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395c196768cf077/Desktop/New folder/"/>
    </mc:Choice>
  </mc:AlternateContent>
  <xr:revisionPtr revIDLastSave="2" documentId="8_{7E52A325-2C2E-4734-878F-11336725228A}" xr6:coauthVersionLast="47" xr6:coauthVersionMax="47" xr10:uidLastSave="{8061FF51-31E8-4790-8466-D0ED7B31CCF3}"/>
  <bookViews>
    <workbookView xWindow="-105" yWindow="0" windowWidth="14610" windowHeight="15585" activeTab="1" xr2:uid="{00000000-000D-0000-FFFF-FFFF00000000}"/>
  </bookViews>
  <sheets>
    <sheet name="CHALLAN" sheetId="4" r:id="rId1"/>
    <sheet name="Recon" sheetId="1" r:id="rId2"/>
    <sheet name="Part Summary" sheetId="42" r:id="rId3"/>
    <sheet name="PIVOT_SUMMARY" sheetId="41" r:id="rId4"/>
    <sheet name="Part 1" sheetId="5" r:id="rId5"/>
    <sheet name="Part 2" sheetId="10" r:id="rId6"/>
    <sheet name="Part 3" sheetId="11" r:id="rId7"/>
    <sheet name="PIVOT_DATA" sheetId="40" state="hidden" r:id="rId8"/>
  </sheets>
  <calcPr calcId="191029" fullCalcOnLoad="1"/>
  <customWorkbookViews>
    <customWorkbookView name="OilRecords filter view" guid="{09552175-EEDA-4A38-BEAB-18BAAE7355EB}" maximized="1" windowWidth="0" windowHeight="0" activeSheetId="0"/>
    <customWorkbookView name="StockMaster filter view" guid="{C2424D84-A7EE-4479-9D7C-F856D4B0FDDC}" maximized="1" windowWidth="0" windowHeight="0" activeSheetId="0"/>
    <customWorkbookView name="CondenserDetail11 filter view" guid="{6D73C740-4382-42EB-BB5A-47D57C92327B}" maximized="1" windowWidth="0" windowHeight="0" activeSheetId="0"/>
    <customWorkbookView name="SalesProof filter view" guid="{E0A3DEC4-BDB4-4F47-979A-2475F75B2FD9}" maximized="1" windowWidth="0" windowHeight="0" activeSheetId="0"/>
    <customWorkbookView name="MASTER_DATA filter view" guid="{F989A6BA-2B5A-436F-88E6-7F5A16DCF7A1}" maximized="1" windowWidth="0" windowHeight="0" activeSheetId="0"/>
  </customWorkbookViews>
  <pivotCaches>
    <pivotCache cacheId="2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6" roundtripDataChecksum="mzT/uyX5BQgfVcfsB1NAN7HC/ciQ9ODFmmA89NAfVH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C24" authorId="0" shapeId="0" xr:uid="{28519A40-5CC0-45DA-A7C2-E9AA3E708BFD}">
      <text>
        <r>
          <rPr>
            <b/>
            <sz val="9"/>
            <color indexed="81"/>
            <rFont val="Tahoma"/>
            <charset val="1"/>
          </rPr>
          <t>Analyst:</t>
        </r>
        <r>
          <rPr>
            <sz val="9"/>
            <color indexed="81"/>
            <rFont val="Tahoma"/>
            <charset val="1"/>
          </rPr>
          <t xml:space="preserve">
10 written under Type 1
Challan 176</t>
        </r>
      </text>
    </comment>
    <comment ref="C59" authorId="0" shapeId="0" xr:uid="{003A962F-2BBA-4672-AAEF-B44813AA25B0}">
      <text>
        <r>
          <rPr>
            <b/>
            <sz val="9"/>
            <color indexed="81"/>
            <rFont val="Tahoma"/>
            <charset val="1"/>
          </rPr>
          <t>Analyst:</t>
        </r>
        <r>
          <rPr>
            <sz val="9"/>
            <color indexed="81"/>
            <rFont val="Tahoma"/>
            <charset val="1"/>
          </rPr>
          <t xml:space="preserve">
10 pcs saved under 86255R
in challan 016</t>
        </r>
      </text>
    </comment>
    <comment ref="C72" authorId="0" shapeId="0" xr:uid="{534798F7-5162-4DDF-9DCF-7A5B50A54791}">
      <text>
        <r>
          <rPr>
            <b/>
            <sz val="9"/>
            <color indexed="81"/>
            <rFont val="Tahoma"/>
            <charset val="1"/>
          </rPr>
          <t>Analyst:</t>
        </r>
        <r>
          <rPr>
            <sz val="9"/>
            <color indexed="81"/>
            <rFont val="Tahoma"/>
            <charset val="1"/>
          </rPr>
          <t xml:space="preserve">
Part missing in challan
281 - 50pcs
328 - 30pcs</t>
        </r>
      </text>
    </comment>
    <comment ref="C80" authorId="0" shapeId="0" xr:uid="{7326188A-CB0A-42F6-A5AA-90B924BC841F}">
      <text>
        <r>
          <rPr>
            <b/>
            <sz val="9"/>
            <color indexed="81"/>
            <rFont val="Tahoma"/>
            <charset val="1"/>
          </rPr>
          <t>Analyst:</t>
        </r>
        <r>
          <rPr>
            <sz val="9"/>
            <color indexed="81"/>
            <rFont val="Tahoma"/>
            <charset val="1"/>
          </rPr>
          <t xml:space="preserve">
Challan 270 25pcs (no 'F'/'O' variant)
adjusted here.
Since F already has 50pcs
same challan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B34" authorId="0" shapeId="0" xr:uid="{97D92A7F-CD3E-4563-9FEC-863419A4DA15}">
      <text>
        <r>
          <rPr>
            <b/>
            <sz val="9"/>
            <color indexed="81"/>
            <rFont val="Tahoma"/>
            <family val="2"/>
          </rPr>
          <t>Analyst:</t>
        </r>
        <r>
          <rPr>
            <sz val="9"/>
            <color indexed="81"/>
            <rFont val="Tahoma"/>
            <family val="2"/>
          </rPr>
          <t xml:space="preserve">
CHALLAN row 13694 is corrupted and its columns are shifted: C holds a pre-existing =#REF!, B=1200, E=26, F="PALIO", G="PC-86039". No usable quantity can be read from it, so this key returns 0. Source row left exactly as found.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<sst xmlns="http://schemas.openxmlformats.org/spreadsheetml/2006/main" count="20790" uniqueCount="2395">
  <si>
    <t>Challan (pcs)</t>
  </si>
  <si>
    <t>Stock (Sold)</t>
  </si>
  <si>
    <t>Gap</t>
  </si>
  <si>
    <t>Coooling Coil</t>
  </si>
  <si>
    <t>R.Drier</t>
  </si>
  <si>
    <t>Switches</t>
  </si>
  <si>
    <t>G &amp; G ENTERPRISES</t>
  </si>
  <si>
    <t>Match key</t>
  </si>
  <si>
    <t>Blowers</t>
  </si>
  <si>
    <t>Condensers</t>
  </si>
  <si>
    <t>SEAL</t>
  </si>
  <si>
    <t>(Importer &amp; Exporter)</t>
  </si>
  <si>
    <t>TOKODEN FAN</t>
  </si>
  <si>
    <t>EXPENSION VALVE</t>
  </si>
  <si>
    <t>Address line (redacted)</t>
  </si>
  <si>
    <t>COOLING COIL (PREMIUM)</t>
  </si>
  <si>
    <t>New Delhi-XXXXXX</t>
  </si>
  <si>
    <t>COMPRESSOR / HOSE / TAPE / GAS</t>
  </si>
  <si>
    <t>M-XXXXXXXXXX</t>
  </si>
  <si>
    <t>Stock unit</t>
  </si>
  <si>
    <t>SDN COMPRESSOR CLUTCH PARTS</t>
  </si>
  <si>
    <t>DELIVERY CHALLAN</t>
  </si>
  <si>
    <t>OIL &amp; AGRICULTURAL HOSE (Part 3)</t>
  </si>
  <si>
    <t>Stock header (guard)</t>
  </si>
  <si>
    <t>Dated.:</t>
  </si>
  <si>
    <t>ACCENT CRD-I</t>
  </si>
  <si>
    <t>03.04.10</t>
  </si>
  <si>
    <t>PC-86064</t>
  </si>
  <si>
    <t>To,</t>
  </si>
  <si>
    <t>Challan # :</t>
  </si>
  <si>
    <t>GG/001/10-11</t>
  </si>
  <si>
    <t>Dealer-004</t>
  </si>
  <si>
    <t>Address line (redacted)</t>
  </si>
  <si>
    <t>Address line (redacted)</t>
  </si>
  <si>
    <t>Dear Sir,</t>
  </si>
  <si>
    <t xml:space="preserve">According to instructions we are sending followng goods. Please acknowledge the same and after your </t>
  </si>
  <si>
    <t>acknowledgement we will issue you sales invoice.</t>
  </si>
  <si>
    <t>S.No.</t>
  </si>
  <si>
    <t>Description</t>
  </si>
  <si>
    <t>Nos of ctn</t>
  </si>
  <si>
    <t>Nos of PCs/ctn</t>
  </si>
  <si>
    <t>Qty in PCs</t>
  </si>
  <si>
    <t>Price</t>
  </si>
  <si>
    <t>Amount</t>
  </si>
  <si>
    <t>COMPANY-A CONDENSER</t>
  </si>
  <si>
    <t>1-</t>
  </si>
  <si>
    <t>ZEN DELHI-R12</t>
  </si>
  <si>
    <t>PC-86270R12</t>
  </si>
  <si>
    <t>2-</t>
  </si>
  <si>
    <t>ZEN DELHI-R134A</t>
  </si>
  <si>
    <t>PC-86270R134A</t>
  </si>
  <si>
    <t>COMPANY-A HPLP</t>
  </si>
  <si>
    <t>3-</t>
  </si>
  <si>
    <t>PALIO</t>
  </si>
  <si>
    <t>PC-1100</t>
  </si>
  <si>
    <t>1*25</t>
  </si>
  <si>
    <t>A6</t>
  </si>
  <si>
    <t>PC-A6</t>
  </si>
  <si>
    <t>TOTAL</t>
  </si>
  <si>
    <t>for</t>
  </si>
  <si>
    <t>G &amp; G Enterprises</t>
  </si>
  <si>
    <t>Auth. Sign</t>
  </si>
  <si>
    <t>Ambasdor/ BOlero</t>
  </si>
  <si>
    <t>PC-8120</t>
  </si>
  <si>
    <t>Dealer-009</t>
  </si>
  <si>
    <t>ATTN: Contact-001</t>
  </si>
  <si>
    <t>GG/002/10-11</t>
  </si>
  <si>
    <t>Address line (redacted)</t>
  </si>
  <si>
    <t>Address line (redacted)</t>
  </si>
  <si>
    <t>COMP OIL</t>
  </si>
  <si>
    <t>ND-8</t>
  </si>
  <si>
    <t>250ML</t>
  </si>
  <si>
    <t>PAYMENT TERMS: WITHIN 15 DAYS.</t>
  </si>
  <si>
    <t>CONCORD A/C SWITCH</t>
  </si>
  <si>
    <t>06.04.10</t>
  </si>
  <si>
    <t>Dealer-002</t>
  </si>
  <si>
    <t>GG/003/10-11</t>
  </si>
  <si>
    <t>Address line (redacted)</t>
  </si>
  <si>
    <t>Address line (redacted)</t>
  </si>
  <si>
    <t>Dear Sir</t>
  </si>
  <si>
    <t>COMPANY-A PF CONDENSER SAMPLES</t>
  </si>
  <si>
    <t>CIVIC</t>
  </si>
  <si>
    <t>PC-86251</t>
  </si>
  <si>
    <t>MICROBUS-Tubefin</t>
  </si>
  <si>
    <t>I-10</t>
  </si>
  <si>
    <t>PC-86266</t>
  </si>
  <si>
    <t>FABIA</t>
  </si>
  <si>
    <t>PC-86134</t>
  </si>
  <si>
    <t>LAURA</t>
  </si>
  <si>
    <t>PC-86026B</t>
  </si>
  <si>
    <t>PARIK</t>
  </si>
  <si>
    <t>MICROBUS BLOWER</t>
  </si>
  <si>
    <t>507</t>
  </si>
  <si>
    <t>07.04.10</t>
  </si>
  <si>
    <t>PC-7001A</t>
  </si>
  <si>
    <t>GG/004/10-11</t>
  </si>
  <si>
    <t>Address line (redacted)</t>
  </si>
  <si>
    <t>747 A/C SWITCH</t>
  </si>
  <si>
    <t>747 A/C SWITCH 3 COUPLER</t>
  </si>
  <si>
    <t>AGAINST SAMPLE</t>
  </si>
  <si>
    <t>747 A/C SWITCH 1 COUPLER</t>
  </si>
  <si>
    <t>COOLING COIL</t>
  </si>
  <si>
    <t>GG/005/10-11</t>
  </si>
  <si>
    <t>10" Staight -80w</t>
  </si>
  <si>
    <t>TST-8801</t>
  </si>
  <si>
    <t>BS.HOSE</t>
  </si>
  <si>
    <t>8MM</t>
  </si>
  <si>
    <t>11MM</t>
  </si>
  <si>
    <t>15MM</t>
  </si>
  <si>
    <t>SWITCHES</t>
  </si>
  <si>
    <t>EMX</t>
  </si>
  <si>
    <t>GG/006/10-11</t>
  </si>
  <si>
    <t>Address line (redacted)</t>
  </si>
  <si>
    <t>Address line (redacted)</t>
  </si>
  <si>
    <t>FAN</t>
  </si>
  <si>
    <t>TRAVERA / ACCENT</t>
  </si>
  <si>
    <t>FK-C906</t>
  </si>
  <si>
    <t>GG/007/10-11</t>
  </si>
  <si>
    <t>ACCENT</t>
  </si>
  <si>
    <t>PC-E420</t>
  </si>
  <si>
    <t>GG/008/10-11</t>
  </si>
  <si>
    <t>S.NO</t>
  </si>
  <si>
    <t>BUYER /SUPPLIER NAME</t>
  </si>
  <si>
    <t>DATE</t>
  </si>
  <si>
    <t>CHALLAN / BE NO</t>
  </si>
  <si>
    <t>compressor SM-5</t>
  </si>
  <si>
    <t>Dealer-014</t>
  </si>
  <si>
    <t>AMOUNT</t>
  </si>
  <si>
    <t>GG/009/10-11</t>
  </si>
  <si>
    <t>Address line (redacted)</t>
  </si>
  <si>
    <t>Address line (redacted)</t>
  </si>
  <si>
    <t>AT</t>
  </si>
  <si>
    <t>ACCENT-PETROL</t>
  </si>
  <si>
    <t>ACCORD</t>
  </si>
  <si>
    <t>AMBASDOR</t>
  </si>
  <si>
    <t>AVEO</t>
  </si>
  <si>
    <t>A-STAR</t>
  </si>
  <si>
    <t>BELANO</t>
  </si>
  <si>
    <t>BOLERO- R134A</t>
  </si>
  <si>
    <t>CIELO</t>
  </si>
  <si>
    <t>COROLLA</t>
  </si>
  <si>
    <t>DÉCOR</t>
  </si>
  <si>
    <t>ELANTRA</t>
  </si>
  <si>
    <t>ENDEAVOUR</t>
  </si>
  <si>
    <t>Esteem-134a</t>
  </si>
  <si>
    <t>ESTEEM-R12</t>
  </si>
  <si>
    <t>FEISTA</t>
  </si>
  <si>
    <t>Ford Ikon</t>
  </si>
  <si>
    <t>FUSION</t>
  </si>
  <si>
    <t>GETZ</t>
  </si>
  <si>
    <t>H.CITY-T-5</t>
  </si>
  <si>
    <t>H.CITY-T-I &amp; 11</t>
  </si>
  <si>
    <t>Honda City-TYPE-3</t>
  </si>
  <si>
    <t>HONDA CRV</t>
  </si>
  <si>
    <t>HONDA CIVIC</t>
  </si>
  <si>
    <t>I-20</t>
  </si>
  <si>
    <t>INDICA / BEHR-R134A</t>
  </si>
  <si>
    <t>INDICA-134A-SUBROS</t>
  </si>
  <si>
    <t>Indigo</t>
  </si>
  <si>
    <t>INNOVA</t>
  </si>
  <si>
    <t>LANCER</t>
  </si>
  <si>
    <t>LOGAN-PAD</t>
  </si>
  <si>
    <t>Maruti Car-800 MPFI</t>
  </si>
  <si>
    <t>MATIZ</t>
  </si>
  <si>
    <t>OPEL CORSA</t>
  </si>
  <si>
    <t>OPEL-ASTRA</t>
  </si>
  <si>
    <t>OPTRA</t>
  </si>
  <si>
    <t>PALIO STILE</t>
  </si>
  <si>
    <t>QUALIS-FLARE</t>
  </si>
  <si>
    <t>Qualis-O Ring</t>
  </si>
  <si>
    <t>Qualis-PAD</t>
  </si>
  <si>
    <t>SAFARI</t>
  </si>
  <si>
    <t>SANTRO</t>
  </si>
  <si>
    <r>
      <rPr>
        <b/>
        <sz val="8"/>
        <color theme="1"/>
        <rFont val="Arial"/>
      </rPr>
      <t xml:space="preserve">SANTRO </t>
    </r>
    <r>
      <rPr>
        <b/>
        <sz val="8"/>
        <color rgb="FFFF0000"/>
        <rFont val="Arial"/>
      </rPr>
      <t>(PREMIUM)</t>
    </r>
  </si>
  <si>
    <t>Santro-ZING</t>
  </si>
  <si>
    <t>SCORPIO</t>
  </si>
  <si>
    <t>SKODA</t>
  </si>
  <si>
    <t>SPARK</t>
  </si>
  <si>
    <t>Sumo VECTA</t>
  </si>
  <si>
    <t>SWIFT</t>
  </si>
  <si>
    <t>SX4</t>
  </si>
  <si>
    <t>TRAVERA</t>
  </si>
  <si>
    <t>VARNA-PETROL</t>
  </si>
  <si>
    <t>VISTA-BEHR</t>
  </si>
  <si>
    <t>VOLVO</t>
  </si>
  <si>
    <t>WAGON-R / ALTO</t>
  </si>
  <si>
    <r>
      <rPr>
        <b/>
        <sz val="8"/>
        <color theme="1"/>
        <rFont val="Arial"/>
      </rPr>
      <t xml:space="preserve">WR / ALTO </t>
    </r>
    <r>
      <rPr>
        <b/>
        <sz val="8"/>
        <color rgb="FFFF0000"/>
        <rFont val="Arial"/>
      </rPr>
      <t>(PREMIUM)</t>
    </r>
  </si>
  <si>
    <t>ZEN DEISAL</t>
  </si>
  <si>
    <t>ZEN DELPHI R12</t>
  </si>
  <si>
    <t>ZEN DELPHI R134A</t>
  </si>
  <si>
    <t>ZEN ESTILO</t>
  </si>
  <si>
    <t>ZEN-R12</t>
  </si>
  <si>
    <t>ZEN-R134A</t>
  </si>
  <si>
    <t>PF/UNI 25X28X26MM</t>
  </si>
  <si>
    <t>PF/UNI 25X28X20MM</t>
  </si>
  <si>
    <t>PF/UNI 14X14X20MM</t>
  </si>
  <si>
    <t>PF/UNI 14X18X16MM</t>
  </si>
  <si>
    <t>PLATE HONDA</t>
  </si>
  <si>
    <t>PF/UNI 14X18X20MM</t>
  </si>
  <si>
    <t>PF/UNI 14X21X16MM</t>
  </si>
  <si>
    <t>PF/UNI 14X21X20MM</t>
  </si>
  <si>
    <t>SD-1001</t>
  </si>
  <si>
    <t>PF/UNI 14X23X16MM</t>
  </si>
  <si>
    <t>PF/UNI 14X23X20MM</t>
  </si>
  <si>
    <t>SP/UNI 14X15X22MM (O)</t>
  </si>
  <si>
    <t>SP/UNI 14X15X22MM (F)</t>
  </si>
  <si>
    <t>SP/UNI 14X15X26MM (F)</t>
  </si>
  <si>
    <t>SP/UNI 14X18X22MM (F)</t>
  </si>
  <si>
    <t>SP/UNI 14X18X26MM (F)</t>
  </si>
  <si>
    <t>SP/UNI 14X21X22MM (F)</t>
  </si>
  <si>
    <t>SP/UNI 14X21X26MM (F)</t>
  </si>
  <si>
    <t>SP/UNI 14X23X22MM (F)</t>
  </si>
  <si>
    <t>SP/UNI 14X23X26MM (F)</t>
  </si>
  <si>
    <t>SP/UNI 14X23X44MM (F)</t>
  </si>
  <si>
    <t>SP/UNI 14X25X26MM (F)</t>
  </si>
  <si>
    <t>SP/UNI 14X25X44MM (F)</t>
  </si>
  <si>
    <t>SP/UNI 14X28X44MM (F)</t>
  </si>
  <si>
    <t>848L MICROBUS COIL</t>
  </si>
  <si>
    <t>08.04.10</t>
  </si>
  <si>
    <t>Accent</t>
  </si>
  <si>
    <t>Dealer-028</t>
  </si>
  <si>
    <t>Baleno</t>
  </si>
  <si>
    <t>BOlero R134a</t>
  </si>
  <si>
    <t>Cielo</t>
  </si>
  <si>
    <t>Corrolla</t>
  </si>
  <si>
    <t>GG/010/10-11</t>
  </si>
  <si>
    <t>Address line (redacted)</t>
  </si>
  <si>
    <t>Address line (redacted)</t>
  </si>
  <si>
    <t>Through: Transporter-004</t>
  </si>
  <si>
    <t>Esteem R-12</t>
  </si>
  <si>
    <t>Esteem R-134a</t>
  </si>
  <si>
    <t>Address line (redacted)</t>
  </si>
  <si>
    <t>ESTILO</t>
  </si>
  <si>
    <t>FIESTA</t>
  </si>
  <si>
    <t>FORD IKON</t>
  </si>
  <si>
    <t>Getz</t>
  </si>
  <si>
    <t>Honda City-III</t>
  </si>
  <si>
    <t>Honda City-I &amp; II</t>
  </si>
  <si>
    <t>Honda CRV</t>
  </si>
  <si>
    <t>INDICA SUBROS R134A</t>
  </si>
  <si>
    <t>Indica Behr</t>
  </si>
  <si>
    <t>Innova</t>
  </si>
  <si>
    <t>Innova-Back</t>
  </si>
  <si>
    <t>Lancer HCC</t>
  </si>
  <si>
    <t>Lancer MMC-2000</t>
  </si>
  <si>
    <t>Logan</t>
  </si>
  <si>
    <t>MITSUBISHI PAJERO</t>
  </si>
  <si>
    <t>Opel</t>
  </si>
  <si>
    <t>Opel Corsa</t>
  </si>
  <si>
    <t>Optra</t>
  </si>
  <si>
    <t>Palio</t>
  </si>
  <si>
    <t>QUALIS</t>
  </si>
  <si>
    <t>Safari</t>
  </si>
  <si>
    <t>Santro Xing</t>
  </si>
  <si>
    <t>Scorpio</t>
  </si>
  <si>
    <t>Sk-Coil</t>
  </si>
  <si>
    <t>Skoda</t>
  </si>
  <si>
    <t>SONATA</t>
  </si>
  <si>
    <t>Spark</t>
  </si>
  <si>
    <t>SUMO VECTA</t>
  </si>
  <si>
    <t>Swift</t>
  </si>
  <si>
    <t>Tavera</t>
  </si>
  <si>
    <t>Varna (D)</t>
  </si>
  <si>
    <t>VISTA (DSL) NEW</t>
  </si>
  <si>
    <t>ZEN R12</t>
  </si>
  <si>
    <t>Wagan R / Alto</t>
  </si>
  <si>
    <t xml:space="preserve">Zen Delphi R-12 </t>
  </si>
  <si>
    <t xml:space="preserve">Zen Delphi R-134a </t>
  </si>
  <si>
    <t>Zen R-134-SUBROS</t>
  </si>
  <si>
    <t>MICROBUS-PF</t>
  </si>
  <si>
    <t>MiniBus</t>
  </si>
  <si>
    <t>SK</t>
  </si>
  <si>
    <t>Concord-Elec,</t>
  </si>
  <si>
    <t>CONCORD-AL-GREY</t>
  </si>
  <si>
    <t>CONCORD-AL-BEIGE</t>
  </si>
  <si>
    <t>CONCORD-COPPER-GREY</t>
  </si>
  <si>
    <t>CONCORD-COPPER-BEIGE</t>
  </si>
  <si>
    <t>Concord-Normal</t>
  </si>
  <si>
    <t>1 LITR</t>
  </si>
  <si>
    <t>CONCORD WHEEL</t>
  </si>
  <si>
    <t>PCS</t>
  </si>
  <si>
    <t>CONCORD MOTOR</t>
  </si>
  <si>
    <t>CONCORD COOLING COIL</t>
  </si>
  <si>
    <t>CONCORD RESISTANCE</t>
  </si>
  <si>
    <t>esteem r12 ordanary</t>
  </si>
  <si>
    <t>ESTEEM-R12 / Accent</t>
  </si>
  <si>
    <t>ESTEEM-R134/Lancer</t>
  </si>
  <si>
    <t>HONDA CITY</t>
  </si>
  <si>
    <t>INDICA R-134A-4 pin</t>
  </si>
  <si>
    <t>Innova a/c switch</t>
  </si>
  <si>
    <t>LANCER BLOWER SWITCH</t>
  </si>
  <si>
    <t>LENCER</t>
  </si>
  <si>
    <t>OPEL-BIG</t>
  </si>
  <si>
    <t>OPEL-SMALL-2pin</t>
  </si>
  <si>
    <t>Santro-3 Speed</t>
  </si>
  <si>
    <t>Santro-4 Speed</t>
  </si>
  <si>
    <t>skoda-3PIN</t>
  </si>
  <si>
    <t>THERMO-STAT</t>
  </si>
  <si>
    <t>TOYOTA QUALIS</t>
  </si>
  <si>
    <t>WAGON-R HPLP-2PIN</t>
  </si>
  <si>
    <t>BUS-UNI</t>
  </si>
  <si>
    <t>Daewoo Cielo</t>
  </si>
  <si>
    <t>DESICCANT FILTER/DRIER</t>
  </si>
  <si>
    <t>Esteem-R12</t>
  </si>
  <si>
    <t>Esteem-R134A</t>
  </si>
  <si>
    <t>Ford</t>
  </si>
  <si>
    <t>Honda City</t>
  </si>
  <si>
    <t>Lancer</t>
  </si>
  <si>
    <t>Maruti 'F'Ring</t>
  </si>
  <si>
    <t>Maruti 'O'Ring</t>
  </si>
  <si>
    <t>Matiz-NEW</t>
  </si>
  <si>
    <t>Santro/santro xing</t>
  </si>
  <si>
    <t>Scorpio-3hole</t>
  </si>
  <si>
    <t>Scorpio-4hole</t>
  </si>
  <si>
    <t>Sonata</t>
  </si>
  <si>
    <t>Toyota Qualis</t>
  </si>
  <si>
    <t>Travera</t>
  </si>
  <si>
    <t>Uni-FLAIR</t>
  </si>
  <si>
    <t>Universal</t>
  </si>
  <si>
    <t>507 single seal</t>
  </si>
  <si>
    <t>507-AA</t>
  </si>
  <si>
    <t>508-AA</t>
  </si>
  <si>
    <t>BOLERO</t>
  </si>
  <si>
    <t xml:space="preserve">Clelo </t>
  </si>
  <si>
    <t>GASKET 505/507</t>
  </si>
  <si>
    <t>H.CITY</t>
  </si>
  <si>
    <t>ND</t>
  </si>
  <si>
    <t>OPEL ASTRA</t>
  </si>
  <si>
    <t>O-RINGS</t>
  </si>
  <si>
    <t>Santro Large-matiz/ZEN DELPHI</t>
  </si>
  <si>
    <t>SANTRO SMALL</t>
  </si>
  <si>
    <t>ANY HCC</t>
  </si>
  <si>
    <t>TM-16</t>
  </si>
  <si>
    <t>TQ</t>
  </si>
  <si>
    <t>WR</t>
  </si>
  <si>
    <t>09.04.10</t>
  </si>
  <si>
    <t>10" 'S' 80w</t>
  </si>
  <si>
    <t>12" Staight -80w</t>
  </si>
  <si>
    <t>12" 'S' 80w</t>
  </si>
  <si>
    <t>GG/011/10-11</t>
  </si>
  <si>
    <t>12" 'S' 100w BEHR</t>
  </si>
  <si>
    <t>14" Staight -80w</t>
  </si>
  <si>
    <r>
      <rPr>
        <b/>
        <sz val="8"/>
        <color theme="1"/>
        <rFont val="Arial"/>
      </rPr>
      <t xml:space="preserve">14" 'S' 100w </t>
    </r>
    <r>
      <rPr>
        <b/>
        <sz val="8"/>
        <color rgb="FFFF0000"/>
        <rFont val="Arial"/>
      </rPr>
      <t>JPI</t>
    </r>
  </si>
  <si>
    <t>15" 'S' Scorpio</t>
  </si>
  <si>
    <t>16" 'S' Scorpio</t>
  </si>
  <si>
    <t>WR/ALTO</t>
  </si>
  <si>
    <t>OPEL / INDICA BEHR C/ SCORPIO</t>
  </si>
  <si>
    <t>LANCER MMC</t>
  </si>
  <si>
    <t>1 LITR PCS</t>
  </si>
  <si>
    <t>FLARE</t>
  </si>
  <si>
    <t>O-RING</t>
  </si>
  <si>
    <t>INNOVA / WR</t>
  </si>
  <si>
    <t>ORIFICE TUBE</t>
  </si>
  <si>
    <t>PC-86064B</t>
  </si>
  <si>
    <t>COMPANY-A SEAL</t>
  </si>
  <si>
    <t>PC-7031A</t>
  </si>
  <si>
    <t>PC-86248</t>
  </si>
  <si>
    <t>PC-86041</t>
  </si>
  <si>
    <t>PC-86177</t>
  </si>
  <si>
    <t>PC-86274</t>
  </si>
  <si>
    <t>PC-86242</t>
  </si>
  <si>
    <t>PC-86236</t>
  </si>
  <si>
    <t>PC-86110</t>
  </si>
  <si>
    <t>PC-86273</t>
  </si>
  <si>
    <t>PC-86066</t>
  </si>
  <si>
    <t>PC-86277</t>
  </si>
  <si>
    <t>PC-86090</t>
  </si>
  <si>
    <t>PC-86040</t>
  </si>
  <si>
    <t>PC-86272</t>
  </si>
  <si>
    <t>PC-86034</t>
  </si>
  <si>
    <t>PC-86271</t>
  </si>
  <si>
    <t>PC-86027B</t>
  </si>
  <si>
    <t>PC-86278</t>
  </si>
  <si>
    <t>PC-86091</t>
  </si>
  <si>
    <t>PC-86240</t>
  </si>
  <si>
    <t>PC-86101</t>
  </si>
  <si>
    <t>PC-86268</t>
  </si>
  <si>
    <t>PC-86233</t>
  </si>
  <si>
    <t>PC-86036</t>
  </si>
  <si>
    <t>PC-86237</t>
  </si>
  <si>
    <t>PC-86046</t>
  </si>
  <si>
    <t>PC-86246B</t>
  </si>
  <si>
    <t>PC-86087</t>
  </si>
  <si>
    <t>PC-86092</t>
  </si>
  <si>
    <t>PC-86042</t>
  </si>
  <si>
    <t>PC-86038</t>
  </si>
  <si>
    <t>PC-86243</t>
  </si>
  <si>
    <t>PC-86186</t>
  </si>
  <si>
    <t>PC-86039</t>
  </si>
  <si>
    <t>PC-86269</t>
  </si>
  <si>
    <t>PC-86234</t>
  </si>
  <si>
    <t>PC-86244</t>
  </si>
  <si>
    <t>PC-86235</t>
  </si>
  <si>
    <t>PC-86238</t>
  </si>
  <si>
    <t>PC-86125</t>
  </si>
  <si>
    <t>PC-868404</t>
  </si>
  <si>
    <t>PC-86239</t>
  </si>
  <si>
    <t>PC-86093</t>
  </si>
  <si>
    <t>PC-86004</t>
  </si>
  <si>
    <t>PC-86013</t>
  </si>
  <si>
    <t>PC-86241</t>
  </si>
  <si>
    <t>PC-86207</t>
  </si>
  <si>
    <t>PC-86025</t>
  </si>
  <si>
    <t>PC-86247</t>
  </si>
  <si>
    <t>PC-86027</t>
  </si>
  <si>
    <t>PC-86276</t>
  </si>
  <si>
    <t>PC-86255B</t>
  </si>
  <si>
    <t>PC-86037</t>
  </si>
  <si>
    <t>PC-868412</t>
  </si>
  <si>
    <t>PC-86279</t>
  </si>
  <si>
    <t>PC-86270 R12</t>
  </si>
  <si>
    <t>19.04.10</t>
  </si>
  <si>
    <t>PC-86270 R134</t>
  </si>
  <si>
    <t>PC-86275</t>
  </si>
  <si>
    <t>PC-86043</t>
  </si>
  <si>
    <t>PC-86245</t>
  </si>
  <si>
    <t>GG/012/10-11</t>
  </si>
  <si>
    <t>PC-086101</t>
  </si>
  <si>
    <t>PC-086102</t>
  </si>
  <si>
    <t>"F"</t>
  </si>
  <si>
    <t>"O"</t>
  </si>
  <si>
    <t>PC-055R</t>
  </si>
  <si>
    <t>PC-510</t>
  </si>
  <si>
    <t>PC-142R</t>
  </si>
  <si>
    <t>PC-8095</t>
  </si>
  <si>
    <t>PC-043R</t>
  </si>
  <si>
    <t>PC-114R</t>
  </si>
  <si>
    <t>PC-135R</t>
  </si>
  <si>
    <t>PC-036R12</t>
  </si>
  <si>
    <t>PC-036R-134</t>
  </si>
  <si>
    <t>PC-408</t>
  </si>
  <si>
    <t>PC-205</t>
  </si>
  <si>
    <t>PC-053</t>
  </si>
  <si>
    <t xml:space="preserve">PC-024R </t>
  </si>
  <si>
    <t>NA</t>
  </si>
  <si>
    <t>PC-8111R</t>
  </si>
  <si>
    <t>PC-113R</t>
  </si>
  <si>
    <t>PC-8110R</t>
  </si>
  <si>
    <t>PC-7159</t>
  </si>
  <si>
    <t>PC-209</t>
  </si>
  <si>
    <t>PC-246</t>
  </si>
  <si>
    <t>PC-206</t>
  </si>
  <si>
    <t>PC-051R</t>
  </si>
  <si>
    <t>PC-407R</t>
  </si>
  <si>
    <t>PC-8084</t>
  </si>
  <si>
    <t xml:space="preserve"> PC-052R</t>
  </si>
  <si>
    <t>PC-8096</t>
  </si>
  <si>
    <t>PC-210</t>
  </si>
  <si>
    <t>PC-054</t>
  </si>
  <si>
    <t>PC-8904R</t>
  </si>
  <si>
    <t>PC-8083</t>
  </si>
  <si>
    <t>PC-250R</t>
  </si>
  <si>
    <t>PC-7157</t>
  </si>
  <si>
    <t>PC-144R</t>
  </si>
  <si>
    <t>PC-7029</t>
  </si>
  <si>
    <t>PC-143R</t>
  </si>
  <si>
    <t>PC-079R</t>
  </si>
  <si>
    <t>PC-249R</t>
  </si>
  <si>
    <t>PC-8905R</t>
  </si>
  <si>
    <t>PC-211</t>
  </si>
  <si>
    <t>PC-012</t>
  </si>
  <si>
    <t>PC-439R</t>
  </si>
  <si>
    <t>PC-451R</t>
  </si>
  <si>
    <t>PC-8109R</t>
  </si>
  <si>
    <t>PC-208</t>
  </si>
  <si>
    <t>PC-050R</t>
  </si>
  <si>
    <t>PC-204-2</t>
  </si>
  <si>
    <t>PC-8082</t>
  </si>
  <si>
    <t>PC-1052</t>
  </si>
  <si>
    <t>PC-1046</t>
  </si>
  <si>
    <t>PC-1042A   &amp; 1044A</t>
  </si>
  <si>
    <t>PC-1045B</t>
  </si>
  <si>
    <t>PC-1066</t>
  </si>
  <si>
    <t>PC-926</t>
  </si>
  <si>
    <t>PC-1044A &amp; 1042A</t>
  </si>
  <si>
    <t>PC-1091</t>
  </si>
  <si>
    <t>PC-1087</t>
  </si>
  <si>
    <t>PC-1054B</t>
  </si>
  <si>
    <t>PC-1191</t>
  </si>
  <si>
    <t>PC-2126</t>
  </si>
  <si>
    <t>PC-1802B</t>
  </si>
  <si>
    <t>PC-1525</t>
  </si>
  <si>
    <t>PC-1229A</t>
  </si>
  <si>
    <t>PC-1065</t>
  </si>
  <si>
    <t>PC-1047B / PC-1801-A</t>
  </si>
  <si>
    <t>PC-8797</t>
  </si>
  <si>
    <t>PC-61020</t>
  </si>
  <si>
    <t>PC-8263</t>
  </si>
  <si>
    <t>PC-8005</t>
  </si>
  <si>
    <t>PC-8006</t>
  </si>
  <si>
    <t>24.04.10</t>
  </si>
  <si>
    <t>PC-8321</t>
  </si>
  <si>
    <t>PC-8020</t>
  </si>
  <si>
    <t>PC-8115</t>
  </si>
  <si>
    <t>GG/013/10-11</t>
  </si>
  <si>
    <t>PC-8017</t>
  </si>
  <si>
    <t>PC-8047</t>
  </si>
  <si>
    <t>PC-8051</t>
  </si>
  <si>
    <t>PRICE LIST DT.24.04.10 APPLICABLE.</t>
  </si>
  <si>
    <t>PC-6142</t>
  </si>
  <si>
    <t>PC-8031</t>
  </si>
  <si>
    <t>PC-8026</t>
  </si>
  <si>
    <t>PC-8115A</t>
  </si>
  <si>
    <t>PC-8115B</t>
  </si>
  <si>
    <t>PC-8053</t>
  </si>
  <si>
    <t>PC-6066</t>
  </si>
  <si>
    <t>PC-8008</t>
  </si>
  <si>
    <t>PC-8122</t>
  </si>
  <si>
    <t>PC-6001</t>
  </si>
  <si>
    <t>PC-6001B</t>
  </si>
  <si>
    <t>PC-7004A</t>
  </si>
  <si>
    <t>PC-7053A</t>
  </si>
  <si>
    <t>PC-7237</t>
  </si>
  <si>
    <t>PC-7059A</t>
  </si>
  <si>
    <t>PC-7061A</t>
  </si>
  <si>
    <t>PC-7210</t>
  </si>
  <si>
    <t>PC-7085A</t>
  </si>
  <si>
    <t xml:space="preserve">PC-7058A </t>
  </si>
  <si>
    <t>PC-7217</t>
  </si>
  <si>
    <t>PC-7034A</t>
  </si>
  <si>
    <t>PC-7046A</t>
  </si>
  <si>
    <t>PC-7032A</t>
  </si>
  <si>
    <t>COMPRESSOR OIL</t>
  </si>
  <si>
    <t>PC-7038A</t>
  </si>
  <si>
    <t>UNICLA 20 LTR</t>
  </si>
  <si>
    <t>TS-8805</t>
  </si>
  <si>
    <t>TST-8801-A</t>
  </si>
  <si>
    <t>TS-8805-B</t>
  </si>
  <si>
    <t>TS-8805-CB</t>
  </si>
  <si>
    <t>TST-8801-B</t>
  </si>
  <si>
    <t>TS-8805-A</t>
  </si>
  <si>
    <t>FK-1080</t>
  </si>
  <si>
    <t>FK-1089D</t>
  </si>
  <si>
    <t>FK-1181</t>
  </si>
  <si>
    <t>FK-1034</t>
  </si>
  <si>
    <t>FK-1031B</t>
  </si>
  <si>
    <t>FK-1023B</t>
  </si>
  <si>
    <t>FK-1011</t>
  </si>
  <si>
    <t>FK-1012</t>
  </si>
  <si>
    <t>FK-1015</t>
  </si>
  <si>
    <t>FK-1082B</t>
  </si>
  <si>
    <t>P/LTR</t>
  </si>
  <si>
    <t>oringe-PC-8006</t>
  </si>
  <si>
    <t>white - PC-8002</t>
  </si>
  <si>
    <t>UNICLA 4 LTR</t>
  </si>
  <si>
    <t>COMPRESSOR PARTS</t>
  </si>
  <si>
    <t>BACK PLATE 505 / 507</t>
  </si>
  <si>
    <t>O RING</t>
  </si>
  <si>
    <t>BACK PLATE 508 / 510</t>
  </si>
  <si>
    <t>CONCORD PARTS</t>
  </si>
  <si>
    <t>GG/014/10-11</t>
  </si>
  <si>
    <t>UNICLA 1 LTR</t>
  </si>
  <si>
    <t>BLOWER WHEEL</t>
  </si>
  <si>
    <t>BLOWER MOTOR</t>
  </si>
  <si>
    <t>Dealer-001</t>
  </si>
  <si>
    <t>GG/015/10-11</t>
  </si>
  <si>
    <t>Address line (redacted)</t>
  </si>
  <si>
    <t>Through: Transporter-001</t>
  </si>
  <si>
    <t>Address line (redacted)</t>
  </si>
  <si>
    <t>Address line (redacted)</t>
  </si>
  <si>
    <t>01.04.10</t>
  </si>
  <si>
    <t>OPENING STOCK</t>
  </si>
  <si>
    <t>INSULATION TAPE</t>
  </si>
  <si>
    <t>UNICLA DAMBER TAPE</t>
  </si>
  <si>
    <t>BLOWER</t>
  </si>
  <si>
    <t>BAZEL 404</t>
  </si>
  <si>
    <t>SEA-NAIR</t>
  </si>
  <si>
    <t>CAPITAL LR # 3686 DT.26.04.10 (14 CTNS OIL) BALANCE IN LR.3687 DT.26.04.10/28CTNS</t>
  </si>
  <si>
    <t>508</t>
  </si>
  <si>
    <t>GG/016/10-11</t>
  </si>
  <si>
    <t>25*4</t>
  </si>
  <si>
    <t>FREE</t>
  </si>
  <si>
    <t>TOKAI A/C SWITCH</t>
  </si>
  <si>
    <t>SANTRO XING</t>
  </si>
  <si>
    <t>4 SPEED</t>
  </si>
  <si>
    <t>COMPANY-A DRIER</t>
  </si>
  <si>
    <t>SCORPIO 4 HOLE</t>
  </si>
  <si>
    <t>SEAL ETC</t>
  </si>
  <si>
    <t>AA</t>
  </si>
  <si>
    <t>ND SUBROS</t>
  </si>
  <si>
    <t>TQ/SAFARI</t>
  </si>
  <si>
    <t>THERMOSTAT</t>
  </si>
  <si>
    <t>CONT. ON PAGE-2</t>
  </si>
  <si>
    <t>PAGE-2</t>
  </si>
  <si>
    <t>COMPANY-A CONDENER</t>
  </si>
  <si>
    <t>ESTEEM R134A</t>
  </si>
  <si>
    <t>HONDA CITY T3</t>
  </si>
  <si>
    <t>CORSA</t>
  </si>
  <si>
    <t>MARUTI 800 MPFI</t>
  </si>
  <si>
    <t>QUALIS PAD</t>
  </si>
  <si>
    <t>ZEN R134A</t>
  </si>
  <si>
    <t>INDIGO</t>
  </si>
  <si>
    <t>PC-E614</t>
  </si>
  <si>
    <t>QUALIS O RING</t>
  </si>
  <si>
    <t>PC-86255R</t>
  </si>
  <si>
    <t xml:space="preserve">VOLVO </t>
  </si>
  <si>
    <t>SAMPLE RTND</t>
  </si>
  <si>
    <t>14X18X22MM</t>
  </si>
  <si>
    <t>14X15X26MM</t>
  </si>
  <si>
    <t>COMPANY-A COOLING COIL</t>
  </si>
  <si>
    <t>SM-7</t>
  </si>
  <si>
    <t>AU</t>
  </si>
  <si>
    <t>ESTEEM R12</t>
  </si>
  <si>
    <t>PC-036R134</t>
  </si>
  <si>
    <t>WAGON-R</t>
  </si>
  <si>
    <t>LOGAN</t>
  </si>
  <si>
    <t>CONT. ON PAGE-3</t>
  </si>
  <si>
    <t>PAGE-3</t>
  </si>
  <si>
    <t>MAGNATTE COIL HONDA</t>
  </si>
  <si>
    <t>SD-1001A</t>
  </si>
  <si>
    <t>SOMU VECTA</t>
  </si>
  <si>
    <t>PC-8905</t>
  </si>
  <si>
    <t>OPEL</t>
  </si>
  <si>
    <t>PC-052R</t>
  </si>
  <si>
    <t>CEILO</t>
  </si>
  <si>
    <t>LANCER HCC</t>
  </si>
  <si>
    <t>250G</t>
  </si>
  <si>
    <t>250G PCS</t>
  </si>
  <si>
    <t>REVISED DT.27.04.10</t>
  </si>
  <si>
    <t>Dealer-024</t>
  </si>
  <si>
    <t>GG/017/10-11</t>
  </si>
  <si>
    <t>Address line (redacted)</t>
  </si>
  <si>
    <t>BACK PLATE 505/507</t>
  </si>
  <si>
    <t>BACK PLATE 508/510</t>
  </si>
  <si>
    <t>HPLP, THERMOSTAT ETC</t>
  </si>
  <si>
    <t>25*1</t>
  </si>
  <si>
    <t>Dealer-029</t>
  </si>
  <si>
    <t>GG/018/10-11</t>
  </si>
  <si>
    <t>PC-1054</t>
  </si>
  <si>
    <t>ESTEEM</t>
  </si>
  <si>
    <t>INNOVA A/C SWITCH</t>
  </si>
  <si>
    <t>507 SINGLE</t>
  </si>
  <si>
    <t>ND-SUBROS</t>
  </si>
  <si>
    <t>GLOBAL</t>
  </si>
  <si>
    <t>106812 DT.21.04.10</t>
  </si>
  <si>
    <t>GG/019/10-11</t>
  </si>
  <si>
    <t>PK</t>
  </si>
  <si>
    <t>21.04.10</t>
  </si>
  <si>
    <t>2039833/13.04.10</t>
  </si>
  <si>
    <t>MINIBUS</t>
  </si>
  <si>
    <t>28.04.10</t>
  </si>
  <si>
    <t>NOT HAVE BE NO</t>
  </si>
  <si>
    <t>ELENTRA</t>
  </si>
  <si>
    <t>SURENDER</t>
  </si>
  <si>
    <t>PAGE 2</t>
  </si>
  <si>
    <t>107446/03.05.10</t>
  </si>
  <si>
    <t>MISC</t>
  </si>
  <si>
    <t>KHURANA</t>
  </si>
  <si>
    <t>30.05.10</t>
  </si>
  <si>
    <t>2066278/21.05.10</t>
  </si>
  <si>
    <t>04.06.10</t>
  </si>
  <si>
    <t>2078984/28.05.10</t>
  </si>
  <si>
    <t>PREETI</t>
  </si>
  <si>
    <t>03.06.10</t>
  </si>
  <si>
    <t>2071085/28.05.10</t>
  </si>
  <si>
    <t>2070871/28.05.10</t>
  </si>
  <si>
    <t>BALENO</t>
  </si>
  <si>
    <t>PC-E407</t>
  </si>
  <si>
    <t>Dealer-013</t>
  </si>
  <si>
    <t>ATTN: Contact-003</t>
  </si>
  <si>
    <t>GG/020/10-11</t>
  </si>
  <si>
    <t>Address line (redacted)</t>
  </si>
  <si>
    <t>Address line (redacted)</t>
  </si>
  <si>
    <t>PK INTL</t>
  </si>
  <si>
    <t>03.07.10</t>
  </si>
  <si>
    <t>2089921/22.06.10</t>
  </si>
  <si>
    <t>SM-8</t>
  </si>
  <si>
    <t>AV</t>
  </si>
  <si>
    <t>04.07.10</t>
  </si>
  <si>
    <t>2089922/22.06.10</t>
  </si>
  <si>
    <t>26.04.10</t>
  </si>
  <si>
    <t>GG/021/10-11</t>
  </si>
  <si>
    <t>PULLEY PULL HONDA</t>
  </si>
  <si>
    <t>SD-1001B</t>
  </si>
  <si>
    <t>14" JPI (S)</t>
  </si>
  <si>
    <t>15.07.10</t>
  </si>
  <si>
    <t>2101459/06.07.10</t>
  </si>
  <si>
    <t>4 LTR</t>
  </si>
  <si>
    <t>BOTTLE</t>
  </si>
  <si>
    <t>CRV</t>
  </si>
  <si>
    <t>19.07.10</t>
  </si>
  <si>
    <t>4 LTR BOTTLE</t>
  </si>
  <si>
    <t>2096551/30.06.10</t>
  </si>
  <si>
    <t>14X28X44</t>
  </si>
  <si>
    <t>2 PCS FORD IKON DRIER AGAINST SHORT RECEIVED IN LAST SHIPMENT</t>
  </si>
  <si>
    <t>27.04.10</t>
  </si>
  <si>
    <t>Dealer-022</t>
  </si>
  <si>
    <t>GG/022/10-11</t>
  </si>
  <si>
    <t>Address line (redacted)</t>
  </si>
  <si>
    <t>25.07.10</t>
  </si>
  <si>
    <t>2103638/14.07.10</t>
  </si>
  <si>
    <t xml:space="preserve">CAPITAL LR # 3750 DT.01.05.10 (14 CTN ( 10 CTNS OF THIS CHALLAN AND 4 CTNS OF GG/029/10-11)) </t>
  </si>
  <si>
    <t>29.07.10</t>
  </si>
  <si>
    <t>2112043/16.07.10</t>
  </si>
  <si>
    <t>GG/023/10-11</t>
  </si>
  <si>
    <t>06.08.10</t>
  </si>
  <si>
    <t>2123593/29.07.10</t>
  </si>
  <si>
    <t>RETURN ONE PCS PF MICRO ORIGINAL SAMPLE WITH 848L PF CORE</t>
  </si>
  <si>
    <t>12.08.10</t>
  </si>
  <si>
    <t>2128472/03.08.10</t>
  </si>
  <si>
    <t>TO,</t>
  </si>
  <si>
    <t>Dealer-016</t>
  </si>
  <si>
    <t>GG/024/10-11</t>
  </si>
  <si>
    <t>Dealer-017</t>
  </si>
  <si>
    <t>Address line (redacted)</t>
  </si>
  <si>
    <t>Address line (redacted)</t>
  </si>
  <si>
    <t>15.08.10</t>
  </si>
  <si>
    <t>2133323/07.08.10</t>
  </si>
  <si>
    <t>SPRAY HOSE</t>
  </si>
  <si>
    <t>SUPERFINE SPRAY HOSE</t>
  </si>
  <si>
    <t>SK BLOWER</t>
  </si>
  <si>
    <t>GG/025/10-11</t>
  </si>
  <si>
    <t>19.08.10</t>
  </si>
  <si>
    <t>2132836/07.08.10</t>
  </si>
  <si>
    <t>HONDA CITY=T3</t>
  </si>
  <si>
    <t>01.09.10</t>
  </si>
  <si>
    <t>2145903/20.08.10</t>
  </si>
  <si>
    <t>14X21X20MM</t>
  </si>
  <si>
    <t>10.10.10</t>
  </si>
  <si>
    <t>2224349/01.10.10</t>
  </si>
  <si>
    <t>30.04.10</t>
  </si>
  <si>
    <t>GG/026/10-11</t>
  </si>
  <si>
    <t>CAMRY</t>
  </si>
  <si>
    <t>PC-E533</t>
  </si>
  <si>
    <t>31.10.10</t>
  </si>
  <si>
    <t>2280025/25.10.10</t>
  </si>
  <si>
    <t>VIMAL-BOM</t>
  </si>
  <si>
    <t>10.11.10</t>
  </si>
  <si>
    <t>GG/145/10-11 DT.10.08.10</t>
  </si>
  <si>
    <t>RTND</t>
  </si>
  <si>
    <t>SM-10</t>
  </si>
  <si>
    <t>AW</t>
  </si>
  <si>
    <t>PC-036R134A</t>
  </si>
  <si>
    <t>PLATE HUB SONATA</t>
  </si>
  <si>
    <t>SD-1002</t>
  </si>
  <si>
    <t>16.1.11</t>
  </si>
  <si>
    <t>2555141/10.1.11</t>
  </si>
  <si>
    <t>GG/027/10-11</t>
  </si>
  <si>
    <t>20 LTR</t>
  </si>
  <si>
    <t>DRUM</t>
  </si>
  <si>
    <t>17.1.11</t>
  </si>
  <si>
    <t>2556472/10.1.11</t>
  </si>
  <si>
    <t>20 LTR DRUM</t>
  </si>
  <si>
    <t>Dealer-025</t>
  </si>
  <si>
    <t>ATTN: Contact-009</t>
  </si>
  <si>
    <t>GG/028/10-11</t>
  </si>
  <si>
    <t>Address line (redacted)</t>
  </si>
  <si>
    <t>Contact-004</t>
  </si>
  <si>
    <t>08.03.11</t>
  </si>
  <si>
    <t>GOODS RTN</t>
  </si>
  <si>
    <t>16.03.11</t>
  </si>
  <si>
    <t>GG/029/10-11</t>
  </si>
  <si>
    <t>P INTL</t>
  </si>
  <si>
    <t>31.03.11</t>
  </si>
  <si>
    <t>3053918/26.03.11</t>
  </si>
  <si>
    <t>PC-86270-R12</t>
  </si>
  <si>
    <t xml:space="preserve">ACCENT </t>
  </si>
  <si>
    <t>PUR</t>
  </si>
  <si>
    <t>CAPITAL LR # 3788 DT.03.05.10/40CTNS AND LR # 3750 DT.01.05.10/4CTNS ALONG WITH GG/022/10-11 DT.27.04.10</t>
  </si>
  <si>
    <t>GG/030/10-11</t>
  </si>
  <si>
    <t>PC-1042A</t>
  </si>
  <si>
    <t>CONCORD BLOWER</t>
  </si>
  <si>
    <t>01.05.10</t>
  </si>
  <si>
    <t>GG/031/10-11</t>
  </si>
  <si>
    <t>CAPITAL LR # 3806 DT.01.05.10 / 18CTNS</t>
  </si>
  <si>
    <t>Dealer-011</t>
  </si>
  <si>
    <t>GG/032/10-11</t>
  </si>
  <si>
    <t>Address line (redacted)</t>
  </si>
  <si>
    <t>Address line (redacted)</t>
  </si>
  <si>
    <t>Address line (redacted)</t>
  </si>
  <si>
    <t>sale</t>
  </si>
  <si>
    <t>03.05.10</t>
  </si>
  <si>
    <t>GG/033/10-11</t>
  </si>
  <si>
    <t>CORROLA</t>
  </si>
  <si>
    <t>PC-E443</t>
  </si>
  <si>
    <t>COMPRESSOR PART</t>
  </si>
  <si>
    <t>COMP BACK PLATE 505/507-F</t>
  </si>
  <si>
    <t>AX</t>
  </si>
  <si>
    <t>SONU</t>
  </si>
  <si>
    <t>04.05.10</t>
  </si>
  <si>
    <t>GG/034/10-11</t>
  </si>
  <si>
    <t>MAGNETIC COIL SONATA</t>
  </si>
  <si>
    <t>SD-1002A</t>
  </si>
  <si>
    <t>Transporter-005</t>
  </si>
  <si>
    <t>SAMPLES</t>
  </si>
  <si>
    <t>GG/035/10-11</t>
  </si>
  <si>
    <t>COOLING COIL SAMPLE</t>
  </si>
  <si>
    <t>AGRICULTURL HOSE (weight) - not reconcilable, see note</t>
  </si>
  <si>
    <t>SAMPLE</t>
  </si>
  <si>
    <t>KG</t>
  </si>
  <si>
    <t>GG/036/10-11</t>
  </si>
  <si>
    <t>AGRICULTURL HOSE KG</t>
  </si>
  <si>
    <t>Address line (redacted)</t>
  </si>
  <si>
    <t>Delivery At:</t>
  </si>
  <si>
    <t>ATTN: Contact-005</t>
  </si>
  <si>
    <t>Address line (redacted)</t>
  </si>
  <si>
    <t>ESTEEM R-12</t>
  </si>
  <si>
    <t>ARIES</t>
  </si>
  <si>
    <t>GD/002/10-11</t>
  </si>
  <si>
    <t>16" 'S'</t>
  </si>
  <si>
    <t>SEA-NAIR BLOWER</t>
  </si>
  <si>
    <t>08.05.10</t>
  </si>
  <si>
    <t>GG/037/10-11</t>
  </si>
  <si>
    <t>BS HOSE</t>
  </si>
  <si>
    <t>Dealer-014</t>
  </si>
  <si>
    <t>BHATIA</t>
  </si>
  <si>
    <t>GG/038/10-11</t>
  </si>
  <si>
    <t>17.04.10</t>
  </si>
  <si>
    <t>GD/008/10-11</t>
  </si>
  <si>
    <t>GG/039/10-11</t>
  </si>
  <si>
    <t>GG/040/10-11</t>
  </si>
  <si>
    <t>GG/041/10-11</t>
  </si>
  <si>
    <t>CAPITAL LR # 3842 DT.10.05.10/6CTN</t>
  </si>
  <si>
    <t>Dealer-026</t>
  </si>
  <si>
    <t>10.05.10</t>
  </si>
  <si>
    <t>Dealer-010</t>
  </si>
  <si>
    <t>GG/042/10-11</t>
  </si>
  <si>
    <t>Address line (redacted)</t>
  </si>
  <si>
    <t>Address line (redacted)</t>
  </si>
  <si>
    <t>Address line (redacted)</t>
  </si>
  <si>
    <t>ESTEEM R 12</t>
  </si>
  <si>
    <t>PC-E406</t>
  </si>
  <si>
    <t>GG/043/10-11</t>
  </si>
  <si>
    <t>505/507-O</t>
  </si>
  <si>
    <t>AY</t>
  </si>
  <si>
    <t>COMPANY-A RECEIVER DRIER</t>
  </si>
  <si>
    <t>INDICA BEHR</t>
  </si>
  <si>
    <t>PULLEY PULL SONATA</t>
  </si>
  <si>
    <t>SD-1002B</t>
  </si>
  <si>
    <t>GG/044/10-11</t>
  </si>
  <si>
    <t>HEM</t>
  </si>
  <si>
    <t>AGRICULTURL HOSE (count)</t>
  </si>
  <si>
    <t>ROLLS</t>
  </si>
  <si>
    <t>Dealer-030</t>
  </si>
  <si>
    <t>GG/045/10-11</t>
  </si>
  <si>
    <t>Address line (redacted)</t>
  </si>
  <si>
    <t>Address line (redacted)</t>
  </si>
  <si>
    <t>VIMAL</t>
  </si>
  <si>
    <t>Address line (redacted)</t>
  </si>
  <si>
    <t>17.05.10</t>
  </si>
  <si>
    <t>GG/046/10-11</t>
  </si>
  <si>
    <t>Dealer-016</t>
  </si>
  <si>
    <t>GG/047/10-11</t>
  </si>
  <si>
    <t>16.05.10</t>
  </si>
  <si>
    <t>GG/048/10-11</t>
  </si>
  <si>
    <t>AHUJA</t>
  </si>
  <si>
    <t>GG/049/10-11</t>
  </si>
  <si>
    <t>Address line (redacted)</t>
  </si>
  <si>
    <t>COMPANY-A HIGH QUALITY COIL SAMPLES</t>
  </si>
  <si>
    <t>VISTA</t>
  </si>
  <si>
    <t>PF SCORPIO</t>
  </si>
  <si>
    <t>Clelo</t>
  </si>
  <si>
    <t>18.05.10</t>
  </si>
  <si>
    <t>GG/050/10-11</t>
  </si>
  <si>
    <t>ANIL</t>
  </si>
  <si>
    <t>14" 'S' 100w JPI</t>
  </si>
  <si>
    <t>24.05.10</t>
  </si>
  <si>
    <t>GG/051/10-11</t>
  </si>
  <si>
    <t>ATTN: Contact-006</t>
  </si>
  <si>
    <t>Dealer-021</t>
  </si>
  <si>
    <t>Address line (redacted)</t>
  </si>
  <si>
    <t>GG/052/10-11</t>
  </si>
  <si>
    <t>ESTEEM R 134A</t>
  </si>
  <si>
    <t>PC-E035</t>
  </si>
  <si>
    <t>Contact-004-K.GATE</t>
  </si>
  <si>
    <t>LR # 4135 DT.26.05.10</t>
  </si>
  <si>
    <t>25.05.10</t>
  </si>
  <si>
    <t>GG/053/10-11</t>
  </si>
  <si>
    <t>508/510-F</t>
  </si>
  <si>
    <t>AZ</t>
  </si>
  <si>
    <t>PLATE HUB QUALIS</t>
  </si>
  <si>
    <t>SD-1003</t>
  </si>
  <si>
    <t>GG/054/10-11</t>
  </si>
  <si>
    <t>SKODA 3 PIN HPLP</t>
  </si>
  <si>
    <t>GG/055/10-11</t>
  </si>
  <si>
    <t>KUMAR</t>
  </si>
  <si>
    <t>26.05.10</t>
  </si>
  <si>
    <t>GG/056/10-11</t>
  </si>
  <si>
    <t xml:space="preserve">OPEL </t>
  </si>
  <si>
    <t>27.05.10</t>
  </si>
  <si>
    <t>GG/057/10-11</t>
  </si>
  <si>
    <t>UNICLA OIL</t>
  </si>
  <si>
    <t>1 LTR</t>
  </si>
  <si>
    <t>COMPRESSOR BACK PLATE-507</t>
  </si>
  <si>
    <t>RTN ORIGINAL SAMPLE OF CIVIC COND.</t>
  </si>
  <si>
    <t>GG/058/10-11</t>
  </si>
  <si>
    <t>CONCORD-AL</t>
  </si>
  <si>
    <t>BEIGE-A</t>
  </si>
  <si>
    <t>GREY-A</t>
  </si>
  <si>
    <t>CONCORD-COPPER</t>
  </si>
  <si>
    <t>BEIGE-C</t>
  </si>
  <si>
    <t>GREY-C</t>
  </si>
  <si>
    <t>Contact-004-K.BAGH</t>
  </si>
  <si>
    <t>GG/059/10-11</t>
  </si>
  <si>
    <t>GG/060/10-11</t>
  </si>
  <si>
    <t>PC-E417</t>
  </si>
  <si>
    <t>GG/061/10-11</t>
  </si>
  <si>
    <t>508/510-O</t>
  </si>
  <si>
    <t>BA</t>
  </si>
  <si>
    <t>MAGNATTE COIL QUALIS</t>
  </si>
  <si>
    <t>SD-1003A</t>
  </si>
  <si>
    <t>31.05.10</t>
  </si>
  <si>
    <t>GG/062/10-11</t>
  </si>
  <si>
    <t>GG/063/10-11</t>
  </si>
  <si>
    <t xml:space="preserve">UNICLA </t>
  </si>
  <si>
    <t>GG/05910-11</t>
  </si>
  <si>
    <t>A-6</t>
  </si>
  <si>
    <t>GG/064/10-11</t>
  </si>
  <si>
    <t>ND-9</t>
  </si>
  <si>
    <t>GG/065/10-11</t>
  </si>
  <si>
    <t>GG/066/10-11</t>
  </si>
  <si>
    <t>HOSE</t>
  </si>
  <si>
    <t>LID</t>
  </si>
  <si>
    <t>DIS</t>
  </si>
  <si>
    <t>SUC</t>
  </si>
  <si>
    <t>GG/067/10-11</t>
  </si>
  <si>
    <t>GG/068/10-11</t>
  </si>
  <si>
    <t>GG/069/10-11</t>
  </si>
  <si>
    <t>PC-E422</t>
  </si>
  <si>
    <t>GG/070/10-11</t>
  </si>
  <si>
    <t>GG/071/10-11</t>
  </si>
  <si>
    <t>HCC SANTRO</t>
  </si>
  <si>
    <t>BB</t>
  </si>
  <si>
    <t>GG/072/10-11</t>
  </si>
  <si>
    <t>PULLEY PULL QUALIS</t>
  </si>
  <si>
    <t>SD-1003B</t>
  </si>
  <si>
    <t>GG/073/10-11</t>
  </si>
  <si>
    <t>FREIGHT PAID BY BUYER</t>
  </si>
  <si>
    <t>GG/074/10-11</t>
  </si>
  <si>
    <t>PC-60120</t>
  </si>
  <si>
    <t>GG/075/10-11</t>
  </si>
  <si>
    <t>DESICCANT DRIER/FILTER</t>
  </si>
  <si>
    <t>GG/076/10-11</t>
  </si>
  <si>
    <t>GG/077/10-11</t>
  </si>
  <si>
    <t>CANCELL</t>
  </si>
  <si>
    <t>GG/078/10-11</t>
  </si>
  <si>
    <t>CAPITAL LR # 3998 DT.07.06.10/30ROLLS</t>
  </si>
  <si>
    <t>PAYMENT TERMS: WITHIN 7 DAYS FROM THE DATE OF DISPATCH.</t>
  </si>
  <si>
    <t>GG/079/10-11</t>
  </si>
  <si>
    <t>COMPANY-A PREMIUM CONDENSER</t>
  </si>
  <si>
    <t>ALTO / WAGON-R</t>
  </si>
  <si>
    <t>GG/080/10-11</t>
  </si>
  <si>
    <t>COMPANY-A PREMIUM COOLING COIL</t>
  </si>
  <si>
    <t>GG/081/10-11</t>
  </si>
  <si>
    <t>HONDA ACCORD</t>
  </si>
  <si>
    <t>PC-E510</t>
  </si>
  <si>
    <t>PC-E523</t>
  </si>
  <si>
    <t>HONDA CITY T-3</t>
  </si>
  <si>
    <t>PC-E424</t>
  </si>
  <si>
    <t>IKON</t>
  </si>
  <si>
    <t>PC-E022</t>
  </si>
  <si>
    <t>PC-E111</t>
  </si>
  <si>
    <t>PC-E037</t>
  </si>
  <si>
    <t>PC-E402</t>
  </si>
  <si>
    <t>PC-E419</t>
  </si>
  <si>
    <t>GG/082/10-11</t>
  </si>
  <si>
    <t>PC-E036</t>
  </si>
  <si>
    <t>GG/083/10-11</t>
  </si>
  <si>
    <t>Address line (redacted)</t>
  </si>
  <si>
    <t>COMPANY-A PREMIUM CONDENSER</t>
  </si>
  <si>
    <t>COMPANY-A PREMIUM COOLING COIL</t>
  </si>
  <si>
    <t>GG/084/10-11</t>
  </si>
  <si>
    <t>GG/085/10-11</t>
  </si>
  <si>
    <t>07.06.10</t>
  </si>
  <si>
    <t>GG/086/10-11</t>
  </si>
  <si>
    <t>HCC SONATA</t>
  </si>
  <si>
    <t>BC</t>
  </si>
  <si>
    <t>09.06.10</t>
  </si>
  <si>
    <t>GG/087/10-11</t>
  </si>
  <si>
    <t>PLATE HUB HS-11</t>
  </si>
  <si>
    <t>SD-1004</t>
  </si>
  <si>
    <t>COMPANY-A PREMIUM CONDENSER</t>
  </si>
  <si>
    <t>AIR COND.ENT</t>
  </si>
  <si>
    <t>GG/088/10-11</t>
  </si>
  <si>
    <t>COMPANY-A PREMIUM COOLING COIL</t>
  </si>
  <si>
    <t>17.06.10</t>
  </si>
  <si>
    <t>GG/089/10-11</t>
  </si>
  <si>
    <t>19.06.10</t>
  </si>
  <si>
    <t>GG/090/10-11</t>
  </si>
  <si>
    <t>Auth.Sign</t>
  </si>
  <si>
    <t>SDN COMPRESSOR</t>
  </si>
  <si>
    <t>R134A</t>
  </si>
  <si>
    <t>28.06.10</t>
  </si>
  <si>
    <t>GG/091/10-11</t>
  </si>
  <si>
    <t>GG/092/10-11</t>
  </si>
  <si>
    <t>01.07.10</t>
  </si>
  <si>
    <t>GG/093/10-11</t>
  </si>
  <si>
    <t>COMPANY-A PREMIUM COOLING COIL</t>
  </si>
  <si>
    <t>405</t>
  </si>
  <si>
    <t>GG/094/10-11</t>
  </si>
  <si>
    <t>Address line (redacted)</t>
  </si>
  <si>
    <t>Address line (redacted)</t>
  </si>
  <si>
    <t>GG/095/10-11</t>
  </si>
  <si>
    <t>UNICLA</t>
  </si>
  <si>
    <t>05.07.10</t>
  </si>
  <si>
    <t>GG/096/10-11</t>
  </si>
  <si>
    <t>GG/097/10-11</t>
  </si>
  <si>
    <t>SANTRO 3 SPEED</t>
  </si>
  <si>
    <t>GG/098/10-11</t>
  </si>
  <si>
    <t>PC-1801A</t>
  </si>
  <si>
    <t>3 SPEED</t>
  </si>
  <si>
    <t>ARORA</t>
  </si>
  <si>
    <t>GG/099/10-11</t>
  </si>
  <si>
    <t>HCC ELANTRA-2006</t>
  </si>
  <si>
    <t>BD</t>
  </si>
  <si>
    <t>Dealer-026-BOM</t>
  </si>
  <si>
    <t>GG/100/10-11</t>
  </si>
  <si>
    <t>MAGNATIC COIL HS-11</t>
  </si>
  <si>
    <t>SD-1004A</t>
  </si>
  <si>
    <t>08.07.10</t>
  </si>
  <si>
    <t>GG/101/10-11</t>
  </si>
  <si>
    <t>GG/102/10-11</t>
  </si>
  <si>
    <t>GG/103/10-11</t>
  </si>
  <si>
    <t>COMPANY-A PREMIUM COOLING COIL</t>
  </si>
  <si>
    <t>10.07.10</t>
  </si>
  <si>
    <t>GG/104/10-11</t>
  </si>
  <si>
    <t>GG/105/10-11</t>
  </si>
  <si>
    <t>COMPANY-A PREMIUM COOLING COIL</t>
  </si>
  <si>
    <t>GG/106/10-11</t>
  </si>
  <si>
    <t>CAPITAL LR # 4242 DT.14.06.10/6CTNS</t>
  </si>
  <si>
    <t>GG/107/10-11</t>
  </si>
  <si>
    <t>404</t>
  </si>
  <si>
    <t>Dealer-022</t>
  </si>
  <si>
    <t>GG/108/10-11</t>
  </si>
  <si>
    <t>COMPANY-A PREMIUM CONDENSER</t>
  </si>
  <si>
    <t>COMPANY-A PREMIUM COOLING COIL</t>
  </si>
  <si>
    <t>17.07.10</t>
  </si>
  <si>
    <t>GG/109/10-11</t>
  </si>
  <si>
    <t>COMPANY-A COOLING COIL</t>
  </si>
  <si>
    <t>CAPITAL LR # 3997 DT.07.06.10/48ctns</t>
  </si>
  <si>
    <t>18.07.10</t>
  </si>
  <si>
    <t>GG/110/10-11</t>
  </si>
  <si>
    <t>GG/111/10-11</t>
  </si>
  <si>
    <t>ORIFICE TUBE (ORANGE)</t>
  </si>
  <si>
    <t>PC-E509</t>
  </si>
  <si>
    <t>GG/112/10-11</t>
  </si>
  <si>
    <t>COMPANY-A PREMIUM COOLING COIL</t>
  </si>
  <si>
    <t>GG/113/10-11</t>
  </si>
  <si>
    <t>HCC ELANTRA-2000</t>
  </si>
  <si>
    <t>BE</t>
  </si>
  <si>
    <t>PULLEY PULL HS-11</t>
  </si>
  <si>
    <t>SD-1004B</t>
  </si>
  <si>
    <t>GG/114/10-11</t>
  </si>
  <si>
    <t>Dealer-031</t>
  </si>
  <si>
    <t>Address line (redacted)</t>
  </si>
  <si>
    <t>GG/115/10-11</t>
  </si>
  <si>
    <t>MICROBUS</t>
  </si>
  <si>
    <t>MICRBUS</t>
  </si>
  <si>
    <t>MICRO BUS BLOWER</t>
  </si>
  <si>
    <t>1 PCS FREE MICROBUS OF GG/297/09-10 DT.03.03.10</t>
  </si>
  <si>
    <t>20.07.10</t>
  </si>
  <si>
    <t>GG/116/10-11</t>
  </si>
  <si>
    <t>SUPERKING</t>
  </si>
  <si>
    <t>PART QTY OF SUPERKING SUPPLIED IN GG/281/10-11 DT.19.02.11</t>
  </si>
  <si>
    <t>405 SUPKERKING</t>
  </si>
  <si>
    <t>COMPANY-A PREMIUM COOLING COIL</t>
  </si>
  <si>
    <t>SEA-N-AIR</t>
  </si>
  <si>
    <t>SEA-NAIR 404</t>
  </si>
  <si>
    <t>404 BAZEL</t>
  </si>
  <si>
    <t>BAZEL 400-100</t>
  </si>
  <si>
    <t>SAMPLES COMPANY-A PREMIUM COOLING COIL</t>
  </si>
  <si>
    <t>CONCORD - COPPER</t>
  </si>
  <si>
    <t>CONCORD COPPER</t>
  </si>
  <si>
    <t>CONCORD-ALUMINUM</t>
  </si>
  <si>
    <t>CONCORD ALUMINIUM BEIGE</t>
  </si>
  <si>
    <t>CONCORD ALUMINIUM GREY</t>
  </si>
  <si>
    <t>TATA INDICA</t>
  </si>
  <si>
    <t>GG/117/10-11</t>
  </si>
  <si>
    <t>UNICLA CONCORD BEIGE</t>
  </si>
  <si>
    <t>880-E001</t>
  </si>
  <si>
    <t>UNICLA CONCORD GREY</t>
  </si>
  <si>
    <t>CONCORD</t>
  </si>
  <si>
    <t>VARNA</t>
  </si>
  <si>
    <t>820-E428</t>
  </si>
  <si>
    <t>UNO-E402</t>
  </si>
  <si>
    <t>GG/277/10-11</t>
  </si>
  <si>
    <t>GG/309/10-11</t>
  </si>
  <si>
    <t>GG/315/10-11</t>
  </si>
  <si>
    <t>GG/118/10-11</t>
  </si>
  <si>
    <t>COMPANY-A PREMIUM COOLING COIL</t>
  </si>
  <si>
    <t>CAPITAL LR NO. 4335 DT.21.06.10 / 4 CTNS</t>
  </si>
  <si>
    <t>21.07.10</t>
  </si>
  <si>
    <t>GG/119/10-11</t>
  </si>
  <si>
    <t>PAYMENT: WITHIN 7 DAYS FROM DISPATCH OF GOODS.</t>
  </si>
  <si>
    <t>GG/120/10-11</t>
  </si>
  <si>
    <t>COMPANY-A PREMIUM COOLING COIL</t>
  </si>
  <si>
    <t>22.07.10</t>
  </si>
  <si>
    <t>GG/121/10-11</t>
  </si>
  <si>
    <t>23.07.10</t>
  </si>
  <si>
    <t>GG/122/10-11</t>
  </si>
  <si>
    <t>PC-7058A</t>
  </si>
  <si>
    <t>GG/123/10-11</t>
  </si>
  <si>
    <t>COMPANY-A PREMIUM COOLING COIL</t>
  </si>
  <si>
    <t>REST 4 PCS OF PC-E417 IS SUPPLIED IN GG/091/10-11 DT.28.06.10</t>
  </si>
  <si>
    <t>GG/124/10-11</t>
  </si>
  <si>
    <t>24.07.10</t>
  </si>
  <si>
    <t>GG/125/10-11</t>
  </si>
  <si>
    <t>ALUMINIUM</t>
  </si>
  <si>
    <t>COPPER</t>
  </si>
  <si>
    <t>ORIFICE TUBE (WHITE)</t>
  </si>
  <si>
    <t>GG/126/10-11</t>
  </si>
  <si>
    <t>GG/127/10-11</t>
  </si>
  <si>
    <t>HOSE 8MM-LID</t>
  </si>
  <si>
    <t>BF</t>
  </si>
  <si>
    <t>MAGNETIC COIL MC-A HS-XING</t>
  </si>
  <si>
    <t>SD-1004C</t>
  </si>
  <si>
    <t>27.07.10</t>
  </si>
  <si>
    <t>GG/128/10-11</t>
  </si>
  <si>
    <t>GG/129/10-11</t>
  </si>
  <si>
    <t>ORING</t>
  </si>
  <si>
    <t>O RING BOX</t>
  </si>
  <si>
    <t>28.07.10</t>
  </si>
  <si>
    <t>GG/130/10-11</t>
  </si>
  <si>
    <t>GG/133/10-11</t>
  </si>
  <si>
    <t>GG/230-B/10-11</t>
  </si>
  <si>
    <t>GG/318/10-11</t>
  </si>
  <si>
    <t>10"X10 B- (Straight Blade)</t>
  </si>
  <si>
    <t>Contact-004-K.BG</t>
  </si>
  <si>
    <t>GG/131/10-11</t>
  </si>
  <si>
    <t>12"X10 B- Straight Blade)</t>
  </si>
  <si>
    <t>10"X10 B- (S Blade)</t>
  </si>
  <si>
    <t>12"X10 B- (S Blade)</t>
  </si>
  <si>
    <t>TS-8805B</t>
  </si>
  <si>
    <t>30.07.10</t>
  </si>
  <si>
    <t>GG/132/10-11</t>
  </si>
  <si>
    <t>Santro / Santro Zing</t>
  </si>
  <si>
    <t>Universal-F</t>
  </si>
  <si>
    <t>Universal-O</t>
  </si>
  <si>
    <t>PC-6002</t>
  </si>
  <si>
    <t>PRICE DIFF BTWN Rs.[x]-Rs.[x] IS REIMBURSED IN GG/193/10-11 DT.1.11.10</t>
  </si>
  <si>
    <t>02.08.10</t>
  </si>
  <si>
    <t>GG/134/10-11</t>
  </si>
  <si>
    <t>GG/135/10-11</t>
  </si>
  <si>
    <t>AL</t>
  </si>
  <si>
    <t>05.08.10</t>
  </si>
  <si>
    <t>GG/136/10-11</t>
  </si>
  <si>
    <t>GG/137/10-11</t>
  </si>
  <si>
    <t>GG/138/10-11</t>
  </si>
  <si>
    <t>BLOWER PARTS</t>
  </si>
  <si>
    <t>Ambasdor /Bolero</t>
  </si>
  <si>
    <t>GG/139/10-11</t>
  </si>
  <si>
    <t>CONT. ON PG-2</t>
  </si>
  <si>
    <t>PC-E434</t>
  </si>
  <si>
    <t>GG/140/10-11</t>
  </si>
  <si>
    <t xml:space="preserve"> PG-2</t>
  </si>
  <si>
    <r>
      <rPr>
        <b/>
        <sz val="8"/>
        <color theme="1"/>
        <rFont val="Calibri"/>
      </rPr>
      <t>COOLING COIL (</t>
    </r>
    <r>
      <rPr>
        <b/>
        <sz val="8"/>
        <color rgb="FFFF0000"/>
        <rFont val="Calibri"/>
      </rPr>
      <t>PREMIUM)</t>
    </r>
  </si>
  <si>
    <t>11MM-DIS</t>
  </si>
  <si>
    <t>BG</t>
  </si>
  <si>
    <t>09.08.10</t>
  </si>
  <si>
    <t>GG/141/10-11</t>
  </si>
  <si>
    <t>MAGNETIC COIL SANTRO (SP10)</t>
  </si>
  <si>
    <t>compressor</t>
  </si>
  <si>
    <t>SD-1004D</t>
  </si>
  <si>
    <t>GG/142/10-11</t>
  </si>
  <si>
    <t>GG/143/10-11</t>
  </si>
  <si>
    <t>SHORT 1 PC SUPPLIED IN GG/106/10-11 DT.10.7.10</t>
  </si>
  <si>
    <t>10.08.10</t>
  </si>
  <si>
    <t>GG/144/10-11</t>
  </si>
  <si>
    <t>BEIGE</t>
  </si>
  <si>
    <t>GREY</t>
  </si>
  <si>
    <t>COMPRESSOR BACK PLATE 507</t>
  </si>
  <si>
    <t>CHALLAN / BE NO &amp; dt</t>
  </si>
  <si>
    <t>GG/145/10-11</t>
  </si>
  <si>
    <t>COMPRESSOR BACK PLATE 508</t>
  </si>
  <si>
    <t>LINEA</t>
  </si>
  <si>
    <t xml:space="preserve">SANTRO </t>
  </si>
  <si>
    <t>SKODA FABIA</t>
  </si>
  <si>
    <t>HCT</t>
  </si>
  <si>
    <t>M-HAWK</t>
  </si>
  <si>
    <t>M-BENZ W203</t>
  </si>
  <si>
    <t>M-BENZ W211</t>
  </si>
  <si>
    <t>M-BENZ W210</t>
  </si>
  <si>
    <t>M-BENZ W220</t>
  </si>
  <si>
    <t>VISTA BEHR</t>
  </si>
  <si>
    <t xml:space="preserve">VISTA </t>
  </si>
  <si>
    <t>VERNA</t>
  </si>
  <si>
    <t>GG/146/10-11</t>
  </si>
  <si>
    <t>COMP BACK PLATE</t>
  </si>
  <si>
    <t>HCC</t>
  </si>
  <si>
    <t>SD-1004E</t>
  </si>
  <si>
    <t>SD-1005</t>
  </si>
  <si>
    <t>SD-1005A</t>
  </si>
  <si>
    <t>SD-1005B</t>
  </si>
  <si>
    <t>SD-1007A</t>
  </si>
  <si>
    <t>SD-1007B</t>
  </si>
  <si>
    <t>SD-1008</t>
  </si>
  <si>
    <t>SD-1008A</t>
  </si>
  <si>
    <t>SD-1008B</t>
  </si>
  <si>
    <t>SD-1009A</t>
  </si>
  <si>
    <t>SD-1009B</t>
  </si>
  <si>
    <t>SD-1010A</t>
  </si>
  <si>
    <t>SD-1010B</t>
  </si>
  <si>
    <t>SD-1011</t>
  </si>
  <si>
    <t>SD-1011A</t>
  </si>
  <si>
    <t>SD-1011B</t>
  </si>
  <si>
    <t>SD-1012</t>
  </si>
  <si>
    <t>SD-1012A</t>
  </si>
  <si>
    <t>SD-1012B</t>
  </si>
  <si>
    <t>SD-1014</t>
  </si>
  <si>
    <t>SD-1015</t>
  </si>
  <si>
    <t>SD-1018A</t>
  </si>
  <si>
    <t>11.08.10</t>
  </si>
  <si>
    <t>GG/147/10-11</t>
  </si>
  <si>
    <t>SD-1019</t>
  </si>
  <si>
    <t>SD-1020</t>
  </si>
  <si>
    <t>SD-1020A</t>
  </si>
  <si>
    <t>SD-1020B</t>
  </si>
  <si>
    <t>SD-1021</t>
  </si>
  <si>
    <t>SD-1021A</t>
  </si>
  <si>
    <t>SD-1021B</t>
  </si>
  <si>
    <t>HFC-340G</t>
  </si>
  <si>
    <t>MOTOR- MICROBUS 24V</t>
  </si>
  <si>
    <t>MOTOR-SK 12V</t>
  </si>
  <si>
    <t>GG/148/10-11</t>
  </si>
  <si>
    <t>PC-E601</t>
  </si>
  <si>
    <t>PC-E414</t>
  </si>
  <si>
    <t>PC-E404</t>
  </si>
  <si>
    <t>PC-E423</t>
  </si>
  <si>
    <t>PC-E426</t>
  </si>
  <si>
    <t>PC-E011</t>
  </si>
  <si>
    <t>PC-E416</t>
  </si>
  <si>
    <t>PC-E408</t>
  </si>
  <si>
    <t>PC-E567</t>
  </si>
  <si>
    <t>PC-E039</t>
  </si>
  <si>
    <t>PC-E502</t>
  </si>
  <si>
    <t>PC-E429</t>
  </si>
  <si>
    <t>PC-E431</t>
  </si>
  <si>
    <t>PC-E372</t>
  </si>
  <si>
    <t>PC-E001</t>
  </si>
  <si>
    <t>PC-E401</t>
  </si>
  <si>
    <t>PC-E428</t>
  </si>
  <si>
    <t>SM-5</t>
  </si>
  <si>
    <t>505/507-F</t>
  </si>
  <si>
    <t>ELANTRA-2006</t>
  </si>
  <si>
    <t>ELANTRA-2000</t>
  </si>
  <si>
    <t>8MM-LID</t>
  </si>
  <si>
    <t>15MM-SUC</t>
  </si>
  <si>
    <t>GG/149/10-11</t>
  </si>
  <si>
    <t>PLATE SANTRO (SP10)</t>
  </si>
  <si>
    <t>PLATE HUB SUBROS ND ESTEEM</t>
  </si>
  <si>
    <t>MAGNETIC COIL SUBROS ND ESTEEM</t>
  </si>
  <si>
    <t>PULLEY PULL SUBROS ND ESTEEM</t>
  </si>
  <si>
    <t>MAGNETIC COIL SKODA</t>
  </si>
  <si>
    <t>PULLEY PULL SKODA</t>
  </si>
  <si>
    <t>PLATE HUB WAGONR</t>
  </si>
  <si>
    <t>MAGNETIC COIL WAGONR</t>
  </si>
  <si>
    <t>PULLEY PULL WAGONR</t>
  </si>
  <si>
    <t>MAGNETIC COIL FORD IKON 1.8</t>
  </si>
  <si>
    <t>PULLEY FORD IKON 1.8</t>
  </si>
  <si>
    <t>MAGNETIC COIL FORD 1.8</t>
  </si>
  <si>
    <t>PULLEY PULL FORD 1.8</t>
  </si>
  <si>
    <t>PLATE HUB HYUNDAI ACCENT CRD</t>
  </si>
  <si>
    <t>MAGNETIC COIL HYUNDAI ACCENT CRD</t>
  </si>
  <si>
    <t>PULLEY PULL HYUNDAI ACCENT CRD</t>
  </si>
  <si>
    <t>MAGNETIC COIL TOYOTA SCORPIO II</t>
  </si>
  <si>
    <t>PULLEY PULL TOYOTA SCORPIO II</t>
  </si>
  <si>
    <t>MAGNETIC COIL TOYOTA INNOVA S/AC</t>
  </si>
  <si>
    <t xml:space="preserve">MAGNETIC COIL TATA SUMO SD7H13  </t>
  </si>
  <si>
    <t>MAGNETIC COIL TOYOTA COROLLA</t>
  </si>
  <si>
    <t>MAGNETIC COIL OL-FI</t>
  </si>
  <si>
    <t>PULLEY -PL-INO-S</t>
  </si>
  <si>
    <t>MAGNETIC COIL MC-INO-B</t>
  </si>
  <si>
    <t>PULLEY-PL-INO-B</t>
  </si>
  <si>
    <t>PLATE CP-INO-B</t>
  </si>
  <si>
    <t>MAGNETIC COIL MC-CRV</t>
  </si>
  <si>
    <t>PULLEY-PL-CRV</t>
  </si>
  <si>
    <t>PLATE CP-CRV</t>
  </si>
  <si>
    <t>13.08.10</t>
  </si>
  <si>
    <t>GG/150/10-11</t>
  </si>
  <si>
    <t>CAPITAL LR # 4566 DT.08.07.10/16CTN</t>
  </si>
  <si>
    <t>GG/151/10-11</t>
  </si>
  <si>
    <t>104355 dt.31.03.10</t>
  </si>
  <si>
    <t>18.08.10</t>
  </si>
  <si>
    <t>GG/152/10-11</t>
  </si>
  <si>
    <t>BH</t>
  </si>
  <si>
    <t>GG/153/10-11</t>
  </si>
  <si>
    <t>GG/154/10-11</t>
  </si>
  <si>
    <t>COMPANY-A CONDENSER</t>
  </si>
  <si>
    <t xml:space="preserve">PC-86186                  </t>
  </si>
  <si>
    <t>COMPANY-A PREMIUM COOLING COIL</t>
  </si>
  <si>
    <t>COMPANY-A COOLING COIL</t>
  </si>
  <si>
    <t>SK COIL</t>
  </si>
  <si>
    <t>21.08.10</t>
  </si>
  <si>
    <t>GG/155/10-11</t>
  </si>
  <si>
    <t>CAPITAL LR NO.4536 DT.09.07.10/25CTNS</t>
  </si>
  <si>
    <t>GG/156/10-11</t>
  </si>
  <si>
    <t>COMPANY-A PREMIUM COOLING COIL</t>
  </si>
  <si>
    <t>GG/157/10-11</t>
  </si>
  <si>
    <t>GG/158/10-11</t>
  </si>
  <si>
    <t>09.07.10</t>
  </si>
  <si>
    <t>22.08.10</t>
  </si>
  <si>
    <t>GG/159/10-11</t>
  </si>
  <si>
    <t>GG/160/10-11</t>
  </si>
  <si>
    <t>09.09.10</t>
  </si>
  <si>
    <t>GG/161/10-11</t>
  </si>
  <si>
    <t>AIR Dealer-134</t>
  </si>
  <si>
    <t>GD/006/10-11</t>
  </si>
  <si>
    <t>COMPANY-A PREMIUM COOLING COIL</t>
  </si>
  <si>
    <t>10.09.10</t>
  </si>
  <si>
    <t>GG/162/10-11</t>
  </si>
  <si>
    <t>COMPANY-A COOLING COIL</t>
  </si>
  <si>
    <t>INSULATION TAPE PCS</t>
  </si>
  <si>
    <t>BI</t>
  </si>
  <si>
    <t>SHORT 1 PCS OF GG/098/10-11 DT.5.7.10</t>
  </si>
  <si>
    <t>GG/163/10-11</t>
  </si>
  <si>
    <t>GG/164/10-11</t>
  </si>
  <si>
    <t>13.09.10</t>
  </si>
  <si>
    <t>GG/165/10-11</t>
  </si>
  <si>
    <t>CAPITAL LR # 4540 DT.10.07.10/12CTNS</t>
  </si>
  <si>
    <t>Through: Transporter-005</t>
  </si>
  <si>
    <t>GG/166/10-11</t>
  </si>
  <si>
    <t>PAYMENT TERMS: WITHIN 21 DAYS FROM THE DATE OF LR.</t>
  </si>
  <si>
    <t>15.09.10</t>
  </si>
  <si>
    <t>GG/167/10-11</t>
  </si>
  <si>
    <t>GG/168/10-11</t>
  </si>
  <si>
    <t>17.09.10</t>
  </si>
  <si>
    <t>GG/169/10-11</t>
  </si>
  <si>
    <t>COMPANY-A PREMIUM COOLING COIL</t>
  </si>
  <si>
    <t>COMPANY-A COOLING COIL</t>
  </si>
  <si>
    <t>CONCORD ELECTRIC BLOWER - FAMILY (rows 6-11)</t>
  </si>
  <si>
    <t>18.09.10</t>
  </si>
  <si>
    <t>GG/170/10-11</t>
  </si>
  <si>
    <t>14" STRAIGHT BLADE</t>
  </si>
  <si>
    <t>24.09.10</t>
  </si>
  <si>
    <t>GG/171/10-11</t>
  </si>
  <si>
    <t>INNOVA BACK</t>
  </si>
  <si>
    <t>4*25</t>
  </si>
  <si>
    <t>8*25</t>
  </si>
  <si>
    <t>GG/172/10-11</t>
  </si>
  <si>
    <t>27.09.10</t>
  </si>
  <si>
    <t>GG/173/10-11</t>
  </si>
  <si>
    <t>GG/174/10-11</t>
  </si>
  <si>
    <t>DA</t>
  </si>
  <si>
    <t>12" (S) BLADE BEHR</t>
  </si>
  <si>
    <t>GG/175/10-11</t>
  </si>
  <si>
    <t>UNIVERSAL O RING</t>
  </si>
  <si>
    <t>SKODA 3 PIN</t>
  </si>
  <si>
    <t>SALE</t>
  </si>
  <si>
    <t>ALTO/WR 2 PIN</t>
  </si>
  <si>
    <t>OPEL BIG</t>
  </si>
  <si>
    <t>30.09.10</t>
  </si>
  <si>
    <t>GG/176/10-11</t>
  </si>
  <si>
    <t>FROM PG-1</t>
  </si>
  <si>
    <t>05.10.10</t>
  </si>
  <si>
    <t>GG/177/10-11</t>
  </si>
  <si>
    <r>
      <rPr>
        <sz val="9"/>
        <color theme="1"/>
        <rFont val="Arial"/>
      </rPr>
      <t xml:space="preserve">12" (S) BLADE </t>
    </r>
    <r>
      <rPr>
        <b/>
        <sz val="9"/>
        <color rgb="FFFF0000"/>
        <rFont val="Arial"/>
      </rPr>
      <t>BEHR</t>
    </r>
  </si>
  <si>
    <r>
      <rPr>
        <sz val="9"/>
        <color theme="1"/>
        <rFont val="Arial"/>
      </rPr>
      <t xml:space="preserve">12" (S) BLADE </t>
    </r>
    <r>
      <rPr>
        <b/>
        <sz val="9"/>
        <color rgb="FFFF0000"/>
        <rFont val="Arial"/>
      </rPr>
      <t>BEHR</t>
    </r>
  </si>
  <si>
    <t>QUALIS HPLP</t>
  </si>
  <si>
    <t>06.10.10</t>
  </si>
  <si>
    <t>GG/178/10-11</t>
  </si>
  <si>
    <t>11.10.10</t>
  </si>
  <si>
    <t>GG/179/10-11</t>
  </si>
  <si>
    <t>GG/180/10-11</t>
  </si>
  <si>
    <t>12*25</t>
  </si>
  <si>
    <t xml:space="preserve">INDICA R-134A 4 PIN </t>
  </si>
  <si>
    <t>GG/181/10-11</t>
  </si>
  <si>
    <t>GG/182/10-11</t>
  </si>
  <si>
    <t>GG/183/10-11</t>
  </si>
  <si>
    <t>GG/184/10-11</t>
  </si>
  <si>
    <t>COMPANY-A PREMIUM COOLING COIL</t>
  </si>
  <si>
    <t>20.10.10</t>
  </si>
  <si>
    <t>GG/185/10-11</t>
  </si>
  <si>
    <t>GG/186/10-11</t>
  </si>
  <si>
    <t>DB</t>
  </si>
  <si>
    <t>COMPANY-A COOLING COIL</t>
  </si>
  <si>
    <t>GG/187/10-11</t>
  </si>
  <si>
    <t>CAPITAL LR # 4712 DT.22.07.10 / 6CTNS</t>
  </si>
  <si>
    <t>25.10.10</t>
  </si>
  <si>
    <t>GG/188/10-11</t>
  </si>
  <si>
    <t>MARUTI O RING</t>
  </si>
  <si>
    <t>COMPANY-A PREMIUM COOLING COIL</t>
  </si>
  <si>
    <t>27.10.10</t>
  </si>
  <si>
    <t>GG/189/10-11</t>
  </si>
  <si>
    <t>26.10.10</t>
  </si>
  <si>
    <t>GG/190/10-11</t>
  </si>
  <si>
    <t>SDN COMPRESSOR PARTS</t>
  </si>
  <si>
    <t>29.10.10</t>
  </si>
  <si>
    <t>PLATE HONDA CITY T3</t>
  </si>
  <si>
    <t>GG/191/10-11</t>
  </si>
  <si>
    <t>MAGNATTE COIL HONDA CITY-T1</t>
  </si>
  <si>
    <t>PULLEY PULL HONDA CITY- T3</t>
  </si>
  <si>
    <t>MAGNATTE COIL SONATA / ACCENT / CRD-I / TRAVERA / SANTRO</t>
  </si>
  <si>
    <t>PULLEY PULL ACCENT PETROL</t>
  </si>
  <si>
    <t>PLATE HUB HS-11 SANTRO XING</t>
  </si>
  <si>
    <t>MAGNATIC COIL HS-11 SANTRO XING</t>
  </si>
  <si>
    <t>PULLEY PULL HS-11 SANTRO</t>
  </si>
  <si>
    <t>01.11.10</t>
  </si>
  <si>
    <t>MAGNETIC COIL MC-A HS-SANTRO DELPHI</t>
  </si>
  <si>
    <t>GG/192/10-11</t>
  </si>
  <si>
    <t>MAGNETIC COIL SANTRO (SP10)-XING</t>
  </si>
  <si>
    <t>MAGNETIC COIL-TRAVERA / ACCENT / SCORPIO / SONATA</t>
  </si>
  <si>
    <t>PULLEY PULL SUBROS ND ESTEEM/ZEN</t>
  </si>
  <si>
    <t>MAGNETIC COIL WAGON-R / INNOVA SMALL</t>
  </si>
  <si>
    <t>GG/193/10-11</t>
  </si>
  <si>
    <t>CONT ON PG-2</t>
  </si>
  <si>
    <t>MAGNETIC COIL LANCER MMC</t>
  </si>
  <si>
    <t>GG/194/10-11</t>
  </si>
  <si>
    <t>MAGNETIC COIL SANTRO XING</t>
  </si>
  <si>
    <t>PULLEY PULL SCORPIO II</t>
  </si>
  <si>
    <t>MAGNETIC COIL BOLERO/SUMO</t>
  </si>
  <si>
    <t xml:space="preserve">MAGNETIC COIL TATA SUMO </t>
  </si>
  <si>
    <t>MAGNETIC COIL WR/ALTO</t>
  </si>
  <si>
    <t>MAGNETIC COIL FORD</t>
  </si>
  <si>
    <t>PULLEY -PL-INNOVA SMALL</t>
  </si>
  <si>
    <t>MAGNETIC COIL MC-INNOVA DUAL A/C/BOLERO/ACCORD</t>
  </si>
  <si>
    <t>PULLEY-PL-INNOVA BIG-DUAL A/C</t>
  </si>
  <si>
    <t>PLATE CP-INO-B /QUALIS</t>
  </si>
  <si>
    <t>MAGNETIC COIL MC-CRV/H.CITY-T3</t>
  </si>
  <si>
    <t>03.11.10</t>
  </si>
  <si>
    <t>GG/195/10-11</t>
  </si>
  <si>
    <t>MAGNETIC COIL HONDA CITY T1/T2/T3</t>
  </si>
  <si>
    <t>DC</t>
  </si>
  <si>
    <t>GG/196/10-11</t>
  </si>
  <si>
    <t>08.11.10</t>
  </si>
  <si>
    <t>GG/197/10-11</t>
  </si>
  <si>
    <t>GG/198/10-11</t>
  </si>
  <si>
    <t>11.11.10</t>
  </si>
  <si>
    <t>GG/199/10-11</t>
  </si>
  <si>
    <t>GG/200/10-11</t>
  </si>
  <si>
    <t>GG/201/10-11</t>
  </si>
  <si>
    <t>CLUTH PLATE-CRV/H.CITY-T3</t>
  </si>
  <si>
    <t>SHARMA</t>
  </si>
  <si>
    <t>12.11.10</t>
  </si>
  <si>
    <t>GG/202/10-11</t>
  </si>
  <si>
    <t>COMPANY-A PREMIUM COOLING COIL</t>
  </si>
  <si>
    <t>GG/203/10-11</t>
  </si>
  <si>
    <t>507-AA + 508-AA COMBINED (rows 5-6)</t>
  </si>
  <si>
    <t>GG/204/10-11</t>
  </si>
  <si>
    <t>17.11.10</t>
  </si>
  <si>
    <t>GG/205/10-11</t>
  </si>
  <si>
    <t>18.11.10</t>
  </si>
  <si>
    <t>GG/206/10-11</t>
  </si>
  <si>
    <t>23.11.10</t>
  </si>
  <si>
    <t>GG/207/10-11</t>
  </si>
  <si>
    <t>AIRE GREEN HPLP</t>
  </si>
  <si>
    <t>WR/ALTP-2PIN</t>
  </si>
  <si>
    <t>29.11.10</t>
  </si>
  <si>
    <t>GG/208/10-11</t>
  </si>
  <si>
    <t>GG/209/10-11</t>
  </si>
  <si>
    <t>3.12.10</t>
  </si>
  <si>
    <t>GG/210/10-11</t>
  </si>
  <si>
    <t>GG/211/10-11</t>
  </si>
  <si>
    <t>Dealer-001</t>
  </si>
  <si>
    <t>GG/212/10-11</t>
  </si>
  <si>
    <t>GG/213/10-11</t>
  </si>
  <si>
    <t>COMPANY-A UNI.SP CONDENSER</t>
  </si>
  <si>
    <t>14X25X44</t>
  </si>
  <si>
    <t>GG/214/10-11</t>
  </si>
  <si>
    <t>GG/215/10-11</t>
  </si>
  <si>
    <t>COMPANY-A PREMIUM COOLING COIL</t>
  </si>
  <si>
    <t>FORD FEISTA</t>
  </si>
  <si>
    <t>GG/0102/10-11</t>
  </si>
  <si>
    <t>6.12.10</t>
  </si>
  <si>
    <t>GG/216/10-11</t>
  </si>
  <si>
    <t>GG/0103/10-11</t>
  </si>
  <si>
    <t>UNIVERSAL BUS RECEIVER DRIER</t>
  </si>
  <si>
    <t>GG/217/10-11</t>
  </si>
  <si>
    <t>8.12.10</t>
  </si>
  <si>
    <t>GG/218/10-11</t>
  </si>
  <si>
    <t>COMPANY-A PREMIUM COOLING COIL</t>
  </si>
  <si>
    <t>GG/219/10-11</t>
  </si>
  <si>
    <t>COMPANY-A COOLING COIL</t>
  </si>
  <si>
    <t>Contact-004 K BAGH</t>
  </si>
  <si>
    <t>10.12.10</t>
  </si>
  <si>
    <t>GG/220/10-11</t>
  </si>
  <si>
    <t>15.12.10</t>
  </si>
  <si>
    <t>GG/221/10-11</t>
  </si>
  <si>
    <t>16.12.10</t>
  </si>
  <si>
    <t>GG/222/10-11</t>
  </si>
  <si>
    <t>17.12.10</t>
  </si>
  <si>
    <t>GG/223/10-11</t>
  </si>
  <si>
    <t>20.12.10</t>
  </si>
  <si>
    <t>GG/224/10-11</t>
  </si>
  <si>
    <t>GG/225/10-11</t>
  </si>
  <si>
    <t>DEAR SIR</t>
  </si>
  <si>
    <t>COMPANY-A UNI SP CONDENSER</t>
  </si>
  <si>
    <t>GG/226/10-11</t>
  </si>
  <si>
    <t>22.12.10</t>
  </si>
  <si>
    <t>GG/227/10-11</t>
  </si>
  <si>
    <t>GD/034/10-11</t>
  </si>
  <si>
    <t>SANTRO DELPHI/ZEN DELPHI/MARTIZ</t>
  </si>
  <si>
    <t>26.12.10</t>
  </si>
  <si>
    <t>GG/228/10-11</t>
  </si>
  <si>
    <t>QUALIS (O)</t>
  </si>
  <si>
    <t>COMPANY-A PREMIUM COOLING COIL</t>
  </si>
  <si>
    <t>GG/229/10-11</t>
  </si>
  <si>
    <t>COMPANY-A COOLING COIL</t>
  </si>
  <si>
    <t>COMPANY-A SEAL</t>
  </si>
  <si>
    <t>GOODS SENT BY LUCKY-LUDHIANA</t>
  </si>
  <si>
    <t>31.12.10</t>
  </si>
  <si>
    <t>GG/230/10-11</t>
  </si>
  <si>
    <t>COMPANY-A PREMIUM COOLING COIL</t>
  </si>
  <si>
    <r>
      <rPr>
        <sz val="8"/>
        <color theme="1"/>
        <rFont val="Calibri"/>
      </rPr>
      <t>GG/230</t>
    </r>
    <r>
      <rPr>
        <b/>
        <sz val="8"/>
        <color rgb="FFFF0000"/>
        <rFont val="Calibri"/>
      </rPr>
      <t>-B</t>
    </r>
    <r>
      <rPr>
        <sz val="8"/>
        <color rgb="FF000000"/>
        <rFont val="Calibri"/>
      </rPr>
      <t>/10-11</t>
    </r>
  </si>
  <si>
    <t>COMPANY-A COOLING COIL</t>
  </si>
  <si>
    <t>PC-8095R</t>
  </si>
  <si>
    <t>COMPANY-A CONDENSER</t>
  </si>
  <si>
    <t>04.01.11</t>
  </si>
  <si>
    <t>GG/231/10-11</t>
  </si>
  <si>
    <t>(none - code shared, see setup)</t>
  </si>
  <si>
    <t>CAPITAL LR # 4836 DT.04.08.10/8CTNS</t>
  </si>
  <si>
    <t>06.01.11</t>
  </si>
  <si>
    <t>GG/232/10-11</t>
  </si>
  <si>
    <t>COMPANY-A COOLING COIL</t>
  </si>
  <si>
    <t>COMPANY-A CONDENSER</t>
  </si>
  <si>
    <t>GD/035/10-11</t>
  </si>
  <si>
    <t>11.01.11</t>
  </si>
  <si>
    <t>GG/233/10-11</t>
  </si>
  <si>
    <t>CAPITAL LR # 4840 DT.05.08.10/10CTNS</t>
  </si>
  <si>
    <t>15.01.11</t>
  </si>
  <si>
    <t>GG/234/10-11</t>
  </si>
  <si>
    <r>
      <rPr>
        <sz val="8"/>
        <color theme="1"/>
        <rFont val="Calibri"/>
      </rPr>
      <t>GG/234</t>
    </r>
    <r>
      <rPr>
        <b/>
        <sz val="8"/>
        <color rgb="FFFF0000"/>
        <rFont val="Calibri"/>
      </rPr>
      <t>-B</t>
    </r>
    <r>
      <rPr>
        <sz val="8"/>
        <color rgb="FF000000"/>
        <rFont val="Calibri"/>
      </rPr>
      <t>/10-11</t>
    </r>
  </si>
  <si>
    <t>COMPANY-A CONDENSOR</t>
  </si>
  <si>
    <t>PC-86246</t>
  </si>
  <si>
    <t>COMPANY-A UNIVERSAL CONDENSORS</t>
  </si>
  <si>
    <t>14X15X22 (F)</t>
  </si>
  <si>
    <t>17.01.11</t>
  </si>
  <si>
    <t>PC 141522F</t>
  </si>
  <si>
    <t>GG/235/10-11</t>
  </si>
  <si>
    <t>14X15X22 (O)</t>
  </si>
  <si>
    <t>PC 141522O</t>
  </si>
  <si>
    <t>14X18X20</t>
  </si>
  <si>
    <t>PC 141820</t>
  </si>
  <si>
    <t>GG/236/10-11</t>
  </si>
  <si>
    <t>Universal BUS-F</t>
  </si>
  <si>
    <t>GG/237/10-11</t>
  </si>
  <si>
    <t>14X21X22</t>
  </si>
  <si>
    <t>PC142122</t>
  </si>
  <si>
    <t>GG/238/10-11</t>
  </si>
  <si>
    <t>PC141820</t>
  </si>
  <si>
    <t>UNIVERSAL BUS-F</t>
  </si>
  <si>
    <t>CAPITAL LR # 4849, CHALLAN # GG/138/10-11 DT.06.08.10/30CTNS</t>
  </si>
  <si>
    <t>AIRCOOL SALE</t>
  </si>
  <si>
    <t>18.01.11</t>
  </si>
  <si>
    <t>GD/007/10-11</t>
  </si>
  <si>
    <t>GG/239/10-11</t>
  </si>
  <si>
    <t>COMPANYA CONDENSORS</t>
  </si>
  <si>
    <t>GG/240/10-11</t>
  </si>
  <si>
    <t>ZEN DELPHI</t>
  </si>
  <si>
    <t>QUALIS - FLARE</t>
  </si>
  <si>
    <t>GG/241/10-11</t>
  </si>
  <si>
    <t>CONT. ON PAGE 2</t>
  </si>
  <si>
    <t>GG/242/10-11</t>
  </si>
  <si>
    <t>PAGE : 2</t>
  </si>
  <si>
    <t>14X15X22 O</t>
  </si>
  <si>
    <t>PC 141522(O)</t>
  </si>
  <si>
    <t>GG/243/10-11</t>
  </si>
  <si>
    <t>14X15X22 F</t>
  </si>
  <si>
    <t>PC 141522(F)</t>
  </si>
  <si>
    <t>14x21x22 F</t>
  </si>
  <si>
    <t>PC 142122(F)</t>
  </si>
  <si>
    <t>14x23x22 F</t>
  </si>
  <si>
    <t>PC 142322(F)</t>
  </si>
  <si>
    <t>14x18x20 F</t>
  </si>
  <si>
    <t>PC 141820(F)</t>
  </si>
  <si>
    <t>20.01.11</t>
  </si>
  <si>
    <t>GG/244/10-11</t>
  </si>
  <si>
    <t>14X21X20 F</t>
  </si>
  <si>
    <t>PC 142120(F)</t>
  </si>
  <si>
    <t>14X14X20 F</t>
  </si>
  <si>
    <t>PC 141420(F)</t>
  </si>
  <si>
    <t>14X14X20 O</t>
  </si>
  <si>
    <t>PC 141420(O)</t>
  </si>
  <si>
    <t>MARUTI O RING (AL)</t>
  </si>
  <si>
    <t>UNIVERSAL FLARE</t>
  </si>
  <si>
    <t>21.01.11</t>
  </si>
  <si>
    <t>GG/245/10-11</t>
  </si>
  <si>
    <t>BUS UNIVERSAL</t>
  </si>
  <si>
    <t>PC-61020 (232MM)</t>
  </si>
  <si>
    <t>ITEM NO 27,28 SHORT SUPPLIED IN THIS CHALLAN WHICH IS SUPPLIED IN GG/146/10-11 DT.10.08.10</t>
  </si>
  <si>
    <t>GG/246/10-11</t>
  </si>
  <si>
    <t>22.01.11</t>
  </si>
  <si>
    <t>GG/247/10-11</t>
  </si>
  <si>
    <t>SCHEME AND OTHER QTY OF ITEM # 6 SUPPLIED IN GG/147/10-11 DT.11.08.10</t>
  </si>
  <si>
    <t>SONU-RTN FROM VIMAL</t>
  </si>
  <si>
    <t>GG/248/10-11</t>
  </si>
  <si>
    <t>24.01.11</t>
  </si>
  <si>
    <t>GG/249/10-11</t>
  </si>
  <si>
    <t>GG/250/10-11</t>
  </si>
  <si>
    <t>14X18X22</t>
  </si>
  <si>
    <t>PC 141822</t>
  </si>
  <si>
    <t>CAPITAL LR # 4897 DT.10.08.10/5CTNS</t>
  </si>
  <si>
    <t>ENTRY ONLY</t>
  </si>
  <si>
    <t>GD/009/10-11</t>
  </si>
  <si>
    <t>GD/010/10-11</t>
  </si>
  <si>
    <t>Santro Large/Matiz/Zen Delphi</t>
  </si>
  <si>
    <t>25.01.11</t>
  </si>
  <si>
    <t>GG/251/10-11</t>
  </si>
  <si>
    <t>GG/252/10-11</t>
  </si>
  <si>
    <t>14X18X20 F</t>
  </si>
  <si>
    <t>27.01.11</t>
  </si>
  <si>
    <t>GG/253/10-11</t>
  </si>
  <si>
    <t>29.01.11</t>
  </si>
  <si>
    <t>GG/254/10-11</t>
  </si>
  <si>
    <t>GG/255/10-11</t>
  </si>
  <si>
    <t>GG/256/10-11</t>
  </si>
  <si>
    <t>HONDA CITY T-1 &amp; 2</t>
  </si>
  <si>
    <t>30.01.11</t>
  </si>
  <si>
    <t>GG/257/10-11</t>
  </si>
  <si>
    <t>ZEN DELPHI R134</t>
  </si>
  <si>
    <t>CAPITAL LR # 4898 DT.10.08.10/28CTNS</t>
  </si>
  <si>
    <t>31.01.11</t>
  </si>
  <si>
    <t>GG/258/10-11</t>
  </si>
  <si>
    <t>01.02.11</t>
  </si>
  <si>
    <t>GG/259/10-11</t>
  </si>
  <si>
    <t>SHORT SUPPLIED 5 CTNS IN GG/139/10-11 DT.06.08.10 SUPPLIED IN THIS CHALLAN</t>
  </si>
  <si>
    <t>GG/260/10-11</t>
  </si>
  <si>
    <t>GG/261/10-11</t>
  </si>
  <si>
    <t>14X25X44 F</t>
  </si>
  <si>
    <t>14X23X20MM</t>
  </si>
  <si>
    <t>GG/262/10-11</t>
  </si>
  <si>
    <t>SCHEME AND REST QTY OF  GG/140/10-11 DT.06.08.10</t>
  </si>
  <si>
    <t>GG/263/10-11</t>
  </si>
  <si>
    <t>02.02.11</t>
  </si>
  <si>
    <t>COMPANY-A UNIVERSAL PF CONDENSER</t>
  </si>
  <si>
    <t>GG/264/10-11</t>
  </si>
  <si>
    <t>25X28X20MM</t>
  </si>
  <si>
    <t>COMPANY-A DESICCANT DRIER/FILTER</t>
  </si>
  <si>
    <t>GG/265/10-11</t>
  </si>
  <si>
    <t>05.02.11</t>
  </si>
  <si>
    <t>GG/266/10-11</t>
  </si>
  <si>
    <t>GG/267/10-11</t>
  </si>
  <si>
    <t>COMPANY-A UNIVERSAL PF CONDENSORS</t>
  </si>
  <si>
    <t>14X23X20 F</t>
  </si>
  <si>
    <t>COMPANY-A CONDENSORS</t>
  </si>
  <si>
    <t>14" STRAIGHT</t>
  </si>
  <si>
    <t>10" (S)</t>
  </si>
  <si>
    <t>10" (STRAIGHT)</t>
  </si>
  <si>
    <t>12" (S)</t>
  </si>
  <si>
    <t>GG/268/10-11</t>
  </si>
  <si>
    <t>07.02.11</t>
  </si>
  <si>
    <t>GG/269/10-11</t>
  </si>
  <si>
    <t>10 PCS SENT IN GG/153/10-11 DT.19.08.10, SCHEME ADJUSTED IN THE SAME</t>
  </si>
  <si>
    <t>09.02.11</t>
  </si>
  <si>
    <t>GG/270/10-11</t>
  </si>
  <si>
    <t>COMPANY-A PREMIUM COOLING COIL</t>
  </si>
  <si>
    <t>COMPANY-A MISC</t>
  </si>
  <si>
    <t>10.02.11</t>
  </si>
  <si>
    <t>GG/271/10-11</t>
  </si>
  <si>
    <t>14.02.11</t>
  </si>
  <si>
    <t>GG/272/10-11</t>
  </si>
  <si>
    <t>15 PCS SENT IN GG/151/10-11 DT.13.08.10 AND REST IN THIS, SCHEME ADJUSTED.</t>
  </si>
  <si>
    <t>GG/273/10-11</t>
  </si>
  <si>
    <t>14X18X16MM</t>
  </si>
  <si>
    <t>14X21X16MM</t>
  </si>
  <si>
    <t>14X23X16MM</t>
  </si>
  <si>
    <t>COMPANY-A PREMIUM COOLING COIL</t>
  </si>
  <si>
    <t>GG/274/10-11</t>
  </si>
  <si>
    <t>COMPANY-A PF CONDENSER</t>
  </si>
  <si>
    <t>GG/275/10-11</t>
  </si>
  <si>
    <t>15.02.11</t>
  </si>
  <si>
    <t>GG/276/10-11</t>
  </si>
  <si>
    <t>ACCENT PETROL</t>
  </si>
  <si>
    <t>HONDA CITY T-I &amp; II</t>
  </si>
  <si>
    <t>ZEN R-134A</t>
  </si>
  <si>
    <t>16.02.11</t>
  </si>
  <si>
    <t>GG/278/10-11</t>
  </si>
  <si>
    <t>ZEN DELPHI R-134A</t>
  </si>
  <si>
    <t>PC-204</t>
  </si>
  <si>
    <t>17.02.11</t>
  </si>
  <si>
    <t>GG/279/10-11</t>
  </si>
  <si>
    <t xml:space="preserve">UNIVERSAL FLARE </t>
  </si>
  <si>
    <t>GG/280/10-11</t>
  </si>
  <si>
    <t>Contact-004-K.BGH</t>
  </si>
  <si>
    <t>19.02.11</t>
  </si>
  <si>
    <t>GG/281/10-11</t>
  </si>
  <si>
    <t>COMPANY-A PF CONDENSORS</t>
  </si>
  <si>
    <t>QUALIS-PAD</t>
  </si>
  <si>
    <t>GG/282/10-11</t>
  </si>
  <si>
    <t>CAPITAL LR #  5310 DT.30.08.10/19ctns</t>
  </si>
  <si>
    <t>GG/283/10-11</t>
  </si>
  <si>
    <t>COMPANY-A PREMIUN COOLING COIL</t>
  </si>
  <si>
    <t>DIVINE MOTOR</t>
  </si>
  <si>
    <t>21.02.11</t>
  </si>
  <si>
    <t>GG/284/10-11</t>
  </si>
  <si>
    <t>20.02.11</t>
  </si>
  <si>
    <t>GG/285/10-11</t>
  </si>
  <si>
    <t>COMPANY-A PF CONDENSER</t>
  </si>
  <si>
    <t>COMPANY-A PF UNI CONDENSER</t>
  </si>
  <si>
    <t>Dealer-011</t>
  </si>
  <si>
    <t>GG/286/10-11</t>
  </si>
  <si>
    <t>COMPANY-A SP UNI CONDENSER</t>
  </si>
  <si>
    <t>GG/288/10-11</t>
  </si>
  <si>
    <t>14X15X22MM (O)</t>
  </si>
  <si>
    <t>23.02.11</t>
  </si>
  <si>
    <t>GG/289/10-11</t>
  </si>
  <si>
    <t>GG/287/10-11</t>
  </si>
  <si>
    <t>GG/290/10-11</t>
  </si>
  <si>
    <t>01.03.11</t>
  </si>
  <si>
    <t>GG/296/10-11</t>
  </si>
  <si>
    <t>COMPANY-A PF CONDENSER</t>
  </si>
  <si>
    <t>07.03.11</t>
  </si>
  <si>
    <t>GG/306/10-11</t>
  </si>
  <si>
    <t>INDICA BEHR R 134A</t>
  </si>
  <si>
    <t>10" STRAIGHT BLADE</t>
  </si>
  <si>
    <t>GG/307/10-11</t>
  </si>
  <si>
    <t>10" (S) BLADE</t>
  </si>
  <si>
    <t>09.03.11</t>
  </si>
  <si>
    <t>GG/308/10-11</t>
  </si>
  <si>
    <t>24.02.11</t>
  </si>
  <si>
    <t>15.03.11</t>
  </si>
  <si>
    <t>GG/310/10-11</t>
  </si>
  <si>
    <t>MAGNETIC COIL TATA SUMO SD7H13</t>
  </si>
  <si>
    <t>GG/291/10-11</t>
  </si>
  <si>
    <t>double challan</t>
  </si>
  <si>
    <t>cancell</t>
  </si>
  <si>
    <t>GG/292/10-11</t>
  </si>
  <si>
    <t>COMPANY-A  COOLING COIL</t>
  </si>
  <si>
    <t>GG/312/10-11</t>
  </si>
  <si>
    <t>ZEN SUBROS R-134</t>
  </si>
  <si>
    <t>CAPITAL LR NO. 5300 DT.17.09.10 / 8 CTNS</t>
  </si>
  <si>
    <t>25.02.11</t>
  </si>
  <si>
    <t>GG/293/10-11</t>
  </si>
  <si>
    <t>GG/314/10-11</t>
  </si>
  <si>
    <t>Dealer-001</t>
  </si>
  <si>
    <t>21.03.11</t>
  </si>
  <si>
    <t>27.02.11</t>
  </si>
  <si>
    <t>GG/294/10-11</t>
  </si>
  <si>
    <t>COMPANY-A  COOLING COIL</t>
  </si>
  <si>
    <t>25.03.11</t>
  </si>
  <si>
    <t>GG/317/10-11</t>
  </si>
  <si>
    <t>CAPITAL LR NO. 5299 DT.17.09.10 / 8 CTNS</t>
  </si>
  <si>
    <t>28.02.11</t>
  </si>
  <si>
    <t>GG/295/10-11</t>
  </si>
  <si>
    <t>26.03.11</t>
  </si>
  <si>
    <t>GG/320/10-11</t>
  </si>
  <si>
    <t>14X23X26</t>
  </si>
  <si>
    <t>COMP. OIL 1 LTR</t>
  </si>
  <si>
    <t>29.03.11</t>
  </si>
  <si>
    <t>GG/321/10-11</t>
  </si>
  <si>
    <t>BAL QTY OF SK &amp; SCHEME WILL SUPPLY AFTER 10 DAYS FROM THIS SUPPLY.</t>
  </si>
  <si>
    <t>BAL QTY &amp; SCHEME OF SK SUPPLIED IN GG/185/10-11 DT.20.10.10</t>
  </si>
  <si>
    <t>30.03.11</t>
  </si>
  <si>
    <t>GG/324/10-11</t>
  </si>
  <si>
    <t>04.03.11</t>
  </si>
  <si>
    <t>GG/297/10-11</t>
  </si>
  <si>
    <t>GG/326/10-11</t>
  </si>
  <si>
    <t>COMPANY-A UNI PF CONDENSER</t>
  </si>
  <si>
    <t>14X21X16</t>
  </si>
  <si>
    <t>GG/298/10-11</t>
  </si>
  <si>
    <t>COMPANY-A PF CONDENSER</t>
  </si>
  <si>
    <r>
      <rPr>
        <sz val="10"/>
        <color theme="1"/>
        <rFont val="Arial"/>
      </rPr>
      <t xml:space="preserve">SKODA </t>
    </r>
    <r>
      <rPr>
        <b/>
        <sz val="10"/>
        <color theme="1"/>
        <rFont val="Arial"/>
      </rPr>
      <t>WITH DRIER</t>
    </r>
  </si>
  <si>
    <t>COMPANY-A PREMIUM COOLING COIL</t>
  </si>
  <si>
    <t>05.03.11</t>
  </si>
  <si>
    <t>GG/299/10-11</t>
  </si>
  <si>
    <t>UNIVERSAL - F</t>
  </si>
  <si>
    <t>Contact-015</t>
  </si>
  <si>
    <t>GG/300/10-11</t>
  </si>
  <si>
    <t>LESS PREVIOUS LOSS IN 100 PCS UNI DRIER</t>
  </si>
  <si>
    <t>GG/301/10-11</t>
  </si>
  <si>
    <t>TOTAL SALE</t>
  </si>
  <si>
    <t>08.09.10</t>
  </si>
  <si>
    <t>510 R 134A WITH CHARGING PORT</t>
  </si>
  <si>
    <t>GG/302/10-11</t>
  </si>
  <si>
    <t>CAPITAL LR NO.  5284 DT.08.09.10 / 3 CTNS</t>
  </si>
  <si>
    <t>GG/303/10-11</t>
  </si>
  <si>
    <t>COMPANY-A PREMIUM COOLING COIL</t>
  </si>
  <si>
    <t>REST QTY SUPPLIED IN GG/169/10-11 DT.17.09.10</t>
  </si>
  <si>
    <t>GG/304/10-11</t>
  </si>
  <si>
    <t>COMPANY-A COOLING COIL</t>
  </si>
  <si>
    <t>ZEN SUBROS R134A</t>
  </si>
  <si>
    <t>AMBASDOR R-134A</t>
  </si>
  <si>
    <t>HONDA CITY TYPE-1</t>
  </si>
  <si>
    <t>GG/305/10-11</t>
  </si>
  <si>
    <t>HONDA CITY TYPE-3</t>
  </si>
  <si>
    <t xml:space="preserve">PC-86101                   </t>
  </si>
  <si>
    <t>LOGAN PAD</t>
  </si>
  <si>
    <t>ESTEEM R-134A</t>
  </si>
  <si>
    <t>QUALIS (F)</t>
  </si>
  <si>
    <t>PC-86270R-134A</t>
  </si>
  <si>
    <t>BAL QTY</t>
  </si>
  <si>
    <t>BAL QTY &amp; SCHEME OF ABOVE COND. SUPPLY IN GG/176/10-11 DT.30.09.10</t>
  </si>
  <si>
    <t>BAL QTY &amp; SCHEME WILL SUPPLY AFTER 7 DAYS FROM THIS SUPPLY.</t>
  </si>
  <si>
    <t>BAL QTY OF SEA-NAIR SUPPLIED IN GG/191/10-11 DT.29.10.10</t>
  </si>
  <si>
    <t>COMPANY-A PREMIUM COOLING COIL</t>
  </si>
  <si>
    <t>GG/311/10-11</t>
  </si>
  <si>
    <t>COMPANY-A PREMIUM COOLING COIL</t>
  </si>
  <si>
    <t>counting on 15.06.10</t>
  </si>
  <si>
    <t>4 PCS SUPPLIED IN GG/167/10-11 DT.15.09.10</t>
  </si>
  <si>
    <t>COMPANY-A PF COOLING COIL</t>
  </si>
  <si>
    <t>INDICA BEHR R134A</t>
  </si>
  <si>
    <t>ok</t>
  </si>
  <si>
    <t>wrong</t>
  </si>
  <si>
    <t>GG/313/10-11</t>
  </si>
  <si>
    <t>PLUS 629 PC</t>
  </si>
  <si>
    <t>UNIVERSAL FLAIR</t>
  </si>
  <si>
    <t>22.03.11</t>
  </si>
  <si>
    <t>GG/316/10-11</t>
  </si>
  <si>
    <t>SHORT IN KG</t>
  </si>
  <si>
    <t>29.12.010</t>
  </si>
  <si>
    <t>STOCK POSITION</t>
  </si>
  <si>
    <t>COMPANY-A PF CONDENSER</t>
  </si>
  <si>
    <t>QTY</t>
  </si>
  <si>
    <t>COMPANY-A PREMIUM COOLING COIL</t>
  </si>
  <si>
    <t>GG/319/10-11</t>
  </si>
  <si>
    <t>BAL QTY OF SK AND SCHEME WILL SUPPLY AFTER 15 DAYS FROM THIS DELIVERY</t>
  </si>
  <si>
    <t>BAL QTY OF SK SUPPLIED IN GG/184/10-11 DT.11.10.10</t>
  </si>
  <si>
    <t>COMPANY-A PREMIUM COOLING COIL</t>
  </si>
  <si>
    <t>ESTEEM R134</t>
  </si>
  <si>
    <t>GG/322/10-11</t>
  </si>
  <si>
    <t>BOLARO</t>
  </si>
  <si>
    <t>GG/323/10-11</t>
  </si>
  <si>
    <t>UNIVERSAL</t>
  </si>
  <si>
    <t>GG/325/10-11</t>
  </si>
  <si>
    <t>OIL</t>
  </si>
  <si>
    <t>BAL QTY &amp; SCHEME IS SUPPLIED IN THIS CHALLAN OF GG/167/10-11 DT.15.09.10</t>
  </si>
  <si>
    <t>GG/327/10-11</t>
  </si>
  <si>
    <t>AGRICULTURL HOSE</t>
  </si>
  <si>
    <t>KANISHA</t>
  </si>
  <si>
    <t>GG/328/10-11</t>
  </si>
  <si>
    <t>GG/329/10-11</t>
  </si>
  <si>
    <t>GG/330/10-11</t>
  </si>
  <si>
    <t>COMPANY-A PREMIUM COOLING COIL</t>
  </si>
  <si>
    <t>REVISED</t>
  </si>
  <si>
    <t>COMPANY-A COOLING COIL</t>
  </si>
  <si>
    <t>DAMAGE STK</t>
  </si>
  <si>
    <t>COMPANY-A PREMIUM COOLING COIL SAMPLE</t>
  </si>
  <si>
    <t>30 0 E429</t>
  </si>
  <si>
    <t>30 0 E431</t>
  </si>
  <si>
    <t>30 0 E372</t>
  </si>
  <si>
    <t xml:space="preserve">COMPANY-A DRIER </t>
  </si>
  <si>
    <t>BUS DRIER</t>
  </si>
  <si>
    <t>COMPANY-A EXPENSION VALVE</t>
  </si>
  <si>
    <t>ORIFICE TUBE-ORINGE</t>
  </si>
  <si>
    <t>COMPANY-A PREMIUM COOLING COIL</t>
  </si>
  <si>
    <t>SHORTAGE</t>
  </si>
  <si>
    <t>COMPANY-A COOLING COIL</t>
  </si>
  <si>
    <t xml:space="preserve">FREE </t>
  </si>
  <si>
    <t>VERNA DIESEL</t>
  </si>
  <si>
    <t>BUS UNIVERSAL DRIER</t>
  </si>
  <si>
    <t>MARUTI ORING</t>
  </si>
  <si>
    <t>FUJIKING EXPANSION VALVE</t>
  </si>
  <si>
    <t>PAGE 1 + PAGE 2</t>
  </si>
  <si>
    <t>BAL</t>
  </si>
  <si>
    <t>PRICE (IN PURCHASE) PROBLEM</t>
  </si>
  <si>
    <t>COMPANY-A UNI SP CONDENSER</t>
  </si>
  <si>
    <t>14x23x44</t>
  </si>
  <si>
    <t>STK POSITION AS ON 18.1.11</t>
  </si>
  <si>
    <t>14x23x26</t>
  </si>
  <si>
    <t>COMPANY-A PREMIUM COOLING COIL</t>
  </si>
  <si>
    <t>261CTNS</t>
  </si>
  <si>
    <t>15CTS</t>
  </si>
  <si>
    <t>COMPANY-A COOLING COIL</t>
  </si>
  <si>
    <t>CAPITAL LR NO.5720 DT. 26.10.10 / 22 CTNS</t>
  </si>
  <si>
    <t>COMPANY-A  COOLING COIL</t>
  </si>
  <si>
    <t>COMPANY-A  RECEIVER DRIER</t>
  </si>
  <si>
    <t>UNIVERSAL DRIER</t>
  </si>
  <si>
    <t>IF TAKE REST QTY WITHIN 15 DAYS OF UNI DRIER THEN SCHEME WILL BE GIVEN.</t>
  </si>
  <si>
    <t>CAPITAL LR NO. 5805 DT.30.10.10 / 17 CTNS</t>
  </si>
  <si>
    <t>BAL QTY OF SK AND SCHEME  OF GG/174/10-11 DT.27.09.10</t>
  </si>
  <si>
    <t>COMPANY-A PREMIUM COOLING COIL</t>
  </si>
  <si>
    <t>VARNA DIESEL</t>
  </si>
  <si>
    <t>LACNER HCC</t>
  </si>
  <si>
    <t>UNIVERSAL BUS FLARE</t>
  </si>
  <si>
    <t>CONT ON PAGE 2</t>
  </si>
  <si>
    <t>ACCENT CRDI</t>
  </si>
  <si>
    <t>PC141522O</t>
  </si>
  <si>
    <t>STK POSITION AS ON 26.1.11</t>
  </si>
  <si>
    <t>REPLACEMENT GOODS</t>
  </si>
  <si>
    <t>AS PER KANISHNA RECEIPT # 005 DT.19.07.10</t>
  </si>
  <si>
    <t>14X21X26</t>
  </si>
  <si>
    <t>NOT HAVE</t>
  </si>
  <si>
    <t>14" ST BLADE</t>
  </si>
  <si>
    <t>16" S BLADE</t>
  </si>
  <si>
    <t>10" S BLADE</t>
  </si>
  <si>
    <t>QUALIS FLARE</t>
  </si>
  <si>
    <t>UNICLA COMPRESSOR OIL</t>
  </si>
  <si>
    <t>BAL QTY OF SK AND SCHEME  OF GG/164/10-11 DT.10.09.10</t>
  </si>
  <si>
    <t>DAMAGE  COND. 86064, 86090 RTND TO Transporter-005 DUE TO IT WAS USED, SO THAT IS WHY NOT ELIGIBLE FOR REPLACEMENT.</t>
  </si>
  <si>
    <t xml:space="preserve">SAMPLES RETURN </t>
  </si>
  <si>
    <t>BEARING (ASSORTED)</t>
  </si>
  <si>
    <t xml:space="preserve">VISTA BEHR </t>
  </si>
  <si>
    <t>XKC-345</t>
  </si>
  <si>
    <t>XKC-5005</t>
  </si>
  <si>
    <t>SAMPLE OF FAN</t>
  </si>
  <si>
    <t>ORIGINAL SUMO DELPHI CONDENSER FAN ASSY</t>
  </si>
  <si>
    <t>SANTRO (PREMIUM)</t>
  </si>
  <si>
    <t>COMPANY-A COOLING COIL</t>
  </si>
  <si>
    <t>COMPANY-A PREMIUM COOLING COIL</t>
  </si>
  <si>
    <t>HONDA CITY-T3</t>
  </si>
  <si>
    <t>FUJIKING EXP. VALVE</t>
  </si>
  <si>
    <t>COMPANY-A PREMIUM CONDENSER</t>
  </si>
  <si>
    <t>14X15X22 ORING</t>
  </si>
  <si>
    <t>COMPANY-A RECEIVER DREIR</t>
  </si>
  <si>
    <t>MARUTI</t>
  </si>
  <si>
    <t>CONCORD PLATE</t>
  </si>
  <si>
    <t>CONCORD PLATES</t>
  </si>
  <si>
    <t>BLANCE QTY  WITH SCHEME OF ITEM # 19 SUPPLIED IN GG/201/10-11</t>
  </si>
  <si>
    <t>BAZEL</t>
  </si>
  <si>
    <t>BAL QTY OF SEA-NAIR WITH SCHEME OF GG/167/10-11 DT.15.09.10 SUPPLIED IN THIS CHALLAN</t>
  </si>
  <si>
    <t>1.11.10</t>
  </si>
  <si>
    <t>PC141820F</t>
  </si>
  <si>
    <t>PC142120F</t>
  </si>
  <si>
    <t>PC142320F</t>
  </si>
  <si>
    <t>14X18X16 F</t>
  </si>
  <si>
    <t>PC141816F</t>
  </si>
  <si>
    <t>14X21X16 F</t>
  </si>
  <si>
    <t>PC142116F</t>
  </si>
  <si>
    <t>14X23X16 F</t>
  </si>
  <si>
    <t>PC142316F</t>
  </si>
  <si>
    <t>14x15x26 F</t>
  </si>
  <si>
    <t>PC141526F</t>
  </si>
  <si>
    <t>HONDA CITY TYPE 5</t>
  </si>
  <si>
    <t>MICROBUS MOTOR</t>
  </si>
  <si>
    <t>24V</t>
  </si>
  <si>
    <t>CHANGED AS MENTIONED IN GG/207/10-11</t>
  </si>
  <si>
    <t>MARUTI ALUMINIUM FLARE</t>
  </si>
  <si>
    <t>PC E 523</t>
  </si>
  <si>
    <t>PC -024R</t>
  </si>
  <si>
    <t>14X18X26 F</t>
  </si>
  <si>
    <t>PC141826F</t>
  </si>
  <si>
    <t>14X21X26 F</t>
  </si>
  <si>
    <t>PC142126F</t>
  </si>
  <si>
    <t>25x28x20 F</t>
  </si>
  <si>
    <t>ENDEAOUR</t>
  </si>
  <si>
    <t>INDICA VISTA</t>
  </si>
  <si>
    <t>HONDA CITY T-5</t>
  </si>
  <si>
    <t>MARUTI ALUMINUM FLARE</t>
  </si>
  <si>
    <t>UNIVERSAL (F)</t>
  </si>
  <si>
    <t>REP A/C</t>
  </si>
  <si>
    <t>(ITEM # 33 IS REPLACED WITH PC-6001B 3/8") of EMX RTN SLIP # 37 DT.01.11.10</t>
  </si>
  <si>
    <t>DIFF</t>
  </si>
  <si>
    <t>(ITEM # 34, 35 IS COMPANSIATION OF PRICE DIFF OF GG/096/10-11 DT.05.07.10)</t>
  </si>
  <si>
    <t>(ITEM # 37 , 12 PCS IS REP A/C OF RTN GOODS OF EMX SLIP # 37 DT.01.11.10</t>
  </si>
  <si>
    <t>RTN DAMAGE 1 PCS EST COIL DUE TO IT WAS NOT PC PRODUCT, of EMX RTN SLIP # 37 DT.01.11.10</t>
  </si>
  <si>
    <t>PC-024R</t>
  </si>
  <si>
    <t>HONDA CITY T5</t>
  </si>
  <si>
    <t>SAFARI DÉCOR</t>
  </si>
  <si>
    <t xml:space="preserve">25X28X20 </t>
  </si>
  <si>
    <t>PC 252820</t>
  </si>
  <si>
    <t>CAPITAL LR # 5829 DT.03.11.10/14 CTNS</t>
  </si>
  <si>
    <t>HFC R134A</t>
  </si>
  <si>
    <t>RTN EMPTY CAN</t>
  </si>
  <si>
    <t>RTN EMPTY CANS</t>
  </si>
  <si>
    <t>WR / ALTO (PREMIUM)</t>
  </si>
  <si>
    <t xml:space="preserve">INDICA BEHR-R134A                                                                                                                                                                           </t>
  </si>
  <si>
    <t>12" S BLADE</t>
  </si>
  <si>
    <t>ITEM # 19, BAL QTY &amp; SCHEME OF GG/190/10-11 DT.26.10.10 SUPPLIED IN THIS CHALLAN</t>
  </si>
  <si>
    <t>COMPANY-A PREMIUM COOLING COIL</t>
  </si>
  <si>
    <t>Dealer-015</t>
  </si>
  <si>
    <t>Address line (redacted)</t>
  </si>
  <si>
    <t>Address line (redacted)</t>
  </si>
  <si>
    <t>Goods Deliver at:</t>
  </si>
  <si>
    <t>Address line (redacted)</t>
  </si>
  <si>
    <t>Address line (redacted)</t>
  </si>
  <si>
    <t xml:space="preserve">According to instructions we are sending followng goods. Please acknowledge/ receipt the goods and after </t>
  </si>
  <si>
    <t>your acknowledgement we will issue you sales invoice.</t>
  </si>
  <si>
    <t>Nos of PC/CTN</t>
  </si>
  <si>
    <t>LESS 35KG SHORT QTY</t>
  </si>
  <si>
    <t>(103 PCS)</t>
  </si>
  <si>
    <t>SKODA LAURA</t>
  </si>
  <si>
    <t>COMPANY-A PREMIUM COOLING COIL</t>
  </si>
  <si>
    <t>F/O</t>
  </si>
  <si>
    <t>MOTOR</t>
  </si>
  <si>
    <t>CHANGED FROM CHALLAN GG/192/10-11</t>
  </si>
  <si>
    <t>MICRO BUS  MOTOR 12V</t>
  </si>
  <si>
    <t>RECEIVED SHORT DURING EXCHANGE</t>
  </si>
  <si>
    <t>COMPANY-A PREMIUM COOLING COIL</t>
  </si>
  <si>
    <t>COMPANY-A THERMOSTAT</t>
  </si>
  <si>
    <t>N</t>
  </si>
  <si>
    <t>PC1229 A</t>
  </si>
  <si>
    <t>Dealer-018</t>
  </si>
  <si>
    <t>Through: Transporter-006</t>
  </si>
  <si>
    <t>LANCER MCC</t>
  </si>
  <si>
    <t>HONDA CITY TYPE 1</t>
  </si>
  <si>
    <t xml:space="preserve">CAPITAL LR # 6135 DT.04.12.10 /12CTNS </t>
  </si>
  <si>
    <t>10" S-BLADE</t>
  </si>
  <si>
    <t>12" S- BLADE</t>
  </si>
  <si>
    <t xml:space="preserve">balance deal will be supplied later </t>
  </si>
  <si>
    <t>BAL QTY SUPPLIED IN GG/249/10-11</t>
  </si>
  <si>
    <t xml:space="preserve">PC-86066                    </t>
  </si>
  <si>
    <t xml:space="preserve">PC-86101    </t>
  </si>
  <si>
    <t>QULAIS ORING</t>
  </si>
  <si>
    <t xml:space="preserve">CAPITAL LR # 6182 DT.04.12.10 (17 CTNS ) </t>
  </si>
  <si>
    <t>F</t>
  </si>
  <si>
    <t>06.12.10</t>
  </si>
  <si>
    <t xml:space="preserve">INDICA BEHR </t>
  </si>
  <si>
    <t>MARUTI 800</t>
  </si>
  <si>
    <t>TAVERA</t>
  </si>
  <si>
    <t>WAGON R</t>
  </si>
  <si>
    <t>ZEN DIESEL</t>
  </si>
  <si>
    <t>ZEN R 12</t>
  </si>
  <si>
    <t>14x15x22 (o)</t>
  </si>
  <si>
    <t>PC 249R</t>
  </si>
  <si>
    <t>O</t>
  </si>
  <si>
    <t>04.12.10</t>
  </si>
  <si>
    <t>(3000 PCS)</t>
  </si>
  <si>
    <t>1350kg gw</t>
  </si>
  <si>
    <t>14x15x22mm flare</t>
  </si>
  <si>
    <t>PC-141522F</t>
  </si>
  <si>
    <t>14X18X22 (F)</t>
  </si>
  <si>
    <t>PC141822F</t>
  </si>
  <si>
    <t>14x25x44</t>
  </si>
  <si>
    <t>PC-142544</t>
  </si>
  <si>
    <t>INDICA SUBROS</t>
  </si>
  <si>
    <t>PC141522F</t>
  </si>
  <si>
    <t>14X15X26</t>
  </si>
  <si>
    <t>PC141526</t>
  </si>
  <si>
    <t>PC141822</t>
  </si>
  <si>
    <t>14X14X20 (F)</t>
  </si>
  <si>
    <t>PC141420F</t>
  </si>
  <si>
    <t>COMPANY-A DRIERS</t>
  </si>
  <si>
    <t>25X4</t>
  </si>
  <si>
    <t>NET KG</t>
  </si>
  <si>
    <t>1336kg gw</t>
  </si>
  <si>
    <t>NET WT</t>
  </si>
  <si>
    <t>(750 PCS)</t>
  </si>
  <si>
    <t>213kg gw</t>
  </si>
  <si>
    <t>delivered 5 c/s instead of 3 so scheme adjusted in 5c/s</t>
  </si>
  <si>
    <t>BAL. QTY AND SCHEME OF OIL WILL BE SUPPLY AFTER 10TH JAN 2011, BAL QTY + SCHEME SUPPLIED IN GG/233/10-11 DT.11.01.11</t>
  </si>
  <si>
    <t xml:space="preserve">SDN COMPRESSOR </t>
  </si>
  <si>
    <t>10" STRIGHT BLADE 80W</t>
  </si>
  <si>
    <t>10" (S) BLADE 80W</t>
  </si>
  <si>
    <t>12" STRIGHT BLADE 80W</t>
  </si>
  <si>
    <t>12" (S) BLADE 80W</t>
  </si>
  <si>
    <t>COMPRESSOR VALVE</t>
  </si>
  <si>
    <t>3 CUPPLER</t>
  </si>
  <si>
    <t>SINGLE CUPPLER</t>
  </si>
  <si>
    <t>COMPRESSOR FRONT PLATE</t>
  </si>
  <si>
    <t>BAL QTY + SCHEME SUPPLIED IN GG/232/10-11 DT.06.01.11</t>
  </si>
  <si>
    <t>COMPANY-A PREMIUM COOLING COIL</t>
  </si>
  <si>
    <t>ALTO / WR</t>
  </si>
  <si>
    <t xml:space="preserve">QUALIS ORING </t>
  </si>
  <si>
    <t>QUALIS FLAIR</t>
  </si>
  <si>
    <t>SANTRO ZING</t>
  </si>
  <si>
    <t>CONT. ON PAGE -2</t>
  </si>
  <si>
    <t>PAGE -2</t>
  </si>
  <si>
    <t>HONDA T-1</t>
  </si>
  <si>
    <t>UNIVERSAL FLARE 3/8</t>
  </si>
  <si>
    <t>UNIVERSAL O RING 3/8</t>
  </si>
  <si>
    <t>UNIVERSAL 3/8</t>
  </si>
  <si>
    <t>Auth Sign</t>
  </si>
  <si>
    <r>
      <rPr>
        <sz val="9"/>
        <color theme="1"/>
        <rFont val="Arial"/>
      </rPr>
      <t>GG/</t>
    </r>
    <r>
      <rPr>
        <b/>
        <sz val="9"/>
        <color theme="1"/>
        <rFont val="Arial"/>
      </rPr>
      <t>230-B</t>
    </r>
    <r>
      <rPr>
        <sz val="9"/>
        <color theme="1"/>
        <rFont val="Arial"/>
      </rPr>
      <t>/10-11</t>
    </r>
  </si>
  <si>
    <t>HONDA</t>
  </si>
  <si>
    <t>AMBASSADOR</t>
  </si>
  <si>
    <t>AL B</t>
  </si>
  <si>
    <t>AL G</t>
  </si>
  <si>
    <t>BAL QTY AND SCHEME SUPPLIED IN GG/243/10-11 DT.18.01.11</t>
  </si>
  <si>
    <t>BAL QTY OF GG/227/10-11</t>
  </si>
  <si>
    <t>BAL. QTY AND SCHEME OF GG/224/10-11 DT.20.12.10</t>
  </si>
  <si>
    <r>
      <rPr>
        <sz val="9"/>
        <color theme="1"/>
        <rFont val="Arial"/>
      </rPr>
      <t>GG/</t>
    </r>
    <r>
      <rPr>
        <b/>
        <sz val="9"/>
        <color theme="1"/>
        <rFont val="Arial"/>
      </rPr>
      <t>234</t>
    </r>
    <r>
      <rPr>
        <sz val="9"/>
        <color theme="1"/>
        <rFont val="Arial"/>
      </rPr>
      <t>/10-11</t>
    </r>
  </si>
  <si>
    <t>Address line (redacted)</t>
  </si>
  <si>
    <r>
      <rPr>
        <sz val="9"/>
        <color theme="1"/>
        <rFont val="Arial"/>
      </rPr>
      <t>GG/</t>
    </r>
    <r>
      <rPr>
        <b/>
        <sz val="9"/>
        <color theme="1"/>
        <rFont val="Arial"/>
      </rPr>
      <t>234-B</t>
    </r>
    <r>
      <rPr>
        <sz val="9"/>
        <color theme="1"/>
        <rFont val="Arial"/>
      </rPr>
      <t>/10-11</t>
    </r>
  </si>
  <si>
    <t>COMPANY-A UNI PF CONDENSER</t>
  </si>
  <si>
    <t>14X18X16</t>
  </si>
  <si>
    <t>14X21X20</t>
  </si>
  <si>
    <t>COMPANY-A PREMIUM COOLING COIL</t>
  </si>
  <si>
    <t>M-BENZ-W203</t>
  </si>
  <si>
    <t>M-BENZ-W211</t>
  </si>
  <si>
    <t>M-BENZ-W210</t>
  </si>
  <si>
    <t>M-BENZ-W220</t>
  </si>
  <si>
    <t>CONT ON PAGE-2</t>
  </si>
  <si>
    <t>COMPANY-A PREMIUM COOLING COIL</t>
  </si>
  <si>
    <t>INDIA BEHR VISTA</t>
  </si>
  <si>
    <t>COMPANY-A COOLING COIL</t>
  </si>
  <si>
    <t>LOGAN BEHR</t>
  </si>
  <si>
    <t>25X28X20</t>
  </si>
  <si>
    <t>COMPANY-A PREMIUM COOLING COIL</t>
  </si>
  <si>
    <t>COMPANY-A PREMIUM COOLING COIL</t>
  </si>
  <si>
    <t>SKODA-3PIN</t>
  </si>
  <si>
    <t>14X14X20</t>
  </si>
  <si>
    <t>COMPANY-A COOLING COIL</t>
  </si>
  <si>
    <t>CAPITAL LR # 6645 DT.17.1.11/32CTNS</t>
  </si>
  <si>
    <t>COMPANY-A PREMIUM COOLING COIL</t>
  </si>
  <si>
    <t>14X23X16</t>
  </si>
  <si>
    <t>CAPITAL LR #  6646DT.17.01.10/12ctns</t>
  </si>
  <si>
    <t>18.1.11</t>
  </si>
  <si>
    <t>GAS</t>
  </si>
  <si>
    <t>G.W. 900KG</t>
  </si>
  <si>
    <t>N.W.</t>
  </si>
  <si>
    <t>TOTAL N.GOODS: 226KG</t>
  </si>
  <si>
    <t>LESS CAN WT.@100GM EACH X 718PCS</t>
  </si>
  <si>
    <t>LESS CARTAN WT.@650GM EACH 20 CARTONS</t>
  </si>
  <si>
    <t>Address line (redacted)</t>
  </si>
  <si>
    <t>CAPITAL LR #  6648 DT.16.01.10/ 1 ctns</t>
  </si>
  <si>
    <t>ROUND OFF</t>
  </si>
  <si>
    <t>COMPANY-A COOLING COIL</t>
  </si>
  <si>
    <t>BAL QTY AND SCHEME  OF GG/231/10-11 DT.4.1.11</t>
  </si>
  <si>
    <t>Scheme</t>
  </si>
  <si>
    <t>MARUTI-BELANO</t>
  </si>
  <si>
    <t>21+4</t>
  </si>
  <si>
    <t>COMPANY-A PREMIUM COOLING COIL</t>
  </si>
  <si>
    <t>COMPANY-A PREMIUM COOLING COIL</t>
  </si>
  <si>
    <t>COMPANY-A COOLING COIL</t>
  </si>
  <si>
    <t xml:space="preserve">BALENO </t>
  </si>
  <si>
    <t>PC-142A</t>
  </si>
  <si>
    <t xml:space="preserve">FORD FIESTA </t>
  </si>
  <si>
    <t>INDIGO COIL</t>
  </si>
  <si>
    <t xml:space="preserve">SCORPIO </t>
  </si>
  <si>
    <t xml:space="preserve">VERNA DSL </t>
  </si>
  <si>
    <t>COMPANY-A HPLP &amp; SWITCH</t>
  </si>
  <si>
    <t>SCORPIO /INDICA 4 PIN</t>
  </si>
  <si>
    <t>25X8</t>
  </si>
  <si>
    <t>THERMOSTATE</t>
  </si>
  <si>
    <t>SANTRO SWITCH</t>
  </si>
  <si>
    <t>14X15X22</t>
  </si>
  <si>
    <t>Part Number</t>
  </si>
  <si>
    <t>Total Available</t>
  </si>
  <si>
    <t>14X23X22</t>
  </si>
  <si>
    <t>AMBASDOR R134A</t>
  </si>
  <si>
    <t>INDICA R134A , 4PIN</t>
  </si>
  <si>
    <t>25X12 BOX</t>
  </si>
  <si>
    <t>PC-1801A   /  PC-1047B</t>
  </si>
  <si>
    <t>25X8 BOX</t>
  </si>
  <si>
    <t>FAN 16"</t>
  </si>
  <si>
    <t>TS-8805-E</t>
  </si>
  <si>
    <t>net</t>
  </si>
  <si>
    <t>Dealer-032</t>
  </si>
  <si>
    <t>BAL QTY OF GG/211/10-11 DT.03.12.10</t>
  </si>
  <si>
    <t>24.1.11</t>
  </si>
  <si>
    <t>COMPANY-A CONDENSER</t>
  </si>
  <si>
    <t>AMBASSDAR</t>
  </si>
  <si>
    <t>HONDA T-III</t>
  </si>
  <si>
    <t>ZEN R134</t>
  </si>
  <si>
    <t>COMPANY-A HPLP &amp; SWITCH</t>
  </si>
  <si>
    <t>25X12</t>
  </si>
  <si>
    <t>BS HOSE -11 MM EXCHANGE WITH 8MM</t>
  </si>
  <si>
    <t>AGAINST 8MM TO VIMAL</t>
  </si>
  <si>
    <t>EXCHANGE</t>
  </si>
  <si>
    <t>COMPANY-A PREMIUM COOLING COIL</t>
  </si>
  <si>
    <t>COMPANY-A CONDENSER</t>
  </si>
  <si>
    <t>Challan #</t>
  </si>
  <si>
    <t>10" STRAIGHT</t>
  </si>
  <si>
    <t>COMPANY-A CONDENSER</t>
  </si>
  <si>
    <t xml:space="preserve">PC-86101   </t>
  </si>
  <si>
    <t>HONDA CITY T-1</t>
  </si>
  <si>
    <t>CAPITAL LR # 6927 DT.01.02.11/8CTN</t>
  </si>
  <si>
    <t>COMPANY-A PREMIUM COOLING COIL</t>
  </si>
  <si>
    <t>M-HWAK</t>
  </si>
  <si>
    <t>ZEN R12 -SUBROS</t>
  </si>
  <si>
    <t>COMPANY-A COOLING COIL</t>
  </si>
  <si>
    <t>SCORPIO (RHD)</t>
  </si>
  <si>
    <r>
      <rPr>
        <sz val="10"/>
        <color theme="1"/>
        <rFont val="Arial"/>
      </rPr>
      <t xml:space="preserve">Varna </t>
    </r>
    <r>
      <rPr>
        <b/>
        <sz val="10"/>
        <color theme="1"/>
        <rFont val="Arial"/>
      </rPr>
      <t>(DEISAL)</t>
    </r>
  </si>
  <si>
    <r>
      <rPr>
        <sz val="10"/>
        <color theme="1"/>
        <rFont val="Arial"/>
      </rPr>
      <t xml:space="preserve">Varna </t>
    </r>
    <r>
      <rPr>
        <b/>
        <sz val="10"/>
        <color theme="1"/>
        <rFont val="Arial"/>
      </rPr>
      <t>(DEISAL)</t>
    </r>
  </si>
  <si>
    <t>Santro</t>
  </si>
  <si>
    <t>TOTAL PAGE-1</t>
  </si>
  <si>
    <t>(2C/S+3PCS)</t>
  </si>
  <si>
    <t>BOLERO R 134A</t>
  </si>
  <si>
    <t>COMPANY-A CONDENSER</t>
  </si>
  <si>
    <t>14X15X22F</t>
  </si>
  <si>
    <t>14X28X44F</t>
  </si>
  <si>
    <t>COMPANY-A HPLP</t>
  </si>
  <si>
    <t>Part #</t>
  </si>
  <si>
    <t>02.01.11</t>
  </si>
  <si>
    <t>HPLP</t>
  </si>
  <si>
    <t>ESTEEM R134A /ALTO</t>
  </si>
  <si>
    <t>PC-1042A / 1044A</t>
  </si>
  <si>
    <t>COMPANY-A PREMIUM COOLING COIL</t>
  </si>
  <si>
    <r>
      <rPr>
        <sz val="9"/>
        <color theme="1"/>
        <rFont val="Arial"/>
      </rPr>
      <t>MARC W203</t>
    </r>
    <r>
      <rPr>
        <b/>
        <sz val="9"/>
        <color theme="1"/>
        <rFont val="Arial"/>
      </rPr>
      <t xml:space="preserve"> (EXCHANGE WITH E372)</t>
    </r>
  </si>
  <si>
    <t>M-HWAK EXCHANGE WITH PALIO PC-E402</t>
  </si>
  <si>
    <t>COMPANY-A CONDENSER</t>
  </si>
  <si>
    <t xml:space="preserve">INDICA-134A-SUBROS                           </t>
  </si>
  <si>
    <t>COMPANY-A PREMIUM COOLING COIL</t>
  </si>
  <si>
    <t>6+4</t>
  </si>
  <si>
    <t>14x15x20mm PF</t>
  </si>
  <si>
    <t>COMPANY-A CONDENSER</t>
  </si>
  <si>
    <t>14X15X20 F</t>
  </si>
  <si>
    <t>141520F</t>
  </si>
  <si>
    <t>141522 (O)</t>
  </si>
  <si>
    <t>PC141522(O)</t>
  </si>
  <si>
    <t>141522(F)</t>
  </si>
  <si>
    <t>PC141522(F)</t>
  </si>
  <si>
    <t>PC142126</t>
  </si>
  <si>
    <t>ACCENT DEISAL</t>
  </si>
  <si>
    <t>14X15X20F</t>
  </si>
  <si>
    <t>CAPITAL LR # 6946 DT.04.02.11/16ctns</t>
  </si>
  <si>
    <t>COMPANY-A CONDENSER</t>
  </si>
  <si>
    <t>16" JPI TYPE`</t>
  </si>
  <si>
    <t>TS-8805E</t>
  </si>
  <si>
    <t>COMPANY-A CONDENSER</t>
  </si>
  <si>
    <t>SKODA 3PIN</t>
  </si>
  <si>
    <t>ZEN DELHI R 134A</t>
  </si>
  <si>
    <t>COMPANY-A CONDENSER</t>
  </si>
  <si>
    <t>COMPANY-A COOLING COIL</t>
  </si>
  <si>
    <t>COMPANY-A PREMIUM COOLING COIL</t>
  </si>
  <si>
    <t>COMPANY-A CONDENSER</t>
  </si>
  <si>
    <t>COMPANY-A PREMIUM Cooling Coil</t>
  </si>
  <si>
    <t>COMPANY-A CONDENSER</t>
  </si>
  <si>
    <t>QUALIS (PAD)</t>
  </si>
  <si>
    <t>COMPANY-A PREMIUM COOLING COIL</t>
  </si>
  <si>
    <t>Src Row</t>
  </si>
  <si>
    <t>COMPANY-A CONDENSER</t>
  </si>
  <si>
    <t>Santro XING</t>
  </si>
  <si>
    <r>
      <rPr>
        <sz val="10"/>
        <color theme="1"/>
        <rFont val="Arial"/>
      </rPr>
      <t xml:space="preserve">SKODA </t>
    </r>
    <r>
      <rPr>
        <b/>
        <sz val="10"/>
        <color theme="1"/>
        <rFont val="Arial"/>
      </rPr>
      <t>WITH DRIER</t>
    </r>
  </si>
  <si>
    <t>WAGON R / ALTO</t>
  </si>
  <si>
    <t>1LTR</t>
  </si>
  <si>
    <t>960+72</t>
  </si>
  <si>
    <t>95+5</t>
  </si>
  <si>
    <t xml:space="preserve">COMPANY-A PREMIUM COOLING COIL                    </t>
  </si>
  <si>
    <t>22+2</t>
  </si>
  <si>
    <t>23+1</t>
  </si>
  <si>
    <t xml:space="preserve">COMPANY-A COOLING COIL                    </t>
  </si>
  <si>
    <t>FORD FIESTA</t>
  </si>
  <si>
    <t>UNIVERSAL (O)</t>
  </si>
  <si>
    <t xml:space="preserve">COMPANY-A CONDENSER               </t>
  </si>
  <si>
    <t>14x15x22mm oring</t>
  </si>
  <si>
    <t>20+5</t>
  </si>
  <si>
    <t>14x18x22mm flare</t>
  </si>
  <si>
    <t>19+6</t>
  </si>
  <si>
    <t>14x28x44mm flare</t>
  </si>
  <si>
    <t>24+1</t>
  </si>
  <si>
    <t>14x15x20mm flare</t>
  </si>
  <si>
    <t>22+3</t>
  </si>
  <si>
    <t>14x18x16mm flare</t>
  </si>
  <si>
    <t>23+2</t>
  </si>
  <si>
    <t>PC - 1046</t>
  </si>
  <si>
    <t>13.25+1.75</t>
  </si>
  <si>
    <t>GREY COP</t>
  </si>
  <si>
    <t>GREY AL</t>
  </si>
  <si>
    <t xml:space="preserve">Esteem-134a </t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</si>
  <si>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</si>
  <si>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</si>
  <si>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 xml:space="preserve">INDIGO  </t>
    </r>
    <r>
      <rPr>
        <b/>
        <sz val="10"/>
        <color theme="1"/>
        <rFont val="Arial"/>
      </rPr>
      <t>(WITH BRKET)</t>
    </r>
  </si>
  <si>
    <r>
      <rPr>
        <sz val="10"/>
        <color theme="1"/>
        <rFont val="Arial"/>
      </rPr>
      <t xml:space="preserve">INDIGO  </t>
    </r>
    <r>
      <rPr>
        <b/>
        <sz val="10"/>
        <color theme="1"/>
        <rFont val="Arial"/>
      </rPr>
      <t>(WITH BRKET)</t>
    </r>
  </si>
  <si>
    <t>cont. on page-2</t>
  </si>
  <si>
    <t>page-2</t>
  </si>
  <si>
    <r>
      <rPr>
        <sz val="10"/>
        <color theme="1"/>
        <rFont val="Arial"/>
      </rPr>
      <t>OPTRA (</t>
    </r>
    <r>
      <rPr>
        <b/>
        <sz val="10"/>
        <color theme="1"/>
        <rFont val="Arial"/>
      </rPr>
      <t>WITH DRIER)</t>
    </r>
  </si>
  <si>
    <r>
      <rPr>
        <sz val="10"/>
        <color theme="1"/>
        <rFont val="Arial"/>
      </rPr>
      <t>OPTRA (</t>
    </r>
    <r>
      <rPr>
        <b/>
        <sz val="10"/>
        <color theme="1"/>
        <rFont val="Arial"/>
      </rPr>
      <t>WITH DRIER)</t>
    </r>
  </si>
  <si>
    <t>Qualis O Ring</t>
  </si>
  <si>
    <t>12.5 + 2.5</t>
  </si>
  <si>
    <t>Qualis PAD</t>
  </si>
  <si>
    <t>SAFARI DICOR</t>
  </si>
  <si>
    <t>cont on  page-3</t>
  </si>
  <si>
    <t>page-3</t>
  </si>
  <si>
    <t>20.75+4.25</t>
  </si>
  <si>
    <t>PART NO.</t>
  </si>
  <si>
    <t>COMPANY-A PREMIUM COOLING COIL</t>
  </si>
  <si>
    <t>COMPANY-A COOLING COIL</t>
  </si>
  <si>
    <t>COMPANY-A PREMIUM COOLING COIL</t>
  </si>
  <si>
    <t>SCHEME &amp; BAL QTY OF ITEM # 5 SUPPLIED IN GG/287/10-11 DT.23.02.11</t>
  </si>
  <si>
    <t>14x18x20mm</t>
  </si>
  <si>
    <t>27.6+2.4</t>
  </si>
  <si>
    <t>24+6</t>
  </si>
  <si>
    <t>COMPANY-A COOLING COIL</t>
  </si>
  <si>
    <t>COMPANY-A PREMIUM COOLING COIL</t>
  </si>
  <si>
    <t>6+3 PCS</t>
  </si>
  <si>
    <r>
      <rPr>
        <sz val="8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8"/>
        <color theme="1"/>
        <rFont val="Arial"/>
      </rPr>
      <t>WITH BRACKET)</t>
    </r>
  </si>
  <si>
    <r>
      <rPr>
        <sz val="8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8"/>
        <color theme="1"/>
        <rFont val="Arial"/>
      </rPr>
      <t>WITH BRACKET)</t>
    </r>
  </si>
  <si>
    <t>SWIFT / SWIFT DZIRE</t>
  </si>
  <si>
    <t>VARNA PETROL</t>
  </si>
  <si>
    <t>BAL QTY &amp; SCHEME OF SUPERKING SUPPLIED IN GG/291/10-11 DT.24.02.11</t>
  </si>
  <si>
    <t>Address line (redacted)</t>
  </si>
  <si>
    <t>14.25+0.75</t>
  </si>
  <si>
    <t>26.4+3.6</t>
  </si>
  <si>
    <t>HONDA T-5</t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</si>
  <si>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</si>
  <si>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</si>
  <si>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 xml:space="preserve">INDIGO  </t>
    </r>
    <r>
      <rPr>
        <b/>
        <sz val="10"/>
        <color theme="1"/>
        <rFont val="Arial"/>
      </rPr>
      <t>(WITH BRACKET)</t>
    </r>
  </si>
  <si>
    <r>
      <rPr>
        <sz val="10"/>
        <color theme="1"/>
        <rFont val="Arial"/>
      </rPr>
      <t xml:space="preserve">INDIGO  </t>
    </r>
    <r>
      <rPr>
        <b/>
        <sz val="10"/>
        <color theme="1"/>
        <rFont val="Arial"/>
      </rPr>
      <t>(WITH BRACKET)</t>
    </r>
  </si>
  <si>
    <t>12.5+2.5</t>
  </si>
  <si>
    <t>COND ON PAGE-3</t>
  </si>
  <si>
    <t>ZEN-DIESEL</t>
  </si>
  <si>
    <t>23+7</t>
  </si>
  <si>
    <t>14x21x22mm flare</t>
  </si>
  <si>
    <t>14x23x22mm flare</t>
  </si>
  <si>
    <t>14x25x26mm flare</t>
  </si>
  <si>
    <t>25.2+4.8</t>
  </si>
  <si>
    <t>26.5+3.5</t>
  </si>
  <si>
    <t>14x23x16mm flare</t>
  </si>
  <si>
    <t>CABIN AIR FILTER CHARGES</t>
  </si>
  <si>
    <t xml:space="preserve">COMPANY-A COOLING COIL                    </t>
  </si>
  <si>
    <t>14"X10 B-(Straight Blade)</t>
  </si>
  <si>
    <t>100+5</t>
  </si>
  <si>
    <t>CHALLAN</t>
  </si>
  <si>
    <t>Dealer-033</t>
  </si>
  <si>
    <t>Address line (redacted)</t>
  </si>
  <si>
    <t>Address line (redacted)</t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</si>
  <si>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</si>
  <si>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</si>
  <si>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t>Address line (redacted)</t>
  </si>
  <si>
    <t>14x18x20mm PF</t>
  </si>
  <si>
    <t xml:space="preserve">DUE TO MISTAKE SUPPLIED 5 CTNS EACH ABOVE INSTEAD OF 6 CTNS EACH ACCORDING TO SCHEME, SO CHARGED AMT AS PER 5 CTNS &amp; SCHEME ADJUSTED ACCORDINGLY, SO NO PENDING QTY TO SUPPLY. </t>
  </si>
  <si>
    <t>14x15x22mm (F)</t>
  </si>
  <si>
    <t>14x15x22mm (O)</t>
  </si>
  <si>
    <t>BAL QTY &amp; SCHEME OF INNOVA CONDENSER OF GG/279/10-11 DT.17.02.11</t>
  </si>
  <si>
    <t xml:space="preserve">COMPANY-A CONDENSER               </t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</si>
  <si>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</si>
  <si>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</si>
  <si>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t>24.9+5.1</t>
  </si>
  <si>
    <t xml:space="preserve">COMPANY-A CONDENSER               </t>
  </si>
  <si>
    <t>12.5+ 2.5</t>
  </si>
  <si>
    <t>24.9+ 5.1</t>
  </si>
  <si>
    <t>50+5</t>
  </si>
  <si>
    <t xml:space="preserve">COMPANY-A CONDENSER               </t>
  </si>
  <si>
    <t>14x18x20mm flare</t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</si>
  <si>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</si>
  <si>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</si>
  <si>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t>MARUTO MPFI</t>
  </si>
  <si>
    <t>ZEN DELPHI R 12</t>
  </si>
  <si>
    <t>QUALIS 0</t>
  </si>
  <si>
    <t>QULAIS P</t>
  </si>
  <si>
    <t>100+25</t>
  </si>
  <si>
    <t xml:space="preserve"> PAGE-2</t>
  </si>
  <si>
    <t>HLPL</t>
  </si>
  <si>
    <t>SKODA -3PIN</t>
  </si>
  <si>
    <t>1.3.11</t>
  </si>
  <si>
    <t>COMPANY-A PREMIUM COOLING COIL</t>
  </si>
  <si>
    <t>PERFORMA INVOICE</t>
  </si>
  <si>
    <t>HONDA T I / II</t>
  </si>
  <si>
    <t>Dealer-034</t>
  </si>
  <si>
    <t>Address line (redacted)</t>
  </si>
  <si>
    <t>Address line (redacted)</t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</si>
  <si>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</si>
  <si>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r>
      <rPr>
        <sz val="10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10"/>
        <color theme="1"/>
        <rFont val="Arial"/>
      </rPr>
      <t>WITH BRACKET)</t>
    </r>
  </si>
  <si>
    <t xml:space="preserve">14x15x22mm Flare Condenser </t>
  </si>
  <si>
    <t xml:space="preserve">14x18x22mm Flare Condenser </t>
  </si>
  <si>
    <t>Wagon-R/Alto Condenser</t>
  </si>
  <si>
    <t>13.25+ 1.75</t>
  </si>
  <si>
    <t>COMPANY-A RECEOVER DRIER</t>
  </si>
  <si>
    <r>
      <rPr>
        <sz val="9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9"/>
        <color theme="1"/>
        <rFont val="Arial"/>
      </rPr>
      <t>WITH BRACKET)</t>
    </r>
  </si>
  <si>
    <r>
      <rPr>
        <sz val="9"/>
        <color theme="1"/>
        <rFont val="Arial"/>
      </rPr>
      <t>INDICA BEHR-R134A                                                                                                                                                                           (</t>
    </r>
    <r>
      <rPr>
        <b/>
        <sz val="9"/>
        <color theme="1"/>
        <rFont val="Arial"/>
      </rPr>
      <t>WITH BRACKET)</t>
    </r>
  </si>
  <si>
    <t>14X18X22(F)</t>
  </si>
  <si>
    <t>14X21X22(F)</t>
  </si>
  <si>
    <t>14X23X22 (F)</t>
  </si>
  <si>
    <t>COOLING COIL VERNA</t>
  </si>
  <si>
    <t>10"X10 B (ST. BLADE)</t>
  </si>
  <si>
    <t>92+8</t>
  </si>
  <si>
    <t xml:space="preserve">EST R12/ACCENT     </t>
  </si>
  <si>
    <t>25*5</t>
  </si>
  <si>
    <t>COMPANY-A PREMIUM CONDENSER</t>
  </si>
  <si>
    <t>20.65+ 4.35</t>
  </si>
  <si>
    <t>14.25+ 0.75</t>
  </si>
  <si>
    <t>HONDA TYPE 1</t>
  </si>
  <si>
    <t>MARUTI MPFI</t>
  </si>
  <si>
    <t>13.5+1.5</t>
  </si>
  <si>
    <t>COMPANY-A PREMIUM CONDENSORS</t>
  </si>
  <si>
    <t>ZEN DEPLHI R12</t>
  </si>
  <si>
    <t>COMPANY-A PREMIUM COOLING COIL</t>
  </si>
  <si>
    <t>PC-E045</t>
  </si>
  <si>
    <t>21+3</t>
  </si>
  <si>
    <t xml:space="preserve">CONCORD </t>
  </si>
  <si>
    <t>Nos of PCs / ctn</t>
  </si>
  <si>
    <t>2CTN+2PCS</t>
  </si>
  <si>
    <t>COMPANY-A PREMIUM CONDENSORS</t>
  </si>
  <si>
    <t>20.65+4.35</t>
  </si>
  <si>
    <t>COMPANY-A PREMIUM COOLING COIL</t>
  </si>
  <si>
    <t>6CTN+2PCS</t>
  </si>
  <si>
    <t>190+10</t>
  </si>
  <si>
    <t>COMPANY-A PREMIUM COOLING COIL</t>
  </si>
  <si>
    <t>BAL QTY OF PC-E401 IS SUPPLIED IN GG/317/10-11</t>
  </si>
  <si>
    <t>CONT.ON PG-2</t>
  </si>
  <si>
    <t>PG=2</t>
  </si>
  <si>
    <t>14X18X22F</t>
  </si>
  <si>
    <t>COMPANY-A PREMIUM CONDENSER</t>
  </si>
  <si>
    <t>25*6</t>
  </si>
  <si>
    <t>COMPANY-A PREMIUM COOLING</t>
  </si>
  <si>
    <t>COMPANY-A PREMIUM CONDENSORS</t>
  </si>
  <si>
    <t>92.5+ 7.5</t>
  </si>
  <si>
    <t>COPPER GREY</t>
  </si>
  <si>
    <t>COMPANY-A PREMIUM COOLING COIL</t>
  </si>
  <si>
    <t>4 PCS OF PC-E401 SUPPLIED IN GG/312/10-11</t>
  </si>
  <si>
    <t>14X15X22(O)</t>
  </si>
  <si>
    <t>COMPANY-A PREMIUM CONDENSER</t>
  </si>
  <si>
    <t>COMPANY-A COOLING COIL</t>
  </si>
  <si>
    <t>SK COOLING COIL</t>
  </si>
  <si>
    <r>
      <rPr>
        <sz val="10"/>
        <color theme="1"/>
        <rFont val="Arial"/>
      </rPr>
      <t xml:space="preserve">INDIGO </t>
    </r>
    <r>
      <rPr>
        <b/>
        <sz val="10"/>
        <color theme="1"/>
        <rFont val="Arial"/>
      </rPr>
      <t>(WITH BRACKET)</t>
    </r>
  </si>
  <si>
    <t>COMPANY-A PREMIUM COOLING COIL</t>
  </si>
  <si>
    <t>400+100</t>
  </si>
  <si>
    <t>VARNA (P)</t>
  </si>
  <si>
    <t>26.4+ 3.6</t>
  </si>
  <si>
    <t>COMPANY-A PREMIUM CONDENSORS</t>
  </si>
  <si>
    <t xml:space="preserve">BS </t>
  </si>
  <si>
    <t>CAPITAL LR # 7549/28.03.11/9CTN</t>
  </si>
  <si>
    <t>45+5</t>
  </si>
  <si>
    <t>COMPRESSOR OIL 4 LTR</t>
  </si>
  <si>
    <t>PC-141522O</t>
  </si>
  <si>
    <t>14X15X22(F)</t>
  </si>
  <si>
    <t>COMPANY-A PREMIUM COOLING COIL</t>
  </si>
  <si>
    <t>GG/327/10-11 IS CANCELL</t>
  </si>
  <si>
    <t>Nos of PCs/ ctn</t>
  </si>
  <si>
    <t>COMPANY-A PREMIUM CONDENSORS</t>
  </si>
  <si>
    <t>12" STRAIGHT</t>
  </si>
  <si>
    <t>INDICA BEHR-R134A                                                                                                                                                                           (WITH BRACKET)</t>
  </si>
  <si>
    <t>INDIGO  (WITH BRACKET)</t>
  </si>
  <si>
    <t>INDIGO  (WITH BRKET)</t>
  </si>
  <si>
    <t>INDIGO (WITH BRACKET)</t>
  </si>
  <si>
    <t>MARC W203 (EXCHANGE WITH E372)</t>
  </si>
  <si>
    <t>OPTRA (WITH DRIER)</t>
  </si>
  <si>
    <t>SKODA WITH DRIER</t>
  </si>
  <si>
    <t>Varna (DEISAL)</t>
  </si>
  <si>
    <t>Challan Date</t>
  </si>
  <si>
    <t>Nos of ctn (D)</t>
  </si>
  <si>
    <t>PCs/ctn (E)</t>
  </si>
  <si>
    <t>D x E</t>
  </si>
  <si>
    <t>Qty in PCs (F)</t>
  </si>
  <si>
    <t>Diff (DxE - F)</t>
  </si>
  <si>
    <t>Grand Total</t>
  </si>
  <si>
    <t>Sum of D x E</t>
  </si>
  <si>
    <t>Sum of Qty in PCs</t>
  </si>
  <si>
    <t>Challan quantities by part number</t>
  </si>
  <si>
    <t>PART-WISE CHALLAN QUANTITY SUMMARY</t>
  </si>
  <si>
    <t>Part Name</t>
  </si>
  <si>
    <t>Total Qty (DxE)</t>
  </si>
  <si>
    <t>Total Qty (col F)</t>
  </si>
  <si>
    <t>(broken ref - CHALLAN!C13694)</t>
  </si>
  <si>
    <t>Grouped from CHALLAN column B (part name) and column C (part number). Two quantity bases side by side: D x E (cartons x pcs per carton) and column F (Qty in PCs as typed). Neither is adjusted to match the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</si>
</sst>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;\(#,##0\);\-"/>
    <numFmt numFmtId="165" formatCode="d/m/yyyy"/>
  </numFmts>
  <fonts count="117" x14ac:knownFonts="1">
    <font>
      <sz val="11"/>
      <color theme="1"/>
      <name val="Calibri"/>
      <scheme val="minor"/>
    </font>
    <font>
      <b/>
      <sz val="10"/>
      <color rgb="FFFFFFFF"/>
      <name val="Aptos"/>
    </font>
    <font>
      <sz val="10"/>
      <color rgb="FF1F2937"/>
      <name val="Aptos"/>
    </font>
    <font>
      <sz val="11"/>
      <color theme="1"/>
      <name val="Calibri"/>
    </font>
    <font>
      <b/>
      <sz val="11"/>
      <color theme="1"/>
      <name val="Calibri"/>
    </font>
    <font>
      <b/>
      <sz val="20"/>
      <color rgb="FFFF0000"/>
      <name val="Merriweather"/>
    </font>
    <font>
      <sz val="11"/>
      <color theme="1"/>
      <name val="Calibri"/>
      <scheme val="minor"/>
    </font>
    <font>
      <b/>
      <sz val="8"/>
      <color theme="1"/>
      <name val="Arial"/>
    </font>
    <font>
      <sz val="12"/>
      <color theme="1"/>
      <name val="Times New Roman"/>
    </font>
    <font>
      <b/>
      <sz val="9"/>
      <color theme="1"/>
      <name val="Calibri"/>
    </font>
    <font>
      <b/>
      <sz val="12"/>
      <color theme="1"/>
      <name val="Calibri"/>
    </font>
    <font>
      <sz val="9"/>
      <color theme="1"/>
      <name val="Arial"/>
    </font>
    <font>
      <b/>
      <sz val="9"/>
      <color theme="1"/>
      <name val="Arial"/>
    </font>
    <font>
      <b/>
      <u/>
      <sz val="9"/>
      <color theme="1"/>
      <name val="Arial"/>
    </font>
    <font>
      <b/>
      <u/>
      <sz val="9"/>
      <color theme="1"/>
      <name val="Arial"/>
    </font>
    <font>
      <sz val="9"/>
      <color rgb="FF000000"/>
      <name val="Arial"/>
    </font>
    <font>
      <b/>
      <sz val="10"/>
      <color rgb="FF1F2937"/>
      <name val="Aptos"/>
    </font>
    <font>
      <b/>
      <sz val="9"/>
      <color rgb="FFFF0000"/>
      <name val="Arial"/>
    </font>
    <font>
      <b/>
      <u/>
      <sz val="9"/>
      <color theme="1"/>
      <name val="Arial"/>
    </font>
    <font>
      <i/>
      <sz val="9"/>
      <color theme="1"/>
      <name val="Arial"/>
    </font>
    <font>
      <sz val="9"/>
      <color theme="1"/>
      <name val="Calibri"/>
    </font>
    <font>
      <sz val="10"/>
      <color theme="1"/>
      <name val="Merriweather"/>
    </font>
    <font>
      <b/>
      <sz val="10"/>
      <color rgb="FF000000"/>
      <name val="Bell MT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Calibri"/>
    </font>
    <font>
      <sz val="12"/>
      <color theme="1"/>
      <name val="Cambria"/>
    </font>
    <font>
      <b/>
      <u/>
      <sz val="9"/>
      <color theme="1"/>
      <name val="Arial"/>
    </font>
    <font>
      <sz val="8"/>
      <color theme="1"/>
      <name val="Calibri"/>
    </font>
    <font>
      <b/>
      <sz val="8"/>
      <color theme="1"/>
      <name val="Calibri"/>
    </font>
    <font>
      <sz val="10"/>
      <color theme="1"/>
      <name val="Century Gothic"/>
    </font>
    <font>
      <sz val="8"/>
      <color theme="1"/>
      <name val="Century Gothic"/>
    </font>
    <font>
      <b/>
      <sz val="8"/>
      <color theme="1"/>
      <name val="Century Gothic"/>
    </font>
    <font>
      <b/>
      <sz val="8"/>
      <color rgb="FF333333"/>
      <name val="Arial"/>
    </font>
    <font>
      <b/>
      <sz val="8"/>
      <color theme="1"/>
      <name val="Cambria"/>
    </font>
    <font>
      <b/>
      <sz val="8"/>
      <color rgb="FF000000"/>
      <name val="Cambria"/>
    </font>
    <font>
      <b/>
      <sz val="8"/>
      <color rgb="FF02032F"/>
      <name val="Cambria"/>
    </font>
    <font>
      <b/>
      <sz val="8"/>
      <color theme="1"/>
      <name val="Times New Roman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Cambria"/>
    </font>
    <font>
      <sz val="8"/>
      <color rgb="FFFF0000"/>
      <name val="Calibri"/>
    </font>
    <font>
      <b/>
      <sz val="8"/>
      <color rgb="FFFF0000"/>
      <name val="Calibri"/>
    </font>
    <font>
      <b/>
      <sz val="11"/>
      <color rgb="FFFF0000"/>
      <name val="Calibri"/>
    </font>
    <font>
      <b/>
      <sz val="9"/>
      <color rgb="FFFF0000"/>
      <name val="Calibri"/>
    </font>
    <font>
      <b/>
      <sz val="10"/>
      <color theme="1"/>
      <name val="Cambria"/>
    </font>
    <font>
      <i/>
      <sz val="10"/>
      <color rgb="FF1F2937"/>
      <name val="Aptos"/>
    </font>
    <font>
      <sz val="8"/>
      <color rgb="FF000000"/>
      <name val="Arial"/>
    </font>
    <font>
      <sz val="8"/>
      <color theme="1"/>
      <name val="Arial"/>
    </font>
    <font>
      <sz val="11"/>
      <color theme="1"/>
      <name val="Arial"/>
    </font>
    <font>
      <b/>
      <sz val="9"/>
      <color rgb="FF000000"/>
      <name val="Arial"/>
    </font>
    <font>
      <b/>
      <sz val="14"/>
      <color theme="1"/>
      <name val="Calibri"/>
    </font>
    <font>
      <b/>
      <sz val="48"/>
      <color rgb="FFFF0000"/>
      <name val="Calibri"/>
    </font>
    <font>
      <b/>
      <u/>
      <sz val="9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9"/>
      <color rgb="FFFF0000"/>
      <name val="Arial"/>
    </font>
    <font>
      <sz val="11"/>
      <name val="Calibri"/>
    </font>
    <font>
      <b/>
      <i/>
      <sz val="10"/>
      <color rgb="FF1F2937"/>
      <name val="Aptos"/>
    </font>
    <font>
      <sz val="10"/>
      <color rgb="FF000000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9"/>
      <color theme="1"/>
      <name val="Times New Roman"/>
    </font>
    <font>
      <b/>
      <sz val="12"/>
      <color theme="1"/>
      <name val="Times New Roman"/>
    </font>
    <font>
      <b/>
      <sz val="9"/>
      <color theme="1"/>
      <name val="Times New Roman"/>
    </font>
    <font>
      <sz val="9"/>
      <color rgb="FF333333"/>
      <name val="Arial"/>
    </font>
    <font>
      <sz val="10"/>
      <color theme="1"/>
      <name val="Times New Roman"/>
    </font>
    <font>
      <b/>
      <sz val="10"/>
      <color rgb="FFFFFF00"/>
      <name val="Arial"/>
    </font>
    <font>
      <b/>
      <sz val="10"/>
      <color rgb="FF000000"/>
      <name val="Arial"/>
    </font>
    <font>
      <sz val="16"/>
      <color rgb="FF000000"/>
      <name val="Arial"/>
    </font>
    <font>
      <sz val="16"/>
      <color theme="1"/>
      <name val="Arial"/>
    </font>
    <font>
      <b/>
      <sz val="16"/>
      <color theme="1"/>
      <name val="Arial"/>
    </font>
    <font>
      <sz val="16"/>
      <color theme="1"/>
      <name val="Calibri"/>
    </font>
    <font>
      <b/>
      <sz val="8"/>
      <color rgb="FFFF0000"/>
      <name val="Arial"/>
    </font>
    <font>
      <b/>
      <sz val="18"/>
      <color theme="1"/>
      <name val="Calibri"/>
    </font>
    <font>
      <sz val="18"/>
      <color theme="1"/>
      <name val="Calibri"/>
    </font>
    <font>
      <b/>
      <sz val="9"/>
      <color rgb="FFFFFF00"/>
      <name val="Arial"/>
    </font>
    <font>
      <b/>
      <sz val="12"/>
      <color rgb="FF000000"/>
      <name val="Arial"/>
    </font>
    <font>
      <b/>
      <sz val="20"/>
      <color theme="1"/>
      <name val="Calibri"/>
    </font>
    <font>
      <u/>
      <sz val="10"/>
      <color theme="1"/>
      <name val="Arial"/>
    </font>
    <font>
      <b/>
      <i/>
      <sz val="9"/>
      <color theme="1"/>
      <name val="Arial"/>
    </font>
    <font>
      <b/>
      <sz val="11"/>
      <color rgb="FFFFFF00"/>
      <name val="Calibri"/>
    </font>
    <font>
      <sz val="9"/>
      <color theme="1"/>
      <name val="SimSun"/>
    </font>
    <font>
      <sz val="10"/>
      <color rgb="FFFF0000"/>
      <name val="Arial"/>
    </font>
    <font>
      <b/>
      <sz val="10"/>
      <color rgb="FFFF0000"/>
      <name val="Arial"/>
    </font>
    <font>
      <sz val="11"/>
      <color rgb="FFFF0000"/>
      <name val="Calibri"/>
    </font>
    <font>
      <b/>
      <u/>
      <sz val="9"/>
      <color theme="1"/>
      <name val="Arial"/>
    </font>
    <font>
      <b/>
      <sz val="10"/>
      <color rgb="FF0F243E"/>
      <name val="Arial"/>
    </font>
    <font>
      <i/>
      <sz val="10"/>
      <color theme="1"/>
      <name val="Arial"/>
    </font>
    <font>
      <b/>
      <sz val="10"/>
      <color theme="1"/>
      <name val="Arial Narrow"/>
    </font>
    <font>
      <sz val="10"/>
      <color theme="1"/>
      <name val="Arial Narrow"/>
    </font>
    <font>
      <u/>
      <sz val="10"/>
      <color theme="10"/>
      <name val="Arial"/>
    </font>
    <font>
      <b/>
      <sz val="11"/>
      <color theme="1"/>
      <name val="Arial"/>
    </font>
    <font>
      <sz val="11"/>
      <color theme="1"/>
      <name val="Verdana"/>
    </font>
    <font>
      <b/>
      <sz val="9"/>
      <color rgb="FF3F3151"/>
      <name val="Arial"/>
    </font>
    <font>
      <sz val="9"/>
      <color rgb="FF3F3151"/>
      <name val="Arial"/>
    </font>
    <font>
      <sz val="10"/>
      <color rgb="FF3F3151"/>
      <name val="Arial"/>
    </font>
    <font>
      <b/>
      <sz val="10"/>
      <color rgb="FF3F3151"/>
      <name val="Arial"/>
    </font>
    <font>
      <sz val="36"/>
      <color rgb="FFFF0000"/>
      <name val="Calibri"/>
    </font>
    <font>
      <b/>
      <sz val="11"/>
      <color rgb="FFFF0000"/>
      <name val="Arial"/>
    </font>
    <font>
      <b/>
      <u/>
      <sz val="9"/>
      <color rgb="FFFF0000"/>
      <name val="Arial"/>
    </font>
    <font>
      <b/>
      <sz val="10"/>
      <color rgb="FFFF0000"/>
      <name val="Calibri"/>
    </font>
    <font>
      <b/>
      <sz val="10"/>
      <color rgb="FF000000"/>
      <name val="Calibri"/>
    </font>
    <font>
      <sz val="8"/>
      <color rgb="FF000000"/>
      <name val="Calibri"/>
    </font>
    <font>
      <b/>
      <sz val="12"/>
      <color rgb="FFFF0000"/>
      <name val="Arial"/>
    </font>
    <font>
      <b/>
      <sz val="9"/>
      <color rgb="FF660066"/>
      <name val="Arial"/>
    </font>
    <font>
      <b/>
      <u/>
      <sz val="10"/>
      <color rgb="FFFF0000"/>
      <name val="Arial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1"/>
      <color theme="1"/>
      <name val="Calibri"/>
      <scheme val="minor"/>
    </font>
    <font>
      <b/>
      <sz val="13"/>
      <color theme="1"/>
      <name val="Calibri"/>
      <scheme val="minor"/>
    </font>
    <font>
      <b/>
      <sz val="14"/>
      <color theme="1"/>
      <name val="Calibri"/>
      <scheme val="minor"/>
    </font>
    <font>
      <i/>
      <sz val="11"/>
      <color theme="1"/>
      <name val="Calibri"/>
      <scheme val="minor"/>
    </font>
    <font>
      <b/>
      <sz val="9"/>
      <color indexed="81"/>
      <name val="Tahoma"/>
      <charset val="1"/>
    </font>
    <font>
      <b/>
      <sz val="10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0F6"/>
        <bgColor rgb="FFEAF0F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6D9F0"/>
        <bgColor rgb="FFC6D9F0"/>
      </patternFill>
    </fill>
    <fill>
      <patternFill patternType="solid">
        <fgColor rgb="FFB2A1C7"/>
        <bgColor rgb="FFB2A1C7"/>
      </patternFill>
    </fill>
    <fill>
      <patternFill patternType="solid">
        <fgColor rgb="FFC00000"/>
        <bgColor rgb="FFC00000"/>
      </patternFill>
    </fill>
    <fill>
      <patternFill patternType="solid">
        <fgColor rgb="FFD99594"/>
        <bgColor rgb="FFD99594"/>
      </patternFill>
    </fill>
    <fill>
      <patternFill patternType="solid">
        <fgColor rgb="FFC4BD97"/>
        <bgColor rgb="FFC4BD97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99FFCC"/>
        <bgColor rgb="FF99FFCC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C2D69B"/>
        <bgColor rgb="FFC2D69B"/>
      </patternFill>
    </fill>
    <fill>
      <patternFill patternType="solid">
        <fgColor rgb="FF1F497D"/>
        <bgColor rgb="FF1F497D"/>
      </patternFill>
    </fill>
    <fill>
      <patternFill patternType="solid">
        <fgColor rgb="FF92CDDC"/>
        <bgColor rgb="FF92CDDC"/>
      </patternFill>
    </fill>
    <fill>
      <patternFill patternType="solid">
        <fgColor rgb="FF00FF99"/>
        <bgColor rgb="FF00FF99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BFBFBF"/>
        <bgColor rgb="FFBFBFBF"/>
      </patternFill>
    </fill>
    <fill>
      <patternFill patternType="solid">
        <fgColor rgb="FF002060"/>
        <bgColor rgb="FF002060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E36C09"/>
        <bgColor rgb="FFE36C09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CCFFFF"/>
        <bgColor rgb="FFCCFFFF"/>
      </patternFill>
    </fill>
    <fill>
      <patternFill patternType="solid">
        <fgColor rgb="FFD9E1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25">
    <border>
      <left/>
      <right/>
      <top/>
      <bottom/>
      <diagonal/>
    </border>
    <border>
      <left/>
      <right/>
      <top/>
      <bottom style="thick">
        <color rgb="FF17365D"/>
      </bottom>
      <diagonal/>
    </border>
    <border>
      <left/>
      <right/>
      <top/>
      <bottom style="thick">
        <color rgb="FF17365D"/>
      </bottom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hair">
        <color rgb="FFE5E7EB"/>
      </right>
      <top/>
      <bottom style="hair">
        <color rgb="FFD9E2F3"/>
      </bottom>
      <diagonal/>
    </border>
    <border>
      <left style="hair">
        <color rgb="FFE5E7EB"/>
      </left>
      <right style="hair">
        <color rgb="FFE5E7EB"/>
      </right>
      <top/>
      <bottom style="hair">
        <color rgb="FFD9E2F3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E5E7EB"/>
      </left>
      <right/>
      <top/>
      <bottom style="hair">
        <color rgb="FFD9E2F3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E5E7EB"/>
      </right>
      <top style="hair">
        <color rgb="FFD9E2F3"/>
      </top>
      <bottom style="hair">
        <color rgb="FFD9E2F3"/>
      </bottom>
      <diagonal/>
    </border>
    <border>
      <left style="hair">
        <color rgb="FFE5E7EB"/>
      </left>
      <right style="hair">
        <color rgb="FFE5E7EB"/>
      </right>
      <top style="hair">
        <color rgb="FFD9E2F3"/>
      </top>
      <bottom style="hair">
        <color rgb="FFD9E2F3"/>
      </bottom>
      <diagonal/>
    </border>
    <border>
      <left style="hair">
        <color rgb="FFE5E7EB"/>
      </left>
      <right/>
      <top style="hair">
        <color rgb="FFD9E2F3"/>
      </top>
      <bottom style="hair">
        <color rgb="FFD9E2F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hair">
        <color rgb="FFE5E7EB"/>
      </right>
      <top style="hair">
        <color rgb="FFD9E2F3"/>
      </top>
      <bottom/>
      <diagonal/>
    </border>
    <border>
      <left style="hair">
        <color rgb="FFE5E7EB"/>
      </left>
      <right style="hair">
        <color rgb="FFE5E7EB"/>
      </right>
      <top style="hair">
        <color rgb="FFD9E2F3"/>
      </top>
      <bottom/>
      <diagonal/>
    </border>
    <border>
      <left style="hair">
        <color rgb="FFE5E7EB"/>
      </left>
      <right/>
      <top style="hair">
        <color rgb="FFD9E2F3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2" fillId="5" borderId="5" xfId="0" applyFont="1" applyFill="1" applyBorder="1" applyAlignment="1">
      <alignment horizontal="left" vertical="center"/>
    </xf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0" fontId="2" fillId="5" borderId="6" xfId="0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right" vertical="center"/>
    </xf>
    <xf numFmtId="2" fontId="12" fillId="0" borderId="10" xfId="0" applyNumberFormat="1" applyFont="1" applyBorder="1" applyAlignment="1">
      <alignment horizontal="center" vertical="center"/>
    </xf>
    <xf numFmtId="0" fontId="12" fillId="0" borderId="11" xfId="0" applyFont="1" applyBorder="1"/>
    <xf numFmtId="0" fontId="12" fillId="0" borderId="12" xfId="0" applyFont="1" applyBorder="1" applyAlignment="1">
      <alignment horizontal="center"/>
    </xf>
    <xf numFmtId="0" fontId="12" fillId="0" borderId="0" xfId="0" applyFont="1"/>
    <xf numFmtId="0" fontId="12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0" fontId="12" fillId="0" borderId="15" xfId="0" applyFont="1" applyBorder="1" applyAlignment="1">
      <alignment horizontal="center"/>
    </xf>
    <xf numFmtId="2" fontId="11" fillId="0" borderId="16" xfId="0" applyNumberFormat="1" applyFont="1" applyBorder="1" applyAlignment="1">
      <alignment horizontal="center"/>
    </xf>
    <xf numFmtId="0" fontId="12" fillId="0" borderId="17" xfId="0" applyFont="1" applyBorder="1"/>
    <xf numFmtId="0" fontId="12" fillId="6" borderId="18" xfId="0" applyFont="1" applyFill="1" applyBorder="1" applyAlignment="1">
      <alignment wrapText="1"/>
    </xf>
    <xf numFmtId="0" fontId="12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left"/>
    </xf>
    <xf numFmtId="2" fontId="11" fillId="0" borderId="19" xfId="0" applyNumberFormat="1" applyFont="1" applyBorder="1" applyAlignment="1">
      <alignment horizontal="center"/>
    </xf>
    <xf numFmtId="0" fontId="12" fillId="0" borderId="18" xfId="0" applyFont="1" applyBorder="1"/>
    <xf numFmtId="0" fontId="15" fillId="0" borderId="17" xfId="0" applyFont="1" applyBorder="1" applyAlignment="1">
      <alignment horizontal="center" vertical="top" wrapText="1"/>
    </xf>
    <xf numFmtId="0" fontId="15" fillId="0" borderId="18" xfId="0" applyFont="1" applyBorder="1" applyAlignment="1">
      <alignment horizontal="left" vertical="top"/>
    </xf>
    <xf numFmtId="0" fontId="11" fillId="0" borderId="18" xfId="0" applyFont="1" applyBorder="1"/>
    <xf numFmtId="0" fontId="11" fillId="0" borderId="18" xfId="0" applyFont="1" applyBorder="1" applyAlignment="1">
      <alignment horizontal="center"/>
    </xf>
    <xf numFmtId="0" fontId="15" fillId="0" borderId="18" xfId="0" applyFont="1" applyBorder="1" applyAlignment="1">
      <alignment horizontal="left" vertical="top" wrapText="1"/>
    </xf>
    <xf numFmtId="164" fontId="16" fillId="3" borderId="20" xfId="0" applyNumberFormat="1" applyFont="1" applyFill="1" applyBorder="1" applyAlignment="1">
      <alignment horizontal="right" vertical="center"/>
    </xf>
    <xf numFmtId="0" fontId="11" fillId="0" borderId="18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2" fillId="4" borderId="3" xfId="0" applyFont="1" applyFill="1" applyBorder="1" applyAlignment="1">
      <alignment vertical="center"/>
    </xf>
    <xf numFmtId="0" fontId="17" fillId="0" borderId="18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2" fontId="11" fillId="0" borderId="22" xfId="0" applyNumberFormat="1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 applyAlignment="1">
      <alignment horizontal="right" vertical="center"/>
    </xf>
    <xf numFmtId="0" fontId="12" fillId="0" borderId="2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2" fontId="12" fillId="0" borderId="27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0" fontId="11" fillId="0" borderId="28" xfId="0" applyFont="1" applyBorder="1"/>
    <xf numFmtId="0" fontId="11" fillId="0" borderId="29" xfId="0" applyFont="1" applyBorder="1"/>
    <xf numFmtId="0" fontId="11" fillId="0" borderId="29" xfId="0" applyFont="1" applyBorder="1" applyAlignment="1">
      <alignment horizontal="center"/>
    </xf>
    <xf numFmtId="0" fontId="11" fillId="0" borderId="30" xfId="0" applyFont="1" applyBorder="1"/>
    <xf numFmtId="2" fontId="11" fillId="0" borderId="29" xfId="0" applyNumberFormat="1" applyFont="1" applyBorder="1"/>
    <xf numFmtId="2" fontId="11" fillId="0" borderId="3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4" fillId="0" borderId="0" xfId="0" applyFont="1"/>
    <xf numFmtId="0" fontId="12" fillId="6" borderId="32" xfId="0" applyFont="1" applyFill="1" applyBorder="1"/>
    <xf numFmtId="0" fontId="12" fillId="6" borderId="33" xfId="0" applyFont="1" applyFill="1" applyBorder="1"/>
    <xf numFmtId="2" fontId="11" fillId="0" borderId="19" xfId="0" applyNumberFormat="1" applyFont="1" applyBorder="1" applyAlignment="1">
      <alignment horizontal="center" vertical="center"/>
    </xf>
    <xf numFmtId="0" fontId="11" fillId="0" borderId="34" xfId="0" applyFont="1" applyBorder="1"/>
    <xf numFmtId="0" fontId="11" fillId="0" borderId="11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left" vertical="top" wrapText="1"/>
    </xf>
    <xf numFmtId="0" fontId="12" fillId="0" borderId="35" xfId="0" applyFont="1" applyBorder="1"/>
    <xf numFmtId="0" fontId="20" fillId="0" borderId="0" xfId="0" applyFont="1"/>
    <xf numFmtId="0" fontId="21" fillId="0" borderId="0" xfId="0" applyFont="1"/>
    <xf numFmtId="0" fontId="9" fillId="6" borderId="3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vertical="center"/>
    </xf>
    <xf numFmtId="0" fontId="12" fillId="0" borderId="37" xfId="0" applyFont="1" applyBorder="1" applyAlignment="1">
      <alignment horizontal="left"/>
    </xf>
    <xf numFmtId="0" fontId="12" fillId="0" borderId="37" xfId="0" applyFont="1" applyBorder="1" applyAlignment="1">
      <alignment horizontal="left" vertical="center"/>
    </xf>
    <xf numFmtId="0" fontId="12" fillId="0" borderId="37" xfId="0" applyFont="1" applyBorder="1" applyAlignment="1">
      <alignment horizontal="center" vertical="center"/>
    </xf>
    <xf numFmtId="2" fontId="12" fillId="0" borderId="38" xfId="0" applyNumberFormat="1" applyFont="1" applyBorder="1" applyAlignment="1">
      <alignment horizontal="center" vertical="center"/>
    </xf>
    <xf numFmtId="0" fontId="22" fillId="0" borderId="18" xfId="0" applyFont="1" applyBorder="1"/>
    <xf numFmtId="0" fontId="3" fillId="0" borderId="18" xfId="0" applyFont="1" applyBorder="1" applyAlignment="1">
      <alignment horizontal="center"/>
    </xf>
    <xf numFmtId="0" fontId="23" fillId="0" borderId="17" xfId="0" applyFont="1" applyBorder="1" applyAlignment="1">
      <alignment horizontal="center" wrapText="1"/>
    </xf>
    <xf numFmtId="0" fontId="24" fillId="6" borderId="32" xfId="0" applyFont="1" applyFill="1" applyBorder="1"/>
    <xf numFmtId="0" fontId="24" fillId="6" borderId="33" xfId="0" applyFont="1" applyFill="1" applyBorder="1"/>
    <xf numFmtId="0" fontId="23" fillId="0" borderId="18" xfId="0" applyFont="1" applyBorder="1" applyAlignment="1">
      <alignment horizontal="center" wrapText="1"/>
    </xf>
    <xf numFmtId="2" fontId="23" fillId="0" borderId="19" xfId="0" applyNumberFormat="1" applyFont="1" applyBorder="1" applyAlignment="1">
      <alignment horizontal="center" wrapText="1"/>
    </xf>
    <xf numFmtId="0" fontId="11" fillId="0" borderId="17" xfId="0" applyFont="1" applyBorder="1" applyAlignment="1">
      <alignment horizontal="center"/>
    </xf>
    <xf numFmtId="0" fontId="3" fillId="0" borderId="18" xfId="0" applyFont="1" applyBorder="1"/>
    <xf numFmtId="164" fontId="16" fillId="3" borderId="6" xfId="0" applyNumberFormat="1" applyFont="1" applyFill="1" applyBorder="1" applyAlignment="1">
      <alignment horizontal="right" vertical="center"/>
    </xf>
    <xf numFmtId="0" fontId="2" fillId="5" borderId="20" xfId="0" applyFont="1" applyFill="1" applyBorder="1" applyAlignment="1">
      <alignment vertical="center"/>
    </xf>
    <xf numFmtId="0" fontId="23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left" vertical="center"/>
    </xf>
    <xf numFmtId="0" fontId="11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2" fontId="11" fillId="0" borderId="40" xfId="0" applyNumberFormat="1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/>
    </xf>
    <xf numFmtId="0" fontId="24" fillId="0" borderId="17" xfId="0" applyFont="1" applyBorder="1"/>
    <xf numFmtId="0" fontId="24" fillId="0" borderId="34" xfId="0" applyFont="1" applyBorder="1"/>
    <xf numFmtId="0" fontId="24" fillId="0" borderId="7" xfId="0" applyFont="1" applyBorder="1" applyAlignment="1">
      <alignment horizontal="right" vertical="center"/>
    </xf>
    <xf numFmtId="0" fontId="24" fillId="0" borderId="8" xfId="0" applyFont="1" applyBorder="1" applyAlignment="1">
      <alignment horizontal="center"/>
    </xf>
    <xf numFmtId="2" fontId="24" fillId="0" borderId="8" xfId="0" applyNumberFormat="1" applyFont="1" applyBorder="1" applyAlignment="1">
      <alignment horizontal="center"/>
    </xf>
    <xf numFmtId="2" fontId="24" fillId="0" borderId="10" xfId="0" applyNumberFormat="1" applyFont="1" applyBorder="1" applyAlignment="1">
      <alignment horizontal="center"/>
    </xf>
    <xf numFmtId="0" fontId="11" fillId="0" borderId="41" xfId="0" applyFont="1" applyBorder="1"/>
    <xf numFmtId="0" fontId="11" fillId="0" borderId="42" xfId="0" applyFont="1" applyBorder="1"/>
    <xf numFmtId="0" fontId="12" fillId="0" borderId="21" xfId="0" applyFont="1" applyBorder="1"/>
    <xf numFmtId="0" fontId="11" fillId="0" borderId="21" xfId="0" applyFont="1" applyBorder="1"/>
    <xf numFmtId="2" fontId="11" fillId="0" borderId="21" xfId="0" applyNumberFormat="1" applyFont="1" applyBorder="1"/>
    <xf numFmtId="0" fontId="27" fillId="0" borderId="0" xfId="0" applyFont="1" applyAlignment="1">
      <alignment horizontal="left"/>
    </xf>
    <xf numFmtId="0" fontId="28" fillId="0" borderId="43" xfId="0" applyFont="1" applyBorder="1" applyAlignment="1">
      <alignment horizontal="center"/>
    </xf>
    <xf numFmtId="0" fontId="28" fillId="0" borderId="15" xfId="0" applyFont="1" applyBorder="1"/>
    <xf numFmtId="2" fontId="28" fillId="0" borderId="15" xfId="0" applyNumberFormat="1" applyFont="1" applyBorder="1" applyAlignment="1">
      <alignment horizontal="center"/>
    </xf>
    <xf numFmtId="49" fontId="2" fillId="5" borderId="5" xfId="0" applyNumberFormat="1" applyFont="1" applyFill="1" applyBorder="1" applyAlignment="1">
      <alignment horizontal="left" vertical="center"/>
    </xf>
    <xf numFmtId="0" fontId="7" fillId="6" borderId="44" xfId="0" applyFont="1" applyFill="1" applyBorder="1"/>
    <xf numFmtId="0" fontId="3" fillId="0" borderId="34" xfId="0" applyFont="1" applyBorder="1"/>
    <xf numFmtId="0" fontId="3" fillId="0" borderId="45" xfId="0" applyFont="1" applyBorder="1"/>
    <xf numFmtId="0" fontId="12" fillId="0" borderId="18" xfId="0" applyFont="1" applyBorder="1" applyAlignment="1">
      <alignment horizontal="left"/>
    </xf>
    <xf numFmtId="0" fontId="7" fillId="7" borderId="44" xfId="0" applyFont="1" applyFill="1" applyBorder="1"/>
    <xf numFmtId="0" fontId="7" fillId="8" borderId="44" xfId="0" applyFont="1" applyFill="1" applyBorder="1"/>
    <xf numFmtId="0" fontId="9" fillId="0" borderId="0" xfId="0" applyFont="1" applyAlignment="1">
      <alignment vertical="center"/>
    </xf>
    <xf numFmtId="0" fontId="28" fillId="7" borderId="44" xfId="0" applyFont="1" applyFill="1" applyBorder="1"/>
    <xf numFmtId="0" fontId="7" fillId="9" borderId="44" xfId="0" applyFont="1" applyFill="1" applyBorder="1"/>
    <xf numFmtId="0" fontId="7" fillId="10" borderId="44" xfId="0" applyFont="1" applyFill="1" applyBorder="1"/>
    <xf numFmtId="0" fontId="7" fillId="11" borderId="44" xfId="0" applyFont="1" applyFill="1" applyBorder="1"/>
    <xf numFmtId="0" fontId="7" fillId="12" borderId="44" xfId="0" applyFont="1" applyFill="1" applyBorder="1"/>
    <xf numFmtId="0" fontId="7" fillId="13" borderId="44" xfId="0" applyFont="1" applyFill="1" applyBorder="1"/>
    <xf numFmtId="0" fontId="7" fillId="8" borderId="44" xfId="0" applyFont="1" applyFill="1" applyBorder="1" applyAlignment="1">
      <alignment horizontal="left"/>
    </xf>
    <xf numFmtId="0" fontId="28" fillId="0" borderId="36" xfId="0" applyFont="1" applyBorder="1" applyAlignment="1">
      <alignment horizontal="center"/>
    </xf>
    <xf numFmtId="0" fontId="28" fillId="0" borderId="37" xfId="0" applyFont="1" applyBorder="1"/>
    <xf numFmtId="2" fontId="28" fillId="0" borderId="37" xfId="0" applyNumberFormat="1" applyFont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0" fontId="7" fillId="10" borderId="37" xfId="0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0" fontId="7" fillId="13" borderId="37" xfId="0" applyFont="1" applyFill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left"/>
    </xf>
    <xf numFmtId="0" fontId="2" fillId="5" borderId="5" xfId="0" applyFont="1" applyFill="1" applyBorder="1" applyAlignment="1">
      <alignment horizontal="left" vertical="center" wrapText="1"/>
    </xf>
    <xf numFmtId="2" fontId="29" fillId="0" borderId="18" xfId="0" applyNumberFormat="1" applyFont="1" applyBorder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/>
    </xf>
    <xf numFmtId="0" fontId="30" fillId="0" borderId="0" xfId="0" applyFont="1"/>
    <xf numFmtId="0" fontId="31" fillId="0" borderId="0" xfId="0" applyFont="1"/>
    <xf numFmtId="0" fontId="7" fillId="0" borderId="18" xfId="0" applyFont="1" applyBorder="1" applyAlignment="1">
      <alignment horizontal="left" vertical="center" wrapText="1"/>
    </xf>
    <xf numFmtId="0" fontId="32" fillId="0" borderId="0" xfId="0" applyFont="1"/>
    <xf numFmtId="0" fontId="29" fillId="0" borderId="18" xfId="0" applyFont="1" applyBorder="1" applyAlignment="1">
      <alignment wrapText="1"/>
    </xf>
    <xf numFmtId="0" fontId="29" fillId="0" borderId="18" xfId="0" applyFont="1" applyBorder="1"/>
    <xf numFmtId="0" fontId="33" fillId="0" borderId="18" xfId="0" applyFont="1" applyBorder="1" applyAlignment="1">
      <alignment horizontal="left" wrapText="1"/>
    </xf>
    <xf numFmtId="0" fontId="7" fillId="6" borderId="18" xfId="0" applyFont="1" applyFill="1" applyBorder="1" applyAlignment="1">
      <alignment horizontal="left" vertical="center"/>
    </xf>
    <xf numFmtId="0" fontId="34" fillId="0" borderId="18" xfId="0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left" vertical="center"/>
    </xf>
    <xf numFmtId="0" fontId="2" fillId="5" borderId="46" xfId="0" applyFont="1" applyFill="1" applyBorder="1" applyAlignment="1">
      <alignment horizontal="left" vertical="center"/>
    </xf>
    <xf numFmtId="0" fontId="7" fillId="14" borderId="18" xfId="0" applyFont="1" applyFill="1" applyBorder="1" applyAlignment="1">
      <alignment horizontal="left" vertical="center"/>
    </xf>
    <xf numFmtId="0" fontId="2" fillId="5" borderId="47" xfId="0" applyFont="1" applyFill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7" fillId="15" borderId="18" xfId="0" applyFont="1" applyFill="1" applyBorder="1" applyAlignment="1">
      <alignment horizontal="left" vertical="center"/>
    </xf>
    <xf numFmtId="0" fontId="37" fillId="0" borderId="0" xfId="0" applyFont="1" applyAlignment="1">
      <alignment vertical="center"/>
    </xf>
    <xf numFmtId="164" fontId="2" fillId="5" borderId="47" xfId="0" applyNumberFormat="1" applyFont="1" applyFill="1" applyBorder="1" applyAlignment="1">
      <alignment horizontal="right" vertical="center"/>
    </xf>
    <xf numFmtId="164" fontId="16" fillId="3" borderId="48" xfId="0" applyNumberFormat="1" applyFont="1" applyFill="1" applyBorder="1" applyAlignment="1">
      <alignment horizontal="right" vertical="center"/>
    </xf>
    <xf numFmtId="0" fontId="7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left" vertical="top" wrapText="1"/>
    </xf>
    <xf numFmtId="0" fontId="38" fillId="6" borderId="3" xfId="0" applyFont="1" applyFill="1" applyBorder="1" applyAlignment="1">
      <alignment vertical="center"/>
    </xf>
    <xf numFmtId="0" fontId="7" fillId="0" borderId="18" xfId="0" applyFont="1" applyBorder="1"/>
    <xf numFmtId="0" fontId="37" fillId="0" borderId="18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/>
    </xf>
    <xf numFmtId="0" fontId="28" fillId="0" borderId="18" xfId="0" applyFont="1" applyBorder="1"/>
    <xf numFmtId="0" fontId="11" fillId="0" borderId="39" xfId="0" applyFont="1" applyBorder="1" applyAlignment="1">
      <alignment vertical="center"/>
    </xf>
    <xf numFmtId="2" fontId="28" fillId="0" borderId="18" xfId="0" applyNumberFormat="1" applyFont="1" applyBorder="1" applyAlignment="1">
      <alignment horizontal="center"/>
    </xf>
    <xf numFmtId="0" fontId="11" fillId="0" borderId="49" xfId="0" applyFont="1" applyBorder="1" applyAlignment="1">
      <alignment vertical="center"/>
    </xf>
    <xf numFmtId="0" fontId="24" fillId="6" borderId="18" xfId="0" applyFont="1" applyFill="1" applyBorder="1"/>
    <xf numFmtId="0" fontId="28" fillId="0" borderId="50" xfId="0" applyFont="1" applyBorder="1" applyAlignment="1">
      <alignment horizontal="center"/>
    </xf>
    <xf numFmtId="0" fontId="28" fillId="0" borderId="39" xfId="0" applyFont="1" applyBorder="1"/>
    <xf numFmtId="2" fontId="28" fillId="0" borderId="3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24" fillId="0" borderId="51" xfId="0" applyFont="1" applyBorder="1"/>
    <xf numFmtId="0" fontId="24" fillId="0" borderId="24" xfId="0" applyFont="1" applyBorder="1"/>
    <xf numFmtId="164" fontId="16" fillId="3" borderId="47" xfId="0" applyNumberFormat="1" applyFont="1" applyFill="1" applyBorder="1" applyAlignment="1">
      <alignment horizontal="right" vertical="center"/>
    </xf>
    <xf numFmtId="0" fontId="2" fillId="5" borderId="48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29" fillId="16" borderId="41" xfId="0" applyFont="1" applyFill="1" applyBorder="1" applyAlignment="1">
      <alignment horizontal="center"/>
    </xf>
    <xf numFmtId="0" fontId="29" fillId="16" borderId="42" xfId="0" applyFont="1" applyFill="1" applyBorder="1"/>
    <xf numFmtId="2" fontId="29" fillId="16" borderId="42" xfId="0" applyNumberFormat="1" applyFont="1" applyFill="1" applyBorder="1" applyAlignment="1">
      <alignment horizontal="center"/>
    </xf>
    <xf numFmtId="0" fontId="29" fillId="14" borderId="42" xfId="0" applyFont="1" applyFill="1" applyBorder="1"/>
    <xf numFmtId="0" fontId="4" fillId="6" borderId="52" xfId="0" applyFont="1" applyFill="1" applyBorder="1" applyAlignment="1">
      <alignment vertical="center"/>
    </xf>
    <xf numFmtId="0" fontId="4" fillId="6" borderId="53" xfId="0" applyFont="1" applyFill="1" applyBorder="1" applyAlignment="1">
      <alignment vertical="center"/>
    </xf>
    <xf numFmtId="49" fontId="2" fillId="5" borderId="46" xfId="0" applyNumberFormat="1" applyFont="1" applyFill="1" applyBorder="1" applyAlignment="1">
      <alignment horizontal="left" vertical="center"/>
    </xf>
    <xf numFmtId="0" fontId="11" fillId="0" borderId="18" xfId="0" applyFont="1" applyBorder="1" applyAlignment="1">
      <alignment vertical="center"/>
    </xf>
    <xf numFmtId="49" fontId="2" fillId="5" borderId="48" xfId="0" applyNumberFormat="1" applyFont="1" applyFill="1" applyBorder="1" applyAlignment="1">
      <alignment vertical="center"/>
    </xf>
    <xf numFmtId="0" fontId="11" fillId="6" borderId="18" xfId="0" applyFont="1" applyFill="1" applyBorder="1" applyAlignment="1">
      <alignment horizontal="center"/>
    </xf>
    <xf numFmtId="0" fontId="23" fillId="0" borderId="18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/>
    </xf>
    <xf numFmtId="0" fontId="40" fillId="0" borderId="18" xfId="0" applyFont="1" applyBorder="1" applyAlignment="1">
      <alignment horizontal="left" vertical="center"/>
    </xf>
    <xf numFmtId="0" fontId="11" fillId="0" borderId="41" xfId="0" applyFont="1" applyBorder="1" applyAlignment="1">
      <alignment horizontal="center"/>
    </xf>
    <xf numFmtId="0" fontId="40" fillId="0" borderId="42" xfId="0" applyFont="1" applyBorder="1" applyAlignment="1">
      <alignment horizontal="left" vertical="center"/>
    </xf>
    <xf numFmtId="0" fontId="3" fillId="0" borderId="42" xfId="0" applyFont="1" applyBorder="1"/>
    <xf numFmtId="0" fontId="11" fillId="0" borderId="42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/>
    </xf>
    <xf numFmtId="2" fontId="11" fillId="0" borderId="54" xfId="0" applyNumberFormat="1" applyFont="1" applyBorder="1" applyAlignment="1">
      <alignment horizontal="center"/>
    </xf>
    <xf numFmtId="0" fontId="40" fillId="0" borderId="0" xfId="0" applyFont="1" applyAlignment="1">
      <alignment horizontal="left" vertical="center"/>
    </xf>
    <xf numFmtId="0" fontId="4" fillId="6" borderId="3" xfId="0" applyFont="1" applyFill="1" applyBorder="1"/>
    <xf numFmtId="0" fontId="11" fillId="0" borderId="0" xfId="0" applyFont="1" applyAlignment="1">
      <alignment horizontal="center" vertical="center"/>
    </xf>
    <xf numFmtId="0" fontId="12" fillId="6" borderId="3" xfId="0" applyFont="1" applyFill="1" applyBorder="1"/>
    <xf numFmtId="0" fontId="12" fillId="6" borderId="18" xfId="0" applyFont="1" applyFill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2" fillId="5" borderId="46" xfId="0" applyFont="1" applyFill="1" applyBorder="1" applyAlignment="1">
      <alignment horizontal="left" vertical="center" wrapText="1"/>
    </xf>
    <xf numFmtId="0" fontId="4" fillId="6" borderId="42" xfId="0" applyFont="1" applyFill="1" applyBorder="1"/>
    <xf numFmtId="0" fontId="23" fillId="0" borderId="4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3" fillId="0" borderId="39" xfId="0" applyFont="1" applyBorder="1"/>
    <xf numFmtId="0" fontId="11" fillId="0" borderId="13" xfId="0" applyFont="1" applyBorder="1" applyAlignment="1">
      <alignment vertical="center"/>
    </xf>
    <xf numFmtId="0" fontId="11" fillId="0" borderId="4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/>
    </xf>
    <xf numFmtId="0" fontId="29" fillId="0" borderId="13" xfId="0" applyFont="1" applyBorder="1"/>
    <xf numFmtId="2" fontId="29" fillId="0" borderId="13" xfId="0" applyNumberFormat="1" applyFont="1" applyBorder="1" applyAlignment="1">
      <alignment horizontal="center"/>
    </xf>
    <xf numFmtId="0" fontId="23" fillId="6" borderId="18" xfId="0" applyFont="1" applyFill="1" applyBorder="1" applyAlignment="1">
      <alignment horizontal="center" vertical="center"/>
    </xf>
    <xf numFmtId="0" fontId="29" fillId="0" borderId="49" xfId="0" applyFont="1" applyBorder="1" applyAlignment="1">
      <alignment horizontal="center"/>
    </xf>
    <xf numFmtId="0" fontId="29" fillId="0" borderId="49" xfId="0" applyFont="1" applyBorder="1"/>
    <xf numFmtId="2" fontId="29" fillId="0" borderId="49" xfId="0" applyNumberFormat="1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7" borderId="18" xfId="0" applyFont="1" applyFill="1" applyBorder="1"/>
    <xf numFmtId="0" fontId="29" fillId="7" borderId="18" xfId="0" applyFont="1" applyFill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7" fillId="0" borderId="39" xfId="0" applyFont="1" applyBorder="1" applyAlignment="1">
      <alignment horizontal="left" vertical="center"/>
    </xf>
    <xf numFmtId="0" fontId="23" fillId="0" borderId="3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4" fillId="0" borderId="18" xfId="0" applyFont="1" applyBorder="1"/>
    <xf numFmtId="0" fontId="24" fillId="0" borderId="18" xfId="0" applyFont="1" applyBorder="1" applyAlignment="1">
      <alignment horizontal="right" vertical="center"/>
    </xf>
    <xf numFmtId="0" fontId="24" fillId="0" borderId="18" xfId="0" applyFont="1" applyBorder="1" applyAlignment="1">
      <alignment horizontal="center"/>
    </xf>
    <xf numFmtId="2" fontId="24" fillId="0" borderId="18" xfId="0" applyNumberFormat="1" applyFont="1" applyBorder="1" applyAlignment="1">
      <alignment horizontal="center"/>
    </xf>
    <xf numFmtId="0" fontId="12" fillId="0" borderId="42" xfId="0" applyFont="1" applyBorder="1"/>
    <xf numFmtId="2" fontId="11" fillId="0" borderId="42" xfId="0" applyNumberFormat="1" applyFont="1" applyBorder="1"/>
    <xf numFmtId="0" fontId="20" fillId="0" borderId="18" xfId="0" applyFont="1" applyBorder="1" applyAlignment="1">
      <alignment horizontal="center"/>
    </xf>
    <xf numFmtId="0" fontId="4" fillId="6" borderId="56" xfId="0" applyFont="1" applyFill="1" applyBorder="1"/>
    <xf numFmtId="0" fontId="4" fillId="6" borderId="57" xfId="0" applyFont="1" applyFill="1" applyBorder="1"/>
    <xf numFmtId="0" fontId="11" fillId="6" borderId="52" xfId="0" applyFont="1" applyFill="1" applyBorder="1" applyAlignment="1">
      <alignment horizontal="center"/>
    </xf>
    <xf numFmtId="0" fontId="4" fillId="6" borderId="58" xfId="0" applyFont="1" applyFill="1" applyBorder="1"/>
    <xf numFmtId="0" fontId="4" fillId="6" borderId="59" xfId="0" applyFont="1" applyFill="1" applyBorder="1"/>
    <xf numFmtId="0" fontId="4" fillId="6" borderId="60" xfId="0" applyFont="1" applyFill="1" applyBorder="1" applyAlignment="1">
      <alignment vertical="center"/>
    </xf>
    <xf numFmtId="0" fontId="28" fillId="0" borderId="18" xfId="0" applyFont="1" applyBorder="1" applyAlignment="1">
      <alignment horizontal="center"/>
    </xf>
    <xf numFmtId="0" fontId="4" fillId="6" borderId="61" xfId="0" applyFont="1" applyFill="1" applyBorder="1"/>
    <xf numFmtId="0" fontId="4" fillId="6" borderId="62" xfId="0" applyFont="1" applyFill="1" applyBorder="1"/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29" fillId="0" borderId="39" xfId="0" applyFont="1" applyBorder="1" applyAlignment="1">
      <alignment horizontal="left" vertical="center"/>
    </xf>
    <xf numFmtId="0" fontId="23" fillId="0" borderId="18" xfId="0" applyFont="1" applyBorder="1" applyAlignment="1">
      <alignment horizontal="left"/>
    </xf>
    <xf numFmtId="0" fontId="28" fillId="0" borderId="18" xfId="0" applyFont="1" applyBorder="1" applyAlignment="1">
      <alignment horizontal="left"/>
    </xf>
    <xf numFmtId="0" fontId="28" fillId="14" borderId="18" xfId="0" applyFont="1" applyFill="1" applyBorder="1" applyAlignment="1">
      <alignment horizontal="center"/>
    </xf>
    <xf numFmtId="2" fontId="24" fillId="0" borderId="19" xfId="0" applyNumberFormat="1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8" xfId="0" applyFont="1" applyBorder="1"/>
    <xf numFmtId="0" fontId="42" fillId="0" borderId="18" xfId="0" applyFont="1" applyBorder="1" applyAlignment="1">
      <alignment horizontal="center"/>
    </xf>
    <xf numFmtId="0" fontId="42" fillId="0" borderId="18" xfId="0" applyFont="1" applyBorder="1"/>
    <xf numFmtId="0" fontId="43" fillId="0" borderId="0" xfId="0" applyFont="1"/>
    <xf numFmtId="2" fontId="42" fillId="0" borderId="18" xfId="0" applyNumberFormat="1" applyFont="1" applyBorder="1" applyAlignment="1">
      <alignment horizontal="center"/>
    </xf>
    <xf numFmtId="0" fontId="44" fillId="0" borderId="18" xfId="0" applyFont="1" applyBorder="1"/>
    <xf numFmtId="0" fontId="29" fillId="13" borderId="18" xfId="0" applyFont="1" applyFill="1" applyBorder="1" applyAlignment="1">
      <alignment horizontal="center"/>
    </xf>
    <xf numFmtId="0" fontId="29" fillId="13" borderId="18" xfId="0" applyFont="1" applyFill="1" applyBorder="1"/>
    <xf numFmtId="0" fontId="45" fillId="6" borderId="52" xfId="0" applyFont="1" applyFill="1" applyBorder="1" applyAlignment="1">
      <alignment vertical="center"/>
    </xf>
    <xf numFmtId="2" fontId="29" fillId="13" borderId="18" xfId="0" applyNumberFormat="1" applyFont="1" applyFill="1" applyBorder="1" applyAlignment="1">
      <alignment horizontal="center"/>
    </xf>
    <xf numFmtId="0" fontId="45" fillId="6" borderId="53" xfId="0" applyFont="1" applyFill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12" fillId="0" borderId="64" xfId="0" applyFont="1" applyBorder="1" applyAlignment="1">
      <alignment vertical="center"/>
    </xf>
    <xf numFmtId="0" fontId="29" fillId="6" borderId="18" xfId="0" applyFont="1" applyFill="1" applyBorder="1" applyAlignment="1">
      <alignment horizontal="center"/>
    </xf>
    <xf numFmtId="0" fontId="29" fillId="6" borderId="18" xfId="0" applyFont="1" applyFill="1" applyBorder="1"/>
    <xf numFmtId="2" fontId="29" fillId="6" borderId="18" xfId="0" applyNumberFormat="1" applyFont="1" applyFill="1" applyBorder="1" applyAlignment="1">
      <alignment horizontal="center"/>
    </xf>
    <xf numFmtId="0" fontId="28" fillId="7" borderId="18" xfId="0" applyFont="1" applyFill="1" applyBorder="1"/>
    <xf numFmtId="0" fontId="28" fillId="8" borderId="18" xfId="0" applyFont="1" applyFill="1" applyBorder="1"/>
    <xf numFmtId="0" fontId="28" fillId="14" borderId="18" xfId="0" applyFont="1" applyFill="1" applyBorder="1"/>
    <xf numFmtId="0" fontId="46" fillId="5" borderId="46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/>
    </xf>
    <xf numFmtId="0" fontId="47" fillId="0" borderId="17" xfId="0" applyFont="1" applyBorder="1" applyAlignment="1">
      <alignment horizontal="center" vertical="top" wrapText="1"/>
    </xf>
    <xf numFmtId="0" fontId="48" fillId="0" borderId="18" xfId="0" applyFont="1" applyBorder="1" applyAlignment="1">
      <alignment horizontal="left" vertical="top" wrapText="1"/>
    </xf>
    <xf numFmtId="0" fontId="48" fillId="0" borderId="18" xfId="0" applyFont="1" applyBorder="1" applyAlignment="1">
      <alignment horizontal="center"/>
    </xf>
    <xf numFmtId="2" fontId="48" fillId="0" borderId="19" xfId="0" applyNumberFormat="1" applyFont="1" applyBorder="1" applyAlignment="1">
      <alignment horizontal="center"/>
    </xf>
    <xf numFmtId="0" fontId="48" fillId="0" borderId="0" xfId="0" applyFont="1"/>
    <xf numFmtId="0" fontId="48" fillId="0" borderId="18" xfId="0" applyFont="1" applyBorder="1"/>
    <xf numFmtId="0" fontId="48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48" fillId="0" borderId="17" xfId="0" applyFont="1" applyBorder="1" applyAlignment="1">
      <alignment horizontal="center"/>
    </xf>
    <xf numFmtId="0" fontId="48" fillId="0" borderId="17" xfId="0" applyFont="1" applyBorder="1" applyAlignment="1">
      <alignment horizontal="center" vertical="top" wrapText="1"/>
    </xf>
    <xf numFmtId="0" fontId="3" fillId="0" borderId="0" xfId="0" applyFont="1"/>
    <xf numFmtId="2" fontId="11" fillId="0" borderId="40" xfId="0" applyNumberFormat="1" applyFont="1" applyBorder="1" applyAlignment="1">
      <alignment vertical="center"/>
    </xf>
    <xf numFmtId="2" fontId="11" fillId="0" borderId="22" xfId="0" applyNumberFormat="1" applyFont="1" applyBorder="1" applyAlignment="1">
      <alignment vertical="center"/>
    </xf>
    <xf numFmtId="2" fontId="11" fillId="0" borderId="65" xfId="0" applyNumberFormat="1" applyFont="1" applyBorder="1" applyAlignment="1">
      <alignment vertical="center"/>
    </xf>
    <xf numFmtId="0" fontId="12" fillId="6" borderId="52" xfId="0" applyFont="1" applyFill="1" applyBorder="1"/>
    <xf numFmtId="0" fontId="12" fillId="6" borderId="60" xfId="0" applyFont="1" applyFill="1" applyBorder="1"/>
    <xf numFmtId="0" fontId="12" fillId="6" borderId="53" xfId="0" applyFont="1" applyFill="1" applyBorder="1"/>
    <xf numFmtId="2" fontId="11" fillId="0" borderId="19" xfId="0" applyNumberFormat="1" applyFont="1" applyBorder="1" applyAlignment="1">
      <alignment vertical="center"/>
    </xf>
    <xf numFmtId="0" fontId="11" fillId="0" borderId="49" xfId="0" applyFont="1" applyBorder="1" applyAlignment="1">
      <alignment horizontal="center"/>
    </xf>
    <xf numFmtId="0" fontId="2" fillId="5" borderId="66" xfId="0" applyFont="1" applyFill="1" applyBorder="1" applyAlignment="1">
      <alignment horizontal="left" vertical="center"/>
    </xf>
    <xf numFmtId="0" fontId="2" fillId="5" borderId="67" xfId="0" applyFont="1" applyFill="1" applyBorder="1" applyAlignment="1">
      <alignment horizontal="left" vertical="center"/>
    </xf>
    <xf numFmtId="164" fontId="2" fillId="5" borderId="67" xfId="0" applyNumberFormat="1" applyFont="1" applyFill="1" applyBorder="1" applyAlignment="1">
      <alignment horizontal="right" vertical="center"/>
    </xf>
    <xf numFmtId="164" fontId="16" fillId="3" borderId="67" xfId="0" applyNumberFormat="1" applyFont="1" applyFill="1" applyBorder="1" applyAlignment="1">
      <alignment horizontal="right" vertical="center"/>
    </xf>
    <xf numFmtId="0" fontId="2" fillId="5" borderId="68" xfId="0" applyFont="1" applyFill="1" applyBorder="1" applyAlignment="1">
      <alignment vertical="center"/>
    </xf>
    <xf numFmtId="2" fontId="11" fillId="0" borderId="65" xfId="0" applyNumberFormat="1" applyFont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top" wrapText="1"/>
    </xf>
    <xf numFmtId="0" fontId="9" fillId="6" borderId="3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/>
    </xf>
    <xf numFmtId="0" fontId="15" fillId="0" borderId="34" xfId="0" applyFont="1" applyBorder="1" applyAlignment="1">
      <alignment horizontal="left" vertical="top" wrapText="1"/>
    </xf>
    <xf numFmtId="0" fontId="49" fillId="0" borderId="18" xfId="0" applyFont="1" applyBorder="1"/>
    <xf numFmtId="0" fontId="50" fillId="6" borderId="52" xfId="0" applyFont="1" applyFill="1" applyBorder="1" applyAlignment="1">
      <alignment vertical="top" wrapText="1"/>
    </xf>
    <xf numFmtId="0" fontId="50" fillId="6" borderId="53" xfId="0" applyFont="1" applyFill="1" applyBorder="1" applyAlignment="1">
      <alignment vertical="top" wrapText="1"/>
    </xf>
    <xf numFmtId="2" fontId="12" fillId="0" borderId="10" xfId="0" applyNumberFormat="1" applyFont="1" applyBorder="1" applyAlignment="1">
      <alignment horizontal="center"/>
    </xf>
    <xf numFmtId="0" fontId="11" fillId="0" borderId="45" xfId="0" applyFont="1" applyBorder="1"/>
    <xf numFmtId="0" fontId="12" fillId="6" borderId="3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8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48" fillId="0" borderId="39" xfId="0" applyFont="1" applyBorder="1" applyAlignment="1">
      <alignment vertical="center"/>
    </xf>
    <xf numFmtId="0" fontId="48" fillId="0" borderId="49" xfId="0" applyFont="1" applyBorder="1" applyAlignment="1">
      <alignment vertical="center"/>
    </xf>
    <xf numFmtId="0" fontId="12" fillId="0" borderId="7" xfId="0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0" fontId="48" fillId="0" borderId="39" xfId="0" applyFont="1" applyBorder="1" applyAlignment="1">
      <alignment horizontal="center" vertical="center"/>
    </xf>
    <xf numFmtId="0" fontId="12" fillId="0" borderId="28" xfId="0" applyFont="1" applyBorder="1"/>
    <xf numFmtId="0" fontId="12" fillId="0" borderId="70" xfId="0" applyFont="1" applyBorder="1"/>
    <xf numFmtId="0" fontId="12" fillId="0" borderId="29" xfId="0" applyFont="1" applyBorder="1" applyAlignment="1">
      <alignment horizontal="right" vertical="center"/>
    </xf>
    <xf numFmtId="0" fontId="12" fillId="0" borderId="71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3" xfId="0" applyFont="1" applyBorder="1" applyAlignment="1">
      <alignment horizontal="left"/>
    </xf>
    <xf numFmtId="0" fontId="12" fillId="0" borderId="14" xfId="0" applyFont="1" applyBorder="1" applyAlignment="1">
      <alignment horizontal="left" vertical="center"/>
    </xf>
    <xf numFmtId="2" fontId="12" fillId="0" borderId="22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left"/>
    </xf>
    <xf numFmtId="0" fontId="52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28" fillId="17" borderId="18" xfId="0" applyFont="1" applyFill="1" applyBorder="1"/>
    <xf numFmtId="0" fontId="12" fillId="0" borderId="34" xfId="0" applyFont="1" applyBorder="1" applyAlignment="1">
      <alignment horizontal="left"/>
    </xf>
    <xf numFmtId="0" fontId="12" fillId="0" borderId="7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5" fillId="0" borderId="18" xfId="0" applyFont="1" applyBorder="1" applyAlignment="1">
      <alignment horizontal="center" vertical="top" wrapText="1"/>
    </xf>
    <xf numFmtId="0" fontId="12" fillId="6" borderId="18" xfId="0" applyFont="1" applyFill="1" applyBorder="1"/>
    <xf numFmtId="0" fontId="15" fillId="0" borderId="0" xfId="0" applyFont="1" applyAlignment="1">
      <alignment horizontal="center" vertical="top" wrapText="1"/>
    </xf>
    <xf numFmtId="0" fontId="12" fillId="6" borderId="52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55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center" vertical="center"/>
    </xf>
    <xf numFmtId="0" fontId="12" fillId="6" borderId="60" xfId="0" applyFont="1" applyFill="1" applyBorder="1" applyAlignment="1">
      <alignment vertical="center" wrapText="1"/>
    </xf>
    <xf numFmtId="0" fontId="12" fillId="6" borderId="53" xfId="0" applyFont="1" applyFill="1" applyBorder="1" applyAlignment="1">
      <alignment vertical="center" wrapText="1"/>
    </xf>
    <xf numFmtId="0" fontId="11" fillId="0" borderId="14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top" wrapText="1"/>
    </xf>
    <xf numFmtId="0" fontId="12" fillId="6" borderId="56" xfId="0" applyFont="1" applyFill="1" applyBorder="1" applyAlignment="1">
      <alignment vertical="center" wrapText="1"/>
    </xf>
    <xf numFmtId="0" fontId="12" fillId="6" borderId="57" xfId="0" applyFont="1" applyFill="1" applyBorder="1" applyAlignment="1">
      <alignment vertical="center" wrapText="1"/>
    </xf>
    <xf numFmtId="0" fontId="12" fillId="6" borderId="58" xfId="0" applyFont="1" applyFill="1" applyBorder="1" applyAlignment="1">
      <alignment vertical="center" wrapText="1"/>
    </xf>
    <xf numFmtId="0" fontId="12" fillId="6" borderId="59" xfId="0" applyFont="1" applyFill="1" applyBorder="1" applyAlignment="1">
      <alignment vertical="center" wrapText="1"/>
    </xf>
    <xf numFmtId="0" fontId="12" fillId="6" borderId="61" xfId="0" applyFont="1" applyFill="1" applyBorder="1" applyAlignment="1">
      <alignment vertical="center" wrapText="1"/>
    </xf>
    <xf numFmtId="0" fontId="12" fillId="6" borderId="62" xfId="0" applyFont="1" applyFill="1" applyBorder="1" applyAlignment="1">
      <alignment vertical="center" wrapText="1"/>
    </xf>
    <xf numFmtId="0" fontId="11" fillId="0" borderId="21" xfId="0" applyFont="1" applyBorder="1" applyAlignment="1">
      <alignment vertical="center"/>
    </xf>
    <xf numFmtId="0" fontId="48" fillId="0" borderId="21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12" fillId="6" borderId="60" xfId="0" applyFont="1" applyFill="1" applyBorder="1" applyAlignment="1">
      <alignment horizontal="center"/>
    </xf>
    <xf numFmtId="0" fontId="23" fillId="0" borderId="0" xfId="0" applyFont="1"/>
    <xf numFmtId="0" fontId="23" fillId="0" borderId="11" xfId="0" applyFont="1" applyBorder="1"/>
    <xf numFmtId="0" fontId="48" fillId="0" borderId="18" xfId="0" applyFont="1" applyBorder="1" applyAlignment="1">
      <alignment vertical="center"/>
    </xf>
    <xf numFmtId="0" fontId="23" fillId="0" borderId="4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9" xfId="0" applyFont="1" applyBorder="1" applyAlignment="1">
      <alignment horizontal="left"/>
    </xf>
    <xf numFmtId="0" fontId="23" fillId="0" borderId="39" xfId="0" applyFont="1" applyBorder="1" applyAlignment="1">
      <alignment horizontal="left" vertical="center"/>
    </xf>
    <xf numFmtId="2" fontId="11" fillId="0" borderId="40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1" fontId="23" fillId="0" borderId="39" xfId="0" applyNumberFormat="1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2" fillId="0" borderId="73" xfId="0" applyFont="1" applyBorder="1"/>
    <xf numFmtId="0" fontId="53" fillId="0" borderId="12" xfId="0" applyFont="1" applyBorder="1" applyAlignment="1">
      <alignment horizontal="left"/>
    </xf>
    <xf numFmtId="0" fontId="11" fillId="0" borderId="49" xfId="0" applyFont="1" applyBorder="1" applyAlignment="1">
      <alignment horizontal="left" vertical="top" wrapText="1"/>
    </xf>
    <xf numFmtId="0" fontId="11" fillId="0" borderId="13" xfId="0" applyFont="1" applyBorder="1"/>
    <xf numFmtId="0" fontId="12" fillId="0" borderId="34" xfId="0" applyFont="1" applyBorder="1"/>
    <xf numFmtId="0" fontId="12" fillId="0" borderId="7" xfId="0" applyFont="1" applyBorder="1" applyAlignment="1">
      <alignment horizontal="right" vertical="center"/>
    </xf>
    <xf numFmtId="0" fontId="12" fillId="0" borderId="26" xfId="0" applyFont="1" applyBorder="1"/>
    <xf numFmtId="0" fontId="12" fillId="0" borderId="27" xfId="0" applyFont="1" applyBorder="1"/>
    <xf numFmtId="0" fontId="12" fillId="0" borderId="74" xfId="0" applyFont="1" applyBorder="1"/>
    <xf numFmtId="0" fontId="12" fillId="0" borderId="9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/>
    </xf>
    <xf numFmtId="0" fontId="12" fillId="0" borderId="76" xfId="0" applyFont="1" applyBorder="1" applyAlignment="1">
      <alignment horizontal="left"/>
    </xf>
    <xf numFmtId="0" fontId="12" fillId="6" borderId="32" xfId="0" applyFont="1" applyFill="1" applyBorder="1" applyAlignment="1">
      <alignment vertical="center"/>
    </xf>
    <xf numFmtId="0" fontId="12" fillId="6" borderId="33" xfId="0" applyFont="1" applyFill="1" applyBorder="1" applyAlignment="1">
      <alignment vertical="center"/>
    </xf>
    <xf numFmtId="0" fontId="11" fillId="6" borderId="18" xfId="0" applyFont="1" applyFill="1" applyBorder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horizontal="left"/>
    </xf>
    <xf numFmtId="0" fontId="11" fillId="0" borderId="18" xfId="0" applyFont="1" applyBorder="1" applyAlignment="1">
      <alignment horizontal="center" vertical="top" wrapText="1"/>
    </xf>
    <xf numFmtId="0" fontId="11" fillId="7" borderId="18" xfId="0" applyFont="1" applyFill="1" applyBorder="1" applyAlignment="1">
      <alignment horizontal="center"/>
    </xf>
    <xf numFmtId="0" fontId="12" fillId="6" borderId="56" xfId="0" applyFont="1" applyFill="1" applyBorder="1" applyAlignment="1">
      <alignment vertical="center"/>
    </xf>
    <xf numFmtId="0" fontId="12" fillId="6" borderId="69" xfId="0" applyFont="1" applyFill="1" applyBorder="1" applyAlignment="1">
      <alignment vertical="center"/>
    </xf>
    <xf numFmtId="0" fontId="12" fillId="6" borderId="57" xfId="0" applyFont="1" applyFill="1" applyBorder="1" applyAlignment="1">
      <alignment vertical="center"/>
    </xf>
    <xf numFmtId="0" fontId="12" fillId="6" borderId="58" xfId="0" applyFont="1" applyFill="1" applyBorder="1" applyAlignment="1">
      <alignment vertical="center"/>
    </xf>
    <xf numFmtId="0" fontId="12" fillId="6" borderId="59" xfId="0" applyFont="1" applyFill="1" applyBorder="1" applyAlignment="1">
      <alignment vertical="center"/>
    </xf>
    <xf numFmtId="0" fontId="12" fillId="6" borderId="61" xfId="0" applyFont="1" applyFill="1" applyBorder="1" applyAlignment="1">
      <alignment vertical="center"/>
    </xf>
    <xf numFmtId="0" fontId="12" fillId="6" borderId="77" xfId="0" applyFont="1" applyFill="1" applyBorder="1" applyAlignment="1">
      <alignment vertical="center"/>
    </xf>
    <xf numFmtId="0" fontId="12" fillId="6" borderId="62" xfId="0" applyFont="1" applyFill="1" applyBorder="1" applyAlignment="1">
      <alignment vertical="center"/>
    </xf>
    <xf numFmtId="0" fontId="15" fillId="0" borderId="18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top" wrapText="1"/>
    </xf>
    <xf numFmtId="0" fontId="17" fillId="6" borderId="80" xfId="0" applyFont="1" applyFill="1" applyBorder="1" applyAlignment="1">
      <alignment vertical="center"/>
    </xf>
    <xf numFmtId="0" fontId="17" fillId="6" borderId="81" xfId="0" applyFont="1" applyFill="1" applyBorder="1" applyAlignment="1">
      <alignment vertical="center"/>
    </xf>
    <xf numFmtId="0" fontId="17" fillId="6" borderId="82" xfId="0" applyFont="1" applyFill="1" applyBorder="1" applyAlignment="1">
      <alignment vertical="center"/>
    </xf>
    <xf numFmtId="0" fontId="11" fillId="0" borderId="24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54" fillId="6" borderId="52" xfId="0" applyFont="1" applyFill="1" applyBorder="1" applyAlignment="1">
      <alignment vertical="center"/>
    </xf>
    <xf numFmtId="0" fontId="49" fillId="0" borderId="18" xfId="0" applyFont="1" applyBorder="1" applyAlignment="1">
      <alignment horizontal="center"/>
    </xf>
    <xf numFmtId="0" fontId="54" fillId="6" borderId="53" xfId="0" applyFont="1" applyFill="1" applyBorder="1" applyAlignment="1">
      <alignment vertical="center"/>
    </xf>
    <xf numFmtId="0" fontId="15" fillId="0" borderId="41" xfId="0" applyFont="1" applyBorder="1" applyAlignment="1">
      <alignment horizontal="center" vertical="top" wrapText="1"/>
    </xf>
    <xf numFmtId="0" fontId="55" fillId="0" borderId="42" xfId="0" applyFont="1" applyBorder="1" applyAlignment="1">
      <alignment vertical="center"/>
    </xf>
    <xf numFmtId="0" fontId="49" fillId="0" borderId="42" xfId="0" applyFont="1" applyBorder="1" applyAlignment="1">
      <alignment horizontal="center"/>
    </xf>
    <xf numFmtId="0" fontId="55" fillId="0" borderId="0" xfId="0" applyFont="1" applyAlignment="1">
      <alignment vertical="center"/>
    </xf>
    <xf numFmtId="0" fontId="49" fillId="0" borderId="0" xfId="0" applyFont="1" applyAlignment="1">
      <alignment horizontal="center"/>
    </xf>
    <xf numFmtId="0" fontId="54" fillId="6" borderId="56" xfId="0" applyFont="1" applyFill="1" applyBorder="1" applyAlignment="1">
      <alignment vertical="center"/>
    </xf>
    <xf numFmtId="0" fontId="54" fillId="6" borderId="69" xfId="0" applyFont="1" applyFill="1" applyBorder="1" applyAlignment="1">
      <alignment vertical="center"/>
    </xf>
    <xf numFmtId="0" fontId="29" fillId="7" borderId="44" xfId="0" applyFont="1" applyFill="1" applyBorder="1" applyAlignment="1">
      <alignment horizontal="left"/>
    </xf>
    <xf numFmtId="0" fontId="54" fillId="6" borderId="57" xfId="0" applyFont="1" applyFill="1" applyBorder="1" applyAlignment="1">
      <alignment vertical="center"/>
    </xf>
    <xf numFmtId="0" fontId="54" fillId="6" borderId="61" xfId="0" applyFont="1" applyFill="1" applyBorder="1" applyAlignment="1">
      <alignment vertical="center"/>
    </xf>
    <xf numFmtId="0" fontId="28" fillId="7" borderId="44" xfId="0" applyFont="1" applyFill="1" applyBorder="1" applyAlignment="1">
      <alignment horizontal="center"/>
    </xf>
    <xf numFmtId="0" fontId="54" fillId="6" borderId="77" xfId="0" applyFont="1" applyFill="1" applyBorder="1" applyAlignment="1">
      <alignment vertical="center"/>
    </xf>
    <xf numFmtId="0" fontId="54" fillId="6" borderId="62" xfId="0" applyFont="1" applyFill="1" applyBorder="1" applyAlignment="1">
      <alignment vertical="center"/>
    </xf>
    <xf numFmtId="0" fontId="7" fillId="18" borderId="44" xfId="0" applyFont="1" applyFill="1" applyBorder="1" applyAlignment="1">
      <alignment vertical="center"/>
    </xf>
    <xf numFmtId="0" fontId="28" fillId="18" borderId="44" xfId="0" applyFont="1" applyFill="1" applyBorder="1"/>
    <xf numFmtId="0" fontId="7" fillId="18" borderId="44" xfId="0" applyFont="1" applyFill="1" applyBorder="1" applyAlignment="1">
      <alignment horizontal="center" vertical="center"/>
    </xf>
    <xf numFmtId="0" fontId="7" fillId="19" borderId="44" xfId="0" applyFont="1" applyFill="1" applyBorder="1"/>
    <xf numFmtId="0" fontId="7" fillId="9" borderId="44" xfId="0" applyFont="1" applyFill="1" applyBorder="1" applyAlignment="1">
      <alignment vertical="center"/>
    </xf>
    <xf numFmtId="0" fontId="28" fillId="0" borderId="37" xfId="0" applyFont="1" applyBorder="1" applyAlignment="1">
      <alignment horizontal="center"/>
    </xf>
    <xf numFmtId="0" fontId="55" fillId="7" borderId="17" xfId="0" applyFont="1" applyFill="1" applyBorder="1" applyAlignment="1">
      <alignment horizontal="center" vertical="center"/>
    </xf>
    <xf numFmtId="0" fontId="55" fillId="7" borderId="62" xfId="0" applyFont="1" applyFill="1" applyBorder="1" applyAlignment="1">
      <alignment horizontal="center" vertical="center"/>
    </xf>
    <xf numFmtId="0" fontId="17" fillId="20" borderId="32" xfId="0" applyFont="1" applyFill="1" applyBorder="1"/>
    <xf numFmtId="0" fontId="7" fillId="18" borderId="37" xfId="0" applyFont="1" applyFill="1" applyBorder="1" applyAlignment="1">
      <alignment horizontal="center"/>
    </xf>
    <xf numFmtId="0" fontId="56" fillId="20" borderId="33" xfId="0" applyFont="1" applyFill="1" applyBorder="1" applyAlignment="1">
      <alignment horizontal="center"/>
    </xf>
    <xf numFmtId="0" fontId="56" fillId="20" borderId="18" xfId="0" applyFont="1" applyFill="1" applyBorder="1" applyAlignment="1">
      <alignment horizontal="center"/>
    </xf>
    <xf numFmtId="0" fontId="7" fillId="19" borderId="37" xfId="0" applyFont="1" applyFill="1" applyBorder="1" applyAlignment="1">
      <alignment horizontal="center"/>
    </xf>
    <xf numFmtId="0" fontId="7" fillId="9" borderId="37" xfId="0" applyFont="1" applyFill="1" applyBorder="1" applyAlignment="1">
      <alignment horizontal="center"/>
    </xf>
    <xf numFmtId="0" fontId="28" fillId="6" borderId="18" xfId="0" applyFont="1" applyFill="1" applyBorder="1" applyAlignment="1">
      <alignment horizontal="center"/>
    </xf>
    <xf numFmtId="0" fontId="28" fillId="8" borderId="37" xfId="0" applyFont="1" applyFill="1" applyBorder="1" applyAlignment="1">
      <alignment horizontal="center"/>
    </xf>
    <xf numFmtId="0" fontId="29" fillId="0" borderId="17" xfId="0" applyFont="1" applyBorder="1" applyAlignment="1">
      <alignment horizontal="left"/>
    </xf>
    <xf numFmtId="2" fontId="29" fillId="0" borderId="18" xfId="0" applyNumberFormat="1" applyFont="1" applyBorder="1" applyAlignment="1">
      <alignment horizontal="left"/>
    </xf>
    <xf numFmtId="0" fontId="24" fillId="7" borderId="18" xfId="0" applyFont="1" applyFill="1" applyBorder="1" applyAlignment="1">
      <alignment horizontal="left" wrapText="1"/>
    </xf>
    <xf numFmtId="0" fontId="24" fillId="7" borderId="18" xfId="0" applyFont="1" applyFill="1" applyBorder="1" applyAlignment="1">
      <alignment horizontal="left" vertical="center"/>
    </xf>
    <xf numFmtId="0" fontId="29" fillId="6" borderId="18" xfId="0" applyFont="1" applyFill="1" applyBorder="1" applyAlignment="1">
      <alignment horizontal="left"/>
    </xf>
    <xf numFmtId="2" fontId="11" fillId="0" borderId="0" xfId="0" applyNumberFormat="1" applyFont="1"/>
    <xf numFmtId="0" fontId="29" fillId="8" borderId="18" xfId="0" applyFont="1" applyFill="1" applyBorder="1" applyAlignment="1">
      <alignment horizontal="left"/>
    </xf>
    <xf numFmtId="0" fontId="29" fillId="0" borderId="17" xfId="0" applyFont="1" applyBorder="1" applyAlignment="1">
      <alignment horizontal="left" vertical="top"/>
    </xf>
    <xf numFmtId="0" fontId="29" fillId="0" borderId="18" xfId="0" applyFont="1" applyBorder="1" applyAlignment="1">
      <alignment horizontal="left" vertical="top"/>
    </xf>
    <xf numFmtId="2" fontId="29" fillId="0" borderId="18" xfId="0" applyNumberFormat="1" applyFont="1" applyBorder="1" applyAlignment="1">
      <alignment horizontal="left" vertical="top"/>
    </xf>
    <xf numFmtId="0" fontId="24" fillId="6" borderId="18" xfId="0" applyFont="1" applyFill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/>
    </xf>
    <xf numFmtId="0" fontId="29" fillId="6" borderId="18" xfId="0" applyFont="1" applyFill="1" applyBorder="1" applyAlignment="1">
      <alignment horizontal="left" vertical="top"/>
    </xf>
    <xf numFmtId="0" fontId="29" fillId="8" borderId="18" xfId="0" applyFont="1" applyFill="1" applyBorder="1" applyAlignment="1">
      <alignment horizontal="left" vertical="top"/>
    </xf>
    <xf numFmtId="0" fontId="29" fillId="16" borderId="42" xfId="0" applyFont="1" applyFill="1" applyBorder="1" applyAlignment="1">
      <alignment horizontal="center"/>
    </xf>
    <xf numFmtId="0" fontId="28" fillId="16" borderId="42" xfId="0" applyFont="1" applyFill="1" applyBorder="1"/>
    <xf numFmtId="0" fontId="28" fillId="0" borderId="49" xfId="0" applyFont="1" applyBorder="1"/>
    <xf numFmtId="0" fontId="28" fillId="22" borderId="18" xfId="0" applyFont="1" applyFill="1" applyBorder="1"/>
    <xf numFmtId="0" fontId="11" fillId="0" borderId="55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7" fillId="20" borderId="18" xfId="0" applyFont="1" applyFill="1" applyBorder="1" applyAlignment="1">
      <alignment vertical="center"/>
    </xf>
    <xf numFmtId="0" fontId="56" fillId="20" borderId="18" xfId="0" applyFont="1" applyFill="1" applyBorder="1" applyAlignment="1">
      <alignment horizontal="center" vertical="center"/>
    </xf>
    <xf numFmtId="2" fontId="41" fillId="0" borderId="18" xfId="0" applyNumberFormat="1" applyFont="1" applyBorder="1" applyAlignment="1">
      <alignment horizontal="center"/>
    </xf>
    <xf numFmtId="0" fontId="49" fillId="0" borderId="0" xfId="0" applyFont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58" fillId="5" borderId="46" xfId="0" applyFont="1" applyFill="1" applyBorder="1" applyAlignment="1">
      <alignment horizontal="left" vertical="center" wrapText="1"/>
    </xf>
    <xf numFmtId="164" fontId="16" fillId="5" borderId="47" xfId="0" applyNumberFormat="1" applyFont="1" applyFill="1" applyBorder="1" applyAlignment="1">
      <alignment horizontal="right" vertical="center"/>
    </xf>
    <xf numFmtId="0" fontId="46" fillId="5" borderId="48" xfId="0" applyFont="1" applyFill="1" applyBorder="1" applyAlignment="1">
      <alignment vertical="center"/>
    </xf>
    <xf numFmtId="0" fontId="3" fillId="0" borderId="17" xfId="0" applyFont="1" applyBorder="1"/>
    <xf numFmtId="0" fontId="3" fillId="0" borderId="19" xfId="0" applyFont="1" applyBorder="1" applyAlignment="1">
      <alignment horizontal="center"/>
    </xf>
    <xf numFmtId="0" fontId="46" fillId="5" borderId="66" xfId="0" applyFont="1" applyFill="1" applyBorder="1" applyAlignment="1">
      <alignment horizontal="left" vertical="center" wrapText="1"/>
    </xf>
    <xf numFmtId="0" fontId="2" fillId="5" borderId="67" xfId="0" applyFont="1" applyFill="1" applyBorder="1" applyAlignment="1">
      <alignment horizontal="right" vertical="center"/>
    </xf>
    <xf numFmtId="0" fontId="16" fillId="3" borderId="67" xfId="0" applyFont="1" applyFill="1" applyBorder="1" applyAlignment="1">
      <alignment horizontal="right" vertical="center"/>
    </xf>
    <xf numFmtId="0" fontId="12" fillId="0" borderId="45" xfId="0" applyFont="1" applyBorder="1"/>
    <xf numFmtId="0" fontId="48" fillId="0" borderId="49" xfId="0" applyFont="1" applyBorder="1" applyAlignment="1">
      <alignment horizontal="center" vertical="center"/>
    </xf>
    <xf numFmtId="0" fontId="12" fillId="0" borderId="75" xfId="0" applyFont="1" applyBorder="1" applyAlignment="1">
      <alignment horizontal="left"/>
    </xf>
    <xf numFmtId="2" fontId="12" fillId="0" borderId="10" xfId="0" applyNumberFormat="1" applyFont="1" applyBorder="1" applyAlignment="1">
      <alignment horizontal="left" vertical="center"/>
    </xf>
    <xf numFmtId="0" fontId="38" fillId="6" borderId="52" xfId="0" applyFont="1" applyFill="1" applyBorder="1" applyAlignment="1">
      <alignment vertical="center"/>
    </xf>
    <xf numFmtId="0" fontId="38" fillId="6" borderId="53" xfId="0" applyFont="1" applyFill="1" applyBorder="1" applyAlignment="1">
      <alignment vertical="center"/>
    </xf>
    <xf numFmtId="0" fontId="39" fillId="0" borderId="42" xfId="0" applyFont="1" applyBorder="1" applyAlignment="1">
      <alignment horizontal="left"/>
    </xf>
    <xf numFmtId="0" fontId="39" fillId="0" borderId="84" xfId="0" applyFont="1" applyBorder="1" applyAlignment="1">
      <alignment horizontal="left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39" fillId="0" borderId="0" xfId="0" applyFont="1" applyAlignment="1">
      <alignment horizontal="left"/>
    </xf>
    <xf numFmtId="0" fontId="38" fillId="6" borderId="58" xfId="0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2" fillId="5" borderId="66" xfId="0" applyFont="1" applyFill="1" applyBorder="1" applyAlignment="1">
      <alignment horizontal="left" vertical="center" wrapText="1"/>
    </xf>
    <xf numFmtId="2" fontId="28" fillId="6" borderId="18" xfId="0" applyNumberFormat="1" applyFont="1" applyFill="1" applyBorder="1" applyAlignment="1">
      <alignment horizontal="center"/>
    </xf>
    <xf numFmtId="0" fontId="28" fillId="23" borderId="18" xfId="0" applyFont="1" applyFill="1" applyBorder="1" applyAlignment="1">
      <alignment horizontal="center"/>
    </xf>
    <xf numFmtId="0" fontId="39" fillId="6" borderId="18" xfId="0" applyFont="1" applyFill="1" applyBorder="1" applyAlignment="1">
      <alignment horizontal="left"/>
    </xf>
    <xf numFmtId="0" fontId="58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164" fontId="16" fillId="3" borderId="3" xfId="0" applyNumberFormat="1" applyFont="1" applyFill="1" applyBorder="1" applyAlignment="1">
      <alignment horizontal="center" vertical="center"/>
    </xf>
    <xf numFmtId="0" fontId="38" fillId="6" borderId="32" xfId="0" applyFont="1" applyFill="1" applyBorder="1"/>
    <xf numFmtId="0" fontId="38" fillId="6" borderId="33" xfId="0" applyFont="1" applyFill="1" applyBorder="1"/>
    <xf numFmtId="0" fontId="15" fillId="0" borderId="17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left"/>
    </xf>
    <xf numFmtId="0" fontId="39" fillId="0" borderId="45" xfId="0" applyFont="1" applyBorder="1" applyAlignment="1">
      <alignment horizontal="left"/>
    </xf>
    <xf numFmtId="0" fontId="4" fillId="6" borderId="18" xfId="0" applyFont="1" applyFill="1" applyBorder="1" applyAlignment="1">
      <alignment horizontal="center"/>
    </xf>
    <xf numFmtId="0" fontId="59" fillId="0" borderId="17" xfId="0" applyFont="1" applyBorder="1" applyAlignment="1">
      <alignment horizontal="center" vertical="top" wrapText="1"/>
    </xf>
    <xf numFmtId="0" fontId="23" fillId="0" borderId="18" xfId="0" applyFont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0" xfId="0" applyFont="1"/>
    <xf numFmtId="0" fontId="38" fillId="6" borderId="18" xfId="0" applyFont="1" applyFill="1" applyBorder="1" applyAlignment="1">
      <alignment horizontal="center"/>
    </xf>
    <xf numFmtId="0" fontId="24" fillId="0" borderId="3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49" fillId="0" borderId="18" xfId="0" applyFont="1" applyBorder="1" applyAlignment="1">
      <alignment horizontal="left" vertical="center" wrapText="1"/>
    </xf>
    <xf numFmtId="0" fontId="52" fillId="0" borderId="78" xfId="0" applyFont="1" applyBorder="1" applyAlignment="1">
      <alignment vertical="center"/>
    </xf>
    <xf numFmtId="0" fontId="52" fillId="0" borderId="85" xfId="0" applyFont="1" applyBorder="1" applyAlignment="1">
      <alignment vertical="center"/>
    </xf>
    <xf numFmtId="0" fontId="52" fillId="0" borderId="72" xfId="0" applyFont="1" applyBorder="1" applyAlignment="1">
      <alignment vertical="center"/>
    </xf>
    <xf numFmtId="0" fontId="52" fillId="0" borderId="14" xfId="0" applyFont="1" applyBorder="1" applyAlignment="1">
      <alignment vertical="center"/>
    </xf>
    <xf numFmtId="0" fontId="52" fillId="0" borderId="55" xfId="0" applyFont="1" applyBorder="1" applyAlignment="1">
      <alignment vertical="center"/>
    </xf>
    <xf numFmtId="0" fontId="48" fillId="0" borderId="13" xfId="0" applyFont="1" applyBorder="1" applyAlignment="1">
      <alignment vertical="center"/>
    </xf>
    <xf numFmtId="0" fontId="15" fillId="0" borderId="18" xfId="0" applyFont="1" applyBorder="1" applyAlignment="1">
      <alignment wrapText="1"/>
    </xf>
    <xf numFmtId="0" fontId="12" fillId="6" borderId="18" xfId="0" applyFont="1" applyFill="1" applyBorder="1" applyAlignment="1">
      <alignment horizontal="center" vertical="center"/>
    </xf>
    <xf numFmtId="0" fontId="41" fillId="24" borderId="18" xfId="0" applyFont="1" applyFill="1" applyBorder="1"/>
    <xf numFmtId="0" fontId="12" fillId="0" borderId="18" xfId="0" applyFont="1" applyBorder="1" applyAlignment="1">
      <alignment horizontal="center" vertical="center"/>
    </xf>
    <xf numFmtId="0" fontId="17" fillId="6" borderId="32" xfId="0" applyFont="1" applyFill="1" applyBorder="1" applyAlignment="1">
      <alignment vertical="center" wrapText="1"/>
    </xf>
    <xf numFmtId="0" fontId="17" fillId="6" borderId="33" xfId="0" applyFont="1" applyFill="1" applyBorder="1" applyAlignment="1">
      <alignment vertical="center" wrapText="1"/>
    </xf>
    <xf numFmtId="0" fontId="12" fillId="0" borderId="45" xfId="0" applyFont="1" applyBorder="1" applyAlignment="1">
      <alignment horizontal="center"/>
    </xf>
    <xf numFmtId="0" fontId="22" fillId="0" borderId="34" xfId="0" applyFont="1" applyBorder="1"/>
    <xf numFmtId="0" fontId="22" fillId="0" borderId="45" xfId="0" applyFont="1" applyBorder="1"/>
    <xf numFmtId="0" fontId="4" fillId="6" borderId="52" xfId="0" applyFont="1" applyFill="1" applyBorder="1"/>
    <xf numFmtId="0" fontId="4" fillId="6" borderId="53" xfId="0" applyFont="1" applyFill="1" applyBorder="1"/>
    <xf numFmtId="0" fontId="24" fillId="0" borderId="11" xfId="0" applyFont="1" applyBorder="1"/>
    <xf numFmtId="0" fontId="24" fillId="0" borderId="12" xfId="0" applyFont="1" applyBorder="1" applyAlignment="1">
      <alignment horizontal="center"/>
    </xf>
    <xf numFmtId="0" fontId="24" fillId="0" borderId="0" xfId="0" applyFont="1"/>
    <xf numFmtId="0" fontId="24" fillId="0" borderId="13" xfId="0" applyFont="1" applyBorder="1" applyAlignment="1">
      <alignment horizontal="center"/>
    </xf>
    <xf numFmtId="0" fontId="60" fillId="0" borderId="14" xfId="0" applyFont="1" applyBorder="1" applyAlignment="1">
      <alignment horizontal="left"/>
    </xf>
    <xf numFmtId="0" fontId="24" fillId="0" borderId="15" xfId="0" applyFont="1" applyBorder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0" fontId="11" fillId="25" borderId="18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/>
    </xf>
    <xf numFmtId="0" fontId="15" fillId="25" borderId="17" xfId="0" applyFont="1" applyFill="1" applyBorder="1" applyAlignment="1">
      <alignment horizontal="center" vertical="top" wrapText="1"/>
    </xf>
    <xf numFmtId="0" fontId="11" fillId="25" borderId="18" xfId="0" applyFont="1" applyFill="1" applyBorder="1" applyAlignment="1">
      <alignment horizontal="left" vertical="center" wrapText="1"/>
    </xf>
    <xf numFmtId="0" fontId="11" fillId="25" borderId="18" xfId="0" applyFont="1" applyFill="1" applyBorder="1" applyAlignment="1">
      <alignment horizontal="center" vertical="center" wrapText="1"/>
    </xf>
    <xf numFmtId="0" fontId="11" fillId="25" borderId="52" xfId="0" applyFont="1" applyFill="1" applyBorder="1" applyAlignment="1">
      <alignment vertical="center"/>
    </xf>
    <xf numFmtId="0" fontId="48" fillId="25" borderId="52" xfId="0" applyFont="1" applyFill="1" applyBorder="1" applyAlignment="1">
      <alignment vertical="center" wrapText="1"/>
    </xf>
    <xf numFmtId="0" fontId="48" fillId="25" borderId="18" xfId="0" applyFont="1" applyFill="1" applyBorder="1" applyAlignment="1">
      <alignment horizontal="center"/>
    </xf>
    <xf numFmtId="0" fontId="11" fillId="25" borderId="18" xfId="0" applyFont="1" applyFill="1" applyBorder="1" applyAlignment="1">
      <alignment horizontal="center"/>
    </xf>
    <xf numFmtId="0" fontId="3" fillId="25" borderId="18" xfId="0" applyFont="1" applyFill="1" applyBorder="1"/>
    <xf numFmtId="0" fontId="11" fillId="25" borderId="53" xfId="0" applyFont="1" applyFill="1" applyBorder="1" applyAlignment="1">
      <alignment vertical="center"/>
    </xf>
    <xf numFmtId="0" fontId="48" fillId="25" borderId="53" xfId="0" applyFont="1" applyFill="1" applyBorder="1" applyAlignment="1">
      <alignment vertical="center" wrapText="1"/>
    </xf>
    <xf numFmtId="2" fontId="11" fillId="25" borderId="19" xfId="0" applyNumberFormat="1" applyFont="1" applyFill="1" applyBorder="1" applyAlignment="1">
      <alignment horizontal="center"/>
    </xf>
    <xf numFmtId="0" fontId="48" fillId="25" borderId="52" xfId="0" applyFont="1" applyFill="1" applyBorder="1" applyAlignment="1">
      <alignment vertical="center"/>
    </xf>
    <xf numFmtId="0" fontId="48" fillId="25" borderId="53" xfId="0" applyFont="1" applyFill="1" applyBorder="1" applyAlignment="1">
      <alignment vertical="center"/>
    </xf>
    <xf numFmtId="0" fontId="7" fillId="25" borderId="18" xfId="0" applyFont="1" applyFill="1" applyBorder="1" applyAlignment="1">
      <alignment horizontal="center"/>
    </xf>
    <xf numFmtId="0" fontId="15" fillId="0" borderId="51" xfId="0" applyFont="1" applyBorder="1" applyAlignment="1">
      <alignment horizontal="center" vertical="top" wrapText="1"/>
    </xf>
    <xf numFmtId="0" fontId="12" fillId="6" borderId="32" xfId="0" applyFont="1" applyFill="1" applyBorder="1" applyAlignment="1">
      <alignment vertical="center" wrapText="1"/>
    </xf>
    <xf numFmtId="0" fontId="12" fillId="6" borderId="33" xfId="0" applyFont="1" applyFill="1" applyBorder="1" applyAlignment="1">
      <alignment vertical="center" wrapText="1"/>
    </xf>
    <xf numFmtId="0" fontId="7" fillId="0" borderId="49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2" fontId="11" fillId="0" borderId="65" xfId="0" applyNumberFormat="1" applyFont="1" applyBorder="1" applyAlignment="1">
      <alignment horizontal="center"/>
    </xf>
    <xf numFmtId="0" fontId="39" fillId="0" borderId="18" xfId="0" applyFont="1" applyBorder="1"/>
    <xf numFmtId="0" fontId="12" fillId="25" borderId="18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left"/>
    </xf>
    <xf numFmtId="0" fontId="12" fillId="0" borderId="12" xfId="0" applyFont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0" fontId="61" fillId="0" borderId="18" xfId="0" applyFont="1" applyBorder="1" applyAlignment="1">
      <alignment horizontal="left"/>
    </xf>
    <xf numFmtId="0" fontId="62" fillId="0" borderId="18" xfId="0" applyFont="1" applyBorder="1" applyAlignment="1">
      <alignment horizontal="left" vertical="center"/>
    </xf>
    <xf numFmtId="0" fontId="62" fillId="0" borderId="18" xfId="0" applyFont="1" applyBorder="1" applyAlignment="1">
      <alignment horizontal="center" vertical="center"/>
    </xf>
    <xf numFmtId="0" fontId="62" fillId="25" borderId="18" xfId="0" applyFont="1" applyFill="1" applyBorder="1" applyAlignment="1">
      <alignment horizontal="center" vertical="center"/>
    </xf>
    <xf numFmtId="0" fontId="48" fillId="25" borderId="18" xfId="0" applyFont="1" applyFill="1" applyBorder="1" applyAlignment="1">
      <alignment horizontal="center" vertical="center" wrapText="1"/>
    </xf>
    <xf numFmtId="0" fontId="48" fillId="25" borderId="18" xfId="0" applyFont="1" applyFill="1" applyBorder="1" applyAlignment="1">
      <alignment horizontal="center" vertical="center"/>
    </xf>
    <xf numFmtId="0" fontId="63" fillId="6" borderId="56" xfId="0" applyFont="1" applyFill="1" applyBorder="1" applyAlignment="1">
      <alignment vertical="center" wrapText="1"/>
    </xf>
    <xf numFmtId="0" fontId="63" fillId="6" borderId="57" xfId="0" applyFont="1" applyFill="1" applyBorder="1" applyAlignment="1">
      <alignment vertical="center" wrapText="1"/>
    </xf>
    <xf numFmtId="0" fontId="63" fillId="6" borderId="58" xfId="0" applyFont="1" applyFill="1" applyBorder="1" applyAlignment="1">
      <alignment vertical="center" wrapText="1"/>
    </xf>
    <xf numFmtId="0" fontId="63" fillId="6" borderId="59" xfId="0" applyFont="1" applyFill="1" applyBorder="1" applyAlignment="1">
      <alignment vertical="center" wrapText="1"/>
    </xf>
    <xf numFmtId="0" fontId="63" fillId="6" borderId="61" xfId="0" applyFont="1" applyFill="1" applyBorder="1" applyAlignment="1">
      <alignment vertical="center" wrapText="1"/>
    </xf>
    <xf numFmtId="0" fontId="63" fillId="6" borderId="62" xfId="0" applyFont="1" applyFill="1" applyBorder="1" applyAlignment="1">
      <alignment vertical="center" wrapText="1"/>
    </xf>
    <xf numFmtId="0" fontId="11" fillId="25" borderId="52" xfId="0" applyFont="1" applyFill="1" applyBorder="1" applyAlignment="1">
      <alignment horizontal="center" vertical="center"/>
    </xf>
    <xf numFmtId="0" fontId="12" fillId="25" borderId="52" xfId="0" applyFont="1" applyFill="1" applyBorder="1" applyAlignment="1">
      <alignment horizontal="center"/>
    </xf>
    <xf numFmtId="2" fontId="11" fillId="25" borderId="88" xfId="0" applyNumberFormat="1" applyFont="1" applyFill="1" applyBorder="1" applyAlignment="1">
      <alignment horizontal="center"/>
    </xf>
    <xf numFmtId="164" fontId="16" fillId="3" borderId="68" xfId="0" applyNumberFormat="1" applyFont="1" applyFill="1" applyBorder="1" applyAlignment="1">
      <alignment horizontal="right" vertical="center"/>
    </xf>
    <xf numFmtId="0" fontId="28" fillId="6" borderId="18" xfId="0" applyFont="1" applyFill="1" applyBorder="1"/>
    <xf numFmtId="0" fontId="12" fillId="6" borderId="3" xfId="0" applyFont="1" applyFill="1" applyBorder="1" applyAlignment="1">
      <alignment horizontal="right"/>
    </xf>
    <xf numFmtId="0" fontId="11" fillId="25" borderId="18" xfId="0" applyFont="1" applyFill="1" applyBorder="1" applyAlignment="1">
      <alignment vertical="center"/>
    </xf>
    <xf numFmtId="0" fontId="48" fillId="25" borderId="18" xfId="0" applyFont="1" applyFill="1" applyBorder="1" applyAlignment="1">
      <alignment vertical="center" wrapText="1"/>
    </xf>
    <xf numFmtId="0" fontId="48" fillId="25" borderId="18" xfId="0" applyFont="1" applyFill="1" applyBorder="1" applyAlignment="1">
      <alignment vertical="center"/>
    </xf>
    <xf numFmtId="0" fontId="64" fillId="6" borderId="32" xfId="0" applyFont="1" applyFill="1" applyBorder="1" applyAlignment="1">
      <alignment vertical="center"/>
    </xf>
    <xf numFmtId="0" fontId="64" fillId="6" borderId="33" xfId="0" applyFont="1" applyFill="1" applyBorder="1" applyAlignment="1">
      <alignment vertical="center"/>
    </xf>
    <xf numFmtId="0" fontId="11" fillId="25" borderId="53" xfId="0" applyFont="1" applyFill="1" applyBorder="1" applyAlignment="1">
      <alignment horizontal="center" vertical="center"/>
    </xf>
    <xf numFmtId="0" fontId="48" fillId="25" borderId="53" xfId="0" applyFont="1" applyFill="1" applyBorder="1" applyAlignment="1">
      <alignment horizontal="center" vertical="center"/>
    </xf>
    <xf numFmtId="0" fontId="64" fillId="6" borderId="56" xfId="0" applyFont="1" applyFill="1" applyBorder="1" applyAlignment="1">
      <alignment vertical="center"/>
    </xf>
    <xf numFmtId="0" fontId="64" fillId="6" borderId="57" xfId="0" applyFont="1" applyFill="1" applyBorder="1" applyAlignment="1">
      <alignment vertical="center"/>
    </xf>
    <xf numFmtId="0" fontId="64" fillId="6" borderId="61" xfId="0" applyFont="1" applyFill="1" applyBorder="1" applyAlignment="1">
      <alignment vertical="center"/>
    </xf>
    <xf numFmtId="0" fontId="64" fillId="6" borderId="62" xfId="0" applyFont="1" applyFill="1" applyBorder="1" applyAlignment="1">
      <alignment vertical="center"/>
    </xf>
    <xf numFmtId="0" fontId="15" fillId="0" borderId="23" xfId="0" applyFont="1" applyBorder="1" applyAlignment="1">
      <alignment horizontal="center" vertical="top" wrapText="1"/>
    </xf>
    <xf numFmtId="0" fontId="64" fillId="0" borderId="24" xfId="0" applyFont="1" applyBorder="1" applyAlignment="1">
      <alignment horizontal="left" vertical="center"/>
    </xf>
    <xf numFmtId="0" fontId="64" fillId="0" borderId="25" xfId="0" applyFont="1" applyBorder="1" applyAlignment="1">
      <alignment horizontal="left" vertical="center"/>
    </xf>
    <xf numFmtId="0" fontId="12" fillId="0" borderId="55" xfId="0" applyFont="1" applyBorder="1" applyAlignment="1">
      <alignment horizontal="center"/>
    </xf>
    <xf numFmtId="2" fontId="23" fillId="0" borderId="18" xfId="0" applyNumberFormat="1" applyFont="1" applyBorder="1" applyAlignment="1">
      <alignment horizontal="center"/>
    </xf>
    <xf numFmtId="2" fontId="11" fillId="0" borderId="18" xfId="0" applyNumberFormat="1" applyFont="1" applyBorder="1" applyAlignment="1">
      <alignment horizontal="center"/>
    </xf>
    <xf numFmtId="0" fontId="11" fillId="0" borderId="72" xfId="0" applyFont="1" applyBorder="1" applyAlignment="1">
      <alignment horizontal="center"/>
    </xf>
    <xf numFmtId="0" fontId="64" fillId="7" borderId="32" xfId="0" applyFont="1" applyFill="1" applyBorder="1" applyAlignment="1">
      <alignment vertical="center"/>
    </xf>
    <xf numFmtId="0" fontId="64" fillId="7" borderId="33" xfId="0" applyFont="1" applyFill="1" applyBorder="1" applyAlignment="1">
      <alignment vertical="center"/>
    </xf>
    <xf numFmtId="0" fontId="11" fillId="25" borderId="60" xfId="0" applyFont="1" applyFill="1" applyBorder="1" applyAlignment="1">
      <alignment horizontal="center" vertical="center"/>
    </xf>
    <xf numFmtId="0" fontId="48" fillId="25" borderId="60" xfId="0" applyFont="1" applyFill="1" applyBorder="1" applyAlignment="1">
      <alignment horizontal="center" vertical="center" wrapText="1"/>
    </xf>
    <xf numFmtId="0" fontId="11" fillId="25" borderId="52" xfId="0" applyFont="1" applyFill="1" applyBorder="1" applyAlignment="1">
      <alignment horizontal="center"/>
    </xf>
    <xf numFmtId="0" fontId="15" fillId="25" borderId="18" xfId="0" applyFont="1" applyFill="1" applyBorder="1" applyAlignment="1">
      <alignment horizontal="center" vertical="top" wrapText="1"/>
    </xf>
    <xf numFmtId="0" fontId="41" fillId="14" borderId="18" xfId="0" applyFont="1" applyFill="1" applyBorder="1"/>
    <xf numFmtId="0" fontId="65" fillId="0" borderId="18" xfId="0" applyFont="1" applyBorder="1" applyAlignment="1">
      <alignment horizontal="left" vertical="top" wrapText="1"/>
    </xf>
    <xf numFmtId="2" fontId="11" fillId="25" borderId="52" xfId="0" applyNumberFormat="1" applyFont="1" applyFill="1" applyBorder="1" applyAlignment="1">
      <alignment horizontal="center"/>
    </xf>
    <xf numFmtId="0" fontId="12" fillId="0" borderId="9" xfId="0" applyFont="1" applyBorder="1" applyAlignment="1">
      <alignment vertical="center"/>
    </xf>
    <xf numFmtId="0" fontId="12" fillId="0" borderId="74" xfId="0" applyFont="1" applyBorder="1" applyAlignment="1">
      <alignment vertical="center"/>
    </xf>
    <xf numFmtId="0" fontId="12" fillId="25" borderId="18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3" fillId="0" borderId="42" xfId="0" applyFont="1" applyBorder="1" applyAlignment="1">
      <alignment horizontal="center" vertical="center" wrapText="1"/>
    </xf>
    <xf numFmtId="0" fontId="48" fillId="25" borderId="52" xfId="0" applyFont="1" applyFill="1" applyBorder="1" applyAlignment="1">
      <alignment horizontal="center" vertical="center"/>
    </xf>
    <xf numFmtId="0" fontId="7" fillId="25" borderId="52" xfId="0" applyFont="1" applyFill="1" applyBorder="1" applyAlignment="1">
      <alignment horizontal="center"/>
    </xf>
    <xf numFmtId="0" fontId="28" fillId="23" borderId="52" xfId="0" applyFont="1" applyFill="1" applyBorder="1" applyAlignment="1">
      <alignment horizontal="center"/>
    </xf>
    <xf numFmtId="0" fontId="12" fillId="0" borderId="36" xfId="0" applyFont="1" applyBorder="1" applyAlignment="1">
      <alignment horizontal="left" vertical="center"/>
    </xf>
    <xf numFmtId="0" fontId="12" fillId="0" borderId="37" xfId="0" applyFont="1" applyBorder="1" applyAlignment="1">
      <alignment horizontal="center"/>
    </xf>
    <xf numFmtId="0" fontId="24" fillId="6" borderId="18" xfId="0" applyFont="1" applyFill="1" applyBorder="1" applyAlignment="1">
      <alignment vertical="center" wrapText="1"/>
    </xf>
    <xf numFmtId="0" fontId="59" fillId="25" borderId="17" xfId="0" applyFont="1" applyFill="1" applyBorder="1" applyAlignment="1">
      <alignment horizontal="center" vertical="top" wrapText="1"/>
    </xf>
    <xf numFmtId="0" fontId="66" fillId="0" borderId="18" xfId="0" applyFont="1" applyBorder="1" applyAlignment="1">
      <alignment horizontal="left" vertical="center"/>
    </xf>
    <xf numFmtId="0" fontId="23" fillId="25" borderId="18" xfId="0" applyFont="1" applyFill="1" applyBorder="1" applyAlignment="1">
      <alignment horizontal="center" vertical="center" wrapText="1"/>
    </xf>
    <xf numFmtId="0" fontId="23" fillId="25" borderId="18" xfId="0" applyFont="1" applyFill="1" applyBorder="1" applyAlignment="1">
      <alignment horizontal="center"/>
    </xf>
    <xf numFmtId="0" fontId="64" fillId="0" borderId="18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39" xfId="0" applyFont="1" applyBorder="1" applyAlignment="1">
      <alignment vertical="center"/>
    </xf>
    <xf numFmtId="0" fontId="23" fillId="0" borderId="49" xfId="0" applyFont="1" applyBorder="1" applyAlignment="1">
      <alignment vertical="center"/>
    </xf>
    <xf numFmtId="0" fontId="24" fillId="6" borderId="18" xfId="0" applyFont="1" applyFill="1" applyBorder="1" applyAlignment="1">
      <alignment horizontal="center"/>
    </xf>
    <xf numFmtId="0" fontId="23" fillId="25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66" fillId="0" borderId="18" xfId="0" applyFont="1" applyBorder="1" applyAlignment="1">
      <alignment horizontal="center" vertical="center"/>
    </xf>
    <xf numFmtId="0" fontId="23" fillId="25" borderId="52" xfId="0" applyFont="1" applyFill="1" applyBorder="1" applyAlignment="1">
      <alignment vertical="center"/>
    </xf>
    <xf numFmtId="0" fontId="23" fillId="25" borderId="52" xfId="0" applyFont="1" applyFill="1" applyBorder="1" applyAlignment="1">
      <alignment vertical="center" wrapText="1"/>
    </xf>
    <xf numFmtId="0" fontId="23" fillId="25" borderId="53" xfId="0" applyFont="1" applyFill="1" applyBorder="1" applyAlignment="1">
      <alignment vertical="center"/>
    </xf>
    <xf numFmtId="0" fontId="23" fillId="25" borderId="53" xfId="0" applyFont="1" applyFill="1" applyBorder="1" applyAlignment="1">
      <alignment vertical="center" wrapText="1"/>
    </xf>
    <xf numFmtId="0" fontId="48" fillId="25" borderId="52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4" fillId="25" borderId="18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/>
    </xf>
    <xf numFmtId="0" fontId="3" fillId="0" borderId="18" xfId="0" applyFont="1" applyBorder="1" applyAlignment="1">
      <alignment vertical="center"/>
    </xf>
    <xf numFmtId="0" fontId="12" fillId="6" borderId="18" xfId="0" applyFont="1" applyFill="1" applyBorder="1" applyAlignment="1">
      <alignment vertical="center" wrapText="1"/>
    </xf>
    <xf numFmtId="0" fontId="11" fillId="26" borderId="18" xfId="0" applyFont="1" applyFill="1" applyBorder="1" applyAlignment="1">
      <alignment horizontal="center"/>
    </xf>
    <xf numFmtId="0" fontId="48" fillId="0" borderId="18" xfId="0" applyFont="1" applyBorder="1" applyAlignment="1">
      <alignment horizontal="center" vertical="center" wrapText="1"/>
    </xf>
    <xf numFmtId="0" fontId="11" fillId="25" borderId="57" xfId="0" applyFont="1" applyFill="1" applyBorder="1" applyAlignment="1">
      <alignment horizontal="center" vertical="center" wrapText="1"/>
    </xf>
    <xf numFmtId="0" fontId="23" fillId="25" borderId="33" xfId="0" applyFont="1" applyFill="1" applyBorder="1" applyAlignment="1">
      <alignment horizontal="center" vertical="center" wrapText="1"/>
    </xf>
    <xf numFmtId="0" fontId="59" fillId="0" borderId="18" xfId="0" applyFont="1" applyBorder="1" applyAlignment="1">
      <alignment horizontal="center" vertical="top" wrapText="1"/>
    </xf>
    <xf numFmtId="0" fontId="59" fillId="0" borderId="45" xfId="0" applyFont="1" applyBorder="1" applyAlignment="1">
      <alignment horizontal="center" vertical="top" wrapText="1"/>
    </xf>
    <xf numFmtId="0" fontId="11" fillId="0" borderId="34" xfId="0" applyFont="1" applyBorder="1" applyAlignment="1">
      <alignment horizontal="left" vertical="center" wrapText="1"/>
    </xf>
    <xf numFmtId="0" fontId="23" fillId="0" borderId="34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center"/>
    </xf>
    <xf numFmtId="0" fontId="59" fillId="0" borderId="50" xfId="0" applyFont="1" applyBorder="1" applyAlignment="1">
      <alignment horizontal="center" vertical="top" wrapText="1"/>
    </xf>
    <xf numFmtId="0" fontId="24" fillId="0" borderId="39" xfId="0" applyFont="1" applyBorder="1" applyAlignment="1">
      <alignment horizontal="center"/>
    </xf>
    <xf numFmtId="0" fontId="23" fillId="0" borderId="18" xfId="0" applyFont="1" applyBorder="1"/>
    <xf numFmtId="2" fontId="23" fillId="0" borderId="40" xfId="0" applyNumberFormat="1" applyFont="1" applyBorder="1" applyAlignment="1">
      <alignment horizontal="center"/>
    </xf>
    <xf numFmtId="0" fontId="24" fillId="6" borderId="52" xfId="0" applyFont="1" applyFill="1" applyBorder="1" applyAlignment="1">
      <alignment horizontal="center"/>
    </xf>
    <xf numFmtId="0" fontId="28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horizontal="left"/>
    </xf>
    <xf numFmtId="0" fontId="23" fillId="0" borderId="39" xfId="0" applyFont="1" applyBorder="1" applyAlignment="1">
      <alignment horizontal="left" vertical="center" wrapText="1"/>
    </xf>
    <xf numFmtId="0" fontId="67" fillId="14" borderId="32" xfId="0" applyFont="1" applyFill="1" applyBorder="1" applyAlignment="1">
      <alignment vertical="center" wrapText="1"/>
    </xf>
    <xf numFmtId="0" fontId="67" fillId="14" borderId="33" xfId="0" applyFont="1" applyFill="1" applyBorder="1" applyAlignment="1">
      <alignment vertical="center" wrapText="1"/>
    </xf>
    <xf numFmtId="0" fontId="67" fillId="14" borderId="89" xfId="0" applyFont="1" applyFill="1" applyBorder="1" applyAlignment="1">
      <alignment vertical="center" wrapText="1"/>
    </xf>
    <xf numFmtId="0" fontId="24" fillId="6" borderId="32" xfId="0" applyFont="1" applyFill="1" applyBorder="1" applyAlignment="1">
      <alignment vertical="center" wrapText="1"/>
    </xf>
    <xf numFmtId="0" fontId="24" fillId="6" borderId="33" xfId="0" applyFont="1" applyFill="1" applyBorder="1" applyAlignment="1">
      <alignment vertical="center" wrapText="1"/>
    </xf>
    <xf numFmtId="0" fontId="23" fillId="0" borderId="34" xfId="0" applyFont="1" applyBorder="1"/>
    <xf numFmtId="0" fontId="28" fillId="8" borderId="18" xfId="0" applyFont="1" applyFill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2" fontId="23" fillId="0" borderId="54" xfId="0" applyNumberFormat="1" applyFont="1" applyBorder="1" applyAlignment="1">
      <alignment horizontal="center"/>
    </xf>
    <xf numFmtId="0" fontId="68" fillId="0" borderId="17" xfId="0" applyFont="1" applyBorder="1" applyAlignment="1">
      <alignment horizontal="center" vertical="top" wrapText="1"/>
    </xf>
    <xf numFmtId="0" fontId="24" fillId="0" borderId="1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2" fontId="24" fillId="0" borderId="22" xfId="0" applyNumberFormat="1" applyFont="1" applyBorder="1" applyAlignment="1">
      <alignment horizontal="center"/>
    </xf>
    <xf numFmtId="0" fontId="69" fillId="16" borderId="17" xfId="0" applyFont="1" applyFill="1" applyBorder="1" applyAlignment="1">
      <alignment horizontal="center" vertical="top" wrapText="1"/>
    </xf>
    <xf numFmtId="0" fontId="70" fillId="16" borderId="18" xfId="0" applyFont="1" applyFill="1" applyBorder="1"/>
    <xf numFmtId="0" fontId="70" fillId="16" borderId="18" xfId="0" applyFont="1" applyFill="1" applyBorder="1" applyAlignment="1">
      <alignment horizontal="center" vertical="center" wrapText="1"/>
    </xf>
    <xf numFmtId="0" fontId="70" fillId="16" borderId="18" xfId="0" applyFont="1" applyFill="1" applyBorder="1" applyAlignment="1">
      <alignment horizontal="center" vertical="center"/>
    </xf>
    <xf numFmtId="0" fontId="70" fillId="16" borderId="18" xfId="0" applyFont="1" applyFill="1" applyBorder="1" applyAlignment="1">
      <alignment horizontal="center"/>
    </xf>
    <xf numFmtId="0" fontId="71" fillId="16" borderId="18" xfId="0" applyFont="1" applyFill="1" applyBorder="1" applyAlignment="1">
      <alignment horizontal="center"/>
    </xf>
    <xf numFmtId="2" fontId="70" fillId="16" borderId="88" xfId="0" applyNumberFormat="1" applyFont="1" applyFill="1" applyBorder="1" applyAlignment="1">
      <alignment horizontal="center"/>
    </xf>
    <xf numFmtId="0" fontId="72" fillId="16" borderId="3" xfId="0" applyFont="1" applyFill="1" applyBorder="1"/>
    <xf numFmtId="0" fontId="28" fillId="12" borderId="7" xfId="0" applyFont="1" applyFill="1" applyBorder="1" applyAlignment="1">
      <alignment horizontal="center"/>
    </xf>
    <xf numFmtId="0" fontId="28" fillId="12" borderId="8" xfId="0" applyFont="1" applyFill="1" applyBorder="1"/>
    <xf numFmtId="2" fontId="28" fillId="12" borderId="8" xfId="0" applyNumberFormat="1" applyFont="1" applyFill="1" applyBorder="1" applyAlignment="1">
      <alignment horizontal="center"/>
    </xf>
    <xf numFmtId="0" fontId="28" fillId="12" borderId="8" xfId="0" applyFont="1" applyFill="1" applyBorder="1" applyAlignment="1">
      <alignment horizontal="center" vertical="center"/>
    </xf>
    <xf numFmtId="0" fontId="24" fillId="6" borderId="56" xfId="0" applyFont="1" applyFill="1" applyBorder="1" applyAlignment="1">
      <alignment vertical="center" wrapText="1"/>
    </xf>
    <xf numFmtId="0" fontId="24" fillId="6" borderId="57" xfId="0" applyFont="1" applyFill="1" applyBorder="1" applyAlignment="1">
      <alignment vertical="center" wrapText="1"/>
    </xf>
    <xf numFmtId="0" fontId="28" fillId="0" borderId="13" xfId="0" applyFont="1" applyBorder="1" applyAlignment="1">
      <alignment horizontal="center"/>
    </xf>
    <xf numFmtId="0" fontId="28" fillId="0" borderId="13" xfId="0" applyFont="1" applyBorder="1"/>
    <xf numFmtId="2" fontId="28" fillId="0" borderId="13" xfId="0" applyNumberFormat="1" applyFont="1" applyBorder="1" applyAlignment="1">
      <alignment horizontal="center"/>
    </xf>
    <xf numFmtId="0" fontId="23" fillId="25" borderId="18" xfId="0" applyFont="1" applyFill="1" applyBorder="1" applyAlignment="1">
      <alignment horizontal="left" vertical="center" wrapText="1"/>
    </xf>
    <xf numFmtId="0" fontId="23" fillId="25" borderId="18" xfId="0" applyFont="1" applyFill="1" applyBorder="1" applyAlignment="1">
      <alignment horizontal="left" wrapText="1"/>
    </xf>
    <xf numFmtId="0" fontId="29" fillId="27" borderId="7" xfId="0" applyFont="1" applyFill="1" applyBorder="1" applyAlignment="1">
      <alignment horizontal="left"/>
    </xf>
    <xf numFmtId="0" fontId="29" fillId="27" borderId="8" xfId="0" applyFont="1" applyFill="1" applyBorder="1"/>
    <xf numFmtId="2" fontId="29" fillId="27" borderId="8" xfId="0" applyNumberFormat="1" applyFont="1" applyFill="1" applyBorder="1" applyAlignment="1">
      <alignment horizontal="center"/>
    </xf>
    <xf numFmtId="2" fontId="23" fillId="25" borderId="19" xfId="0" applyNumberFormat="1" applyFont="1" applyFill="1" applyBorder="1" applyAlignment="1">
      <alignment horizontal="center"/>
    </xf>
    <xf numFmtId="0" fontId="29" fillId="14" borderId="8" xfId="0" applyFont="1" applyFill="1" applyBorder="1"/>
    <xf numFmtId="0" fontId="67" fillId="14" borderId="90" xfId="0" applyFont="1" applyFill="1" applyBorder="1" applyAlignment="1">
      <alignment vertical="center"/>
    </xf>
    <xf numFmtId="0" fontId="67" fillId="14" borderId="91" xfId="0" applyFont="1" applyFill="1" applyBorder="1" applyAlignment="1">
      <alignment vertical="center"/>
    </xf>
    <xf numFmtId="0" fontId="67" fillId="14" borderId="92" xfId="0" applyFont="1" applyFill="1" applyBorder="1" applyAlignment="1">
      <alignment vertical="center"/>
    </xf>
    <xf numFmtId="2" fontId="23" fillId="25" borderId="88" xfId="0" applyNumberFormat="1" applyFont="1" applyFill="1" applyBorder="1" applyAlignment="1">
      <alignment horizontal="center"/>
    </xf>
    <xf numFmtId="0" fontId="23" fillId="25" borderId="52" xfId="0" applyFont="1" applyFill="1" applyBorder="1" applyAlignment="1">
      <alignment horizontal="center" vertical="center"/>
    </xf>
    <xf numFmtId="0" fontId="23" fillId="25" borderId="52" xfId="0" applyFont="1" applyFill="1" applyBorder="1" applyAlignment="1">
      <alignment horizontal="center"/>
    </xf>
    <xf numFmtId="0" fontId="29" fillId="0" borderId="49" xfId="0" applyFont="1" applyBorder="1" applyAlignment="1">
      <alignment horizontal="left"/>
    </xf>
    <xf numFmtId="2" fontId="28" fillId="0" borderId="49" xfId="0" applyNumberFormat="1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2" fontId="29" fillId="7" borderId="18" xfId="0" applyNumberFormat="1" applyFont="1" applyFill="1" applyBorder="1" applyAlignment="1">
      <alignment horizontal="center"/>
    </xf>
    <xf numFmtId="0" fontId="67" fillId="14" borderId="32" xfId="0" applyFont="1" applyFill="1" applyBorder="1" applyAlignment="1">
      <alignment vertical="center"/>
    </xf>
    <xf numFmtId="0" fontId="67" fillId="14" borderId="33" xfId="0" applyFont="1" applyFill="1" applyBorder="1" applyAlignment="1">
      <alignment vertical="center"/>
    </xf>
    <xf numFmtId="0" fontId="67" fillId="14" borderId="89" xfId="0" applyFont="1" applyFill="1" applyBorder="1" applyAlignment="1">
      <alignment vertical="center"/>
    </xf>
    <xf numFmtId="0" fontId="73" fillId="28" borderId="44" xfId="0" applyFont="1" applyFill="1" applyBorder="1" applyAlignment="1">
      <alignment vertical="center"/>
    </xf>
    <xf numFmtId="0" fontId="28" fillId="28" borderId="44" xfId="0" applyFont="1" applyFill="1" applyBorder="1"/>
    <xf numFmtId="0" fontId="24" fillId="25" borderId="52" xfId="0" applyFont="1" applyFill="1" applyBorder="1" applyAlignment="1">
      <alignment horizontal="center"/>
    </xf>
    <xf numFmtId="0" fontId="73" fillId="28" borderId="44" xfId="0" applyFont="1" applyFill="1" applyBorder="1" applyAlignment="1">
      <alignment horizontal="center" vertical="center"/>
    </xf>
    <xf numFmtId="0" fontId="59" fillId="0" borderId="23" xfId="0" applyFont="1" applyBorder="1" applyAlignment="1">
      <alignment horizontal="center" vertical="top" wrapText="1"/>
    </xf>
    <xf numFmtId="0" fontId="67" fillId="0" borderId="24" xfId="0" applyFont="1" applyBorder="1" applyAlignment="1">
      <alignment horizontal="left" vertical="center" wrapText="1"/>
    </xf>
    <xf numFmtId="0" fontId="67" fillId="0" borderId="25" xfId="0" applyFont="1" applyBorder="1" applyAlignment="1">
      <alignment horizontal="left" vertical="center" wrapText="1"/>
    </xf>
    <xf numFmtId="0" fontId="23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41" fillId="0" borderId="39" xfId="0" applyFont="1" applyBorder="1"/>
    <xf numFmtId="0" fontId="7" fillId="28" borderId="37" xfId="0" applyFont="1" applyFill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2" fillId="29" borderId="18" xfId="0" applyFont="1" applyFill="1" applyBorder="1" applyAlignment="1">
      <alignment horizontal="center"/>
    </xf>
    <xf numFmtId="0" fontId="42" fillId="29" borderId="52" xfId="0" applyFont="1" applyFill="1" applyBorder="1"/>
    <xf numFmtId="0" fontId="42" fillId="29" borderId="18" xfId="0" applyFont="1" applyFill="1" applyBorder="1" applyAlignment="1">
      <alignment horizontal="left"/>
    </xf>
    <xf numFmtId="2" fontId="42" fillId="29" borderId="18" xfId="0" applyNumberFormat="1" applyFont="1" applyFill="1" applyBorder="1" applyAlignment="1">
      <alignment horizontal="center"/>
    </xf>
    <xf numFmtId="0" fontId="42" fillId="29" borderId="18" xfId="0" applyFont="1" applyFill="1" applyBorder="1"/>
    <xf numFmtId="0" fontId="23" fillId="0" borderId="13" xfId="0" applyFont="1" applyBorder="1" applyAlignment="1">
      <alignment vertical="center"/>
    </xf>
    <xf numFmtId="0" fontId="24" fillId="6" borderId="32" xfId="0" applyFont="1" applyFill="1" applyBorder="1" applyAlignment="1">
      <alignment vertical="center"/>
    </xf>
    <xf numFmtId="0" fontId="23" fillId="6" borderId="33" xfId="0" applyFont="1" applyFill="1" applyBorder="1" applyAlignment="1">
      <alignment vertical="center"/>
    </xf>
    <xf numFmtId="0" fontId="49" fillId="0" borderId="18" xfId="0" applyFont="1" applyBorder="1" applyAlignment="1">
      <alignment horizontal="left" vertical="top" wrapText="1"/>
    </xf>
    <xf numFmtId="0" fontId="49" fillId="0" borderId="18" xfId="0" applyFont="1" applyBorder="1" applyAlignment="1">
      <alignment horizontal="center" vertical="center" wrapText="1"/>
    </xf>
    <xf numFmtId="0" fontId="49" fillId="25" borderId="18" xfId="0" applyFont="1" applyFill="1" applyBorder="1" applyAlignment="1">
      <alignment horizontal="center" vertical="center"/>
    </xf>
    <xf numFmtId="0" fontId="24" fillId="6" borderId="33" xfId="0" applyFont="1" applyFill="1" applyBorder="1" applyAlignment="1">
      <alignment vertical="center"/>
    </xf>
    <xf numFmtId="0" fontId="29" fillId="14" borderId="52" xfId="0" applyFont="1" applyFill="1" applyBorder="1" applyAlignment="1">
      <alignment horizontal="center"/>
    </xf>
    <xf numFmtId="0" fontId="29" fillId="14" borderId="52" xfId="0" applyFont="1" applyFill="1" applyBorder="1"/>
    <xf numFmtId="2" fontId="29" fillId="14" borderId="52" xfId="0" applyNumberFormat="1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8" xfId="0" applyFont="1" applyFill="1" applyBorder="1"/>
    <xf numFmtId="2" fontId="29" fillId="12" borderId="8" xfId="0" applyNumberFormat="1" applyFont="1" applyFill="1" applyBorder="1" applyAlignment="1">
      <alignment horizontal="center"/>
    </xf>
    <xf numFmtId="2" fontId="23" fillId="25" borderId="18" xfId="0" applyNumberFormat="1" applyFont="1" applyFill="1" applyBorder="1" applyAlignment="1">
      <alignment horizontal="center" vertical="center"/>
    </xf>
    <xf numFmtId="2" fontId="24" fillId="6" borderId="18" xfId="0" applyNumberFormat="1" applyFont="1" applyFill="1" applyBorder="1" applyAlignment="1">
      <alignment horizontal="center" vertical="center"/>
    </xf>
    <xf numFmtId="2" fontId="23" fillId="25" borderId="18" xfId="0" applyNumberFormat="1" applyFont="1" applyFill="1" applyBorder="1" applyAlignment="1">
      <alignment horizontal="center"/>
    </xf>
    <xf numFmtId="0" fontId="24" fillId="6" borderId="18" xfId="0" applyFont="1" applyFill="1" applyBorder="1" applyAlignment="1">
      <alignment horizontal="center" vertical="center"/>
    </xf>
    <xf numFmtId="0" fontId="29" fillId="30" borderId="7" xfId="0" applyFont="1" applyFill="1" applyBorder="1" applyAlignment="1">
      <alignment horizontal="center"/>
    </xf>
    <xf numFmtId="0" fontId="23" fillId="0" borderId="21" xfId="0" applyFont="1" applyBorder="1" applyAlignment="1">
      <alignment vertical="center"/>
    </xf>
    <xf numFmtId="0" fontId="29" fillId="30" borderId="8" xfId="0" applyFont="1" applyFill="1" applyBorder="1"/>
    <xf numFmtId="0" fontId="12" fillId="0" borderId="18" xfId="0" applyFont="1" applyBorder="1" applyAlignment="1">
      <alignment horizontal="right" vertical="center"/>
    </xf>
    <xf numFmtId="2" fontId="29" fillId="30" borderId="8" xfId="0" applyNumberFormat="1" applyFont="1" applyFill="1" applyBorder="1" applyAlignment="1">
      <alignment horizontal="center"/>
    </xf>
    <xf numFmtId="0" fontId="29" fillId="0" borderId="8" xfId="0" applyFont="1" applyBorder="1"/>
    <xf numFmtId="0" fontId="29" fillId="8" borderId="7" xfId="0" applyFont="1" applyFill="1" applyBorder="1" applyAlignment="1">
      <alignment horizontal="center"/>
    </xf>
    <xf numFmtId="0" fontId="29" fillId="8" borderId="8" xfId="0" applyFont="1" applyFill="1" applyBorder="1"/>
    <xf numFmtId="2" fontId="29" fillId="8" borderId="8" xfId="0" applyNumberFormat="1" applyFont="1" applyFill="1" applyBorder="1" applyAlignment="1">
      <alignment horizontal="center"/>
    </xf>
    <xf numFmtId="0" fontId="72" fillId="31" borderId="53" xfId="0" applyFont="1" applyFill="1" applyBorder="1" applyAlignment="1">
      <alignment horizontal="left"/>
    </xf>
    <xf numFmtId="0" fontId="72" fillId="31" borderId="53" xfId="0" applyFont="1" applyFill="1" applyBorder="1"/>
    <xf numFmtId="2" fontId="72" fillId="31" borderId="53" xfId="0" applyNumberFormat="1" applyFont="1" applyFill="1" applyBorder="1" applyAlignment="1">
      <alignment horizontal="center"/>
    </xf>
    <xf numFmtId="0" fontId="23" fillId="0" borderId="45" xfId="0" applyFont="1" applyBorder="1" applyAlignment="1">
      <alignment horizontal="left" vertical="center" wrapText="1"/>
    </xf>
    <xf numFmtId="2" fontId="75" fillId="32" borderId="18" xfId="0" applyNumberFormat="1" applyFont="1" applyFill="1" applyBorder="1" applyAlignment="1">
      <alignment horizontal="center"/>
    </xf>
    <xf numFmtId="0" fontId="75" fillId="32" borderId="18" xfId="0" applyFont="1" applyFill="1" applyBorder="1"/>
    <xf numFmtId="0" fontId="76" fillId="14" borderId="32" xfId="0" applyFont="1" applyFill="1" applyBorder="1" applyAlignment="1">
      <alignment vertical="center" wrapText="1"/>
    </xf>
    <xf numFmtId="0" fontId="76" fillId="14" borderId="33" xfId="0" applyFont="1" applyFill="1" applyBorder="1" applyAlignment="1">
      <alignment vertical="center" wrapText="1"/>
    </xf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4" fillId="0" borderId="43" xfId="0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86" xfId="0" applyFont="1" applyBorder="1" applyAlignment="1">
      <alignment horizontal="center"/>
    </xf>
    <xf numFmtId="0" fontId="24" fillId="0" borderId="87" xfId="0" applyFont="1" applyBorder="1" applyAlignment="1">
      <alignment horizontal="left"/>
    </xf>
    <xf numFmtId="0" fontId="24" fillId="0" borderId="12" xfId="0" applyFont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2" fontId="24" fillId="0" borderId="16" xfId="0" applyNumberFormat="1" applyFont="1" applyBorder="1" applyAlignment="1">
      <alignment horizontal="center" vertical="center"/>
    </xf>
    <xf numFmtId="0" fontId="23" fillId="6" borderId="33" xfId="0" applyFont="1" applyFill="1" applyBorder="1"/>
    <xf numFmtId="2" fontId="23" fillId="0" borderId="18" xfId="0" applyNumberFormat="1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25" borderId="18" xfId="0" applyFont="1" applyFill="1" applyBorder="1"/>
    <xf numFmtId="0" fontId="23" fillId="0" borderId="18" xfId="0" applyFont="1" applyBorder="1" applyAlignment="1">
      <alignment horizontal="left" vertical="top" wrapText="1"/>
    </xf>
    <xf numFmtId="0" fontId="23" fillId="25" borderId="32" xfId="0" applyFont="1" applyFill="1" applyBorder="1"/>
    <xf numFmtId="0" fontId="49" fillId="0" borderId="45" xfId="0" applyFont="1" applyBorder="1" applyAlignment="1">
      <alignment horizontal="left" vertical="center" wrapText="1"/>
    </xf>
    <xf numFmtId="0" fontId="49" fillId="0" borderId="49" xfId="0" applyFont="1" applyBorder="1" applyAlignment="1">
      <alignment horizontal="center" vertical="center" wrapText="1"/>
    </xf>
    <xf numFmtId="0" fontId="77" fillId="0" borderId="41" xfId="0" applyFont="1" applyBorder="1" applyAlignment="1">
      <alignment horizontal="center" vertical="top" wrapText="1"/>
    </xf>
    <xf numFmtId="0" fontId="54" fillId="25" borderId="90" xfId="0" applyFont="1" applyFill="1" applyBorder="1"/>
    <xf numFmtId="0" fontId="54" fillId="0" borderId="93" xfId="0" applyFont="1" applyBorder="1" applyAlignment="1">
      <alignment horizontal="left" vertical="center" wrapText="1"/>
    </xf>
    <xf numFmtId="0" fontId="54" fillId="25" borderId="94" xfId="0" applyFont="1" applyFill="1" applyBorder="1" applyAlignment="1">
      <alignment vertical="center"/>
    </xf>
    <xf numFmtId="0" fontId="54" fillId="0" borderId="21" xfId="0" applyFont="1" applyBorder="1" applyAlignment="1">
      <alignment horizontal="center" vertical="center" wrapText="1"/>
    </xf>
    <xf numFmtId="0" fontId="54" fillId="25" borderId="42" xfId="0" applyFont="1" applyFill="1" applyBorder="1" applyAlignment="1">
      <alignment horizontal="center"/>
    </xf>
    <xf numFmtId="0" fontId="54" fillId="25" borderId="42" xfId="0" applyFont="1" applyFill="1" applyBorder="1" applyAlignment="1">
      <alignment horizontal="center" vertical="center"/>
    </xf>
    <xf numFmtId="2" fontId="54" fillId="25" borderId="54" xfId="0" applyNumberFormat="1" applyFont="1" applyFill="1" applyBorder="1" applyAlignment="1">
      <alignment horizontal="center"/>
    </xf>
    <xf numFmtId="0" fontId="51" fillId="6" borderId="3" xfId="0" applyFont="1" applyFill="1" applyBorder="1"/>
    <xf numFmtId="0" fontId="59" fillId="0" borderId="36" xfId="0" applyFont="1" applyBorder="1" applyAlignment="1">
      <alignment horizontal="center" vertical="top" wrapText="1"/>
    </xf>
    <xf numFmtId="0" fontId="24" fillId="6" borderId="37" xfId="0" applyFont="1" applyFill="1" applyBorder="1" applyAlignment="1">
      <alignment vertical="center" wrapText="1"/>
    </xf>
    <xf numFmtId="0" fontId="23" fillId="0" borderId="37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2" fontId="23" fillId="0" borderId="38" xfId="0" applyNumberFormat="1" applyFont="1" applyBorder="1" applyAlignment="1">
      <alignment horizontal="center"/>
    </xf>
    <xf numFmtId="0" fontId="75" fillId="32" borderId="3" xfId="0" applyFont="1" applyFill="1" applyBorder="1"/>
    <xf numFmtId="0" fontId="29" fillId="32" borderId="18" xfId="0" applyFont="1" applyFill="1" applyBorder="1"/>
    <xf numFmtId="0" fontId="11" fillId="25" borderId="18" xfId="0" applyFont="1" applyFill="1" applyBorder="1"/>
    <xf numFmtId="2" fontId="28" fillId="32" borderId="18" xfId="0" applyNumberFormat="1" applyFont="1" applyFill="1" applyBorder="1" applyAlignment="1">
      <alignment horizontal="center"/>
    </xf>
    <xf numFmtId="0" fontId="28" fillId="32" borderId="18" xfId="0" applyFont="1" applyFill="1" applyBorder="1"/>
    <xf numFmtId="0" fontId="3" fillId="32" borderId="3" xfId="0" applyFont="1" applyFill="1" applyBorder="1"/>
    <xf numFmtId="0" fontId="78" fillId="32" borderId="18" xfId="0" applyFont="1" applyFill="1" applyBorder="1"/>
    <xf numFmtId="0" fontId="28" fillId="32" borderId="18" xfId="0" applyFont="1" applyFill="1" applyBorder="1" applyAlignment="1">
      <alignment horizontal="center"/>
    </xf>
    <xf numFmtId="0" fontId="24" fillId="7" borderId="95" xfId="0" applyFont="1" applyFill="1" applyBorder="1"/>
    <xf numFmtId="0" fontId="24" fillId="7" borderId="96" xfId="0" applyFont="1" applyFill="1" applyBorder="1"/>
    <xf numFmtId="0" fontId="24" fillId="7" borderId="97" xfId="0" applyFont="1" applyFill="1" applyBorder="1"/>
    <xf numFmtId="0" fontId="11" fillId="25" borderId="53" xfId="0" applyFont="1" applyFill="1" applyBorder="1" applyAlignment="1">
      <alignment horizontal="center"/>
    </xf>
    <xf numFmtId="0" fontId="23" fillId="0" borderId="49" xfId="0" applyFont="1" applyBorder="1" applyAlignment="1">
      <alignment horizontal="center"/>
    </xf>
    <xf numFmtId="2" fontId="11" fillId="25" borderId="98" xfId="0" applyNumberFormat="1" applyFont="1" applyFill="1" applyBorder="1" applyAlignment="1">
      <alignment horizontal="center"/>
    </xf>
    <xf numFmtId="0" fontId="79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24" fillId="6" borderId="18" xfId="0" applyFont="1" applyFill="1" applyBorder="1" applyAlignment="1">
      <alignment vertical="center"/>
    </xf>
    <xf numFmtId="0" fontId="49" fillId="0" borderId="39" xfId="0" applyFont="1" applyBorder="1" applyAlignment="1">
      <alignment horizontal="center" vertical="center"/>
    </xf>
    <xf numFmtId="0" fontId="67" fillId="14" borderId="56" xfId="0" applyFont="1" applyFill="1" applyBorder="1" applyAlignment="1">
      <alignment horizontal="center" vertical="center"/>
    </xf>
    <xf numFmtId="0" fontId="49" fillId="0" borderId="72" xfId="0" applyFont="1" applyBorder="1" applyAlignment="1">
      <alignment horizontal="center" vertical="center"/>
    </xf>
    <xf numFmtId="0" fontId="24" fillId="6" borderId="52" xfId="0" applyFont="1" applyFill="1" applyBorder="1" applyAlignment="1">
      <alignment horizontal="center" vertical="center"/>
    </xf>
    <xf numFmtId="0" fontId="67" fillId="14" borderId="56" xfId="0" applyFont="1" applyFill="1" applyBorder="1" applyAlignment="1">
      <alignment vertical="center" wrapText="1"/>
    </xf>
    <xf numFmtId="0" fontId="67" fillId="14" borderId="57" xfId="0" applyFont="1" applyFill="1" applyBorder="1" applyAlignment="1">
      <alignment vertical="center" wrapText="1"/>
    </xf>
    <xf numFmtId="0" fontId="80" fillId="6" borderId="99" xfId="0" applyFont="1" applyFill="1" applyBorder="1" applyAlignment="1">
      <alignment vertical="center"/>
    </xf>
    <xf numFmtId="0" fontId="80" fillId="6" borderId="100" xfId="0" applyFont="1" applyFill="1" applyBorder="1" applyAlignment="1">
      <alignment vertical="center"/>
    </xf>
    <xf numFmtId="0" fontId="80" fillId="6" borderId="101" xfId="0" applyFont="1" applyFill="1" applyBorder="1" applyAlignment="1">
      <alignment vertical="center"/>
    </xf>
    <xf numFmtId="0" fontId="80" fillId="6" borderId="102" xfId="0" applyFont="1" applyFill="1" applyBorder="1" applyAlignment="1">
      <alignment vertical="center"/>
    </xf>
    <xf numFmtId="0" fontId="80" fillId="6" borderId="103" xfId="0" applyFont="1" applyFill="1" applyBorder="1" applyAlignment="1">
      <alignment vertical="center"/>
    </xf>
    <xf numFmtId="0" fontId="80" fillId="6" borderId="104" xfId="0" applyFont="1" applyFill="1" applyBorder="1" applyAlignment="1">
      <alignment vertical="center"/>
    </xf>
    <xf numFmtId="0" fontId="23" fillId="0" borderId="45" xfId="0" applyFont="1" applyBorder="1"/>
    <xf numFmtId="0" fontId="23" fillId="0" borderId="78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2" fillId="0" borderId="86" xfId="0" applyFont="1" applyBorder="1" applyAlignment="1">
      <alignment horizontal="left"/>
    </xf>
    <xf numFmtId="2" fontId="12" fillId="0" borderId="16" xfId="0" applyNumberFormat="1" applyFont="1" applyBorder="1" applyAlignment="1">
      <alignment horizontal="left" vertical="center"/>
    </xf>
    <xf numFmtId="0" fontId="23" fillId="0" borderId="34" xfId="0" applyFont="1" applyBorder="1" applyAlignment="1">
      <alignment horizontal="left"/>
    </xf>
    <xf numFmtId="0" fontId="23" fillId="0" borderId="45" xfId="0" applyFont="1" applyBorder="1" applyAlignment="1">
      <alignment horizontal="left"/>
    </xf>
    <xf numFmtId="0" fontId="24" fillId="25" borderId="18" xfId="0" applyFont="1" applyFill="1" applyBorder="1" applyAlignment="1">
      <alignment horizontal="center"/>
    </xf>
    <xf numFmtId="0" fontId="49" fillId="0" borderId="45" xfId="0" applyFont="1" applyBorder="1" applyAlignment="1">
      <alignment horizontal="center"/>
    </xf>
    <xf numFmtId="2" fontId="23" fillId="6" borderId="88" xfId="0" applyNumberFormat="1" applyFont="1" applyFill="1" applyBorder="1" applyAlignment="1">
      <alignment horizontal="center"/>
    </xf>
    <xf numFmtId="0" fontId="67" fillId="0" borderId="17" xfId="0" applyFont="1" applyBorder="1" applyAlignment="1">
      <alignment horizontal="center" vertical="top" wrapText="1"/>
    </xf>
    <xf numFmtId="0" fontId="67" fillId="14" borderId="18" xfId="0" applyFont="1" applyFill="1" applyBorder="1"/>
    <xf numFmtId="0" fontId="67" fillId="14" borderId="52" xfId="0" applyFont="1" applyFill="1" applyBorder="1" applyAlignment="1">
      <alignment horizontal="center" vertical="center" wrapText="1"/>
    </xf>
    <xf numFmtId="0" fontId="67" fillId="14" borderId="18" xfId="0" applyFont="1" applyFill="1" applyBorder="1" applyAlignment="1">
      <alignment horizontal="center" vertical="center"/>
    </xf>
    <xf numFmtId="0" fontId="67" fillId="14" borderId="52" xfId="0" applyFont="1" applyFill="1" applyBorder="1" applyAlignment="1">
      <alignment horizontal="center"/>
    </xf>
    <xf numFmtId="2" fontId="67" fillId="0" borderId="40" xfId="0" applyNumberFormat="1" applyFont="1" applyBorder="1" applyAlignment="1">
      <alignment horizontal="center"/>
    </xf>
    <xf numFmtId="0" fontId="81" fillId="0" borderId="0" xfId="0" applyFont="1"/>
    <xf numFmtId="0" fontId="81" fillId="14" borderId="56" xfId="0" applyFont="1" applyFill="1" applyBorder="1" applyAlignment="1">
      <alignment vertical="center"/>
    </xf>
    <xf numFmtId="0" fontId="81" fillId="14" borderId="57" xfId="0" applyFont="1" applyFill="1" applyBorder="1" applyAlignment="1">
      <alignment vertical="center"/>
    </xf>
    <xf numFmtId="0" fontId="81" fillId="14" borderId="58" xfId="0" applyFont="1" applyFill="1" applyBorder="1" applyAlignment="1">
      <alignment vertical="center"/>
    </xf>
    <xf numFmtId="0" fontId="81" fillId="14" borderId="59" xfId="0" applyFont="1" applyFill="1" applyBorder="1" applyAlignment="1">
      <alignment vertical="center"/>
    </xf>
    <xf numFmtId="0" fontId="81" fillId="14" borderId="61" xfId="0" applyFont="1" applyFill="1" applyBorder="1" applyAlignment="1">
      <alignment vertical="center"/>
    </xf>
    <xf numFmtId="0" fontId="81" fillId="14" borderId="62" xfId="0" applyFont="1" applyFill="1" applyBorder="1" applyAlignment="1">
      <alignment vertical="center"/>
    </xf>
    <xf numFmtId="0" fontId="49" fillId="0" borderId="39" xfId="0" applyFont="1" applyBorder="1" applyAlignment="1">
      <alignment horizontal="center"/>
    </xf>
    <xf numFmtId="0" fontId="67" fillId="25" borderId="17" xfId="0" applyFont="1" applyFill="1" applyBorder="1" applyAlignment="1">
      <alignment horizontal="center" vertical="top" wrapText="1"/>
    </xf>
    <xf numFmtId="0" fontId="67" fillId="14" borderId="32" xfId="0" applyFont="1" applyFill="1" applyBorder="1"/>
    <xf numFmtId="0" fontId="67" fillId="14" borderId="33" xfId="0" applyFont="1" applyFill="1" applyBorder="1" applyAlignment="1">
      <alignment horizontal="center" vertical="center" wrapText="1"/>
    </xf>
    <xf numFmtId="0" fontId="67" fillId="14" borderId="53" xfId="0" applyFont="1" applyFill="1" applyBorder="1" applyAlignment="1">
      <alignment horizontal="center" vertical="center"/>
    </xf>
    <xf numFmtId="0" fontId="67" fillId="0" borderId="49" xfId="0" applyFont="1" applyBorder="1" applyAlignment="1">
      <alignment horizontal="center" vertical="center"/>
    </xf>
    <xf numFmtId="0" fontId="67" fillId="0" borderId="18" xfId="0" applyFont="1" applyBorder="1" applyAlignment="1">
      <alignment horizontal="center"/>
    </xf>
    <xf numFmtId="0" fontId="67" fillId="0" borderId="18" xfId="0" applyFont="1" applyBorder="1" applyAlignment="1">
      <alignment horizontal="center" vertical="center"/>
    </xf>
    <xf numFmtId="2" fontId="67" fillId="25" borderId="19" xfId="0" applyNumberFormat="1" applyFont="1" applyFill="1" applyBorder="1" applyAlignment="1">
      <alignment horizontal="center"/>
    </xf>
    <xf numFmtId="0" fontId="24" fillId="0" borderId="23" xfId="0" applyFont="1" applyBorder="1"/>
    <xf numFmtId="0" fontId="24" fillId="0" borderId="7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/>
    </xf>
    <xf numFmtId="0" fontId="23" fillId="0" borderId="28" xfId="0" applyFont="1" applyBorder="1"/>
    <xf numFmtId="0" fontId="23" fillId="0" borderId="29" xfId="0" applyFont="1" applyBorder="1"/>
    <xf numFmtId="0" fontId="23" fillId="0" borderId="29" xfId="0" applyFont="1" applyBorder="1" applyAlignment="1">
      <alignment horizontal="center"/>
    </xf>
    <xf numFmtId="0" fontId="23" fillId="0" borderId="30" xfId="0" applyFont="1" applyBorder="1"/>
    <xf numFmtId="2" fontId="23" fillId="0" borderId="29" xfId="0" applyNumberFormat="1" applyFont="1" applyBorder="1"/>
    <xf numFmtId="2" fontId="23" fillId="0" borderId="31" xfId="0" applyNumberFormat="1" applyFont="1" applyBorder="1" applyAlignment="1">
      <alignment horizontal="center"/>
    </xf>
    <xf numFmtId="0" fontId="23" fillId="25" borderId="53" xfId="0" applyFont="1" applyFill="1" applyBorder="1" applyAlignment="1">
      <alignment horizontal="center" vertical="center"/>
    </xf>
    <xf numFmtId="0" fontId="67" fillId="14" borderId="18" xfId="0" applyFont="1" applyFill="1" applyBorder="1" applyAlignment="1">
      <alignment horizontal="center"/>
    </xf>
    <xf numFmtId="0" fontId="4" fillId="6" borderId="18" xfId="0" applyFont="1" applyFill="1" applyBorder="1"/>
    <xf numFmtId="0" fontId="23" fillId="6" borderId="18" xfId="0" applyFont="1" applyFill="1" applyBorder="1" applyAlignment="1">
      <alignment horizontal="center"/>
    </xf>
    <xf numFmtId="0" fontId="4" fillId="6" borderId="32" xfId="0" applyFont="1" applyFill="1" applyBorder="1"/>
    <xf numFmtId="0" fontId="4" fillId="6" borderId="33" xfId="0" applyFont="1" applyFill="1" applyBorder="1"/>
    <xf numFmtId="0" fontId="23" fillId="25" borderId="18" xfId="0" applyFont="1" applyFill="1" applyBorder="1" applyAlignment="1">
      <alignment vertical="center"/>
    </xf>
    <xf numFmtId="0" fontId="23" fillId="25" borderId="18" xfId="0" applyFont="1" applyFill="1" applyBorder="1" applyAlignment="1">
      <alignment horizontal="left" vertical="center"/>
    </xf>
    <xf numFmtId="0" fontId="24" fillId="25" borderId="18" xfId="0" applyFont="1" applyFill="1" applyBorder="1" applyAlignment="1">
      <alignment horizontal="center" vertical="center"/>
    </xf>
    <xf numFmtId="0" fontId="24" fillId="0" borderId="18" xfId="0" applyFont="1" applyBorder="1" applyAlignment="1">
      <alignment vertical="center"/>
    </xf>
    <xf numFmtId="0" fontId="67" fillId="0" borderId="39" xfId="0" applyFont="1" applyBorder="1" applyAlignment="1">
      <alignment vertical="center"/>
    </xf>
    <xf numFmtId="0" fontId="80" fillId="25" borderId="3" xfId="0" applyFont="1" applyFill="1" applyBorder="1" applyAlignment="1">
      <alignment vertical="center"/>
    </xf>
    <xf numFmtId="0" fontId="19" fillId="25" borderId="3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55" xfId="0" applyFont="1" applyBorder="1" applyAlignment="1">
      <alignment horizontal="left"/>
    </xf>
    <xf numFmtId="0" fontId="82" fillId="0" borderId="18" xfId="0" applyFont="1" applyBorder="1" applyAlignment="1">
      <alignment horizontal="center"/>
    </xf>
    <xf numFmtId="0" fontId="23" fillId="25" borderId="60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4" fillId="6" borderId="56" xfId="0" applyFont="1" applyFill="1" applyBorder="1" applyAlignment="1">
      <alignment vertical="center"/>
    </xf>
    <xf numFmtId="0" fontId="4" fillId="6" borderId="57" xfId="0" applyFont="1" applyFill="1" applyBorder="1" applyAlignment="1">
      <alignment vertical="center"/>
    </xf>
    <xf numFmtId="0" fontId="4" fillId="6" borderId="58" xfId="0" applyFont="1" applyFill="1" applyBorder="1" applyAlignment="1">
      <alignment vertical="center"/>
    </xf>
    <xf numFmtId="0" fontId="4" fillId="6" borderId="59" xfId="0" applyFont="1" applyFill="1" applyBorder="1" applyAlignment="1">
      <alignment vertical="center"/>
    </xf>
    <xf numFmtId="0" fontId="4" fillId="6" borderId="61" xfId="0" applyFont="1" applyFill="1" applyBorder="1" applyAlignment="1">
      <alignment vertical="center"/>
    </xf>
    <xf numFmtId="0" fontId="4" fillId="6" borderId="62" xfId="0" applyFont="1" applyFill="1" applyBorder="1" applyAlignment="1">
      <alignment vertical="center"/>
    </xf>
    <xf numFmtId="0" fontId="12" fillId="0" borderId="75" xfId="0" applyFont="1" applyBorder="1" applyAlignment="1">
      <alignment horizontal="left" vertical="center"/>
    </xf>
    <xf numFmtId="0" fontId="83" fillId="0" borderId="17" xfId="0" applyFont="1" applyBorder="1" applyAlignment="1">
      <alignment horizontal="center" vertical="top" wrapText="1"/>
    </xf>
    <xf numFmtId="0" fontId="83" fillId="0" borderId="18" xfId="0" applyFont="1" applyBorder="1" applyAlignment="1">
      <alignment horizontal="left" vertical="center"/>
    </xf>
    <xf numFmtId="0" fontId="83" fillId="0" borderId="18" xfId="0" applyFont="1" applyBorder="1" applyAlignment="1">
      <alignment horizontal="center" vertical="center"/>
    </xf>
    <xf numFmtId="0" fontId="84" fillId="0" borderId="18" xfId="0" applyFont="1" applyBorder="1" applyAlignment="1">
      <alignment horizontal="center" vertical="center"/>
    </xf>
    <xf numFmtId="0" fontId="83" fillId="25" borderId="18" xfId="0" applyFont="1" applyFill="1" applyBorder="1" applyAlignment="1">
      <alignment horizontal="center"/>
    </xf>
    <xf numFmtId="0" fontId="83" fillId="25" borderId="18" xfId="0" applyFont="1" applyFill="1" applyBorder="1" applyAlignment="1">
      <alignment horizontal="center" vertical="center"/>
    </xf>
    <xf numFmtId="2" fontId="83" fillId="25" borderId="19" xfId="0" applyNumberFormat="1" applyFont="1" applyFill="1" applyBorder="1" applyAlignment="1">
      <alignment horizontal="center"/>
    </xf>
    <xf numFmtId="0" fontId="85" fillId="0" borderId="0" xfId="0" applyFont="1"/>
    <xf numFmtId="0" fontId="23" fillId="0" borderId="18" xfId="0" applyFont="1" applyBorder="1" applyAlignment="1">
      <alignment horizontal="left" vertical="top"/>
    </xf>
    <xf numFmtId="0" fontId="23" fillId="7" borderId="52" xfId="0" applyFont="1" applyFill="1" applyBorder="1" applyAlignment="1">
      <alignment vertical="center"/>
    </xf>
    <xf numFmtId="0" fontId="23" fillId="7" borderId="53" xfId="0" applyFont="1" applyFill="1" applyBorder="1" applyAlignment="1">
      <alignment vertical="center"/>
    </xf>
    <xf numFmtId="2" fontId="67" fillId="0" borderId="19" xfId="0" applyNumberFormat="1" applyFont="1" applyBorder="1" applyAlignment="1">
      <alignment horizontal="center"/>
    </xf>
    <xf numFmtId="0" fontId="24" fillId="0" borderId="23" xfId="0" applyFont="1" applyBorder="1" applyAlignment="1">
      <alignment horizontal="center" vertical="top" wrapText="1"/>
    </xf>
    <xf numFmtId="0" fontId="24" fillId="0" borderId="39" xfId="0" applyFont="1" applyBorder="1" applyAlignment="1">
      <alignment horizontal="center" vertical="center" wrapText="1"/>
    </xf>
    <xf numFmtId="2" fontId="24" fillId="0" borderId="40" xfId="0" applyNumberFormat="1" applyFont="1" applyBorder="1" applyAlignment="1">
      <alignment horizontal="center"/>
    </xf>
    <xf numFmtId="0" fontId="86" fillId="0" borderId="0" xfId="0" applyFont="1"/>
    <xf numFmtId="2" fontId="12" fillId="0" borderId="0" xfId="0" applyNumberFormat="1" applyFont="1" applyAlignment="1">
      <alignment horizontal="center"/>
    </xf>
    <xf numFmtId="0" fontId="12" fillId="0" borderId="8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left"/>
    </xf>
    <xf numFmtId="0" fontId="12" fillId="0" borderId="49" xfId="0" applyFont="1" applyBorder="1" applyAlignment="1">
      <alignment horizontal="left" vertical="center"/>
    </xf>
    <xf numFmtId="2" fontId="12" fillId="0" borderId="65" xfId="0" applyNumberFormat="1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top" wrapText="1"/>
    </xf>
    <xf numFmtId="0" fontId="56" fillId="0" borderId="18" xfId="0" applyFont="1" applyBorder="1" applyAlignment="1">
      <alignment horizontal="left" vertical="top" wrapText="1"/>
    </xf>
    <xf numFmtId="0" fontId="56" fillId="0" borderId="18" xfId="0" applyFont="1" applyBorder="1" applyAlignment="1">
      <alignment horizontal="center" vertical="top" wrapText="1"/>
    </xf>
    <xf numFmtId="0" fontId="56" fillId="0" borderId="18" xfId="0" applyFont="1" applyBorder="1" applyAlignment="1">
      <alignment horizontal="center"/>
    </xf>
    <xf numFmtId="0" fontId="50" fillId="0" borderId="18" xfId="0" applyFont="1" applyBorder="1" applyAlignment="1">
      <alignment vertical="top" wrapText="1"/>
    </xf>
    <xf numFmtId="0" fontId="11" fillId="0" borderId="8" xfId="0" applyFont="1" applyBorder="1" applyAlignment="1">
      <alignment horizontal="left" vertical="center"/>
    </xf>
    <xf numFmtId="0" fontId="83" fillId="0" borderId="23" xfId="0" applyFont="1" applyBorder="1" applyAlignment="1">
      <alignment horizontal="center" vertical="top" wrapText="1"/>
    </xf>
    <xf numFmtId="0" fontId="83" fillId="0" borderId="39" xfId="0" applyFont="1" applyBorder="1" applyAlignment="1">
      <alignment horizontal="center" vertical="center"/>
    </xf>
    <xf numFmtId="0" fontId="84" fillId="0" borderId="39" xfId="0" applyFont="1" applyBorder="1" applyAlignment="1">
      <alignment horizontal="center" vertical="center"/>
    </xf>
    <xf numFmtId="0" fontId="83" fillId="25" borderId="52" xfId="0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67" fillId="14" borderId="105" xfId="0" applyFont="1" applyFill="1" applyBorder="1" applyAlignment="1">
      <alignment vertical="center" wrapText="1"/>
    </xf>
    <xf numFmtId="0" fontId="67" fillId="14" borderId="69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2" fontId="23" fillId="0" borderId="19" xfId="0" applyNumberFormat="1" applyFont="1" applyBorder="1" applyAlignment="1">
      <alignment horizontal="center" vertical="center"/>
    </xf>
    <xf numFmtId="0" fontId="67" fillId="0" borderId="18" xfId="0" applyFont="1" applyBorder="1" applyAlignment="1">
      <alignment horizontal="center" vertical="center" wrapText="1"/>
    </xf>
    <xf numFmtId="0" fontId="67" fillId="0" borderId="39" xfId="0" applyFont="1" applyBorder="1" applyAlignment="1">
      <alignment horizontal="center" vertical="center" wrapText="1"/>
    </xf>
    <xf numFmtId="0" fontId="24" fillId="0" borderId="39" xfId="0" applyFont="1" applyBorder="1" applyAlignment="1">
      <alignment vertical="center"/>
    </xf>
    <xf numFmtId="0" fontId="24" fillId="0" borderId="49" xfId="0" applyFont="1" applyBorder="1" applyAlignment="1">
      <alignment vertical="center"/>
    </xf>
    <xf numFmtId="0" fontId="24" fillId="6" borderId="58" xfId="0" applyFont="1" applyFill="1" applyBorder="1" applyAlignment="1">
      <alignment vertical="center" wrapText="1"/>
    </xf>
    <xf numFmtId="0" fontId="24" fillId="6" borderId="59" xfId="0" applyFont="1" applyFill="1" applyBorder="1" applyAlignment="1">
      <alignment vertical="center" wrapText="1"/>
    </xf>
    <xf numFmtId="0" fontId="24" fillId="6" borderId="61" xfId="0" applyFont="1" applyFill="1" applyBorder="1" applyAlignment="1">
      <alignment vertical="center" wrapText="1"/>
    </xf>
    <xf numFmtId="0" fontId="24" fillId="6" borderId="62" xfId="0" applyFont="1" applyFill="1" applyBorder="1" applyAlignment="1">
      <alignment vertical="center" wrapText="1"/>
    </xf>
    <xf numFmtId="0" fontId="67" fillId="14" borderId="32" xfId="0" applyFont="1" applyFill="1" applyBorder="1" applyAlignment="1">
      <alignment horizontal="left" vertical="center"/>
    </xf>
    <xf numFmtId="0" fontId="23" fillId="14" borderId="33" xfId="0" applyFont="1" applyFill="1" applyBorder="1" applyAlignment="1">
      <alignment horizontal="center" vertical="center"/>
    </xf>
    <xf numFmtId="0" fontId="67" fillId="14" borderId="18" xfId="0" applyFont="1" applyFill="1" applyBorder="1" applyAlignment="1">
      <alignment horizontal="left" vertical="center"/>
    </xf>
    <xf numFmtId="0" fontId="23" fillId="0" borderId="72" xfId="0" applyFont="1" applyBorder="1" applyAlignment="1">
      <alignment horizontal="center" vertical="center"/>
    </xf>
    <xf numFmtId="2" fontId="23" fillId="25" borderId="106" xfId="0" applyNumberFormat="1" applyFont="1" applyFill="1" applyBorder="1" applyAlignment="1">
      <alignment horizontal="center"/>
    </xf>
    <xf numFmtId="0" fontId="24" fillId="25" borderId="18" xfId="0" applyFont="1" applyFill="1" applyBorder="1"/>
    <xf numFmtId="0" fontId="4" fillId="25" borderId="18" xfId="0" applyFont="1" applyFill="1" applyBorder="1" applyAlignment="1">
      <alignment vertical="center"/>
    </xf>
    <xf numFmtId="0" fontId="26" fillId="0" borderId="18" xfId="0" applyFont="1" applyBorder="1" applyAlignment="1">
      <alignment horizontal="left" vertical="center"/>
    </xf>
    <xf numFmtId="0" fontId="11" fillId="0" borderId="51" xfId="0" applyFont="1" applyBorder="1" applyAlignment="1">
      <alignment horizontal="center"/>
    </xf>
    <xf numFmtId="0" fontId="4" fillId="6" borderId="56" xfId="0" applyFont="1" applyFill="1" applyBorder="1" applyAlignment="1">
      <alignment vertical="center" wrapText="1"/>
    </xf>
    <xf numFmtId="0" fontId="4" fillId="6" borderId="57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49" xfId="0" applyFont="1" applyBorder="1" applyAlignment="1">
      <alignment vertical="center" wrapText="1"/>
    </xf>
    <xf numFmtId="0" fontId="23" fillId="0" borderId="55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/>
    </xf>
    <xf numFmtId="0" fontId="23" fillId="0" borderId="55" xfId="0" applyFont="1" applyBorder="1" applyAlignment="1">
      <alignment horizontal="left" vertical="center"/>
    </xf>
    <xf numFmtId="0" fontId="23" fillId="25" borderId="18" xfId="0" applyFont="1" applyFill="1" applyBorder="1" applyAlignment="1">
      <alignment horizontal="left"/>
    </xf>
    <xf numFmtId="0" fontId="23" fillId="0" borderId="17" xfId="0" applyFont="1" applyBorder="1" applyAlignment="1">
      <alignment horizontal="center" vertical="top" wrapText="1"/>
    </xf>
    <xf numFmtId="0" fontId="59" fillId="25" borderId="18" xfId="0" applyFont="1" applyFill="1" applyBorder="1" applyAlignment="1">
      <alignment vertical="top" wrapText="1"/>
    </xf>
    <xf numFmtId="0" fontId="3" fillId="25" borderId="107" xfId="0" applyFont="1" applyFill="1" applyBorder="1"/>
    <xf numFmtId="0" fontId="3" fillId="25" borderId="3" xfId="0" applyFont="1" applyFill="1" applyBorder="1"/>
    <xf numFmtId="0" fontId="3" fillId="25" borderId="107" xfId="0" applyFont="1" applyFill="1" applyBorder="1" applyAlignment="1">
      <alignment horizontal="center"/>
    </xf>
    <xf numFmtId="0" fontId="23" fillId="25" borderId="60" xfId="0" applyFont="1" applyFill="1" applyBorder="1" applyAlignment="1">
      <alignment vertical="center"/>
    </xf>
    <xf numFmtId="0" fontId="12" fillId="0" borderId="76" xfId="0" applyFont="1" applyBorder="1" applyAlignment="1">
      <alignment horizontal="center"/>
    </xf>
    <xf numFmtId="0" fontId="23" fillId="24" borderId="18" xfId="0" applyFont="1" applyFill="1" applyBorder="1" applyAlignment="1">
      <alignment horizontal="center" vertical="center"/>
    </xf>
    <xf numFmtId="2" fontId="23" fillId="24" borderId="19" xfId="0" applyNumberFormat="1" applyFont="1" applyFill="1" applyBorder="1" applyAlignment="1">
      <alignment horizontal="center"/>
    </xf>
    <xf numFmtId="0" fontId="23" fillId="0" borderId="24" xfId="0" applyFont="1" applyBorder="1" applyAlignment="1">
      <alignment horizontal="left" vertical="center"/>
    </xf>
    <xf numFmtId="0" fontId="23" fillId="25" borderId="8" xfId="0" applyFont="1" applyFill="1" applyBorder="1" applyAlignment="1">
      <alignment horizontal="center"/>
    </xf>
    <xf numFmtId="0" fontId="9" fillId="25" borderId="3" xfId="0" applyFont="1" applyFill="1" applyBorder="1" applyAlignment="1">
      <alignment vertical="center"/>
    </xf>
    <xf numFmtId="0" fontId="11" fillId="25" borderId="3" xfId="0" applyFont="1" applyFill="1" applyBorder="1" applyAlignment="1">
      <alignment horizontal="center"/>
    </xf>
    <xf numFmtId="0" fontId="48" fillId="0" borderId="18" xfId="0" applyFont="1" applyBorder="1" applyAlignment="1">
      <alignment horizontal="left" vertical="center"/>
    </xf>
    <xf numFmtId="0" fontId="45" fillId="6" borderId="32" xfId="0" applyFont="1" applyFill="1" applyBorder="1" applyAlignment="1">
      <alignment vertical="center"/>
    </xf>
    <xf numFmtId="0" fontId="45" fillId="6" borderId="33" xfId="0" applyFont="1" applyFill="1" applyBorder="1" applyAlignment="1">
      <alignment vertical="center"/>
    </xf>
    <xf numFmtId="0" fontId="15" fillId="0" borderId="45" xfId="0" applyFont="1" applyBorder="1" applyAlignment="1">
      <alignment horizontal="center" vertical="top" wrapText="1"/>
    </xf>
    <xf numFmtId="0" fontId="76" fillId="14" borderId="32" xfId="0" applyFont="1" applyFill="1" applyBorder="1" applyAlignment="1">
      <alignment vertical="top" wrapText="1"/>
    </xf>
    <xf numFmtId="0" fontId="76" fillId="14" borderId="33" xfId="0" applyFont="1" applyFill="1" applyBorder="1" applyAlignment="1">
      <alignment vertical="top" wrapText="1"/>
    </xf>
    <xf numFmtId="0" fontId="12" fillId="0" borderId="75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/>
    </xf>
    <xf numFmtId="0" fontId="12" fillId="25" borderId="18" xfId="0" applyFont="1" applyFill="1" applyBorder="1" applyAlignment="1">
      <alignment vertical="center"/>
    </xf>
    <xf numFmtId="0" fontId="12" fillId="25" borderId="18" xfId="0" applyFont="1" applyFill="1" applyBorder="1" applyAlignment="1">
      <alignment horizontal="left" vertical="center"/>
    </xf>
    <xf numFmtId="0" fontId="12" fillId="25" borderId="18" xfId="0" applyFont="1" applyFill="1" applyBorder="1" applyAlignment="1">
      <alignment horizontal="center" vertical="center"/>
    </xf>
    <xf numFmtId="0" fontId="15" fillId="25" borderId="41" xfId="0" applyFont="1" applyFill="1" applyBorder="1" applyAlignment="1">
      <alignment horizontal="center" vertical="top" wrapText="1"/>
    </xf>
    <xf numFmtId="0" fontId="12" fillId="25" borderId="42" xfId="0" applyFont="1" applyFill="1" applyBorder="1" applyAlignment="1">
      <alignment horizontal="left" vertical="center"/>
    </xf>
    <xf numFmtId="0" fontId="12" fillId="25" borderId="42" xfId="0" applyFont="1" applyFill="1" applyBorder="1" applyAlignment="1">
      <alignment horizontal="center" vertical="center"/>
    </xf>
    <xf numFmtId="0" fontId="11" fillId="25" borderId="42" xfId="0" applyFont="1" applyFill="1" applyBorder="1" applyAlignment="1">
      <alignment horizontal="center" vertical="center"/>
    </xf>
    <xf numFmtId="0" fontId="11" fillId="25" borderId="42" xfId="0" applyFont="1" applyFill="1" applyBorder="1" applyAlignment="1">
      <alignment horizontal="center"/>
    </xf>
    <xf numFmtId="2" fontId="11" fillId="25" borderId="54" xfId="0" applyNumberFormat="1" applyFont="1" applyFill="1" applyBorder="1" applyAlignment="1">
      <alignment horizontal="center"/>
    </xf>
    <xf numFmtId="0" fontId="12" fillId="0" borderId="34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23" fillId="0" borderId="42" xfId="0" applyFont="1" applyBorder="1" applyAlignment="1">
      <alignment vertical="center"/>
    </xf>
    <xf numFmtId="0" fontId="12" fillId="6" borderId="42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12" fillId="6" borderId="3" xfId="0" applyFont="1" applyFill="1" applyBorder="1" applyAlignment="1">
      <alignment horizontal="center"/>
    </xf>
    <xf numFmtId="0" fontId="11" fillId="25" borderId="3" xfId="0" applyFont="1" applyFill="1" applyBorder="1"/>
    <xf numFmtId="0" fontId="12" fillId="25" borderId="3" xfId="0" applyFont="1" applyFill="1" applyBorder="1" applyAlignment="1">
      <alignment horizontal="right"/>
    </xf>
    <xf numFmtId="0" fontId="4" fillId="25" borderId="3" xfId="0" applyFont="1" applyFill="1" applyBorder="1"/>
    <xf numFmtId="0" fontId="4" fillId="6" borderId="108" xfId="0" applyFont="1" applyFill="1" applyBorder="1"/>
    <xf numFmtId="0" fontId="4" fillId="6" borderId="109" xfId="0" applyFont="1" applyFill="1" applyBorder="1"/>
    <xf numFmtId="0" fontId="11" fillId="25" borderId="17" xfId="0" applyFont="1" applyFill="1" applyBorder="1" applyAlignment="1">
      <alignment horizontal="center" vertical="top" wrapText="1"/>
    </xf>
    <xf numFmtId="0" fontId="49" fillId="0" borderId="49" xfId="0" applyFont="1" applyBorder="1" applyAlignment="1">
      <alignment horizontal="left" vertical="top" wrapText="1"/>
    </xf>
    <xf numFmtId="0" fontId="12" fillId="6" borderId="18" xfId="0" applyFont="1" applyFill="1" applyBorder="1" applyAlignment="1">
      <alignment vertical="center"/>
    </xf>
    <xf numFmtId="0" fontId="49" fillId="0" borderId="45" xfId="0" applyFont="1" applyBorder="1"/>
    <xf numFmtId="0" fontId="12" fillId="6" borderId="99" xfId="0" applyFont="1" applyFill="1" applyBorder="1" applyAlignment="1">
      <alignment vertical="center"/>
    </xf>
    <xf numFmtId="0" fontId="12" fillId="6" borderId="110" xfId="0" applyFont="1" applyFill="1" applyBorder="1" applyAlignment="1">
      <alignment vertical="center"/>
    </xf>
    <xf numFmtId="0" fontId="12" fillId="6" borderId="100" xfId="0" applyFont="1" applyFill="1" applyBorder="1" applyAlignment="1">
      <alignment vertical="center"/>
    </xf>
    <xf numFmtId="0" fontId="12" fillId="6" borderId="101" xfId="0" applyFont="1" applyFill="1" applyBorder="1" applyAlignment="1">
      <alignment vertical="center"/>
    </xf>
    <xf numFmtId="0" fontId="12" fillId="6" borderId="102" xfId="0" applyFont="1" applyFill="1" applyBorder="1" applyAlignment="1">
      <alignment vertical="center"/>
    </xf>
    <xf numFmtId="0" fontId="12" fillId="6" borderId="103" xfId="0" applyFont="1" applyFill="1" applyBorder="1" applyAlignment="1">
      <alignment vertical="center"/>
    </xf>
    <xf numFmtId="0" fontId="12" fillId="6" borderId="111" xfId="0" applyFont="1" applyFill="1" applyBorder="1" applyAlignment="1">
      <alignment vertical="center"/>
    </xf>
    <xf numFmtId="0" fontId="12" fillId="6" borderId="104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80" fillId="6" borderId="3" xfId="0" applyFont="1" applyFill="1" applyBorder="1" applyAlignment="1">
      <alignment vertical="center"/>
    </xf>
    <xf numFmtId="0" fontId="12" fillId="0" borderId="8" xfId="0" applyFont="1" applyBorder="1" applyAlignment="1">
      <alignment horizontal="center" wrapText="1"/>
    </xf>
    <xf numFmtId="0" fontId="80" fillId="0" borderId="0" xfId="0" applyFont="1" applyAlignment="1">
      <alignment vertical="center"/>
    </xf>
    <xf numFmtId="0" fontId="76" fillId="0" borderId="72" xfId="0" applyFont="1" applyBorder="1" applyAlignment="1">
      <alignment vertical="center"/>
    </xf>
    <xf numFmtId="0" fontId="12" fillId="0" borderId="75" xfId="0" applyFont="1" applyBorder="1" applyAlignment="1">
      <alignment horizontal="center" wrapText="1"/>
    </xf>
    <xf numFmtId="18" fontId="11" fillId="0" borderId="18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48" fillId="0" borderId="18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12" fillId="0" borderId="26" xfId="0" applyFont="1" applyBorder="1" applyAlignment="1">
      <alignment horizontal="right" vertical="center"/>
    </xf>
    <xf numFmtId="0" fontId="11" fillId="0" borderId="45" xfId="0" applyFont="1" applyBorder="1" applyAlignment="1">
      <alignment horizontal="center"/>
    </xf>
    <xf numFmtId="0" fontId="50" fillId="6" borderId="17" xfId="0" applyFont="1" applyFill="1" applyBorder="1" applyAlignment="1">
      <alignment horizontal="center" vertical="top" wrapText="1"/>
    </xf>
    <xf numFmtId="0" fontId="50" fillId="6" borderId="18" xfId="0" applyFont="1" applyFill="1" applyBorder="1" applyAlignment="1">
      <alignment horizontal="left" vertical="top" wrapText="1"/>
    </xf>
    <xf numFmtId="2" fontId="12" fillId="6" borderId="19" xfId="0" applyNumberFormat="1" applyFont="1" applyFill="1" applyBorder="1" applyAlignment="1">
      <alignment horizontal="center"/>
    </xf>
    <xf numFmtId="2" fontId="12" fillId="0" borderId="75" xfId="0" applyNumberFormat="1" applyFont="1" applyBorder="1" applyAlignment="1">
      <alignment horizontal="center"/>
    </xf>
    <xf numFmtId="0" fontId="3" fillId="0" borderId="14" xfId="0" applyFont="1" applyBorder="1"/>
    <xf numFmtId="0" fontId="26" fillId="0" borderId="49" xfId="0" applyFont="1" applyBorder="1" applyAlignment="1">
      <alignment horizontal="center" vertical="center"/>
    </xf>
    <xf numFmtId="0" fontId="24" fillId="0" borderId="34" xfId="0" applyFont="1" applyBorder="1" applyAlignment="1">
      <alignment horizontal="left"/>
    </xf>
    <xf numFmtId="0" fontId="24" fillId="0" borderId="45" xfId="0" applyFont="1" applyBorder="1" applyAlignment="1">
      <alignment horizontal="center"/>
    </xf>
    <xf numFmtId="2" fontId="39" fillId="0" borderId="0" xfId="0" applyNumberFormat="1" applyFont="1"/>
    <xf numFmtId="0" fontId="11" fillId="0" borderId="39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center" vertical="top" wrapText="1"/>
    </xf>
    <xf numFmtId="0" fontId="12" fillId="6" borderId="99" xfId="0" applyFont="1" applyFill="1" applyBorder="1" applyAlignment="1">
      <alignment vertical="center" wrapText="1"/>
    </xf>
    <xf numFmtId="0" fontId="12" fillId="6" borderId="100" xfId="0" applyFont="1" applyFill="1" applyBorder="1" applyAlignment="1">
      <alignment vertical="center" wrapText="1"/>
    </xf>
    <xf numFmtId="0" fontId="12" fillId="6" borderId="103" xfId="0" applyFont="1" applyFill="1" applyBorder="1" applyAlignment="1">
      <alignment vertical="center" wrapText="1"/>
    </xf>
    <xf numFmtId="0" fontId="12" fillId="6" borderId="104" xfId="0" applyFont="1" applyFill="1" applyBorder="1" applyAlignment="1">
      <alignment vertical="center" wrapText="1"/>
    </xf>
    <xf numFmtId="0" fontId="23" fillId="5" borderId="53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top"/>
    </xf>
    <xf numFmtId="0" fontId="59" fillId="0" borderId="18" xfId="0" applyFont="1" applyBorder="1" applyAlignment="1">
      <alignment horizontal="center" vertical="center" wrapText="1"/>
    </xf>
    <xf numFmtId="0" fontId="59" fillId="0" borderId="39" xfId="0" applyFont="1" applyBorder="1" applyAlignment="1">
      <alignment horizontal="center" vertical="center" wrapText="1"/>
    </xf>
    <xf numFmtId="0" fontId="59" fillId="0" borderId="42" xfId="0" applyFont="1" applyBorder="1" applyAlignment="1">
      <alignment horizontal="center" vertical="center" wrapText="1"/>
    </xf>
    <xf numFmtId="2" fontId="87" fillId="0" borderId="18" xfId="0" applyNumberFormat="1" applyFont="1" applyBorder="1" applyAlignment="1">
      <alignment horizontal="center"/>
    </xf>
    <xf numFmtId="0" fontId="87" fillId="0" borderId="18" xfId="0" applyFont="1" applyBorder="1" applyAlignment="1">
      <alignment horizontal="center"/>
    </xf>
    <xf numFmtId="0" fontId="9" fillId="6" borderId="99" xfId="0" applyFont="1" applyFill="1" applyBorder="1" applyAlignment="1">
      <alignment vertical="center"/>
    </xf>
    <xf numFmtId="0" fontId="9" fillId="6" borderId="110" xfId="0" applyFont="1" applyFill="1" applyBorder="1" applyAlignment="1">
      <alignment vertical="center"/>
    </xf>
    <xf numFmtId="0" fontId="9" fillId="6" borderId="100" xfId="0" applyFont="1" applyFill="1" applyBorder="1" applyAlignment="1">
      <alignment vertical="center"/>
    </xf>
    <xf numFmtId="0" fontId="9" fillId="6" borderId="103" xfId="0" applyFont="1" applyFill="1" applyBorder="1" applyAlignment="1">
      <alignment vertical="center"/>
    </xf>
    <xf numFmtId="0" fontId="9" fillId="6" borderId="111" xfId="0" applyFont="1" applyFill="1" applyBorder="1" applyAlignment="1">
      <alignment vertical="center"/>
    </xf>
    <xf numFmtId="0" fontId="9" fillId="6" borderId="104" xfId="0" applyFont="1" applyFill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59" fillId="0" borderId="18" xfId="0" applyFont="1" applyBorder="1" applyAlignment="1">
      <alignment horizontal="left" vertical="center" wrapText="1"/>
    </xf>
    <xf numFmtId="0" fontId="87" fillId="0" borderId="39" xfId="0" applyFont="1" applyBorder="1" applyAlignment="1">
      <alignment horizontal="center"/>
    </xf>
    <xf numFmtId="2" fontId="23" fillId="0" borderId="40" xfId="0" applyNumberFormat="1" applyFont="1" applyBorder="1" applyAlignment="1">
      <alignment horizontal="center" vertical="center"/>
    </xf>
    <xf numFmtId="0" fontId="59" fillId="0" borderId="41" xfId="0" applyFont="1" applyBorder="1" applyAlignment="1">
      <alignment horizontal="center" vertical="top" wrapText="1"/>
    </xf>
    <xf numFmtId="0" fontId="23" fillId="0" borderId="84" xfId="0" applyFont="1" applyBorder="1" applyAlignment="1">
      <alignment horizontal="left" vertical="center"/>
    </xf>
    <xf numFmtId="0" fontId="24" fillId="0" borderId="7" xfId="0" applyFont="1" applyBorder="1" applyAlignment="1">
      <alignment horizontal="center" vertical="center"/>
    </xf>
    <xf numFmtId="0" fontId="87" fillId="0" borderId="8" xfId="0" applyFont="1" applyBorder="1" applyAlignment="1">
      <alignment horizontal="center"/>
    </xf>
    <xf numFmtId="2" fontId="24" fillId="0" borderId="10" xfId="0" applyNumberFormat="1" applyFont="1" applyBorder="1" applyAlignment="1">
      <alignment horizontal="center" vertical="center"/>
    </xf>
    <xf numFmtId="0" fontId="73" fillId="0" borderId="18" xfId="0" applyFont="1" applyBorder="1" applyAlignment="1">
      <alignment horizontal="right"/>
    </xf>
    <xf numFmtId="0" fontId="49" fillId="0" borderId="13" xfId="0" applyFont="1" applyBorder="1"/>
    <xf numFmtId="0" fontId="7" fillId="6" borderId="18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vertical="center" wrapText="1"/>
    </xf>
    <xf numFmtId="0" fontId="12" fillId="7" borderId="33" xfId="0" applyFont="1" applyFill="1" applyBorder="1" applyAlignment="1">
      <alignment vertical="center" wrapText="1"/>
    </xf>
    <xf numFmtId="0" fontId="73" fillId="0" borderId="18" xfId="0" applyFont="1" applyBorder="1" applyAlignment="1">
      <alignment horizontal="center"/>
    </xf>
    <xf numFmtId="0" fontId="11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wrapText="1"/>
    </xf>
    <xf numFmtId="0" fontId="88" fillId="0" borderId="18" xfId="0" applyFont="1" applyBorder="1" applyAlignment="1">
      <alignment horizontal="center" vertical="center"/>
    </xf>
    <xf numFmtId="0" fontId="11" fillId="0" borderId="45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top" wrapText="1"/>
    </xf>
    <xf numFmtId="0" fontId="49" fillId="0" borderId="72" xfId="0" applyFont="1" applyBorder="1"/>
    <xf numFmtId="2" fontId="12" fillId="0" borderId="74" xfId="0" applyNumberFormat="1" applyFont="1" applyBorder="1" applyAlignment="1">
      <alignment horizontal="center"/>
    </xf>
    <xf numFmtId="0" fontId="12" fillId="0" borderId="35" xfId="0" applyFont="1" applyBorder="1" applyAlignment="1">
      <alignment horizontal="left"/>
    </xf>
    <xf numFmtId="0" fontId="12" fillId="33" borderId="7" xfId="0" applyFont="1" applyFill="1" applyBorder="1" applyAlignment="1">
      <alignment horizontal="left" vertical="center"/>
    </xf>
    <xf numFmtId="0" fontId="12" fillId="33" borderId="8" xfId="0" applyFont="1" applyFill="1" applyBorder="1" applyAlignment="1">
      <alignment horizontal="center" vertical="center"/>
    </xf>
    <xf numFmtId="0" fontId="12" fillId="33" borderId="8" xfId="0" applyFont="1" applyFill="1" applyBorder="1" applyAlignment="1">
      <alignment horizontal="left" vertical="center"/>
    </xf>
    <xf numFmtId="0" fontId="12" fillId="33" borderId="8" xfId="0" applyFont="1" applyFill="1" applyBorder="1" applyAlignment="1">
      <alignment horizontal="left"/>
    </xf>
    <xf numFmtId="0" fontId="12" fillId="33" borderId="8" xfId="0" applyFont="1" applyFill="1" applyBorder="1" applyAlignment="1">
      <alignment horizontal="center" vertical="center" wrapText="1"/>
    </xf>
    <xf numFmtId="2" fontId="12" fillId="33" borderId="10" xfId="0" applyNumberFormat="1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2" fontId="24" fillId="0" borderId="1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41" xfId="0" applyFont="1" applyBorder="1"/>
    <xf numFmtId="0" fontId="23" fillId="0" borderId="42" xfId="0" applyFont="1" applyBorder="1"/>
    <xf numFmtId="0" fontId="23" fillId="0" borderId="21" xfId="0" applyFont="1" applyBorder="1"/>
    <xf numFmtId="0" fontId="23" fillId="0" borderId="21" xfId="0" applyFont="1" applyBorder="1" applyAlignment="1">
      <alignment horizontal="center"/>
    </xf>
    <xf numFmtId="2" fontId="23" fillId="0" borderId="21" xfId="0" applyNumberFormat="1" applyFont="1" applyBorder="1"/>
    <xf numFmtId="0" fontId="12" fillId="0" borderId="0" xfId="0" applyFont="1" applyAlignment="1">
      <alignment horizontal="left"/>
    </xf>
    <xf numFmtId="0" fontId="59" fillId="0" borderId="51" xfId="0" applyFont="1" applyBorder="1" applyAlignment="1">
      <alignment horizontal="center" vertical="top" wrapText="1"/>
    </xf>
    <xf numFmtId="0" fontId="12" fillId="6" borderId="53" xfId="0" applyFont="1" applyFill="1" applyBorder="1" applyAlignment="1">
      <alignment vertical="center"/>
    </xf>
    <xf numFmtId="0" fontId="23" fillId="25" borderId="53" xfId="0" applyFont="1" applyFill="1" applyBorder="1" applyAlignment="1">
      <alignment horizontal="center"/>
    </xf>
    <xf numFmtId="2" fontId="23" fillId="0" borderId="65" xfId="0" applyNumberFormat="1" applyFont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24" fillId="0" borderId="18" xfId="0" applyFont="1" applyBorder="1" applyAlignment="1">
      <alignment vertical="center" wrapText="1"/>
    </xf>
    <xf numFmtId="0" fontId="24" fillId="0" borderId="18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2" fillId="6" borderId="108" xfId="0" applyFont="1" applyFill="1" applyBorder="1" applyAlignment="1">
      <alignment vertical="center"/>
    </xf>
    <xf numFmtId="0" fontId="12" fillId="6" borderId="109" xfId="0" applyFont="1" applyFill="1" applyBorder="1" applyAlignment="1">
      <alignment vertical="center"/>
    </xf>
    <xf numFmtId="0" fontId="12" fillId="0" borderId="39" xfId="0" applyFont="1" applyBorder="1" applyAlignment="1">
      <alignment horizontal="center" wrapText="1"/>
    </xf>
    <xf numFmtId="0" fontId="89" fillId="0" borderId="34" xfId="0" applyFont="1" applyBorder="1" applyAlignment="1">
      <alignment horizontal="center" vertical="center"/>
    </xf>
    <xf numFmtId="0" fontId="23" fillId="0" borderId="18" xfId="0" applyFont="1" applyBorder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89" fillId="0" borderId="18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wrapText="1"/>
    </xf>
    <xf numFmtId="2" fontId="48" fillId="0" borderId="19" xfId="0" applyNumberFormat="1" applyFont="1" applyBorder="1" applyAlignment="1">
      <alignment horizontal="center" vertical="center"/>
    </xf>
    <xf numFmtId="0" fontId="28" fillId="0" borderId="0" xfId="0" applyFont="1"/>
    <xf numFmtId="0" fontId="7" fillId="0" borderId="18" xfId="0" applyFont="1" applyBorder="1" applyAlignment="1">
      <alignment vertical="center" wrapText="1"/>
    </xf>
    <xf numFmtId="0" fontId="48" fillId="0" borderId="39" xfId="0" applyFont="1" applyBorder="1" applyAlignment="1">
      <alignment horizontal="center"/>
    </xf>
    <xf numFmtId="0" fontId="48" fillId="25" borderId="52" xfId="0" applyFont="1" applyFill="1" applyBorder="1" applyAlignment="1">
      <alignment horizontal="center"/>
    </xf>
    <xf numFmtId="0" fontId="48" fillId="0" borderId="39" xfId="0" applyFont="1" applyBorder="1" applyAlignment="1">
      <alignment horizontal="left" vertical="center"/>
    </xf>
    <xf numFmtId="0" fontId="7" fillId="6" borderId="18" xfId="0" applyFont="1" applyFill="1" applyBorder="1" applyAlignment="1">
      <alignment vertical="center"/>
    </xf>
    <xf numFmtId="0" fontId="7" fillId="0" borderId="39" xfId="0" applyFont="1" applyBorder="1" applyAlignment="1">
      <alignment vertical="center" wrapText="1"/>
    </xf>
    <xf numFmtId="2" fontId="48" fillId="0" borderId="40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6" borderId="56" xfId="0" applyFont="1" applyFill="1" applyBorder="1" applyAlignment="1">
      <alignment vertical="center" wrapText="1"/>
    </xf>
    <xf numFmtId="0" fontId="7" fillId="6" borderId="57" xfId="0" applyFont="1" applyFill="1" applyBorder="1" applyAlignment="1">
      <alignment vertical="center" wrapText="1"/>
    </xf>
    <xf numFmtId="0" fontId="7" fillId="6" borderId="58" xfId="0" applyFont="1" applyFill="1" applyBorder="1" applyAlignment="1">
      <alignment vertical="center" wrapText="1"/>
    </xf>
    <xf numFmtId="0" fontId="7" fillId="6" borderId="59" xfId="0" applyFont="1" applyFill="1" applyBorder="1" applyAlignment="1">
      <alignment vertical="center" wrapText="1"/>
    </xf>
    <xf numFmtId="0" fontId="7" fillId="6" borderId="61" xfId="0" applyFont="1" applyFill="1" applyBorder="1" applyAlignment="1">
      <alignment vertical="center" wrapText="1"/>
    </xf>
    <xf numFmtId="0" fontId="7" fillId="6" borderId="62" xfId="0" applyFont="1" applyFill="1" applyBorder="1" applyAlignment="1">
      <alignment vertical="center" wrapText="1"/>
    </xf>
    <xf numFmtId="0" fontId="11" fillId="6" borderId="3" xfId="0" applyFont="1" applyFill="1" applyBorder="1"/>
    <xf numFmtId="0" fontId="24" fillId="29" borderId="18" xfId="0" applyFont="1" applyFill="1" applyBorder="1" applyAlignment="1">
      <alignment vertical="center" wrapText="1"/>
    </xf>
    <xf numFmtId="0" fontId="23" fillId="18" borderId="18" xfId="0" applyFont="1" applyFill="1" applyBorder="1" applyAlignment="1">
      <alignment horizontal="center" vertical="center"/>
    </xf>
    <xf numFmtId="0" fontId="24" fillId="29" borderId="18" xfId="0" applyFont="1" applyFill="1" applyBorder="1" applyAlignment="1">
      <alignment horizontal="left" vertical="center" wrapText="1"/>
    </xf>
    <xf numFmtId="0" fontId="24" fillId="6" borderId="56" xfId="0" applyFont="1" applyFill="1" applyBorder="1" applyAlignment="1">
      <alignment vertical="center"/>
    </xf>
    <xf numFmtId="0" fontId="24" fillId="6" borderId="57" xfId="0" applyFont="1" applyFill="1" applyBorder="1" applyAlignment="1">
      <alignment vertical="center"/>
    </xf>
    <xf numFmtId="0" fontId="24" fillId="6" borderId="61" xfId="0" applyFont="1" applyFill="1" applyBorder="1" applyAlignment="1">
      <alignment vertical="center"/>
    </xf>
    <xf numFmtId="0" fontId="24" fillId="6" borderId="62" xfId="0" applyFont="1" applyFill="1" applyBorder="1" applyAlignment="1">
      <alignment vertical="center"/>
    </xf>
    <xf numFmtId="0" fontId="23" fillId="0" borderId="42" xfId="0" applyFont="1" applyBorder="1" applyAlignment="1">
      <alignment horizontal="left" vertical="center"/>
    </xf>
    <xf numFmtId="0" fontId="24" fillId="0" borderId="42" xfId="0" applyFont="1" applyBorder="1" applyAlignment="1">
      <alignment vertical="center" wrapText="1"/>
    </xf>
    <xf numFmtId="0" fontId="3" fillId="0" borderId="29" xfId="0" applyFont="1" applyBorder="1" applyAlignment="1">
      <alignment horizontal="center"/>
    </xf>
    <xf numFmtId="0" fontId="24" fillId="0" borderId="42" xfId="0" applyFont="1" applyBorder="1" applyAlignment="1">
      <alignment horizontal="center" vertical="center"/>
    </xf>
    <xf numFmtId="2" fontId="23" fillId="0" borderId="54" xfId="0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24" fillId="29" borderId="18" xfId="0" applyFont="1" applyFill="1" applyBorder="1" applyAlignment="1">
      <alignment horizontal="center" vertical="center" wrapText="1"/>
    </xf>
    <xf numFmtId="0" fontId="59" fillId="0" borderId="79" xfId="0" applyFont="1" applyBorder="1" applyAlignment="1">
      <alignment horizontal="center" vertical="top" wrapText="1"/>
    </xf>
    <xf numFmtId="0" fontId="24" fillId="6" borderId="99" xfId="0" applyFont="1" applyFill="1" applyBorder="1" applyAlignment="1">
      <alignment vertical="center"/>
    </xf>
    <xf numFmtId="0" fontId="24" fillId="6" borderId="100" xfId="0" applyFont="1" applyFill="1" applyBorder="1" applyAlignment="1">
      <alignment vertical="center"/>
    </xf>
    <xf numFmtId="0" fontId="24" fillId="6" borderId="103" xfId="0" applyFont="1" applyFill="1" applyBorder="1" applyAlignment="1">
      <alignment vertical="center"/>
    </xf>
    <xf numFmtId="0" fontId="24" fillId="6" borderId="104" xfId="0" applyFont="1" applyFill="1" applyBorder="1" applyAlignment="1">
      <alignment vertical="center"/>
    </xf>
    <xf numFmtId="0" fontId="23" fillId="0" borderId="49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89" fillId="6" borderId="18" xfId="0" applyFont="1" applyFill="1" applyBorder="1" applyAlignment="1">
      <alignment horizontal="center" vertical="center"/>
    </xf>
    <xf numFmtId="0" fontId="90" fillId="6" borderId="18" xfId="0" applyFont="1" applyFill="1" applyBorder="1" applyAlignment="1">
      <alignment horizontal="center" vertical="center"/>
    </xf>
    <xf numFmtId="0" fontId="89" fillId="6" borderId="32" xfId="0" applyFont="1" applyFill="1" applyBorder="1" applyAlignment="1">
      <alignment horizontal="center" vertical="center"/>
    </xf>
    <xf numFmtId="0" fontId="24" fillId="0" borderId="50" xfId="0" applyFont="1" applyBorder="1"/>
    <xf numFmtId="0" fontId="24" fillId="0" borderId="78" xfId="0" applyFont="1" applyBorder="1"/>
    <xf numFmtId="0" fontId="24" fillId="6" borderId="7" xfId="0" applyFont="1" applyFill="1" applyBorder="1" applyAlignment="1">
      <alignment horizontal="left" vertical="center"/>
    </xf>
    <xf numFmtId="2" fontId="24" fillId="6" borderId="113" xfId="0" applyNumberFormat="1" applyFont="1" applyFill="1" applyBorder="1" applyAlignment="1">
      <alignment horizontal="center"/>
    </xf>
    <xf numFmtId="0" fontId="24" fillId="6" borderId="8" xfId="0" applyFont="1" applyFill="1" applyBorder="1" applyAlignment="1">
      <alignment horizontal="center"/>
    </xf>
    <xf numFmtId="0" fontId="23" fillId="6" borderId="8" xfId="0" applyFont="1" applyFill="1" applyBorder="1" applyAlignment="1">
      <alignment horizontal="center"/>
    </xf>
    <xf numFmtId="2" fontId="24" fillId="6" borderId="8" xfId="0" applyNumberFormat="1" applyFont="1" applyFill="1" applyBorder="1" applyAlignment="1">
      <alignment horizontal="center"/>
    </xf>
    <xf numFmtId="2" fontId="24" fillId="6" borderId="10" xfId="0" applyNumberFormat="1" applyFont="1" applyFill="1" applyBorder="1" applyAlignment="1">
      <alignment horizontal="center"/>
    </xf>
    <xf numFmtId="0" fontId="24" fillId="0" borderId="41" xfId="0" applyFont="1" applyBorder="1"/>
    <xf numFmtId="0" fontId="24" fillId="0" borderId="42" xfId="0" applyFont="1" applyBorder="1"/>
    <xf numFmtId="0" fontId="24" fillId="0" borderId="21" xfId="0" applyFont="1" applyBorder="1"/>
    <xf numFmtId="0" fontId="24" fillId="0" borderId="21" xfId="0" applyFont="1" applyBorder="1" applyAlignment="1">
      <alignment horizontal="center"/>
    </xf>
    <xf numFmtId="2" fontId="24" fillId="34" borderId="94" xfId="0" applyNumberFormat="1" applyFont="1" applyFill="1" applyBorder="1"/>
    <xf numFmtId="2" fontId="24" fillId="34" borderId="114" xfId="0" applyNumberFormat="1" applyFont="1" applyFill="1" applyBorder="1" applyAlignment="1">
      <alignment horizontal="center"/>
    </xf>
    <xf numFmtId="2" fontId="12" fillId="0" borderId="0" xfId="0" applyNumberFormat="1" applyFont="1" applyAlignment="1">
      <alignment horizontal="left"/>
    </xf>
    <xf numFmtId="2" fontId="19" fillId="25" borderId="3" xfId="0" applyNumberFormat="1" applyFont="1" applyFill="1" applyBorder="1" applyAlignment="1">
      <alignment horizontal="center"/>
    </xf>
    <xf numFmtId="0" fontId="91" fillId="0" borderId="0" xfId="0" applyFont="1"/>
    <xf numFmtId="0" fontId="23" fillId="34" borderId="18" xfId="0" applyFont="1" applyFill="1" applyBorder="1" applyAlignment="1">
      <alignment horizontal="center" vertical="center"/>
    </xf>
    <xf numFmtId="0" fontId="12" fillId="33" borderId="113" xfId="0" applyFont="1" applyFill="1" applyBorder="1" applyAlignment="1">
      <alignment vertical="center"/>
    </xf>
    <xf numFmtId="0" fontId="12" fillId="33" borderId="115" xfId="0" applyFont="1" applyFill="1" applyBorder="1" applyAlignment="1">
      <alignment vertical="center"/>
    </xf>
    <xf numFmtId="0" fontId="3" fillId="0" borderId="39" xfId="0" applyFont="1" applyBorder="1" applyAlignment="1">
      <alignment horizontal="center"/>
    </xf>
    <xf numFmtId="0" fontId="12" fillId="33" borderId="36" xfId="0" applyFont="1" applyFill="1" applyBorder="1" applyAlignment="1">
      <alignment horizontal="left" vertical="center"/>
    </xf>
    <xf numFmtId="0" fontId="12" fillId="33" borderId="37" xfId="0" applyFont="1" applyFill="1" applyBorder="1" applyAlignment="1">
      <alignment horizontal="center" vertical="center"/>
    </xf>
    <xf numFmtId="0" fontId="12" fillId="33" borderId="37" xfId="0" applyFont="1" applyFill="1" applyBorder="1" applyAlignment="1">
      <alignment horizontal="left" vertical="center"/>
    </xf>
    <xf numFmtId="0" fontId="12" fillId="33" borderId="37" xfId="0" applyFont="1" applyFill="1" applyBorder="1" applyAlignment="1">
      <alignment horizontal="left"/>
    </xf>
    <xf numFmtId="0" fontId="12" fillId="33" borderId="37" xfId="0" applyFont="1" applyFill="1" applyBorder="1" applyAlignment="1">
      <alignment horizontal="center" vertical="center" wrapText="1"/>
    </xf>
    <xf numFmtId="2" fontId="12" fillId="33" borderId="38" xfId="0" applyNumberFormat="1" applyFont="1" applyFill="1" applyBorder="1" applyAlignment="1">
      <alignment horizontal="center" vertical="center"/>
    </xf>
    <xf numFmtId="0" fontId="24" fillId="25" borderId="52" xfId="0" applyFont="1" applyFill="1" applyBorder="1" applyAlignment="1">
      <alignment vertical="center" wrapText="1"/>
    </xf>
    <xf numFmtId="0" fontId="24" fillId="25" borderId="18" xfId="0" applyFont="1" applyFill="1" applyBorder="1" applyAlignment="1">
      <alignment vertical="center" wrapText="1"/>
    </xf>
    <xf numFmtId="0" fontId="89" fillId="25" borderId="18" xfId="0" applyFont="1" applyFill="1" applyBorder="1" applyAlignment="1">
      <alignment horizontal="center" vertical="center"/>
    </xf>
    <xf numFmtId="0" fontId="23" fillId="0" borderId="34" xfId="0" applyFont="1" applyBorder="1" applyAlignment="1">
      <alignment vertical="center"/>
    </xf>
    <xf numFmtId="0" fontId="23" fillId="0" borderId="45" xfId="0" applyFont="1" applyBorder="1" applyAlignment="1">
      <alignment horizontal="left" vertical="center"/>
    </xf>
    <xf numFmtId="0" fontId="23" fillId="0" borderId="9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/>
    </xf>
    <xf numFmtId="2" fontId="23" fillId="25" borderId="54" xfId="0" applyNumberFormat="1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2" fontId="23" fillId="25" borderId="3" xfId="0" applyNumberFormat="1" applyFont="1" applyFill="1" applyBorder="1" applyAlignment="1">
      <alignment horizontal="center"/>
    </xf>
    <xf numFmtId="0" fontId="24" fillId="6" borderId="108" xfId="0" applyFont="1" applyFill="1" applyBorder="1" applyAlignment="1">
      <alignment vertical="center"/>
    </xf>
    <xf numFmtId="0" fontId="24" fillId="6" borderId="109" xfId="0" applyFont="1" applyFill="1" applyBorder="1" applyAlignment="1">
      <alignment vertical="center"/>
    </xf>
    <xf numFmtId="0" fontId="23" fillId="0" borderId="37" xfId="0" applyFont="1" applyBorder="1" applyAlignment="1">
      <alignment horizontal="left" vertical="center"/>
    </xf>
    <xf numFmtId="0" fontId="23" fillId="0" borderId="37" xfId="0" applyFont="1" applyBorder="1" applyAlignment="1">
      <alignment horizontal="left"/>
    </xf>
    <xf numFmtId="0" fontId="24" fillId="0" borderId="37" xfId="0" applyFont="1" applyBorder="1" applyAlignment="1">
      <alignment horizontal="left" vertical="center"/>
    </xf>
    <xf numFmtId="2" fontId="23" fillId="25" borderId="38" xfId="0" applyNumberFormat="1" applyFont="1" applyFill="1" applyBorder="1" applyAlignment="1">
      <alignment horizontal="center"/>
    </xf>
    <xf numFmtId="0" fontId="49" fillId="0" borderId="49" xfId="0" applyFont="1" applyBorder="1" applyAlignment="1">
      <alignment horizontal="center" vertical="center"/>
    </xf>
    <xf numFmtId="2" fontId="92" fillId="7" borderId="53" xfId="0" applyNumberFormat="1" applyFont="1" applyFill="1" applyBorder="1" applyAlignment="1">
      <alignment horizontal="center" vertical="center"/>
    </xf>
    <xf numFmtId="0" fontId="24" fillId="6" borderId="18" xfId="0" applyFont="1" applyFill="1" applyBorder="1" applyAlignment="1">
      <alignment horizontal="left" vertical="center"/>
    </xf>
    <xf numFmtId="2" fontId="92" fillId="7" borderId="18" xfId="0" applyNumberFormat="1" applyFont="1" applyFill="1" applyBorder="1" applyAlignment="1">
      <alignment horizontal="center" vertical="center"/>
    </xf>
    <xf numFmtId="2" fontId="92" fillId="6" borderId="18" xfId="0" applyNumberFormat="1" applyFont="1" applyFill="1" applyBorder="1" applyAlignment="1">
      <alignment horizontal="center" vertical="center"/>
    </xf>
    <xf numFmtId="0" fontId="24" fillId="0" borderId="14" xfId="0" applyFont="1" applyBorder="1"/>
    <xf numFmtId="0" fontId="24" fillId="0" borderId="30" xfId="0" applyFont="1" applyBorder="1" applyAlignment="1">
      <alignment horizontal="right" vertical="center"/>
    </xf>
    <xf numFmtId="2" fontId="24" fillId="0" borderId="70" xfId="0" applyNumberFormat="1" applyFont="1" applyBorder="1" applyAlignment="1">
      <alignment horizontal="center"/>
    </xf>
    <xf numFmtId="2" fontId="24" fillId="0" borderId="21" xfId="0" applyNumberFormat="1" applyFont="1" applyBorder="1" applyAlignment="1">
      <alignment horizontal="center"/>
    </xf>
    <xf numFmtId="2" fontId="24" fillId="0" borderId="31" xfId="0" applyNumberFormat="1" applyFont="1" applyBorder="1" applyAlignment="1">
      <alignment horizontal="center"/>
    </xf>
    <xf numFmtId="0" fontId="24" fillId="0" borderId="84" xfId="0" applyFont="1" applyBorder="1"/>
    <xf numFmtId="0" fontId="24" fillId="0" borderId="8" xfId="0" applyFont="1" applyBorder="1"/>
    <xf numFmtId="2" fontId="24" fillId="0" borderId="8" xfId="0" applyNumberFormat="1" applyFont="1" applyBorder="1"/>
    <xf numFmtId="0" fontId="24" fillId="0" borderId="49" xfId="0" applyFont="1" applyBorder="1" applyAlignment="1">
      <alignment horizontal="center" vertical="center" wrapText="1"/>
    </xf>
    <xf numFmtId="0" fontId="3" fillId="0" borderId="19" xfId="0" applyFont="1" applyBorder="1"/>
    <xf numFmtId="2" fontId="11" fillId="0" borderId="39" xfId="0" applyNumberFormat="1" applyFont="1" applyBorder="1" applyAlignment="1">
      <alignment horizontal="center"/>
    </xf>
    <xf numFmtId="0" fontId="3" fillId="0" borderId="40" xfId="0" applyFont="1" applyBorder="1"/>
    <xf numFmtId="2" fontId="4" fillId="0" borderId="10" xfId="0" applyNumberFormat="1" applyFont="1" applyBorder="1"/>
    <xf numFmtId="2" fontId="11" fillId="0" borderId="21" xfId="0" applyNumberFormat="1" applyFont="1" applyBorder="1" applyAlignment="1">
      <alignment horizontal="center"/>
    </xf>
    <xf numFmtId="0" fontId="3" fillId="0" borderId="31" xfId="0" applyFont="1" applyBorder="1"/>
    <xf numFmtId="0" fontId="23" fillId="0" borderId="116" xfId="0" applyFont="1" applyBorder="1" applyAlignment="1">
      <alignment horizontal="left" vertical="center" wrapText="1"/>
    </xf>
    <xf numFmtId="0" fontId="24" fillId="0" borderId="49" xfId="0" applyFont="1" applyBorder="1" applyAlignment="1">
      <alignment vertical="center" wrapText="1"/>
    </xf>
    <xf numFmtId="0" fontId="12" fillId="33" borderId="117" xfId="0" applyFont="1" applyFill="1" applyBorder="1" applyAlignment="1">
      <alignment horizontal="left" vertical="center"/>
    </xf>
    <xf numFmtId="0" fontId="12" fillId="33" borderId="44" xfId="0" applyFont="1" applyFill="1" applyBorder="1" applyAlignment="1">
      <alignment horizontal="center" vertical="center"/>
    </xf>
    <xf numFmtId="0" fontId="12" fillId="33" borderId="44" xfId="0" applyFont="1" applyFill="1" applyBorder="1" applyAlignment="1">
      <alignment horizontal="left" vertical="center"/>
    </xf>
    <xf numFmtId="0" fontId="12" fillId="33" borderId="44" xfId="0" applyFont="1" applyFill="1" applyBorder="1" applyAlignment="1">
      <alignment horizontal="left"/>
    </xf>
    <xf numFmtId="0" fontId="12" fillId="33" borderId="44" xfId="0" applyFont="1" applyFill="1" applyBorder="1" applyAlignment="1">
      <alignment horizontal="center" vertical="center" wrapText="1"/>
    </xf>
    <xf numFmtId="2" fontId="12" fillId="33" borderId="118" xfId="0" applyNumberFormat="1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vertical="center"/>
    </xf>
    <xf numFmtId="0" fontId="24" fillId="0" borderId="37" xfId="0" applyFont="1" applyBorder="1" applyAlignment="1">
      <alignment horizontal="center" vertical="center" wrapText="1"/>
    </xf>
    <xf numFmtId="2" fontId="23" fillId="0" borderId="3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vertical="top" wrapText="1"/>
    </xf>
    <xf numFmtId="0" fontId="93" fillId="0" borderId="18" xfId="0" applyFont="1" applyBorder="1" applyAlignment="1">
      <alignment vertical="top" wrapText="1"/>
    </xf>
    <xf numFmtId="0" fontId="49" fillId="0" borderId="0" xfId="0" applyFont="1"/>
    <xf numFmtId="0" fontId="94" fillId="0" borderId="18" xfId="0" applyFont="1" applyBorder="1"/>
    <xf numFmtId="0" fontId="94" fillId="6" borderId="18" xfId="0" applyFont="1" applyFill="1" applyBorder="1"/>
    <xf numFmtId="2" fontId="92" fillId="0" borderId="18" xfId="0" applyNumberFormat="1" applyFont="1" applyBorder="1" applyAlignment="1">
      <alignment horizontal="center" vertical="center"/>
    </xf>
    <xf numFmtId="2" fontId="92" fillId="0" borderId="39" xfId="0" applyNumberFormat="1" applyFont="1" applyBorder="1" applyAlignment="1">
      <alignment horizontal="center" vertical="center"/>
    </xf>
    <xf numFmtId="2" fontId="3" fillId="0" borderId="0" xfId="0" applyNumberFormat="1" applyFont="1"/>
    <xf numFmtId="0" fontId="12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vertical="center"/>
    </xf>
    <xf numFmtId="0" fontId="12" fillId="0" borderId="18" xfId="0" applyFont="1" applyBorder="1" applyAlignment="1">
      <alignment horizontal="left" vertical="top" wrapText="1"/>
    </xf>
    <xf numFmtId="0" fontId="12" fillId="0" borderId="39" xfId="0" applyFont="1" applyBorder="1" applyAlignment="1">
      <alignment horizontal="center" vertical="center" wrapText="1"/>
    </xf>
    <xf numFmtId="2" fontId="11" fillId="0" borderId="40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4" fillId="18" borderId="8" xfId="0" applyFont="1" applyFill="1" applyBorder="1" applyAlignment="1">
      <alignment horizontal="center" vertical="center"/>
    </xf>
    <xf numFmtId="0" fontId="24" fillId="29" borderId="8" xfId="0" applyFont="1" applyFill="1" applyBorder="1" applyAlignment="1">
      <alignment horizontal="center" vertical="center" wrapText="1"/>
    </xf>
    <xf numFmtId="0" fontId="23" fillId="18" borderId="53" xfId="0" applyFont="1" applyFill="1" applyBorder="1" applyAlignment="1">
      <alignment horizontal="center" vertical="center"/>
    </xf>
    <xf numFmtId="0" fontId="24" fillId="29" borderId="53" xfId="0" applyFont="1" applyFill="1" applyBorder="1" applyAlignment="1">
      <alignment vertical="center" wrapText="1"/>
    </xf>
    <xf numFmtId="0" fontId="95" fillId="0" borderId="18" xfId="0" applyFont="1" applyBorder="1"/>
    <xf numFmtId="0" fontId="23" fillId="18" borderId="18" xfId="0" applyFont="1" applyFill="1" applyBorder="1" applyAlignment="1">
      <alignment horizontal="left" vertical="center"/>
    </xf>
    <xf numFmtId="0" fontId="23" fillId="14" borderId="18" xfId="0" applyFont="1" applyFill="1" applyBorder="1" applyAlignment="1">
      <alignment vertical="center"/>
    </xf>
    <xf numFmtId="0" fontId="95" fillId="0" borderId="0" xfId="0" applyFont="1"/>
    <xf numFmtId="2" fontId="11" fillId="0" borderId="0" xfId="0" applyNumberFormat="1" applyFont="1" applyAlignment="1">
      <alignment horizontal="center" vertical="center"/>
    </xf>
    <xf numFmtId="0" fontId="23" fillId="18" borderId="3" xfId="0" applyFont="1" applyFill="1" applyBorder="1" applyAlignment="1">
      <alignment horizontal="center" vertical="center"/>
    </xf>
    <xf numFmtId="0" fontId="24" fillId="29" borderId="3" xfId="0" applyFont="1" applyFill="1" applyBorder="1" applyAlignment="1">
      <alignment vertical="center" wrapText="1"/>
    </xf>
    <xf numFmtId="0" fontId="15" fillId="0" borderId="36" xfId="0" applyFont="1" applyBorder="1" applyAlignment="1">
      <alignment horizontal="center" vertical="top" wrapText="1"/>
    </xf>
    <xf numFmtId="0" fontId="95" fillId="0" borderId="37" xfId="0" applyFont="1" applyBorder="1"/>
    <xf numFmtId="0" fontId="11" fillId="0" borderId="37" xfId="0" applyFont="1" applyBorder="1"/>
    <xf numFmtId="0" fontId="11" fillId="0" borderId="37" xfId="0" applyFont="1" applyBorder="1" applyAlignment="1">
      <alignment vertical="center"/>
    </xf>
    <xf numFmtId="0" fontId="89" fillId="0" borderId="37" xfId="0" applyFont="1" applyBorder="1" applyAlignment="1">
      <alignment horizontal="center" vertical="center"/>
    </xf>
    <xf numFmtId="0" fontId="11" fillId="25" borderId="37" xfId="0" applyFont="1" applyFill="1" applyBorder="1" applyAlignment="1">
      <alignment horizontal="center"/>
    </xf>
    <xf numFmtId="0" fontId="11" fillId="0" borderId="37" xfId="0" applyFont="1" applyBorder="1" applyAlignment="1">
      <alignment horizontal="center" vertical="center"/>
    </xf>
    <xf numFmtId="2" fontId="11" fillId="0" borderId="38" xfId="0" applyNumberFormat="1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95" fillId="0" borderId="18" xfId="0" applyFont="1" applyBorder="1" applyAlignment="1">
      <alignment horizontal="left"/>
    </xf>
    <xf numFmtId="0" fontId="89" fillId="14" borderId="18" xfId="0" applyFont="1" applyFill="1" applyBorder="1" applyAlignment="1">
      <alignment horizontal="center" vertical="center"/>
    </xf>
    <xf numFmtId="0" fontId="90" fillId="0" borderId="18" xfId="0" applyFont="1" applyBorder="1" applyAlignment="1">
      <alignment horizontal="center" vertical="center"/>
    </xf>
    <xf numFmtId="0" fontId="95" fillId="25" borderId="18" xfId="0" applyFont="1" applyFill="1" applyBorder="1" applyAlignment="1">
      <alignment horizontal="left"/>
    </xf>
    <xf numFmtId="2" fontId="11" fillId="25" borderId="19" xfId="0" applyNumberFormat="1" applyFont="1" applyFill="1" applyBorder="1" applyAlignment="1">
      <alignment horizontal="center" vertical="center"/>
    </xf>
    <xf numFmtId="2" fontId="49" fillId="6" borderId="53" xfId="0" applyNumberFormat="1" applyFont="1" applyFill="1" applyBorder="1" applyAlignment="1">
      <alignment horizontal="center" vertical="center"/>
    </xf>
    <xf numFmtId="2" fontId="49" fillId="34" borderId="18" xfId="0" applyNumberFormat="1" applyFont="1" applyFill="1" applyBorder="1" applyAlignment="1">
      <alignment horizontal="center" vertical="center"/>
    </xf>
    <xf numFmtId="2" fontId="49" fillId="6" borderId="18" xfId="0" applyNumberFormat="1" applyFont="1" applyFill="1" applyBorder="1" applyAlignment="1">
      <alignment horizontal="center" vertical="center"/>
    </xf>
    <xf numFmtId="0" fontId="49" fillId="8" borderId="18" xfId="0" applyFont="1" applyFill="1" applyBorder="1" applyAlignment="1">
      <alignment horizontal="center" vertical="center"/>
    </xf>
    <xf numFmtId="0" fontId="95" fillId="25" borderId="42" xfId="0" applyFont="1" applyFill="1" applyBorder="1" applyAlignment="1">
      <alignment horizontal="left"/>
    </xf>
    <xf numFmtId="0" fontId="49" fillId="0" borderId="42" xfId="0" applyFont="1" applyBorder="1" applyAlignment="1">
      <alignment horizontal="center" vertical="center"/>
    </xf>
    <xf numFmtId="2" fontId="11" fillId="25" borderId="54" xfId="0" applyNumberFormat="1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top"/>
    </xf>
    <xf numFmtId="0" fontId="95" fillId="25" borderId="37" xfId="0" applyFont="1" applyFill="1" applyBorder="1" applyAlignment="1">
      <alignment horizontal="left"/>
    </xf>
    <xf numFmtId="0" fontId="49" fillId="0" borderId="37" xfId="0" applyFont="1" applyBorder="1" applyAlignment="1">
      <alignment horizontal="center" vertical="center"/>
    </xf>
    <xf numFmtId="0" fontId="11" fillId="25" borderId="44" xfId="0" applyFont="1" applyFill="1" applyBorder="1" applyAlignment="1">
      <alignment horizontal="center" vertical="center"/>
    </xf>
    <xf numFmtId="0" fontId="11" fillId="25" borderId="44" xfId="0" applyFont="1" applyFill="1" applyBorder="1" applyAlignment="1">
      <alignment vertical="center"/>
    </xf>
    <xf numFmtId="2" fontId="92" fillId="0" borderId="37" xfId="0" applyNumberFormat="1" applyFont="1" applyBorder="1" applyAlignment="1">
      <alignment horizontal="center" vertical="center"/>
    </xf>
    <xf numFmtId="0" fontId="11" fillId="25" borderId="37" xfId="0" applyFont="1" applyFill="1" applyBorder="1" applyAlignment="1">
      <alignment horizontal="center" vertical="center"/>
    </xf>
    <xf numFmtId="2" fontId="11" fillId="25" borderId="38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top"/>
    </xf>
    <xf numFmtId="0" fontId="49" fillId="6" borderId="42" xfId="0" applyFont="1" applyFill="1" applyBorder="1" applyAlignment="1">
      <alignment vertical="center"/>
    </xf>
    <xf numFmtId="0" fontId="92" fillId="6" borderId="42" xfId="0" applyFont="1" applyFill="1" applyBorder="1" applyAlignment="1">
      <alignment vertical="center"/>
    </xf>
    <xf numFmtId="0" fontId="94" fillId="6" borderId="32" xfId="0" applyFont="1" applyFill="1" applyBorder="1"/>
    <xf numFmtId="0" fontId="94" fillId="6" borderId="33" xfId="0" applyFont="1" applyFill="1" applyBorder="1"/>
    <xf numFmtId="0" fontId="95" fillId="25" borderId="18" xfId="0" applyFont="1" applyFill="1" applyBorder="1"/>
    <xf numFmtId="0" fontId="23" fillId="0" borderId="34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 wrapText="1"/>
    </xf>
    <xf numFmtId="0" fontId="23" fillId="35" borderId="53" xfId="0" applyFont="1" applyFill="1" applyBorder="1" applyAlignment="1">
      <alignment horizontal="center" vertical="center"/>
    </xf>
    <xf numFmtId="2" fontId="23" fillId="0" borderId="49" xfId="0" applyNumberFormat="1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2" fontId="24" fillId="0" borderId="65" xfId="0" applyNumberFormat="1" applyFont="1" applyBorder="1" applyAlignment="1">
      <alignment horizontal="left" vertical="center" wrapText="1"/>
    </xf>
    <xf numFmtId="0" fontId="23" fillId="35" borderId="18" xfId="0" applyFont="1" applyFill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 wrapText="1"/>
    </xf>
    <xf numFmtId="2" fontId="24" fillId="0" borderId="19" xfId="0" applyNumberFormat="1" applyFont="1" applyBorder="1" applyAlignment="1">
      <alignment horizontal="left" vertical="center" wrapText="1"/>
    </xf>
    <xf numFmtId="0" fontId="23" fillId="0" borderId="19" xfId="0" applyFont="1" applyBorder="1" applyAlignment="1">
      <alignment vertical="center"/>
    </xf>
    <xf numFmtId="0" fontId="23" fillId="36" borderId="18" xfId="0" applyFont="1" applyFill="1" applyBorder="1" applyAlignment="1">
      <alignment horizontal="center" vertical="center"/>
    </xf>
    <xf numFmtId="0" fontId="24" fillId="7" borderId="32" xfId="0" applyFont="1" applyFill="1" applyBorder="1" applyAlignment="1">
      <alignment horizontal="center" vertical="center"/>
    </xf>
    <xf numFmtId="0" fontId="15" fillId="0" borderId="41" xfId="0" applyFont="1" applyBorder="1" applyAlignment="1">
      <alignment vertical="top"/>
    </xf>
    <xf numFmtId="0" fontId="15" fillId="0" borderId="42" xfId="0" applyFont="1" applyBorder="1" applyAlignment="1">
      <alignment vertical="top"/>
    </xf>
    <xf numFmtId="0" fontId="15" fillId="0" borderId="54" xfId="0" applyFont="1" applyBorder="1" applyAlignment="1">
      <alignment vertical="top"/>
    </xf>
    <xf numFmtId="0" fontId="15" fillId="0" borderId="0" xfId="0" applyFont="1" applyAlignment="1">
      <alignment vertical="top"/>
    </xf>
    <xf numFmtId="0" fontId="95" fillId="25" borderId="37" xfId="0" applyFont="1" applyFill="1" applyBorder="1"/>
    <xf numFmtId="0" fontId="59" fillId="0" borderId="37" xfId="0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/>
    </xf>
    <xf numFmtId="0" fontId="94" fillId="25" borderId="18" xfId="0" applyFont="1" applyFill="1" applyBorder="1"/>
    <xf numFmtId="0" fontId="23" fillId="36" borderId="52" xfId="0" applyFont="1" applyFill="1" applyBorder="1" applyAlignment="1">
      <alignment horizontal="center" vertical="center"/>
    </xf>
    <xf numFmtId="0" fontId="23" fillId="0" borderId="40" xfId="0" applyFont="1" applyBorder="1" applyAlignment="1">
      <alignment vertical="center"/>
    </xf>
    <xf numFmtId="0" fontId="23" fillId="36" borderId="42" xfId="0" applyFont="1" applyFill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0" borderId="54" xfId="0" applyFont="1" applyBorder="1" applyAlignment="1">
      <alignment vertical="center"/>
    </xf>
    <xf numFmtId="0" fontId="11" fillId="25" borderId="52" xfId="0" applyFont="1" applyFill="1" applyBorder="1"/>
    <xf numFmtId="2" fontId="11" fillId="25" borderId="88" xfId="0" applyNumberFormat="1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 wrapText="1"/>
    </xf>
    <xf numFmtId="0" fontId="49" fillId="0" borderId="18" xfId="0" applyFont="1" applyBorder="1" applyAlignment="1">
      <alignment horizontal="left" vertical="center"/>
    </xf>
    <xf numFmtId="0" fontId="96" fillId="0" borderId="18" xfId="0" applyFont="1" applyBorder="1" applyAlignment="1">
      <alignment horizontal="left"/>
    </xf>
    <xf numFmtId="2" fontId="23" fillId="25" borderId="19" xfId="0" applyNumberFormat="1" applyFont="1" applyFill="1" applyBorder="1" applyAlignment="1">
      <alignment horizontal="center" vertical="center"/>
    </xf>
    <xf numFmtId="0" fontId="59" fillId="0" borderId="39" xfId="0" applyFont="1" applyBorder="1" applyAlignment="1">
      <alignment horizontal="left" vertical="center" wrapText="1"/>
    </xf>
    <xf numFmtId="0" fontId="68" fillId="6" borderId="56" xfId="0" applyFont="1" applyFill="1" applyBorder="1" applyAlignment="1">
      <alignment vertical="center" wrapText="1"/>
    </xf>
    <xf numFmtId="0" fontId="68" fillId="6" borderId="57" xfId="0" applyFont="1" applyFill="1" applyBorder="1" applyAlignment="1">
      <alignment vertical="center" wrapText="1"/>
    </xf>
    <xf numFmtId="0" fontId="68" fillId="6" borderId="61" xfId="0" applyFont="1" applyFill="1" applyBorder="1" applyAlignment="1">
      <alignment vertical="center" wrapText="1"/>
    </xf>
    <xf numFmtId="0" fontId="68" fillId="6" borderId="62" xfId="0" applyFont="1" applyFill="1" applyBorder="1" applyAlignment="1">
      <alignment vertical="center" wrapText="1"/>
    </xf>
    <xf numFmtId="0" fontId="23" fillId="5" borderId="53" xfId="0" applyFont="1" applyFill="1" applyBorder="1" applyAlignment="1">
      <alignment horizontal="left" vertical="center"/>
    </xf>
    <xf numFmtId="0" fontId="59" fillId="0" borderId="42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2" fontId="11" fillId="0" borderId="54" xfId="0" applyNumberFormat="1" applyFont="1" applyBorder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59" fillId="0" borderId="0" xfId="0" applyFont="1" applyAlignment="1">
      <alignment horizontal="center" vertical="center" wrapText="1"/>
    </xf>
    <xf numFmtId="0" fontId="94" fillId="25" borderId="52" xfId="0" applyFont="1" applyFill="1" applyBorder="1"/>
    <xf numFmtId="0" fontId="95" fillId="0" borderId="34" xfId="0" applyFont="1" applyBorder="1" applyAlignment="1">
      <alignment horizontal="left"/>
    </xf>
    <xf numFmtId="0" fontId="15" fillId="0" borderId="17" xfId="0" applyFont="1" applyBorder="1" applyAlignment="1">
      <alignment vertical="top"/>
    </xf>
    <xf numFmtId="0" fontId="15" fillId="0" borderId="18" xfId="0" applyFont="1" applyBorder="1" applyAlignment="1">
      <alignment vertical="top"/>
    </xf>
    <xf numFmtId="0" fontId="15" fillId="0" borderId="19" xfId="0" applyFont="1" applyBorder="1" applyAlignment="1">
      <alignment vertical="top"/>
    </xf>
    <xf numFmtId="0" fontId="24" fillId="0" borderId="34" xfId="0" applyFont="1" applyBorder="1" applyAlignment="1">
      <alignment vertical="center"/>
    </xf>
    <xf numFmtId="0" fontId="15" fillId="0" borderId="17" xfId="0" applyFont="1" applyBorder="1" applyAlignment="1">
      <alignment horizontal="left" vertical="top" wrapText="1"/>
    </xf>
    <xf numFmtId="0" fontId="11" fillId="14" borderId="52" xfId="0" applyFont="1" applyFill="1" applyBorder="1" applyAlignment="1">
      <alignment horizontal="center"/>
    </xf>
    <xf numFmtId="0" fontId="94" fillId="25" borderId="52" xfId="0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/>
    </xf>
    <xf numFmtId="0" fontId="68" fillId="0" borderId="24" xfId="0" applyFont="1" applyBorder="1" applyAlignment="1">
      <alignment horizontal="center" vertical="center" wrapText="1"/>
    </xf>
    <xf numFmtId="0" fontId="68" fillId="0" borderId="116" xfId="0" applyFont="1" applyBorder="1" applyAlignment="1">
      <alignment horizontal="center" vertical="center" wrapText="1"/>
    </xf>
    <xf numFmtId="0" fontId="94" fillId="0" borderId="39" xfId="0" applyFont="1" applyBorder="1"/>
    <xf numFmtId="0" fontId="59" fillId="0" borderId="1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/>
    </xf>
    <xf numFmtId="0" fontId="47" fillId="0" borderId="17" xfId="0" applyFont="1" applyBorder="1" applyAlignment="1">
      <alignment horizontal="center" vertical="center" wrapText="1"/>
    </xf>
    <xf numFmtId="0" fontId="94" fillId="0" borderId="18" xfId="0" applyFont="1" applyBorder="1" applyAlignment="1">
      <alignment horizontal="left"/>
    </xf>
    <xf numFmtId="0" fontId="94" fillId="0" borderId="39" xfId="0" applyFont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7" fillId="0" borderId="39" xfId="0" applyFont="1" applyBorder="1" applyAlignment="1">
      <alignment vertical="center"/>
    </xf>
    <xf numFmtId="0" fontId="97" fillId="6" borderId="18" xfId="0" applyFont="1" applyFill="1" applyBorder="1"/>
    <xf numFmtId="2" fontId="12" fillId="0" borderId="18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 wrapText="1"/>
    </xf>
    <xf numFmtId="0" fontId="94" fillId="6" borderId="56" xfId="0" applyFont="1" applyFill="1" applyBorder="1" applyAlignment="1">
      <alignment vertical="center" wrapText="1"/>
    </xf>
    <xf numFmtId="0" fontId="94" fillId="6" borderId="57" xfId="0" applyFont="1" applyFill="1" applyBorder="1" applyAlignment="1">
      <alignment vertical="center" wrapText="1"/>
    </xf>
    <xf numFmtId="0" fontId="94" fillId="6" borderId="58" xfId="0" applyFont="1" applyFill="1" applyBorder="1" applyAlignment="1">
      <alignment vertical="center" wrapText="1"/>
    </xf>
    <xf numFmtId="0" fontId="94" fillId="6" borderId="59" xfId="0" applyFont="1" applyFill="1" applyBorder="1" applyAlignment="1">
      <alignment vertical="center" wrapText="1"/>
    </xf>
    <xf numFmtId="0" fontId="94" fillId="6" borderId="61" xfId="0" applyFont="1" applyFill="1" applyBorder="1" applyAlignment="1">
      <alignment vertical="center" wrapText="1"/>
    </xf>
    <xf numFmtId="0" fontId="94" fillId="6" borderId="62" xfId="0" applyFont="1" applyFill="1" applyBorder="1" applyAlignment="1">
      <alignment vertical="center" wrapText="1"/>
    </xf>
    <xf numFmtId="0" fontId="12" fillId="6" borderId="52" xfId="0" applyFont="1" applyFill="1" applyBorder="1" applyAlignment="1">
      <alignment horizontal="center" vertical="center"/>
    </xf>
    <xf numFmtId="0" fontId="68" fillId="6" borderId="32" xfId="0" applyFont="1" applyFill="1" applyBorder="1" applyAlignment="1">
      <alignment vertical="center" wrapText="1"/>
    </xf>
    <xf numFmtId="0" fontId="68" fillId="6" borderId="33" xfId="0" applyFont="1" applyFill="1" applyBorder="1" applyAlignment="1">
      <alignment vertical="center" wrapText="1"/>
    </xf>
    <xf numFmtId="0" fontId="98" fillId="0" borderId="0" xfId="0" applyFont="1"/>
    <xf numFmtId="0" fontId="98" fillId="0" borderId="0" xfId="0" applyFont="1" applyAlignment="1">
      <alignment horizontal="center"/>
    </xf>
    <xf numFmtId="0" fontId="11" fillId="7" borderId="18" xfId="0" applyFont="1" applyFill="1" applyBorder="1" applyAlignment="1">
      <alignment horizontal="center" vertical="center"/>
    </xf>
    <xf numFmtId="0" fontId="11" fillId="0" borderId="39" xfId="0" applyFont="1" applyBorder="1"/>
    <xf numFmtId="0" fontId="40" fillId="0" borderId="49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09" fillId="37" borderId="0" xfId="0" applyFont="1" applyFill="1"/>
    <xf numFmtId="11" fontId="0" fillId="0" borderId="0" xfId="0" applyNumberFormat="1"/>
    <xf numFmtId="18" fontId="0" fillId="0" borderId="0" xfId="0" applyNumberFormat="1"/>
    <xf numFmtId="2" fontId="0" fillId="0" borderId="0" xfId="0" applyNumberFormat="1"/>
    <xf numFmtId="0" fontId="0" fillId="0" borderId="119" xfId="0" applyBorder="1"/>
    <xf numFmtId="0" fontId="0" fillId="0" borderId="119" xfId="0" pivotButton="1" applyBorder="1"/>
    <xf numFmtId="0" fontId="0" fillId="0" borderId="121" xfId="0" applyBorder="1"/>
    <xf numFmtId="0" fontId="110" fillId="0" borderId="0" xfId="0" applyFont="1"/>
    <xf numFmtId="0" fontId="0" fillId="0" borderId="120" xfId="0" applyBorder="1"/>
    <xf numFmtId="0" fontId="0" fillId="0" borderId="123" xfId="0" applyBorder="1"/>
    <xf numFmtId="0" fontId="109" fillId="0" borderId="0" xfId="0" applyFont="1" applyAlignment="1">
      <alignment wrapText="1"/>
    </xf>
    <xf numFmtId="0" fontId="0" fillId="0" borderId="0" xfId="0" applyAlignment="1">
      <alignment wrapText="1"/>
    </xf>
    <xf numFmtId="0" fontId="111" fillId="0" borderId="0" xfId="0" applyFont="1"/>
    <xf numFmtId="0" fontId="112" fillId="0" borderId="0" xfId="0" applyFont="1"/>
    <xf numFmtId="0" fontId="109" fillId="38" borderId="124" xfId="0" applyFont="1" applyFill="1" applyBorder="1"/>
    <xf numFmtId="1" fontId="0" fillId="0" borderId="0" xfId="0" applyNumberFormat="1"/>
    <xf numFmtId="4" fontId="0" fillId="0" borderId="0" xfId="0" applyNumberFormat="1"/>
    <xf numFmtId="4" fontId="0" fillId="0" borderId="119" xfId="0" applyNumberFormat="1" applyBorder="1"/>
    <xf numFmtId="4" fontId="0" fillId="0" borderId="120" xfId="0" applyNumberFormat="1" applyBorder="1"/>
    <xf numFmtId="4" fontId="0" fillId="0" borderId="121" xfId="0" applyNumberFormat="1" applyBorder="1"/>
    <xf numFmtId="4" fontId="0" fillId="0" borderId="122" xfId="0" applyNumberFormat="1" applyBorder="1"/>
    <xf numFmtId="0" fontId="0" fillId="39" borderId="0" xfId="0" applyFill="1"/>
    <xf numFmtId="0" fontId="114" fillId="3" borderId="1" xfId="0" applyFont="1" applyFill="1" applyBorder="1" applyAlignment="1">
      <alignment horizontal="center" vertical="center" wrapText="1"/>
    </xf>
    <xf numFmtId="0" fontId="114" fillId="3" borderId="2" xfId="0" applyFont="1" applyFill="1" applyBorder="1" applyAlignment="1">
      <alignment horizontal="center" vertical="center" wrapText="1"/>
    </xf>
    <xf numFmtId="0" fontId="107" fillId="38" borderId="112" xfId="0" applyFont="1" applyFill="1" applyBorder="1"/>
    <xf numFmtId="0" fontId="74" fillId="32" borderId="34" xfId="0" applyFont="1" applyFill="1" applyBorder="1" applyAlignment="1">
      <alignment horizontal="center" vertical="center"/>
    </xf>
    <xf numFmtId="0" fontId="57" fillId="0" borderId="83" xfId="0" applyFont="1" applyBorder="1"/>
    <xf numFmtId="0" fontId="57" fillId="0" borderId="45" xfId="0" applyFont="1" applyBorder="1"/>
    <xf numFmtId="0" fontId="7" fillId="0" borderId="34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21" borderId="34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color rgb="FFFF000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9E1F2"/>
        </patternFill>
      </fill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9EAF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name="Sales Proof-style" pivot="0" count="4" xr9:uid="{00000000-0011-0000-FFFF-FFFF00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Stock_Master-style" pivot="0" count="4" xr9:uid="{00000000-0011-0000-FFFF-FFFF01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MASTER_DATA-style" pivot="0" count="4" xr9:uid="{00000000-0011-0000-FFFF-FFFF02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Oil Records-style" pivot="0" count="4" xr9:uid="{00000000-0011-0000-FFFF-FFFF03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CONDENSER_RECON_DETAIL-style" pivot="0" count="4" xr9:uid="{00000000-0011-0000-FFFF-FFFF04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46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4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14171</xdr:row>
      <xdr:rowOff>57150</xdr:rowOff>
    </xdr:from>
    <xdr:ext cx="200025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-381000</xdr:colOff>
      <xdr:row>14175</xdr:row>
      <xdr:rowOff>438150</xdr:rowOff>
    </xdr:from>
    <xdr:ext cx="2466975" cy="27432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 rot="-3014671">
          <a:off x="3965109" y="3311186"/>
          <a:ext cx="2761782" cy="93762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5400" b="1" cap="none">
              <a:solidFill>
                <a:srgbClr val="DF322D"/>
              </a:solidFill>
            </a:rPr>
            <a:t>CANCELL</a:t>
          </a: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yst" refreshedDate="46286.479874421297" createdVersion="8" refreshedVersion="8" minRefreshableVersion="3" recordCount="2670" xr:uid="{9B0EC8A9-8942-4ECC-BAB9-F0C3005F6057}">
  <cacheSource type="worksheet">
    <worksheetSource ref="A1:J2671" sheet="PIVOT_DATA"/>
  </cacheSource>
  <cacheFields count="10">
    <cacheField name="Src Row" numFmtId="0">
      <sharedItems containsSemiMixedTypes="0" containsString="0" containsNumber="1" containsInteger="1" minValue="24" maxValue="16061"/>
    </cacheField>
    <cacheField name="Challan #" numFmtId="0">
      <sharedItems count="276">
        <s v="GG/001/10-11"/>
        <s v="GG/002/10-11"/>
        <s v="GG/003/10-11"/>
        <s v="GG/004/10-11"/>
        <s v="GG/005/10-11"/>
        <s v="GG/006/10-11"/>
        <s v="GG/007/10-11"/>
        <s v="GG/008/10-11"/>
        <s v="GG/009/10-11"/>
        <s v="GG/010/10-11"/>
        <s v="GG/011/10-11"/>
        <s v="GG/012/10-11"/>
        <s v="GG/013/10-11"/>
        <s v="GG/014/10-11"/>
        <s v="GG/015/10-11"/>
        <s v="GG/016/10-11"/>
        <s v="GG/017/10-11"/>
        <s v="GG/018/10-11"/>
        <s v="GG/019/10-11"/>
        <s v="GG/020/10-11"/>
        <s v="GG/021/10-11"/>
        <s v="GG/022/10-11"/>
        <s v="GG/023/10-11"/>
        <s v="GG/024/10-11"/>
        <s v="GG/025/10-11"/>
        <s v="GG/026/10-11"/>
        <s v="GG/027/10-11"/>
        <s v="GG/028/10-11"/>
        <s v="GG/029/10-11"/>
        <s v="GG/030/10-11"/>
        <s v="GG/031/10-11"/>
        <s v="GG/032/10-11"/>
        <s v="GG/033/10-11"/>
        <s v="GG/034/10-11"/>
        <s v="GG/035/10-11"/>
        <s v="GG/036/10-11"/>
        <s v="GG/037/10-11"/>
        <s v="GG/038/10-11"/>
        <s v="GG/039/10-11"/>
        <s v="GG/040/10-11"/>
        <s v="GG/041/10-11"/>
        <s v="GG/042/10-11"/>
        <s v="GG/043/10-11"/>
        <s v="GG/044/10-11"/>
        <s v="GG/045/10-11"/>
        <s v="GG/046/10-11"/>
        <s v="GG/047/10-11"/>
        <s v="GG/048/10-11"/>
        <s v="GG/049/10-11"/>
        <s v="GG/050/10-11"/>
        <s v="GG/051/10-11"/>
        <s v="GG/052/10-11"/>
        <s v="GG/053/10-11"/>
        <s v="GG/054/10-11"/>
        <s v="GG/055/10-11"/>
        <s v="GG/056/10-11"/>
        <s v="GG/057/10-11"/>
        <s v="GG/058/10-11"/>
        <s v="GG/059/10-11"/>
        <s v="GG/060/10-11"/>
        <s v="GG/061/10-11"/>
        <s v="GG/062/10-11"/>
        <s v="GG/063/10-11"/>
        <s v="GG/064/10-11"/>
        <s v="GG/065/10-11"/>
        <s v="GG/066/10-11"/>
        <s v="GG/067/10-11"/>
        <s v="GG/068/10-11"/>
        <s v="GG/069/10-11"/>
        <s v="GG/070/10-11"/>
        <s v="GG/071/10-11"/>
        <s v="GG/072/10-11"/>
        <s v="GG/073/10-11"/>
        <s v="GG/074/10-11"/>
        <s v="GG/075/10-11"/>
        <s v="GG/076/10-11"/>
        <s v="GG/077/10-11"/>
        <s v="GG/078/10-11"/>
        <s v="GG/079/10-11"/>
        <s v="GG/080/10-11"/>
        <s v="GG/081/10-11"/>
        <s v="GG/082/10-11"/>
        <s v="GG/083/10-11"/>
        <s v="GG/084/10-11"/>
        <s v="GG/085/10-11"/>
        <s v="GG/086/10-11"/>
        <s v="GG/087/10-11"/>
        <s v="GG/088/10-11"/>
        <s v="GG/089/10-11"/>
        <s v="GG/090/10-11"/>
        <s v="GG/091/10-11"/>
        <s v="GG/092/10-11"/>
        <s v="GG/093/10-11"/>
        <s v="GG/094/10-11"/>
        <s v="GG/095/10-11"/>
        <s v="GG/096/10-11"/>
        <s v="GG/097/10-11"/>
        <s v="GG/098/10-11"/>
        <s v="GG/099/10-11"/>
        <s v="GG/100/10-11"/>
        <s v="GG/101/10-11"/>
        <s v="GG/102/10-11"/>
        <s v="GG/103/10-11"/>
        <s v="GG/104/10-11"/>
        <s v="GG/105/10-11"/>
        <s v="GG/106/10-11"/>
        <s v="GG/107/10-11"/>
        <s v="GG/108/10-11"/>
        <s v="GG/109/10-11"/>
        <s v="GG/110/10-11"/>
        <s v="GG/111/10-11"/>
        <s v="GG/112/10-11"/>
        <s v="GG/113/10-11"/>
        <s v="GG/114/10-11"/>
        <s v="GG/115/10-11"/>
        <s v="GG/116/10-11"/>
        <s v="GG/117/10-11"/>
        <s v="GG/118/10-11"/>
        <s v="GG/119/10-11"/>
        <s v="GG/120/10-11"/>
        <s v="GG/121/10-11"/>
        <s v="GG/122/10-11"/>
        <s v="GG/123/10-11"/>
        <s v="GG/124/10-11"/>
        <s v="GG/125/10-11"/>
        <s v="GG/126/10-11"/>
        <s v="GG/127/10-11"/>
        <s v="GG/128/10-11"/>
        <s v="GG/129/10-11"/>
        <s v="GG/130/10-11"/>
        <s v="GG/131/10-11"/>
        <s v="GG/132/10-11"/>
        <s v="GG/133/10-11"/>
        <s v="GG/134/10-11"/>
        <s v="GG/135/10-11"/>
        <s v="GG/136/10-11"/>
        <s v="GG/137/10-11"/>
        <s v="GG/138/10-11"/>
        <s v="GG/139/10-11"/>
        <s v="GG/140/10-11"/>
        <s v="GG/141/10-11"/>
        <s v="GG/142/10-11"/>
        <s v="GG/143/10-11"/>
        <s v="GG/144/10-11"/>
        <s v="GG/145/10-11"/>
        <s v="GG/146/10-11"/>
        <s v="GG/147/10-11"/>
        <s v="GG/148/10-11"/>
        <s v="GG/149/10-11"/>
        <s v="GG/150/10-11"/>
        <s v="GG/151/10-11"/>
        <s v="GG/152/10-11"/>
        <s v="GG/153/10-11"/>
        <s v="GG/154/10-11"/>
        <s v="GG/155/10-11"/>
        <s v="GG/156/10-11"/>
        <s v="GG/157/10-11"/>
        <s v="GG/158/10-11"/>
        <s v="GG/159/10-11"/>
        <s v="GG/160/10-11"/>
        <s v="GG/161/10-11"/>
        <s v="GG/162/10-11"/>
        <s v="GG/163/10-11"/>
        <s v="GG/164/10-11"/>
        <s v="GG/165/10-11"/>
        <s v="GG/166/10-11"/>
        <s v="GG/167/10-11"/>
        <s v="GG/168/10-11"/>
        <s v="GG/169/10-11"/>
        <s v="GG/170/10-11"/>
        <s v="GG/171/10-11"/>
        <s v="GG/172/10-11"/>
        <s v="GG/173/10-11"/>
        <s v="GG/174/10-11"/>
        <s v="GG/175/10-11"/>
        <s v="GG/176/10-11"/>
        <s v="GG/177/10-11"/>
        <s v="GG/178/10-11"/>
        <s v="GG/179/10-11"/>
        <s v="GG/180/10-11"/>
        <s v="GG/181/10-11"/>
        <s v="GG/182/10-11"/>
        <s v="GG/183/10-11"/>
        <s v="GG/184/10-11"/>
        <s v="GG/185/10-11"/>
        <s v="GG/186/10-11"/>
        <s v="GG/187/10-11"/>
        <s v="GG/188/10-11"/>
        <s v="GG/189/10-11"/>
        <s v="GG/190/10-11"/>
        <s v="GG/191/10-11"/>
        <s v="GG/192/10-11"/>
        <s v="GG/193/10-11"/>
        <s v="GG/194/10-11"/>
        <s v="GG/195/10-11"/>
        <s v="GG/196/10-11"/>
        <s v="GG/197/10-11"/>
        <s v="GG/198/10-11"/>
        <s v="GG/199/10-11"/>
        <s v="GG/200/10-11"/>
        <s v="GG/201/10-11"/>
        <s v="GG/202/10-11"/>
        <s v="GG/203/10-11"/>
        <s v="GG/204/10-11"/>
        <s v="GG/205/10-11"/>
        <s v="GG/206/10-11"/>
        <s v="GG/207/10-11"/>
        <s v="GG/208/10-11"/>
        <s v="GG/209/10-11"/>
        <s v="GG/210/10-11"/>
        <s v="GG/211/10-11"/>
        <s v="GG/212/10-11"/>
        <s v="GG/213/10-11"/>
        <s v="GG/214/10-11"/>
        <s v="GG/215/10-11"/>
        <s v="GG/216/10-11"/>
        <s v="GG/217/10-11"/>
        <s v="GG/218/10-11"/>
        <s v="GG/219/10-11"/>
        <s v="GG/220/10-11"/>
        <s v="GG/221/10-11"/>
        <s v="GG/222/10-11"/>
        <s v="GG/223/10-11"/>
        <s v="GG/224/10-11"/>
        <s v="GG/225/10-11"/>
        <s v="GG/226/10-11"/>
        <s v="GG/227/10-11"/>
        <s v="GG/228/10-11"/>
        <s v="GG/229/10-11"/>
        <s v="GG/230/10-11"/>
        <s v="GG/230-B/10-11"/>
        <s v="GG/231/10-11"/>
        <s v="GG/232/10-11"/>
        <s v="GG/233/10-11"/>
        <s v="GG/234/10-11"/>
        <s v="GG/234-B/10-11"/>
        <s v="GG/235/10-11"/>
        <s v="GG/236/10-11"/>
        <s v="GG/237/10-11"/>
        <s v="GG/238/10-11"/>
        <s v="GG/239/10-11"/>
        <s v="GG/240/10-11"/>
        <s v="GG/241/10-11"/>
        <s v="GG/242/10-11"/>
        <s v="GG/243/10-11"/>
        <s v="GG/244/10-11"/>
        <s v="GG/245/10-11"/>
        <s v="GG/246/10-11"/>
        <s v="GG/247/10-11"/>
        <s v="GG/248/10-11"/>
        <s v="GG/249/10-11"/>
        <s v="GG/250/10-11"/>
        <s v="GG/251/10-11"/>
        <s v="GG/252/10-11"/>
        <s v="GG/253/10-11"/>
        <s v="GG/254/10-11"/>
        <s v="GG/255/10-11"/>
        <s v="GG/256/10-11"/>
        <s v="GG/257/10-11"/>
        <s v="GG/258/10-11"/>
        <s v="GG/259/10-11"/>
        <s v="GG/260/10-11"/>
        <s v="GG/261/10-11"/>
        <s v="GG/262/10-11"/>
        <s v="GG/263/10-11"/>
        <s v="GG/264/10-11"/>
        <s v="GG/265/10-11"/>
        <s v="GG/266/10-11"/>
        <s v="GG/267/10-11"/>
        <s v="GG/268/10-11"/>
        <s v="GG/269/10-11"/>
        <s v="GG/270/10-11"/>
        <s v="GG/271/10-11"/>
        <s v="GG/272/10-11"/>
        <s v="GG/273/10-11"/>
        <s v="GG/296/10-11"/>
      </sharedItems>
    </cacheField>
    <cacheField name="Challan Date" numFmtId="0">
      <sharedItems/>
    </cacheField>
    <cacheField name="Part #" numFmtId="0">
      <sharedItems containsDate="1" containsMixedTypes="1" minDate="1899-12-31T00:00:00" maxDate="1899-12-31T00:00:00" count="357">
        <s v="PC-86270R12"/>
        <s v="PC-86270R134A"/>
        <s v="PC-1100"/>
        <s v="250ML"/>
        <s v="PC-86251"/>
        <s v="PC-86266"/>
        <s v="PC-86134"/>
        <s v="PC-86026B"/>
        <s v="(no part #)"/>
        <s v="PC-7031A"/>
        <s v="O RING"/>
        <s v="SEA-NAIR"/>
        <s v="4 SPEED"/>
        <s v="PC-8115B"/>
        <s v="AA"/>
        <s v="PC-7032A"/>
        <s v="PC-7210"/>
        <s v="PC-7237"/>
        <s v="PC-1229A"/>
        <s v="PC-86090"/>
        <s v="PC-86240"/>
        <s v="PC-86038"/>
        <s v="PC-86125"/>
        <s v="PC-86092"/>
        <s v="PC-86235"/>
        <s v="PC-86245"/>
        <s v="PC-86237"/>
        <s v="PC-86034"/>
        <s v="PC-86247"/>
        <s v="PC-86238"/>
        <s v="PC-86093"/>
        <s v="PC-86244"/>
        <s v="PC-86043"/>
        <s v="PC-86255R"/>
        <s v="SAMPLE RTND"/>
        <s v="PC-86207"/>
        <s v="PC-012"/>
        <s v="PC-036R12"/>
        <s v="PC-036R134"/>
        <s v="PC-208"/>
        <s v="PC-407R"/>
        <s v="PC-8083"/>
        <s v="PC-8095"/>
        <s v="PC-8096"/>
        <s v="PC-8905"/>
        <s v="PC-052R"/>
        <s v="PC-043R"/>
        <s v="PC-055R"/>
        <s v="PC-079R"/>
        <s v="PC-205"/>
        <s v="PC-206"/>
        <s v="PC-209"/>
        <s v="PC-054"/>
        <s v="FLARE"/>
        <s v="PC-1525"/>
        <s v="PC-1054"/>
        <s v="PC-1046"/>
        <s v="PC-1045B"/>
        <s v="PC-1191"/>
        <s v="PC-7053A"/>
        <s v="PC-7217"/>
        <s v="PC-86037"/>
        <s v="PC-135R"/>
        <s v="PC-6142"/>
        <s v="PC-86255B"/>
        <s v="PC-86110"/>
        <s v="PC-86066"/>
        <s v="PC-86027B"/>
        <s v="PC-86101"/>
        <s v="PC-86087"/>
        <s v="PC-86270 R134"/>
        <s v="PC-8904R"/>
        <s v="PC-86177"/>
        <s v="PC-86239"/>
        <s v="PC-050R"/>
        <s v="PC-7159"/>
        <s v="PC-036R134A"/>
        <s v="PC-8905R"/>
        <s v="PC-86242"/>
        <s v="PC-86040"/>
        <s v="PC-86039"/>
        <s v="PC-86270-R12"/>
        <s v="SAMPLE"/>
        <s v="PC-036R-134"/>
        <s v=" PC-052R"/>
        <s v="PC-8115"/>
        <s v="PC-8321"/>
        <s v="1 LTR"/>
        <s v="4 LTR"/>
        <s v="A6"/>
        <s v="BEIGE-A"/>
        <s v="GREY-A"/>
        <s v="BEIGE-C"/>
        <s v="GREY-C"/>
        <s v="A-6"/>
        <s v="250G"/>
        <s v="8MM"/>
        <s v="11MM"/>
        <s v="15MM"/>
        <s v="PC-868404"/>
        <s v="PC-868412"/>
        <s v="PC-E407"/>
        <s v="PC-E533"/>
        <s v="PC-E443"/>
        <s v="PC-E406"/>
        <s v="PC-E035"/>
        <s v="PC-E417"/>
        <s v="PC-E510"/>
        <s v="PC-E523"/>
        <s v="PC-E424"/>
        <s v="PC-E022"/>
        <s v="PC-E111"/>
        <s v="PC-E037"/>
        <s v="PC-E402"/>
        <s v="PC-E419"/>
        <s v="PC-E036"/>
        <s v="R134A"/>
        <s v="880-E001"/>
        <s v="820-E428"/>
        <s v="UNO-E402"/>
        <s v="ALUMINIUM"/>
        <s v="COPPER"/>
        <s v="PC-7157"/>
        <s v="TST-8801"/>
        <s v="TST-8801-A"/>
        <s v="TS-8805"/>
        <s v="TS-8805B"/>
        <s v="UNICLA"/>
        <s v="PC-8005"/>
        <s v="PC-8006"/>
        <s v="PC-8020"/>
        <s v="PC-8051"/>
        <s v="PC-8031"/>
        <s v="PC-8026"/>
        <s v="PC-8053"/>
        <s v="PC-8008"/>
        <s v="PC-6001"/>
        <s v="PC-6002"/>
        <s v="AL"/>
        <s v="PC-8120"/>
        <s v="PC-8017"/>
        <s v="PC-6066"/>
        <s v="BEIGE"/>
        <s v="GREY"/>
        <s v="PC-6001B"/>
        <s v="PC-86186                  "/>
        <s v="PC-249R"/>
        <s v="PC-7029"/>
        <s v="PC-246"/>
        <s v="PC-1042A"/>
        <s v="PC-1054B"/>
        <s v="PC-8797"/>
        <s v="PC-1801A"/>
        <s v="PC-1091"/>
        <s v="PC-1065"/>
        <s v="PC-926"/>
        <s v="PC-1066"/>
        <s v="PC-A6"/>
        <s v="SD-1001"/>
        <s v="SD-1001A"/>
        <s v="SD-1001B"/>
        <s v="SD-1002"/>
        <s v="SD-1002A"/>
        <s v="SD-1002B"/>
        <s v="SD-1003"/>
        <s v="SD-1003A"/>
        <s v="SD-1003B"/>
        <s v="SD-1004"/>
        <s v="SD-1004A"/>
        <s v="SD-1004B"/>
        <s v="SD-1004C"/>
        <s v="SD-1004D"/>
        <s v="SD-1004E"/>
        <s v="SD-1005"/>
        <s v="SD-1005A"/>
        <s v="SD-1005B"/>
        <s v="SD-1007A"/>
        <s v="SD-1007B"/>
        <s v="SD-1008"/>
        <s v="SD-1008A"/>
        <s v="SD-1008B"/>
        <s v="SD-1009A"/>
        <s v="SD-1009B"/>
        <s v="SD-1010A"/>
        <s v="SD-1010B"/>
        <s v="SD-1011"/>
        <s v="SD-1011A"/>
        <s v="SD-1011B"/>
        <s v="SD-1012"/>
        <s v="SD-1012A"/>
        <s v="SD-1012B"/>
        <s v="SD-1014"/>
        <s v="SD-1015"/>
        <s v="SD-1018A"/>
        <s v="SD-1019"/>
        <s v="SD-1020"/>
        <s v="SD-1020A"/>
        <s v="SD-1020B"/>
        <s v="SD-1021"/>
        <s v="SD-1021A"/>
        <s v="SD-1021B"/>
        <s v="PC-61020"/>
        <s v="PC-7058A"/>
        <s v="PC-113R"/>
        <s v="PC-8095R"/>
        <s v="PC-86046"/>
        <s v="PC-86233"/>
        <s v="PC-86246"/>
        <s v="PC 141522F"/>
        <s v="PC 141522O"/>
        <s v="PC 141820"/>
        <s v="PC142122"/>
        <s v="PC141820"/>
        <s v="PC-60120"/>
        <s v="PC-86234"/>
        <s v="PC-86248"/>
        <s v="PC-86246B"/>
        <s v="PC 141522(O)"/>
        <s v="PC 141522(F)"/>
        <s v="PC 142122(F)"/>
        <s v="PC 142322(F)"/>
        <s v="PC 141820(F)"/>
        <s v="PC 142120(F)"/>
        <s v="PC 141420(F)"/>
        <s v="PC 141420(O)"/>
        <s v="PC-61020 (232MM)"/>
        <s v="PC 141822"/>
        <s v="PC-7058A "/>
        <s v="PC-86091"/>
        <s v="PC-86236"/>
        <s v="PC-86036"/>
        <s v="TST-8801-B"/>
        <s v="TS-8805-B"/>
        <s v="PC-E414"/>
        <s v="PC-86274"/>
        <s v="PC-86041"/>
        <s v="PC-86042"/>
        <s v="PC-204"/>
        <s v="PC-E601"/>
        <s v="PC-8082"/>
        <s v="PC-86004"/>
        <s v="PC-86101                   "/>
        <s v="PC-86270R-134A"/>
        <n v="404"/>
        <s v="3 SPEED"/>
        <s v="PC-143R"/>
        <s v="30 0 E429"/>
        <s v="30 0 E431"/>
        <s v="30 0 E372"/>
        <s v="PC-E011"/>
        <s v="PC-250R"/>
        <s v="PC-439R"/>
        <s v="PC-8263"/>
        <s v="FK-1181"/>
        <s v="FK-1015"/>
        <s v="FK-C906"/>
        <s v="PC-211"/>
        <s v="PC-144R"/>
        <s v="PC-86064"/>
        <s v="PC141522O"/>
        <s v="FK-1011"/>
        <s v="FK-1012"/>
        <s v="FK-1080"/>
        <s v="FK-1034"/>
        <s v="FK-1023B"/>
        <s v="XKC-345"/>
        <s v="XKC-5005"/>
        <s v="PC-210"/>
        <s v="PC-142R"/>
        <s v="BAZEL"/>
        <s v="PC141820F"/>
        <s v="PC142120F"/>
        <s v="PC142320F"/>
        <s v="PC141816F"/>
        <s v="PC142116F"/>
        <s v="PC142316F"/>
        <s v="PC141526F"/>
        <s v="PC-86276"/>
        <s v="PC-86278"/>
        <s v="24V"/>
        <s v="PC-8047"/>
        <s v="PC E 523"/>
        <s v="PC -024R"/>
        <s v="PC141826F"/>
        <s v="PC142126F"/>
        <s v="PC-86277"/>
        <s v="PC-024R"/>
        <s v="PC-86273"/>
        <s v="PC 252820"/>
        <s v="RTN EMPTY CAN"/>
        <s v="RTN EMPTY CANS"/>
        <s v="LESS 35KG SHORT QTY"/>
        <s v="RECEIVED SHORT DURING EXCHANGE"/>
        <s v="PC1229 A"/>
        <s v="PC-86066                    "/>
        <s v="PC-86101    "/>
        <s v="PC-86279"/>
        <s v="PC 249R"/>
        <s v="PC-141522F"/>
        <s v="PC141822F"/>
        <s v="PC-142544"/>
        <s v="PC141522F"/>
        <s v="PC141526"/>
        <s v="PC141822"/>
        <s v="PC141420F"/>
        <n v="747"/>
        <s v="AL B"/>
        <s v="AL G"/>
        <s v="PC-E420"/>
        <s v="PC-E614"/>
        <s v="PC-E422"/>
        <s v="PC-E404"/>
        <s v="PC-E429"/>
        <s v="PC-E431"/>
        <s v="PC-E372"/>
        <s v="PC-E426"/>
        <s v="PC-E001"/>
        <s v="PC-E428"/>
        <s v="PC-8109R"/>
        <s v="PC-8111R"/>
        <s v="LID"/>
        <s v="PC-053"/>
        <s v="PC-142A"/>
        <s v="PC-1801A   /  PC-1047B"/>
        <s v="TS-8805-E"/>
        <s v="AGAINST 8MM TO VIMAL"/>
        <s v="PC-86101   "/>
        <s v="PC-E502"/>
        <s v="PC-E401"/>
        <s v="PC-451R"/>
        <s v="TOTAL PAGE-1"/>
        <s v="SUC"/>
        <s v="TS-8805E"/>
        <s v="1LTR"/>
        <s v="PC-86027"/>
        <e v="#REF!"/>
        <s v="PC-1042A / 1044A"/>
        <s v="141520F"/>
        <n v="141820"/>
        <n v="142316"/>
        <n v="1191"/>
        <s v="PC - 1046"/>
        <s v="PC-86241"/>
        <s v="PC141522(O)"/>
        <s v="PC141522(F)"/>
        <s v="PC142126"/>
        <s v="PC-E045"/>
        <s v="PC-E039"/>
        <s v="GREY COP"/>
        <s v="GREY AL"/>
        <s v="PC-8084"/>
        <s v="COPPER GREY"/>
        <s v="PC-141522O"/>
        <s v="PC-8110R"/>
        <s v="" u="1"/>
        <n v="0" u="1"/>
        <d v="1899-12-30T00:00:00" u="1"/>
      </sharedItems>
    </cacheField>
    <cacheField name="Description" numFmtId="0">
      <sharedItems containsMixedTypes="1" containsNumber="1" containsInteger="1" minValue="0" maxValue="142126" count="523">
        <s v="ZEN DELHI-R12"/>
        <s v="ZEN DELHI-R134A"/>
        <s v="PALIO"/>
        <s v="ND-8"/>
        <s v="CIVIC"/>
        <s v="I-10"/>
        <s v="FABIA"/>
        <s v="LAURA"/>
        <s v="747 A/C SWITCH 3 COUPLER"/>
        <s v="747 A/C SWITCH 1 COUPLER"/>
        <s v="8MM"/>
        <s v="11MM"/>
        <s v="15MM"/>
        <s v="ND"/>
        <s v="UNICLA 20 LTR"/>
        <s v="UNICLA 4 LTR"/>
        <s v="BACK PLATE 505 / 507"/>
        <s v="BACK PLATE 508 / 510"/>
        <s v="CONCORD MOTOR"/>
        <s v="UNICLA 1 LTR"/>
        <s v="BLOWER WHEEL"/>
        <s v="BLOWER MOTOR"/>
        <s v="UNICLA DAMBER TAPE"/>
        <s v="BAZEL 404"/>
        <s v="SANTRO XING"/>
        <s v="SCORPIO 4 HOLE"/>
        <n v="507"/>
        <n v="508"/>
        <s v="ND SUBROS"/>
        <s v="O-RING"/>
        <s v="TQ/SAFARI"/>
        <s v="OPEL ASTRA"/>
        <s v="BOLERO"/>
        <s v="THERMOSTAT"/>
        <s v="ESTEEM R134A"/>
        <s v="HONDA CITY T3"/>
        <s v="CORSA"/>
        <s v="SANTRO"/>
        <s v="MARUTI 800 MPFI"/>
        <s v="QUALIS PAD"/>
        <s v="ZEN R134A"/>
        <s v="INDIGO"/>
        <s v="FORD IKON"/>
        <s v="TRAVERA"/>
        <s v="SAFARI"/>
        <s v="SCORPIO"/>
        <s v="QUALIS O RING"/>
        <s v="ZEN R12"/>
        <s v="VOLVO"/>
        <s v="VOLVO "/>
        <s v="SWIFT"/>
        <s v="14X18X22MM"/>
        <s v="14X15X26MM"/>
        <s v="ESTEEM R12"/>
        <s v="WAGON-R"/>
        <s v="LOGAN"/>
        <s v="SOMU VECTA"/>
        <s v="OPEL"/>
        <s v="CEILO"/>
        <s v="ACCENT"/>
        <s v="SONATA"/>
        <s v="FEISTA"/>
        <s v="LANCER HCC"/>
        <s v="INNOVA"/>
        <s v="BACK PLATE 505/507"/>
        <s v="BACK PLATE 508/510"/>
        <s v="ESTEEM"/>
        <s v="HONDA CITY"/>
        <s v="SKODA"/>
        <s v="INNOVA A/C SWITCH"/>
        <s v="507 SINGLE"/>
        <s v="ND-SUBROS"/>
        <s v="SANTRO SMALL"/>
        <s v="507-AA"/>
        <s v="WR"/>
        <s v="ZEN DELPHI R12"/>
        <s v="FIESTA"/>
        <s v="ELENTRA"/>
        <s v="O RING"/>
        <s v="14&quot; JPI (S)"/>
        <s v="COROLLA"/>
        <s v="ELANTRA"/>
        <s v="GETZ"/>
        <s v="CRV"/>
        <s v="ZEN DELPHI R134A"/>
        <s v="14X28X44"/>
        <s v="2 PCS FORD IKON DRIER AGAINST SHORT RECEIVED IN LAST SHIPMENT"/>
        <s v="MINIBUS"/>
        <s v="QUALIS"/>
        <s v="SUPERFINE SPRAY HOSE"/>
        <s v="AVEO"/>
        <s v="HONDA CITY=T3"/>
        <s v="14X21X20MM"/>
        <s v="BALENO"/>
        <s v="ACCENT "/>
        <s v="A6"/>
        <s v="ESTEEM R-12"/>
        <s v="16&quot; 'S'"/>
        <n v="404"/>
        <s v="INDICA BEHR"/>
        <s v="VISTA"/>
        <s v="PF SCORPIO"/>
        <s v="HONDA CRV"/>
        <s v="SKODA 3 PIN HPLP"/>
        <s v="OPEL "/>
        <s v="UNICLA OIL"/>
        <s v="COMPRESSOR BACK PLATE-507"/>
        <s v="CONCORD-AL"/>
        <s v="CONCORD-COPPER"/>
        <s v="UNICLA "/>
        <s v="ND-9"/>
        <s v="LID"/>
        <s v="DIS"/>
        <s v="SUC"/>
        <s v="ALTO / WAGON-R"/>
        <s v="CAMRY"/>
        <s v="ESTEEM R 12"/>
        <s v="ESTEEM R 134A"/>
        <s v="HONDA ACCORD"/>
        <s v="HONDA CIVIC"/>
        <s v="HONDA CITY T-3"/>
        <s v="IKON"/>
        <s v="LANCER MMC"/>
        <s v="OPTRA"/>
        <n v="505"/>
        <n v="510"/>
        <s v="UNICLA"/>
        <s v="SANTRO 3 SPEED"/>
        <s v="TATA INDICA"/>
        <s v="VARNA"/>
        <s v="UNICLA CONCORD BEIGE"/>
        <s v="UNICLA CONCORD GREY"/>
        <s v="10&quot;X10 B- (Straight Blade)"/>
        <s v="12&quot;X10 B- Straight Blade)"/>
        <s v="10&quot;X10 B- (S Blade)"/>
        <s v="12&quot;X10 B- (S Blade)"/>
        <s v="SUPERKING"/>
        <s v="Esteem-R12"/>
        <s v="Esteem-R134A"/>
        <s v="Ford"/>
        <s v="Maruti 'O'Ring"/>
        <s v="Santro / Santro Zing"/>
        <s v="Toyota Qualis"/>
        <s v="Universal-F"/>
        <s v="Universal-O"/>
        <s v="CONCORD COOLING COIL"/>
        <s v="MICRBUS"/>
        <s v="1 PCS FREE MICROBUS OF GG/297/09-10 DT.03.03.10"/>
        <s v="Ambasdor /Bolero"/>
        <s v="Lancer"/>
        <s v="CONCORD COPPER"/>
        <s v="COMPRESSOR BACK PLATE 507"/>
        <s v="COMPRESSOR BACK PLATE 508"/>
        <s v="SK COIL"/>
        <s v="MICROBUS"/>
        <s v="SPARK"/>
        <s v="SK"/>
        <s v="14&quot; STRAIGHT BLADE"/>
        <s v="INNOVA BACK"/>
        <s v="12&quot; (S) BLADE BEHR"/>
        <s v="UNIVERSAL O RING"/>
        <s v="SKODA 3 PIN"/>
        <s v="ALTO/WR 2 PIN"/>
        <s v="OPEL BIG"/>
        <s v="405 SUPKERKING"/>
        <s v="QUALIS HPLP"/>
        <s v="LANCER BLOWER SWITCH"/>
        <s v="INDICA R-134A 4 PIN "/>
        <s v="MARUTI O RING"/>
        <s v="PLATE HONDA CITY T3"/>
        <s v="MAGNATTE COIL HONDA CITY-T1"/>
        <s v="PULLEY PULL HONDA CITY- T3"/>
        <s v="PLATE HUB SONATA"/>
        <s v="MAGNATTE COIL SONATA / ACCENT / CRD-I / TRAVERA / SANTRO"/>
        <s v="PULLEY PULL ACCENT PETROL"/>
        <s v="PLATE HUB QUALIS"/>
        <s v="MAGNATTE COIL QUALIS"/>
        <s v="PULLEY PULL QUALIS"/>
        <s v="PLATE HUB HS-11 SANTRO XING"/>
        <s v="MAGNATIC COIL HS-11 SANTRO XING"/>
        <s v="PULLEY PULL HS-11 SANTRO"/>
        <s v="MAGNETIC COIL MC-A HS-SANTRO DELPHI"/>
        <s v="MAGNETIC COIL SANTRO (SP10)-XING"/>
        <s v="MAGNETIC COIL-TRAVERA / ACCENT / SCORPIO / SONATA"/>
        <s v="PLATE HUB SUBROS ND ESTEEM"/>
        <s v="MAGNETIC COIL SUBROS ND ESTEEM"/>
        <s v="PULLEY PULL SUBROS ND ESTEEM/ZEN"/>
        <s v="MAGNETIC COIL SKODA"/>
        <s v="PULLEY PULL SKODA"/>
        <s v="PLATE HUB WAGONR"/>
        <s v="MAGNETIC COIL WAGON-R / INNOVA SMALL"/>
        <s v="PULLEY PULL WAGONR"/>
        <s v="MAGNETIC COIL FORD IKON 1.8"/>
        <s v="PULLEY FORD IKON 1.8"/>
        <s v="MAGNETIC COIL LANCER MMC"/>
        <s v="PULLEY PULL FORD 1.8"/>
        <s v="PLATE HUB HYUNDAI ACCENT CRD"/>
        <s v="MAGNETIC COIL SANTRO XING"/>
        <s v="PULLEY PULL HYUNDAI ACCENT CRD"/>
        <s v="PULLEY PULL SCORPIO II"/>
        <s v="MAGNETIC COIL BOLERO/SUMO"/>
        <s v="MAGNETIC COIL TATA SUMO "/>
        <s v="MAGNETIC COIL WR/ALTO"/>
        <s v="MAGNETIC COIL FORD"/>
        <s v="PULLEY -PL-INNOVA SMALL"/>
        <s v="MAGNETIC COIL MC-INNOVA DUAL A/C/BOLERO/ACCORD"/>
        <s v="PULLEY-PL-INNOVA BIG-DUAL A/C"/>
        <s v="PLATE CP-INO-B /QUALIS"/>
        <s v="MAGNETIC COIL MC-CRV/H.CITY-T3"/>
        <s v="PULLEY-PL-CRV"/>
        <s v="MAGNETIC COIL HONDA CITY T1/T2/T3"/>
        <s v="CLUTH PLATE-CRV/H.CITY-T3"/>
        <s v="WR/ALTP-2PIN"/>
        <s v="14X25X44"/>
        <s v="FORD FEISTA"/>
        <s v="UNIVERSAL BUS RECEIVER DRIER"/>
        <s v="SANTRO DELPHI/ZEN DELPHI/MARTIZ"/>
        <s v="QUALIS (O)"/>
        <s v="14X15X22 (F)"/>
        <s v="14X15X22 (O)"/>
        <s v="14X18X20"/>
        <s v="Universal BUS-F"/>
        <s v="14X21X22"/>
        <s v="ZEN DELPHI"/>
        <s v="QUALIS - FLARE"/>
        <s v="ACCENT-PETROL"/>
        <s v="14X15X22 O"/>
        <s v="14X15X22 F"/>
        <s v="14x21x22 F"/>
        <s v="14x23x22 F"/>
        <s v="14x18x20 F"/>
        <s v="14X21X20 F"/>
        <s v="14X14X20 F"/>
        <s v="14X14X20 O"/>
        <s v="MARUTI O RING (AL)"/>
        <s v="UNIVERSAL FLARE"/>
        <s v="BUS UNIVERSAL"/>
        <s v="14X18X22"/>
        <s v="Santro Large/Matiz/Zen Delphi"/>
        <s v="HONDA CITY T-1 &amp; 2"/>
        <s v="ZEN DELPHI R134"/>
        <s v="14X25X44 F"/>
        <s v="14X23X20MM"/>
        <s v="25X28X20MM"/>
        <s v="DESICCANT DRIER/FILTER"/>
        <s v="14X23X20 F"/>
        <s v="INDICA SUBROS R134A"/>
        <s v="14&quot; STRAIGHT"/>
        <s v="10&quot; (S)"/>
        <s v="10&quot; (STRAIGHT)"/>
        <s v="12&quot; (S)"/>
        <s v="14X18X16MM"/>
        <s v="14X21X16MM"/>
        <s v="14X23X16MM"/>
        <s v="ACCORD"/>
        <s v="A-STAR"/>
        <s v="ACCENT PETROL"/>
        <s v="AMBASDOR"/>
        <s v="MATIZ"/>
        <s v="HONDA CITY T-I &amp; II"/>
        <s v="ZEN R-134A"/>
        <s v="ZEN DELPHI R-134A"/>
        <s v="UNIVERSAL FLARE "/>
        <s v="CONCORD - COPPER"/>
        <s v="QUALIS-PAD"/>
        <s v="WR/ALTO"/>
        <s v="14X15X22MM (O)"/>
        <s v="INDICA BEHR R 134A"/>
        <s v="10&quot; STRAIGHT BLADE"/>
        <s v="10&quot; (S) BLADE"/>
        <s v="ZEN SUBROS R-134"/>
        <s v="14X23X26"/>
        <s v="COMP. OIL 1 LTR"/>
        <s v="14X21X16"/>
        <s v="HOSE"/>
        <s v="SKODA WITH DRIER"/>
        <s v="UNIVERSAL - F"/>
        <s v="510 R 134A WITH CHARGING PORT"/>
        <s v="ZEN SUBROS R134A"/>
        <s v="AMBASDOR R-134A"/>
        <s v="HONDA CITY TYPE-1"/>
        <s v="HONDA CITY TYPE-3"/>
        <s v="LOGAN PAD"/>
        <s v="ESTEEM R-134A"/>
        <s v="QUALIS (F)"/>
        <s v="SEA-N-AIR"/>
        <s v="INDICA BEHR R134A"/>
        <s v="UNIVERSAL FLAIR"/>
        <s v="COMPANY-A PREMIUM COOLING COIL"/>
        <s v="ESTEEM R134"/>
        <s v="BOLARO"/>
        <s v="UNIVERSAL"/>
        <s v="M-BENZ W203"/>
        <s v="M-BENZ W211"/>
        <s v="M-BENZ W210"/>
        <s v="SKODA FABIA"/>
        <s v="BUS DRIER"/>
        <s v="ORIFICE TUBE-ORINGE"/>
        <s v="VERNA DIESEL"/>
        <s v="BUS UNIVERSAL DRIER"/>
        <s v="MARUTI ORING"/>
        <s v="CIELO"/>
        <s v="14x23x44"/>
        <s v="UNIVERSAL DRIER"/>
        <s v="VARNA DIESEL"/>
        <s v="LACNER HCC"/>
        <s v="UNIVERSAL BUS FLARE"/>
        <s v="ACCENT CRDI"/>
        <s v="FLARE"/>
        <s v="ORING"/>
        <s v="14X21X26"/>
        <s v="14&quot; ST BLADE"/>
        <s v="16&quot; S BLADE"/>
        <s v="10&quot; S BLADE"/>
        <s v="CONCORD A/C SWITCH"/>
        <s v="QUALIS FLARE"/>
        <s v="UNICLA COMPRESSOR OIL"/>
        <s v="BEARING (ASSORTED)"/>
        <s v="VISTA BEHR "/>
        <s v="ZEN ESTILO"/>
        <s v="ORIGINAL SUMO DELPHI CONDENSER FAN ASSY"/>
        <s v="HONDA CITY-T3"/>
        <s v="14X15X22 ORING"/>
        <s v="MARUTI"/>
        <s v="CONCORD PLATES"/>
        <s v="SEA-NAIR 404"/>
        <s v="14X18X16 F"/>
        <s v="14X21X16 F"/>
        <s v="14X23X16 F"/>
        <s v="14x15x26 F"/>
        <s v="HONDA CITY TYPE 5"/>
        <s v="MICROBUS MOTOR"/>
        <s v="MARUTI ALUMINIUM FLARE"/>
        <s v="14X18X26 F"/>
        <s v="14X21X26 F"/>
        <s v="25x28x20 F"/>
        <s v="ENDEAOUR"/>
        <s v="INDICA VISTA"/>
        <s v="HONDA CITY T-5"/>
        <s v="MARUTI ALUMINUM FLARE"/>
        <s v="UNIVERSAL (F)"/>
        <s v="HONDA CITY T5"/>
        <s v="SAFARI DÉCOR"/>
        <s v="25X28X20 "/>
        <s v="COMPANY-A CONDENSORS"/>
        <s v="HFC R134A"/>
        <s v=""/>
        <s v="ZEN-R12"/>
        <s v="INDICA BEHR-R134A                                                                                                                                                                           "/>
        <s v="12&quot; S BLADE"/>
        <s v="SKODA LAURA"/>
        <s v="ACCENT CRD-I"/>
        <s v="MICRO BUS  MOTOR 12V"/>
        <s v="LANCER MCC"/>
        <s v="HONDA CITY TYPE 1"/>
        <s v="10&quot; S-BLADE"/>
        <s v="12&quot; S- BLADE"/>
        <s v="QULAIS ORING"/>
        <s v="INDICA BEHR "/>
        <s v="MARUTI 800"/>
        <s v="TAVERA"/>
        <s v="WAGON R"/>
        <s v="ZEN DIESEL"/>
        <s v="ZEN R 12"/>
        <s v="14x15x22mm flare"/>
        <s v="14X18X22 (F)"/>
        <s v="INDICA SUBROS"/>
        <s v="14X15X26"/>
        <s v="14X14X20 (F)"/>
        <s v="404 BAZEL"/>
        <s v="COMPRESSOR OIL"/>
        <s v="10&quot; STRIGHT BLADE 80W"/>
        <s v="10&quot; (S) BLADE 80W"/>
        <s v="12&quot; STRIGHT BLADE 80W"/>
        <s v="12&quot; (S) BLADE 80W"/>
        <s v="COMPRESSOR VALVE"/>
        <s v="3 CUPPLER"/>
        <s v="SINGLE CUPPLER"/>
        <s v="COMPRESSOR FRONT PLATE"/>
        <s v="ALTO / WR"/>
        <s v="QUALIS ORING "/>
        <s v="QUALIS FLAIR"/>
        <s v="SANTRO ZING"/>
        <s v="HONDA T-1"/>
        <s v="UNIVERSAL FLARE 3/8"/>
        <s v="UNIVERSAL O RING 3/8"/>
        <s v="UNIVERSAL 3/8"/>
        <s v="HONDA"/>
        <s v="AMBASSADOR"/>
        <s v="CONCORD ALUMINIUM BEIGE"/>
        <s v="CONCORD ALUMINIUM GREY"/>
        <s v="Maruti Car-800 MPFI"/>
        <s v="14X18X16"/>
        <s v="14X21X20"/>
        <s v="LINEA"/>
        <s v="M-BENZ-W203"/>
        <s v="M-BENZ-W211"/>
        <s v="M-BENZ-W210"/>
        <s v="M-BENZ-W220"/>
        <s v="M-HAWK"/>
        <s v="INDIA BEHR VISTA"/>
        <s v="VERNA"/>
        <s v="LOGAN BEHR"/>
        <s v="Honda City-I &amp; II"/>
        <s v="25X28X20"/>
        <s v="SKODA-3PIN"/>
        <s v="14X14X20"/>
        <s v="14X23X16"/>
        <s v="GAS"/>
        <s v="BAZEL 400-100"/>
        <s v="BALENO "/>
        <s v="FORD FIESTA "/>
        <s v="INDIGO COIL"/>
        <s v="SCORPIO "/>
        <s v="VERNA DSL "/>
        <s v="SCORPIO /INDICA 4 PIN"/>
        <s v="THERMOSTATE"/>
        <s v="SANTRO SWITCH"/>
        <s v="14X15X22"/>
        <s v="14X23X22"/>
        <s v="AMBASDOR R134A"/>
        <s v="INDICA R134A , 4PIN"/>
        <s v="FAN 16&quot;"/>
        <s v="MICRO BUS BLOWER"/>
        <s v="AMBASSDAR"/>
        <s v="HONDA T-III"/>
        <s v="QUALIS-FLARE"/>
        <s v="SANTRO "/>
        <s v="ZEN R134"/>
        <s v="BS HOSE -11 MM EXCHANGE WITH 8MM"/>
        <s v="CONCORD-ALUMINUM"/>
        <s v="507 single seal"/>
        <s v="10&quot; STRAIGHT"/>
        <s v="HONDA CITY T-1"/>
        <s v="M-HWAK"/>
        <s v="VISTA BEHR"/>
        <s v="ZEN R12 -SUBROS"/>
        <s v="SCORPIO (RHD)"/>
        <s v="Varna (DEISAL)"/>
        <s v="Wagan R / Alto"/>
        <s v="BOLERO R 134A"/>
        <s v="14X15X22F"/>
        <s v="14X28X44F"/>
        <s v="MARC W203 (EXCHANGE WITH E372)"/>
        <s v="INDICA-134A-SUBROS                           "/>
        <s v="ACCENT DEISAL"/>
        <s v="SKODA 3PIN"/>
        <s v="QUALIS (PAD)"/>
        <s v="WAGON R / ALTO"/>
        <s v="16&quot; JPI TYPE`"/>
        <s v="O RING BOX"/>
        <s v="FORD FIESTA"/>
        <s v="14x15x22mm oring"/>
        <s v="14x18x22mm flare"/>
        <s v="14x28x44mm flare"/>
        <s v="14x15x20mm flare"/>
        <s v="14x18x16mm flare"/>
        <s v="BOLERO- R134A"/>
        <s v="Esteem-134a "/>
        <s v="INDICA BEHR-R134A                                                                                                                                                                           (WITH BRACKET)"/>
        <s v="INDIGO  (WITH BRKET)"/>
        <s v="OPTRA (WITH DRIER)"/>
        <s v="SAFARI DICOR"/>
        <s v="ZEN-R134A"/>
        <s v="14x18x20mm"/>
        <s v="Maruti 'F'Ring"/>
        <s v="SWIFT / SWIFT DZIRE"/>
        <s v="VARNA PETROL"/>
        <s v="HONDA T-5"/>
        <s v="INDIGO  (WITH BRACKET)"/>
        <s v="MARUTI-BELANO"/>
        <n v="1200"/>
        <s v="ZEN-DIESEL"/>
        <s v="14x21x22mm flare"/>
        <s v="14x23x22mm flare"/>
        <s v="14x25x26mm flare"/>
        <s v="14x23x16mm flare"/>
        <s v="14&quot;X10 B-(Straight Blade)"/>
        <s v="14x15x20mm PF"/>
        <s v="14x18x20mm PF"/>
        <s v="14x15x22mm (F)"/>
        <s v="14x18x20mm flare"/>
        <s v="ESTEEM R134A /ALTO"/>
        <s v="14X15X20 F"/>
        <s v="MARUTO MPFI"/>
        <s v="ZEN DELPHI R 12"/>
        <s v="ZEN DELHI R 134A"/>
        <s v="QUALIS 0"/>
        <s v="QULAIS P"/>
        <s v="SKODA -3PIN"/>
        <s v="HONDA T I / II"/>
        <s v="14x15x22mm Flare Condenser "/>
        <s v="14x18x22mm Flare Condenser "/>
        <s v="Wagon-R/Alto Condenser"/>
        <s v="UNIVERSAL (O)"/>
        <s v="14X18X22(F)"/>
        <s v="14X21X22(F)"/>
        <s v="14X23X22 (F)"/>
        <s v="COOLING COIL VERNA"/>
        <s v="10&quot;X10 B (ST. BLADE)"/>
        <s v="EST R12/ACCENT     "/>
        <s v="HONDA TYPE 1"/>
        <s v="MARUTI MPFI"/>
        <s v="SUMO VECTA"/>
        <s v="141522 (O)"/>
        <s v="141522(F)"/>
        <n v="141822"/>
        <n v="142126"/>
        <n v="142122"/>
        <s v="ZEN DEPLHI R12"/>
        <s v="CONCORD "/>
        <s v="14X18X22F"/>
        <s v="CONCORD"/>
        <s v="14X15X22(O)"/>
        <s v="SK COOLING COIL"/>
        <s v="INDIGO (WITH BRACKET)"/>
        <s v="VARNA (P)"/>
        <s v="BS "/>
        <s v="COMPRESSOR OIL 4 LTR"/>
        <s v="14X15X22(F)"/>
        <s v="14X15X20F"/>
        <s v="12&quot; STRAIGHT"/>
        <n v="0" u="1"/>
      </sharedItems>
    </cacheField>
    <cacheField name="Nos of ctn (D)" numFmtId="0">
      <sharedItems containsMixedTypes="1" containsNumber="1" minValue="0" maxValue="201"/>
    </cacheField>
    <cacheField name="PCs/ctn (E)" numFmtId="0">
      <sharedItems containsMixedTypes="1" containsNumber="1" containsInteger="1" minValue="0" maxValue="718"/>
    </cacheField>
    <cacheField name="D x E" numFmtId="0">
      <sharedItems containsMixedTypes="1" containsNumber="1" minValue="0" maxValue="14360"/>
    </cacheField>
    <cacheField name="Qty in PCs (F)" numFmtId="0">
      <sharedItems containsMixedTypes="1" containsNumber="1" minValue="0" maxValue="10000"/>
    </cacheField>
    <cacheField name="Diff (DxE - F)" numFmtId="0">
      <sharedItems containsMixedTypes="1" containsNumber="1" minValue="-350" maxValue="14295"/>
    </cacheField>
  </cacheFields>
  <extLst>
    <ext xmlns:x14="http://schemas.microsoft.com/office/spreadsheetml/2009/9/main" uri="{725AE2AE-9491-48be-B2B4-4EB974FC3084}">
      <x14:pivotCacheDefinition pivotCacheId="1338752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0">
  <r>
    <n v="24"/>
    <x v="0"/>
    <s v="03.04.10"/>
    <x v="0"/>
    <x v="0"/>
    <n v="3"/>
    <n v="5"/>
    <n v="15"/>
    <n v="15"/>
    <n v="0"/>
  </r>
  <r>
    <n v="26"/>
    <x v="0"/>
    <s v="03.04.10"/>
    <x v="1"/>
    <x v="1"/>
    <n v="3"/>
    <n v="5"/>
    <n v="15"/>
    <n v="15"/>
    <n v="0"/>
  </r>
  <r>
    <n v="29"/>
    <x v="0"/>
    <s v="03.04.10"/>
    <x v="2"/>
    <x v="2"/>
    <n v="1"/>
    <s v="1*25"/>
    <s v=""/>
    <n v="25"/>
    <s v=""/>
  </r>
  <r>
    <n v="74"/>
    <x v="1"/>
    <s v="03.04.10"/>
    <x v="3"/>
    <x v="3"/>
    <n v="29"/>
    <n v="24"/>
    <n v="696"/>
    <n v="696"/>
    <n v="0"/>
  </r>
  <r>
    <n v="118"/>
    <x v="2"/>
    <s v="06.04.10"/>
    <x v="4"/>
    <x v="4"/>
    <n v="1"/>
    <n v="1"/>
    <n v="1"/>
    <n v="1"/>
    <n v="0"/>
  </r>
  <r>
    <n v="119"/>
    <x v="2"/>
    <s v="06.04.10"/>
    <x v="5"/>
    <x v="5"/>
    <n v="1"/>
    <n v="1"/>
    <n v="1"/>
    <n v="1"/>
    <n v="0"/>
  </r>
  <r>
    <n v="120"/>
    <x v="2"/>
    <s v="06.04.10"/>
    <x v="6"/>
    <x v="6"/>
    <n v="1"/>
    <n v="1"/>
    <n v="1"/>
    <n v="1"/>
    <n v="0"/>
  </r>
  <r>
    <n v="121"/>
    <x v="2"/>
    <s v="06.04.10"/>
    <x v="7"/>
    <x v="7"/>
    <n v="1"/>
    <n v="1"/>
    <n v="1"/>
    <n v="1"/>
    <n v="0"/>
  </r>
  <r>
    <n v="164"/>
    <x v="3"/>
    <s v="07.04.10"/>
    <x v="8"/>
    <x v="8"/>
    <n v="1"/>
    <n v="1"/>
    <n v="1"/>
    <n v="1"/>
    <n v="0"/>
  </r>
  <r>
    <n v="165"/>
    <x v="3"/>
    <s v="07.04.10"/>
    <x v="8"/>
    <x v="9"/>
    <n v="1"/>
    <n v="1"/>
    <n v="1"/>
    <n v="1"/>
    <n v="0"/>
  </r>
  <r>
    <n v="208"/>
    <x v="4"/>
    <s v="07.04.10"/>
    <x v="8"/>
    <x v="10"/>
    <n v="2"/>
    <n v="100"/>
    <n v="200"/>
    <n v="200"/>
    <n v="0"/>
  </r>
  <r>
    <n v="209"/>
    <x v="4"/>
    <s v="07.04.10"/>
    <x v="8"/>
    <x v="11"/>
    <n v="12"/>
    <n v="100"/>
    <n v="1200"/>
    <n v="1200"/>
    <n v="0"/>
  </r>
  <r>
    <n v="210"/>
    <x v="4"/>
    <s v="07.04.10"/>
    <x v="8"/>
    <x v="12"/>
    <n v="6"/>
    <n v="100"/>
    <n v="600"/>
    <n v="600"/>
    <n v="0"/>
  </r>
  <r>
    <n v="253"/>
    <x v="5"/>
    <s v="07.04.10"/>
    <x v="8"/>
    <x v="10"/>
    <n v="3"/>
    <n v="100"/>
    <n v="300"/>
    <n v="300"/>
    <n v="0"/>
  </r>
  <r>
    <n v="254"/>
    <x v="5"/>
    <s v="07.04.10"/>
    <x v="8"/>
    <x v="11"/>
    <n v="18"/>
    <n v="100"/>
    <n v="1800"/>
    <n v="1800"/>
    <n v="0"/>
  </r>
  <r>
    <n v="255"/>
    <x v="5"/>
    <s v="07.04.10"/>
    <x v="8"/>
    <x v="12"/>
    <n v="9"/>
    <n v="100"/>
    <n v="900"/>
    <n v="900"/>
    <n v="0"/>
  </r>
  <r>
    <n v="298"/>
    <x v="6"/>
    <s v="07.04.10"/>
    <x v="8"/>
    <x v="10"/>
    <n v="3"/>
    <n v="100"/>
    <n v="300"/>
    <n v="300"/>
    <n v="0"/>
  </r>
  <r>
    <n v="299"/>
    <x v="6"/>
    <s v="07.04.10"/>
    <x v="8"/>
    <x v="11"/>
    <n v="18"/>
    <n v="100"/>
    <n v="1800"/>
    <n v="1800"/>
    <n v="0"/>
  </r>
  <r>
    <n v="300"/>
    <x v="6"/>
    <s v="07.04.10"/>
    <x v="8"/>
    <x v="12"/>
    <n v="9"/>
    <n v="100"/>
    <n v="900"/>
    <n v="900"/>
    <n v="0"/>
  </r>
  <r>
    <n v="344"/>
    <x v="7"/>
    <s v="07.04.10"/>
    <x v="8"/>
    <x v="10"/>
    <n v="2"/>
    <n v="100"/>
    <n v="200"/>
    <n v="200"/>
    <n v="0"/>
  </r>
  <r>
    <n v="345"/>
    <x v="7"/>
    <s v="07.04.10"/>
    <x v="8"/>
    <x v="11"/>
    <n v="12"/>
    <n v="100"/>
    <n v="1200"/>
    <n v="1200"/>
    <n v="0"/>
  </r>
  <r>
    <n v="346"/>
    <x v="7"/>
    <s v="07.04.10"/>
    <x v="8"/>
    <x v="12"/>
    <n v="6"/>
    <n v="100"/>
    <n v="600"/>
    <n v="600"/>
    <n v="0"/>
  </r>
  <r>
    <n v="389"/>
    <x v="8"/>
    <s v="07.04.10"/>
    <x v="8"/>
    <x v="10"/>
    <n v="2"/>
    <n v="100"/>
    <n v="200"/>
    <n v="200"/>
    <n v="0"/>
  </r>
  <r>
    <n v="390"/>
    <x v="8"/>
    <s v="07.04.10"/>
    <x v="8"/>
    <x v="11"/>
    <n v="12"/>
    <n v="100"/>
    <n v="1200"/>
    <n v="1200"/>
    <n v="0"/>
  </r>
  <r>
    <n v="391"/>
    <x v="8"/>
    <s v="07.04.10"/>
    <x v="8"/>
    <x v="12"/>
    <n v="6"/>
    <n v="100"/>
    <n v="600"/>
    <n v="600"/>
    <n v="0"/>
  </r>
  <r>
    <n v="435"/>
    <x v="9"/>
    <s v="08.04.10"/>
    <x v="8"/>
    <x v="10"/>
    <n v="6"/>
    <n v="100"/>
    <n v="600"/>
    <n v="600"/>
    <n v="0"/>
  </r>
  <r>
    <n v="436"/>
    <x v="9"/>
    <s v="08.04.10"/>
    <x v="8"/>
    <x v="11"/>
    <n v="36"/>
    <n v="100"/>
    <n v="3600"/>
    <n v="3600"/>
    <n v="0"/>
  </r>
  <r>
    <n v="437"/>
    <x v="9"/>
    <s v="08.04.10"/>
    <x v="8"/>
    <x v="12"/>
    <n v="18"/>
    <n v="100"/>
    <n v="1800"/>
    <n v="1800"/>
    <n v="0"/>
  </r>
  <r>
    <n v="481"/>
    <x v="10"/>
    <s v="09.04.10"/>
    <x v="8"/>
    <x v="11"/>
    <n v="17"/>
    <n v="100"/>
    <n v="1700"/>
    <n v="1700"/>
    <n v="0"/>
  </r>
  <r>
    <n v="482"/>
    <x v="10"/>
    <s v="09.04.10"/>
    <x v="8"/>
    <x v="12"/>
    <n v="7"/>
    <n v="100"/>
    <n v="700"/>
    <n v="700"/>
    <n v="0"/>
  </r>
  <r>
    <n v="484"/>
    <x v="10"/>
    <s v="09.04.10"/>
    <x v="9"/>
    <x v="13"/>
    <n v="1"/>
    <n v="187"/>
    <n v="187"/>
    <n v="187"/>
    <n v="0"/>
  </r>
  <r>
    <n v="525"/>
    <x v="11"/>
    <s v="19.04.10"/>
    <x v="8"/>
    <x v="10"/>
    <n v="3"/>
    <n v="100"/>
    <n v="300"/>
    <n v="300"/>
    <n v="0"/>
  </r>
  <r>
    <n v="526"/>
    <x v="11"/>
    <s v="19.04.10"/>
    <x v="8"/>
    <x v="11"/>
    <n v="18"/>
    <n v="100"/>
    <n v="1800"/>
    <n v="1800"/>
    <n v="0"/>
  </r>
  <r>
    <n v="527"/>
    <x v="11"/>
    <s v="19.04.10"/>
    <x v="8"/>
    <x v="12"/>
    <n v="9"/>
    <n v="100"/>
    <n v="900"/>
    <n v="900"/>
    <n v="0"/>
  </r>
  <r>
    <n v="570"/>
    <x v="12"/>
    <s v="24.04.10"/>
    <x v="8"/>
    <x v="14"/>
    <n v="30"/>
    <n v="20"/>
    <n v="600"/>
    <n v="600"/>
    <n v="0"/>
  </r>
  <r>
    <n v="572"/>
    <x v="12"/>
    <s v="24.04.10"/>
    <x v="8"/>
    <x v="15"/>
    <n v="8"/>
    <n v="6"/>
    <n v="48"/>
    <n v="48"/>
    <n v="0"/>
  </r>
  <r>
    <n v="574"/>
    <x v="12"/>
    <s v="24.04.10"/>
    <x v="10"/>
    <x v="16"/>
    <n v="1"/>
    <n v="15"/>
    <n v="15"/>
    <n v="15"/>
    <n v="0"/>
  </r>
  <r>
    <n v="575"/>
    <x v="12"/>
    <s v="24.04.10"/>
    <x v="10"/>
    <x v="17"/>
    <s v=""/>
    <n v="15"/>
    <s v=""/>
    <n v="15"/>
    <s v=""/>
  </r>
  <r>
    <n v="577"/>
    <x v="12"/>
    <s v="24.04.10"/>
    <x v="8"/>
    <x v="18"/>
    <n v="1"/>
    <n v="20"/>
    <n v="20"/>
    <n v="20"/>
    <n v="0"/>
  </r>
  <r>
    <n v="615"/>
    <x v="13"/>
    <s v="24.04.10"/>
    <x v="8"/>
    <x v="15"/>
    <n v="6"/>
    <n v="6"/>
    <n v="36"/>
    <n v="36"/>
    <n v="0"/>
  </r>
  <r>
    <n v="616"/>
    <x v="13"/>
    <s v="24.04.10"/>
    <x v="8"/>
    <x v="19"/>
    <n v="10"/>
    <n v="24"/>
    <n v="240"/>
    <n v="240"/>
    <n v="0"/>
  </r>
  <r>
    <n v="618"/>
    <x v="13"/>
    <s v="24.04.10"/>
    <x v="8"/>
    <x v="20"/>
    <n v="1"/>
    <n v="60"/>
    <n v="60"/>
    <n v="60"/>
    <n v="0"/>
  </r>
  <r>
    <n v="619"/>
    <x v="13"/>
    <s v="24.04.10"/>
    <x v="8"/>
    <x v="21"/>
    <n v="1"/>
    <n v="25"/>
    <n v="25"/>
    <n v="25"/>
    <n v="0"/>
  </r>
  <r>
    <n v="663"/>
    <x v="14"/>
    <s v="24.04.10"/>
    <x v="8"/>
    <x v="19"/>
    <n v="14"/>
    <n v="24"/>
    <n v="336"/>
    <n v="336"/>
    <n v="0"/>
  </r>
  <r>
    <n v="665"/>
    <x v="14"/>
    <s v="24.04.10"/>
    <x v="8"/>
    <x v="22"/>
    <n v="23"/>
    <n v="10"/>
    <n v="230"/>
    <n v="230"/>
    <n v="0"/>
  </r>
  <r>
    <n v="667"/>
    <x v="14"/>
    <s v="24.04.10"/>
    <x v="11"/>
    <x v="23"/>
    <n v="5"/>
    <n v="1"/>
    <n v="5"/>
    <n v="5"/>
    <n v="0"/>
  </r>
  <r>
    <n v="705"/>
    <x v="15"/>
    <s v="24.04.10"/>
    <x v="8"/>
    <x v="15"/>
    <n v="6"/>
    <n v="6"/>
    <n v="36"/>
    <n v="36"/>
    <n v="0"/>
  </r>
  <r>
    <n v="706"/>
    <x v="15"/>
    <s v="24.04.10"/>
    <x v="8"/>
    <x v="19"/>
    <n v="10"/>
    <n v="24"/>
    <n v="240"/>
    <n v="240"/>
    <n v="0"/>
  </r>
  <r>
    <n v="708"/>
    <x v="15"/>
    <s v="24.04.10"/>
    <x v="8"/>
    <x v="20"/>
    <n v="2"/>
    <n v="60"/>
    <n v="120"/>
    <n v="120"/>
    <n v="0"/>
  </r>
  <r>
    <n v="709"/>
    <x v="15"/>
    <s v="24.04.10"/>
    <x v="8"/>
    <x v="20"/>
    <n v="1"/>
    <n v="58"/>
    <n v="58"/>
    <n v="58"/>
    <n v="0"/>
  </r>
  <r>
    <n v="710"/>
    <x v="15"/>
    <s v="24.04.10"/>
    <x v="8"/>
    <x v="21"/>
    <n v="1"/>
    <n v="50"/>
    <n v="50"/>
    <n v="50"/>
    <n v="0"/>
  </r>
  <r>
    <n v="712"/>
    <x v="15"/>
    <s v="24.04.10"/>
    <x v="2"/>
    <x v="2"/>
    <n v="1"/>
    <s v="25*4"/>
    <s v=""/>
    <n v="90"/>
    <s v=""/>
  </r>
  <r>
    <n v="713"/>
    <x v="15"/>
    <s v="24.04.10"/>
    <x v="2"/>
    <x v="2"/>
    <s v=""/>
    <s v=""/>
    <s v=""/>
    <n v="10"/>
    <s v=""/>
  </r>
  <r>
    <n v="715"/>
    <x v="15"/>
    <s v="24.04.10"/>
    <x v="12"/>
    <x v="24"/>
    <n v="1"/>
    <n v="200"/>
    <n v="200"/>
    <n v="190"/>
    <n v="10"/>
  </r>
  <r>
    <n v="716"/>
    <x v="15"/>
    <s v="24.04.10"/>
    <x v="12"/>
    <x v="24"/>
    <s v=""/>
    <s v=""/>
    <s v=""/>
    <n v="10"/>
    <s v=""/>
  </r>
  <r>
    <n v="718"/>
    <x v="15"/>
    <s v="24.04.10"/>
    <x v="13"/>
    <x v="25"/>
    <n v="1"/>
    <n v="25"/>
    <n v="25"/>
    <n v="25"/>
    <n v="0"/>
  </r>
  <r>
    <n v="720"/>
    <x v="15"/>
    <s v="24.04.10"/>
    <x v="14"/>
    <x v="26"/>
    <n v="1"/>
    <n v="500"/>
    <n v="500"/>
    <n v="300"/>
    <n v="200"/>
  </r>
  <r>
    <n v="721"/>
    <x v="15"/>
    <s v="24.04.10"/>
    <x v="14"/>
    <x v="26"/>
    <s v=""/>
    <s v=""/>
    <s v=""/>
    <n v="50"/>
    <s v=""/>
  </r>
  <r>
    <n v="722"/>
    <x v="15"/>
    <s v="24.04.10"/>
    <x v="14"/>
    <x v="27"/>
    <s v=""/>
    <s v=""/>
    <s v=""/>
    <n v="150"/>
    <s v=""/>
  </r>
  <r>
    <n v="723"/>
    <x v="15"/>
    <s v="24.04.10"/>
    <x v="9"/>
    <x v="28"/>
    <n v="1"/>
    <n v="500"/>
    <n v="500"/>
    <n v="435"/>
    <n v="65"/>
  </r>
  <r>
    <n v="724"/>
    <x v="15"/>
    <s v="24.04.10"/>
    <x v="9"/>
    <x v="28"/>
    <s v=""/>
    <s v=""/>
    <s v=""/>
    <n v="65"/>
    <s v=""/>
  </r>
  <r>
    <n v="725"/>
    <x v="15"/>
    <s v="24.04.10"/>
    <x v="8"/>
    <x v="29"/>
    <n v="3"/>
    <n v="100"/>
    <n v="300"/>
    <n v="285"/>
    <n v="15"/>
  </r>
  <r>
    <n v="726"/>
    <x v="15"/>
    <s v="24.04.10"/>
    <x v="8"/>
    <x v="29"/>
    <s v=""/>
    <s v=""/>
    <s v=""/>
    <n v="15"/>
    <s v=""/>
  </r>
  <r>
    <n v="727"/>
    <x v="15"/>
    <s v="24.04.10"/>
    <x v="15"/>
    <x v="30"/>
    <n v="1"/>
    <n v="100"/>
    <n v="100"/>
    <n v="100"/>
    <n v="0"/>
  </r>
  <r>
    <n v="728"/>
    <x v="15"/>
    <s v="24.04.10"/>
    <x v="15"/>
    <x v="30"/>
    <s v=""/>
    <s v=""/>
    <s v=""/>
    <n v="15"/>
    <s v=""/>
  </r>
  <r>
    <n v="729"/>
    <x v="15"/>
    <s v="24.04.10"/>
    <x v="16"/>
    <x v="31"/>
    <s v=""/>
    <n v="100"/>
    <s v=""/>
    <n v="100"/>
    <s v=""/>
  </r>
  <r>
    <n v="730"/>
    <x v="15"/>
    <s v="24.04.10"/>
    <x v="17"/>
    <x v="32"/>
    <s v=""/>
    <n v="100"/>
    <s v=""/>
    <n v="100"/>
    <s v=""/>
  </r>
  <r>
    <n v="731"/>
    <x v="15"/>
    <s v="24.04.10"/>
    <x v="18"/>
    <x v="33"/>
    <n v="7"/>
    <n v="100"/>
    <n v="700"/>
    <n v="700"/>
    <n v="0"/>
  </r>
  <r>
    <n v="750"/>
    <x v="15"/>
    <s v="24.04.10"/>
    <x v="19"/>
    <x v="34"/>
    <n v="3"/>
    <n v="5"/>
    <n v="15"/>
    <n v="15"/>
    <n v="0"/>
  </r>
  <r>
    <n v="751"/>
    <x v="15"/>
    <s v="24.04.10"/>
    <x v="20"/>
    <x v="35"/>
    <n v="3"/>
    <n v="5"/>
    <n v="15"/>
    <n v="15"/>
    <n v="0"/>
  </r>
  <r>
    <n v="752"/>
    <x v="15"/>
    <s v="24.04.10"/>
    <x v="21"/>
    <x v="36"/>
    <n v="2"/>
    <n v="5"/>
    <n v="10"/>
    <n v="10"/>
    <n v="0"/>
  </r>
  <r>
    <n v="753"/>
    <x v="15"/>
    <s v="24.04.10"/>
    <x v="22"/>
    <x v="37"/>
    <n v="7"/>
    <n v="5"/>
    <n v="35"/>
    <n v="35"/>
    <n v="0"/>
  </r>
  <r>
    <n v="754"/>
    <x v="15"/>
    <s v="24.04.10"/>
    <x v="23"/>
    <x v="38"/>
    <n v="4"/>
    <n v="5"/>
    <n v="20"/>
    <n v="20"/>
    <n v="0"/>
  </r>
  <r>
    <n v="755"/>
    <x v="15"/>
    <s v="24.04.10"/>
    <x v="24"/>
    <x v="39"/>
    <n v="4"/>
    <n v="5"/>
    <n v="20"/>
    <n v="20"/>
    <n v="0"/>
  </r>
  <r>
    <n v="756"/>
    <x v="15"/>
    <s v="24.04.10"/>
    <x v="25"/>
    <x v="40"/>
    <n v="3"/>
    <n v="5"/>
    <n v="15"/>
    <n v="15"/>
    <n v="0"/>
  </r>
  <r>
    <n v="757"/>
    <x v="15"/>
    <s v="24.04.10"/>
    <x v="26"/>
    <x v="41"/>
    <n v="2"/>
    <n v="5"/>
    <n v="10"/>
    <n v="10"/>
    <n v="0"/>
  </r>
  <r>
    <n v="758"/>
    <x v="15"/>
    <s v="24.04.10"/>
    <x v="27"/>
    <x v="42"/>
    <n v="2"/>
    <n v="5"/>
    <n v="10"/>
    <n v="10"/>
    <n v="0"/>
  </r>
  <r>
    <n v="759"/>
    <x v="15"/>
    <s v="24.04.10"/>
    <x v="28"/>
    <x v="43"/>
    <n v="4"/>
    <n v="5"/>
    <n v="20"/>
    <n v="20"/>
    <n v="0"/>
  </r>
  <r>
    <n v="760"/>
    <x v="15"/>
    <s v="24.04.10"/>
    <x v="29"/>
    <x v="44"/>
    <n v="2"/>
    <n v="5"/>
    <n v="10"/>
    <n v="10"/>
    <n v="0"/>
  </r>
  <r>
    <n v="761"/>
    <x v="15"/>
    <s v="24.04.10"/>
    <x v="30"/>
    <x v="45"/>
    <n v="3"/>
    <n v="5"/>
    <n v="15"/>
    <n v="15"/>
    <n v="0"/>
  </r>
  <r>
    <n v="762"/>
    <x v="15"/>
    <s v="24.04.10"/>
    <x v="31"/>
    <x v="46"/>
    <n v="1"/>
    <n v="5"/>
    <n v="5"/>
    <n v="5"/>
    <n v="0"/>
  </r>
  <r>
    <n v="763"/>
    <x v="15"/>
    <s v="24.04.10"/>
    <x v="32"/>
    <x v="47"/>
    <n v="10"/>
    <n v="10"/>
    <n v="100"/>
    <n v="100"/>
    <n v="0"/>
  </r>
  <r>
    <n v="764"/>
    <x v="15"/>
    <s v="24.04.10"/>
    <x v="33"/>
    <x v="48"/>
    <n v="2"/>
    <n v="5"/>
    <n v="10"/>
    <n v="9"/>
    <n v="1"/>
  </r>
  <r>
    <n v="765"/>
    <x v="15"/>
    <s v="24.04.10"/>
    <x v="34"/>
    <x v="49"/>
    <s v=""/>
    <s v=""/>
    <s v=""/>
    <n v="1"/>
    <s v=""/>
  </r>
  <r>
    <n v="766"/>
    <x v="15"/>
    <s v="24.04.10"/>
    <x v="35"/>
    <x v="50"/>
    <n v="3"/>
    <n v="5"/>
    <n v="15"/>
    <n v="15"/>
    <n v="0"/>
  </r>
  <r>
    <n v="767"/>
    <x v="15"/>
    <s v="24.04.10"/>
    <x v="8"/>
    <x v="51"/>
    <n v="20"/>
    <n v="10"/>
    <n v="200"/>
    <n v="200"/>
    <n v="0"/>
  </r>
  <r>
    <n v="768"/>
    <x v="15"/>
    <s v="24.04.10"/>
    <x v="8"/>
    <x v="52"/>
    <n v="5"/>
    <n v="10"/>
    <n v="50"/>
    <n v="50"/>
    <n v="0"/>
  </r>
  <r>
    <n v="770"/>
    <x v="15"/>
    <s v="24.04.10"/>
    <x v="36"/>
    <x v="43"/>
    <n v="8"/>
    <n v="6"/>
    <n v="48"/>
    <n v="48"/>
    <n v="0"/>
  </r>
  <r>
    <n v="771"/>
    <x v="15"/>
    <s v="24.04.10"/>
    <x v="37"/>
    <x v="53"/>
    <n v="8"/>
    <n v="6"/>
    <n v="48"/>
    <n v="48"/>
    <n v="0"/>
  </r>
  <r>
    <n v="772"/>
    <x v="15"/>
    <s v="24.04.10"/>
    <x v="38"/>
    <x v="34"/>
    <n v="8"/>
    <n v="6"/>
    <n v="48"/>
    <n v="48"/>
    <n v="0"/>
  </r>
  <r>
    <n v="773"/>
    <x v="15"/>
    <s v="24.04.10"/>
    <x v="39"/>
    <x v="54"/>
    <n v="7"/>
    <n v="6"/>
    <n v="42"/>
    <n v="42"/>
    <n v="0"/>
  </r>
  <r>
    <n v="774"/>
    <x v="15"/>
    <s v="24.04.10"/>
    <x v="40"/>
    <x v="55"/>
    <n v="5"/>
    <n v="6"/>
    <n v="30"/>
    <n v="30"/>
    <n v="0"/>
  </r>
  <r>
    <n v="775"/>
    <x v="15"/>
    <s v="24.04.10"/>
    <x v="41"/>
    <x v="44"/>
    <n v="4"/>
    <n v="6"/>
    <n v="24"/>
    <n v="24"/>
    <n v="0"/>
  </r>
  <r>
    <n v="776"/>
    <x v="15"/>
    <s v="24.04.10"/>
    <x v="42"/>
    <x v="32"/>
    <n v="4"/>
    <n v="6"/>
    <n v="24"/>
    <n v="24"/>
    <n v="0"/>
  </r>
  <r>
    <n v="777"/>
    <x v="15"/>
    <s v="24.04.10"/>
    <x v="43"/>
    <x v="36"/>
    <n v="2"/>
    <n v="6"/>
    <n v="12"/>
    <n v="12"/>
    <n v="0"/>
  </r>
  <r>
    <n v="795"/>
    <x v="15"/>
    <s v="24.04.10"/>
    <x v="44"/>
    <x v="56"/>
    <n v="1"/>
    <n v="6"/>
    <n v="6"/>
    <n v="6"/>
    <n v="0"/>
  </r>
  <r>
    <n v="796"/>
    <x v="15"/>
    <s v="24.04.10"/>
    <x v="44"/>
    <x v="56"/>
    <n v="1"/>
    <n v="5"/>
    <n v="5"/>
    <n v="5"/>
    <n v="0"/>
  </r>
  <r>
    <n v="797"/>
    <x v="15"/>
    <s v="24.04.10"/>
    <x v="45"/>
    <x v="57"/>
    <n v="5"/>
    <n v="6"/>
    <n v="30"/>
    <n v="30"/>
    <n v="0"/>
  </r>
  <r>
    <n v="798"/>
    <x v="15"/>
    <s v="24.04.10"/>
    <x v="46"/>
    <x v="58"/>
    <n v="1"/>
    <n v="6"/>
    <n v="6"/>
    <n v="6"/>
    <n v="0"/>
  </r>
  <r>
    <n v="799"/>
    <x v="15"/>
    <s v="24.04.10"/>
    <x v="47"/>
    <x v="59"/>
    <n v="8"/>
    <n v="6"/>
    <n v="48"/>
    <n v="48"/>
    <n v="0"/>
  </r>
  <r>
    <n v="800"/>
    <x v="15"/>
    <s v="24.04.10"/>
    <x v="48"/>
    <x v="60"/>
    <n v="1"/>
    <n v="6"/>
    <n v="6"/>
    <n v="6"/>
    <n v="0"/>
  </r>
  <r>
    <n v="801"/>
    <x v="15"/>
    <s v="24.04.10"/>
    <x v="49"/>
    <x v="61"/>
    <n v="8"/>
    <n v="6"/>
    <n v="48"/>
    <n v="48"/>
    <n v="0"/>
  </r>
  <r>
    <n v="802"/>
    <x v="15"/>
    <s v="24.04.10"/>
    <x v="50"/>
    <x v="62"/>
    <n v="3"/>
    <n v="6"/>
    <n v="18"/>
    <n v="18"/>
    <n v="0"/>
  </r>
  <r>
    <n v="803"/>
    <x v="15"/>
    <s v="24.04.10"/>
    <x v="51"/>
    <x v="63"/>
    <n v="8"/>
    <n v="6"/>
    <n v="48"/>
    <n v="48"/>
    <n v="0"/>
  </r>
  <r>
    <n v="804"/>
    <x v="15"/>
    <s v="24.04.10"/>
    <x v="52"/>
    <x v="2"/>
    <n v="4"/>
    <n v="6"/>
    <n v="24"/>
    <n v="24"/>
    <n v="0"/>
  </r>
  <r>
    <n v="843"/>
    <x v="16"/>
    <s v="24.04.10"/>
    <x v="8"/>
    <x v="20"/>
    <n v="1"/>
    <n v="60"/>
    <n v="60"/>
    <n v="60"/>
    <n v="0"/>
  </r>
  <r>
    <n v="844"/>
    <x v="16"/>
    <s v="24.04.10"/>
    <x v="8"/>
    <x v="21"/>
    <n v="1"/>
    <n v="25"/>
    <n v="25"/>
    <n v="25"/>
    <n v="0"/>
  </r>
  <r>
    <n v="846"/>
    <x v="16"/>
    <s v="24.04.10"/>
    <x v="11"/>
    <x v="23"/>
    <n v="25"/>
    <n v="1"/>
    <n v="25"/>
    <n v="25"/>
    <n v="0"/>
  </r>
  <r>
    <n v="848"/>
    <x v="16"/>
    <s v="24.04.10"/>
    <x v="53"/>
    <x v="64"/>
    <n v="2"/>
    <n v="50"/>
    <n v="100"/>
    <n v="50"/>
    <n v="50"/>
  </r>
  <r>
    <n v="849"/>
    <x v="16"/>
    <s v="24.04.10"/>
    <x v="53"/>
    <x v="65"/>
    <s v=""/>
    <n v="25"/>
    <s v=""/>
    <n v="25"/>
    <s v=""/>
  </r>
  <r>
    <n v="850"/>
    <x v="16"/>
    <s v="24.04.10"/>
    <x v="10"/>
    <x v="64"/>
    <s v=""/>
    <n v="15"/>
    <s v=""/>
    <n v="15"/>
    <s v=""/>
  </r>
  <r>
    <n v="851"/>
    <x v="16"/>
    <s v="24.04.10"/>
    <x v="10"/>
    <x v="65"/>
    <s v=""/>
    <n v="15"/>
    <s v=""/>
    <n v="15"/>
    <s v=""/>
  </r>
  <r>
    <n v="853"/>
    <x v="16"/>
    <s v="24.04.10"/>
    <x v="54"/>
    <x v="50"/>
    <s v=""/>
    <s v="25*1"/>
    <s v=""/>
    <n v="25"/>
    <s v=""/>
  </r>
  <r>
    <n v="854"/>
    <x v="16"/>
    <s v="24.04.10"/>
    <x v="18"/>
    <x v="33"/>
    <n v="3"/>
    <n v="100"/>
    <n v="300"/>
    <n v="300"/>
    <n v="0"/>
  </r>
  <r>
    <n v="887"/>
    <x v="17"/>
    <s v="24.04.10"/>
    <x v="8"/>
    <x v="20"/>
    <n v="1"/>
    <n v="60"/>
    <n v="60"/>
    <n v="60"/>
    <n v="0"/>
  </r>
  <r>
    <n v="888"/>
    <x v="17"/>
    <s v="24.04.10"/>
    <x v="8"/>
    <x v="21"/>
    <n v="1"/>
    <n v="25"/>
    <n v="25"/>
    <n v="25"/>
    <n v="0"/>
  </r>
  <r>
    <n v="890"/>
    <x v="17"/>
    <s v="24.04.10"/>
    <x v="11"/>
    <x v="23"/>
    <n v="10"/>
    <n v="1"/>
    <n v="10"/>
    <n v="10"/>
    <n v="0"/>
  </r>
  <r>
    <n v="892"/>
    <x v="17"/>
    <s v="24.04.10"/>
    <x v="53"/>
    <x v="64"/>
    <n v="2"/>
    <n v="50"/>
    <n v="100"/>
    <n v="50"/>
    <n v="50"/>
  </r>
  <r>
    <n v="893"/>
    <x v="17"/>
    <s v="24.04.10"/>
    <x v="53"/>
    <x v="65"/>
    <s v=""/>
    <n v="25"/>
    <s v=""/>
    <n v="25"/>
    <s v=""/>
  </r>
  <r>
    <n v="894"/>
    <x v="17"/>
    <s v="24.04.10"/>
    <x v="10"/>
    <x v="64"/>
    <s v=""/>
    <n v="15"/>
    <s v=""/>
    <n v="15"/>
    <s v=""/>
  </r>
  <r>
    <n v="895"/>
    <x v="17"/>
    <s v="24.04.10"/>
    <x v="10"/>
    <x v="65"/>
    <s v=""/>
    <n v="15"/>
    <s v=""/>
    <n v="15"/>
    <s v=""/>
  </r>
  <r>
    <n v="897"/>
    <x v="17"/>
    <s v="24.04.10"/>
    <x v="8"/>
    <x v="19"/>
    <n v="10"/>
    <n v="24"/>
    <n v="240"/>
    <n v="240"/>
    <n v="0"/>
  </r>
  <r>
    <n v="899"/>
    <x v="17"/>
    <s v="24.04.10"/>
    <x v="55"/>
    <x v="37"/>
    <n v="1"/>
    <s v="25*4"/>
    <s v=""/>
    <n v="0"/>
    <s v=""/>
  </r>
  <r>
    <n v="900"/>
    <x v="17"/>
    <s v="24.04.10"/>
    <x v="55"/>
    <x v="37"/>
    <s v=""/>
    <s v=""/>
    <s v=""/>
    <n v="0"/>
    <s v=""/>
  </r>
  <r>
    <n v="901"/>
    <x v="17"/>
    <s v="24.04.10"/>
    <x v="56"/>
    <x v="66"/>
    <s v=""/>
    <s v="25*1"/>
    <s v=""/>
    <n v="25"/>
    <s v=""/>
  </r>
  <r>
    <n v="902"/>
    <x v="17"/>
    <s v="24.04.10"/>
    <x v="57"/>
    <x v="67"/>
    <s v=""/>
    <s v="25*1"/>
    <s v=""/>
    <n v="0"/>
    <s v=""/>
  </r>
  <r>
    <n v="903"/>
    <x v="17"/>
    <s v="24.04.10"/>
    <x v="54"/>
    <x v="50"/>
    <s v=""/>
    <s v="25*1"/>
    <s v=""/>
    <n v="25"/>
    <s v=""/>
  </r>
  <r>
    <n v="904"/>
    <x v="17"/>
    <s v="24.04.10"/>
    <x v="58"/>
    <x v="68"/>
    <s v=""/>
    <s v="25*1"/>
    <s v=""/>
    <n v="25"/>
    <s v=""/>
  </r>
  <r>
    <n v="905"/>
    <x v="17"/>
    <s v="24.04.10"/>
    <x v="2"/>
    <x v="2"/>
    <s v=""/>
    <s v="25*1"/>
    <s v=""/>
    <n v="25"/>
    <s v=""/>
  </r>
  <r>
    <n v="906"/>
    <x v="17"/>
    <s v="24.04.10"/>
    <x v="8"/>
    <x v="69"/>
    <s v=""/>
    <s v=""/>
    <s v=""/>
    <n v="10"/>
    <s v=""/>
  </r>
  <r>
    <n v="907"/>
    <x v="17"/>
    <s v="24.04.10"/>
    <x v="18"/>
    <x v="33"/>
    <n v="3"/>
    <n v="100"/>
    <n v="300"/>
    <n v="300"/>
    <n v="0"/>
  </r>
  <r>
    <n v="909"/>
    <x v="17"/>
    <s v="24.04.10"/>
    <x v="59"/>
    <x v="70"/>
    <n v="1"/>
    <n v="100"/>
    <n v="100"/>
    <n v="100"/>
    <n v="0"/>
  </r>
  <r>
    <n v="910"/>
    <x v="17"/>
    <s v="24.04.10"/>
    <x v="9"/>
    <x v="71"/>
    <s v=""/>
    <n v="100"/>
    <s v=""/>
    <n v="100"/>
    <s v=""/>
  </r>
  <r>
    <n v="911"/>
    <x v="17"/>
    <s v="24.04.10"/>
    <x v="60"/>
    <x v="72"/>
    <s v=""/>
    <n v="100"/>
    <s v=""/>
    <n v="100"/>
    <s v=""/>
  </r>
  <r>
    <n v="912"/>
    <x v="17"/>
    <s v="24.04.10"/>
    <x v="14"/>
    <x v="73"/>
    <s v=""/>
    <n v="100"/>
    <s v=""/>
    <n v="100"/>
    <s v=""/>
  </r>
  <r>
    <n v="935"/>
    <x v="18"/>
    <s v="24.04.10"/>
    <x v="8"/>
    <x v="15"/>
    <n v="7"/>
    <n v="6"/>
    <n v="42"/>
    <n v="42"/>
    <n v="0"/>
  </r>
  <r>
    <n v="937"/>
    <x v="18"/>
    <s v="24.04.10"/>
    <x v="11"/>
    <x v="23"/>
    <n v="100"/>
    <n v="1"/>
    <n v="100"/>
    <n v="100"/>
    <n v="0"/>
  </r>
  <r>
    <n v="939"/>
    <x v="18"/>
    <s v="24.04.10"/>
    <x v="19"/>
    <x v="34"/>
    <n v="4"/>
    <n v="5"/>
    <n v="20"/>
    <n v="20"/>
    <n v="0"/>
  </r>
  <r>
    <n v="940"/>
    <x v="18"/>
    <s v="24.04.10"/>
    <x v="21"/>
    <x v="36"/>
    <n v="1"/>
    <n v="5"/>
    <n v="5"/>
    <n v="5"/>
    <n v="0"/>
  </r>
  <r>
    <n v="941"/>
    <x v="18"/>
    <s v="24.04.10"/>
    <x v="22"/>
    <x v="37"/>
    <n v="10"/>
    <n v="5"/>
    <n v="50"/>
    <n v="50"/>
    <n v="0"/>
  </r>
  <r>
    <n v="942"/>
    <x v="18"/>
    <s v="24.04.10"/>
    <x v="23"/>
    <x v="38"/>
    <n v="10"/>
    <n v="5"/>
    <n v="50"/>
    <n v="50"/>
    <n v="0"/>
  </r>
  <r>
    <n v="943"/>
    <x v="18"/>
    <s v="24.04.10"/>
    <x v="24"/>
    <x v="39"/>
    <n v="4"/>
    <n v="5"/>
    <n v="20"/>
    <n v="20"/>
    <n v="0"/>
  </r>
  <r>
    <n v="944"/>
    <x v="18"/>
    <s v="24.04.10"/>
    <x v="61"/>
    <x v="74"/>
    <n v="4"/>
    <n v="5"/>
    <n v="20"/>
    <n v="20"/>
    <n v="0"/>
  </r>
  <r>
    <n v="945"/>
    <x v="18"/>
    <s v="24.04.10"/>
    <x v="25"/>
    <x v="40"/>
    <n v="4"/>
    <n v="5"/>
    <n v="20"/>
    <n v="20"/>
    <n v="0"/>
  </r>
  <r>
    <n v="946"/>
    <x v="18"/>
    <s v="24.04.10"/>
    <x v="26"/>
    <x v="41"/>
    <n v="2"/>
    <n v="5"/>
    <n v="10"/>
    <n v="10"/>
    <n v="0"/>
  </r>
  <r>
    <n v="947"/>
    <x v="18"/>
    <s v="24.04.10"/>
    <x v="28"/>
    <x v="43"/>
    <n v="8"/>
    <n v="5"/>
    <n v="40"/>
    <n v="40"/>
    <n v="0"/>
  </r>
  <r>
    <n v="948"/>
    <x v="18"/>
    <s v="24.04.10"/>
    <x v="30"/>
    <x v="45"/>
    <n v="5"/>
    <n v="5"/>
    <n v="25"/>
    <n v="25"/>
    <n v="0"/>
  </r>
  <r>
    <n v="949"/>
    <x v="18"/>
    <s v="24.04.10"/>
    <x v="32"/>
    <x v="47"/>
    <n v="5"/>
    <n v="10"/>
    <n v="50"/>
    <n v="50"/>
    <n v="0"/>
  </r>
  <r>
    <n v="950"/>
    <x v="18"/>
    <s v="24.04.10"/>
    <x v="0"/>
    <x v="75"/>
    <n v="4"/>
    <n v="5"/>
    <n v="20"/>
    <n v="20"/>
    <n v="0"/>
  </r>
  <r>
    <n v="951"/>
    <x v="18"/>
    <s v="24.04.10"/>
    <x v="35"/>
    <x v="50"/>
    <n v="4"/>
    <n v="5"/>
    <n v="20"/>
    <n v="20"/>
    <n v="0"/>
  </r>
  <r>
    <n v="953"/>
    <x v="18"/>
    <s v="24.04.10"/>
    <x v="36"/>
    <x v="43"/>
    <n v="3"/>
    <n v="6"/>
    <n v="18"/>
    <n v="18"/>
    <n v="0"/>
  </r>
  <r>
    <n v="954"/>
    <x v="18"/>
    <s v="24.04.10"/>
    <x v="39"/>
    <x v="54"/>
    <n v="3"/>
    <n v="6"/>
    <n v="18"/>
    <n v="18"/>
    <n v="0"/>
  </r>
  <r>
    <n v="955"/>
    <x v="18"/>
    <s v="24.04.10"/>
    <x v="40"/>
    <x v="55"/>
    <n v="2"/>
    <n v="6"/>
    <n v="12"/>
    <n v="12"/>
    <n v="0"/>
  </r>
  <r>
    <n v="956"/>
    <x v="18"/>
    <s v="24.04.10"/>
    <x v="47"/>
    <x v="59"/>
    <n v="3"/>
    <n v="6"/>
    <n v="18"/>
    <n v="18"/>
    <n v="0"/>
  </r>
  <r>
    <n v="957"/>
    <x v="18"/>
    <s v="24.04.10"/>
    <x v="49"/>
    <x v="76"/>
    <n v="3"/>
    <n v="6"/>
    <n v="18"/>
    <n v="18"/>
    <n v="0"/>
  </r>
  <r>
    <n v="958"/>
    <x v="18"/>
    <s v="24.04.10"/>
    <x v="43"/>
    <x v="36"/>
    <n v="1"/>
    <n v="6"/>
    <n v="6"/>
    <n v="6"/>
    <n v="0"/>
  </r>
  <r>
    <n v="959"/>
    <x v="18"/>
    <s v="24.04.10"/>
    <x v="62"/>
    <x v="77"/>
    <n v="2"/>
    <n v="6"/>
    <n v="12"/>
    <n v="12"/>
    <n v="0"/>
  </r>
  <r>
    <n v="980"/>
    <x v="18"/>
    <s v="24.04.10"/>
    <x v="8"/>
    <x v="78"/>
    <n v="2"/>
    <n v="100"/>
    <n v="200"/>
    <n v="190"/>
    <n v="10"/>
  </r>
  <r>
    <n v="981"/>
    <x v="18"/>
    <s v="24.04.10"/>
    <x v="8"/>
    <x v="78"/>
    <s v=""/>
    <s v=""/>
    <s v=""/>
    <n v="10"/>
    <s v=""/>
  </r>
  <r>
    <n v="982"/>
    <x v="18"/>
    <s v="24.04.10"/>
    <x v="18"/>
    <x v="33"/>
    <n v="7"/>
    <n v="100"/>
    <n v="700"/>
    <n v="700"/>
    <n v="0"/>
  </r>
  <r>
    <n v="984"/>
    <x v="18"/>
    <s v="24.04.10"/>
    <x v="63"/>
    <x v="57"/>
    <n v="1"/>
    <n v="20"/>
    <n v="20"/>
    <n v="20"/>
    <n v="0"/>
  </r>
  <r>
    <n v="1028"/>
    <x v="19"/>
    <s v="24.04.10"/>
    <x v="8"/>
    <x v="19"/>
    <n v="25"/>
    <n v="24"/>
    <n v="600"/>
    <n v="600"/>
    <n v="0"/>
  </r>
  <r>
    <n v="1030"/>
    <x v="19"/>
    <s v="24.04.10"/>
    <x v="64"/>
    <x v="48"/>
    <n v="3"/>
    <n v="5"/>
    <n v="15"/>
    <n v="15"/>
    <n v="0"/>
  </r>
  <r>
    <n v="1073"/>
    <x v="20"/>
    <s v="26.04.10"/>
    <x v="8"/>
    <x v="79"/>
    <n v="30"/>
    <n v="5"/>
    <n v="150"/>
    <n v="150"/>
    <n v="0"/>
  </r>
  <r>
    <n v="1075"/>
    <x v="20"/>
    <s v="26.04.10"/>
    <x v="8"/>
    <x v="19"/>
    <n v="25"/>
    <n v="24"/>
    <n v="600"/>
    <n v="600"/>
    <n v="0"/>
  </r>
  <r>
    <n v="1077"/>
    <x v="20"/>
    <s v="26.04.10"/>
    <x v="8"/>
    <x v="73"/>
    <n v="1"/>
    <n v="450"/>
    <n v="450"/>
    <n v="450"/>
    <n v="0"/>
  </r>
  <r>
    <n v="1078"/>
    <x v="20"/>
    <s v="26.04.10"/>
    <x v="8"/>
    <x v="73"/>
    <s v=""/>
    <n v="50"/>
    <s v=""/>
    <n v="50"/>
    <s v=""/>
  </r>
  <r>
    <n v="1080"/>
    <x v="20"/>
    <s v="26.04.10"/>
    <x v="65"/>
    <x v="80"/>
    <n v="2"/>
    <n v="5"/>
    <n v="10"/>
    <n v="10"/>
    <n v="0"/>
  </r>
  <r>
    <n v="1081"/>
    <x v="20"/>
    <s v="26.04.10"/>
    <x v="66"/>
    <x v="81"/>
    <n v="2"/>
    <n v="5"/>
    <n v="10"/>
    <n v="10"/>
    <n v="0"/>
  </r>
  <r>
    <n v="1082"/>
    <x v="20"/>
    <s v="26.04.10"/>
    <x v="19"/>
    <x v="34"/>
    <n v="10"/>
    <n v="5"/>
    <n v="50"/>
    <n v="50"/>
    <n v="0"/>
  </r>
  <r>
    <n v="1083"/>
    <x v="20"/>
    <s v="26.04.10"/>
    <x v="67"/>
    <x v="82"/>
    <n v="2"/>
    <n v="5"/>
    <n v="10"/>
    <n v="10"/>
    <n v="0"/>
  </r>
  <r>
    <n v="1084"/>
    <x v="20"/>
    <s v="26.04.10"/>
    <x v="68"/>
    <x v="83"/>
    <n v="1"/>
    <n v="5"/>
    <n v="5"/>
    <n v="5"/>
    <n v="0"/>
  </r>
  <r>
    <n v="1085"/>
    <x v="20"/>
    <s v="26.04.10"/>
    <x v="21"/>
    <x v="36"/>
    <n v="1"/>
    <n v="5"/>
    <n v="5"/>
    <n v="5"/>
    <n v="0"/>
  </r>
  <r>
    <n v="1086"/>
    <x v="20"/>
    <s v="26.04.10"/>
    <x v="69"/>
    <x v="55"/>
    <n v="1"/>
    <n v="5"/>
    <n v="5"/>
    <n v="5"/>
    <n v="0"/>
  </r>
  <r>
    <n v="1087"/>
    <x v="20"/>
    <s v="26.04.10"/>
    <x v="23"/>
    <x v="38"/>
    <n v="20"/>
    <n v="5"/>
    <n v="100"/>
    <n v="100"/>
    <n v="0"/>
  </r>
  <r>
    <n v="1088"/>
    <x v="20"/>
    <s v="26.04.10"/>
    <x v="24"/>
    <x v="39"/>
    <n v="5"/>
    <n v="5"/>
    <n v="25"/>
    <n v="25"/>
    <n v="0"/>
  </r>
  <r>
    <n v="1089"/>
    <x v="20"/>
    <s v="26.04.10"/>
    <x v="25"/>
    <x v="40"/>
    <n v="10"/>
    <n v="5"/>
    <n v="50"/>
    <n v="50"/>
    <n v="0"/>
  </r>
  <r>
    <n v="1090"/>
    <x v="20"/>
    <s v="26.04.10"/>
    <x v="29"/>
    <x v="44"/>
    <n v="10"/>
    <n v="5"/>
    <n v="50"/>
    <n v="50"/>
    <n v="0"/>
  </r>
  <r>
    <n v="1091"/>
    <x v="20"/>
    <s v="26.04.10"/>
    <x v="30"/>
    <x v="45"/>
    <n v="4"/>
    <n v="5"/>
    <n v="20"/>
    <n v="20"/>
    <n v="0"/>
  </r>
  <r>
    <n v="1092"/>
    <x v="20"/>
    <s v="26.04.10"/>
    <x v="31"/>
    <x v="46"/>
    <n v="5"/>
    <n v="5"/>
    <n v="25"/>
    <n v="25"/>
    <n v="0"/>
  </r>
  <r>
    <n v="1093"/>
    <x v="20"/>
    <s v="26.04.10"/>
    <x v="32"/>
    <x v="47"/>
    <n v="20"/>
    <n v="10"/>
    <n v="200"/>
    <n v="200"/>
    <n v="0"/>
  </r>
  <r>
    <n v="1094"/>
    <x v="20"/>
    <s v="26.04.10"/>
    <x v="70"/>
    <x v="84"/>
    <n v="2"/>
    <n v="5"/>
    <n v="10"/>
    <n v="10"/>
    <n v="0"/>
  </r>
  <r>
    <n v="1095"/>
    <x v="20"/>
    <s v="26.04.10"/>
    <x v="8"/>
    <x v="85"/>
    <n v="5"/>
    <n v="5"/>
    <n v="25"/>
    <n v="25"/>
    <n v="0"/>
  </r>
  <r>
    <n v="1096"/>
    <x v="20"/>
    <s v="26.04.10"/>
    <x v="8"/>
    <x v="86"/>
    <s v=""/>
    <n v="1"/>
    <s v=""/>
    <n v="0"/>
    <s v=""/>
  </r>
  <r>
    <n v="1118"/>
    <x v="21"/>
    <s v="27.04.10"/>
    <x v="8"/>
    <x v="87"/>
    <n v="10"/>
    <n v="2"/>
    <n v="20"/>
    <n v="20"/>
    <n v="0"/>
  </r>
  <r>
    <n v="1163"/>
    <x v="22"/>
    <s v="27.04.10"/>
    <x v="21"/>
    <x v="36"/>
    <n v="3"/>
    <n v="5"/>
    <n v="15"/>
    <n v="15"/>
    <n v="0"/>
  </r>
  <r>
    <n v="1165"/>
    <x v="22"/>
    <s v="27.04.10"/>
    <x v="37"/>
    <x v="53"/>
    <n v="8"/>
    <n v="6"/>
    <n v="48"/>
    <n v="48"/>
    <n v="0"/>
  </r>
  <r>
    <n v="1166"/>
    <x v="22"/>
    <s v="27.04.10"/>
    <x v="40"/>
    <x v="55"/>
    <n v="2"/>
    <n v="6"/>
    <n v="12"/>
    <n v="12"/>
    <n v="0"/>
  </r>
  <r>
    <n v="1167"/>
    <x v="22"/>
    <s v="27.04.10"/>
    <x v="47"/>
    <x v="59"/>
    <n v="4"/>
    <n v="6"/>
    <n v="24"/>
    <n v="24"/>
    <n v="0"/>
  </r>
  <r>
    <n v="1168"/>
    <x v="22"/>
    <s v="27.04.10"/>
    <x v="49"/>
    <x v="61"/>
    <n v="8"/>
    <n v="6"/>
    <n v="48"/>
    <n v="48"/>
    <n v="0"/>
  </r>
  <r>
    <n v="1169"/>
    <x v="22"/>
    <s v="27.04.10"/>
    <x v="50"/>
    <x v="62"/>
    <n v="4"/>
    <n v="6"/>
    <n v="24"/>
    <n v="24"/>
    <n v="0"/>
  </r>
  <r>
    <n v="1170"/>
    <x v="22"/>
    <s v="27.04.10"/>
    <x v="52"/>
    <x v="2"/>
    <n v="2"/>
    <n v="6"/>
    <n v="12"/>
    <n v="12"/>
    <n v="0"/>
  </r>
  <r>
    <n v="1171"/>
    <x v="22"/>
    <s v="27.04.10"/>
    <x v="71"/>
    <x v="88"/>
    <n v="2"/>
    <n v="6"/>
    <n v="12"/>
    <n v="12"/>
    <n v="0"/>
  </r>
  <r>
    <n v="1173"/>
    <x v="22"/>
    <s v="27.04.10"/>
    <x v="8"/>
    <x v="78"/>
    <n v="2"/>
    <n v="100"/>
    <n v="200"/>
    <n v="190"/>
    <n v="10"/>
  </r>
  <r>
    <n v="1174"/>
    <x v="22"/>
    <s v="27.04.10"/>
    <x v="8"/>
    <x v="78"/>
    <s v=""/>
    <s v=""/>
    <s v=""/>
    <n v="10"/>
    <s v=""/>
  </r>
  <r>
    <n v="1175"/>
    <x v="22"/>
    <s v="27.04.10"/>
    <x v="8"/>
    <x v="33"/>
    <n v="10"/>
    <n v="100"/>
    <n v="1000"/>
    <n v="1000"/>
    <n v="0"/>
  </r>
  <r>
    <n v="1211"/>
    <x v="23"/>
    <s v="27.04.10"/>
    <x v="8"/>
    <x v="89"/>
    <n v="100"/>
    <n v="100"/>
    <n v="10000"/>
    <n v="10000"/>
    <n v="0"/>
  </r>
  <r>
    <n v="1253"/>
    <x v="24"/>
    <s v="28.04.10"/>
    <x v="72"/>
    <x v="90"/>
    <n v="1"/>
    <n v="5"/>
    <n v="5"/>
    <n v="5"/>
    <n v="0"/>
  </r>
  <r>
    <n v="1254"/>
    <x v="24"/>
    <s v="28.04.10"/>
    <x v="19"/>
    <x v="34"/>
    <n v="6"/>
    <n v="5"/>
    <n v="30"/>
    <n v="30"/>
    <n v="0"/>
  </r>
  <r>
    <n v="1255"/>
    <x v="24"/>
    <s v="28.04.10"/>
    <x v="20"/>
    <x v="91"/>
    <n v="6"/>
    <n v="5"/>
    <n v="30"/>
    <n v="30"/>
    <n v="0"/>
  </r>
  <r>
    <n v="1256"/>
    <x v="24"/>
    <s v="28.04.10"/>
    <x v="22"/>
    <x v="37"/>
    <n v="20"/>
    <n v="5"/>
    <n v="100"/>
    <n v="100"/>
    <n v="0"/>
  </r>
  <r>
    <n v="1257"/>
    <x v="24"/>
    <s v="28.04.10"/>
    <x v="23"/>
    <x v="38"/>
    <n v="20"/>
    <n v="5"/>
    <n v="100"/>
    <n v="100"/>
    <n v="0"/>
  </r>
  <r>
    <n v="1258"/>
    <x v="24"/>
    <s v="28.04.10"/>
    <x v="73"/>
    <x v="24"/>
    <n v="4"/>
    <n v="5"/>
    <n v="20"/>
    <n v="20"/>
    <n v="0"/>
  </r>
  <r>
    <n v="1259"/>
    <x v="24"/>
    <s v="28.04.10"/>
    <x v="61"/>
    <x v="54"/>
    <n v="20"/>
    <n v="5"/>
    <n v="100"/>
    <n v="100"/>
    <n v="0"/>
  </r>
  <r>
    <n v="1260"/>
    <x v="24"/>
    <s v="28.04.10"/>
    <x v="29"/>
    <x v="44"/>
    <n v="6"/>
    <n v="5"/>
    <n v="30"/>
    <n v="30"/>
    <n v="0"/>
  </r>
  <r>
    <n v="1261"/>
    <x v="24"/>
    <s v="28.04.10"/>
    <x v="30"/>
    <x v="45"/>
    <n v="4"/>
    <n v="5"/>
    <n v="20"/>
    <n v="20"/>
    <n v="0"/>
  </r>
  <r>
    <n v="1262"/>
    <x v="24"/>
    <s v="28.04.10"/>
    <x v="31"/>
    <x v="46"/>
    <n v="4"/>
    <n v="5"/>
    <n v="20"/>
    <n v="20"/>
    <n v="0"/>
  </r>
  <r>
    <n v="1263"/>
    <x v="24"/>
    <s v="28.04.10"/>
    <x v="32"/>
    <x v="47"/>
    <n v="5"/>
    <n v="10"/>
    <n v="50"/>
    <n v="50"/>
    <n v="0"/>
  </r>
  <r>
    <n v="1264"/>
    <x v="24"/>
    <s v="28.04.10"/>
    <x v="35"/>
    <x v="50"/>
    <n v="6"/>
    <n v="5"/>
    <n v="30"/>
    <n v="30"/>
    <n v="0"/>
  </r>
  <r>
    <n v="1265"/>
    <x v="24"/>
    <s v="28.04.10"/>
    <x v="27"/>
    <x v="42"/>
    <n v="2"/>
    <n v="5"/>
    <n v="10"/>
    <n v="10"/>
    <n v="0"/>
  </r>
  <r>
    <n v="1266"/>
    <x v="24"/>
    <s v="28.04.10"/>
    <x v="8"/>
    <x v="52"/>
    <n v="5"/>
    <n v="10"/>
    <n v="50"/>
    <n v="50"/>
    <n v="0"/>
  </r>
  <r>
    <n v="1267"/>
    <x v="24"/>
    <s v="28.04.10"/>
    <x v="8"/>
    <x v="92"/>
    <n v="5"/>
    <n v="10"/>
    <n v="50"/>
    <n v="50"/>
    <n v="0"/>
  </r>
  <r>
    <n v="1269"/>
    <x v="24"/>
    <s v="28.04.10"/>
    <x v="36"/>
    <x v="43"/>
    <n v="8"/>
    <n v="6"/>
    <n v="48"/>
    <n v="48"/>
    <n v="0"/>
  </r>
  <r>
    <n v="1270"/>
    <x v="24"/>
    <s v="28.04.10"/>
    <x v="39"/>
    <x v="74"/>
    <n v="8"/>
    <n v="6"/>
    <n v="48"/>
    <n v="48"/>
    <n v="0"/>
  </r>
  <r>
    <n v="1271"/>
    <x v="24"/>
    <s v="28.04.10"/>
    <x v="45"/>
    <x v="57"/>
    <n v="5"/>
    <n v="6"/>
    <n v="30"/>
    <n v="30"/>
    <n v="0"/>
  </r>
  <r>
    <n v="1272"/>
    <x v="24"/>
    <s v="28.04.10"/>
    <x v="74"/>
    <x v="75"/>
    <n v="2"/>
    <n v="6"/>
    <n v="12"/>
    <n v="12"/>
    <n v="0"/>
  </r>
  <r>
    <n v="1273"/>
    <x v="24"/>
    <s v="28.04.10"/>
    <x v="47"/>
    <x v="59"/>
    <n v="4"/>
    <n v="6"/>
    <n v="24"/>
    <n v="24"/>
    <n v="0"/>
  </r>
  <r>
    <n v="1274"/>
    <x v="24"/>
    <s v="28.04.10"/>
    <x v="49"/>
    <x v="61"/>
    <n v="8"/>
    <n v="6"/>
    <n v="48"/>
    <n v="48"/>
    <n v="0"/>
  </r>
  <r>
    <n v="1275"/>
    <x v="24"/>
    <s v="28.04.10"/>
    <x v="50"/>
    <x v="62"/>
    <n v="2"/>
    <n v="6"/>
    <n v="12"/>
    <n v="12"/>
    <n v="0"/>
  </r>
  <r>
    <n v="1276"/>
    <x v="24"/>
    <s v="28.04.10"/>
    <x v="51"/>
    <x v="63"/>
    <n v="8"/>
    <n v="6"/>
    <n v="48"/>
    <n v="48"/>
    <n v="0"/>
  </r>
  <r>
    <n v="1277"/>
    <x v="24"/>
    <s v="28.04.10"/>
    <x v="75"/>
    <x v="45"/>
    <n v="2"/>
    <n v="4"/>
    <n v="8"/>
    <n v="8"/>
    <n v="0"/>
  </r>
  <r>
    <n v="1298"/>
    <x v="25"/>
    <s v="30.04.10"/>
    <x v="72"/>
    <x v="90"/>
    <n v="1"/>
    <n v="5"/>
    <n v="5"/>
    <n v="5"/>
    <n v="0"/>
  </r>
  <r>
    <n v="1299"/>
    <x v="25"/>
    <s v="30.04.10"/>
    <x v="19"/>
    <x v="34"/>
    <n v="3"/>
    <n v="5"/>
    <n v="15"/>
    <n v="15"/>
    <n v="0"/>
  </r>
  <r>
    <n v="1300"/>
    <x v="25"/>
    <s v="30.04.10"/>
    <x v="20"/>
    <x v="35"/>
    <n v="2"/>
    <n v="5"/>
    <n v="10"/>
    <n v="10"/>
    <n v="0"/>
  </r>
  <r>
    <n v="1301"/>
    <x v="25"/>
    <s v="30.04.10"/>
    <x v="21"/>
    <x v="36"/>
    <n v="2"/>
    <n v="5"/>
    <n v="10"/>
    <n v="10"/>
    <n v="0"/>
  </r>
  <r>
    <n v="1302"/>
    <x v="25"/>
    <s v="30.04.10"/>
    <x v="23"/>
    <x v="38"/>
    <n v="3"/>
    <n v="5"/>
    <n v="15"/>
    <n v="15"/>
    <n v="0"/>
  </r>
  <r>
    <n v="1303"/>
    <x v="25"/>
    <s v="30.04.10"/>
    <x v="73"/>
    <x v="24"/>
    <n v="6"/>
    <n v="5"/>
    <n v="30"/>
    <n v="30"/>
    <n v="0"/>
  </r>
  <r>
    <n v="1304"/>
    <x v="25"/>
    <s v="30.04.10"/>
    <x v="24"/>
    <x v="39"/>
    <n v="4"/>
    <n v="5"/>
    <n v="20"/>
    <n v="20"/>
    <n v="0"/>
  </r>
  <r>
    <n v="1305"/>
    <x v="25"/>
    <s v="30.04.10"/>
    <x v="61"/>
    <x v="54"/>
    <n v="5"/>
    <n v="5"/>
    <n v="25"/>
    <n v="25"/>
    <n v="0"/>
  </r>
  <r>
    <n v="1306"/>
    <x v="25"/>
    <s v="30.04.10"/>
    <x v="25"/>
    <x v="40"/>
    <n v="4"/>
    <n v="5"/>
    <n v="20"/>
    <n v="20"/>
    <n v="0"/>
  </r>
  <r>
    <n v="1307"/>
    <x v="25"/>
    <s v="30.04.10"/>
    <x v="26"/>
    <x v="41"/>
    <n v="5"/>
    <n v="5"/>
    <n v="25"/>
    <n v="25"/>
    <n v="0"/>
  </r>
  <r>
    <n v="1308"/>
    <x v="25"/>
    <s v="30.04.10"/>
    <x v="27"/>
    <x v="42"/>
    <n v="4"/>
    <n v="5"/>
    <n v="20"/>
    <n v="20"/>
    <n v="0"/>
  </r>
  <r>
    <n v="1309"/>
    <x v="25"/>
    <s v="30.04.10"/>
    <x v="28"/>
    <x v="43"/>
    <n v="7"/>
    <n v="5"/>
    <n v="35"/>
    <n v="35"/>
    <n v="0"/>
  </r>
  <r>
    <n v="1310"/>
    <x v="25"/>
    <s v="30.04.10"/>
    <x v="29"/>
    <x v="44"/>
    <n v="3"/>
    <n v="5"/>
    <n v="15"/>
    <n v="15"/>
    <n v="0"/>
  </r>
  <r>
    <n v="1311"/>
    <x v="25"/>
    <s v="30.04.10"/>
    <x v="30"/>
    <x v="45"/>
    <n v="2"/>
    <n v="5"/>
    <n v="10"/>
    <n v="10"/>
    <n v="0"/>
  </r>
  <r>
    <n v="1312"/>
    <x v="25"/>
    <s v="30.04.10"/>
    <x v="32"/>
    <x v="47"/>
    <n v="5"/>
    <n v="10"/>
    <n v="50"/>
    <n v="50"/>
    <n v="0"/>
  </r>
  <r>
    <n v="1313"/>
    <x v="25"/>
    <s v="30.04.10"/>
    <x v="35"/>
    <x v="50"/>
    <n v="5"/>
    <n v="5"/>
    <n v="25"/>
    <n v="25"/>
    <n v="0"/>
  </r>
  <r>
    <n v="1315"/>
    <x v="25"/>
    <s v="30.04.10"/>
    <x v="36"/>
    <x v="43"/>
    <n v="4"/>
    <n v="6"/>
    <n v="24"/>
    <n v="24"/>
    <n v="0"/>
  </r>
  <r>
    <n v="1316"/>
    <x v="25"/>
    <s v="30.04.10"/>
    <x v="76"/>
    <x v="34"/>
    <n v="8"/>
    <n v="6"/>
    <n v="48"/>
    <n v="48"/>
    <n v="0"/>
  </r>
  <r>
    <n v="1317"/>
    <x v="25"/>
    <s v="30.04.10"/>
    <x v="40"/>
    <x v="55"/>
    <n v="2"/>
    <n v="6"/>
    <n v="12"/>
    <n v="12"/>
    <n v="0"/>
  </r>
  <r>
    <n v="1318"/>
    <x v="25"/>
    <s v="30.04.10"/>
    <x v="77"/>
    <x v="56"/>
    <n v="2"/>
    <n v="6"/>
    <n v="12"/>
    <n v="11"/>
    <n v="1"/>
  </r>
  <r>
    <n v="1319"/>
    <x v="25"/>
    <s v="30.04.10"/>
    <x v="52"/>
    <x v="2"/>
    <n v="2"/>
    <n v="6"/>
    <n v="12"/>
    <n v="12"/>
    <n v="0"/>
  </r>
  <r>
    <n v="1344"/>
    <x v="26"/>
    <s v="30.04.10"/>
    <x v="72"/>
    <x v="90"/>
    <n v="1"/>
    <n v="5"/>
    <n v="5"/>
    <n v="5"/>
    <n v="0"/>
  </r>
  <r>
    <n v="1345"/>
    <x v="26"/>
    <s v="30.04.10"/>
    <x v="19"/>
    <x v="34"/>
    <n v="2"/>
    <n v="5"/>
    <n v="10"/>
    <n v="10"/>
    <n v="0"/>
  </r>
  <r>
    <n v="1346"/>
    <x v="26"/>
    <s v="30.04.10"/>
    <x v="20"/>
    <x v="35"/>
    <n v="3"/>
    <n v="5"/>
    <n v="15"/>
    <n v="15"/>
    <n v="0"/>
  </r>
  <r>
    <n v="1347"/>
    <x v="26"/>
    <s v="30.04.10"/>
    <x v="73"/>
    <x v="24"/>
    <n v="2"/>
    <n v="5"/>
    <n v="10"/>
    <n v="10"/>
    <n v="0"/>
  </r>
  <r>
    <n v="1348"/>
    <x v="26"/>
    <s v="30.04.10"/>
    <x v="61"/>
    <x v="54"/>
    <n v="6"/>
    <n v="5"/>
    <n v="30"/>
    <n v="30"/>
    <n v="0"/>
  </r>
  <r>
    <n v="1349"/>
    <x v="26"/>
    <s v="30.04.10"/>
    <x v="25"/>
    <x v="40"/>
    <n v="4"/>
    <n v="5"/>
    <n v="20"/>
    <n v="20"/>
    <n v="0"/>
  </r>
  <r>
    <n v="1350"/>
    <x v="26"/>
    <s v="30.04.10"/>
    <x v="29"/>
    <x v="44"/>
    <n v="4"/>
    <n v="5"/>
    <n v="20"/>
    <n v="20"/>
    <n v="0"/>
  </r>
  <r>
    <n v="1351"/>
    <x v="26"/>
    <s v="30.04.10"/>
    <x v="30"/>
    <x v="45"/>
    <n v="3"/>
    <n v="5"/>
    <n v="15"/>
    <n v="15"/>
    <n v="0"/>
  </r>
  <r>
    <n v="1352"/>
    <x v="26"/>
    <s v="30.04.10"/>
    <x v="32"/>
    <x v="47"/>
    <n v="4"/>
    <n v="10"/>
    <n v="40"/>
    <n v="40"/>
    <n v="0"/>
  </r>
  <r>
    <n v="1353"/>
    <x v="26"/>
    <s v="30.04.10"/>
    <x v="0"/>
    <x v="75"/>
    <n v="2"/>
    <n v="5"/>
    <n v="10"/>
    <n v="10"/>
    <n v="0"/>
  </r>
  <r>
    <n v="1388"/>
    <x v="27"/>
    <s v="30.04.10"/>
    <x v="23"/>
    <x v="38"/>
    <n v="10"/>
    <n v="5"/>
    <n v="50"/>
    <n v="50"/>
    <n v="0"/>
  </r>
  <r>
    <n v="1390"/>
    <x v="27"/>
    <s v="30.04.10"/>
    <x v="36"/>
    <x v="43"/>
    <n v="4"/>
    <n v="6"/>
    <n v="24"/>
    <n v="24"/>
    <n v="0"/>
  </r>
  <r>
    <n v="1391"/>
    <x v="27"/>
    <s v="30.04.10"/>
    <x v="45"/>
    <x v="57"/>
    <n v="3"/>
    <n v="6"/>
    <n v="18"/>
    <n v="18"/>
    <n v="0"/>
  </r>
  <r>
    <n v="1433"/>
    <x v="28"/>
    <s v="30.04.10"/>
    <x v="78"/>
    <x v="93"/>
    <n v="1"/>
    <n v="5"/>
    <n v="5"/>
    <n v="5"/>
    <n v="0"/>
  </r>
  <r>
    <n v="1434"/>
    <x v="28"/>
    <s v="30.04.10"/>
    <x v="19"/>
    <x v="34"/>
    <n v="2"/>
    <n v="5"/>
    <n v="10"/>
    <n v="10"/>
    <n v="0"/>
  </r>
  <r>
    <n v="1435"/>
    <x v="28"/>
    <s v="30.04.10"/>
    <x v="79"/>
    <x v="53"/>
    <n v="1"/>
    <n v="10"/>
    <n v="10"/>
    <n v="10"/>
    <n v="0"/>
  </r>
  <r>
    <n v="1436"/>
    <x v="28"/>
    <s v="30.04.10"/>
    <x v="67"/>
    <x v="82"/>
    <n v="1"/>
    <n v="5"/>
    <n v="5"/>
    <n v="5"/>
    <n v="0"/>
  </r>
  <r>
    <n v="1437"/>
    <x v="28"/>
    <s v="30.04.10"/>
    <x v="20"/>
    <x v="35"/>
    <n v="2"/>
    <n v="5"/>
    <n v="10"/>
    <n v="10"/>
    <n v="0"/>
  </r>
  <r>
    <n v="1438"/>
    <x v="28"/>
    <s v="30.04.10"/>
    <x v="22"/>
    <x v="37"/>
    <n v="3"/>
    <n v="5"/>
    <n v="15"/>
    <n v="15"/>
    <n v="0"/>
  </r>
  <r>
    <n v="1439"/>
    <x v="28"/>
    <s v="30.04.10"/>
    <x v="69"/>
    <x v="55"/>
    <n v="1"/>
    <n v="5"/>
    <n v="5"/>
    <n v="5"/>
    <n v="0"/>
  </r>
  <r>
    <n v="1440"/>
    <x v="28"/>
    <s v="30.04.10"/>
    <x v="73"/>
    <x v="24"/>
    <n v="3"/>
    <n v="5"/>
    <n v="15"/>
    <n v="15"/>
    <n v="0"/>
  </r>
  <r>
    <n v="1441"/>
    <x v="28"/>
    <s v="30.04.10"/>
    <x v="24"/>
    <x v="39"/>
    <n v="2"/>
    <n v="5"/>
    <n v="10"/>
    <n v="10"/>
    <n v="0"/>
  </r>
  <r>
    <n v="1442"/>
    <x v="28"/>
    <s v="30.04.10"/>
    <x v="61"/>
    <x v="54"/>
    <n v="3"/>
    <n v="5"/>
    <n v="15"/>
    <n v="15"/>
    <n v="0"/>
  </r>
  <r>
    <n v="1443"/>
    <x v="28"/>
    <s v="30.04.10"/>
    <x v="25"/>
    <x v="40"/>
    <n v="2"/>
    <n v="5"/>
    <n v="10"/>
    <n v="10"/>
    <n v="0"/>
  </r>
  <r>
    <n v="1444"/>
    <x v="28"/>
    <s v="30.04.10"/>
    <x v="80"/>
    <x v="2"/>
    <n v="1"/>
    <n v="5"/>
    <n v="5"/>
    <n v="5"/>
    <n v="0"/>
  </r>
  <r>
    <n v="1445"/>
    <x v="28"/>
    <s v="30.04.10"/>
    <x v="27"/>
    <x v="42"/>
    <n v="2"/>
    <n v="5"/>
    <n v="10"/>
    <n v="10"/>
    <n v="0"/>
  </r>
  <r>
    <n v="1446"/>
    <x v="28"/>
    <s v="30.04.10"/>
    <x v="28"/>
    <x v="43"/>
    <n v="1"/>
    <n v="5"/>
    <n v="5"/>
    <n v="5"/>
    <n v="0"/>
  </r>
  <r>
    <n v="1447"/>
    <x v="28"/>
    <s v="30.04.10"/>
    <x v="30"/>
    <x v="45"/>
    <n v="1"/>
    <n v="5"/>
    <n v="5"/>
    <n v="5"/>
    <n v="0"/>
  </r>
  <r>
    <n v="1448"/>
    <x v="28"/>
    <s v="30.04.10"/>
    <x v="32"/>
    <x v="47"/>
    <n v="1"/>
    <n v="10"/>
    <n v="10"/>
    <n v="10"/>
    <n v="0"/>
  </r>
  <r>
    <n v="1449"/>
    <x v="28"/>
    <s v="30.04.10"/>
    <x v="81"/>
    <x v="75"/>
    <n v="1"/>
    <n v="5"/>
    <n v="5"/>
    <n v="5"/>
    <n v="0"/>
  </r>
  <r>
    <n v="1450"/>
    <x v="28"/>
    <s v="30.04.10"/>
    <x v="35"/>
    <x v="50"/>
    <n v="2"/>
    <n v="5"/>
    <n v="10"/>
    <n v="10"/>
    <n v="0"/>
  </r>
  <r>
    <n v="1452"/>
    <x v="28"/>
    <s v="30.04.10"/>
    <x v="76"/>
    <x v="34"/>
    <n v="3"/>
    <n v="6"/>
    <n v="18"/>
    <n v="18"/>
    <n v="0"/>
  </r>
  <r>
    <n v="1453"/>
    <x v="28"/>
    <s v="30.04.10"/>
    <x v="40"/>
    <x v="55"/>
    <n v="1"/>
    <n v="6"/>
    <n v="6"/>
    <n v="6"/>
    <n v="0"/>
  </r>
  <r>
    <n v="1454"/>
    <x v="28"/>
    <s v="30.04.10"/>
    <x v="47"/>
    <x v="94"/>
    <n v="4"/>
    <n v="6"/>
    <n v="24"/>
    <n v="24"/>
    <n v="0"/>
  </r>
  <r>
    <n v="1455"/>
    <x v="28"/>
    <s v="30.04.10"/>
    <x v="49"/>
    <x v="76"/>
    <n v="4"/>
    <n v="6"/>
    <n v="24"/>
    <n v="24"/>
    <n v="0"/>
  </r>
  <r>
    <n v="1456"/>
    <x v="28"/>
    <s v="30.04.10"/>
    <x v="52"/>
    <x v="2"/>
    <n v="2"/>
    <n v="6"/>
    <n v="12"/>
    <n v="12"/>
    <n v="0"/>
  </r>
  <r>
    <n v="1477"/>
    <x v="29"/>
    <s v="30.04.10"/>
    <x v="36"/>
    <x v="43"/>
    <n v="7"/>
    <n v="6"/>
    <n v="42"/>
    <n v="42"/>
    <n v="0"/>
  </r>
  <r>
    <n v="1478"/>
    <x v="29"/>
    <s v="30.04.10"/>
    <x v="76"/>
    <x v="34"/>
    <n v="2"/>
    <n v="6"/>
    <n v="12"/>
    <n v="12"/>
    <n v="0"/>
  </r>
  <r>
    <n v="1479"/>
    <x v="29"/>
    <s v="30.04.10"/>
    <x v="45"/>
    <x v="57"/>
    <n v="3"/>
    <n v="6"/>
    <n v="18"/>
    <n v="18"/>
    <n v="0"/>
  </r>
  <r>
    <n v="1480"/>
    <x v="29"/>
    <s v="30.04.10"/>
    <x v="47"/>
    <x v="59"/>
    <n v="3"/>
    <n v="6"/>
    <n v="18"/>
    <n v="18"/>
    <n v="0"/>
  </r>
  <r>
    <n v="1481"/>
    <x v="29"/>
    <s v="30.04.10"/>
    <x v="49"/>
    <x v="76"/>
    <n v="5"/>
    <n v="6"/>
    <n v="30"/>
    <n v="30"/>
    <n v="0"/>
  </r>
  <r>
    <n v="1482"/>
    <x v="29"/>
    <s v="30.04.10"/>
    <x v="51"/>
    <x v="63"/>
    <n v="2"/>
    <n v="6"/>
    <n v="12"/>
    <n v="12"/>
    <n v="0"/>
  </r>
  <r>
    <n v="1521"/>
    <x v="30"/>
    <s v="01.05.10"/>
    <x v="20"/>
    <x v="35"/>
    <n v="2"/>
    <n v="5"/>
    <n v="10"/>
    <n v="10"/>
    <n v="0"/>
  </r>
  <r>
    <n v="1522"/>
    <x v="30"/>
    <s v="01.05.10"/>
    <x v="24"/>
    <x v="39"/>
    <n v="2"/>
    <n v="5"/>
    <n v="10"/>
    <n v="10"/>
    <n v="0"/>
  </r>
  <r>
    <n v="1523"/>
    <x v="30"/>
    <s v="01.05.10"/>
    <x v="61"/>
    <x v="54"/>
    <n v="2"/>
    <n v="5"/>
    <n v="10"/>
    <n v="10"/>
    <n v="0"/>
  </r>
  <r>
    <n v="1524"/>
    <x v="30"/>
    <s v="01.05.10"/>
    <x v="27"/>
    <x v="42"/>
    <n v="2"/>
    <n v="5"/>
    <n v="10"/>
    <n v="10"/>
    <n v="0"/>
  </r>
  <r>
    <n v="1525"/>
    <x v="30"/>
    <s v="01.05.10"/>
    <x v="32"/>
    <x v="47"/>
    <n v="10"/>
    <n v="10"/>
    <n v="100"/>
    <n v="100"/>
    <n v="0"/>
  </r>
  <r>
    <n v="1568"/>
    <x v="31"/>
    <s v="01.05.10"/>
    <x v="20"/>
    <x v="35"/>
    <n v="2"/>
    <n v="5"/>
    <n v="10"/>
    <n v="10"/>
    <n v="0"/>
  </r>
  <r>
    <n v="1569"/>
    <x v="31"/>
    <s v="01.05.10"/>
    <x v="73"/>
    <x v="24"/>
    <n v="5"/>
    <n v="5"/>
    <n v="25"/>
    <n v="25"/>
    <n v="0"/>
  </r>
  <r>
    <n v="1613"/>
    <x v="32"/>
    <s v="03.05.10"/>
    <x v="53"/>
    <x v="64"/>
    <n v="5"/>
    <n v="60"/>
    <n v="300"/>
    <n v="300"/>
    <n v="0"/>
  </r>
  <r>
    <n v="1614"/>
    <x v="32"/>
    <s v="03.05.10"/>
    <x v="10"/>
    <x v="64"/>
    <n v="1"/>
    <n v="60"/>
    <n v="60"/>
    <n v="60"/>
    <n v="0"/>
  </r>
  <r>
    <n v="1616"/>
    <x v="32"/>
    <s v="03.05.10"/>
    <x v="21"/>
    <x v="36"/>
    <n v="2"/>
    <n v="5"/>
    <n v="10"/>
    <n v="10"/>
    <n v="0"/>
  </r>
  <r>
    <n v="1617"/>
    <x v="32"/>
    <s v="03.05.10"/>
    <x v="25"/>
    <x v="40"/>
    <n v="2"/>
    <n v="5"/>
    <n v="10"/>
    <n v="10"/>
    <n v="0"/>
  </r>
  <r>
    <n v="1618"/>
    <x v="32"/>
    <s v="03.05.10"/>
    <x v="30"/>
    <x v="45"/>
    <n v="1"/>
    <n v="5"/>
    <n v="5"/>
    <n v="5"/>
    <n v="0"/>
  </r>
  <r>
    <n v="1620"/>
    <x v="32"/>
    <s v="03.05.10"/>
    <x v="62"/>
    <x v="81"/>
    <n v="2"/>
    <n v="1"/>
    <n v="2"/>
    <n v="2"/>
    <n v="0"/>
  </r>
  <r>
    <n v="1621"/>
    <x v="32"/>
    <s v="03.05.10"/>
    <x v="76"/>
    <x v="34"/>
    <n v="1"/>
    <n v="6"/>
    <n v="6"/>
    <n v="6"/>
    <n v="0"/>
  </r>
  <r>
    <n v="1622"/>
    <x v="32"/>
    <s v="03.05.10"/>
    <x v="52"/>
    <x v="2"/>
    <n v="1"/>
    <n v="6"/>
    <n v="6"/>
    <n v="6"/>
    <n v="0"/>
  </r>
  <r>
    <n v="1660"/>
    <x v="33"/>
    <s v="04.05.10"/>
    <x v="27"/>
    <x v="42"/>
    <n v="2"/>
    <n v="5"/>
    <n v="10"/>
    <n v="10"/>
    <n v="0"/>
  </r>
  <r>
    <n v="1706"/>
    <x v="34"/>
    <s v="04.05.10"/>
    <x v="8"/>
    <x v="45"/>
    <n v="9"/>
    <n v="4"/>
    <n v="36"/>
    <n v="36"/>
    <n v="0"/>
  </r>
  <r>
    <n v="1709"/>
    <x v="34"/>
    <s v="04.05.10"/>
    <x v="82"/>
    <x v="95"/>
    <n v="1"/>
    <n v="1"/>
    <n v="1"/>
    <n v="1"/>
    <n v="0"/>
  </r>
  <r>
    <n v="1759"/>
    <x v="35"/>
    <s v="04.05.10"/>
    <x v="80"/>
    <x v="2"/>
    <n v="2"/>
    <n v="5"/>
    <n v="10"/>
    <n v="10"/>
    <n v="0"/>
  </r>
  <r>
    <n v="1760"/>
    <x v="35"/>
    <s v="04.05.10"/>
    <x v="79"/>
    <x v="96"/>
    <n v="4"/>
    <n v="10"/>
    <n v="40"/>
    <n v="40"/>
    <n v="0"/>
  </r>
  <r>
    <n v="1761"/>
    <x v="35"/>
    <s v="04.05.10"/>
    <x v="23"/>
    <x v="38"/>
    <n v="3"/>
    <n v="5"/>
    <n v="15"/>
    <n v="15"/>
    <n v="0"/>
  </r>
  <r>
    <n v="1762"/>
    <x v="35"/>
    <s v="04.05.10"/>
    <x v="73"/>
    <x v="24"/>
    <n v="4"/>
    <n v="5"/>
    <n v="20"/>
    <n v="20"/>
    <n v="0"/>
  </r>
  <r>
    <n v="1763"/>
    <x v="35"/>
    <s v="04.05.10"/>
    <x v="24"/>
    <x v="39"/>
    <n v="2"/>
    <n v="5"/>
    <n v="10"/>
    <n v="10"/>
    <n v="0"/>
  </r>
  <r>
    <n v="1764"/>
    <x v="35"/>
    <s v="04.05.10"/>
    <x v="25"/>
    <x v="40"/>
    <n v="4"/>
    <n v="5"/>
    <n v="20"/>
    <n v="20"/>
    <n v="0"/>
  </r>
  <r>
    <n v="1765"/>
    <x v="35"/>
    <s v="04.05.10"/>
    <x v="30"/>
    <x v="45"/>
    <n v="2"/>
    <n v="5"/>
    <n v="10"/>
    <n v="10"/>
    <n v="0"/>
  </r>
  <r>
    <n v="1766"/>
    <x v="35"/>
    <s v="04.05.10"/>
    <x v="81"/>
    <x v="75"/>
    <n v="2"/>
    <n v="5"/>
    <n v="10"/>
    <n v="10"/>
    <n v="0"/>
  </r>
  <r>
    <n v="1768"/>
    <x v="35"/>
    <s v="04.05.10"/>
    <x v="83"/>
    <x v="34"/>
    <n v="1"/>
    <n v="6"/>
    <n v="6"/>
    <n v="6"/>
    <n v="0"/>
  </r>
  <r>
    <n v="1769"/>
    <x v="35"/>
    <s v="04.05.10"/>
    <x v="84"/>
    <x v="57"/>
    <n v="1"/>
    <n v="6"/>
    <n v="6"/>
    <n v="6"/>
    <n v="0"/>
  </r>
  <r>
    <n v="1770"/>
    <x v="35"/>
    <s v="04.05.10"/>
    <x v="8"/>
    <x v="45"/>
    <n v="1"/>
    <n v="4"/>
    <n v="4"/>
    <n v="4"/>
    <n v="0"/>
  </r>
  <r>
    <n v="1772"/>
    <x v="35"/>
    <s v="04.05.10"/>
    <x v="8"/>
    <x v="97"/>
    <n v="4"/>
    <n v="5"/>
    <n v="20"/>
    <n v="20"/>
    <n v="0"/>
  </r>
  <r>
    <n v="1774"/>
    <x v="35"/>
    <s v="04.05.10"/>
    <x v="8"/>
    <x v="98"/>
    <n v="3"/>
    <n v="1"/>
    <n v="3"/>
    <n v="3"/>
    <n v="0"/>
  </r>
  <r>
    <n v="1801"/>
    <x v="36"/>
    <s v="08.05.10"/>
    <x v="8"/>
    <x v="10"/>
    <n v="5"/>
    <n v="100"/>
    <n v="500"/>
    <n v="500"/>
    <n v="0"/>
  </r>
  <r>
    <n v="1802"/>
    <x v="36"/>
    <s v="08.05.10"/>
    <x v="8"/>
    <x v="11"/>
    <n v="30"/>
    <n v="100"/>
    <n v="3000"/>
    <n v="3000"/>
    <n v="0"/>
  </r>
  <r>
    <n v="1803"/>
    <x v="36"/>
    <s v="08.05.10"/>
    <x v="8"/>
    <x v="12"/>
    <n v="15"/>
    <n v="100"/>
    <n v="1500"/>
    <n v="1500"/>
    <n v="0"/>
  </r>
  <r>
    <n v="1847"/>
    <x v="37"/>
    <s v="08.05.10"/>
    <x v="8"/>
    <x v="10"/>
    <n v="3"/>
    <n v="100"/>
    <n v="300"/>
    <n v="300"/>
    <n v="0"/>
  </r>
  <r>
    <n v="1848"/>
    <x v="37"/>
    <s v="08.05.10"/>
    <x v="8"/>
    <x v="11"/>
    <n v="18"/>
    <n v="100"/>
    <n v="1800"/>
    <n v="1800"/>
    <n v="0"/>
  </r>
  <r>
    <n v="1849"/>
    <x v="37"/>
    <s v="08.05.10"/>
    <x v="8"/>
    <x v="12"/>
    <n v="9"/>
    <n v="100"/>
    <n v="900"/>
    <n v="900"/>
    <n v="0"/>
  </r>
  <r>
    <n v="1892"/>
    <x v="38"/>
    <s v="08.05.10"/>
    <x v="8"/>
    <x v="10"/>
    <n v="7"/>
    <n v="100"/>
    <n v="700"/>
    <n v="700"/>
    <n v="0"/>
  </r>
  <r>
    <n v="1893"/>
    <x v="38"/>
    <s v="08.05.10"/>
    <x v="8"/>
    <x v="11"/>
    <n v="31"/>
    <n v="100"/>
    <n v="3100"/>
    <n v="3100"/>
    <n v="0"/>
  </r>
  <r>
    <n v="1894"/>
    <x v="38"/>
    <s v="08.05.10"/>
    <x v="8"/>
    <x v="12"/>
    <n v="12"/>
    <n v="100"/>
    <n v="1200"/>
    <n v="1200"/>
    <n v="0"/>
  </r>
  <r>
    <n v="1937"/>
    <x v="39"/>
    <s v="08.05.10"/>
    <x v="8"/>
    <x v="10"/>
    <n v="3"/>
    <n v="100"/>
    <n v="300"/>
    <n v="300"/>
    <n v="0"/>
  </r>
  <r>
    <n v="1938"/>
    <x v="39"/>
    <s v="08.05.10"/>
    <x v="8"/>
    <x v="11"/>
    <n v="13"/>
    <n v="100"/>
    <n v="1300"/>
    <n v="1300"/>
    <n v="0"/>
  </r>
  <r>
    <n v="1939"/>
    <x v="39"/>
    <s v="08.05.10"/>
    <x v="8"/>
    <x v="12"/>
    <n v="4"/>
    <n v="100"/>
    <n v="400"/>
    <n v="400"/>
    <n v="0"/>
  </r>
  <r>
    <n v="1983"/>
    <x v="40"/>
    <s v="08.05.10"/>
    <x v="8"/>
    <x v="11"/>
    <n v="4"/>
    <n v="100"/>
    <n v="400"/>
    <n v="400"/>
    <n v="0"/>
  </r>
  <r>
    <n v="1984"/>
    <x v="40"/>
    <s v="08.05.10"/>
    <x v="8"/>
    <x v="12"/>
    <n v="2"/>
    <n v="100"/>
    <n v="200"/>
    <n v="200"/>
    <n v="0"/>
  </r>
  <r>
    <n v="2033"/>
    <x v="41"/>
    <s v="10.05.10"/>
    <x v="8"/>
    <x v="11"/>
    <n v="3"/>
    <n v="100"/>
    <n v="300"/>
    <n v="300"/>
    <n v="0"/>
  </r>
  <r>
    <n v="2034"/>
    <x v="41"/>
    <s v="10.05.10"/>
    <x v="8"/>
    <x v="12"/>
    <n v="1"/>
    <n v="100"/>
    <n v="100"/>
    <n v="100"/>
    <n v="0"/>
  </r>
  <r>
    <n v="2073"/>
    <x v="42"/>
    <s v="10.05.10"/>
    <x v="8"/>
    <x v="79"/>
    <n v="21"/>
    <n v="5"/>
    <n v="105"/>
    <n v="105"/>
    <n v="0"/>
  </r>
  <r>
    <n v="2074"/>
    <x v="42"/>
    <s v="10.05.10"/>
    <x v="8"/>
    <x v="79"/>
    <n v="5"/>
    <n v="10"/>
    <n v="50"/>
    <n v="50"/>
    <n v="0"/>
  </r>
  <r>
    <n v="2076"/>
    <x v="42"/>
    <s v="10.05.10"/>
    <x v="8"/>
    <x v="19"/>
    <n v="10"/>
    <n v="24"/>
    <n v="240"/>
    <n v="240"/>
    <n v="0"/>
  </r>
  <r>
    <n v="2078"/>
    <x v="42"/>
    <s v="10.05.10"/>
    <x v="85"/>
    <x v="99"/>
    <n v="2"/>
    <n v="25"/>
    <n v="50"/>
    <n v="50"/>
    <n v="0"/>
  </r>
  <r>
    <n v="2122"/>
    <x v="43"/>
    <s v="10.05.10"/>
    <x v="8"/>
    <x v="10"/>
    <n v="5"/>
    <n v="100"/>
    <n v="500"/>
    <n v="500"/>
    <n v="0"/>
  </r>
  <r>
    <n v="2123"/>
    <x v="43"/>
    <s v="10.05.10"/>
    <x v="8"/>
    <x v="11"/>
    <n v="30"/>
    <n v="100"/>
    <n v="3000"/>
    <n v="3000"/>
    <n v="0"/>
  </r>
  <r>
    <n v="2124"/>
    <x v="43"/>
    <s v="10.05.10"/>
    <x v="8"/>
    <x v="12"/>
    <n v="15"/>
    <n v="100"/>
    <n v="1500"/>
    <n v="1500"/>
    <n v="0"/>
  </r>
  <r>
    <n v="2174"/>
    <x v="44"/>
    <s v="10.05.10"/>
    <x v="8"/>
    <x v="10"/>
    <n v="1"/>
    <n v="100"/>
    <n v="100"/>
    <n v="100"/>
    <n v="0"/>
  </r>
  <r>
    <n v="2175"/>
    <x v="44"/>
    <s v="10.05.10"/>
    <x v="8"/>
    <x v="11"/>
    <n v="1"/>
    <n v="100"/>
    <n v="100"/>
    <n v="100"/>
    <n v="0"/>
  </r>
  <r>
    <n v="2176"/>
    <x v="44"/>
    <s v="10.05.10"/>
    <x v="8"/>
    <x v="12"/>
    <n v="1"/>
    <n v="100"/>
    <n v="100"/>
    <n v="100"/>
    <n v="0"/>
  </r>
  <r>
    <n v="2209"/>
    <x v="45"/>
    <s v="17.05.10"/>
    <x v="8"/>
    <x v="10"/>
    <n v="4"/>
    <n v="100"/>
    <n v="400"/>
    <n v="400"/>
    <n v="0"/>
  </r>
  <r>
    <n v="2210"/>
    <x v="45"/>
    <s v="17.05.10"/>
    <x v="8"/>
    <x v="11"/>
    <n v="23"/>
    <n v="100"/>
    <n v="2300"/>
    <n v="2300"/>
    <n v="0"/>
  </r>
  <r>
    <n v="2211"/>
    <x v="45"/>
    <s v="17.05.10"/>
    <x v="8"/>
    <x v="12"/>
    <n v="11"/>
    <n v="100"/>
    <n v="1100"/>
    <n v="1100"/>
    <n v="0"/>
  </r>
  <r>
    <n v="2256"/>
    <x v="46"/>
    <s v="17.05.10"/>
    <x v="8"/>
    <x v="10"/>
    <n v="5"/>
    <n v="100"/>
    <n v="500"/>
    <n v="500"/>
    <n v="0"/>
  </r>
  <r>
    <n v="2257"/>
    <x v="46"/>
    <s v="17.05.10"/>
    <x v="8"/>
    <x v="11"/>
    <n v="30"/>
    <n v="100"/>
    <n v="3000"/>
    <n v="3000"/>
    <n v="0"/>
  </r>
  <r>
    <n v="2258"/>
    <x v="46"/>
    <s v="17.05.10"/>
    <x v="8"/>
    <x v="12"/>
    <n v="15"/>
    <n v="100"/>
    <n v="1500"/>
    <n v="1500"/>
    <n v="0"/>
  </r>
  <r>
    <n v="2301"/>
    <x v="47"/>
    <s v="16.05.10"/>
    <x v="8"/>
    <x v="11"/>
    <n v="1"/>
    <n v="100"/>
    <n v="100"/>
    <n v="100"/>
    <n v="0"/>
  </r>
  <r>
    <n v="2302"/>
    <x v="47"/>
    <s v="16.05.10"/>
    <x v="8"/>
    <x v="12"/>
    <n v="1"/>
    <n v="100"/>
    <n v="100"/>
    <n v="100"/>
    <n v="0"/>
  </r>
  <r>
    <n v="2304"/>
    <x v="47"/>
    <s v="16.05.10"/>
    <x v="9"/>
    <x v="13"/>
    <n v="1"/>
    <n v="400"/>
    <n v="400"/>
    <n v="400"/>
    <n v="0"/>
  </r>
  <r>
    <n v="2305"/>
    <x v="47"/>
    <s v="16.05.10"/>
    <x v="9"/>
    <x v="13"/>
    <n v="1"/>
    <n v="35"/>
    <n v="35"/>
    <n v="35"/>
    <n v="0"/>
  </r>
  <r>
    <n v="2306"/>
    <x v="47"/>
    <s v="16.05.10"/>
    <x v="9"/>
    <x v="13"/>
    <s v=""/>
    <n v="65"/>
    <s v=""/>
    <n v="65"/>
    <s v=""/>
  </r>
  <r>
    <n v="2308"/>
    <x v="47"/>
    <s v="16.05.10"/>
    <x v="8"/>
    <x v="51"/>
    <n v="5"/>
    <n v="10"/>
    <n v="50"/>
    <n v="50"/>
    <n v="0"/>
  </r>
  <r>
    <n v="2309"/>
    <x v="47"/>
    <s v="16.05.10"/>
    <x v="73"/>
    <x v="24"/>
    <n v="2"/>
    <n v="5"/>
    <n v="10"/>
    <n v="10"/>
    <n v="0"/>
  </r>
  <r>
    <n v="2310"/>
    <x v="47"/>
    <s v="16.05.10"/>
    <x v="24"/>
    <x v="39"/>
    <n v="2"/>
    <n v="5"/>
    <n v="10"/>
    <n v="10"/>
    <n v="0"/>
  </r>
  <r>
    <n v="2311"/>
    <x v="47"/>
    <s v="16.05.10"/>
    <x v="27"/>
    <x v="42"/>
    <n v="2"/>
    <n v="5"/>
    <n v="10"/>
    <n v="10"/>
    <n v="0"/>
  </r>
  <r>
    <n v="2345"/>
    <x v="48"/>
    <s v="16.05.10"/>
    <x v="8"/>
    <x v="4"/>
    <n v="1"/>
    <n v="1"/>
    <n v="1"/>
    <n v="1"/>
    <n v="0"/>
  </r>
  <r>
    <n v="2346"/>
    <x v="48"/>
    <s v="16.05.10"/>
    <x v="8"/>
    <x v="100"/>
    <n v="1"/>
    <n v="1"/>
    <n v="1"/>
    <n v="1"/>
    <n v="0"/>
  </r>
  <r>
    <n v="2347"/>
    <x v="48"/>
    <s v="16.05.10"/>
    <x v="8"/>
    <x v="101"/>
    <n v="1"/>
    <n v="1"/>
    <n v="1"/>
    <n v="1"/>
    <n v="0"/>
  </r>
  <r>
    <n v="2393"/>
    <x v="49"/>
    <s v="18.05.10"/>
    <x v="9"/>
    <x v="13"/>
    <n v="1"/>
    <n v="400"/>
    <n v="400"/>
    <n v="400"/>
    <n v="0"/>
  </r>
  <r>
    <n v="2394"/>
    <x v="49"/>
    <s v="18.05.10"/>
    <x v="9"/>
    <x v="13"/>
    <n v="1"/>
    <n v="35"/>
    <n v="35"/>
    <n v="35"/>
    <n v="0"/>
  </r>
  <r>
    <n v="2395"/>
    <x v="49"/>
    <s v="18.05.10"/>
    <x v="9"/>
    <x v="13"/>
    <s v=""/>
    <n v="65"/>
    <s v=""/>
    <n v="65"/>
    <s v=""/>
  </r>
  <r>
    <n v="2442"/>
    <x v="50"/>
    <s v="24.05.10"/>
    <x v="73"/>
    <x v="24"/>
    <n v="4"/>
    <n v="5"/>
    <n v="20"/>
    <n v="20"/>
    <n v="0"/>
  </r>
  <r>
    <n v="2443"/>
    <x v="50"/>
    <s v="24.05.10"/>
    <x v="24"/>
    <x v="39"/>
    <n v="2"/>
    <n v="5"/>
    <n v="10"/>
    <n v="10"/>
    <n v="0"/>
  </r>
  <r>
    <n v="2487"/>
    <x v="51"/>
    <s v="24.05.10"/>
    <x v="8"/>
    <x v="19"/>
    <n v="8"/>
    <n v="24"/>
    <n v="192"/>
    <n v="192"/>
    <n v="0"/>
  </r>
  <r>
    <n v="2530"/>
    <x v="52"/>
    <s v="25.05.10"/>
    <x v="68"/>
    <x v="102"/>
    <n v="1"/>
    <n v="5"/>
    <n v="5"/>
    <n v="5"/>
    <n v="0"/>
  </r>
  <r>
    <n v="2531"/>
    <x v="52"/>
    <s v="25.05.10"/>
    <x v="24"/>
    <x v="39"/>
    <n v="3"/>
    <n v="5"/>
    <n v="15"/>
    <n v="15"/>
    <n v="0"/>
  </r>
  <r>
    <n v="2532"/>
    <x v="52"/>
    <s v="25.05.10"/>
    <x v="73"/>
    <x v="24"/>
    <n v="4"/>
    <n v="5"/>
    <n v="20"/>
    <n v="20"/>
    <n v="0"/>
  </r>
  <r>
    <n v="2576"/>
    <x v="53"/>
    <s v="25.05.10"/>
    <x v="79"/>
    <x v="53"/>
    <n v="4"/>
    <n v="5"/>
    <n v="20"/>
    <n v="20"/>
    <n v="0"/>
  </r>
  <r>
    <n v="2577"/>
    <x v="53"/>
    <s v="25.05.10"/>
    <x v="27"/>
    <x v="42"/>
    <n v="2"/>
    <n v="5"/>
    <n v="10"/>
    <n v="10"/>
    <n v="0"/>
  </r>
  <r>
    <n v="2578"/>
    <x v="53"/>
    <s v="25.05.10"/>
    <x v="26"/>
    <x v="41"/>
    <n v="4"/>
    <n v="5"/>
    <n v="20"/>
    <n v="20"/>
    <n v="0"/>
  </r>
  <r>
    <n v="2579"/>
    <x v="53"/>
    <s v="25.05.10"/>
    <x v="25"/>
    <x v="40"/>
    <n v="4"/>
    <n v="5"/>
    <n v="20"/>
    <n v="20"/>
    <n v="0"/>
  </r>
  <r>
    <n v="2581"/>
    <x v="53"/>
    <s v="25.05.10"/>
    <x v="8"/>
    <x v="18"/>
    <n v="1"/>
    <n v="50"/>
    <n v="50"/>
    <n v="50"/>
    <n v="0"/>
  </r>
  <r>
    <n v="2582"/>
    <x v="53"/>
    <s v="25.05.10"/>
    <x v="58"/>
    <x v="103"/>
    <n v="1"/>
    <s v="25*4"/>
    <s v=""/>
    <n v="90"/>
    <s v=""/>
  </r>
  <r>
    <n v="2583"/>
    <x v="53"/>
    <s v="25.05.10"/>
    <x v="58"/>
    <x v="103"/>
    <s v=""/>
    <s v=""/>
    <s v=""/>
    <n v="10"/>
    <s v=""/>
  </r>
  <r>
    <n v="2584"/>
    <x v="53"/>
    <s v="25.05.10"/>
    <x v="8"/>
    <x v="78"/>
    <n v="1"/>
    <n v="100"/>
    <n v="100"/>
    <n v="95"/>
    <n v="5"/>
  </r>
  <r>
    <n v="2585"/>
    <x v="53"/>
    <s v="25.05.10"/>
    <x v="8"/>
    <x v="78"/>
    <s v=""/>
    <s v=""/>
    <s v=""/>
    <n v="5"/>
    <s v=""/>
  </r>
  <r>
    <n v="2620"/>
    <x v="54"/>
    <s v="25.05.10"/>
    <x v="85"/>
    <x v="99"/>
    <n v="2"/>
    <n v="25"/>
    <n v="50"/>
    <n v="50"/>
    <n v="0"/>
  </r>
  <r>
    <n v="2621"/>
    <x v="54"/>
    <s v="25.05.10"/>
    <x v="86"/>
    <x v="42"/>
    <n v="1"/>
    <n v="20"/>
    <n v="20"/>
    <n v="20"/>
    <n v="0"/>
  </r>
  <r>
    <n v="2622"/>
    <x v="54"/>
    <s v="25.05.10"/>
    <x v="86"/>
    <x v="42"/>
    <n v="1"/>
    <n v="7"/>
    <n v="7"/>
    <n v="7"/>
    <n v="0"/>
  </r>
  <r>
    <n v="2666"/>
    <x v="55"/>
    <s v="26.05.10"/>
    <x v="63"/>
    <x v="57"/>
    <n v="1"/>
    <n v="20"/>
    <n v="20"/>
    <n v="20"/>
    <n v="0"/>
  </r>
  <r>
    <n v="2667"/>
    <x v="55"/>
    <s v="26.05.10"/>
    <x v="63"/>
    <x v="104"/>
    <n v="1"/>
    <n v="2"/>
    <n v="2"/>
    <n v="2"/>
    <n v="0"/>
  </r>
  <r>
    <n v="2713"/>
    <x v="56"/>
    <s v="27.05.10"/>
    <x v="87"/>
    <x v="105"/>
    <n v="5"/>
    <n v="24"/>
    <n v="120"/>
    <n v="120"/>
    <n v="0"/>
  </r>
  <r>
    <n v="2715"/>
    <x v="56"/>
    <s v="27.05.10"/>
    <x v="71"/>
    <x v="88"/>
    <n v="4"/>
    <n v="6"/>
    <n v="24"/>
    <n v="24"/>
    <n v="0"/>
  </r>
  <r>
    <n v="2717"/>
    <x v="56"/>
    <s v="27.05.10"/>
    <x v="10"/>
    <x v="106"/>
    <n v="1"/>
    <n v="50"/>
    <n v="50"/>
    <n v="50"/>
    <n v="0"/>
  </r>
  <r>
    <n v="2761"/>
    <x v="57"/>
    <s v="30.05.10"/>
    <x v="88"/>
    <x v="105"/>
    <n v="5"/>
    <n v="6"/>
    <n v="30"/>
    <n v="30"/>
    <n v="0"/>
  </r>
  <r>
    <n v="2763"/>
    <x v="57"/>
    <s v="30.05.10"/>
    <x v="89"/>
    <x v="95"/>
    <n v="25"/>
    <n v="6"/>
    <n v="150"/>
    <n v="150"/>
    <n v="0"/>
  </r>
  <r>
    <n v="2765"/>
    <x v="57"/>
    <s v="30.05.10"/>
    <x v="90"/>
    <x v="107"/>
    <n v="25"/>
    <n v="1"/>
    <n v="25"/>
    <n v="25"/>
    <n v="0"/>
  </r>
  <r>
    <n v="2766"/>
    <x v="57"/>
    <s v="30.05.10"/>
    <x v="91"/>
    <x v="107"/>
    <n v="25"/>
    <n v="1"/>
    <n v="25"/>
    <n v="25"/>
    <n v="0"/>
  </r>
  <r>
    <n v="2767"/>
    <x v="57"/>
    <s v="30.05.10"/>
    <x v="92"/>
    <x v="108"/>
    <n v="25"/>
    <n v="1"/>
    <n v="25"/>
    <n v="25"/>
    <n v="0"/>
  </r>
  <r>
    <n v="2768"/>
    <x v="57"/>
    <s v="30.05.10"/>
    <x v="93"/>
    <x v="108"/>
    <n v="25"/>
    <n v="1"/>
    <n v="25"/>
    <n v="25"/>
    <n v="0"/>
  </r>
  <r>
    <n v="2809"/>
    <x v="58"/>
    <s v="30.05.10"/>
    <x v="71"/>
    <x v="88"/>
    <n v="3"/>
    <n v="6"/>
    <n v="18"/>
    <n v="18"/>
    <n v="0"/>
  </r>
  <r>
    <n v="2811"/>
    <x v="58"/>
    <s v="30.05.10"/>
    <x v="90"/>
    <x v="107"/>
    <n v="25"/>
    <n v="1"/>
    <n v="25"/>
    <n v="25"/>
    <n v="0"/>
  </r>
  <r>
    <n v="2812"/>
    <x v="58"/>
    <s v="30.05.10"/>
    <x v="91"/>
    <x v="107"/>
    <n v="25"/>
    <n v="1"/>
    <n v="25"/>
    <n v="25"/>
    <n v="0"/>
  </r>
  <r>
    <n v="2813"/>
    <x v="58"/>
    <s v="30.05.10"/>
    <x v="92"/>
    <x v="108"/>
    <n v="25"/>
    <n v="1"/>
    <n v="25"/>
    <n v="25"/>
    <n v="0"/>
  </r>
  <r>
    <n v="2814"/>
    <x v="58"/>
    <s v="30.05.10"/>
    <x v="93"/>
    <x v="108"/>
    <n v="25"/>
    <n v="1"/>
    <n v="25"/>
    <n v="25"/>
    <n v="0"/>
  </r>
  <r>
    <n v="2854"/>
    <x v="59"/>
    <s v="30.05.10"/>
    <x v="89"/>
    <x v="95"/>
    <n v="18"/>
    <n v="6"/>
    <n v="108"/>
    <n v="108"/>
    <n v="0"/>
  </r>
  <r>
    <n v="2856"/>
    <x v="59"/>
    <s v="30.05.10"/>
    <x v="90"/>
    <x v="107"/>
    <n v="25"/>
    <n v="1"/>
    <n v="25"/>
    <n v="25"/>
    <n v="0"/>
  </r>
  <r>
    <n v="2857"/>
    <x v="59"/>
    <s v="30.05.10"/>
    <x v="91"/>
    <x v="107"/>
    <n v="25"/>
    <n v="1"/>
    <n v="25"/>
    <n v="25"/>
    <n v="0"/>
  </r>
  <r>
    <n v="2858"/>
    <x v="59"/>
    <s v="30.05.10"/>
    <x v="92"/>
    <x v="108"/>
    <n v="25"/>
    <n v="1"/>
    <n v="25"/>
    <n v="25"/>
    <n v="0"/>
  </r>
  <r>
    <n v="2859"/>
    <x v="59"/>
    <s v="30.05.10"/>
    <x v="93"/>
    <x v="108"/>
    <n v="25"/>
    <n v="1"/>
    <n v="25"/>
    <n v="25"/>
    <n v="0"/>
  </r>
  <r>
    <n v="2893"/>
    <x v="60"/>
    <s v="30.05.10"/>
    <x v="89"/>
    <x v="95"/>
    <n v="9"/>
    <n v="6"/>
    <n v="54"/>
    <n v="54"/>
    <n v="0"/>
  </r>
  <r>
    <n v="2895"/>
    <x v="60"/>
    <s v="30.05.10"/>
    <x v="90"/>
    <x v="107"/>
    <n v="25"/>
    <n v="1"/>
    <n v="25"/>
    <n v="25"/>
    <n v="0"/>
  </r>
  <r>
    <n v="2896"/>
    <x v="60"/>
    <s v="30.05.10"/>
    <x v="91"/>
    <x v="107"/>
    <n v="25"/>
    <n v="1"/>
    <n v="25"/>
    <n v="25"/>
    <n v="0"/>
  </r>
  <r>
    <n v="2897"/>
    <x v="60"/>
    <s v="30.05.10"/>
    <x v="92"/>
    <x v="108"/>
    <n v="25"/>
    <n v="1"/>
    <n v="25"/>
    <n v="25"/>
    <n v="0"/>
  </r>
  <r>
    <n v="2898"/>
    <x v="60"/>
    <s v="30.05.10"/>
    <x v="93"/>
    <x v="108"/>
    <n v="25"/>
    <n v="1"/>
    <n v="25"/>
    <n v="25"/>
    <n v="0"/>
  </r>
  <r>
    <n v="2939"/>
    <x v="61"/>
    <s v="31.05.10"/>
    <x v="88"/>
    <x v="105"/>
    <n v="10"/>
    <n v="6"/>
    <n v="60"/>
    <n v="60"/>
    <n v="0"/>
  </r>
  <r>
    <n v="2981"/>
    <x v="62"/>
    <s v="31.05.10"/>
    <x v="88"/>
    <x v="109"/>
    <n v="5"/>
    <n v="6"/>
    <n v="30"/>
    <n v="30"/>
    <n v="0"/>
  </r>
  <r>
    <n v="2983"/>
    <x v="62"/>
    <s v="31.05.10"/>
    <x v="94"/>
    <x v="95"/>
    <n v="9"/>
    <n v="6"/>
    <n v="54"/>
    <n v="54"/>
    <n v="0"/>
  </r>
  <r>
    <n v="3022"/>
    <x v="63"/>
    <s v="31.05.10"/>
    <x v="87"/>
    <x v="109"/>
    <n v="12"/>
    <n v="24"/>
    <n v="288"/>
    <n v="288"/>
    <n v="0"/>
  </r>
  <r>
    <n v="3023"/>
    <x v="63"/>
    <s v="31.05.10"/>
    <x v="95"/>
    <x v="110"/>
    <n v="12"/>
    <n v="24"/>
    <n v="288"/>
    <n v="288"/>
    <n v="0"/>
  </r>
  <r>
    <n v="3025"/>
    <x v="63"/>
    <s v="31.05.10"/>
    <x v="94"/>
    <x v="95"/>
    <n v="8"/>
    <n v="6"/>
    <n v="48"/>
    <n v="48"/>
    <n v="0"/>
  </r>
  <r>
    <n v="3067"/>
    <x v="64"/>
    <s v="31.05.10"/>
    <x v="88"/>
    <x v="109"/>
    <n v="10"/>
    <n v="6"/>
    <n v="60"/>
    <n v="60"/>
    <n v="0"/>
  </r>
  <r>
    <n v="3070"/>
    <x v="64"/>
    <s v="31.05.10"/>
    <x v="94"/>
    <x v="95"/>
    <n v="4"/>
    <n v="6"/>
    <n v="24"/>
    <n v="24"/>
    <n v="0"/>
  </r>
  <r>
    <n v="3116"/>
    <x v="65"/>
    <s v="03.06.10"/>
    <x v="96"/>
    <x v="111"/>
    <n v="10"/>
    <n v="100"/>
    <n v="1000"/>
    <n v="1000"/>
    <n v="0"/>
  </r>
  <r>
    <n v="3117"/>
    <x v="65"/>
    <s v="03.06.10"/>
    <x v="97"/>
    <x v="112"/>
    <n v="58"/>
    <n v="100"/>
    <n v="5800"/>
    <n v="5800"/>
    <n v="0"/>
  </r>
  <r>
    <n v="3118"/>
    <x v="65"/>
    <s v="03.06.10"/>
    <x v="98"/>
    <x v="113"/>
    <n v="21"/>
    <n v="100"/>
    <n v="2100"/>
    <n v="2100"/>
    <n v="0"/>
  </r>
  <r>
    <n v="3120"/>
    <x v="65"/>
    <s v="03.06.10"/>
    <x v="90"/>
    <x v="107"/>
    <n v="38"/>
    <n v="1"/>
    <n v="38"/>
    <n v="38"/>
    <n v="0"/>
  </r>
  <r>
    <n v="3121"/>
    <x v="65"/>
    <s v="03.06.10"/>
    <x v="91"/>
    <x v="107"/>
    <n v="38"/>
    <n v="1"/>
    <n v="38"/>
    <n v="38"/>
    <n v="0"/>
  </r>
  <r>
    <n v="3122"/>
    <x v="65"/>
    <s v="03.06.10"/>
    <x v="92"/>
    <x v="108"/>
    <n v="12"/>
    <n v="1"/>
    <n v="12"/>
    <n v="12"/>
    <n v="0"/>
  </r>
  <r>
    <n v="3123"/>
    <x v="65"/>
    <s v="03.06.10"/>
    <x v="93"/>
    <x v="108"/>
    <n v="12"/>
    <n v="1"/>
    <n v="12"/>
    <n v="12"/>
    <n v="0"/>
  </r>
  <r>
    <n v="3162"/>
    <x v="66"/>
    <s v="03.06.10"/>
    <x v="96"/>
    <x v="111"/>
    <n v="4"/>
    <n v="100"/>
    <n v="400"/>
    <n v="400"/>
    <n v="0"/>
  </r>
  <r>
    <n v="3163"/>
    <x v="66"/>
    <s v="03.06.10"/>
    <x v="97"/>
    <x v="112"/>
    <n v="19"/>
    <n v="100"/>
    <n v="1900"/>
    <n v="1900"/>
    <n v="0"/>
  </r>
  <r>
    <n v="3164"/>
    <x v="66"/>
    <s v="03.06.10"/>
    <x v="98"/>
    <x v="113"/>
    <n v="7"/>
    <n v="100"/>
    <n v="700"/>
    <n v="700"/>
    <n v="0"/>
  </r>
  <r>
    <n v="3166"/>
    <x v="66"/>
    <s v="03.06.10"/>
    <x v="90"/>
    <x v="107"/>
    <n v="37"/>
    <n v="1"/>
    <n v="37"/>
    <n v="37"/>
    <n v="0"/>
  </r>
  <r>
    <n v="3167"/>
    <x v="66"/>
    <s v="03.06.10"/>
    <x v="91"/>
    <x v="107"/>
    <n v="37"/>
    <n v="1"/>
    <n v="37"/>
    <n v="37"/>
    <n v="0"/>
  </r>
  <r>
    <n v="3168"/>
    <x v="66"/>
    <s v="03.06.10"/>
    <x v="92"/>
    <x v="108"/>
    <n v="13"/>
    <n v="1"/>
    <n v="13"/>
    <n v="13"/>
    <n v="0"/>
  </r>
  <r>
    <n v="3169"/>
    <x v="66"/>
    <s v="03.06.10"/>
    <x v="93"/>
    <x v="108"/>
    <n v="13"/>
    <n v="1"/>
    <n v="13"/>
    <n v="13"/>
    <n v="0"/>
  </r>
  <r>
    <n v="3207"/>
    <x v="67"/>
    <s v="03.06.10"/>
    <x v="96"/>
    <x v="111"/>
    <n v="7"/>
    <n v="100"/>
    <n v="700"/>
    <n v="700"/>
    <n v="0"/>
  </r>
  <r>
    <n v="3208"/>
    <x v="67"/>
    <s v="03.06.10"/>
    <x v="97"/>
    <x v="112"/>
    <n v="32"/>
    <n v="100"/>
    <n v="3200"/>
    <n v="3200"/>
    <n v="0"/>
  </r>
  <r>
    <n v="3209"/>
    <x v="67"/>
    <s v="03.06.10"/>
    <x v="98"/>
    <x v="113"/>
    <n v="11"/>
    <n v="100"/>
    <n v="1100"/>
    <n v="1100"/>
    <n v="0"/>
  </r>
  <r>
    <n v="3211"/>
    <x v="67"/>
    <s v="03.06.10"/>
    <x v="90"/>
    <x v="107"/>
    <n v="37"/>
    <n v="1"/>
    <n v="37"/>
    <n v="37"/>
    <n v="0"/>
  </r>
  <r>
    <n v="3212"/>
    <x v="67"/>
    <s v="03.06.10"/>
    <x v="91"/>
    <x v="107"/>
    <n v="37"/>
    <n v="1"/>
    <n v="37"/>
    <n v="37"/>
    <n v="0"/>
  </r>
  <r>
    <n v="3213"/>
    <x v="67"/>
    <s v="03.06.10"/>
    <x v="92"/>
    <x v="108"/>
    <n v="13"/>
    <n v="1"/>
    <n v="13"/>
    <n v="13"/>
    <n v="0"/>
  </r>
  <r>
    <n v="3214"/>
    <x v="67"/>
    <s v="03.06.10"/>
    <x v="93"/>
    <x v="108"/>
    <n v="13"/>
    <n v="1"/>
    <n v="13"/>
    <n v="13"/>
    <n v="0"/>
  </r>
  <r>
    <n v="3252"/>
    <x v="68"/>
    <s v="03.06.10"/>
    <x v="96"/>
    <x v="111"/>
    <n v="3"/>
    <n v="100"/>
    <n v="300"/>
    <n v="300"/>
    <n v="0"/>
  </r>
  <r>
    <n v="3253"/>
    <x v="68"/>
    <s v="03.06.10"/>
    <x v="97"/>
    <x v="112"/>
    <n v="12"/>
    <n v="100"/>
    <n v="1200"/>
    <n v="1200"/>
    <n v="0"/>
  </r>
  <r>
    <n v="3254"/>
    <x v="68"/>
    <s v="03.06.10"/>
    <x v="98"/>
    <x v="113"/>
    <n v="6"/>
    <n v="100"/>
    <n v="600"/>
    <n v="600"/>
    <n v="0"/>
  </r>
  <r>
    <n v="3256"/>
    <x v="68"/>
    <s v="03.06.10"/>
    <x v="90"/>
    <x v="107"/>
    <n v="38"/>
    <n v="1"/>
    <n v="38"/>
    <n v="38"/>
    <n v="0"/>
  </r>
  <r>
    <n v="3257"/>
    <x v="68"/>
    <s v="03.06.10"/>
    <x v="91"/>
    <x v="107"/>
    <n v="38"/>
    <n v="1"/>
    <n v="38"/>
    <n v="38"/>
    <n v="0"/>
  </r>
  <r>
    <n v="3258"/>
    <x v="68"/>
    <s v="03.06.10"/>
    <x v="92"/>
    <x v="108"/>
    <n v="12"/>
    <n v="1"/>
    <n v="12"/>
    <n v="12"/>
    <n v="0"/>
  </r>
  <r>
    <n v="3259"/>
    <x v="68"/>
    <s v="03.06.10"/>
    <x v="93"/>
    <x v="108"/>
    <n v="12"/>
    <n v="1"/>
    <n v="12"/>
    <n v="12"/>
    <n v="0"/>
  </r>
  <r>
    <n v="3299"/>
    <x v="69"/>
    <s v="03.06.10"/>
    <x v="96"/>
    <x v="111"/>
    <n v="7"/>
    <n v="100"/>
    <n v="700"/>
    <n v="700"/>
    <n v="0"/>
  </r>
  <r>
    <n v="3300"/>
    <x v="69"/>
    <s v="03.06.10"/>
    <x v="97"/>
    <x v="112"/>
    <n v="32"/>
    <n v="100"/>
    <n v="3200"/>
    <n v="3200"/>
    <n v="0"/>
  </r>
  <r>
    <n v="3301"/>
    <x v="69"/>
    <s v="03.06.10"/>
    <x v="98"/>
    <x v="113"/>
    <n v="11"/>
    <n v="100"/>
    <n v="1100"/>
    <n v="1100"/>
    <n v="0"/>
  </r>
  <r>
    <n v="3345"/>
    <x v="70"/>
    <s v="03.06.10"/>
    <x v="96"/>
    <x v="111"/>
    <n v="4"/>
    <n v="100"/>
    <n v="400"/>
    <n v="400"/>
    <n v="0"/>
  </r>
  <r>
    <n v="3346"/>
    <x v="70"/>
    <s v="03.06.10"/>
    <x v="97"/>
    <x v="112"/>
    <n v="20"/>
    <n v="100"/>
    <n v="2000"/>
    <n v="2000"/>
    <n v="0"/>
  </r>
  <r>
    <n v="3347"/>
    <x v="70"/>
    <s v="03.06.10"/>
    <x v="98"/>
    <x v="113"/>
    <n v="6"/>
    <n v="100"/>
    <n v="600"/>
    <n v="600"/>
    <n v="0"/>
  </r>
  <r>
    <n v="3390"/>
    <x v="71"/>
    <s v="03.06.10"/>
    <x v="96"/>
    <x v="111"/>
    <n v="2"/>
    <n v="100"/>
    <n v="200"/>
    <n v="200"/>
    <n v="0"/>
  </r>
  <r>
    <n v="3391"/>
    <x v="71"/>
    <s v="03.06.10"/>
    <x v="97"/>
    <x v="112"/>
    <n v="6"/>
    <n v="100"/>
    <n v="600"/>
    <n v="600"/>
    <n v="0"/>
  </r>
  <r>
    <n v="3392"/>
    <x v="71"/>
    <s v="03.06.10"/>
    <x v="98"/>
    <x v="113"/>
    <n v="2"/>
    <n v="100"/>
    <n v="200"/>
    <n v="200"/>
    <n v="0"/>
  </r>
  <r>
    <n v="3436"/>
    <x v="72"/>
    <s v="03.06.10"/>
    <x v="96"/>
    <x v="111"/>
    <n v="4"/>
    <n v="100"/>
    <n v="400"/>
    <n v="400"/>
    <n v="0"/>
  </r>
  <r>
    <n v="3437"/>
    <x v="72"/>
    <s v="03.06.10"/>
    <x v="97"/>
    <x v="112"/>
    <n v="19"/>
    <n v="100"/>
    <n v="1900"/>
    <n v="1900"/>
    <n v="0"/>
  </r>
  <r>
    <n v="3438"/>
    <x v="72"/>
    <s v="03.06.10"/>
    <x v="98"/>
    <x v="113"/>
    <n v="7"/>
    <n v="100"/>
    <n v="700"/>
    <n v="700"/>
    <n v="0"/>
  </r>
  <r>
    <n v="3479"/>
    <x v="73"/>
    <s v="04.06.10"/>
    <x v="99"/>
    <x v="114"/>
    <n v="20"/>
    <n v="5"/>
    <n v="100"/>
    <n v="100"/>
    <n v="0"/>
  </r>
  <r>
    <n v="3480"/>
    <x v="73"/>
    <s v="04.06.10"/>
    <x v="99"/>
    <x v="114"/>
    <n v="2"/>
    <n v="5"/>
    <n v="10"/>
    <n v="10"/>
    <n v="0"/>
  </r>
  <r>
    <n v="3481"/>
    <x v="73"/>
    <s v="04.06.10"/>
    <x v="100"/>
    <x v="37"/>
    <n v="20"/>
    <n v="5"/>
    <n v="100"/>
    <n v="100"/>
    <n v="0"/>
  </r>
  <r>
    <n v="3482"/>
    <x v="73"/>
    <s v="04.06.10"/>
    <x v="100"/>
    <x v="37"/>
    <n v="2"/>
    <n v="5"/>
    <n v="10"/>
    <n v="10"/>
    <n v="0"/>
  </r>
  <r>
    <n v="3484"/>
    <x v="73"/>
    <s v="04.06.10"/>
    <x v="101"/>
    <x v="93"/>
    <n v="3"/>
    <n v="4"/>
    <n v="12"/>
    <n v="12"/>
    <n v="0"/>
  </r>
  <r>
    <n v="3485"/>
    <x v="73"/>
    <s v="04.06.10"/>
    <x v="102"/>
    <x v="115"/>
    <n v="1"/>
    <n v="6"/>
    <n v="6"/>
    <n v="6"/>
    <n v="0"/>
  </r>
  <r>
    <n v="3486"/>
    <x v="73"/>
    <s v="04.06.10"/>
    <x v="103"/>
    <x v="80"/>
    <n v="1"/>
    <n v="6"/>
    <n v="6"/>
    <n v="6"/>
    <n v="0"/>
  </r>
  <r>
    <n v="3487"/>
    <x v="73"/>
    <s v="04.06.10"/>
    <x v="104"/>
    <x v="116"/>
    <n v="1"/>
    <n v="4"/>
    <n v="4"/>
    <n v="4"/>
    <n v="0"/>
  </r>
  <r>
    <n v="3488"/>
    <x v="73"/>
    <s v="04.06.10"/>
    <x v="105"/>
    <x v="117"/>
    <n v="1"/>
    <n v="4"/>
    <n v="4"/>
    <n v="4"/>
    <n v="0"/>
  </r>
  <r>
    <n v="3489"/>
    <x v="73"/>
    <s v="04.06.10"/>
    <x v="106"/>
    <x v="76"/>
    <n v="6"/>
    <n v="4"/>
    <n v="24"/>
    <n v="23"/>
    <n v="1"/>
  </r>
  <r>
    <n v="3490"/>
    <x v="73"/>
    <s v="04.06.10"/>
    <x v="106"/>
    <x v="76"/>
    <s v=""/>
    <s v=""/>
    <s v=""/>
    <n v="1"/>
    <s v=""/>
  </r>
  <r>
    <n v="3491"/>
    <x v="73"/>
    <s v="04.06.10"/>
    <x v="107"/>
    <x v="118"/>
    <n v="1"/>
    <n v="6"/>
    <n v="6"/>
    <n v="6"/>
    <n v="0"/>
  </r>
  <r>
    <n v="3492"/>
    <x v="73"/>
    <s v="04.06.10"/>
    <x v="108"/>
    <x v="119"/>
    <n v="1"/>
    <n v="4"/>
    <n v="4"/>
    <n v="4"/>
    <n v="0"/>
  </r>
  <r>
    <n v="3493"/>
    <x v="73"/>
    <s v="04.06.10"/>
    <x v="109"/>
    <x v="120"/>
    <n v="1"/>
    <n v="6"/>
    <n v="6"/>
    <n v="6"/>
    <n v="0"/>
  </r>
  <r>
    <n v="3494"/>
    <x v="73"/>
    <s v="04.06.10"/>
    <x v="110"/>
    <x v="121"/>
    <n v="1"/>
    <n v="6"/>
    <n v="6"/>
    <n v="6"/>
    <n v="0"/>
  </r>
  <r>
    <n v="3495"/>
    <x v="73"/>
    <s v="04.06.10"/>
    <x v="111"/>
    <x v="122"/>
    <n v="1"/>
    <n v="4"/>
    <n v="4"/>
    <n v="4"/>
    <n v="0"/>
  </r>
  <r>
    <n v="3496"/>
    <x v="73"/>
    <s v="04.06.10"/>
    <x v="112"/>
    <x v="123"/>
    <n v="2"/>
    <n v="4"/>
    <n v="8"/>
    <n v="8"/>
    <n v="0"/>
  </r>
  <r>
    <n v="3497"/>
    <x v="73"/>
    <s v="04.06.10"/>
    <x v="113"/>
    <x v="2"/>
    <n v="2"/>
    <n v="4"/>
    <n v="8"/>
    <n v="8"/>
    <n v="0"/>
  </r>
  <r>
    <n v="3498"/>
    <x v="73"/>
    <s v="04.06.10"/>
    <x v="114"/>
    <x v="68"/>
    <n v="6"/>
    <n v="4"/>
    <n v="24"/>
    <n v="23"/>
    <n v="1"/>
  </r>
  <r>
    <n v="3499"/>
    <x v="73"/>
    <s v="04.06.10"/>
    <x v="114"/>
    <x v="68"/>
    <s v=""/>
    <s v=""/>
    <s v=""/>
    <n v="1"/>
    <s v=""/>
  </r>
  <r>
    <n v="3500"/>
    <x v="73"/>
    <s v="04.06.10"/>
    <x v="115"/>
    <x v="43"/>
    <n v="6"/>
    <n v="4"/>
    <n v="24"/>
    <n v="23"/>
    <n v="1"/>
  </r>
  <r>
    <n v="3501"/>
    <x v="73"/>
    <s v="04.06.10"/>
    <x v="115"/>
    <x v="43"/>
    <s v=""/>
    <s v=""/>
    <s v=""/>
    <n v="1"/>
    <s v=""/>
  </r>
  <r>
    <n v="3520"/>
    <x v="74"/>
    <s v="04.06.10"/>
    <x v="99"/>
    <x v="114"/>
    <n v="20"/>
    <n v="5"/>
    <n v="100"/>
    <n v="100"/>
    <n v="0"/>
  </r>
  <r>
    <n v="3521"/>
    <x v="74"/>
    <s v="04.06.10"/>
    <x v="99"/>
    <x v="114"/>
    <n v="2"/>
    <n v="5"/>
    <n v="10"/>
    <n v="10"/>
    <n v="0"/>
  </r>
  <r>
    <n v="3522"/>
    <x v="74"/>
    <s v="04.06.10"/>
    <x v="100"/>
    <x v="37"/>
    <n v="20"/>
    <n v="5"/>
    <n v="100"/>
    <n v="100"/>
    <n v="0"/>
  </r>
  <r>
    <n v="3523"/>
    <x v="74"/>
    <s v="04.06.10"/>
    <x v="100"/>
    <x v="37"/>
    <n v="2"/>
    <n v="5"/>
    <n v="10"/>
    <n v="10"/>
    <n v="0"/>
  </r>
  <r>
    <n v="3525"/>
    <x v="74"/>
    <s v="04.06.10"/>
    <x v="101"/>
    <x v="93"/>
    <n v="1"/>
    <n v="4"/>
    <n v="4"/>
    <n v="4"/>
    <n v="0"/>
  </r>
  <r>
    <n v="3526"/>
    <x v="74"/>
    <s v="04.06.10"/>
    <x v="102"/>
    <x v="115"/>
    <n v="1"/>
    <n v="6"/>
    <n v="6"/>
    <n v="6"/>
    <n v="0"/>
  </r>
  <r>
    <n v="3527"/>
    <x v="74"/>
    <s v="04.06.10"/>
    <x v="103"/>
    <x v="80"/>
    <n v="4"/>
    <n v="6"/>
    <n v="24"/>
    <n v="23"/>
    <n v="1"/>
  </r>
  <r>
    <n v="3528"/>
    <x v="74"/>
    <s v="04.06.10"/>
    <x v="103"/>
    <x v="80"/>
    <s v=""/>
    <s v=""/>
    <s v=""/>
    <n v="1"/>
    <s v=""/>
  </r>
  <r>
    <n v="3529"/>
    <x v="74"/>
    <s v="04.06.10"/>
    <x v="104"/>
    <x v="116"/>
    <n v="6"/>
    <n v="4"/>
    <n v="24"/>
    <n v="23"/>
    <n v="1"/>
  </r>
  <r>
    <n v="3531"/>
    <x v="74"/>
    <s v="04.06.10"/>
    <x v="105"/>
    <x v="117"/>
    <n v="6"/>
    <n v="4"/>
    <n v="24"/>
    <n v="23"/>
    <n v="1"/>
  </r>
  <r>
    <n v="3533"/>
    <x v="74"/>
    <s v="04.06.10"/>
    <x v="106"/>
    <x v="76"/>
    <n v="6"/>
    <n v="4"/>
    <n v="24"/>
    <n v="23"/>
    <n v="1"/>
  </r>
  <r>
    <n v="3534"/>
    <x v="74"/>
    <s v="04.06.10"/>
    <x v="106"/>
    <x v="76"/>
    <s v=""/>
    <s v=""/>
    <s v=""/>
    <n v="1"/>
    <s v=""/>
  </r>
  <r>
    <n v="3535"/>
    <x v="74"/>
    <s v="04.06.10"/>
    <x v="107"/>
    <x v="118"/>
    <n v="1"/>
    <n v="6"/>
    <n v="6"/>
    <n v="6"/>
    <n v="0"/>
  </r>
  <r>
    <n v="3536"/>
    <x v="74"/>
    <s v="04.06.10"/>
    <x v="108"/>
    <x v="119"/>
    <n v="6"/>
    <n v="4"/>
    <n v="24"/>
    <n v="23"/>
    <n v="1"/>
  </r>
  <r>
    <n v="3538"/>
    <x v="74"/>
    <s v="04.06.10"/>
    <x v="109"/>
    <x v="120"/>
    <n v="4"/>
    <n v="6"/>
    <n v="24"/>
    <n v="23"/>
    <n v="1"/>
  </r>
  <r>
    <n v="3540"/>
    <x v="74"/>
    <s v="04.06.10"/>
    <x v="110"/>
    <x v="121"/>
    <n v="4"/>
    <n v="6"/>
    <n v="24"/>
    <n v="23"/>
    <n v="1"/>
  </r>
  <r>
    <n v="3542"/>
    <x v="74"/>
    <s v="04.06.10"/>
    <x v="111"/>
    <x v="122"/>
    <n v="6"/>
    <n v="4"/>
    <n v="24"/>
    <n v="23"/>
    <n v="1"/>
  </r>
  <r>
    <n v="3544"/>
    <x v="74"/>
    <s v="04.06.10"/>
    <x v="112"/>
    <x v="123"/>
    <n v="1"/>
    <n v="4"/>
    <n v="4"/>
    <n v="4"/>
    <n v="0"/>
  </r>
  <r>
    <n v="3545"/>
    <x v="74"/>
    <s v="04.06.10"/>
    <x v="113"/>
    <x v="2"/>
    <n v="6"/>
    <n v="4"/>
    <n v="24"/>
    <n v="23"/>
    <n v="1"/>
  </r>
  <r>
    <n v="3547"/>
    <x v="74"/>
    <s v="04.06.10"/>
    <x v="114"/>
    <x v="68"/>
    <n v="6"/>
    <n v="4"/>
    <n v="24"/>
    <n v="23"/>
    <n v="1"/>
  </r>
  <r>
    <n v="3548"/>
    <x v="74"/>
    <s v="04.06.10"/>
    <x v="114"/>
    <x v="68"/>
    <s v=""/>
    <s v=""/>
    <s v=""/>
    <n v="1"/>
    <s v=""/>
  </r>
  <r>
    <n v="3549"/>
    <x v="74"/>
    <s v="04.06.10"/>
    <x v="115"/>
    <x v="43"/>
    <n v="6"/>
    <n v="4"/>
    <n v="24"/>
    <n v="23"/>
    <n v="1"/>
  </r>
  <r>
    <n v="3550"/>
    <x v="74"/>
    <s v="04.06.10"/>
    <x v="115"/>
    <x v="43"/>
    <s v=""/>
    <s v=""/>
    <s v=""/>
    <n v="1"/>
    <s v=""/>
  </r>
  <r>
    <n v="3570"/>
    <x v="75"/>
    <s v="04.06.10"/>
    <x v="99"/>
    <x v="114"/>
    <n v="2"/>
    <n v="5"/>
    <n v="10"/>
    <n v="10"/>
    <n v="0"/>
  </r>
  <r>
    <n v="3571"/>
    <x v="75"/>
    <s v="04.06.10"/>
    <x v="100"/>
    <x v="37"/>
    <n v="2"/>
    <n v="5"/>
    <n v="10"/>
    <n v="10"/>
    <n v="0"/>
  </r>
  <r>
    <n v="3573"/>
    <x v="75"/>
    <s v="04.06.10"/>
    <x v="101"/>
    <x v="93"/>
    <n v="1"/>
    <n v="4"/>
    <n v="4"/>
    <n v="4"/>
    <n v="0"/>
  </r>
  <r>
    <n v="3574"/>
    <x v="75"/>
    <s v="04.06.10"/>
    <x v="102"/>
    <x v="115"/>
    <n v="2"/>
    <n v="6"/>
    <n v="12"/>
    <n v="12"/>
    <n v="0"/>
  </r>
  <r>
    <n v="3575"/>
    <x v="75"/>
    <s v="04.06.10"/>
    <x v="103"/>
    <x v="80"/>
    <n v="2"/>
    <n v="6"/>
    <n v="12"/>
    <n v="12"/>
    <n v="0"/>
  </r>
  <r>
    <n v="3576"/>
    <x v="75"/>
    <s v="04.06.10"/>
    <x v="104"/>
    <x v="116"/>
    <n v="1"/>
    <n v="4"/>
    <n v="4"/>
    <n v="4"/>
    <n v="0"/>
  </r>
  <r>
    <n v="3577"/>
    <x v="75"/>
    <s v="04.06.10"/>
    <x v="105"/>
    <x v="117"/>
    <n v="1"/>
    <n v="4"/>
    <n v="4"/>
    <n v="4"/>
    <n v="0"/>
  </r>
  <r>
    <n v="3578"/>
    <x v="75"/>
    <s v="04.06.10"/>
    <x v="106"/>
    <x v="76"/>
    <n v="6"/>
    <n v="4"/>
    <n v="24"/>
    <n v="23"/>
    <n v="1"/>
  </r>
  <r>
    <n v="3579"/>
    <x v="75"/>
    <s v="04.06.10"/>
    <x v="106"/>
    <x v="76"/>
    <s v=""/>
    <s v=""/>
    <s v=""/>
    <n v="1"/>
    <s v=""/>
  </r>
  <r>
    <n v="3580"/>
    <x v="75"/>
    <s v="04.06.10"/>
    <x v="107"/>
    <x v="118"/>
    <n v="2"/>
    <n v="6"/>
    <n v="12"/>
    <n v="12"/>
    <n v="0"/>
  </r>
  <r>
    <n v="3581"/>
    <x v="75"/>
    <s v="04.06.10"/>
    <x v="108"/>
    <x v="119"/>
    <n v="6"/>
    <n v="4"/>
    <n v="24"/>
    <n v="23"/>
    <n v="1"/>
  </r>
  <r>
    <n v="3582"/>
    <x v="75"/>
    <s v="04.06.10"/>
    <x v="108"/>
    <x v="119"/>
    <s v=""/>
    <s v=""/>
    <s v=""/>
    <n v="1"/>
    <s v=""/>
  </r>
  <r>
    <n v="3583"/>
    <x v="75"/>
    <s v="04.06.10"/>
    <x v="109"/>
    <x v="120"/>
    <n v="2"/>
    <n v="6"/>
    <n v="12"/>
    <n v="12"/>
    <n v="0"/>
  </r>
  <r>
    <n v="3584"/>
    <x v="75"/>
    <s v="04.06.10"/>
    <x v="110"/>
    <x v="121"/>
    <n v="1"/>
    <n v="6"/>
    <n v="6"/>
    <n v="6"/>
    <n v="0"/>
  </r>
  <r>
    <n v="3585"/>
    <x v="75"/>
    <s v="04.06.10"/>
    <x v="111"/>
    <x v="122"/>
    <n v="1"/>
    <n v="4"/>
    <n v="4"/>
    <n v="4"/>
    <n v="0"/>
  </r>
  <r>
    <n v="3586"/>
    <x v="75"/>
    <s v="04.06.10"/>
    <x v="112"/>
    <x v="123"/>
    <n v="1"/>
    <n v="4"/>
    <n v="4"/>
    <n v="4"/>
    <n v="0"/>
  </r>
  <r>
    <n v="3587"/>
    <x v="75"/>
    <s v="04.06.10"/>
    <x v="113"/>
    <x v="2"/>
    <n v="1"/>
    <n v="4"/>
    <n v="4"/>
    <n v="4"/>
    <n v="0"/>
  </r>
  <r>
    <n v="3588"/>
    <x v="75"/>
    <s v="04.06.10"/>
    <x v="114"/>
    <x v="68"/>
    <n v="6"/>
    <n v="4"/>
    <n v="24"/>
    <n v="23"/>
    <n v="1"/>
  </r>
  <r>
    <n v="3589"/>
    <x v="75"/>
    <s v="04.06.10"/>
    <x v="114"/>
    <x v="68"/>
    <s v=""/>
    <s v=""/>
    <s v=""/>
    <n v="1"/>
    <s v=""/>
  </r>
  <r>
    <n v="3590"/>
    <x v="75"/>
    <s v="04.06.10"/>
    <x v="115"/>
    <x v="43"/>
    <n v="6"/>
    <n v="4"/>
    <n v="24"/>
    <n v="23"/>
    <n v="1"/>
  </r>
  <r>
    <n v="3591"/>
    <x v="75"/>
    <s v="04.06.10"/>
    <x v="115"/>
    <x v="43"/>
    <s v=""/>
    <s v=""/>
    <s v=""/>
    <n v="1"/>
    <s v=""/>
  </r>
  <r>
    <n v="3617"/>
    <x v="76"/>
    <s v="04.06.10"/>
    <x v="116"/>
    <x v="124"/>
    <n v="1"/>
    <n v="4"/>
    <n v="4"/>
    <n v="4"/>
    <n v="0"/>
  </r>
  <r>
    <n v="3618"/>
    <x v="76"/>
    <s v="04.06.10"/>
    <x v="116"/>
    <x v="26"/>
    <n v="8"/>
    <n v="4"/>
    <n v="32"/>
    <n v="32"/>
    <n v="0"/>
  </r>
  <r>
    <n v="3664"/>
    <x v="77"/>
    <s v="04.06.10"/>
    <x v="116"/>
    <x v="124"/>
    <n v="2"/>
    <n v="4"/>
    <n v="8"/>
    <n v="8"/>
    <n v="0"/>
  </r>
  <r>
    <n v="3665"/>
    <x v="77"/>
    <s v="04.06.10"/>
    <x v="116"/>
    <x v="26"/>
    <n v="8"/>
    <n v="4"/>
    <n v="32"/>
    <n v="32"/>
    <n v="0"/>
  </r>
  <r>
    <n v="3666"/>
    <x v="77"/>
    <s v="04.06.10"/>
    <x v="116"/>
    <x v="125"/>
    <n v="1"/>
    <n v="4"/>
    <n v="4"/>
    <n v="4"/>
    <n v="0"/>
  </r>
  <r>
    <n v="3668"/>
    <x v="77"/>
    <s v="04.06.10"/>
    <x v="106"/>
    <x v="76"/>
    <n v="3"/>
    <n v="4"/>
    <n v="12"/>
    <n v="12"/>
    <n v="0"/>
  </r>
  <r>
    <n v="3669"/>
    <x v="77"/>
    <s v="04.06.10"/>
    <x v="110"/>
    <x v="121"/>
    <n v="1"/>
    <n v="6"/>
    <n v="6"/>
    <n v="6"/>
    <n v="0"/>
  </r>
  <r>
    <n v="3670"/>
    <x v="77"/>
    <s v="04.06.10"/>
    <x v="113"/>
    <x v="2"/>
    <n v="1"/>
    <n v="4"/>
    <n v="4"/>
    <n v="4"/>
    <n v="0"/>
  </r>
  <r>
    <n v="3671"/>
    <x v="77"/>
    <s v="04.06.10"/>
    <x v="114"/>
    <x v="68"/>
    <n v="6"/>
    <n v="4"/>
    <n v="24"/>
    <n v="23"/>
    <n v="1"/>
  </r>
  <r>
    <n v="3672"/>
    <x v="77"/>
    <s v="04.06.10"/>
    <x v="114"/>
    <x v="68"/>
    <s v=""/>
    <s v=""/>
    <s v=""/>
    <n v="1"/>
    <s v=""/>
  </r>
  <r>
    <n v="3673"/>
    <x v="77"/>
    <s v="04.06.10"/>
    <x v="115"/>
    <x v="43"/>
    <n v="2"/>
    <n v="4"/>
    <n v="8"/>
    <n v="8"/>
    <n v="0"/>
  </r>
  <r>
    <n v="3707"/>
    <x v="78"/>
    <s v="04.06.10"/>
    <x v="116"/>
    <x v="124"/>
    <n v="2"/>
    <n v="4"/>
    <n v="8"/>
    <n v="8"/>
    <n v="0"/>
  </r>
  <r>
    <n v="3708"/>
    <x v="78"/>
    <s v="04.06.10"/>
    <x v="116"/>
    <x v="26"/>
    <n v="23"/>
    <n v="4"/>
    <n v="92"/>
    <n v="92"/>
    <n v="0"/>
  </r>
  <r>
    <n v="3709"/>
    <x v="78"/>
    <s v="04.06.10"/>
    <x v="116"/>
    <x v="27"/>
    <n v="5"/>
    <n v="4"/>
    <n v="20"/>
    <n v="20"/>
    <n v="0"/>
  </r>
  <r>
    <n v="3710"/>
    <x v="78"/>
    <s v="04.06.10"/>
    <x v="116"/>
    <x v="125"/>
    <n v="6"/>
    <n v="4"/>
    <n v="24"/>
    <n v="24"/>
    <n v="0"/>
  </r>
  <r>
    <n v="3712"/>
    <x v="78"/>
    <s v="04.06.10"/>
    <x v="88"/>
    <x v="126"/>
    <n v="6"/>
    <n v="6"/>
    <n v="36"/>
    <n v="36"/>
    <n v="0"/>
  </r>
  <r>
    <n v="3752"/>
    <x v="79"/>
    <s v="04.06.10"/>
    <x v="116"/>
    <x v="124"/>
    <n v="5"/>
    <n v="4"/>
    <n v="20"/>
    <n v="20"/>
    <n v="0"/>
  </r>
  <r>
    <n v="3753"/>
    <x v="79"/>
    <s v="04.06.10"/>
    <x v="116"/>
    <x v="27"/>
    <n v="7"/>
    <n v="4"/>
    <n v="28"/>
    <n v="28"/>
    <n v="0"/>
  </r>
  <r>
    <n v="3754"/>
    <x v="79"/>
    <s v="04.06.10"/>
    <x v="116"/>
    <x v="125"/>
    <n v="3"/>
    <n v="4"/>
    <n v="12"/>
    <n v="12"/>
    <n v="0"/>
  </r>
  <r>
    <n v="3799"/>
    <x v="80"/>
    <s v="04.06.10"/>
    <x v="116"/>
    <x v="124"/>
    <n v="1"/>
    <n v="4"/>
    <n v="4"/>
    <n v="4"/>
    <n v="0"/>
  </r>
  <r>
    <n v="3800"/>
    <x v="80"/>
    <s v="04.06.10"/>
    <x v="116"/>
    <x v="124"/>
    <n v="2"/>
    <n v="1"/>
    <n v="2"/>
    <n v="2"/>
    <n v="0"/>
  </r>
  <r>
    <n v="3801"/>
    <x v="80"/>
    <s v="04.06.10"/>
    <x v="116"/>
    <x v="26"/>
    <n v="38"/>
    <n v="4"/>
    <n v="152"/>
    <n v="152"/>
    <n v="0"/>
  </r>
  <r>
    <n v="3802"/>
    <x v="80"/>
    <s v="04.06.10"/>
    <x v="116"/>
    <x v="27"/>
    <n v="6"/>
    <n v="4"/>
    <n v="24"/>
    <n v="24"/>
    <n v="0"/>
  </r>
  <r>
    <n v="3803"/>
    <x v="80"/>
    <s v="04.06.10"/>
    <x v="116"/>
    <x v="125"/>
    <n v="1"/>
    <n v="4"/>
    <n v="4"/>
    <n v="4"/>
    <n v="0"/>
  </r>
  <r>
    <n v="3804"/>
    <x v="80"/>
    <s v="04.06.10"/>
    <x v="116"/>
    <x v="125"/>
    <n v="2"/>
    <n v="1"/>
    <n v="2"/>
    <n v="2"/>
    <n v="0"/>
  </r>
  <r>
    <n v="3844"/>
    <x v="81"/>
    <s v="04.06.10"/>
    <x v="116"/>
    <x v="124"/>
    <n v="3"/>
    <n v="4"/>
    <n v="12"/>
    <n v="12"/>
    <n v="0"/>
  </r>
  <r>
    <n v="3845"/>
    <x v="81"/>
    <s v="04.06.10"/>
    <x v="116"/>
    <x v="26"/>
    <n v="6"/>
    <n v="4"/>
    <n v="24"/>
    <n v="24"/>
    <n v="0"/>
  </r>
  <r>
    <n v="3846"/>
    <x v="81"/>
    <s v="04.06.10"/>
    <x v="116"/>
    <x v="27"/>
    <n v="7"/>
    <n v="4"/>
    <n v="28"/>
    <n v="28"/>
    <n v="0"/>
  </r>
  <r>
    <n v="3889"/>
    <x v="82"/>
    <s v="04.06.10"/>
    <x v="106"/>
    <x v="76"/>
    <n v="6"/>
    <n v="4"/>
    <n v="24"/>
    <n v="23"/>
    <n v="1"/>
  </r>
  <r>
    <n v="3891"/>
    <x v="82"/>
    <s v="04.06.10"/>
    <x v="115"/>
    <x v="43"/>
    <n v="6"/>
    <n v="4"/>
    <n v="24"/>
    <n v="23"/>
    <n v="1"/>
  </r>
  <r>
    <n v="3894"/>
    <x v="82"/>
    <s v="04.06.10"/>
    <x v="8"/>
    <x v="125"/>
    <n v="2"/>
    <n v="4"/>
    <n v="8"/>
    <n v="8"/>
    <n v="0"/>
  </r>
  <r>
    <n v="3938"/>
    <x v="83"/>
    <s v="04.06.10"/>
    <x v="108"/>
    <x v="119"/>
    <n v="1"/>
    <n v="4"/>
    <n v="4"/>
    <n v="4"/>
    <n v="0"/>
  </r>
  <r>
    <n v="3939"/>
    <x v="83"/>
    <s v="04.06.10"/>
    <x v="114"/>
    <x v="68"/>
    <n v="3"/>
    <n v="4"/>
    <n v="12"/>
    <n v="12"/>
    <n v="0"/>
  </r>
  <r>
    <n v="3940"/>
    <x v="83"/>
    <s v="04.06.10"/>
    <x v="109"/>
    <x v="67"/>
    <n v="1"/>
    <n v="6"/>
    <n v="6"/>
    <n v="6"/>
    <n v="0"/>
  </r>
  <r>
    <n v="3941"/>
    <x v="83"/>
    <s v="04.06.10"/>
    <x v="107"/>
    <x v="118"/>
    <n v="1"/>
    <n v="6"/>
    <n v="6"/>
    <n v="6"/>
    <n v="0"/>
  </r>
  <r>
    <n v="3984"/>
    <x v="84"/>
    <s v="04.06.10"/>
    <x v="100"/>
    <x v="37"/>
    <n v="20"/>
    <n v="5"/>
    <n v="100"/>
    <n v="100"/>
    <n v="0"/>
  </r>
  <r>
    <n v="3985"/>
    <x v="84"/>
    <s v="04.06.10"/>
    <x v="100"/>
    <x v="37"/>
    <n v="2"/>
    <n v="5"/>
    <n v="10"/>
    <n v="10"/>
    <n v="0"/>
  </r>
  <r>
    <n v="3987"/>
    <x v="84"/>
    <s v="04.06.10"/>
    <x v="108"/>
    <x v="119"/>
    <n v="6"/>
    <n v="4"/>
    <n v="24"/>
    <n v="23"/>
    <n v="1"/>
  </r>
  <r>
    <n v="3988"/>
    <x v="84"/>
    <s v="04.06.10"/>
    <x v="108"/>
    <x v="119"/>
    <s v=""/>
    <s v=""/>
    <s v=""/>
    <n v="1"/>
    <s v=""/>
  </r>
  <r>
    <n v="3989"/>
    <x v="84"/>
    <s v="04.06.10"/>
    <x v="111"/>
    <x v="122"/>
    <n v="6"/>
    <n v="4"/>
    <n v="24"/>
    <n v="23"/>
    <n v="1"/>
  </r>
  <r>
    <n v="3990"/>
    <x v="84"/>
    <s v="04.06.10"/>
    <x v="111"/>
    <x v="122"/>
    <s v=""/>
    <s v=""/>
    <s v=""/>
    <n v="1"/>
    <s v=""/>
  </r>
  <r>
    <n v="3991"/>
    <x v="84"/>
    <s v="04.06.10"/>
    <x v="114"/>
    <x v="68"/>
    <n v="6"/>
    <n v="4"/>
    <n v="24"/>
    <n v="23"/>
    <n v="1"/>
  </r>
  <r>
    <n v="3992"/>
    <x v="84"/>
    <s v="04.06.10"/>
    <x v="114"/>
    <x v="68"/>
    <s v=""/>
    <s v=""/>
    <s v=""/>
    <n v="1"/>
    <s v=""/>
  </r>
  <r>
    <n v="3993"/>
    <x v="84"/>
    <s v="04.06.10"/>
    <x v="109"/>
    <x v="120"/>
    <n v="6"/>
    <n v="4"/>
    <n v="24"/>
    <n v="23"/>
    <n v="1"/>
  </r>
  <r>
    <n v="3994"/>
    <x v="84"/>
    <s v="04.06.10"/>
    <x v="109"/>
    <x v="120"/>
    <s v=""/>
    <s v=""/>
    <s v=""/>
    <n v="1"/>
    <s v=""/>
  </r>
  <r>
    <n v="3996"/>
    <x v="84"/>
    <s v="04.06.10"/>
    <x v="89"/>
    <x v="95"/>
    <n v="2"/>
    <n v="6"/>
    <n v="12"/>
    <n v="12"/>
    <n v="0"/>
  </r>
  <r>
    <n v="4030"/>
    <x v="85"/>
    <s v="07.06.10"/>
    <x v="8"/>
    <x v="10"/>
    <n v="1"/>
    <n v="100"/>
    <n v="100"/>
    <n v="100"/>
    <n v="0"/>
  </r>
  <r>
    <n v="4031"/>
    <x v="85"/>
    <s v="07.06.10"/>
    <x v="8"/>
    <x v="11"/>
    <n v="1"/>
    <n v="100"/>
    <n v="100"/>
    <n v="100"/>
    <n v="0"/>
  </r>
  <r>
    <n v="4032"/>
    <x v="85"/>
    <s v="07.06.10"/>
    <x v="8"/>
    <x v="12"/>
    <n v="1"/>
    <n v="100"/>
    <n v="100"/>
    <n v="100"/>
    <n v="0"/>
  </r>
  <r>
    <n v="4074"/>
    <x v="86"/>
    <s v="09.06.10"/>
    <x v="108"/>
    <x v="119"/>
    <n v="6"/>
    <n v="4"/>
    <n v="24"/>
    <n v="23"/>
    <n v="1"/>
  </r>
  <r>
    <n v="4075"/>
    <x v="86"/>
    <s v="09.06.10"/>
    <x v="108"/>
    <x v="119"/>
    <s v=""/>
    <s v=""/>
    <s v=""/>
    <n v="1"/>
    <s v=""/>
  </r>
  <r>
    <n v="4114"/>
    <x v="87"/>
    <s v="09.06.10"/>
    <x v="96"/>
    <x v="111"/>
    <n v="3"/>
    <n v="100"/>
    <n v="300"/>
    <n v="300"/>
    <n v="0"/>
  </r>
  <r>
    <n v="4115"/>
    <x v="87"/>
    <s v="09.06.10"/>
    <x v="97"/>
    <x v="112"/>
    <n v="3"/>
    <n v="100"/>
    <n v="300"/>
    <n v="300"/>
    <n v="0"/>
  </r>
  <r>
    <n v="4116"/>
    <x v="87"/>
    <s v="09.06.10"/>
    <x v="98"/>
    <x v="113"/>
    <n v="3"/>
    <n v="100"/>
    <n v="300"/>
    <n v="300"/>
    <n v="0"/>
  </r>
  <r>
    <n v="4164"/>
    <x v="88"/>
    <s v="17.06.10"/>
    <x v="8"/>
    <x v="127"/>
    <n v="1"/>
    <n v="200"/>
    <n v="200"/>
    <n v="190"/>
    <n v="10"/>
  </r>
  <r>
    <n v="4167"/>
    <x v="88"/>
    <s v="17.06.10"/>
    <x v="108"/>
    <x v="119"/>
    <n v="2"/>
    <n v="1"/>
    <n v="2"/>
    <n v="2"/>
    <n v="0"/>
  </r>
  <r>
    <n v="4170"/>
    <x v="88"/>
    <s v="17.06.10"/>
    <x v="117"/>
    <x v="128"/>
    <n v="1"/>
    <n v="1"/>
    <n v="1"/>
    <n v="1"/>
    <n v="0"/>
  </r>
  <r>
    <n v="4171"/>
    <x v="88"/>
    <s v="17.06.10"/>
    <x v="118"/>
    <x v="129"/>
    <s v=""/>
    <s v=""/>
    <s v=""/>
    <n v="1"/>
    <s v=""/>
  </r>
  <r>
    <n v="4172"/>
    <x v="88"/>
    <s v="17.06.10"/>
    <x v="119"/>
    <x v="101"/>
    <s v=""/>
    <s v=""/>
    <s v=""/>
    <n v="1"/>
    <s v=""/>
  </r>
  <r>
    <n v="4212"/>
    <x v="89"/>
    <s v="19.06.10"/>
    <x v="107"/>
    <x v="118"/>
    <n v="4"/>
    <n v="6"/>
    <n v="24"/>
    <n v="23"/>
    <n v="1"/>
  </r>
  <r>
    <n v="4213"/>
    <x v="89"/>
    <s v="19.06.10"/>
    <x v="107"/>
    <x v="118"/>
    <s v=""/>
    <s v=""/>
    <s v=""/>
    <n v="1"/>
    <s v=""/>
  </r>
  <r>
    <n v="4254"/>
    <x v="90"/>
    <s v="28.06.10"/>
    <x v="101"/>
    <x v="93"/>
    <n v="1"/>
    <n v="4"/>
    <n v="4"/>
    <n v="4"/>
    <n v="0"/>
  </r>
  <r>
    <n v="4255"/>
    <x v="90"/>
    <s v="28.06.10"/>
    <x v="106"/>
    <x v="76"/>
    <n v="1"/>
    <n v="4"/>
    <n v="4"/>
    <n v="4"/>
    <n v="0"/>
  </r>
  <r>
    <n v="4256"/>
    <x v="90"/>
    <s v="28.06.10"/>
    <x v="112"/>
    <x v="123"/>
    <n v="1"/>
    <n v="4"/>
    <n v="4"/>
    <n v="4"/>
    <n v="0"/>
  </r>
  <r>
    <n v="4257"/>
    <x v="90"/>
    <s v="28.06.10"/>
    <x v="114"/>
    <x v="68"/>
    <n v="6"/>
    <n v="4"/>
    <n v="24"/>
    <n v="23"/>
    <n v="1"/>
  </r>
  <r>
    <n v="4258"/>
    <x v="90"/>
    <s v="28.06.10"/>
    <x v="114"/>
    <x v="68"/>
    <s v=""/>
    <s v=""/>
    <s v=""/>
    <n v="1"/>
    <s v=""/>
  </r>
  <r>
    <n v="4301"/>
    <x v="91"/>
    <s v="28.06.10"/>
    <x v="3"/>
    <x v="110"/>
    <n v="30"/>
    <n v="24"/>
    <n v="720"/>
    <n v="660"/>
    <n v="60"/>
  </r>
  <r>
    <n v="4302"/>
    <x v="91"/>
    <s v="28.06.10"/>
    <x v="3"/>
    <x v="110"/>
    <s v=""/>
    <s v=""/>
    <s v=""/>
    <n v="60"/>
    <s v=""/>
  </r>
  <r>
    <n v="4344"/>
    <x v="92"/>
    <s v="01.07.10"/>
    <x v="106"/>
    <x v="76"/>
    <n v="5"/>
    <n v="4"/>
    <n v="20"/>
    <n v="19"/>
    <n v="1"/>
  </r>
  <r>
    <n v="4389"/>
    <x v="93"/>
    <s v="03.07.10"/>
    <x v="120"/>
    <x v="130"/>
    <n v="50"/>
    <n v="1"/>
    <n v="50"/>
    <n v="50"/>
    <n v="0"/>
  </r>
  <r>
    <n v="4390"/>
    <x v="93"/>
    <s v="03.07.10"/>
    <x v="120"/>
    <x v="131"/>
    <n v="50"/>
    <n v="1"/>
    <n v="50"/>
    <n v="50"/>
    <n v="0"/>
  </r>
  <r>
    <n v="4391"/>
    <x v="93"/>
    <s v="03.07.10"/>
    <x v="121"/>
    <x v="130"/>
    <n v="50"/>
    <n v="1"/>
    <n v="50"/>
    <n v="50"/>
    <n v="0"/>
  </r>
  <r>
    <n v="4392"/>
    <x v="93"/>
    <s v="03.07.10"/>
    <x v="121"/>
    <x v="131"/>
    <n v="50"/>
    <n v="1"/>
    <n v="50"/>
    <n v="50"/>
    <n v="0"/>
  </r>
  <r>
    <n v="4436"/>
    <x v="94"/>
    <s v="03.07.10"/>
    <x v="120"/>
    <x v="130"/>
    <n v="25"/>
    <n v="1"/>
    <n v="25"/>
    <n v="25"/>
    <n v="0"/>
  </r>
  <r>
    <n v="4437"/>
    <x v="94"/>
    <s v="03.07.10"/>
    <x v="120"/>
    <x v="131"/>
    <n v="25"/>
    <n v="1"/>
    <n v="25"/>
    <n v="25"/>
    <n v="0"/>
  </r>
  <r>
    <n v="4438"/>
    <x v="94"/>
    <s v="03.07.10"/>
    <x v="121"/>
    <x v="130"/>
    <n v="25"/>
    <n v="1"/>
    <n v="25"/>
    <n v="25"/>
    <n v="0"/>
  </r>
  <r>
    <n v="4439"/>
    <x v="94"/>
    <s v="03.07.10"/>
    <x v="121"/>
    <x v="131"/>
    <n v="25"/>
    <n v="1"/>
    <n v="25"/>
    <n v="25"/>
    <n v="0"/>
  </r>
  <r>
    <n v="4480"/>
    <x v="95"/>
    <s v="05.07.10"/>
    <x v="72"/>
    <x v="90"/>
    <n v="2"/>
    <n v="5"/>
    <n v="10"/>
    <n v="10"/>
    <n v="0"/>
  </r>
  <r>
    <n v="4481"/>
    <x v="95"/>
    <s v="05.07.10"/>
    <x v="67"/>
    <x v="82"/>
    <n v="1"/>
    <n v="5"/>
    <n v="5"/>
    <n v="5"/>
    <n v="0"/>
  </r>
  <r>
    <n v="4482"/>
    <x v="95"/>
    <s v="05.07.10"/>
    <x v="69"/>
    <x v="55"/>
    <n v="1"/>
    <n v="5"/>
    <n v="5"/>
    <n v="5"/>
    <n v="0"/>
  </r>
  <r>
    <n v="4484"/>
    <x v="95"/>
    <s v="05.07.10"/>
    <x v="122"/>
    <x v="41"/>
    <n v="4"/>
    <n v="6"/>
    <n v="24"/>
    <n v="24"/>
    <n v="0"/>
  </r>
  <r>
    <n v="4485"/>
    <x v="95"/>
    <s v="05.07.10"/>
    <x v="71"/>
    <x v="88"/>
    <n v="1"/>
    <n v="6"/>
    <n v="6"/>
    <n v="6"/>
    <n v="0"/>
  </r>
  <r>
    <n v="4487"/>
    <x v="95"/>
    <s v="05.07.10"/>
    <x v="123"/>
    <x v="132"/>
    <n v="10"/>
    <n v="10"/>
    <n v="100"/>
    <n v="100"/>
    <n v="0"/>
  </r>
  <r>
    <n v="4488"/>
    <x v="95"/>
    <s v="05.07.10"/>
    <x v="124"/>
    <x v="133"/>
    <n v="10"/>
    <n v="10"/>
    <n v="100"/>
    <n v="100"/>
    <n v="0"/>
  </r>
  <r>
    <n v="4489"/>
    <x v="95"/>
    <s v="05.07.10"/>
    <x v="125"/>
    <x v="134"/>
    <n v="10"/>
    <n v="10"/>
    <n v="100"/>
    <n v="100"/>
    <n v="0"/>
  </r>
  <r>
    <n v="4490"/>
    <x v="95"/>
    <s v="05.07.10"/>
    <x v="126"/>
    <x v="135"/>
    <n v="20"/>
    <n v="10"/>
    <n v="200"/>
    <n v="200"/>
    <n v="0"/>
  </r>
  <r>
    <n v="4492"/>
    <x v="95"/>
    <s v="05.07.10"/>
    <x v="127"/>
    <x v="136"/>
    <n v="15"/>
    <n v="2"/>
    <n v="30"/>
    <n v="30"/>
    <n v="0"/>
  </r>
  <r>
    <n v="4494"/>
    <x v="95"/>
    <s v="05.07.10"/>
    <x v="128"/>
    <x v="137"/>
    <n v="20"/>
    <n v="25"/>
    <n v="500"/>
    <n v="500"/>
    <n v="0"/>
  </r>
  <r>
    <n v="4495"/>
    <x v="95"/>
    <s v="05.07.10"/>
    <x v="129"/>
    <x v="138"/>
    <n v="12"/>
    <n v="25"/>
    <n v="300"/>
    <n v="300"/>
    <n v="0"/>
  </r>
  <r>
    <n v="4496"/>
    <x v="95"/>
    <s v="05.07.10"/>
    <x v="86"/>
    <x v="139"/>
    <n v="1"/>
    <n v="20"/>
    <n v="20"/>
    <n v="20"/>
    <n v="0"/>
  </r>
  <r>
    <n v="4497"/>
    <x v="95"/>
    <s v="05.07.10"/>
    <x v="130"/>
    <x v="67"/>
    <n v="2"/>
    <n v="25"/>
    <n v="50"/>
    <n v="50"/>
    <n v="0"/>
  </r>
  <r>
    <n v="4498"/>
    <x v="95"/>
    <s v="05.07.10"/>
    <x v="131"/>
    <x v="140"/>
    <n v="2"/>
    <n v="25"/>
    <n v="50"/>
    <n v="50"/>
    <n v="0"/>
  </r>
  <r>
    <n v="4499"/>
    <x v="95"/>
    <s v="05.07.10"/>
    <x v="132"/>
    <x v="123"/>
    <n v="1"/>
    <n v="25"/>
    <n v="25"/>
    <n v="25"/>
    <n v="0"/>
  </r>
  <r>
    <n v="4500"/>
    <x v="95"/>
    <s v="05.07.10"/>
    <x v="133"/>
    <x v="141"/>
    <n v="12"/>
    <n v="25"/>
    <n v="300"/>
    <n v="300"/>
    <n v="0"/>
  </r>
  <r>
    <n v="4501"/>
    <x v="95"/>
    <s v="05.07.10"/>
    <x v="134"/>
    <x v="68"/>
    <n v="2"/>
    <n v="25"/>
    <n v="50"/>
    <n v="50"/>
    <n v="0"/>
  </r>
  <r>
    <n v="4502"/>
    <x v="95"/>
    <s v="05.07.10"/>
    <x v="135"/>
    <x v="142"/>
    <n v="2"/>
    <n v="20"/>
    <n v="40"/>
    <n v="40"/>
    <n v="0"/>
  </r>
  <r>
    <n v="4503"/>
    <x v="95"/>
    <s v="05.07.10"/>
    <x v="136"/>
    <x v="143"/>
    <n v="63"/>
    <n v="25"/>
    <n v="1575"/>
    <n v="1575"/>
    <n v="0"/>
  </r>
  <r>
    <n v="4504"/>
    <x v="95"/>
    <s v="05.07.10"/>
    <x v="137"/>
    <x v="144"/>
    <n v="13"/>
    <n v="25"/>
    <n v="325"/>
    <n v="325"/>
    <n v="0"/>
  </r>
  <r>
    <n v="4533"/>
    <x v="96"/>
    <s v="05.07.10"/>
    <x v="72"/>
    <x v="90"/>
    <n v="1"/>
    <n v="5"/>
    <n v="5"/>
    <n v="5"/>
    <n v="0"/>
  </r>
  <r>
    <n v="4534"/>
    <x v="96"/>
    <s v="05.07.10"/>
    <x v="67"/>
    <x v="82"/>
    <n v="1"/>
    <n v="5"/>
    <n v="5"/>
    <n v="5"/>
    <n v="0"/>
  </r>
  <r>
    <n v="4536"/>
    <x v="96"/>
    <s v="05.07.10"/>
    <x v="75"/>
    <x v="41"/>
    <n v="8"/>
    <n v="6"/>
    <n v="48"/>
    <n v="48"/>
    <n v="0"/>
  </r>
  <r>
    <n v="4537"/>
    <x v="96"/>
    <s v="05.07.10"/>
    <x v="138"/>
    <x v="145"/>
    <n v="6"/>
    <s v=""/>
    <s v=""/>
    <n v="100"/>
    <s v=""/>
  </r>
  <r>
    <n v="4538"/>
    <x v="96"/>
    <s v="05.07.10"/>
    <x v="121"/>
    <x v="145"/>
    <s v=""/>
    <s v=""/>
    <s v=""/>
    <n v="100"/>
    <s v=""/>
  </r>
  <r>
    <n v="4540"/>
    <x v="96"/>
    <s v="05.07.10"/>
    <x v="8"/>
    <x v="63"/>
    <n v="1"/>
    <n v="100"/>
    <n v="100"/>
    <n v="100"/>
    <n v="0"/>
  </r>
  <r>
    <n v="4542"/>
    <x v="96"/>
    <s v="05.07.10"/>
    <x v="123"/>
    <x v="132"/>
    <n v="10"/>
    <n v="10"/>
    <n v="100"/>
    <n v="100"/>
    <n v="0"/>
  </r>
  <r>
    <n v="4543"/>
    <x v="96"/>
    <s v="05.07.10"/>
    <x v="124"/>
    <x v="133"/>
    <n v="10"/>
    <n v="10"/>
    <n v="100"/>
    <n v="100"/>
    <n v="0"/>
  </r>
  <r>
    <n v="4544"/>
    <x v="96"/>
    <s v="05.07.10"/>
    <x v="8"/>
    <x v="134"/>
    <n v="10"/>
    <n v="10"/>
    <n v="100"/>
    <n v="100"/>
    <n v="0"/>
  </r>
  <r>
    <n v="4545"/>
    <x v="96"/>
    <s v="05.07.10"/>
    <x v="8"/>
    <x v="135"/>
    <n v="10"/>
    <n v="10"/>
    <n v="100"/>
    <n v="100"/>
    <n v="0"/>
  </r>
  <r>
    <n v="4547"/>
    <x v="96"/>
    <s v="05.07.10"/>
    <x v="127"/>
    <x v="136"/>
    <n v="12"/>
    <n v="2"/>
    <n v="24"/>
    <n v="24"/>
    <n v="0"/>
  </r>
  <r>
    <n v="4548"/>
    <x v="96"/>
    <s v="05.07.10"/>
    <x v="8"/>
    <x v="146"/>
    <n v="9"/>
    <n v="1"/>
    <n v="9"/>
    <n v="9"/>
    <n v="0"/>
  </r>
  <r>
    <n v="4549"/>
    <x v="96"/>
    <s v="05.07.10"/>
    <x v="8"/>
    <x v="147"/>
    <n v="1"/>
    <n v="1"/>
    <n v="1"/>
    <n v="1"/>
    <n v="0"/>
  </r>
  <r>
    <n v="4555"/>
    <x v="96"/>
    <s v="05.07.10"/>
    <x v="8"/>
    <x v="18"/>
    <n v="1"/>
    <n v="65"/>
    <n v="65"/>
    <n v="65"/>
    <n v="0"/>
  </r>
  <r>
    <n v="4557"/>
    <x v="96"/>
    <s v="05.07.10"/>
    <x v="139"/>
    <x v="148"/>
    <n v="4"/>
    <n v="25"/>
    <n v="100"/>
    <n v="100"/>
    <n v="0"/>
  </r>
  <r>
    <n v="4558"/>
    <x v="96"/>
    <s v="05.07.10"/>
    <x v="128"/>
    <x v="137"/>
    <n v="16"/>
    <n v="25"/>
    <n v="400"/>
    <n v="400"/>
    <n v="0"/>
  </r>
  <r>
    <n v="4559"/>
    <x v="96"/>
    <s v="05.07.10"/>
    <x v="129"/>
    <x v="138"/>
    <n v="12"/>
    <n v="25"/>
    <n v="300"/>
    <n v="300"/>
    <n v="0"/>
  </r>
  <r>
    <n v="4560"/>
    <x v="96"/>
    <s v="05.07.10"/>
    <x v="86"/>
    <x v="139"/>
    <n v="2"/>
    <n v="20"/>
    <n v="40"/>
    <n v="40"/>
    <n v="0"/>
  </r>
  <r>
    <n v="4561"/>
    <x v="96"/>
    <s v="05.07.10"/>
    <x v="130"/>
    <x v="67"/>
    <n v="4"/>
    <n v="25"/>
    <n v="100"/>
    <n v="100"/>
    <n v="0"/>
  </r>
  <r>
    <n v="4562"/>
    <x v="96"/>
    <s v="05.07.10"/>
    <x v="131"/>
    <x v="140"/>
    <n v="8"/>
    <n v="25"/>
    <n v="200"/>
    <n v="200"/>
    <n v="0"/>
  </r>
  <r>
    <n v="4563"/>
    <x v="96"/>
    <s v="05.07.10"/>
    <x v="140"/>
    <x v="149"/>
    <n v="4"/>
    <n v="25"/>
    <n v="100"/>
    <n v="100"/>
    <n v="0"/>
  </r>
  <r>
    <n v="4585"/>
    <x v="96"/>
    <s v="05.07.10"/>
    <x v="132"/>
    <x v="123"/>
    <n v="1"/>
    <n v="25"/>
    <n v="25"/>
    <n v="25"/>
    <n v="0"/>
  </r>
  <r>
    <n v="4586"/>
    <x v="96"/>
    <s v="05.07.10"/>
    <x v="133"/>
    <x v="141"/>
    <n v="10"/>
    <n v="25"/>
    <n v="250"/>
    <n v="250"/>
    <n v="0"/>
  </r>
  <r>
    <n v="4587"/>
    <x v="96"/>
    <s v="05.07.10"/>
    <x v="134"/>
    <x v="68"/>
    <n v="5"/>
    <n v="25"/>
    <n v="125"/>
    <n v="125"/>
    <n v="0"/>
  </r>
  <r>
    <n v="4588"/>
    <x v="96"/>
    <s v="05.07.10"/>
    <x v="141"/>
    <x v="60"/>
    <n v="1"/>
    <n v="25"/>
    <n v="25"/>
    <n v="25"/>
    <n v="0"/>
  </r>
  <r>
    <n v="4589"/>
    <x v="96"/>
    <s v="05.07.10"/>
    <x v="135"/>
    <x v="142"/>
    <n v="8"/>
    <n v="20"/>
    <n v="160"/>
    <n v="160"/>
    <n v="0"/>
  </r>
  <r>
    <n v="4590"/>
    <x v="96"/>
    <s v="05.07.10"/>
    <x v="136"/>
    <x v="143"/>
    <n v="40"/>
    <n v="25"/>
    <n v="1000"/>
    <n v="1000"/>
    <n v="0"/>
  </r>
  <r>
    <n v="4591"/>
    <x v="96"/>
    <s v="05.07.10"/>
    <x v="137"/>
    <x v="144"/>
    <n v="4"/>
    <n v="25"/>
    <n v="100"/>
    <n v="100"/>
    <n v="0"/>
  </r>
  <r>
    <n v="4630"/>
    <x v="97"/>
    <s v="05.07.10"/>
    <x v="26"/>
    <x v="41"/>
    <n v="2"/>
    <n v="5"/>
    <n v="10"/>
    <n v="10"/>
    <n v="0"/>
  </r>
  <r>
    <n v="4632"/>
    <x v="97"/>
    <s v="05.07.10"/>
    <x v="75"/>
    <x v="41"/>
    <n v="4"/>
    <n v="6"/>
    <n v="24"/>
    <n v="24"/>
    <n v="0"/>
  </r>
  <r>
    <n v="4635"/>
    <x v="97"/>
    <s v="05.07.10"/>
    <x v="123"/>
    <x v="132"/>
    <n v="11"/>
    <n v="10"/>
    <n v="110"/>
    <n v="110"/>
    <n v="0"/>
  </r>
  <r>
    <n v="4636"/>
    <x v="97"/>
    <s v="05.07.10"/>
    <x v="124"/>
    <x v="133"/>
    <n v="9"/>
    <n v="10"/>
    <n v="90"/>
    <n v="90"/>
    <n v="0"/>
  </r>
  <r>
    <n v="4638"/>
    <x v="97"/>
    <s v="05.07.10"/>
    <x v="127"/>
    <x v="136"/>
    <n v="15"/>
    <n v="2"/>
    <n v="30"/>
    <n v="30"/>
    <n v="0"/>
  </r>
  <r>
    <n v="4639"/>
    <x v="97"/>
    <s v="05.07.10"/>
    <x v="8"/>
    <x v="146"/>
    <n v="20"/>
    <n v="1"/>
    <n v="20"/>
    <n v="20"/>
    <n v="0"/>
  </r>
  <r>
    <n v="4640"/>
    <x v="97"/>
    <s v="05.07.10"/>
    <x v="142"/>
    <x v="150"/>
    <n v="25"/>
    <n v="1"/>
    <n v="25"/>
    <n v="25"/>
    <n v="0"/>
  </r>
  <r>
    <n v="4641"/>
    <x v="97"/>
    <s v="05.07.10"/>
    <x v="143"/>
    <x v="150"/>
    <n v="25"/>
    <n v="1"/>
    <n v="25"/>
    <n v="25"/>
    <n v="0"/>
  </r>
  <r>
    <n v="4643"/>
    <x v="97"/>
    <s v="05.07.10"/>
    <x v="10"/>
    <x v="151"/>
    <n v="1"/>
    <n v="50"/>
    <n v="50"/>
    <n v="25"/>
    <n v="25"/>
  </r>
  <r>
    <n v="4644"/>
    <x v="97"/>
    <s v="05.07.10"/>
    <x v="10"/>
    <x v="152"/>
    <s v=""/>
    <s v=""/>
    <s v=""/>
    <n v="25"/>
    <s v=""/>
  </r>
  <r>
    <n v="4646"/>
    <x v="97"/>
    <s v="05.07.10"/>
    <x v="128"/>
    <x v="137"/>
    <n v="20"/>
    <n v="25"/>
    <n v="500"/>
    <n v="500"/>
    <n v="0"/>
  </r>
  <r>
    <n v="4647"/>
    <x v="97"/>
    <s v="05.07.10"/>
    <x v="129"/>
    <x v="138"/>
    <n v="10"/>
    <n v="25"/>
    <n v="250"/>
    <n v="250"/>
    <n v="0"/>
  </r>
  <r>
    <n v="4648"/>
    <x v="97"/>
    <s v="05.07.10"/>
    <x v="130"/>
    <x v="67"/>
    <n v="4"/>
    <n v="25"/>
    <n v="100"/>
    <n v="100"/>
    <n v="0"/>
  </r>
  <r>
    <n v="4649"/>
    <x v="97"/>
    <s v="05.07.10"/>
    <x v="131"/>
    <x v="140"/>
    <n v="2"/>
    <n v="25"/>
    <n v="50"/>
    <n v="50"/>
    <n v="0"/>
  </r>
  <r>
    <n v="4650"/>
    <x v="97"/>
    <s v="05.07.10"/>
    <x v="140"/>
    <x v="149"/>
    <n v="2"/>
    <n v="25"/>
    <n v="50"/>
    <n v="50"/>
    <n v="0"/>
  </r>
  <r>
    <n v="4651"/>
    <x v="97"/>
    <s v="05.07.10"/>
    <x v="133"/>
    <x v="141"/>
    <n v="2"/>
    <n v="25"/>
    <n v="50"/>
    <n v="50"/>
    <n v="0"/>
  </r>
  <r>
    <n v="4652"/>
    <x v="97"/>
    <s v="05.07.10"/>
    <x v="134"/>
    <x v="68"/>
    <n v="1"/>
    <n v="25"/>
    <n v="25"/>
    <n v="25"/>
    <n v="0"/>
  </r>
  <r>
    <n v="4653"/>
    <x v="97"/>
    <s v="05.07.10"/>
    <x v="135"/>
    <x v="142"/>
    <n v="2"/>
    <n v="20"/>
    <n v="40"/>
    <n v="40"/>
    <n v="0"/>
  </r>
  <r>
    <n v="4654"/>
    <x v="97"/>
    <s v="05.07.10"/>
    <x v="136"/>
    <x v="143"/>
    <n v="18"/>
    <n v="25"/>
    <n v="450"/>
    <n v="450"/>
    <n v="0"/>
  </r>
  <r>
    <n v="4655"/>
    <x v="97"/>
    <s v="05.07.10"/>
    <x v="144"/>
    <x v="144"/>
    <n v="2"/>
    <n v="25"/>
    <n v="50"/>
    <n v="50"/>
    <n v="0"/>
  </r>
  <r>
    <n v="4656"/>
    <x v="97"/>
    <s v="05.07.10"/>
    <x v="144"/>
    <x v="144"/>
    <n v="1"/>
    <n v="24"/>
    <n v="24"/>
    <n v="24"/>
    <n v="0"/>
  </r>
  <r>
    <n v="4679"/>
    <x v="98"/>
    <s v="05.07.10"/>
    <x v="128"/>
    <x v="137"/>
    <n v="2"/>
    <n v="25"/>
    <n v="50"/>
    <n v="50"/>
    <n v="0"/>
  </r>
  <r>
    <n v="4680"/>
    <x v="98"/>
    <s v="05.07.10"/>
    <x v="129"/>
    <x v="138"/>
    <n v="2"/>
    <n v="25"/>
    <n v="50"/>
    <n v="50"/>
    <n v="0"/>
  </r>
  <r>
    <n v="4681"/>
    <x v="98"/>
    <s v="05.07.10"/>
    <x v="131"/>
    <x v="140"/>
    <n v="2"/>
    <n v="25"/>
    <n v="50"/>
    <n v="50"/>
    <n v="0"/>
  </r>
  <r>
    <n v="4682"/>
    <x v="98"/>
    <s v="05.07.10"/>
    <x v="133"/>
    <x v="141"/>
    <n v="2"/>
    <n v="25"/>
    <n v="50"/>
    <n v="50"/>
    <n v="0"/>
  </r>
  <r>
    <n v="4683"/>
    <x v="98"/>
    <s v="05.07.10"/>
    <x v="136"/>
    <x v="143"/>
    <n v="8"/>
    <n v="25"/>
    <n v="200"/>
    <n v="200"/>
    <n v="0"/>
  </r>
  <r>
    <n v="4727"/>
    <x v="99"/>
    <s v="05.07.10"/>
    <x v="128"/>
    <x v="137"/>
    <n v="4"/>
    <n v="25"/>
    <n v="100"/>
    <n v="100"/>
    <n v="0"/>
  </r>
  <r>
    <n v="4728"/>
    <x v="99"/>
    <s v="05.07.10"/>
    <x v="129"/>
    <x v="138"/>
    <n v="2"/>
    <n v="25"/>
    <n v="50"/>
    <n v="50"/>
    <n v="0"/>
  </r>
  <r>
    <n v="4729"/>
    <x v="99"/>
    <s v="05.07.10"/>
    <x v="130"/>
    <x v="67"/>
    <n v="2"/>
    <n v="25"/>
    <n v="50"/>
    <n v="50"/>
    <n v="0"/>
  </r>
  <r>
    <n v="4730"/>
    <x v="99"/>
    <s v="05.07.10"/>
    <x v="136"/>
    <x v="143"/>
    <n v="8"/>
    <n v="25"/>
    <n v="200"/>
    <n v="200"/>
    <n v="0"/>
  </r>
  <r>
    <n v="4770"/>
    <x v="100"/>
    <s v="08.07.10"/>
    <x v="123"/>
    <x v="132"/>
    <n v="5"/>
    <n v="10"/>
    <n v="50"/>
    <n v="50"/>
    <n v="0"/>
  </r>
  <r>
    <n v="4771"/>
    <x v="100"/>
    <s v="08.07.10"/>
    <x v="124"/>
    <x v="133"/>
    <n v="5"/>
    <n v="10"/>
    <n v="50"/>
    <n v="50"/>
    <n v="0"/>
  </r>
  <r>
    <n v="4772"/>
    <x v="100"/>
    <s v="08.07.10"/>
    <x v="8"/>
    <x v="134"/>
    <n v="5"/>
    <n v="10"/>
    <n v="50"/>
    <n v="50"/>
    <n v="0"/>
  </r>
  <r>
    <n v="4773"/>
    <x v="100"/>
    <s v="08.07.10"/>
    <x v="8"/>
    <x v="135"/>
    <n v="5"/>
    <n v="10"/>
    <n v="50"/>
    <n v="50"/>
    <n v="0"/>
  </r>
  <r>
    <n v="4775"/>
    <x v="100"/>
    <s v="08.07.10"/>
    <x v="127"/>
    <x v="136"/>
    <n v="10"/>
    <n v="2"/>
    <n v="20"/>
    <n v="20"/>
    <n v="0"/>
  </r>
  <r>
    <n v="4777"/>
    <x v="100"/>
    <s v="08.07.10"/>
    <x v="128"/>
    <x v="137"/>
    <n v="12"/>
    <n v="25"/>
    <n v="300"/>
    <n v="300"/>
    <n v="0"/>
  </r>
  <r>
    <n v="4778"/>
    <x v="100"/>
    <s v="08.07.10"/>
    <x v="129"/>
    <x v="138"/>
    <n v="12"/>
    <n v="25"/>
    <n v="300"/>
    <n v="300"/>
    <n v="0"/>
  </r>
  <r>
    <n v="4779"/>
    <x v="100"/>
    <s v="08.07.10"/>
    <x v="140"/>
    <x v="149"/>
    <n v="2"/>
    <n v="25"/>
    <n v="50"/>
    <n v="50"/>
    <n v="0"/>
  </r>
  <r>
    <n v="4780"/>
    <x v="100"/>
    <s v="08.07.10"/>
    <x v="133"/>
    <x v="141"/>
    <n v="4"/>
    <n v="25"/>
    <n v="100"/>
    <n v="100"/>
    <n v="0"/>
  </r>
  <r>
    <n v="4781"/>
    <x v="100"/>
    <s v="08.07.10"/>
    <x v="134"/>
    <x v="68"/>
    <n v="2"/>
    <n v="25"/>
    <n v="50"/>
    <n v="50"/>
    <n v="0"/>
  </r>
  <r>
    <n v="4782"/>
    <x v="100"/>
    <s v="08.07.10"/>
    <x v="141"/>
    <x v="60"/>
    <n v="1"/>
    <n v="25"/>
    <n v="25"/>
    <n v="25"/>
    <n v="0"/>
  </r>
  <r>
    <n v="4820"/>
    <x v="101"/>
    <s v="08.07.10"/>
    <x v="145"/>
    <x v="123"/>
    <n v="1"/>
    <n v="5"/>
    <n v="5"/>
    <n v="5"/>
    <n v="0"/>
  </r>
  <r>
    <n v="4822"/>
    <x v="101"/>
    <s v="08.07.10"/>
    <x v="115"/>
    <x v="43"/>
    <n v="2"/>
    <n v="4"/>
    <n v="8"/>
    <n v="8"/>
    <n v="0"/>
  </r>
  <r>
    <n v="4824"/>
    <x v="101"/>
    <s v="08.07.10"/>
    <x v="8"/>
    <x v="153"/>
    <n v="9"/>
    <n v="6"/>
    <n v="54"/>
    <n v="54"/>
    <n v="0"/>
  </r>
  <r>
    <n v="4826"/>
    <x v="101"/>
    <s v="08.07.10"/>
    <x v="8"/>
    <x v="154"/>
    <n v="12"/>
    <n v="2"/>
    <n v="24"/>
    <n v="24"/>
    <n v="0"/>
  </r>
  <r>
    <n v="4827"/>
    <x v="101"/>
    <s v="08.07.10"/>
    <x v="8"/>
    <x v="154"/>
    <n v="1"/>
    <n v="1"/>
    <n v="1"/>
    <n v="1"/>
    <n v="0"/>
  </r>
  <r>
    <n v="4862"/>
    <x v="102"/>
    <s v="08.07.10"/>
    <x v="48"/>
    <x v="60"/>
    <n v="1"/>
    <n v="6"/>
    <n v="6"/>
    <n v="6"/>
    <n v="0"/>
  </r>
  <r>
    <n v="4863"/>
    <x v="102"/>
    <s v="08.07.10"/>
    <x v="146"/>
    <x v="155"/>
    <n v="1"/>
    <n v="6"/>
    <n v="6"/>
    <n v="6"/>
    <n v="0"/>
  </r>
  <r>
    <n v="4865"/>
    <x v="102"/>
    <s v="08.07.10"/>
    <x v="110"/>
    <x v="42"/>
    <n v="4"/>
    <n v="6"/>
    <n v="24"/>
    <n v="23"/>
    <n v="1"/>
  </r>
  <r>
    <n v="4866"/>
    <x v="102"/>
    <s v="08.07.10"/>
    <x v="110"/>
    <x v="42"/>
    <s v=""/>
    <s v=""/>
    <s v=""/>
    <n v="1"/>
    <s v=""/>
  </r>
  <r>
    <n v="4867"/>
    <x v="102"/>
    <s v="08.07.10"/>
    <x v="114"/>
    <x v="68"/>
    <n v="6"/>
    <n v="4"/>
    <n v="24"/>
    <n v="23"/>
    <n v="1"/>
  </r>
  <r>
    <n v="4868"/>
    <x v="102"/>
    <s v="08.07.10"/>
    <x v="114"/>
    <x v="68"/>
    <s v=""/>
    <s v=""/>
    <s v=""/>
    <n v="1"/>
    <s v=""/>
  </r>
  <r>
    <n v="4869"/>
    <x v="102"/>
    <s v="08.07.10"/>
    <x v="106"/>
    <x v="76"/>
    <n v="6"/>
    <n v="4"/>
    <n v="24"/>
    <n v="23"/>
    <n v="1"/>
  </r>
  <r>
    <n v="4870"/>
    <x v="102"/>
    <s v="08.07.10"/>
    <x v="106"/>
    <x v="76"/>
    <s v=""/>
    <s v=""/>
    <s v=""/>
    <n v="1"/>
    <s v=""/>
  </r>
  <r>
    <n v="4872"/>
    <x v="102"/>
    <s v="08.07.10"/>
    <x v="139"/>
    <x v="148"/>
    <n v="1"/>
    <n v="25"/>
    <n v="25"/>
    <n v="25"/>
    <n v="0"/>
  </r>
  <r>
    <n v="4873"/>
    <x v="102"/>
    <s v="08.07.10"/>
    <x v="131"/>
    <x v="140"/>
    <n v="4"/>
    <n v="25"/>
    <n v="100"/>
    <n v="100"/>
    <n v="0"/>
  </r>
  <r>
    <n v="4874"/>
    <x v="102"/>
    <s v="08.07.10"/>
    <x v="135"/>
    <x v="142"/>
    <n v="3"/>
    <n v="20"/>
    <n v="60"/>
    <n v="60"/>
    <n v="0"/>
  </r>
  <r>
    <n v="4907"/>
    <x v="103"/>
    <s v="09.07.10"/>
    <x v="128"/>
    <x v="137"/>
    <n v="4"/>
    <n v="25"/>
    <n v="100"/>
    <n v="100"/>
    <n v="0"/>
  </r>
  <r>
    <n v="4908"/>
    <x v="103"/>
    <s v="09.07.10"/>
    <x v="129"/>
    <x v="138"/>
    <n v="2"/>
    <n v="25"/>
    <n v="50"/>
    <n v="50"/>
    <n v="0"/>
  </r>
  <r>
    <n v="4909"/>
    <x v="103"/>
    <s v="09.07.10"/>
    <x v="136"/>
    <x v="143"/>
    <n v="8"/>
    <n v="25"/>
    <n v="200"/>
    <n v="200"/>
    <n v="0"/>
  </r>
  <r>
    <n v="4954"/>
    <x v="104"/>
    <s v="10.07.10"/>
    <x v="123"/>
    <x v="132"/>
    <n v="5"/>
    <n v="10"/>
    <n v="50"/>
    <n v="50"/>
    <n v="0"/>
  </r>
  <r>
    <n v="4955"/>
    <x v="104"/>
    <s v="10.07.10"/>
    <x v="124"/>
    <x v="133"/>
    <n v="5"/>
    <n v="10"/>
    <n v="50"/>
    <n v="50"/>
    <n v="0"/>
  </r>
  <r>
    <n v="4956"/>
    <x v="104"/>
    <s v="10.07.10"/>
    <x v="8"/>
    <x v="134"/>
    <n v="15"/>
    <n v="10"/>
    <n v="150"/>
    <n v="150"/>
    <n v="0"/>
  </r>
  <r>
    <n v="4957"/>
    <x v="104"/>
    <s v="10.07.10"/>
    <x v="8"/>
    <x v="135"/>
    <n v="15"/>
    <n v="10"/>
    <n v="150"/>
    <n v="150"/>
    <n v="0"/>
  </r>
  <r>
    <n v="4959"/>
    <x v="104"/>
    <s v="10.07.10"/>
    <x v="127"/>
    <x v="136"/>
    <n v="15"/>
    <n v="2"/>
    <n v="30"/>
    <n v="30"/>
    <n v="0"/>
  </r>
  <r>
    <n v="4960"/>
    <x v="104"/>
    <s v="10.07.10"/>
    <x v="90"/>
    <x v="107"/>
    <n v="7"/>
    <n v="1"/>
    <n v="7"/>
    <n v="7"/>
    <n v="0"/>
  </r>
  <r>
    <n v="4961"/>
    <x v="104"/>
    <s v="10.07.10"/>
    <x v="91"/>
    <x v="107"/>
    <n v="7"/>
    <n v="1"/>
    <n v="7"/>
    <n v="7"/>
    <n v="0"/>
  </r>
  <r>
    <n v="4962"/>
    <x v="104"/>
    <s v="10.07.10"/>
    <x v="92"/>
    <x v="108"/>
    <n v="7"/>
    <n v="1"/>
    <n v="7"/>
    <n v="7"/>
    <n v="0"/>
  </r>
  <r>
    <n v="4963"/>
    <x v="104"/>
    <s v="10.07.10"/>
    <x v="93"/>
    <x v="108"/>
    <n v="7"/>
    <n v="1"/>
    <n v="7"/>
    <n v="7"/>
    <n v="0"/>
  </r>
  <r>
    <n v="5002"/>
    <x v="105"/>
    <s v="10.07.10"/>
    <x v="114"/>
    <x v="68"/>
    <n v="6"/>
    <n v="4"/>
    <n v="24"/>
    <n v="23"/>
    <n v="1"/>
  </r>
  <r>
    <n v="5003"/>
    <x v="105"/>
    <s v="10.07.10"/>
    <x v="114"/>
    <x v="68"/>
    <s v=""/>
    <s v=""/>
    <s v=""/>
    <n v="1"/>
    <s v=""/>
  </r>
  <r>
    <n v="5005"/>
    <x v="105"/>
    <s v="10.07.10"/>
    <x v="75"/>
    <x v="41"/>
    <n v="1"/>
    <n v="1"/>
    <n v="1"/>
    <n v="1"/>
    <n v="0"/>
  </r>
  <r>
    <n v="5049"/>
    <x v="106"/>
    <s v="10.07.10"/>
    <x v="128"/>
    <x v="137"/>
    <n v="14"/>
    <n v="25"/>
    <n v="350"/>
    <n v="350"/>
    <n v="0"/>
  </r>
  <r>
    <n v="5050"/>
    <x v="106"/>
    <s v="10.07.10"/>
    <x v="136"/>
    <x v="143"/>
    <n v="15"/>
    <n v="25"/>
    <n v="375"/>
    <n v="375"/>
    <n v="0"/>
  </r>
  <r>
    <n v="5094"/>
    <x v="107"/>
    <s v="10.07.10"/>
    <x v="128"/>
    <x v="137"/>
    <n v="8"/>
    <n v="25"/>
    <n v="200"/>
    <n v="200"/>
    <n v="0"/>
  </r>
  <r>
    <n v="5095"/>
    <x v="107"/>
    <s v="10.07.10"/>
    <x v="129"/>
    <x v="138"/>
    <n v="4"/>
    <n v="25"/>
    <n v="100"/>
    <n v="100"/>
    <n v="0"/>
  </r>
  <r>
    <n v="5137"/>
    <x v="108"/>
    <s v="17.07.10"/>
    <x v="97"/>
    <x v="112"/>
    <n v="11"/>
    <n v="100"/>
    <n v="1100"/>
    <n v="1100"/>
    <n v="0"/>
  </r>
  <r>
    <n v="5186"/>
    <x v="109"/>
    <s v="18.07.10"/>
    <x v="114"/>
    <x v="68"/>
    <n v="6"/>
    <n v="4"/>
    <n v="24"/>
    <n v="23"/>
    <n v="1"/>
  </r>
  <r>
    <n v="5187"/>
    <x v="109"/>
    <s v="18.07.10"/>
    <x v="114"/>
    <x v="68"/>
    <s v=""/>
    <s v=""/>
    <s v=""/>
    <n v="1"/>
    <s v=""/>
  </r>
  <r>
    <n v="5189"/>
    <x v="109"/>
    <s v="18.07.10"/>
    <x v="147"/>
    <x v="156"/>
    <n v="2"/>
    <n v="6"/>
    <n v="12"/>
    <n v="12"/>
    <n v="0"/>
  </r>
  <r>
    <n v="5227"/>
    <x v="110"/>
    <s v="19.07.10"/>
    <x v="8"/>
    <x v="157"/>
    <n v="5"/>
    <n v="10"/>
    <n v="50"/>
    <n v="50"/>
    <n v="0"/>
  </r>
  <r>
    <n v="5229"/>
    <x v="110"/>
    <s v="19.07.10"/>
    <x v="148"/>
    <x v="158"/>
    <n v="20"/>
    <n v="10"/>
    <n v="200"/>
    <n v="200"/>
    <n v="0"/>
  </r>
  <r>
    <n v="5231"/>
    <x v="110"/>
    <s v="19.07.10"/>
    <x v="149"/>
    <x v="34"/>
    <n v="1"/>
    <s v="4*25"/>
    <s v=""/>
    <n v="96"/>
    <s v=""/>
  </r>
  <r>
    <n v="5232"/>
    <x v="110"/>
    <s v="19.07.10"/>
    <x v="149"/>
    <x v="34"/>
    <s v=""/>
    <s v=""/>
    <s v=""/>
    <n v="4"/>
    <s v=""/>
  </r>
  <r>
    <n v="5233"/>
    <x v="110"/>
    <s v="19.07.10"/>
    <x v="150"/>
    <x v="37"/>
    <s v=""/>
    <s v="8*25"/>
    <s v=""/>
    <n v="190"/>
    <s v=""/>
  </r>
  <r>
    <n v="5234"/>
    <x v="110"/>
    <s v="19.07.10"/>
    <x v="150"/>
    <x v="37"/>
    <s v=""/>
    <s v=""/>
    <s v=""/>
    <n v="8"/>
    <s v=""/>
  </r>
  <r>
    <n v="5236"/>
    <x v="110"/>
    <s v="19.07.10"/>
    <x v="17"/>
    <x v="32"/>
    <n v="1"/>
    <n v="50"/>
    <n v="50"/>
    <n v="50"/>
    <n v="0"/>
  </r>
  <r>
    <n v="5273"/>
    <x v="111"/>
    <s v="19.07.10"/>
    <x v="8"/>
    <x v="157"/>
    <n v="8"/>
    <n v="10"/>
    <n v="80"/>
    <n v="80"/>
    <n v="0"/>
  </r>
  <r>
    <n v="5318"/>
    <x v="112"/>
    <s v="19.07.10"/>
    <x v="8"/>
    <x v="159"/>
    <n v="20"/>
    <n v="10"/>
    <n v="200"/>
    <n v="200"/>
    <n v="0"/>
  </r>
  <r>
    <n v="5319"/>
    <x v="112"/>
    <s v="19.07.10"/>
    <x v="8"/>
    <x v="159"/>
    <n v="1"/>
    <n v="10"/>
    <n v="10"/>
    <n v="10"/>
    <n v="0"/>
  </r>
  <r>
    <n v="5321"/>
    <x v="112"/>
    <s v="19.07.10"/>
    <x v="144"/>
    <x v="160"/>
    <n v="8"/>
    <n v="25"/>
    <n v="200"/>
    <n v="200"/>
    <n v="0"/>
  </r>
  <r>
    <n v="5322"/>
    <x v="112"/>
    <s v="19.07.10"/>
    <x v="151"/>
    <x v="90"/>
    <n v="1"/>
    <n v="25"/>
    <n v="25"/>
    <n v="25"/>
    <n v="0"/>
  </r>
  <r>
    <n v="5324"/>
    <x v="112"/>
    <s v="19.07.10"/>
    <x v="58"/>
    <x v="161"/>
    <s v=""/>
    <s v="1*25"/>
    <s v=""/>
    <n v="25"/>
    <s v=""/>
  </r>
  <r>
    <n v="5325"/>
    <x v="112"/>
    <s v="19.07.10"/>
    <x v="152"/>
    <x v="162"/>
    <n v="1"/>
    <s v="8*25"/>
    <s v=""/>
    <n v="192"/>
    <s v=""/>
  </r>
  <r>
    <n v="5326"/>
    <x v="112"/>
    <s v="19.07.10"/>
    <x v="152"/>
    <x v="162"/>
    <s v=""/>
    <s v=""/>
    <s v=""/>
    <n v="8"/>
    <s v=""/>
  </r>
  <r>
    <n v="5327"/>
    <x v="112"/>
    <s v="19.07.10"/>
    <x v="153"/>
    <x v="163"/>
    <s v=""/>
    <s v="1*25"/>
    <s v=""/>
    <n v="25"/>
    <s v=""/>
  </r>
  <r>
    <n v="5363"/>
    <x v="113"/>
    <s v="19.07.10"/>
    <x v="8"/>
    <x v="159"/>
    <n v="19"/>
    <n v="10"/>
    <n v="190"/>
    <n v="181"/>
    <n v="9"/>
  </r>
  <r>
    <n v="5364"/>
    <x v="113"/>
    <s v="19.07.10"/>
    <x v="8"/>
    <x v="159"/>
    <s v=""/>
    <s v=""/>
    <s v=""/>
    <n v="9"/>
    <s v=""/>
  </r>
  <r>
    <n v="5365"/>
    <x v="113"/>
    <s v="19.07.10"/>
    <x v="8"/>
    <x v="45"/>
    <n v="10"/>
    <n v="5"/>
    <n v="50"/>
    <n v="50"/>
    <n v="0"/>
  </r>
  <r>
    <n v="5367"/>
    <x v="113"/>
    <s v="19.07.10"/>
    <x v="8"/>
    <x v="164"/>
    <n v="50"/>
    <n v="1"/>
    <n v="50"/>
    <n v="50"/>
    <n v="0"/>
  </r>
  <r>
    <n v="5369"/>
    <x v="113"/>
    <s v="19.07.10"/>
    <x v="18"/>
    <x v="33"/>
    <n v="3"/>
    <n v="100"/>
    <n v="300"/>
    <n v="300"/>
    <n v="0"/>
  </r>
  <r>
    <n v="5370"/>
    <x v="113"/>
    <s v="19.07.10"/>
    <x v="154"/>
    <x v="165"/>
    <n v="1"/>
    <s v="4*25"/>
    <s v=""/>
    <n v="96"/>
    <s v=""/>
  </r>
  <r>
    <n v="5371"/>
    <x v="113"/>
    <s v="19.07.10"/>
    <x v="154"/>
    <x v="165"/>
    <s v=""/>
    <s v=""/>
    <s v=""/>
    <n v="4"/>
    <s v=""/>
  </r>
  <r>
    <n v="5372"/>
    <x v="113"/>
    <s v="19.07.10"/>
    <x v="150"/>
    <x v="37"/>
    <s v=""/>
    <s v="4*25"/>
    <s v=""/>
    <n v="96"/>
    <s v=""/>
  </r>
  <r>
    <n v="5373"/>
    <x v="113"/>
    <s v="19.07.10"/>
    <x v="150"/>
    <x v="37"/>
    <s v=""/>
    <s v=""/>
    <s v=""/>
    <n v="4"/>
    <s v=""/>
  </r>
  <r>
    <n v="5375"/>
    <x v="113"/>
    <s v="19.07.10"/>
    <x v="8"/>
    <x v="125"/>
    <n v="6"/>
    <n v="4"/>
    <n v="24"/>
    <n v="24"/>
    <n v="0"/>
  </r>
  <r>
    <n v="5376"/>
    <x v="113"/>
    <s v="19.07.10"/>
    <x v="8"/>
    <x v="125"/>
    <n v="1"/>
    <n v="1"/>
    <n v="1"/>
    <n v="1"/>
    <n v="0"/>
  </r>
  <r>
    <n v="5409"/>
    <x v="114"/>
    <s v="19.07.10"/>
    <x v="151"/>
    <x v="90"/>
    <n v="1"/>
    <n v="25"/>
    <n v="25"/>
    <n v="25"/>
    <n v="0"/>
  </r>
  <r>
    <n v="5411"/>
    <x v="114"/>
    <s v="19.07.10"/>
    <x v="155"/>
    <x v="166"/>
    <n v="1"/>
    <n v="250"/>
    <n v="250"/>
    <n v="250"/>
    <n v="0"/>
  </r>
  <r>
    <n v="5412"/>
    <x v="114"/>
    <s v="19.07.10"/>
    <x v="58"/>
    <x v="161"/>
    <n v="1"/>
    <s v="1*25"/>
    <s v=""/>
    <n v="25"/>
    <s v=""/>
  </r>
  <r>
    <n v="5413"/>
    <x v="114"/>
    <s v="19.07.10"/>
    <x v="152"/>
    <x v="162"/>
    <n v="1"/>
    <s v="12*25"/>
    <s v=""/>
    <n v="288"/>
    <s v=""/>
  </r>
  <r>
    <n v="5414"/>
    <x v="114"/>
    <s v="19.07.10"/>
    <x v="152"/>
    <x v="162"/>
    <s v=""/>
    <s v=""/>
    <s v=""/>
    <n v="12"/>
    <s v=""/>
  </r>
  <r>
    <n v="5415"/>
    <x v="114"/>
    <s v="19.07.10"/>
    <x v="156"/>
    <x v="167"/>
    <n v="1"/>
    <s v="8*25"/>
    <s v=""/>
    <n v="192"/>
    <s v=""/>
  </r>
  <r>
    <n v="5416"/>
    <x v="114"/>
    <s v="19.07.10"/>
    <x v="156"/>
    <x v="167"/>
    <s v=""/>
    <s v=""/>
    <s v=""/>
    <n v="8"/>
    <s v=""/>
  </r>
  <r>
    <n v="5418"/>
    <x v="114"/>
    <s v="19.07.10"/>
    <x v="17"/>
    <x v="32"/>
    <n v="1"/>
    <n v="250"/>
    <n v="250"/>
    <n v="250"/>
    <n v="0"/>
  </r>
  <r>
    <n v="5455"/>
    <x v="115"/>
    <s v="20.07.10"/>
    <x v="8"/>
    <x v="124"/>
    <n v="6"/>
    <n v="4"/>
    <n v="24"/>
    <n v="24"/>
    <n v="0"/>
  </r>
  <r>
    <n v="5456"/>
    <x v="115"/>
    <s v="20.07.10"/>
    <x v="8"/>
    <x v="27"/>
    <n v="6"/>
    <n v="4"/>
    <n v="24"/>
    <n v="24"/>
    <n v="0"/>
  </r>
  <r>
    <n v="5457"/>
    <x v="115"/>
    <s v="20.07.10"/>
    <x v="8"/>
    <x v="26"/>
    <n v="13"/>
    <n v="4"/>
    <n v="52"/>
    <n v="52"/>
    <n v="0"/>
  </r>
  <r>
    <n v="5458"/>
    <x v="115"/>
    <s v="20.07.10"/>
    <x v="8"/>
    <x v="26"/>
    <n v="1"/>
    <n v="4"/>
    <n v="4"/>
    <n v="4"/>
    <n v="0"/>
  </r>
  <r>
    <n v="5459"/>
    <x v="115"/>
    <s v="20.07.10"/>
    <x v="8"/>
    <x v="26"/>
    <n v="2"/>
    <n v="1"/>
    <n v="2"/>
    <n v="2"/>
    <n v="0"/>
  </r>
  <r>
    <n v="5461"/>
    <x v="115"/>
    <s v="20.07.10"/>
    <x v="157"/>
    <x v="95"/>
    <n v="4"/>
    <n v="6"/>
    <n v="24"/>
    <n v="23"/>
    <n v="1"/>
  </r>
  <r>
    <n v="5462"/>
    <x v="115"/>
    <s v="20.07.10"/>
    <x v="157"/>
    <x v="95"/>
    <s v=""/>
    <s v=""/>
    <s v=""/>
    <n v="1"/>
    <s v=""/>
  </r>
  <r>
    <n v="5464"/>
    <x v="115"/>
    <s v="20.07.10"/>
    <x v="18"/>
    <x v="33"/>
    <n v="1"/>
    <n v="100"/>
    <n v="100"/>
    <n v="100"/>
    <n v="0"/>
  </r>
  <r>
    <n v="5500"/>
    <x v="116"/>
    <s v="20.07.10"/>
    <x v="110"/>
    <x v="121"/>
    <n v="4"/>
    <n v="6"/>
    <n v="24"/>
    <n v="23"/>
    <n v="1"/>
  </r>
  <r>
    <n v="5501"/>
    <x v="116"/>
    <s v="20.07.10"/>
    <x v="110"/>
    <x v="121"/>
    <s v=""/>
    <s v=""/>
    <s v=""/>
    <n v="1"/>
    <s v=""/>
  </r>
  <r>
    <n v="5548"/>
    <x v="117"/>
    <s v="20.07.10"/>
    <x v="75"/>
    <x v="41"/>
    <n v="4"/>
    <n v="6"/>
    <n v="24"/>
    <n v="23"/>
    <n v="1"/>
  </r>
  <r>
    <n v="5549"/>
    <x v="117"/>
    <s v="20.07.10"/>
    <x v="75"/>
    <x v="41"/>
    <s v=""/>
    <s v=""/>
    <s v=""/>
    <n v="1"/>
    <s v=""/>
  </r>
  <r>
    <n v="5550"/>
    <x v="117"/>
    <s v="20.07.10"/>
    <x v="74"/>
    <x v="75"/>
    <n v="1"/>
    <n v="6"/>
    <n v="6"/>
    <n v="6"/>
    <n v="0"/>
  </r>
  <r>
    <n v="5551"/>
    <x v="117"/>
    <s v="20.07.10"/>
    <x v="146"/>
    <x v="155"/>
    <n v="1"/>
    <n v="6"/>
    <n v="6"/>
    <n v="6"/>
    <n v="0"/>
  </r>
  <r>
    <n v="5591"/>
    <x v="118"/>
    <s v="21.07.10"/>
    <x v="128"/>
    <x v="53"/>
    <n v="12"/>
    <n v="25"/>
    <n v="300"/>
    <n v="300"/>
    <n v="0"/>
  </r>
  <r>
    <n v="5592"/>
    <x v="118"/>
    <s v="21.07.10"/>
    <x v="131"/>
    <x v="168"/>
    <n v="2"/>
    <n v="25"/>
    <n v="50"/>
    <n v="50"/>
    <n v="0"/>
  </r>
  <r>
    <n v="5594"/>
    <x v="118"/>
    <s v="21.07.10"/>
    <x v="114"/>
    <x v="68"/>
    <n v="6"/>
    <n v="4"/>
    <n v="24"/>
    <n v="12.46"/>
    <n v="11.54"/>
  </r>
  <r>
    <n v="5595"/>
    <x v="118"/>
    <s v="21.07.10"/>
    <x v="114"/>
    <x v="68"/>
    <s v=""/>
    <s v=""/>
    <s v=""/>
    <n v="0.54"/>
    <s v=""/>
  </r>
  <r>
    <n v="5596"/>
    <x v="118"/>
    <s v="21.07.10"/>
    <x v="146"/>
    <x v="155"/>
    <n v="2"/>
    <n v="6"/>
    <n v="12"/>
    <n v="12"/>
    <n v="0"/>
  </r>
  <r>
    <n v="5598"/>
    <x v="118"/>
    <s v="21.07.10"/>
    <x v="150"/>
    <x v="37"/>
    <n v="1"/>
    <s v="8*25"/>
    <s v=""/>
    <n v="192"/>
    <s v=""/>
  </r>
  <r>
    <n v="5599"/>
    <x v="118"/>
    <s v="21.07.10"/>
    <x v="150"/>
    <x v="37"/>
    <s v=""/>
    <s v=""/>
    <s v=""/>
    <n v="8"/>
    <s v=""/>
  </r>
  <r>
    <n v="5601"/>
    <x v="118"/>
    <s v="21.07.10"/>
    <x v="8"/>
    <x v="125"/>
    <n v="6"/>
    <n v="4"/>
    <n v="24"/>
    <n v="24"/>
    <n v="0"/>
  </r>
  <r>
    <n v="5602"/>
    <x v="118"/>
    <s v="21.07.10"/>
    <x v="8"/>
    <x v="125"/>
    <n v="1"/>
    <n v="1"/>
    <n v="1"/>
    <n v="1"/>
    <n v="0"/>
  </r>
  <r>
    <n v="5636"/>
    <x v="119"/>
    <s v="21.07.10"/>
    <x v="158"/>
    <x v="169"/>
    <n v="1"/>
    <s v=""/>
    <s v=""/>
    <n v="1"/>
    <s v=""/>
  </r>
  <r>
    <n v="5637"/>
    <x v="119"/>
    <s v="21.07.10"/>
    <x v="159"/>
    <x v="170"/>
    <s v=""/>
    <s v=""/>
    <s v=""/>
    <n v="1"/>
    <s v=""/>
  </r>
  <r>
    <n v="5638"/>
    <x v="119"/>
    <s v="21.07.10"/>
    <x v="160"/>
    <x v="171"/>
    <s v=""/>
    <s v=""/>
    <s v=""/>
    <n v="1"/>
    <s v=""/>
  </r>
  <r>
    <n v="5639"/>
    <x v="119"/>
    <s v="21.07.10"/>
    <x v="161"/>
    <x v="172"/>
    <s v=""/>
    <s v=""/>
    <s v=""/>
    <n v="1"/>
    <s v=""/>
  </r>
  <r>
    <n v="5640"/>
    <x v="119"/>
    <s v="21.07.10"/>
    <x v="162"/>
    <x v="173"/>
    <s v=""/>
    <s v=""/>
    <s v=""/>
    <n v="1"/>
    <s v=""/>
  </r>
  <r>
    <n v="5641"/>
    <x v="119"/>
    <s v="21.07.10"/>
    <x v="163"/>
    <x v="174"/>
    <s v=""/>
    <s v=""/>
    <s v=""/>
    <n v="1"/>
    <s v=""/>
  </r>
  <r>
    <n v="5642"/>
    <x v="119"/>
    <s v="21.07.10"/>
    <x v="164"/>
    <x v="175"/>
    <s v=""/>
    <s v=""/>
    <s v=""/>
    <n v="1"/>
    <s v=""/>
  </r>
  <r>
    <n v="5643"/>
    <x v="119"/>
    <s v="21.07.10"/>
    <x v="165"/>
    <x v="176"/>
    <s v=""/>
    <s v=""/>
    <s v=""/>
    <n v="1"/>
    <s v=""/>
  </r>
  <r>
    <n v="5644"/>
    <x v="119"/>
    <s v="21.07.10"/>
    <x v="166"/>
    <x v="177"/>
    <s v=""/>
    <s v=""/>
    <s v=""/>
    <n v="1"/>
    <s v=""/>
  </r>
  <r>
    <n v="5645"/>
    <x v="119"/>
    <s v="21.07.10"/>
    <x v="167"/>
    <x v="178"/>
    <s v=""/>
    <s v=""/>
    <s v=""/>
    <n v="1"/>
    <s v=""/>
  </r>
  <r>
    <n v="5646"/>
    <x v="119"/>
    <s v="21.07.10"/>
    <x v="168"/>
    <x v="179"/>
    <s v=""/>
    <s v=""/>
    <s v=""/>
    <n v="1"/>
    <s v=""/>
  </r>
  <r>
    <n v="5647"/>
    <x v="119"/>
    <s v="21.07.10"/>
    <x v="169"/>
    <x v="180"/>
    <s v=""/>
    <s v=""/>
    <s v=""/>
    <n v="1"/>
    <s v=""/>
  </r>
  <r>
    <n v="5648"/>
    <x v="119"/>
    <s v="21.07.10"/>
    <x v="170"/>
    <x v="181"/>
    <s v=""/>
    <s v=""/>
    <s v=""/>
    <n v="1"/>
    <s v=""/>
  </r>
  <r>
    <n v="5649"/>
    <x v="119"/>
    <s v="21.07.10"/>
    <x v="171"/>
    <x v="182"/>
    <s v=""/>
    <s v=""/>
    <s v=""/>
    <n v="1"/>
    <s v=""/>
  </r>
  <r>
    <n v="5650"/>
    <x v="119"/>
    <s v="21.07.10"/>
    <x v="172"/>
    <x v="183"/>
    <s v=""/>
    <s v=""/>
    <s v=""/>
    <n v="1"/>
    <s v=""/>
  </r>
  <r>
    <n v="5651"/>
    <x v="119"/>
    <s v="21.07.10"/>
    <x v="173"/>
    <x v="184"/>
    <s v=""/>
    <s v=""/>
    <s v=""/>
    <n v="1"/>
    <s v=""/>
  </r>
  <r>
    <n v="5652"/>
    <x v="119"/>
    <s v="21.07.10"/>
    <x v="174"/>
    <x v="185"/>
    <s v=""/>
    <s v=""/>
    <s v=""/>
    <n v="1"/>
    <s v=""/>
  </r>
  <r>
    <n v="5653"/>
    <x v="119"/>
    <s v="21.07.10"/>
    <x v="175"/>
    <x v="186"/>
    <s v=""/>
    <s v=""/>
    <s v=""/>
    <n v="1"/>
    <s v=""/>
  </r>
  <r>
    <n v="5654"/>
    <x v="119"/>
    <s v="21.07.10"/>
    <x v="176"/>
    <x v="187"/>
    <s v=""/>
    <s v=""/>
    <s v=""/>
    <n v="1"/>
    <s v=""/>
  </r>
  <r>
    <n v="5655"/>
    <x v="119"/>
    <s v="21.07.10"/>
    <x v="177"/>
    <x v="188"/>
    <s v=""/>
    <s v=""/>
    <s v=""/>
    <n v="1"/>
    <s v=""/>
  </r>
  <r>
    <n v="5656"/>
    <x v="119"/>
    <s v="21.07.10"/>
    <x v="178"/>
    <x v="189"/>
    <s v=""/>
    <s v=""/>
    <s v=""/>
    <n v="1"/>
    <s v=""/>
  </r>
  <r>
    <n v="5657"/>
    <x v="119"/>
    <s v="21.07.10"/>
    <x v="179"/>
    <x v="190"/>
    <s v=""/>
    <s v=""/>
    <s v=""/>
    <n v="1"/>
    <s v=""/>
  </r>
  <r>
    <n v="5658"/>
    <x v="119"/>
    <s v="21.07.10"/>
    <x v="180"/>
    <x v="191"/>
    <s v=""/>
    <s v=""/>
    <s v=""/>
    <n v="1"/>
    <s v=""/>
  </r>
  <r>
    <n v="5659"/>
    <x v="119"/>
    <s v="21.07.10"/>
    <x v="181"/>
    <x v="192"/>
    <s v=""/>
    <s v=""/>
    <s v=""/>
    <n v="1"/>
    <s v=""/>
  </r>
  <r>
    <n v="5660"/>
    <x v="119"/>
    <s v="21.07.10"/>
    <x v="182"/>
    <x v="193"/>
    <s v=""/>
    <s v=""/>
    <s v=""/>
    <n v="1"/>
    <s v=""/>
  </r>
  <r>
    <n v="5678"/>
    <x v="119"/>
    <s v="21.07.10"/>
    <x v="183"/>
    <x v="194"/>
    <s v=""/>
    <s v=""/>
    <s v=""/>
    <n v="1"/>
    <s v=""/>
  </r>
  <r>
    <n v="5679"/>
    <x v="119"/>
    <s v="21.07.10"/>
    <x v="184"/>
    <x v="195"/>
    <s v=""/>
    <s v=""/>
    <s v=""/>
    <n v="1"/>
    <s v=""/>
  </r>
  <r>
    <n v="5680"/>
    <x v="119"/>
    <s v="21.07.10"/>
    <x v="185"/>
    <x v="196"/>
    <s v=""/>
    <s v=""/>
    <s v=""/>
    <n v="1"/>
    <s v=""/>
  </r>
  <r>
    <n v="5681"/>
    <x v="119"/>
    <s v="21.07.10"/>
    <x v="186"/>
    <x v="197"/>
    <s v=""/>
    <s v=""/>
    <s v=""/>
    <n v="1"/>
    <s v=""/>
  </r>
  <r>
    <n v="5682"/>
    <x v="119"/>
    <s v="21.07.10"/>
    <x v="187"/>
    <x v="198"/>
    <s v=""/>
    <s v=""/>
    <s v=""/>
    <n v="1"/>
    <s v=""/>
  </r>
  <r>
    <n v="5683"/>
    <x v="119"/>
    <s v="21.07.10"/>
    <x v="188"/>
    <x v="197"/>
    <s v=""/>
    <s v=""/>
    <s v=""/>
    <n v="1"/>
    <s v=""/>
  </r>
  <r>
    <n v="5684"/>
    <x v="119"/>
    <s v="21.07.10"/>
    <x v="189"/>
    <x v="199"/>
    <s v=""/>
    <s v=""/>
    <s v=""/>
    <n v="1"/>
    <s v=""/>
  </r>
  <r>
    <n v="5685"/>
    <x v="119"/>
    <s v="21.07.10"/>
    <x v="190"/>
    <x v="200"/>
    <s v=""/>
    <s v=""/>
    <s v=""/>
    <n v="1"/>
    <s v=""/>
  </r>
  <r>
    <n v="5686"/>
    <x v="119"/>
    <s v="21.07.10"/>
    <x v="191"/>
    <x v="201"/>
    <s v=""/>
    <s v=""/>
    <s v=""/>
    <n v="1"/>
    <s v=""/>
  </r>
  <r>
    <n v="5687"/>
    <x v="119"/>
    <s v="21.07.10"/>
    <x v="192"/>
    <x v="202"/>
    <s v=""/>
    <s v=""/>
    <s v=""/>
    <n v="1"/>
    <s v=""/>
  </r>
  <r>
    <n v="5688"/>
    <x v="119"/>
    <s v="21.07.10"/>
    <x v="193"/>
    <x v="203"/>
    <s v=""/>
    <s v=""/>
    <s v=""/>
    <n v="1"/>
    <s v=""/>
  </r>
  <r>
    <n v="5689"/>
    <x v="119"/>
    <s v="21.07.10"/>
    <x v="194"/>
    <x v="204"/>
    <s v=""/>
    <s v=""/>
    <s v=""/>
    <n v="1"/>
    <s v=""/>
  </r>
  <r>
    <n v="5690"/>
    <x v="119"/>
    <s v="21.07.10"/>
    <x v="195"/>
    <x v="205"/>
    <s v=""/>
    <s v=""/>
    <s v=""/>
    <n v="1"/>
    <s v=""/>
  </r>
  <r>
    <n v="5691"/>
    <x v="119"/>
    <s v="21.07.10"/>
    <x v="196"/>
    <x v="206"/>
    <s v=""/>
    <s v=""/>
    <s v=""/>
    <n v="1"/>
    <s v=""/>
  </r>
  <r>
    <n v="5692"/>
    <x v="119"/>
    <s v="21.07.10"/>
    <x v="197"/>
    <x v="207"/>
    <s v=""/>
    <s v=""/>
    <s v=""/>
    <n v="1"/>
    <s v=""/>
  </r>
  <r>
    <n v="5693"/>
    <x v="119"/>
    <s v="21.07.10"/>
    <x v="198"/>
    <x v="208"/>
    <s v=""/>
    <s v=""/>
    <s v=""/>
    <n v="1"/>
    <s v=""/>
  </r>
  <r>
    <n v="5694"/>
    <x v="119"/>
    <s v="21.07.10"/>
    <x v="199"/>
    <x v="209"/>
    <s v=""/>
    <s v=""/>
    <s v=""/>
    <n v="1"/>
    <s v=""/>
  </r>
  <r>
    <n v="5695"/>
    <x v="119"/>
    <s v="21.07.10"/>
    <x v="200"/>
    <x v="210"/>
    <s v=""/>
    <s v=""/>
    <s v=""/>
    <n v="1"/>
    <s v=""/>
  </r>
  <r>
    <n v="5724"/>
    <x v="120"/>
    <s v="22.07.10"/>
    <x v="8"/>
    <x v="27"/>
    <n v="5"/>
    <n v="4"/>
    <n v="20"/>
    <n v="20"/>
    <n v="0"/>
  </r>
  <r>
    <n v="5770"/>
    <x v="121"/>
    <s v="23.07.10"/>
    <x v="158"/>
    <x v="169"/>
    <n v="1"/>
    <s v=""/>
    <s v=""/>
    <n v="19"/>
    <s v=""/>
  </r>
  <r>
    <n v="5771"/>
    <x v="121"/>
    <s v="23.07.10"/>
    <x v="159"/>
    <x v="170"/>
    <s v=""/>
    <s v=""/>
    <s v=""/>
    <n v="39"/>
    <s v=""/>
  </r>
  <r>
    <n v="5772"/>
    <x v="121"/>
    <s v="23.07.10"/>
    <x v="160"/>
    <x v="171"/>
    <s v=""/>
    <s v=""/>
    <s v=""/>
    <n v="15"/>
    <s v=""/>
  </r>
  <r>
    <n v="5773"/>
    <x v="121"/>
    <s v="23.07.10"/>
    <x v="161"/>
    <x v="172"/>
    <s v=""/>
    <s v=""/>
    <s v=""/>
    <n v="19"/>
    <s v=""/>
  </r>
  <r>
    <n v="5774"/>
    <x v="121"/>
    <s v="23.07.10"/>
    <x v="162"/>
    <x v="173"/>
    <s v=""/>
    <s v=""/>
    <s v=""/>
    <n v="49"/>
    <s v=""/>
  </r>
  <r>
    <n v="5775"/>
    <x v="121"/>
    <s v="23.07.10"/>
    <x v="163"/>
    <x v="174"/>
    <s v=""/>
    <s v=""/>
    <s v=""/>
    <n v="7"/>
    <s v=""/>
  </r>
  <r>
    <n v="5776"/>
    <x v="121"/>
    <s v="23.07.10"/>
    <x v="164"/>
    <x v="175"/>
    <s v=""/>
    <s v=""/>
    <s v=""/>
    <n v="19"/>
    <s v=""/>
  </r>
  <r>
    <n v="5777"/>
    <x v="121"/>
    <s v="23.07.10"/>
    <x v="165"/>
    <x v="176"/>
    <s v=""/>
    <s v=""/>
    <s v=""/>
    <n v="39"/>
    <s v=""/>
  </r>
  <r>
    <n v="5778"/>
    <x v="121"/>
    <s v="23.07.10"/>
    <x v="166"/>
    <x v="177"/>
    <s v=""/>
    <s v=""/>
    <s v=""/>
    <n v="35"/>
    <s v=""/>
  </r>
  <r>
    <n v="5779"/>
    <x v="121"/>
    <s v="23.07.10"/>
    <x v="167"/>
    <x v="178"/>
    <s v=""/>
    <s v=""/>
    <s v=""/>
    <n v="39"/>
    <s v=""/>
  </r>
  <r>
    <n v="5780"/>
    <x v="121"/>
    <s v="23.07.10"/>
    <x v="168"/>
    <x v="179"/>
    <s v=""/>
    <s v=""/>
    <s v=""/>
    <n v="49"/>
    <s v=""/>
  </r>
  <r>
    <n v="5781"/>
    <x v="121"/>
    <s v="23.07.10"/>
    <x v="169"/>
    <x v="180"/>
    <s v=""/>
    <s v=""/>
    <s v=""/>
    <n v="35"/>
    <s v=""/>
  </r>
  <r>
    <n v="5782"/>
    <x v="121"/>
    <s v="23.07.10"/>
    <x v="170"/>
    <x v="181"/>
    <s v=""/>
    <s v=""/>
    <s v=""/>
    <n v="49"/>
    <s v=""/>
  </r>
  <r>
    <n v="5783"/>
    <x v="121"/>
    <s v="23.07.10"/>
    <x v="171"/>
    <x v="182"/>
    <s v=""/>
    <s v=""/>
    <s v=""/>
    <n v="49"/>
    <s v=""/>
  </r>
  <r>
    <n v="5784"/>
    <x v="121"/>
    <s v="23.07.10"/>
    <x v="172"/>
    <x v="183"/>
    <s v=""/>
    <s v=""/>
    <s v=""/>
    <n v="39"/>
    <s v=""/>
  </r>
  <r>
    <n v="5785"/>
    <x v="121"/>
    <s v="23.07.10"/>
    <x v="173"/>
    <x v="184"/>
    <s v=""/>
    <s v=""/>
    <s v=""/>
    <n v="19"/>
    <s v=""/>
  </r>
  <r>
    <n v="5786"/>
    <x v="121"/>
    <s v="23.07.10"/>
    <x v="174"/>
    <x v="185"/>
    <s v=""/>
    <s v=""/>
    <s v=""/>
    <n v="39"/>
    <s v=""/>
  </r>
  <r>
    <n v="5787"/>
    <x v="121"/>
    <s v="23.07.10"/>
    <x v="175"/>
    <x v="186"/>
    <s v=""/>
    <s v=""/>
    <s v=""/>
    <n v="19"/>
    <s v=""/>
  </r>
  <r>
    <n v="5788"/>
    <x v="121"/>
    <s v="23.07.10"/>
    <x v="176"/>
    <x v="187"/>
    <s v=""/>
    <s v=""/>
    <s v=""/>
    <n v="39"/>
    <s v=""/>
  </r>
  <r>
    <n v="5789"/>
    <x v="121"/>
    <s v="23.07.10"/>
    <x v="177"/>
    <x v="188"/>
    <s v=""/>
    <s v=""/>
    <s v=""/>
    <n v="15"/>
    <s v=""/>
  </r>
  <r>
    <n v="5790"/>
    <x v="121"/>
    <s v="23.07.10"/>
    <x v="178"/>
    <x v="189"/>
    <s v=""/>
    <s v=""/>
    <s v=""/>
    <n v="39"/>
    <s v=""/>
  </r>
  <r>
    <n v="5791"/>
    <x v="121"/>
    <s v="23.07.10"/>
    <x v="179"/>
    <x v="190"/>
    <s v=""/>
    <s v=""/>
    <s v=""/>
    <n v="39"/>
    <s v=""/>
  </r>
  <r>
    <n v="5792"/>
    <x v="121"/>
    <s v="23.07.10"/>
    <x v="180"/>
    <x v="191"/>
    <s v=""/>
    <s v=""/>
    <s v=""/>
    <n v="19"/>
    <s v=""/>
  </r>
  <r>
    <n v="5793"/>
    <x v="121"/>
    <s v="23.07.10"/>
    <x v="181"/>
    <x v="192"/>
    <s v=""/>
    <s v=""/>
    <s v=""/>
    <n v="39"/>
    <s v=""/>
  </r>
  <r>
    <n v="5794"/>
    <x v="121"/>
    <s v="23.07.10"/>
    <x v="182"/>
    <x v="193"/>
    <s v=""/>
    <s v=""/>
    <s v=""/>
    <n v="15"/>
    <s v=""/>
  </r>
  <r>
    <n v="5812"/>
    <x v="121"/>
    <s v="23.07.10"/>
    <x v="183"/>
    <x v="194"/>
    <s v=""/>
    <s v=""/>
    <s v=""/>
    <n v="19"/>
    <s v=""/>
  </r>
  <r>
    <n v="5813"/>
    <x v="121"/>
    <s v="23.07.10"/>
    <x v="184"/>
    <x v="195"/>
    <s v=""/>
    <s v=""/>
    <s v=""/>
    <n v="7"/>
    <s v=""/>
  </r>
  <r>
    <n v="5814"/>
    <x v="121"/>
    <s v="23.07.10"/>
    <x v="185"/>
    <x v="196"/>
    <s v=""/>
    <s v=""/>
    <s v=""/>
    <n v="19"/>
    <s v=""/>
  </r>
  <r>
    <n v="5815"/>
    <x v="121"/>
    <s v="23.07.10"/>
    <x v="186"/>
    <x v="197"/>
    <s v=""/>
    <s v=""/>
    <s v=""/>
    <n v="19"/>
    <s v=""/>
  </r>
  <r>
    <n v="5816"/>
    <x v="121"/>
    <s v="23.07.10"/>
    <x v="187"/>
    <x v="198"/>
    <s v=""/>
    <s v=""/>
    <s v=""/>
    <n v="15"/>
    <s v=""/>
  </r>
  <r>
    <n v="5817"/>
    <x v="121"/>
    <s v="23.07.10"/>
    <x v="188"/>
    <x v="197"/>
    <s v=""/>
    <s v=""/>
    <s v=""/>
    <n v="19"/>
    <s v=""/>
  </r>
  <r>
    <n v="5818"/>
    <x v="121"/>
    <s v="23.07.10"/>
    <x v="189"/>
    <x v="199"/>
    <s v=""/>
    <s v=""/>
    <s v=""/>
    <n v="19"/>
    <s v=""/>
  </r>
  <r>
    <n v="5819"/>
    <x v="121"/>
    <s v="23.07.10"/>
    <x v="190"/>
    <x v="200"/>
    <s v=""/>
    <s v=""/>
    <s v=""/>
    <n v="19"/>
    <s v=""/>
  </r>
  <r>
    <n v="5820"/>
    <x v="121"/>
    <s v="23.07.10"/>
    <x v="191"/>
    <x v="201"/>
    <s v=""/>
    <s v=""/>
    <s v=""/>
    <n v="39"/>
    <s v=""/>
  </r>
  <r>
    <n v="5821"/>
    <x v="121"/>
    <s v="23.07.10"/>
    <x v="192"/>
    <x v="202"/>
    <s v=""/>
    <s v=""/>
    <s v=""/>
    <n v="19"/>
    <s v=""/>
  </r>
  <r>
    <n v="5822"/>
    <x v="121"/>
    <s v="23.07.10"/>
    <x v="193"/>
    <x v="203"/>
    <s v=""/>
    <s v=""/>
    <s v=""/>
    <n v="19"/>
    <s v=""/>
  </r>
  <r>
    <n v="5823"/>
    <x v="121"/>
    <s v="23.07.10"/>
    <x v="194"/>
    <x v="204"/>
    <s v=""/>
    <s v=""/>
    <s v=""/>
    <n v="19"/>
    <s v=""/>
  </r>
  <r>
    <n v="5824"/>
    <x v="121"/>
    <s v="23.07.10"/>
    <x v="195"/>
    <x v="205"/>
    <s v=""/>
    <s v=""/>
    <s v=""/>
    <n v="39"/>
    <s v=""/>
  </r>
  <r>
    <n v="5825"/>
    <x v="121"/>
    <s v="23.07.10"/>
    <x v="196"/>
    <x v="206"/>
    <s v=""/>
    <s v=""/>
    <s v=""/>
    <n v="19"/>
    <s v=""/>
  </r>
  <r>
    <n v="5826"/>
    <x v="121"/>
    <s v="23.07.10"/>
    <x v="197"/>
    <x v="207"/>
    <s v=""/>
    <s v=""/>
    <s v=""/>
    <n v="19"/>
    <s v=""/>
  </r>
  <r>
    <n v="5827"/>
    <x v="121"/>
    <s v="23.07.10"/>
    <x v="198"/>
    <x v="211"/>
    <s v=""/>
    <s v=""/>
    <s v=""/>
    <n v="19"/>
    <s v=""/>
  </r>
  <r>
    <n v="5828"/>
    <x v="121"/>
    <s v="23.07.10"/>
    <x v="199"/>
    <x v="209"/>
    <s v=""/>
    <s v=""/>
    <s v=""/>
    <n v="7"/>
    <s v=""/>
  </r>
  <r>
    <n v="5829"/>
    <x v="121"/>
    <s v="23.07.10"/>
    <x v="200"/>
    <x v="210"/>
    <s v=""/>
    <s v=""/>
    <s v=""/>
    <n v="19"/>
    <s v=""/>
  </r>
  <r>
    <n v="5831"/>
    <x v="121"/>
    <s v="23.07.10"/>
    <x v="110"/>
    <x v="121"/>
    <n v="12"/>
    <n v="6"/>
    <n v="72"/>
    <n v="71.875"/>
    <n v="0.125"/>
  </r>
  <r>
    <n v="5832"/>
    <x v="121"/>
    <s v="23.07.10"/>
    <x v="110"/>
    <x v="121"/>
    <s v=""/>
    <s v=""/>
    <s v=""/>
    <n v="3.125"/>
    <s v=""/>
  </r>
  <r>
    <n v="5858"/>
    <x v="122"/>
    <s v="23.07.10"/>
    <x v="158"/>
    <x v="169"/>
    <n v="1"/>
    <s v=""/>
    <s v=""/>
    <n v="20"/>
    <s v=""/>
  </r>
  <r>
    <n v="5859"/>
    <x v="122"/>
    <s v="23.07.10"/>
    <x v="159"/>
    <x v="170"/>
    <s v=""/>
    <s v=""/>
    <s v=""/>
    <n v="40"/>
    <s v=""/>
  </r>
  <r>
    <n v="5860"/>
    <x v="122"/>
    <s v="23.07.10"/>
    <x v="160"/>
    <x v="171"/>
    <s v=""/>
    <s v=""/>
    <s v=""/>
    <n v="16"/>
    <s v=""/>
  </r>
  <r>
    <n v="5861"/>
    <x v="122"/>
    <s v="23.07.10"/>
    <x v="161"/>
    <x v="172"/>
    <s v=""/>
    <s v=""/>
    <s v=""/>
    <n v="20"/>
    <s v=""/>
  </r>
  <r>
    <n v="5862"/>
    <x v="122"/>
    <s v="23.07.10"/>
    <x v="162"/>
    <x v="173"/>
    <s v=""/>
    <s v=""/>
    <s v=""/>
    <n v="50"/>
    <s v=""/>
  </r>
  <r>
    <n v="5863"/>
    <x v="122"/>
    <s v="23.07.10"/>
    <x v="163"/>
    <x v="174"/>
    <s v=""/>
    <s v=""/>
    <s v=""/>
    <n v="8"/>
    <s v=""/>
  </r>
  <r>
    <n v="5864"/>
    <x v="122"/>
    <s v="23.07.10"/>
    <x v="164"/>
    <x v="175"/>
    <s v=""/>
    <s v=""/>
    <s v=""/>
    <n v="20"/>
    <s v=""/>
  </r>
  <r>
    <n v="5865"/>
    <x v="122"/>
    <s v="23.07.10"/>
    <x v="165"/>
    <x v="176"/>
    <s v=""/>
    <s v=""/>
    <s v=""/>
    <n v="40"/>
    <s v=""/>
  </r>
  <r>
    <n v="5866"/>
    <x v="122"/>
    <s v="23.07.10"/>
    <x v="166"/>
    <x v="177"/>
    <s v=""/>
    <s v=""/>
    <s v=""/>
    <n v="36"/>
    <s v=""/>
  </r>
  <r>
    <n v="5867"/>
    <x v="122"/>
    <s v="23.07.10"/>
    <x v="167"/>
    <x v="178"/>
    <s v=""/>
    <s v=""/>
    <s v=""/>
    <n v="40"/>
    <s v=""/>
  </r>
  <r>
    <n v="5868"/>
    <x v="122"/>
    <s v="23.07.10"/>
    <x v="168"/>
    <x v="179"/>
    <s v=""/>
    <s v=""/>
    <s v=""/>
    <n v="50"/>
    <s v=""/>
  </r>
  <r>
    <n v="5869"/>
    <x v="122"/>
    <s v="23.07.10"/>
    <x v="169"/>
    <x v="180"/>
    <s v=""/>
    <s v=""/>
    <s v=""/>
    <n v="36"/>
    <s v=""/>
  </r>
  <r>
    <n v="5870"/>
    <x v="122"/>
    <s v="23.07.10"/>
    <x v="170"/>
    <x v="181"/>
    <s v=""/>
    <s v=""/>
    <s v=""/>
    <n v="50"/>
    <s v=""/>
  </r>
  <r>
    <n v="5871"/>
    <x v="122"/>
    <s v="23.07.10"/>
    <x v="171"/>
    <x v="182"/>
    <s v=""/>
    <s v=""/>
    <s v=""/>
    <n v="50"/>
    <s v=""/>
  </r>
  <r>
    <n v="5872"/>
    <x v="122"/>
    <s v="23.07.10"/>
    <x v="172"/>
    <x v="183"/>
    <s v=""/>
    <s v=""/>
    <s v=""/>
    <n v="40"/>
    <s v=""/>
  </r>
  <r>
    <n v="5873"/>
    <x v="122"/>
    <s v="23.07.10"/>
    <x v="173"/>
    <x v="184"/>
    <s v=""/>
    <s v=""/>
    <s v=""/>
    <n v="20"/>
    <s v=""/>
  </r>
  <r>
    <n v="5874"/>
    <x v="122"/>
    <s v="23.07.10"/>
    <x v="174"/>
    <x v="185"/>
    <s v=""/>
    <s v=""/>
    <s v=""/>
    <n v="40"/>
    <s v=""/>
  </r>
  <r>
    <n v="5875"/>
    <x v="122"/>
    <s v="23.07.10"/>
    <x v="175"/>
    <x v="186"/>
    <s v=""/>
    <s v=""/>
    <s v=""/>
    <n v="20"/>
    <s v=""/>
  </r>
  <r>
    <n v="5876"/>
    <x v="122"/>
    <s v="23.07.10"/>
    <x v="176"/>
    <x v="187"/>
    <s v=""/>
    <s v=""/>
    <s v=""/>
    <n v="40"/>
    <s v=""/>
  </r>
  <r>
    <n v="5877"/>
    <x v="122"/>
    <s v="23.07.10"/>
    <x v="177"/>
    <x v="188"/>
    <s v=""/>
    <s v=""/>
    <s v=""/>
    <n v="16"/>
    <s v=""/>
  </r>
  <r>
    <n v="5878"/>
    <x v="122"/>
    <s v="23.07.10"/>
    <x v="178"/>
    <x v="189"/>
    <s v=""/>
    <s v=""/>
    <s v=""/>
    <n v="40"/>
    <s v=""/>
  </r>
  <r>
    <n v="5879"/>
    <x v="122"/>
    <s v="23.07.10"/>
    <x v="179"/>
    <x v="190"/>
    <s v=""/>
    <s v=""/>
    <s v=""/>
    <n v="40"/>
    <s v=""/>
  </r>
  <r>
    <n v="5880"/>
    <x v="122"/>
    <s v="23.07.10"/>
    <x v="180"/>
    <x v="191"/>
    <s v=""/>
    <s v=""/>
    <s v=""/>
    <n v="20"/>
    <s v=""/>
  </r>
  <r>
    <n v="5881"/>
    <x v="122"/>
    <s v="23.07.10"/>
    <x v="181"/>
    <x v="192"/>
    <s v=""/>
    <s v=""/>
    <s v=""/>
    <n v="40"/>
    <s v=""/>
  </r>
  <r>
    <n v="5882"/>
    <x v="122"/>
    <s v="23.07.10"/>
    <x v="182"/>
    <x v="193"/>
    <s v=""/>
    <s v=""/>
    <s v=""/>
    <n v="16"/>
    <s v=""/>
  </r>
  <r>
    <n v="5900"/>
    <x v="122"/>
    <s v="23.07.10"/>
    <x v="183"/>
    <x v="194"/>
    <s v=""/>
    <s v=""/>
    <s v=""/>
    <n v="20"/>
    <s v=""/>
  </r>
  <r>
    <n v="5901"/>
    <x v="122"/>
    <s v="23.07.10"/>
    <x v="184"/>
    <x v="195"/>
    <s v=""/>
    <s v=""/>
    <s v=""/>
    <n v="8"/>
    <s v=""/>
  </r>
  <r>
    <n v="5902"/>
    <x v="122"/>
    <s v="23.07.10"/>
    <x v="185"/>
    <x v="196"/>
    <s v=""/>
    <s v=""/>
    <s v=""/>
    <n v="20"/>
    <s v=""/>
  </r>
  <r>
    <n v="5903"/>
    <x v="122"/>
    <s v="23.07.10"/>
    <x v="186"/>
    <x v="197"/>
    <s v=""/>
    <s v=""/>
    <s v=""/>
    <n v="20"/>
    <s v=""/>
  </r>
  <r>
    <n v="5904"/>
    <x v="122"/>
    <s v="23.07.10"/>
    <x v="187"/>
    <x v="198"/>
    <s v=""/>
    <s v=""/>
    <s v=""/>
    <n v="16"/>
    <s v=""/>
  </r>
  <r>
    <n v="5905"/>
    <x v="122"/>
    <s v="23.07.10"/>
    <x v="188"/>
    <x v="197"/>
    <s v=""/>
    <s v=""/>
    <s v=""/>
    <n v="20"/>
    <s v=""/>
  </r>
  <r>
    <n v="5906"/>
    <x v="122"/>
    <s v="23.07.10"/>
    <x v="189"/>
    <x v="199"/>
    <s v=""/>
    <s v=""/>
    <s v=""/>
    <n v="20"/>
    <s v=""/>
  </r>
  <r>
    <n v="5907"/>
    <x v="122"/>
    <s v="23.07.10"/>
    <x v="190"/>
    <x v="200"/>
    <s v=""/>
    <s v=""/>
    <s v=""/>
    <n v="20"/>
    <s v=""/>
  </r>
  <r>
    <n v="5908"/>
    <x v="122"/>
    <s v="23.07.10"/>
    <x v="191"/>
    <x v="201"/>
    <s v=""/>
    <s v=""/>
    <s v=""/>
    <n v="40"/>
    <s v=""/>
  </r>
  <r>
    <n v="5909"/>
    <x v="122"/>
    <s v="23.07.10"/>
    <x v="192"/>
    <x v="202"/>
    <s v=""/>
    <s v=""/>
    <s v=""/>
    <n v="20"/>
    <s v=""/>
  </r>
  <r>
    <n v="5910"/>
    <x v="122"/>
    <s v="23.07.10"/>
    <x v="193"/>
    <x v="203"/>
    <s v=""/>
    <s v=""/>
    <s v=""/>
    <n v="20"/>
    <s v=""/>
  </r>
  <r>
    <n v="5911"/>
    <x v="122"/>
    <s v="23.07.10"/>
    <x v="194"/>
    <x v="204"/>
    <s v=""/>
    <s v=""/>
    <s v=""/>
    <n v="20"/>
    <s v=""/>
  </r>
  <r>
    <n v="5912"/>
    <x v="122"/>
    <s v="23.07.10"/>
    <x v="195"/>
    <x v="205"/>
    <s v=""/>
    <s v=""/>
    <s v=""/>
    <n v="40"/>
    <s v=""/>
  </r>
  <r>
    <n v="5913"/>
    <x v="122"/>
    <s v="23.07.10"/>
    <x v="196"/>
    <x v="206"/>
    <s v=""/>
    <s v=""/>
    <s v=""/>
    <n v="20"/>
    <s v=""/>
  </r>
  <r>
    <n v="5914"/>
    <x v="122"/>
    <s v="23.07.10"/>
    <x v="197"/>
    <x v="207"/>
    <s v=""/>
    <s v=""/>
    <s v=""/>
    <n v="20"/>
    <s v=""/>
  </r>
  <r>
    <n v="5915"/>
    <x v="122"/>
    <s v="23.07.10"/>
    <x v="198"/>
    <x v="211"/>
    <s v=""/>
    <s v=""/>
    <s v=""/>
    <n v="20"/>
    <s v=""/>
  </r>
  <r>
    <n v="5916"/>
    <x v="122"/>
    <s v="23.07.10"/>
    <x v="199"/>
    <x v="209"/>
    <s v=""/>
    <s v=""/>
    <s v=""/>
    <n v="8"/>
    <s v=""/>
  </r>
  <r>
    <n v="5917"/>
    <x v="122"/>
    <s v="23.07.10"/>
    <x v="200"/>
    <x v="210"/>
    <s v=""/>
    <s v=""/>
    <s v=""/>
    <n v="20"/>
    <s v=""/>
  </r>
  <r>
    <n v="5919"/>
    <x v="122"/>
    <s v="23.07.10"/>
    <x v="152"/>
    <x v="212"/>
    <n v="1"/>
    <s v="25*4"/>
    <s v=""/>
    <n v="96"/>
    <s v=""/>
  </r>
  <r>
    <n v="5920"/>
    <x v="122"/>
    <s v="23.07.10"/>
    <x v="152"/>
    <x v="212"/>
    <s v=""/>
    <s v=""/>
    <s v=""/>
    <n v="4"/>
    <s v=""/>
  </r>
  <r>
    <n v="5946"/>
    <x v="123"/>
    <s v="23.07.10"/>
    <x v="158"/>
    <x v="169"/>
    <n v="1"/>
    <s v=""/>
    <s v=""/>
    <n v="20"/>
    <s v=""/>
  </r>
  <r>
    <n v="5947"/>
    <x v="123"/>
    <s v="23.07.10"/>
    <x v="159"/>
    <x v="170"/>
    <s v=""/>
    <s v=""/>
    <s v=""/>
    <n v="40"/>
    <s v=""/>
  </r>
  <r>
    <n v="5948"/>
    <x v="123"/>
    <s v="23.07.10"/>
    <x v="160"/>
    <x v="171"/>
    <s v=""/>
    <s v=""/>
    <s v=""/>
    <n v="16"/>
    <s v=""/>
  </r>
  <r>
    <n v="5949"/>
    <x v="123"/>
    <s v="23.07.10"/>
    <x v="161"/>
    <x v="172"/>
    <s v=""/>
    <s v=""/>
    <s v=""/>
    <n v="20"/>
    <s v=""/>
  </r>
  <r>
    <n v="5950"/>
    <x v="123"/>
    <s v="23.07.10"/>
    <x v="162"/>
    <x v="173"/>
    <s v=""/>
    <s v=""/>
    <s v=""/>
    <n v="50"/>
    <s v=""/>
  </r>
  <r>
    <n v="5951"/>
    <x v="123"/>
    <s v="23.07.10"/>
    <x v="163"/>
    <x v="174"/>
    <s v=""/>
    <s v=""/>
    <s v=""/>
    <n v="8"/>
    <s v=""/>
  </r>
  <r>
    <n v="5952"/>
    <x v="123"/>
    <s v="23.07.10"/>
    <x v="164"/>
    <x v="175"/>
    <s v=""/>
    <s v=""/>
    <s v=""/>
    <n v="20"/>
    <s v=""/>
  </r>
  <r>
    <n v="5953"/>
    <x v="123"/>
    <s v="23.07.10"/>
    <x v="165"/>
    <x v="176"/>
    <s v=""/>
    <s v=""/>
    <s v=""/>
    <n v="40"/>
    <s v=""/>
  </r>
  <r>
    <n v="5954"/>
    <x v="123"/>
    <s v="23.07.10"/>
    <x v="166"/>
    <x v="177"/>
    <s v=""/>
    <s v=""/>
    <s v=""/>
    <n v="36"/>
    <s v=""/>
  </r>
  <r>
    <n v="5955"/>
    <x v="123"/>
    <s v="23.07.10"/>
    <x v="167"/>
    <x v="178"/>
    <s v=""/>
    <s v=""/>
    <s v=""/>
    <n v="40"/>
    <s v=""/>
  </r>
  <r>
    <n v="5956"/>
    <x v="123"/>
    <s v="23.07.10"/>
    <x v="168"/>
    <x v="179"/>
    <s v=""/>
    <s v=""/>
    <s v=""/>
    <n v="50"/>
    <s v=""/>
  </r>
  <r>
    <n v="5957"/>
    <x v="123"/>
    <s v="23.07.10"/>
    <x v="169"/>
    <x v="180"/>
    <s v=""/>
    <s v=""/>
    <s v=""/>
    <n v="36"/>
    <s v=""/>
  </r>
  <r>
    <n v="5958"/>
    <x v="123"/>
    <s v="23.07.10"/>
    <x v="170"/>
    <x v="181"/>
    <s v=""/>
    <s v=""/>
    <s v=""/>
    <n v="50"/>
    <s v=""/>
  </r>
  <r>
    <n v="5959"/>
    <x v="123"/>
    <s v="23.07.10"/>
    <x v="171"/>
    <x v="182"/>
    <s v=""/>
    <s v=""/>
    <s v=""/>
    <n v="50"/>
    <s v=""/>
  </r>
  <r>
    <n v="5960"/>
    <x v="123"/>
    <s v="23.07.10"/>
    <x v="172"/>
    <x v="183"/>
    <s v=""/>
    <s v=""/>
    <s v=""/>
    <n v="40"/>
    <s v=""/>
  </r>
  <r>
    <n v="5961"/>
    <x v="123"/>
    <s v="23.07.10"/>
    <x v="173"/>
    <x v="184"/>
    <s v=""/>
    <s v=""/>
    <s v=""/>
    <n v="20"/>
    <s v=""/>
  </r>
  <r>
    <n v="5962"/>
    <x v="123"/>
    <s v="23.07.10"/>
    <x v="174"/>
    <x v="185"/>
    <s v=""/>
    <s v=""/>
    <s v=""/>
    <n v="40"/>
    <s v=""/>
  </r>
  <r>
    <n v="5963"/>
    <x v="123"/>
    <s v="23.07.10"/>
    <x v="175"/>
    <x v="186"/>
    <s v=""/>
    <s v=""/>
    <s v=""/>
    <n v="20"/>
    <s v=""/>
  </r>
  <r>
    <n v="5964"/>
    <x v="123"/>
    <s v="23.07.10"/>
    <x v="176"/>
    <x v="187"/>
    <s v=""/>
    <s v=""/>
    <s v=""/>
    <n v="40"/>
    <s v=""/>
  </r>
  <r>
    <n v="5965"/>
    <x v="123"/>
    <s v="23.07.10"/>
    <x v="177"/>
    <x v="188"/>
    <s v=""/>
    <s v=""/>
    <s v=""/>
    <n v="16"/>
    <s v=""/>
  </r>
  <r>
    <n v="5966"/>
    <x v="123"/>
    <s v="23.07.10"/>
    <x v="178"/>
    <x v="189"/>
    <s v=""/>
    <s v=""/>
    <s v=""/>
    <n v="40"/>
    <s v=""/>
  </r>
  <r>
    <n v="5967"/>
    <x v="123"/>
    <s v="23.07.10"/>
    <x v="179"/>
    <x v="190"/>
    <s v=""/>
    <s v=""/>
    <s v=""/>
    <n v="40"/>
    <s v=""/>
  </r>
  <r>
    <n v="5968"/>
    <x v="123"/>
    <s v="23.07.10"/>
    <x v="180"/>
    <x v="191"/>
    <s v=""/>
    <s v=""/>
    <s v=""/>
    <n v="20"/>
    <s v=""/>
  </r>
  <r>
    <n v="5969"/>
    <x v="123"/>
    <s v="23.07.10"/>
    <x v="181"/>
    <x v="192"/>
    <s v=""/>
    <s v=""/>
    <s v=""/>
    <n v="40"/>
    <s v=""/>
  </r>
  <r>
    <n v="5970"/>
    <x v="123"/>
    <s v="23.07.10"/>
    <x v="182"/>
    <x v="193"/>
    <s v=""/>
    <s v=""/>
    <s v=""/>
    <n v="16"/>
    <s v=""/>
  </r>
  <r>
    <n v="5988"/>
    <x v="123"/>
    <s v="23.07.10"/>
    <x v="183"/>
    <x v="194"/>
    <s v=""/>
    <s v=""/>
    <s v=""/>
    <n v="20"/>
    <s v=""/>
  </r>
  <r>
    <n v="5989"/>
    <x v="123"/>
    <s v="23.07.10"/>
    <x v="184"/>
    <x v="195"/>
    <s v=""/>
    <s v=""/>
    <s v=""/>
    <n v="8"/>
    <s v=""/>
  </r>
  <r>
    <n v="5990"/>
    <x v="123"/>
    <s v="23.07.10"/>
    <x v="185"/>
    <x v="196"/>
    <s v=""/>
    <s v=""/>
    <s v=""/>
    <n v="20"/>
    <s v=""/>
  </r>
  <r>
    <n v="5991"/>
    <x v="123"/>
    <s v="23.07.10"/>
    <x v="186"/>
    <x v="197"/>
    <s v=""/>
    <s v=""/>
    <s v=""/>
    <n v="20"/>
    <s v=""/>
  </r>
  <r>
    <n v="5992"/>
    <x v="123"/>
    <s v="23.07.10"/>
    <x v="187"/>
    <x v="198"/>
    <s v=""/>
    <s v=""/>
    <s v=""/>
    <n v="16"/>
    <s v=""/>
  </r>
  <r>
    <n v="5993"/>
    <x v="123"/>
    <s v="23.07.10"/>
    <x v="188"/>
    <x v="197"/>
    <s v=""/>
    <s v=""/>
    <s v=""/>
    <n v="20"/>
    <s v=""/>
  </r>
  <r>
    <n v="5994"/>
    <x v="123"/>
    <s v="23.07.10"/>
    <x v="189"/>
    <x v="199"/>
    <s v=""/>
    <s v=""/>
    <s v=""/>
    <n v="20"/>
    <s v=""/>
  </r>
  <r>
    <n v="5995"/>
    <x v="123"/>
    <s v="23.07.10"/>
    <x v="190"/>
    <x v="200"/>
    <s v=""/>
    <s v=""/>
    <s v=""/>
    <n v="20"/>
    <s v=""/>
  </r>
  <r>
    <n v="5996"/>
    <x v="123"/>
    <s v="23.07.10"/>
    <x v="191"/>
    <x v="201"/>
    <s v=""/>
    <s v=""/>
    <s v=""/>
    <n v="40"/>
    <s v=""/>
  </r>
  <r>
    <n v="5997"/>
    <x v="123"/>
    <s v="23.07.10"/>
    <x v="192"/>
    <x v="202"/>
    <s v=""/>
    <s v=""/>
    <s v=""/>
    <n v="20"/>
    <s v=""/>
  </r>
  <r>
    <n v="5998"/>
    <x v="123"/>
    <s v="23.07.10"/>
    <x v="193"/>
    <x v="203"/>
    <s v=""/>
    <s v=""/>
    <s v=""/>
    <n v="20"/>
    <s v=""/>
  </r>
  <r>
    <n v="5999"/>
    <x v="123"/>
    <s v="23.07.10"/>
    <x v="194"/>
    <x v="204"/>
    <s v=""/>
    <s v=""/>
    <s v=""/>
    <n v="20"/>
    <s v=""/>
  </r>
  <r>
    <n v="6000"/>
    <x v="123"/>
    <s v="23.07.10"/>
    <x v="195"/>
    <x v="205"/>
    <s v=""/>
    <s v=""/>
    <s v=""/>
    <n v="40"/>
    <s v=""/>
  </r>
  <r>
    <n v="6001"/>
    <x v="123"/>
    <s v="23.07.10"/>
    <x v="196"/>
    <x v="206"/>
    <s v=""/>
    <s v=""/>
    <s v=""/>
    <n v="20"/>
    <s v=""/>
  </r>
  <r>
    <n v="6002"/>
    <x v="123"/>
    <s v="23.07.10"/>
    <x v="197"/>
    <x v="207"/>
    <s v=""/>
    <s v=""/>
    <s v=""/>
    <n v="20"/>
    <s v=""/>
  </r>
  <r>
    <n v="6003"/>
    <x v="123"/>
    <s v="23.07.10"/>
    <x v="198"/>
    <x v="211"/>
    <s v=""/>
    <s v=""/>
    <s v=""/>
    <n v="20"/>
    <s v=""/>
  </r>
  <r>
    <n v="6004"/>
    <x v="123"/>
    <s v="23.07.10"/>
    <x v="199"/>
    <x v="209"/>
    <s v=""/>
    <s v=""/>
    <s v=""/>
    <n v="8"/>
    <s v=""/>
  </r>
  <r>
    <n v="6005"/>
    <x v="123"/>
    <s v="23.07.10"/>
    <x v="200"/>
    <x v="210"/>
    <s v=""/>
    <s v=""/>
    <s v=""/>
    <n v="20"/>
    <s v=""/>
  </r>
  <r>
    <n v="6029"/>
    <x v="124"/>
    <s v="24.07.10"/>
    <x v="8"/>
    <x v="213"/>
    <n v="3"/>
    <n v="5"/>
    <n v="15"/>
    <n v="15"/>
    <n v="0"/>
  </r>
  <r>
    <n v="6031"/>
    <x v="124"/>
    <s v="24.07.10"/>
    <x v="8"/>
    <x v="124"/>
    <n v="3"/>
    <n v="4"/>
    <n v="12"/>
    <n v="12"/>
    <n v="0"/>
  </r>
  <r>
    <n v="6033"/>
    <x v="124"/>
    <s v="24.07.10"/>
    <x v="143"/>
    <x v="107"/>
    <n v="10"/>
    <n v="1"/>
    <n v="10"/>
    <n v="10"/>
    <n v="0"/>
  </r>
  <r>
    <n v="6034"/>
    <x v="124"/>
    <s v="24.07.10"/>
    <x v="142"/>
    <x v="107"/>
    <n v="10"/>
    <n v="1"/>
    <n v="10"/>
    <n v="10"/>
    <n v="0"/>
  </r>
  <r>
    <n v="6036"/>
    <x v="124"/>
    <s v="24.07.10"/>
    <x v="14"/>
    <x v="27"/>
    <n v="1"/>
    <n v="100"/>
    <n v="100"/>
    <n v="100"/>
    <n v="0"/>
  </r>
  <r>
    <n v="6038"/>
    <x v="124"/>
    <s v="24.07.10"/>
    <x v="106"/>
    <x v="214"/>
    <n v="6"/>
    <n v="4"/>
    <n v="24"/>
    <n v="23"/>
    <n v="1"/>
  </r>
  <r>
    <n v="6039"/>
    <x v="124"/>
    <s v="24.07.10"/>
    <x v="106"/>
    <x v="214"/>
    <s v=""/>
    <s v=""/>
    <s v=""/>
    <n v="1"/>
    <s v=""/>
  </r>
  <r>
    <n v="6078"/>
    <x v="125"/>
    <s v="24.07.10"/>
    <x v="201"/>
    <x v="215"/>
    <n v="2"/>
    <n v="25"/>
    <n v="50"/>
    <n v="50"/>
    <n v="0"/>
  </r>
  <r>
    <n v="6124"/>
    <x v="126"/>
    <s v="25.07.10"/>
    <x v="115"/>
    <x v="43"/>
    <n v="6"/>
    <n v="4"/>
    <n v="24"/>
    <n v="23"/>
    <n v="1"/>
  </r>
  <r>
    <n v="6125"/>
    <x v="126"/>
    <s v="25.07.10"/>
    <x v="115"/>
    <x v="43"/>
    <s v=""/>
    <s v=""/>
    <s v=""/>
    <n v="1"/>
    <s v=""/>
  </r>
  <r>
    <n v="6127"/>
    <x v="126"/>
    <s v="25.07.10"/>
    <x v="75"/>
    <x v="41"/>
    <n v="4"/>
    <n v="6"/>
    <n v="24"/>
    <n v="23"/>
    <n v="1"/>
  </r>
  <r>
    <n v="6128"/>
    <x v="126"/>
    <s v="25.07.10"/>
    <x v="75"/>
    <x v="41"/>
    <s v=""/>
    <s v=""/>
    <s v=""/>
    <n v="1"/>
    <s v=""/>
  </r>
  <r>
    <n v="6169"/>
    <x v="127"/>
    <s v="27.07.10"/>
    <x v="96"/>
    <x v="111"/>
    <n v="10"/>
    <n v="100"/>
    <n v="1000"/>
    <n v="1000"/>
    <n v="0"/>
  </r>
  <r>
    <n v="6170"/>
    <x v="127"/>
    <s v="27.07.10"/>
    <x v="97"/>
    <x v="112"/>
    <n v="91"/>
    <n v="100"/>
    <n v="9100"/>
    <n v="9100"/>
    <n v="0"/>
  </r>
  <r>
    <n v="6171"/>
    <x v="127"/>
    <s v="27.07.10"/>
    <x v="98"/>
    <x v="113"/>
    <n v="49"/>
    <n v="100"/>
    <n v="4900"/>
    <n v="4900"/>
    <n v="0"/>
  </r>
  <r>
    <n v="6214"/>
    <x v="128"/>
    <s v="27.07.10"/>
    <x v="97"/>
    <x v="112"/>
    <n v="18"/>
    <n v="100"/>
    <n v="1800"/>
    <n v="1800"/>
    <n v="0"/>
  </r>
  <r>
    <n v="6215"/>
    <x v="128"/>
    <s v="27.07.10"/>
    <x v="98"/>
    <x v="113"/>
    <n v="21"/>
    <n v="100"/>
    <n v="2100"/>
    <n v="2100"/>
    <n v="0"/>
  </r>
  <r>
    <n v="6263"/>
    <x v="129"/>
    <s v="28.07.10"/>
    <x v="8"/>
    <x v="10"/>
    <n v="5"/>
    <n v="100"/>
    <n v="500"/>
    <n v="500"/>
    <n v="0"/>
  </r>
  <r>
    <n v="6264"/>
    <x v="129"/>
    <s v="28.07.10"/>
    <x v="8"/>
    <x v="11"/>
    <n v="5"/>
    <n v="100"/>
    <n v="500"/>
    <n v="500"/>
    <n v="0"/>
  </r>
  <r>
    <n v="6265"/>
    <x v="129"/>
    <s v="28.07.10"/>
    <x v="8"/>
    <x v="12"/>
    <n v="5"/>
    <n v="100"/>
    <n v="500"/>
    <n v="500"/>
    <n v="0"/>
  </r>
  <r>
    <n v="6311"/>
    <x v="130"/>
    <s v="29.07.10"/>
    <x v="8"/>
    <x v="51"/>
    <n v="2.5"/>
    <n v="10"/>
    <n v="25"/>
    <n v="21"/>
    <n v="4"/>
  </r>
  <r>
    <n v="6312"/>
    <x v="130"/>
    <s v="29.07.10"/>
    <x v="8"/>
    <x v="51"/>
    <s v=""/>
    <s v=""/>
    <s v=""/>
    <n v="4"/>
    <s v=""/>
  </r>
  <r>
    <n v="6351"/>
    <x v="131"/>
    <s v="30.07.10"/>
    <x v="98"/>
    <x v="113"/>
    <n v="5"/>
    <n v="100"/>
    <n v="500"/>
    <n v="500"/>
    <n v="0"/>
  </r>
  <r>
    <n v="6353"/>
    <x v="131"/>
    <s v="30.07.10"/>
    <x v="122"/>
    <x v="45"/>
    <n v="6"/>
    <n v="4"/>
    <n v="24"/>
    <n v="23"/>
    <n v="1"/>
  </r>
  <r>
    <n v="6354"/>
    <x v="131"/>
    <s v="30.07.10"/>
    <x v="122"/>
    <x v="45"/>
    <s v=""/>
    <s v=""/>
    <s v=""/>
    <n v="1"/>
    <s v=""/>
  </r>
  <r>
    <n v="6355"/>
    <x v="131"/>
    <s v="30.07.10"/>
    <x v="147"/>
    <x v="153"/>
    <n v="4"/>
    <n v="6"/>
    <n v="24"/>
    <n v="23"/>
    <n v="1"/>
  </r>
  <r>
    <n v="6356"/>
    <x v="131"/>
    <s v="30.07.10"/>
    <x v="147"/>
    <x v="153"/>
    <s v=""/>
    <s v=""/>
    <s v=""/>
    <n v="1"/>
    <s v=""/>
  </r>
  <r>
    <n v="6358"/>
    <x v="131"/>
    <s v="30.07.10"/>
    <x v="202"/>
    <x v="216"/>
    <n v="1"/>
    <n v="100"/>
    <n v="100"/>
    <n v="100"/>
    <n v="0"/>
  </r>
  <r>
    <n v="6397"/>
    <x v="132"/>
    <s v="30.07.10"/>
    <x v="8"/>
    <x v="51"/>
    <n v="5"/>
    <n v="10"/>
    <n v="50"/>
    <n v="42"/>
    <n v="8"/>
  </r>
  <r>
    <n v="6398"/>
    <x v="132"/>
    <s v="30.07.10"/>
    <x v="8"/>
    <x v="51"/>
    <s v=""/>
    <s v=""/>
    <s v=""/>
    <n v="8"/>
    <s v=""/>
  </r>
  <r>
    <n v="6399"/>
    <x v="132"/>
    <s v="30.07.10"/>
    <x v="31"/>
    <x v="217"/>
    <n v="5"/>
    <n v="5"/>
    <n v="25"/>
    <n v="23"/>
    <n v="2"/>
  </r>
  <r>
    <n v="6400"/>
    <x v="132"/>
    <s v="30.07.10"/>
    <x v="31"/>
    <x v="217"/>
    <s v=""/>
    <s v=""/>
    <s v=""/>
    <n v="2"/>
    <s v=""/>
  </r>
  <r>
    <n v="6402"/>
    <x v="132"/>
    <s v="30.07.10"/>
    <x v="106"/>
    <x v="214"/>
    <n v="12"/>
    <n v="4"/>
    <n v="48"/>
    <n v="46.96"/>
    <n v="1.0399999999999991"/>
  </r>
  <r>
    <n v="6403"/>
    <x v="132"/>
    <s v="30.07.10"/>
    <x v="106"/>
    <x v="214"/>
    <s v=""/>
    <s v=""/>
    <s v=""/>
    <n v="2.04"/>
    <s v=""/>
  </r>
  <r>
    <n v="6405"/>
    <x v="132"/>
    <s v="30.07.10"/>
    <x v="203"/>
    <x v="83"/>
    <n v="2"/>
    <n v="6"/>
    <n v="12"/>
    <n v="12"/>
    <n v="0"/>
  </r>
  <r>
    <n v="6406"/>
    <x v="132"/>
    <s v="30.07.10"/>
    <x v="48"/>
    <x v="60"/>
    <n v="1"/>
    <n v="6"/>
    <n v="6"/>
    <n v="6"/>
    <n v="0"/>
  </r>
  <r>
    <n v="6408"/>
    <x v="132"/>
    <s v="30.07.10"/>
    <x v="14"/>
    <x v="26"/>
    <s v=""/>
    <s v=""/>
    <s v=""/>
    <n v="90"/>
    <s v=""/>
  </r>
  <r>
    <n v="6446"/>
    <x v="133"/>
    <s v="02.08.10"/>
    <x v="101"/>
    <x v="93"/>
    <n v="1"/>
    <n v="4"/>
    <n v="4"/>
    <n v="4"/>
    <n v="0"/>
  </r>
  <r>
    <n v="6448"/>
    <x v="133"/>
    <s v="02.08.10"/>
    <x v="146"/>
    <x v="155"/>
    <n v="1"/>
    <n v="6"/>
    <n v="6"/>
    <n v="6"/>
    <n v="0"/>
  </r>
  <r>
    <n v="6449"/>
    <x v="133"/>
    <s v="02.08.10"/>
    <x v="204"/>
    <x v="32"/>
    <n v="1"/>
    <n v="6"/>
    <n v="6"/>
    <n v="6"/>
    <n v="0"/>
  </r>
  <r>
    <n v="6451"/>
    <x v="133"/>
    <s v="02.08.10"/>
    <x v="27"/>
    <x v="42"/>
    <n v="2"/>
    <n v="5"/>
    <n v="10"/>
    <n v="10"/>
    <n v="0"/>
  </r>
  <r>
    <n v="6452"/>
    <x v="133"/>
    <s v="02.08.10"/>
    <x v="20"/>
    <x v="35"/>
    <n v="2"/>
    <n v="5"/>
    <n v="10"/>
    <n v="10"/>
    <n v="0"/>
  </r>
  <r>
    <n v="6454"/>
    <x v="133"/>
    <s v="02.08.10"/>
    <x v="130"/>
    <x v="35"/>
    <n v="1"/>
    <n v="25"/>
    <n v="25"/>
    <n v="25"/>
    <n v="0"/>
  </r>
  <r>
    <n v="6490"/>
    <x v="134"/>
    <s v="02.08.10"/>
    <x v="122"/>
    <x v="45"/>
    <n v="6"/>
    <n v="4"/>
    <n v="24"/>
    <n v="23"/>
    <n v="1"/>
  </r>
  <r>
    <n v="6491"/>
    <x v="134"/>
    <s v="02.08.10"/>
    <x v="122"/>
    <x v="45"/>
    <s v=""/>
    <s v=""/>
    <s v=""/>
    <n v="1"/>
    <s v=""/>
  </r>
  <r>
    <n v="6493"/>
    <x v="134"/>
    <s v="02.08.10"/>
    <x v="205"/>
    <x v="63"/>
    <n v="5"/>
    <n v="5"/>
    <n v="25"/>
    <n v="23"/>
    <n v="2"/>
  </r>
  <r>
    <n v="6494"/>
    <x v="134"/>
    <s v="02.08.10"/>
    <x v="205"/>
    <x v="63"/>
    <s v=""/>
    <s v=""/>
    <s v=""/>
    <n v="2"/>
    <s v=""/>
  </r>
  <r>
    <n v="6536"/>
    <x v="135"/>
    <s v="05.08.10"/>
    <x v="97"/>
    <x v="112"/>
    <n v="5"/>
    <n v="100"/>
    <n v="500"/>
    <n v="500"/>
    <n v="0"/>
  </r>
  <r>
    <n v="6537"/>
    <x v="135"/>
    <s v="05.08.10"/>
    <x v="98"/>
    <x v="113"/>
    <n v="5"/>
    <n v="100"/>
    <n v="500"/>
    <n v="500"/>
    <n v="0"/>
  </r>
  <r>
    <n v="6577"/>
    <x v="136"/>
    <s v="06.08.10"/>
    <x v="206"/>
    <x v="99"/>
    <n v="5"/>
    <n v="5"/>
    <n v="25"/>
    <n v="21"/>
    <n v="4"/>
  </r>
  <r>
    <n v="6578"/>
    <x v="136"/>
    <s v="06.08.10"/>
    <x v="206"/>
    <x v="99"/>
    <s v=""/>
    <s v=""/>
    <s v=""/>
    <n v="4"/>
    <s v=""/>
  </r>
  <r>
    <n v="6579"/>
    <x v="136"/>
    <s v="06.08.10"/>
    <x v="207"/>
    <x v="149"/>
    <n v="3"/>
    <n v="5"/>
    <n v="15"/>
    <n v="15"/>
    <n v="0"/>
  </r>
  <r>
    <n v="6581"/>
    <x v="136"/>
    <s v="06.08.10"/>
    <x v="208"/>
    <x v="218"/>
    <n v="5"/>
    <n v="10"/>
    <n v="50"/>
    <n v="42"/>
    <n v="8"/>
  </r>
  <r>
    <n v="6582"/>
    <x v="136"/>
    <s v="06.08.10"/>
    <x v="208"/>
    <x v="218"/>
    <s v=""/>
    <s v=""/>
    <s v=""/>
    <n v="8"/>
    <s v=""/>
  </r>
  <r>
    <n v="6583"/>
    <x v="136"/>
    <s v="06.08.10"/>
    <x v="209"/>
    <x v="219"/>
    <n v="2.5"/>
    <n v="10"/>
    <n v="25"/>
    <n v="21"/>
    <n v="4"/>
  </r>
  <r>
    <n v="6584"/>
    <x v="136"/>
    <s v="06.08.10"/>
    <x v="209"/>
    <x v="219"/>
    <s v=""/>
    <s v=""/>
    <s v=""/>
    <n v="4"/>
    <s v=""/>
  </r>
  <r>
    <n v="6585"/>
    <x v="136"/>
    <s v="06.08.10"/>
    <x v="210"/>
    <x v="220"/>
    <n v="5"/>
    <n v="10"/>
    <n v="50"/>
    <n v="44"/>
    <n v="6"/>
  </r>
  <r>
    <n v="6586"/>
    <x v="136"/>
    <s v="06.08.10"/>
    <x v="210"/>
    <x v="220"/>
    <s v=""/>
    <s v=""/>
    <s v=""/>
    <n v="6"/>
    <s v=""/>
  </r>
  <r>
    <n v="6588"/>
    <x v="136"/>
    <s v="06.08.10"/>
    <x v="201"/>
    <x v="221"/>
    <n v="4"/>
    <n v="20"/>
    <n v="80"/>
    <n v="80"/>
    <n v="0"/>
  </r>
  <r>
    <n v="6624"/>
    <x v="137"/>
    <s v="06.08.10"/>
    <x v="208"/>
    <x v="218"/>
    <n v="10"/>
    <n v="10"/>
    <n v="100"/>
    <n v="84"/>
    <n v="16"/>
  </r>
  <r>
    <n v="6625"/>
    <x v="137"/>
    <s v="06.08.10"/>
    <x v="208"/>
    <x v="218"/>
    <s v=""/>
    <s v=""/>
    <s v=""/>
    <n v="16"/>
    <s v=""/>
  </r>
  <r>
    <n v="6626"/>
    <x v="137"/>
    <s v="06.08.10"/>
    <x v="211"/>
    <x v="222"/>
    <n v="5"/>
    <n v="10"/>
    <n v="50"/>
    <n v="42"/>
    <n v="8"/>
  </r>
  <r>
    <n v="6627"/>
    <x v="137"/>
    <s v="06.08.10"/>
    <x v="211"/>
    <x v="222"/>
    <s v=""/>
    <s v=""/>
    <s v=""/>
    <n v="8"/>
    <s v=""/>
  </r>
  <r>
    <n v="6628"/>
    <x v="137"/>
    <s v="06.08.10"/>
    <x v="212"/>
    <x v="220"/>
    <n v="5"/>
    <n v="10"/>
    <n v="50"/>
    <n v="44"/>
    <n v="6"/>
  </r>
  <r>
    <n v="6629"/>
    <x v="137"/>
    <s v="06.08.10"/>
    <x v="212"/>
    <x v="220"/>
    <s v=""/>
    <s v=""/>
    <s v=""/>
    <n v="6"/>
    <s v=""/>
  </r>
  <r>
    <n v="6631"/>
    <x v="137"/>
    <s v="06.08.10"/>
    <x v="213"/>
    <x v="221"/>
    <n v="5"/>
    <n v="20"/>
    <n v="100"/>
    <n v="100"/>
    <n v="0"/>
  </r>
  <r>
    <n v="6632"/>
    <x v="137"/>
    <s v="06.08.10"/>
    <x v="135"/>
    <x v="88"/>
    <n v="5"/>
    <n v="20"/>
    <n v="100"/>
    <n v="100"/>
    <n v="0"/>
  </r>
  <r>
    <n v="6670"/>
    <x v="138"/>
    <s v="06.08.10"/>
    <x v="22"/>
    <x v="37"/>
    <n v="5"/>
    <n v="5"/>
    <n v="25"/>
    <n v="22"/>
    <n v="3"/>
  </r>
  <r>
    <n v="6671"/>
    <x v="138"/>
    <s v="06.08.10"/>
    <x v="22"/>
    <x v="37"/>
    <s v=""/>
    <s v=""/>
    <s v=""/>
    <n v="3"/>
    <s v=""/>
  </r>
  <r>
    <n v="6672"/>
    <x v="138"/>
    <s v="06.08.10"/>
    <x v="206"/>
    <x v="99"/>
    <n v="15"/>
    <n v="5"/>
    <n v="75"/>
    <n v="63"/>
    <n v="12"/>
  </r>
  <r>
    <n v="6673"/>
    <x v="138"/>
    <s v="06.08.10"/>
    <x v="206"/>
    <x v="99"/>
    <s v=""/>
    <s v=""/>
    <s v=""/>
    <n v="12"/>
    <s v=""/>
  </r>
  <r>
    <n v="6674"/>
    <x v="138"/>
    <s v="06.08.10"/>
    <x v="70"/>
    <x v="223"/>
    <n v="5"/>
    <n v="5"/>
    <n v="25"/>
    <n v="23"/>
    <n v="2"/>
  </r>
  <r>
    <n v="6675"/>
    <x v="138"/>
    <s v="06.08.10"/>
    <x v="70"/>
    <x v="223"/>
    <s v=""/>
    <s v=""/>
    <s v=""/>
    <n v="2"/>
    <s v=""/>
  </r>
  <r>
    <n v="6676"/>
    <x v="138"/>
    <s v="06.08.10"/>
    <x v="214"/>
    <x v="224"/>
    <n v="2"/>
    <n v="5"/>
    <n v="10"/>
    <n v="10"/>
    <n v="0"/>
  </r>
  <r>
    <n v="6677"/>
    <x v="138"/>
    <s v="06.08.10"/>
    <x v="215"/>
    <x v="225"/>
    <n v="2"/>
    <n v="5"/>
    <n v="10"/>
    <n v="10"/>
    <n v="0"/>
  </r>
  <r>
    <n v="6678"/>
    <x v="138"/>
    <s v="06.08.10"/>
    <x v="61"/>
    <x v="54"/>
    <n v="5"/>
    <n v="5"/>
    <n v="25"/>
    <n v="21"/>
    <n v="4"/>
  </r>
  <r>
    <n v="6679"/>
    <x v="138"/>
    <s v="06.08.10"/>
    <x v="61"/>
    <x v="54"/>
    <s v=""/>
    <s v=""/>
    <s v=""/>
    <n v="4"/>
    <s v=""/>
  </r>
  <r>
    <n v="6680"/>
    <x v="138"/>
    <s v="06.08.10"/>
    <x v="216"/>
    <x v="149"/>
    <n v="5"/>
    <n v="5"/>
    <n v="25"/>
    <n v="23"/>
    <n v="2"/>
  </r>
  <r>
    <n v="6681"/>
    <x v="138"/>
    <s v="06.08.10"/>
    <x v="216"/>
    <x v="149"/>
    <s v=""/>
    <s v=""/>
    <s v=""/>
    <n v="2"/>
    <s v=""/>
  </r>
  <r>
    <n v="6682"/>
    <x v="138"/>
    <s v="06.08.10"/>
    <x v="32"/>
    <x v="47"/>
    <n v="5"/>
    <n v="10"/>
    <n v="50"/>
    <n v="44"/>
    <n v="6"/>
  </r>
  <r>
    <n v="6683"/>
    <x v="138"/>
    <s v="06.08.10"/>
    <x v="32"/>
    <x v="47"/>
    <s v=""/>
    <s v=""/>
    <s v=""/>
    <n v="6"/>
    <s v=""/>
  </r>
  <r>
    <n v="6715"/>
    <x v="138"/>
    <s v="06.08.10"/>
    <x v="217"/>
    <x v="226"/>
    <n v="10"/>
    <n v="10"/>
    <n v="100"/>
    <n v="84"/>
    <n v="16"/>
  </r>
  <r>
    <n v="6716"/>
    <x v="138"/>
    <s v="06.08.10"/>
    <x v="217"/>
    <x v="226"/>
    <s v=""/>
    <s v=""/>
    <s v=""/>
    <n v="16"/>
    <s v=""/>
  </r>
  <r>
    <n v="6717"/>
    <x v="138"/>
    <s v="06.08.10"/>
    <x v="218"/>
    <x v="227"/>
    <n v="5"/>
    <n v="10"/>
    <n v="50"/>
    <n v="42"/>
    <n v="8"/>
  </r>
  <r>
    <n v="6718"/>
    <x v="138"/>
    <s v="06.08.10"/>
    <x v="218"/>
    <x v="227"/>
    <s v=""/>
    <s v=""/>
    <s v=""/>
    <n v="8"/>
    <s v=""/>
  </r>
  <r>
    <n v="6719"/>
    <x v="138"/>
    <s v="06.08.10"/>
    <x v="219"/>
    <x v="228"/>
    <n v="5"/>
    <n v="10"/>
    <n v="50"/>
    <n v="42"/>
    <n v="8"/>
  </r>
  <r>
    <n v="6720"/>
    <x v="138"/>
    <s v="06.08.10"/>
    <x v="219"/>
    <x v="228"/>
    <s v=""/>
    <s v=""/>
    <s v=""/>
    <n v="8"/>
    <s v=""/>
  </r>
  <r>
    <n v="6721"/>
    <x v="138"/>
    <s v="06.08.10"/>
    <x v="220"/>
    <x v="229"/>
    <n v="2.5"/>
    <n v="10"/>
    <n v="25"/>
    <n v="21"/>
    <n v="4"/>
  </r>
  <r>
    <n v="6722"/>
    <x v="138"/>
    <s v="06.08.10"/>
    <x v="220"/>
    <x v="229"/>
    <s v=""/>
    <s v=""/>
    <s v=""/>
    <n v="4"/>
    <s v=""/>
  </r>
  <r>
    <n v="6723"/>
    <x v="138"/>
    <s v="06.08.10"/>
    <x v="221"/>
    <x v="230"/>
    <n v="5"/>
    <n v="10"/>
    <n v="50"/>
    <n v="44"/>
    <n v="6"/>
  </r>
  <r>
    <n v="6724"/>
    <x v="138"/>
    <s v="06.08.10"/>
    <x v="221"/>
    <x v="230"/>
    <s v=""/>
    <s v=""/>
    <s v=""/>
    <n v="6"/>
    <s v=""/>
  </r>
  <r>
    <n v="6725"/>
    <x v="138"/>
    <s v="06.08.10"/>
    <x v="222"/>
    <x v="231"/>
    <n v="2.5"/>
    <n v="10"/>
    <n v="25"/>
    <n v="23"/>
    <n v="2"/>
  </r>
  <r>
    <n v="6726"/>
    <x v="138"/>
    <s v="06.08.10"/>
    <x v="222"/>
    <x v="231"/>
    <s v=""/>
    <s v=""/>
    <s v=""/>
    <n v="2"/>
    <s v=""/>
  </r>
  <r>
    <n v="6727"/>
    <x v="138"/>
    <s v="06.08.10"/>
    <x v="223"/>
    <x v="232"/>
    <n v="5"/>
    <n v="10"/>
    <n v="50"/>
    <n v="44"/>
    <n v="6"/>
  </r>
  <r>
    <n v="6728"/>
    <x v="138"/>
    <s v="06.08.10"/>
    <x v="223"/>
    <x v="232"/>
    <s v=""/>
    <s v=""/>
    <s v=""/>
    <n v="6"/>
    <s v=""/>
  </r>
  <r>
    <n v="6729"/>
    <x v="138"/>
    <s v="06.08.10"/>
    <x v="224"/>
    <x v="233"/>
    <n v="2.5"/>
    <n v="10"/>
    <n v="25"/>
    <n v="22"/>
    <n v="3"/>
  </r>
  <r>
    <n v="6730"/>
    <x v="138"/>
    <s v="06.08.10"/>
    <x v="224"/>
    <x v="233"/>
    <s v=""/>
    <s v=""/>
    <s v=""/>
    <n v="3"/>
    <s v=""/>
  </r>
  <r>
    <n v="6732"/>
    <x v="138"/>
    <s v="06.08.10"/>
    <x v="131"/>
    <x v="234"/>
    <n v="4"/>
    <n v="25"/>
    <n v="100"/>
    <n v="100"/>
    <n v="0"/>
  </r>
  <r>
    <n v="6733"/>
    <x v="138"/>
    <s v="06.08.10"/>
    <x v="136"/>
    <x v="235"/>
    <n v="8"/>
    <n v="25"/>
    <n v="200"/>
    <n v="200"/>
    <n v="0"/>
  </r>
  <r>
    <n v="6734"/>
    <x v="138"/>
    <s v="06.08.10"/>
    <x v="225"/>
    <x v="236"/>
    <n v="3"/>
    <n v="20"/>
    <n v="60"/>
    <n v="60"/>
    <n v="0"/>
  </r>
  <r>
    <n v="6759"/>
    <x v="139"/>
    <s v="06.08.10"/>
    <x v="22"/>
    <x v="37"/>
    <n v="10"/>
    <n v="5"/>
    <n v="50"/>
    <n v="44"/>
    <n v="6"/>
  </r>
  <r>
    <n v="6760"/>
    <x v="139"/>
    <s v="06.08.10"/>
    <x v="22"/>
    <x v="37"/>
    <s v=""/>
    <s v=""/>
    <s v=""/>
    <n v="6"/>
    <s v=""/>
  </r>
  <r>
    <n v="6761"/>
    <x v="139"/>
    <s v="06.08.10"/>
    <x v="215"/>
    <x v="225"/>
    <n v="2"/>
    <n v="5"/>
    <n v="10"/>
    <n v="10"/>
    <n v="0"/>
  </r>
  <r>
    <n v="6762"/>
    <x v="139"/>
    <s v="06.08.10"/>
    <x v="61"/>
    <x v="54"/>
    <n v="5"/>
    <n v="5"/>
    <n v="25"/>
    <n v="21"/>
    <n v="4"/>
  </r>
  <r>
    <n v="6763"/>
    <x v="139"/>
    <s v="06.08.10"/>
    <x v="61"/>
    <x v="54"/>
    <s v=""/>
    <s v=""/>
    <s v=""/>
    <n v="4"/>
    <s v=""/>
  </r>
  <r>
    <n v="6764"/>
    <x v="139"/>
    <s v="06.08.10"/>
    <x v="216"/>
    <x v="149"/>
    <n v="2"/>
    <n v="5"/>
    <n v="10"/>
    <n v="10"/>
    <n v="0"/>
  </r>
  <r>
    <n v="6767"/>
    <x v="139"/>
    <s v="06.08.10"/>
    <x v="217"/>
    <x v="226"/>
    <n v="2.5"/>
    <n v="10"/>
    <n v="25"/>
    <n v="21"/>
    <n v="4"/>
  </r>
  <r>
    <n v="6768"/>
    <x v="139"/>
    <s v="06.08.10"/>
    <x v="217"/>
    <x v="226"/>
    <s v=""/>
    <s v=""/>
    <s v=""/>
    <n v="4"/>
    <s v=""/>
  </r>
  <r>
    <n v="6769"/>
    <x v="139"/>
    <s v="06.08.10"/>
    <x v="218"/>
    <x v="227"/>
    <n v="5"/>
    <n v="10"/>
    <n v="50"/>
    <n v="42"/>
    <n v="8"/>
  </r>
  <r>
    <n v="6770"/>
    <x v="139"/>
    <s v="06.08.10"/>
    <x v="218"/>
    <x v="227"/>
    <s v=""/>
    <s v=""/>
    <s v=""/>
    <n v="8"/>
    <s v=""/>
  </r>
  <r>
    <n v="6771"/>
    <x v="139"/>
    <s v="06.08.10"/>
    <x v="222"/>
    <x v="231"/>
    <n v="2.5"/>
    <n v="10"/>
    <n v="25"/>
    <n v="23"/>
    <n v="2"/>
  </r>
  <r>
    <n v="6772"/>
    <x v="139"/>
    <s v="06.08.10"/>
    <x v="222"/>
    <x v="231"/>
    <s v=""/>
    <s v=""/>
    <s v=""/>
    <n v="2"/>
    <s v=""/>
  </r>
  <r>
    <n v="6774"/>
    <x v="139"/>
    <s v="06.08.10"/>
    <x v="133"/>
    <x v="37"/>
    <n v="8"/>
    <n v="25"/>
    <n v="200"/>
    <n v="200"/>
    <n v="0"/>
  </r>
  <r>
    <n v="6775"/>
    <x v="139"/>
    <s v="06.08.10"/>
    <x v="136"/>
    <x v="235"/>
    <n v="16"/>
    <n v="25"/>
    <n v="400"/>
    <n v="400"/>
    <n v="0"/>
  </r>
  <r>
    <n v="6808"/>
    <x v="140"/>
    <s v="09.08.10"/>
    <x v="226"/>
    <x v="237"/>
    <n v="5"/>
    <n v="10"/>
    <n v="50"/>
    <n v="42"/>
    <n v="8"/>
  </r>
  <r>
    <n v="6809"/>
    <x v="140"/>
    <s v="09.08.10"/>
    <x v="226"/>
    <x v="237"/>
    <s v=""/>
    <s v=""/>
    <s v=""/>
    <n v="8"/>
    <s v=""/>
  </r>
  <r>
    <n v="6849"/>
    <x v="141"/>
    <s v="09.08.10"/>
    <x v="227"/>
    <x v="238"/>
    <n v="1"/>
    <n v="50"/>
    <n v="50"/>
    <n v="50"/>
    <n v="0"/>
  </r>
  <r>
    <n v="6896"/>
    <x v="142"/>
    <s v="10.08.10"/>
    <x v="8"/>
    <x v="230"/>
    <n v="1"/>
    <n v="10"/>
    <n v="10"/>
    <n v="8.8000000000000007"/>
    <n v="1.1999999999999993"/>
  </r>
  <r>
    <n v="6897"/>
    <x v="142"/>
    <s v="10.08.10"/>
    <x v="8"/>
    <x v="230"/>
    <s v=""/>
    <s v=""/>
    <s v=""/>
    <n v="1.2"/>
    <s v=""/>
  </r>
  <r>
    <n v="6940"/>
    <x v="143"/>
    <s v="10.08.10"/>
    <x v="206"/>
    <x v="99"/>
    <n v="5"/>
    <n v="5"/>
    <n v="25"/>
    <n v="21"/>
    <n v="4"/>
  </r>
  <r>
    <n v="6941"/>
    <x v="143"/>
    <s v="10.08.10"/>
    <x v="206"/>
    <x v="99"/>
    <s v=""/>
    <s v=""/>
    <s v=""/>
    <n v="4"/>
    <s v=""/>
  </r>
  <r>
    <n v="6943"/>
    <x v="143"/>
    <s v="10.08.10"/>
    <x v="223"/>
    <x v="232"/>
    <n v="5"/>
    <n v="10"/>
    <n v="50"/>
    <n v="44"/>
    <n v="6"/>
  </r>
  <r>
    <n v="6944"/>
    <x v="143"/>
    <s v="10.08.10"/>
    <x v="223"/>
    <x v="232"/>
    <s v=""/>
    <s v=""/>
    <s v=""/>
    <n v="6"/>
    <s v=""/>
  </r>
  <r>
    <n v="6945"/>
    <x v="143"/>
    <s v="10.08.10"/>
    <x v="224"/>
    <x v="233"/>
    <n v="2.5"/>
    <n v="10"/>
    <n v="25"/>
    <n v="22"/>
    <n v="3"/>
  </r>
  <r>
    <n v="6946"/>
    <x v="143"/>
    <s v="10.08.10"/>
    <x v="224"/>
    <x v="233"/>
    <s v=""/>
    <s v=""/>
    <s v=""/>
    <n v="3"/>
    <s v=""/>
  </r>
  <r>
    <n v="6948"/>
    <x v="143"/>
    <s v="10.08.10"/>
    <x v="131"/>
    <x v="234"/>
    <n v="4"/>
    <n v="25"/>
    <n v="100"/>
    <n v="100"/>
    <n v="0"/>
  </r>
  <r>
    <n v="6988"/>
    <x v="144"/>
    <s v="10.08.10"/>
    <x v="27"/>
    <x v="42"/>
    <n v="5"/>
    <n v="5"/>
    <n v="25"/>
    <n v="23"/>
    <n v="2"/>
  </r>
  <r>
    <n v="6989"/>
    <x v="144"/>
    <s v="10.08.10"/>
    <x v="27"/>
    <x v="42"/>
    <s v=""/>
    <s v=""/>
    <s v=""/>
    <n v="2"/>
    <s v=""/>
  </r>
  <r>
    <n v="6990"/>
    <x v="144"/>
    <s v="10.08.10"/>
    <x v="228"/>
    <x v="239"/>
    <n v="1"/>
    <n v="5"/>
    <n v="5"/>
    <n v="5"/>
    <n v="0"/>
  </r>
  <r>
    <n v="6991"/>
    <x v="144"/>
    <s v="10.08.10"/>
    <x v="32"/>
    <x v="47"/>
    <n v="2.5"/>
    <n v="10"/>
    <n v="25"/>
    <n v="22"/>
    <n v="3"/>
  </r>
  <r>
    <n v="6992"/>
    <x v="144"/>
    <s v="10.08.10"/>
    <x v="32"/>
    <x v="47"/>
    <s v=""/>
    <s v=""/>
    <s v=""/>
    <n v="3"/>
    <s v=""/>
  </r>
  <r>
    <n v="6993"/>
    <x v="144"/>
    <s v="10.08.10"/>
    <x v="20"/>
    <x v="120"/>
    <n v="2"/>
    <n v="5"/>
    <n v="10"/>
    <n v="10"/>
    <n v="0"/>
  </r>
  <r>
    <n v="6994"/>
    <x v="144"/>
    <s v="10.08.10"/>
    <x v="28"/>
    <x v="43"/>
    <n v="5"/>
    <n v="5"/>
    <n v="25"/>
    <n v="23"/>
    <n v="2"/>
  </r>
  <r>
    <n v="6995"/>
    <x v="144"/>
    <s v="10.08.10"/>
    <x v="28"/>
    <x v="43"/>
    <s v=""/>
    <s v=""/>
    <s v=""/>
    <n v="2"/>
    <s v=""/>
  </r>
  <r>
    <n v="6996"/>
    <x v="144"/>
    <s v="10.08.10"/>
    <x v="229"/>
    <x v="32"/>
    <n v="5"/>
    <n v="5"/>
    <n v="25"/>
    <n v="23"/>
    <n v="2"/>
  </r>
  <r>
    <n v="6997"/>
    <x v="144"/>
    <s v="10.08.10"/>
    <x v="229"/>
    <x v="32"/>
    <s v=""/>
    <s v=""/>
    <s v=""/>
    <n v="2"/>
    <s v=""/>
  </r>
  <r>
    <n v="6998"/>
    <x v="144"/>
    <s v="10.08.10"/>
    <x v="1"/>
    <x v="240"/>
    <n v="1"/>
    <n v="5"/>
    <n v="5"/>
    <n v="5"/>
    <n v="0"/>
  </r>
  <r>
    <n v="7000"/>
    <x v="144"/>
    <s v="10.08.10"/>
    <x v="115"/>
    <x v="43"/>
    <n v="6"/>
    <n v="4"/>
    <n v="24"/>
    <n v="23"/>
    <n v="1"/>
  </r>
  <r>
    <n v="7001"/>
    <x v="144"/>
    <s v="10.08.10"/>
    <x v="115"/>
    <x v="43"/>
    <s v=""/>
    <s v=""/>
    <s v=""/>
    <n v="1"/>
    <s v=""/>
  </r>
  <r>
    <n v="7033"/>
    <x v="145"/>
    <s v="10.08.10"/>
    <x v="218"/>
    <x v="227"/>
    <n v="5"/>
    <n v="10"/>
    <n v="50"/>
    <n v="42"/>
    <n v="8"/>
  </r>
  <r>
    <n v="7034"/>
    <x v="145"/>
    <s v="10.08.10"/>
    <x v="218"/>
    <x v="227"/>
    <s v=""/>
    <s v=""/>
    <s v=""/>
    <n v="8"/>
    <s v=""/>
  </r>
  <r>
    <n v="7078"/>
    <x v="146"/>
    <s v="11.08.10"/>
    <x v="8"/>
    <x v="241"/>
    <n v="5"/>
    <n v="5"/>
    <n v="25"/>
    <n v="24"/>
    <n v="1"/>
  </r>
  <r>
    <n v="7080"/>
    <x v="146"/>
    <s v="11.08.10"/>
    <x v="8"/>
    <x v="242"/>
    <n v="2.5"/>
    <n v="10"/>
    <n v="25"/>
    <n v="24"/>
    <n v="1"/>
  </r>
  <r>
    <n v="7081"/>
    <x v="146"/>
    <s v="11.08.10"/>
    <x v="8"/>
    <x v="242"/>
    <s v=""/>
    <s v=""/>
    <s v=""/>
    <n v="1"/>
    <s v=""/>
  </r>
  <r>
    <n v="7083"/>
    <x v="146"/>
    <s v="11.08.10"/>
    <x v="216"/>
    <x v="149"/>
    <n v="3"/>
    <n v="5"/>
    <n v="15"/>
    <n v="13"/>
    <n v="2"/>
  </r>
  <r>
    <n v="7084"/>
    <x v="146"/>
    <s v="11.08.10"/>
    <x v="216"/>
    <x v="149"/>
    <s v=""/>
    <s v=""/>
    <s v=""/>
    <n v="2"/>
    <s v=""/>
  </r>
  <r>
    <n v="7123"/>
    <x v="147"/>
    <s v="11.08.10"/>
    <x v="8"/>
    <x v="243"/>
    <n v="10"/>
    <n v="5"/>
    <n v="50"/>
    <n v="50"/>
    <n v="0"/>
  </r>
  <r>
    <n v="7124"/>
    <x v="147"/>
    <s v="11.08.10"/>
    <x v="8"/>
    <x v="242"/>
    <n v="2.5"/>
    <n v="10"/>
    <n v="25"/>
    <n v="24"/>
    <n v="1"/>
  </r>
  <r>
    <n v="7125"/>
    <x v="147"/>
    <s v="11.08.10"/>
    <x v="8"/>
    <x v="242"/>
    <s v=""/>
    <s v=""/>
    <s v=""/>
    <n v="1"/>
    <s v=""/>
  </r>
  <r>
    <n v="7127"/>
    <x v="147"/>
    <s v="11.08.10"/>
    <x v="8"/>
    <x v="244"/>
    <n v="1"/>
    <n v="200"/>
    <n v="200"/>
    <n v="179"/>
    <n v="21"/>
  </r>
  <r>
    <n v="7128"/>
    <x v="147"/>
    <s v="11.08.10"/>
    <x v="8"/>
    <x v="244"/>
    <s v=""/>
    <s v=""/>
    <s v=""/>
    <n v="20"/>
    <s v=""/>
  </r>
  <r>
    <n v="7167"/>
    <x v="148"/>
    <s v="11.08.10"/>
    <x v="64"/>
    <x v="48"/>
    <n v="5"/>
    <n v="5"/>
    <n v="25"/>
    <n v="25"/>
    <n v="0"/>
  </r>
  <r>
    <n v="7211"/>
    <x v="149"/>
    <s v="13.08.10"/>
    <x v="8"/>
    <x v="245"/>
    <n v="2.5"/>
    <n v="10"/>
    <n v="25"/>
    <n v="24"/>
    <n v="1"/>
  </r>
  <r>
    <n v="7212"/>
    <x v="149"/>
    <s v="13.08.10"/>
    <x v="8"/>
    <x v="245"/>
    <s v=""/>
    <s v=""/>
    <s v=""/>
    <n v="1"/>
    <s v=""/>
  </r>
  <r>
    <n v="7214"/>
    <x v="149"/>
    <s v="13.08.10"/>
    <x v="70"/>
    <x v="84"/>
    <n v="1"/>
    <n v="5"/>
    <n v="5"/>
    <n v="5"/>
    <n v="0"/>
  </r>
  <r>
    <n v="7215"/>
    <x v="149"/>
    <s v="13.08.10"/>
    <x v="230"/>
    <x v="246"/>
    <n v="10"/>
    <n v="5"/>
    <n v="50"/>
    <n v="40"/>
    <n v="10"/>
  </r>
  <r>
    <n v="7216"/>
    <x v="149"/>
    <s v="13.08.10"/>
    <x v="230"/>
    <x v="246"/>
    <s v=""/>
    <s v=""/>
    <s v=""/>
    <n v="10"/>
    <s v=""/>
  </r>
  <r>
    <n v="7218"/>
    <x v="149"/>
    <s v="13.08.10"/>
    <x v="231"/>
    <x v="247"/>
    <n v="2"/>
    <n v="10"/>
    <n v="20"/>
    <n v="20"/>
    <n v="0"/>
  </r>
  <r>
    <n v="7219"/>
    <x v="149"/>
    <s v="13.08.10"/>
    <x v="125"/>
    <x v="248"/>
    <n v="8"/>
    <n v="10"/>
    <n v="80"/>
    <n v="80"/>
    <n v="0"/>
  </r>
  <r>
    <n v="7220"/>
    <x v="149"/>
    <s v="13.08.10"/>
    <x v="123"/>
    <x v="249"/>
    <n v="2"/>
    <n v="10"/>
    <n v="20"/>
    <n v="20"/>
    <n v="0"/>
  </r>
  <r>
    <n v="7221"/>
    <x v="149"/>
    <s v="13.08.10"/>
    <x v="232"/>
    <x v="250"/>
    <n v="10"/>
    <n v="10"/>
    <n v="100"/>
    <n v="100"/>
    <n v="0"/>
  </r>
  <r>
    <n v="7222"/>
    <x v="149"/>
    <s v="13.08.10"/>
    <x v="125"/>
    <x v="248"/>
    <n v="1"/>
    <n v="10"/>
    <n v="10"/>
    <n v="5"/>
    <n v="5"/>
  </r>
  <r>
    <n v="7223"/>
    <x v="149"/>
    <s v="13.08.10"/>
    <x v="232"/>
    <x v="250"/>
    <s v=""/>
    <s v=""/>
    <s v=""/>
    <n v="5"/>
    <s v=""/>
  </r>
  <r>
    <n v="7225"/>
    <x v="149"/>
    <s v="13.08.10"/>
    <x v="8"/>
    <x v="227"/>
    <n v="2.5"/>
    <n v="10"/>
    <n v="25"/>
    <n v="21"/>
    <n v="4"/>
  </r>
  <r>
    <n v="7226"/>
    <x v="149"/>
    <s v="13.08.10"/>
    <x v="8"/>
    <x v="227"/>
    <s v=""/>
    <s v=""/>
    <s v=""/>
    <n v="4"/>
    <s v=""/>
  </r>
  <r>
    <n v="7228"/>
    <x v="149"/>
    <s v="13.08.10"/>
    <x v="122"/>
    <x v="45"/>
    <n v="1"/>
    <n v="4"/>
    <n v="4"/>
    <n v="4"/>
    <n v="0"/>
  </r>
  <r>
    <n v="7257"/>
    <x v="150"/>
    <s v="13.08.10"/>
    <x v="8"/>
    <x v="245"/>
    <n v="1.5"/>
    <n v="10"/>
    <n v="15"/>
    <n v="15"/>
    <n v="0"/>
  </r>
  <r>
    <n v="7305"/>
    <x v="151"/>
    <s v="18.08.10"/>
    <x v="107"/>
    <x v="118"/>
    <n v="1"/>
    <n v="6"/>
    <n v="6"/>
    <n v="6"/>
    <n v="0"/>
  </r>
  <r>
    <n v="7307"/>
    <x v="151"/>
    <s v="18.08.10"/>
    <x v="18"/>
    <x v="33"/>
    <n v="3"/>
    <n v="100"/>
    <n v="300"/>
    <n v="300"/>
    <n v="0"/>
  </r>
  <r>
    <n v="7309"/>
    <x v="151"/>
    <s v="18.08.10"/>
    <x v="142"/>
    <x v="108"/>
    <n v="10"/>
    <n v="1"/>
    <n v="10"/>
    <n v="10"/>
    <n v="0"/>
  </r>
  <r>
    <n v="7348"/>
    <x v="152"/>
    <s v="19.08.10"/>
    <x v="8"/>
    <x v="245"/>
    <n v="1"/>
    <n v="10"/>
    <n v="10"/>
    <n v="9"/>
    <n v="1"/>
  </r>
  <r>
    <n v="7349"/>
    <x v="152"/>
    <s v="19.08.10"/>
    <x v="8"/>
    <x v="245"/>
    <s v=""/>
    <s v=""/>
    <s v=""/>
    <n v="1"/>
    <s v=""/>
  </r>
  <r>
    <n v="7354"/>
    <x v="152"/>
    <s v="19.08.10"/>
    <x v="65"/>
    <x v="80"/>
    <n v="2"/>
    <n v="5"/>
    <n v="10"/>
    <n v="10"/>
    <n v="0"/>
  </r>
  <r>
    <n v="7394"/>
    <x v="153"/>
    <s v="19.08.10"/>
    <x v="8"/>
    <x v="251"/>
    <n v="2.5"/>
    <n v="10"/>
    <n v="25"/>
    <n v="22"/>
    <n v="3"/>
  </r>
  <r>
    <n v="7395"/>
    <x v="153"/>
    <s v="19.08.10"/>
    <x v="8"/>
    <x v="251"/>
    <s v=""/>
    <s v=""/>
    <s v=""/>
    <n v="3"/>
    <s v=""/>
  </r>
  <r>
    <n v="7396"/>
    <x v="153"/>
    <s v="19.08.10"/>
    <x v="8"/>
    <x v="252"/>
    <n v="2.5"/>
    <n v="10"/>
    <n v="25"/>
    <n v="23"/>
    <n v="2"/>
  </r>
  <r>
    <n v="7397"/>
    <x v="153"/>
    <s v="19.08.10"/>
    <x v="8"/>
    <x v="252"/>
    <s v=""/>
    <s v=""/>
    <s v=""/>
    <n v="2"/>
    <s v=""/>
  </r>
  <r>
    <n v="7398"/>
    <x v="153"/>
    <s v="19.08.10"/>
    <x v="8"/>
    <x v="253"/>
    <n v="2.5"/>
    <n v="10"/>
    <n v="25"/>
    <n v="23"/>
    <n v="2"/>
  </r>
  <r>
    <n v="7399"/>
    <x v="153"/>
    <s v="19.08.10"/>
    <x v="8"/>
    <x v="253"/>
    <s v=""/>
    <s v=""/>
    <s v=""/>
    <n v="2"/>
    <s v=""/>
  </r>
  <r>
    <n v="7401"/>
    <x v="153"/>
    <s v="19.08.10"/>
    <x v="233"/>
    <x v="7"/>
    <n v="6"/>
    <n v="4"/>
    <n v="24"/>
    <n v="23"/>
    <n v="1"/>
  </r>
  <r>
    <n v="7402"/>
    <x v="153"/>
    <s v="19.08.10"/>
    <x v="233"/>
    <x v="7"/>
    <s v=""/>
    <s v=""/>
    <s v=""/>
    <n v="1"/>
    <s v=""/>
  </r>
  <r>
    <n v="7403"/>
    <x v="153"/>
    <s v="19.08.10"/>
    <x v="101"/>
    <x v="93"/>
    <n v="1"/>
    <n v="4"/>
    <n v="4"/>
    <n v="4"/>
    <n v="0"/>
  </r>
  <r>
    <n v="7404"/>
    <x v="153"/>
    <s v="19.08.10"/>
    <x v="107"/>
    <x v="254"/>
    <n v="1"/>
    <n v="6"/>
    <n v="6"/>
    <n v="6"/>
    <n v="0"/>
  </r>
  <r>
    <n v="7406"/>
    <x v="153"/>
    <s v="19.08.10"/>
    <x v="67"/>
    <x v="82"/>
    <n v="1"/>
    <n v="5"/>
    <n v="5"/>
    <n v="5"/>
    <n v="0"/>
  </r>
  <r>
    <n v="7407"/>
    <x v="153"/>
    <s v="19.08.10"/>
    <x v="234"/>
    <x v="255"/>
    <n v="1"/>
    <n v="5"/>
    <n v="5"/>
    <n v="5"/>
    <n v="0"/>
  </r>
  <r>
    <n v="7438"/>
    <x v="154"/>
    <s v="21.08.10"/>
    <x v="8"/>
    <x v="251"/>
    <n v="2.5"/>
    <n v="10"/>
    <n v="25"/>
    <n v="22"/>
    <n v="3"/>
  </r>
  <r>
    <n v="7439"/>
    <x v="154"/>
    <s v="21.08.10"/>
    <x v="8"/>
    <x v="251"/>
    <s v=""/>
    <s v=""/>
    <s v=""/>
    <n v="3"/>
    <s v=""/>
  </r>
  <r>
    <n v="7440"/>
    <x v="154"/>
    <s v="21.08.10"/>
    <x v="8"/>
    <x v="252"/>
    <n v="2.5"/>
    <n v="10"/>
    <n v="25"/>
    <n v="23"/>
    <n v="2"/>
  </r>
  <r>
    <n v="7441"/>
    <x v="154"/>
    <s v="21.08.10"/>
    <x v="8"/>
    <x v="252"/>
    <s v=""/>
    <s v=""/>
    <s v=""/>
    <n v="2"/>
    <s v=""/>
  </r>
  <r>
    <n v="7442"/>
    <x v="154"/>
    <s v="21.08.10"/>
    <x v="8"/>
    <x v="253"/>
    <n v="2.5"/>
    <n v="10"/>
    <n v="25"/>
    <n v="23"/>
    <n v="2"/>
  </r>
  <r>
    <n v="7443"/>
    <x v="154"/>
    <s v="21.08.10"/>
    <x v="8"/>
    <x v="253"/>
    <s v=""/>
    <s v=""/>
    <s v=""/>
    <n v="2"/>
    <s v=""/>
  </r>
  <r>
    <n v="7445"/>
    <x v="154"/>
    <s v="21.08.10"/>
    <x v="215"/>
    <x v="256"/>
    <n v="5"/>
    <n v="5"/>
    <n v="25"/>
    <n v="23"/>
    <n v="2"/>
  </r>
  <r>
    <n v="7446"/>
    <x v="154"/>
    <s v="21.08.10"/>
    <x v="215"/>
    <x v="256"/>
    <s v=""/>
    <s v=""/>
    <s v=""/>
    <n v="2"/>
    <s v=""/>
  </r>
  <r>
    <n v="7447"/>
    <x v="154"/>
    <s v="21.08.10"/>
    <x v="235"/>
    <x v="257"/>
    <n v="5"/>
    <n v="5"/>
    <n v="25"/>
    <n v="23"/>
    <n v="2"/>
  </r>
  <r>
    <n v="7448"/>
    <x v="154"/>
    <s v="21.08.10"/>
    <x v="235"/>
    <x v="257"/>
    <s v=""/>
    <s v=""/>
    <s v=""/>
    <n v="2"/>
    <s v=""/>
  </r>
  <r>
    <n v="7449"/>
    <x v="154"/>
    <s v="21.08.10"/>
    <x v="236"/>
    <x v="258"/>
    <n v="1"/>
    <n v="5"/>
    <n v="5"/>
    <n v="5"/>
    <n v="0"/>
  </r>
  <r>
    <n v="7450"/>
    <x v="154"/>
    <s v="21.08.10"/>
    <x v="228"/>
    <x v="259"/>
    <n v="2"/>
    <n v="5"/>
    <n v="10"/>
    <n v="10"/>
    <n v="0"/>
  </r>
  <r>
    <n v="7451"/>
    <x v="154"/>
    <s v="21.08.10"/>
    <x v="25"/>
    <x v="260"/>
    <n v="3"/>
    <n v="5"/>
    <n v="15"/>
    <n v="13.2"/>
    <n v="1.8000000000000007"/>
  </r>
  <r>
    <n v="7452"/>
    <x v="154"/>
    <s v="21.08.10"/>
    <x v="25"/>
    <x v="260"/>
    <s v=""/>
    <s v=""/>
    <s v=""/>
    <n v="1.8"/>
    <s v=""/>
  </r>
  <r>
    <n v="7453"/>
    <x v="154"/>
    <s v="21.08.10"/>
    <x v="216"/>
    <x v="149"/>
    <n v="5"/>
    <n v="5"/>
    <n v="25"/>
    <n v="23"/>
    <n v="2"/>
  </r>
  <r>
    <n v="7454"/>
    <x v="154"/>
    <s v="21.08.10"/>
    <x v="216"/>
    <x v="149"/>
    <s v=""/>
    <s v=""/>
    <s v=""/>
    <n v="2"/>
    <s v=""/>
  </r>
  <r>
    <n v="7456"/>
    <x v="154"/>
    <s v="21.08.10"/>
    <x v="8"/>
    <x v="226"/>
    <n v="2.5"/>
    <n v="10"/>
    <n v="25"/>
    <n v="21"/>
    <n v="4"/>
  </r>
  <r>
    <n v="7457"/>
    <x v="154"/>
    <s v="21.08.10"/>
    <x v="8"/>
    <x v="226"/>
    <s v=""/>
    <s v=""/>
    <s v=""/>
    <n v="4"/>
    <s v=""/>
  </r>
  <r>
    <n v="7459"/>
    <x v="154"/>
    <s v="21.08.10"/>
    <x v="146"/>
    <x v="155"/>
    <n v="2"/>
    <n v="6"/>
    <n v="12"/>
    <n v="12"/>
    <n v="0"/>
  </r>
  <r>
    <n v="7460"/>
    <x v="154"/>
    <s v="21.08.10"/>
    <x v="237"/>
    <x v="261"/>
    <n v="2"/>
    <n v="6"/>
    <n v="12"/>
    <n v="12"/>
    <n v="0"/>
  </r>
  <r>
    <n v="7462"/>
    <x v="154"/>
    <s v="21.08.10"/>
    <x v="18"/>
    <x v="33"/>
    <n v="2"/>
    <n v="100"/>
    <n v="200"/>
    <n v="200"/>
    <n v="0"/>
  </r>
  <r>
    <n v="7483"/>
    <x v="155"/>
    <s v="21.08.10"/>
    <x v="8"/>
    <x v="227"/>
    <n v="5"/>
    <n v="10"/>
    <n v="50"/>
    <n v="42"/>
    <n v="8"/>
  </r>
  <r>
    <n v="7484"/>
    <x v="155"/>
    <s v="21.08.10"/>
    <x v="8"/>
    <x v="227"/>
    <s v=""/>
    <s v=""/>
    <s v=""/>
    <n v="8"/>
    <s v=""/>
  </r>
  <r>
    <n v="7486"/>
    <x v="155"/>
    <s v="21.08.10"/>
    <x v="136"/>
    <x v="262"/>
    <n v="12"/>
    <n v="25"/>
    <n v="300"/>
    <n v="300"/>
    <n v="0"/>
  </r>
  <r>
    <n v="7488"/>
    <x v="155"/>
    <s v="21.08.10"/>
    <x v="142"/>
    <x v="263"/>
    <n v="20"/>
    <n v="1"/>
    <n v="20"/>
    <n v="20"/>
    <n v="0"/>
  </r>
  <r>
    <n v="7489"/>
    <x v="155"/>
    <s v="21.08.10"/>
    <x v="143"/>
    <x v="263"/>
    <n v="15"/>
    <n v="1"/>
    <n v="15"/>
    <n v="15"/>
    <n v="0"/>
  </r>
  <r>
    <n v="7534"/>
    <x v="156"/>
    <s v="21.08.10"/>
    <x v="8"/>
    <x v="226"/>
    <n v="2.5"/>
    <n v="10"/>
    <n v="25"/>
    <n v="21"/>
    <n v="4"/>
  </r>
  <r>
    <n v="7535"/>
    <x v="156"/>
    <s v="21.08.10"/>
    <x v="8"/>
    <x v="226"/>
    <s v=""/>
    <s v=""/>
    <s v=""/>
    <n v="4"/>
    <s v=""/>
  </r>
  <r>
    <n v="7536"/>
    <x v="156"/>
    <s v="21.08.10"/>
    <x v="8"/>
    <x v="227"/>
    <n v="2.5"/>
    <n v="10"/>
    <n v="25"/>
    <n v="21"/>
    <n v="4"/>
  </r>
  <r>
    <n v="7537"/>
    <x v="156"/>
    <s v="21.08.10"/>
    <x v="8"/>
    <x v="227"/>
    <s v=""/>
    <s v=""/>
    <s v=""/>
    <n v="4"/>
    <s v=""/>
  </r>
  <r>
    <n v="7538"/>
    <x v="156"/>
    <s v="21.08.10"/>
    <x v="8"/>
    <x v="251"/>
    <n v="2.5"/>
    <n v="10"/>
    <n v="25"/>
    <n v="22"/>
    <n v="3"/>
  </r>
  <r>
    <n v="7539"/>
    <x v="156"/>
    <s v="21.08.10"/>
    <x v="8"/>
    <x v="251"/>
    <s v=""/>
    <s v=""/>
    <s v=""/>
    <n v="3"/>
    <s v=""/>
  </r>
  <r>
    <n v="7541"/>
    <x v="156"/>
    <s v="21.08.10"/>
    <x v="215"/>
    <x v="256"/>
    <n v="1"/>
    <n v="5"/>
    <n v="5"/>
    <n v="5"/>
    <n v="0"/>
  </r>
  <r>
    <n v="7542"/>
    <x v="156"/>
    <s v="21.08.10"/>
    <x v="24"/>
    <x v="264"/>
    <n v="5"/>
    <n v="5"/>
    <n v="25"/>
    <n v="23"/>
    <n v="2"/>
  </r>
  <r>
    <n v="7543"/>
    <x v="156"/>
    <s v="21.08.10"/>
    <x v="24"/>
    <x v="264"/>
    <s v=""/>
    <s v=""/>
    <s v=""/>
    <n v="2"/>
    <s v=""/>
  </r>
  <r>
    <n v="7544"/>
    <x v="156"/>
    <s v="21.08.10"/>
    <x v="61"/>
    <x v="265"/>
    <n v="5"/>
    <n v="5"/>
    <n v="25"/>
    <n v="21"/>
    <n v="4"/>
  </r>
  <r>
    <n v="7545"/>
    <x v="156"/>
    <s v="21.08.10"/>
    <x v="61"/>
    <x v="265"/>
    <s v=""/>
    <s v=""/>
    <s v=""/>
    <n v="4"/>
    <s v=""/>
  </r>
  <r>
    <n v="7577"/>
    <x v="157"/>
    <s v="21.08.10"/>
    <x v="98"/>
    <x v="113"/>
    <n v="5"/>
    <n v="100"/>
    <n v="500"/>
    <n v="500"/>
    <n v="0"/>
  </r>
  <r>
    <n v="7579"/>
    <x v="157"/>
    <s v="21.08.10"/>
    <x v="101"/>
    <x v="93"/>
    <n v="6"/>
    <n v="4"/>
    <n v="24"/>
    <n v="23"/>
    <n v="1"/>
  </r>
  <r>
    <n v="7580"/>
    <x v="157"/>
    <s v="21.08.10"/>
    <x v="101"/>
    <x v="93"/>
    <s v=""/>
    <s v=""/>
    <s v=""/>
    <n v="1"/>
    <s v=""/>
  </r>
  <r>
    <n v="7581"/>
    <x v="157"/>
    <s v="21.08.10"/>
    <x v="101"/>
    <x v="93"/>
    <n v="2"/>
    <n v="1"/>
    <n v="2"/>
    <n v="1.9167000000000001"/>
    <n v="8.329999999999993E-2"/>
  </r>
  <r>
    <n v="7582"/>
    <x v="157"/>
    <s v="21.08.10"/>
    <x v="101"/>
    <x v="93"/>
    <s v=""/>
    <s v=""/>
    <s v=""/>
    <n v="8.329999999999993E-2"/>
    <s v=""/>
  </r>
  <r>
    <n v="7583"/>
    <x v="157"/>
    <s v="21.08.10"/>
    <x v="233"/>
    <x v="7"/>
    <n v="6"/>
    <n v="4"/>
    <n v="24"/>
    <n v="23"/>
    <n v="1"/>
  </r>
  <r>
    <n v="7584"/>
    <x v="157"/>
    <s v="21.08.10"/>
    <x v="233"/>
    <x v="7"/>
    <s v=""/>
    <s v=""/>
    <s v=""/>
    <n v="1"/>
    <s v=""/>
  </r>
  <r>
    <n v="7585"/>
    <x v="157"/>
    <s v="21.08.10"/>
    <x v="238"/>
    <x v="62"/>
    <n v="6"/>
    <n v="4"/>
    <n v="24"/>
    <n v="23"/>
    <n v="1"/>
  </r>
  <r>
    <n v="7586"/>
    <x v="157"/>
    <s v="21.08.10"/>
    <x v="238"/>
    <x v="62"/>
    <s v=""/>
    <s v=""/>
    <s v=""/>
    <n v="1"/>
    <s v=""/>
  </r>
  <r>
    <n v="7587"/>
    <x v="157"/>
    <s v="21.08.10"/>
    <x v="108"/>
    <x v="4"/>
    <n v="6"/>
    <n v="4"/>
    <n v="24"/>
    <n v="23"/>
    <n v="1"/>
  </r>
  <r>
    <n v="7588"/>
    <x v="157"/>
    <s v="21.08.10"/>
    <x v="108"/>
    <x v="4"/>
    <s v=""/>
    <s v=""/>
    <s v=""/>
    <n v="1"/>
    <s v=""/>
  </r>
  <r>
    <n v="7590"/>
    <x v="157"/>
    <s v="21.08.10"/>
    <x v="31"/>
    <x v="217"/>
    <n v="5"/>
    <n v="5"/>
    <n v="25"/>
    <n v="23"/>
    <n v="2"/>
  </r>
  <r>
    <n v="7591"/>
    <x v="157"/>
    <s v="21.08.10"/>
    <x v="31"/>
    <x v="217"/>
    <s v=""/>
    <s v=""/>
    <s v=""/>
    <n v="2"/>
    <s v=""/>
  </r>
  <r>
    <n v="7592"/>
    <x v="157"/>
    <s v="21.08.10"/>
    <x v="22"/>
    <x v="37"/>
    <n v="5"/>
    <n v="5"/>
    <n v="25"/>
    <n v="22"/>
    <n v="3"/>
  </r>
  <r>
    <n v="7593"/>
    <x v="157"/>
    <s v="21.08.10"/>
    <x v="22"/>
    <x v="37"/>
    <s v=""/>
    <s v=""/>
    <s v=""/>
    <n v="3"/>
    <s v=""/>
  </r>
  <r>
    <n v="7595"/>
    <x v="157"/>
    <s v="21.08.10"/>
    <x v="8"/>
    <x v="251"/>
    <n v="2.5"/>
    <n v="10"/>
    <n v="25"/>
    <n v="22"/>
    <n v="3"/>
  </r>
  <r>
    <n v="7596"/>
    <x v="157"/>
    <s v="21.08.10"/>
    <x v="8"/>
    <x v="251"/>
    <s v=""/>
    <s v=""/>
    <s v=""/>
    <n v="3"/>
    <s v=""/>
  </r>
  <r>
    <n v="7597"/>
    <x v="157"/>
    <s v="21.08.10"/>
    <x v="8"/>
    <x v="253"/>
    <n v="5"/>
    <n v="10"/>
    <n v="50"/>
    <n v="46"/>
    <n v="4"/>
  </r>
  <r>
    <n v="7598"/>
    <x v="157"/>
    <s v="21.08.10"/>
    <x v="8"/>
    <x v="253"/>
    <s v=""/>
    <s v=""/>
    <s v=""/>
    <n v="4"/>
    <s v=""/>
  </r>
  <r>
    <n v="7600"/>
    <x v="157"/>
    <s v="21.08.10"/>
    <x v="8"/>
    <x v="266"/>
    <n v="2.5"/>
    <n v="10"/>
    <n v="25"/>
    <n v="21"/>
    <n v="4"/>
  </r>
  <r>
    <n v="7601"/>
    <x v="157"/>
    <s v="21.08.10"/>
    <x v="8"/>
    <x v="266"/>
    <s v=""/>
    <s v=""/>
    <s v=""/>
    <n v="4"/>
    <s v=""/>
  </r>
  <r>
    <n v="7623"/>
    <x v="158"/>
    <s v="22.08.10"/>
    <x v="65"/>
    <x v="80"/>
    <n v="2"/>
    <n v="5"/>
    <n v="10"/>
    <n v="10"/>
    <n v="0"/>
  </r>
  <r>
    <n v="7667"/>
    <x v="159"/>
    <s v="01.09.10"/>
    <x v="32"/>
    <x v="47"/>
    <n v="5"/>
    <n v="10"/>
    <n v="50"/>
    <n v="44"/>
    <n v="6"/>
  </r>
  <r>
    <n v="7668"/>
    <x v="159"/>
    <s v="01.09.10"/>
    <x v="32"/>
    <x v="47"/>
    <s v=""/>
    <s v=""/>
    <s v=""/>
    <n v="6"/>
    <s v=""/>
  </r>
  <r>
    <n v="7669"/>
    <x v="159"/>
    <s v="01.09.10"/>
    <x v="236"/>
    <x v="258"/>
    <n v="1"/>
    <n v="5"/>
    <n v="5"/>
    <n v="5"/>
    <n v="0"/>
  </r>
  <r>
    <n v="7670"/>
    <x v="159"/>
    <s v="01.09.10"/>
    <x v="206"/>
    <x v="267"/>
    <n v="5"/>
    <n v="5"/>
    <n v="25"/>
    <n v="21"/>
    <n v="4"/>
  </r>
  <r>
    <n v="7671"/>
    <x v="159"/>
    <s v="01.09.10"/>
    <x v="206"/>
    <x v="267"/>
    <s v=""/>
    <s v=""/>
    <s v=""/>
    <n v="4"/>
    <s v=""/>
  </r>
  <r>
    <n v="7673"/>
    <x v="159"/>
    <s v="01.09.10"/>
    <x v="8"/>
    <x v="268"/>
    <n v="10"/>
    <n v="10"/>
    <n v="100"/>
    <n v="100"/>
    <n v="0"/>
  </r>
  <r>
    <n v="7674"/>
    <x v="159"/>
    <s v="01.09.10"/>
    <x v="8"/>
    <x v="269"/>
    <n v="10"/>
    <n v="10"/>
    <n v="100"/>
    <n v="100"/>
    <n v="0"/>
  </r>
  <r>
    <n v="7675"/>
    <x v="159"/>
    <s v="01.09.10"/>
    <x v="8"/>
    <x v="269"/>
    <n v="1"/>
    <n v="10"/>
    <n v="10"/>
    <n v="10"/>
    <n v="0"/>
  </r>
  <r>
    <n v="7717"/>
    <x v="160"/>
    <s v="09.09.10"/>
    <x v="128"/>
    <x v="53"/>
    <n v="8"/>
    <n v="25"/>
    <n v="200"/>
    <n v="200"/>
    <n v="0"/>
  </r>
  <r>
    <n v="7718"/>
    <x v="160"/>
    <s v="09.09.10"/>
    <x v="129"/>
    <x v="34"/>
    <n v="4"/>
    <n v="25"/>
    <n v="100"/>
    <n v="100"/>
    <n v="0"/>
  </r>
  <r>
    <n v="7766"/>
    <x v="161"/>
    <s v="10.09.10"/>
    <x v="75"/>
    <x v="41"/>
    <n v="4"/>
    <n v="6"/>
    <n v="24"/>
    <n v="23"/>
    <n v="1"/>
  </r>
  <r>
    <n v="7767"/>
    <x v="161"/>
    <s v="10.09.10"/>
    <x v="75"/>
    <x v="41"/>
    <s v=""/>
    <s v=""/>
    <s v=""/>
    <n v="1"/>
    <s v=""/>
  </r>
  <r>
    <n v="7768"/>
    <x v="161"/>
    <s v="10.09.10"/>
    <x v="41"/>
    <x v="44"/>
    <n v="2"/>
    <n v="6"/>
    <n v="12"/>
    <n v="12"/>
    <n v="0"/>
  </r>
  <r>
    <n v="7769"/>
    <x v="161"/>
    <s v="10.09.10"/>
    <x v="74"/>
    <x v="75"/>
    <n v="1"/>
    <n v="6"/>
    <n v="6"/>
    <n v="6"/>
    <n v="0"/>
  </r>
  <r>
    <n v="7770"/>
    <x v="161"/>
    <s v="10.09.10"/>
    <x v="239"/>
    <x v="270"/>
    <n v="1"/>
    <n v="8"/>
    <n v="8"/>
    <n v="8"/>
    <n v="0"/>
  </r>
  <r>
    <n v="7812"/>
    <x v="162"/>
    <s v="10.09.10"/>
    <x v="75"/>
    <x v="41"/>
    <n v="4"/>
    <n v="6"/>
    <n v="24"/>
    <n v="23"/>
    <n v="1"/>
  </r>
  <r>
    <n v="7813"/>
    <x v="162"/>
    <s v="10.09.10"/>
    <x v="75"/>
    <x v="41"/>
    <s v=""/>
    <s v=""/>
    <s v=""/>
    <n v="1"/>
    <s v=""/>
  </r>
  <r>
    <n v="7814"/>
    <x v="162"/>
    <s v="10.09.10"/>
    <x v="46"/>
    <x v="58"/>
    <n v="1"/>
    <n v="6"/>
    <n v="6"/>
    <n v="6"/>
    <n v="0"/>
  </r>
  <r>
    <n v="7815"/>
    <x v="162"/>
    <s v="10.09.10"/>
    <x v="146"/>
    <x v="155"/>
    <n v="1"/>
    <n v="6"/>
    <n v="6"/>
    <n v="6"/>
    <n v="0"/>
  </r>
  <r>
    <n v="7816"/>
    <x v="162"/>
    <s v="10.09.10"/>
    <x v="122"/>
    <x v="45"/>
    <n v="1"/>
    <n v="4"/>
    <n v="4"/>
    <n v="4"/>
    <n v="0"/>
  </r>
  <r>
    <n v="7817"/>
    <x v="162"/>
    <s v="10.09.10"/>
    <x v="71"/>
    <x v="88"/>
    <n v="1"/>
    <n v="6"/>
    <n v="6"/>
    <n v="6"/>
    <n v="0"/>
  </r>
  <r>
    <n v="7854"/>
    <x v="163"/>
    <s v="10.09.10"/>
    <x v="8"/>
    <x v="237"/>
    <n v="2.5"/>
    <n v="10"/>
    <n v="25"/>
    <n v="21"/>
    <n v="4"/>
  </r>
  <r>
    <n v="7855"/>
    <x v="163"/>
    <s v="10.09.10"/>
    <x v="8"/>
    <x v="237"/>
    <s v=""/>
    <s v=""/>
    <s v=""/>
    <n v="4"/>
    <s v=""/>
  </r>
  <r>
    <n v="7856"/>
    <x v="163"/>
    <s v="10.09.10"/>
    <x v="8"/>
    <x v="271"/>
    <n v="2.5"/>
    <n v="10"/>
    <n v="25"/>
    <n v="21"/>
    <n v="4"/>
  </r>
  <r>
    <n v="7857"/>
    <x v="163"/>
    <s v="10.09.10"/>
    <x v="8"/>
    <x v="271"/>
    <s v=""/>
    <s v=""/>
    <s v=""/>
    <n v="4"/>
    <s v=""/>
  </r>
  <r>
    <n v="7859"/>
    <x v="163"/>
    <s v="10.09.10"/>
    <x v="127"/>
    <x v="272"/>
    <n v="5"/>
    <n v="24"/>
    <n v="120"/>
    <n v="120"/>
    <n v="0"/>
  </r>
  <r>
    <n v="7861"/>
    <x v="163"/>
    <s v="10.09.10"/>
    <x v="8"/>
    <x v="156"/>
    <n v="13"/>
    <n v="2"/>
    <n v="26"/>
    <n v="26"/>
    <n v="0"/>
  </r>
  <r>
    <n v="7897"/>
    <x v="164"/>
    <s v="13.09.10"/>
    <x v="8"/>
    <x v="273"/>
    <n v="5"/>
    <n v="10"/>
    <n v="50"/>
    <n v="44"/>
    <n v="6"/>
  </r>
  <r>
    <n v="7898"/>
    <x v="164"/>
    <s v="13.09.10"/>
    <x v="8"/>
    <x v="273"/>
    <s v=""/>
    <s v=""/>
    <s v=""/>
    <n v="6"/>
    <s v=""/>
  </r>
  <r>
    <n v="7900"/>
    <x v="164"/>
    <s v="13.09.10"/>
    <x v="8"/>
    <x v="69"/>
    <n v="1"/>
    <n v="89"/>
    <n v="89"/>
    <n v="89"/>
    <n v="0"/>
  </r>
  <r>
    <n v="7901"/>
    <x v="164"/>
    <s v="13.09.10"/>
    <x v="98"/>
    <x v="274"/>
    <n v="5"/>
    <n v="100"/>
    <n v="500"/>
    <n v="500"/>
    <n v="0"/>
  </r>
  <r>
    <n v="7903"/>
    <x v="164"/>
    <s v="13.09.10"/>
    <x v="65"/>
    <x v="80"/>
    <n v="1"/>
    <n v="5"/>
    <n v="5"/>
    <n v="5"/>
    <n v="0"/>
  </r>
  <r>
    <n v="7904"/>
    <x v="164"/>
    <s v="13.09.10"/>
    <x v="240"/>
    <x v="275"/>
    <n v="2"/>
    <n v="5"/>
    <n v="10"/>
    <n v="10"/>
    <n v="0"/>
  </r>
  <r>
    <n v="7906"/>
    <x v="164"/>
    <s v="13.09.10"/>
    <x v="41"/>
    <x v="44"/>
    <n v="1"/>
    <n v="6"/>
    <n v="6"/>
    <n v="6"/>
    <n v="0"/>
  </r>
  <r>
    <n v="7908"/>
    <x v="164"/>
    <s v="13.09.10"/>
    <x v="104"/>
    <x v="53"/>
    <n v="6"/>
    <n v="4"/>
    <n v="24"/>
    <n v="22"/>
    <n v="2"/>
  </r>
  <r>
    <n v="7909"/>
    <x v="164"/>
    <s v="13.09.10"/>
    <x v="104"/>
    <x v="53"/>
    <s v=""/>
    <s v=""/>
    <s v=""/>
    <n v="2"/>
    <s v=""/>
  </r>
  <r>
    <n v="7910"/>
    <x v="164"/>
    <s v="13.09.10"/>
    <x v="115"/>
    <x v="43"/>
    <n v="2"/>
    <n v="4"/>
    <n v="8"/>
    <n v="8"/>
    <n v="0"/>
  </r>
  <r>
    <n v="7912"/>
    <x v="164"/>
    <s v="13.09.10"/>
    <x v="103"/>
    <x v="80"/>
    <n v="1"/>
    <n v="6"/>
    <n v="6"/>
    <n v="6"/>
    <n v="0"/>
  </r>
  <r>
    <n v="7914"/>
    <x v="164"/>
    <s v="13.09.10"/>
    <x v="136"/>
    <x v="276"/>
    <n v="40"/>
    <n v="25"/>
    <n v="1000"/>
    <n v="1000"/>
    <n v="0"/>
  </r>
  <r>
    <n v="7915"/>
    <x v="164"/>
    <s v="13.09.10"/>
    <x v="136"/>
    <x v="276"/>
    <n v="4"/>
    <n v="25"/>
    <n v="100"/>
    <n v="100"/>
    <n v="0"/>
  </r>
  <r>
    <n v="7947"/>
    <x v="165"/>
    <s v="08.09.10"/>
    <x v="8"/>
    <x v="277"/>
    <n v="2"/>
    <n v="4"/>
    <n v="8"/>
    <n v="8"/>
    <n v="0"/>
  </r>
  <r>
    <n v="7948"/>
    <x v="165"/>
    <s v="08.09.10"/>
    <x v="8"/>
    <x v="277"/>
    <n v="1"/>
    <n v="2"/>
    <n v="2"/>
    <n v="2"/>
    <n v="0"/>
  </r>
  <r>
    <n v="7987"/>
    <x v="166"/>
    <s v="15.09.10"/>
    <x v="108"/>
    <x v="4"/>
    <n v="1"/>
    <n v="4"/>
    <n v="4"/>
    <n v="4"/>
    <n v="0"/>
  </r>
  <r>
    <n v="7989"/>
    <x v="166"/>
    <s v="15.09.10"/>
    <x v="233"/>
    <x v="7"/>
    <n v="1"/>
    <n v="4"/>
    <n v="4"/>
    <n v="4"/>
    <n v="0"/>
  </r>
  <r>
    <n v="7990"/>
    <x v="166"/>
    <s v="15.09.10"/>
    <x v="104"/>
    <x v="53"/>
    <n v="6"/>
    <n v="4"/>
    <n v="24"/>
    <n v="22"/>
    <n v="2"/>
  </r>
  <r>
    <n v="7991"/>
    <x v="166"/>
    <s v="15.09.10"/>
    <x v="104"/>
    <x v="53"/>
    <s v=""/>
    <s v=""/>
    <s v=""/>
    <n v="2"/>
    <s v=""/>
  </r>
  <r>
    <n v="7993"/>
    <x v="166"/>
    <s v="15.09.10"/>
    <x v="146"/>
    <x v="155"/>
    <n v="1"/>
    <n v="6"/>
    <n v="6"/>
    <n v="6"/>
    <n v="0"/>
  </r>
  <r>
    <n v="7994"/>
    <x v="166"/>
    <s v="15.09.10"/>
    <x v="239"/>
    <x v="278"/>
    <n v="1"/>
    <n v="6"/>
    <n v="6"/>
    <n v="6"/>
    <n v="0"/>
  </r>
  <r>
    <n v="7996"/>
    <x v="166"/>
    <s v="15.09.10"/>
    <x v="235"/>
    <x v="279"/>
    <n v="2"/>
    <n v="5"/>
    <n v="10"/>
    <n v="10"/>
    <n v="0"/>
  </r>
  <r>
    <n v="7997"/>
    <x v="166"/>
    <s v="15.09.10"/>
    <x v="72"/>
    <x v="90"/>
    <n v="1"/>
    <n v="5"/>
    <n v="5"/>
    <n v="5"/>
    <n v="0"/>
  </r>
  <r>
    <n v="7998"/>
    <x v="166"/>
    <s v="15.09.10"/>
    <x v="228"/>
    <x v="280"/>
    <n v="1"/>
    <n v="5"/>
    <n v="5"/>
    <n v="5"/>
    <n v="0"/>
  </r>
  <r>
    <n v="7999"/>
    <x v="166"/>
    <s v="15.09.10"/>
    <x v="20"/>
    <x v="281"/>
    <n v="1"/>
    <n v="5"/>
    <n v="5"/>
    <n v="5"/>
    <n v="0"/>
  </r>
  <r>
    <n v="8000"/>
    <x v="166"/>
    <s v="15.09.10"/>
    <x v="241"/>
    <x v="83"/>
    <n v="1"/>
    <n v="5"/>
    <n v="5"/>
    <n v="5"/>
    <n v="0"/>
  </r>
  <r>
    <n v="8001"/>
    <x v="166"/>
    <s v="15.09.10"/>
    <x v="69"/>
    <x v="282"/>
    <n v="1"/>
    <n v="5"/>
    <n v="5"/>
    <n v="5"/>
    <n v="0"/>
  </r>
  <r>
    <n v="8002"/>
    <x v="166"/>
    <s v="15.09.10"/>
    <x v="19"/>
    <x v="283"/>
    <n v="5"/>
    <n v="5"/>
    <n v="25"/>
    <n v="23"/>
    <n v="2"/>
  </r>
  <r>
    <n v="8003"/>
    <x v="166"/>
    <s v="15.09.10"/>
    <x v="19"/>
    <x v="283"/>
    <s v=""/>
    <s v=""/>
    <s v=""/>
    <n v="2"/>
    <s v=""/>
  </r>
  <r>
    <n v="8004"/>
    <x v="166"/>
    <s v="15.09.10"/>
    <x v="214"/>
    <x v="284"/>
    <n v="5"/>
    <n v="5"/>
    <n v="25"/>
    <n v="23"/>
    <n v="2"/>
  </r>
  <r>
    <n v="8005"/>
    <x v="166"/>
    <s v="15.09.10"/>
    <x v="214"/>
    <x v="284"/>
    <s v=""/>
    <s v=""/>
    <s v=""/>
    <n v="2"/>
    <s v=""/>
  </r>
  <r>
    <n v="8006"/>
    <x v="166"/>
    <s v="15.09.10"/>
    <x v="242"/>
    <x v="261"/>
    <n v="3"/>
    <n v="5"/>
    <n v="15"/>
    <n v="13.8"/>
    <n v="1.1999999999999993"/>
  </r>
  <r>
    <n v="8007"/>
    <x v="166"/>
    <s v="15.09.10"/>
    <x v="242"/>
    <x v="261"/>
    <s v=""/>
    <s v=""/>
    <s v=""/>
    <n v="1.1999999999999993"/>
    <s v=""/>
  </r>
  <r>
    <n v="8008"/>
    <x v="166"/>
    <s v="15.09.10"/>
    <x v="65"/>
    <x v="80"/>
    <n v="2"/>
    <n v="5"/>
    <n v="10"/>
    <n v="10"/>
    <n v="0"/>
  </r>
  <r>
    <n v="8011"/>
    <x v="166"/>
    <s v="15.09.10"/>
    <x v="243"/>
    <x v="285"/>
    <n v="100"/>
    <n v="1"/>
    <n v="100"/>
    <n v="100"/>
    <n v="0"/>
  </r>
  <r>
    <n v="8032"/>
    <x v="167"/>
    <s v="15.09.10"/>
    <x v="238"/>
    <x v="62"/>
    <n v="6"/>
    <n v="4"/>
    <n v="24"/>
    <n v="23"/>
    <n v="1"/>
  </r>
  <r>
    <n v="8033"/>
    <x v="167"/>
    <s v="15.09.10"/>
    <x v="238"/>
    <x v="62"/>
    <s v=""/>
    <s v=""/>
    <s v=""/>
    <n v="1"/>
    <s v=""/>
  </r>
  <r>
    <n v="8078"/>
    <x v="168"/>
    <s v="17.09.10"/>
    <x v="108"/>
    <x v="4"/>
    <n v="5"/>
    <n v="4"/>
    <n v="20"/>
    <n v="19"/>
    <n v="1"/>
  </r>
  <r>
    <n v="8079"/>
    <x v="168"/>
    <s v="17.09.10"/>
    <x v="108"/>
    <x v="4"/>
    <s v=""/>
    <s v=""/>
    <s v=""/>
    <n v="1"/>
    <s v=""/>
  </r>
  <r>
    <n v="8083"/>
    <x v="168"/>
    <s v="17.09.10"/>
    <x v="206"/>
    <x v="286"/>
    <n v="5"/>
    <n v="5"/>
    <n v="25"/>
    <n v="21"/>
    <n v="4"/>
  </r>
  <r>
    <n v="8084"/>
    <x v="168"/>
    <s v="17.09.10"/>
    <x v="206"/>
    <x v="286"/>
    <s v=""/>
    <s v=""/>
    <s v=""/>
    <n v="4"/>
    <s v=""/>
  </r>
  <r>
    <n v="8085"/>
    <x v="168"/>
    <s v="17.09.10"/>
    <x v="230"/>
    <x v="246"/>
    <n v="5"/>
    <n v="5"/>
    <n v="25"/>
    <n v="20"/>
    <n v="5"/>
  </r>
  <r>
    <n v="8086"/>
    <x v="168"/>
    <s v="17.09.10"/>
    <x v="230"/>
    <x v="246"/>
    <s v=""/>
    <s v=""/>
    <s v=""/>
    <n v="5"/>
    <s v=""/>
  </r>
  <r>
    <n v="8122"/>
    <x v="169"/>
    <s v="18.09.10"/>
    <x v="244"/>
    <x v="37"/>
    <n v="1"/>
    <n v="200"/>
    <n v="200"/>
    <n v="190"/>
    <n v="10"/>
  </r>
  <r>
    <n v="8123"/>
    <x v="169"/>
    <s v="18.09.10"/>
    <x v="244"/>
    <x v="37"/>
    <s v=""/>
    <s v=""/>
    <s v=""/>
    <n v="10"/>
    <s v=""/>
  </r>
  <r>
    <n v="8167"/>
    <x v="170"/>
    <s v="24.09.10"/>
    <x v="136"/>
    <x v="287"/>
    <n v="4"/>
    <n v="25"/>
    <n v="100"/>
    <n v="100"/>
    <n v="0"/>
  </r>
  <r>
    <n v="8209"/>
    <x v="171"/>
    <s v="24.09.10"/>
    <x v="143"/>
    <x v="107"/>
    <n v="10"/>
    <n v="1"/>
    <n v="10"/>
    <n v="10"/>
    <n v="0"/>
  </r>
  <r>
    <n v="8210"/>
    <x v="171"/>
    <s v="24.09.10"/>
    <x v="142"/>
    <x v="107"/>
    <n v="15"/>
    <n v="1"/>
    <n v="15"/>
    <n v="15"/>
    <n v="0"/>
  </r>
  <r>
    <n v="8212"/>
    <x v="171"/>
    <s v="24.09.10"/>
    <x v="206"/>
    <x v="99"/>
    <n v="5"/>
    <n v="5"/>
    <n v="25"/>
    <n v="21"/>
    <n v="4"/>
  </r>
  <r>
    <n v="8213"/>
    <x v="171"/>
    <s v="24.09.10"/>
    <x v="206"/>
    <x v="99"/>
    <s v=""/>
    <s v=""/>
    <s v=""/>
    <n v="4"/>
    <s v=""/>
  </r>
  <r>
    <n v="8214"/>
    <x v="171"/>
    <s v="24.09.10"/>
    <x v="72"/>
    <x v="90"/>
    <n v="1"/>
    <n v="5"/>
    <n v="5"/>
    <n v="5"/>
    <n v="0"/>
  </r>
  <r>
    <n v="8215"/>
    <x v="171"/>
    <s v="24.09.10"/>
    <x v="8"/>
    <x v="288"/>
    <s v=""/>
    <s v=""/>
    <s v=""/>
    <n v="2"/>
    <s v=""/>
  </r>
  <r>
    <n v="8216"/>
    <x v="171"/>
    <s v="24.09.10"/>
    <x v="108"/>
    <x v="4"/>
    <n v="6"/>
    <n v="4"/>
    <n v="24"/>
    <n v="23"/>
    <n v="1"/>
  </r>
  <r>
    <n v="8217"/>
    <x v="171"/>
    <s v="24.09.10"/>
    <x v="108"/>
    <x v="4"/>
    <s v=""/>
    <s v=""/>
    <s v=""/>
    <n v="1"/>
    <s v=""/>
  </r>
  <r>
    <n v="8246"/>
    <x v="172"/>
    <s v="27.09.10"/>
    <x v="142"/>
    <x v="108"/>
    <n v="10"/>
    <n v="1"/>
    <n v="10"/>
    <n v="10"/>
    <n v="0"/>
  </r>
  <r>
    <n v="8247"/>
    <x v="172"/>
    <s v="27.09.10"/>
    <x v="143"/>
    <x v="107"/>
    <n v="5"/>
    <n v="1"/>
    <n v="5"/>
    <n v="5"/>
    <n v="0"/>
  </r>
  <r>
    <n v="8249"/>
    <x v="172"/>
    <s v="27.09.10"/>
    <x v="42"/>
    <x v="32"/>
    <n v="1"/>
    <n v="6"/>
    <n v="6"/>
    <n v="6"/>
    <n v="0"/>
  </r>
  <r>
    <n v="8250"/>
    <x v="172"/>
    <s v="27.09.10"/>
    <x v="237"/>
    <x v="84"/>
    <n v="1"/>
    <n v="6"/>
    <n v="6"/>
    <n v="6"/>
    <n v="0"/>
  </r>
  <r>
    <n v="8272"/>
    <x v="173"/>
    <s v="27.09.10"/>
    <x v="142"/>
    <x v="107"/>
    <n v="10"/>
    <n v="1"/>
    <n v="10"/>
    <n v="10"/>
    <n v="0"/>
  </r>
  <r>
    <n v="8273"/>
    <x v="173"/>
    <s v="27.09.10"/>
    <x v="8"/>
    <x v="156"/>
    <n v="13"/>
    <n v="2"/>
    <n v="26"/>
    <n v="26"/>
    <n v="0"/>
  </r>
  <r>
    <n v="8276"/>
    <x v="173"/>
    <s v="27.09.10"/>
    <x v="111"/>
    <x v="122"/>
    <n v="6"/>
    <n v="4"/>
    <n v="24"/>
    <n v="23"/>
    <n v="1"/>
  </r>
  <r>
    <n v="8277"/>
    <x v="173"/>
    <s v="27.09.10"/>
    <x v="111"/>
    <x v="122"/>
    <s v=""/>
    <s v=""/>
    <s v=""/>
    <n v="1"/>
    <s v=""/>
  </r>
  <r>
    <n v="8278"/>
    <x v="173"/>
    <s v="27.09.10"/>
    <x v="108"/>
    <x v="4"/>
    <n v="8"/>
    <n v="4"/>
    <n v="32"/>
    <n v="30.67"/>
    <n v="1.3299999999999983"/>
  </r>
  <r>
    <n v="8279"/>
    <x v="173"/>
    <s v="27.09.10"/>
    <x v="108"/>
    <x v="4"/>
    <s v=""/>
    <s v=""/>
    <s v=""/>
    <n v="1.33"/>
    <s v=""/>
  </r>
  <r>
    <n v="8281"/>
    <x v="173"/>
    <s v="27.09.10"/>
    <x v="128"/>
    <x v="53"/>
    <n v="22"/>
    <n v="25"/>
    <n v="550"/>
    <n v="500"/>
    <n v="50"/>
  </r>
  <r>
    <n v="8282"/>
    <x v="173"/>
    <s v="27.09.10"/>
    <x v="128"/>
    <x v="53"/>
    <s v=""/>
    <s v=""/>
    <s v=""/>
    <n v="50"/>
    <s v=""/>
  </r>
  <r>
    <n v="8283"/>
    <x v="173"/>
    <s v="27.09.10"/>
    <x v="129"/>
    <x v="289"/>
    <n v="22"/>
    <n v="25"/>
    <n v="550"/>
    <n v="500"/>
    <n v="50"/>
  </r>
  <r>
    <n v="8284"/>
    <x v="173"/>
    <s v="27.09.10"/>
    <x v="129"/>
    <x v="289"/>
    <s v=""/>
    <s v=""/>
    <s v=""/>
    <n v="50"/>
    <s v=""/>
  </r>
  <r>
    <n v="8286"/>
    <x v="173"/>
    <s v="27.09.10"/>
    <x v="78"/>
    <x v="93"/>
    <n v="3"/>
    <n v="5"/>
    <n v="15"/>
    <n v="12"/>
    <n v="3"/>
  </r>
  <r>
    <n v="8287"/>
    <x v="173"/>
    <s v="27.09.10"/>
    <x v="78"/>
    <x v="93"/>
    <s v=""/>
    <s v=""/>
    <s v=""/>
    <n v="3"/>
    <s v=""/>
  </r>
  <r>
    <n v="8288"/>
    <x v="173"/>
    <s v="27.09.10"/>
    <x v="229"/>
    <x v="290"/>
    <n v="3"/>
    <n v="5"/>
    <n v="15"/>
    <n v="14"/>
    <n v="1"/>
  </r>
  <r>
    <n v="8289"/>
    <x v="173"/>
    <s v="27.09.10"/>
    <x v="229"/>
    <x v="290"/>
    <s v=""/>
    <s v=""/>
    <s v=""/>
    <n v="1"/>
    <s v=""/>
  </r>
  <r>
    <n v="8291"/>
    <x v="173"/>
    <s v="27.09.10"/>
    <x v="8"/>
    <x v="219"/>
    <n v="2.5"/>
    <n v="10"/>
    <n v="25"/>
    <n v="20"/>
    <n v="5"/>
  </r>
  <r>
    <n v="8292"/>
    <x v="173"/>
    <s v="27.09.10"/>
    <x v="8"/>
    <x v="219"/>
    <s v=""/>
    <s v=""/>
    <s v=""/>
    <n v="5"/>
    <s v=""/>
  </r>
  <r>
    <n v="8319"/>
    <x v="174"/>
    <s v="27.09.10"/>
    <x v="128"/>
    <x v="53"/>
    <n v="8"/>
    <n v="25"/>
    <n v="200"/>
    <n v="200"/>
    <n v="0"/>
  </r>
  <r>
    <n v="8320"/>
    <x v="174"/>
    <s v="27.09.10"/>
    <x v="129"/>
    <x v="34"/>
    <n v="8"/>
    <n v="25"/>
    <n v="200"/>
    <n v="200"/>
    <n v="0"/>
  </r>
  <r>
    <n v="8321"/>
    <x v="174"/>
    <s v="27.09.10"/>
    <x v="136"/>
    <x v="291"/>
    <n v="8"/>
    <n v="25"/>
    <n v="200"/>
    <n v="200"/>
    <n v="0"/>
  </r>
  <r>
    <n v="8362"/>
    <x v="175"/>
    <s v="30.09.10"/>
    <x v="8"/>
    <x v="87"/>
    <n v="10"/>
    <n v="2"/>
    <n v="20"/>
    <n v="20"/>
    <n v="0"/>
  </r>
  <r>
    <n v="8364"/>
    <x v="175"/>
    <s v="30.09.10"/>
    <x v="235"/>
    <x v="279"/>
    <n v="1"/>
    <n v="5"/>
    <n v="5"/>
    <n v="3"/>
    <n v="2"/>
  </r>
  <r>
    <n v="8365"/>
    <x v="175"/>
    <s v="30.09.10"/>
    <x v="235"/>
    <x v="279"/>
    <s v=""/>
    <s v=""/>
    <s v=""/>
    <n v="2"/>
    <s v=""/>
  </r>
  <r>
    <n v="8366"/>
    <x v="175"/>
    <s v="30.09.10"/>
    <x v="72"/>
    <x v="90"/>
    <n v="2"/>
    <n v="5"/>
    <n v="10"/>
    <n v="9"/>
    <n v="1"/>
  </r>
  <r>
    <n v="8367"/>
    <x v="175"/>
    <s v="30.09.10"/>
    <x v="72"/>
    <x v="90"/>
    <s v=""/>
    <s v=""/>
    <s v=""/>
    <n v="1"/>
    <s v=""/>
  </r>
  <r>
    <n v="8368"/>
    <x v="175"/>
    <s v="30.09.10"/>
    <x v="228"/>
    <x v="280"/>
    <n v="2"/>
    <n v="5"/>
    <n v="10"/>
    <n v="9"/>
    <n v="1"/>
  </r>
  <r>
    <n v="8369"/>
    <x v="175"/>
    <s v="30.09.10"/>
    <x v="228"/>
    <x v="280"/>
    <s v=""/>
    <s v=""/>
    <s v=""/>
    <n v="1"/>
    <s v=""/>
  </r>
  <r>
    <n v="8370"/>
    <x v="175"/>
    <s v="30.09.10"/>
    <x v="241"/>
    <x v="83"/>
    <n v="2"/>
    <n v="5"/>
    <n v="10"/>
    <n v="9"/>
    <n v="1"/>
  </r>
  <r>
    <n v="8371"/>
    <x v="175"/>
    <s v="30.09.10"/>
    <x v="241"/>
    <x v="83"/>
    <s v=""/>
    <s v=""/>
    <s v=""/>
    <n v="1"/>
    <s v=""/>
  </r>
  <r>
    <n v="8372"/>
    <x v="175"/>
    <s v="30.09.10"/>
    <x v="69"/>
    <x v="282"/>
    <n v="2"/>
    <n v="5"/>
    <n v="10"/>
    <n v="9"/>
    <n v="1"/>
  </r>
  <r>
    <n v="8373"/>
    <x v="175"/>
    <s v="30.09.10"/>
    <x v="69"/>
    <x v="282"/>
    <s v=""/>
    <s v=""/>
    <s v=""/>
    <n v="1"/>
    <s v=""/>
  </r>
  <r>
    <n v="8374"/>
    <x v="175"/>
    <s v="30.09.10"/>
    <x v="65"/>
    <x v="80"/>
    <n v="1"/>
    <n v="5"/>
    <n v="5"/>
    <n v="4"/>
    <n v="1"/>
  </r>
  <r>
    <n v="8375"/>
    <x v="175"/>
    <s v="30.09.10"/>
    <x v="65"/>
    <x v="80"/>
    <s v=""/>
    <s v=""/>
    <s v=""/>
    <n v="1"/>
    <s v=""/>
  </r>
  <r>
    <n v="8409"/>
    <x v="176"/>
    <s v="05.10.10"/>
    <x v="22"/>
    <x v="37"/>
    <n v="5"/>
    <n v="5"/>
    <n v="25"/>
    <n v="22"/>
    <n v="3"/>
  </r>
  <r>
    <n v="8410"/>
    <x v="176"/>
    <s v="05.10.10"/>
    <x v="22"/>
    <x v="37"/>
    <s v=""/>
    <s v=""/>
    <s v=""/>
    <n v="3"/>
    <s v=""/>
  </r>
  <r>
    <n v="8411"/>
    <x v="176"/>
    <s v="05.10.10"/>
    <x v="31"/>
    <x v="217"/>
    <n v="3"/>
    <n v="5"/>
    <n v="15"/>
    <n v="14"/>
    <n v="1"/>
  </r>
  <r>
    <n v="8412"/>
    <x v="176"/>
    <s v="05.10.10"/>
    <x v="31"/>
    <x v="217"/>
    <s v=""/>
    <s v=""/>
    <s v=""/>
    <n v="1"/>
    <s v=""/>
  </r>
  <r>
    <n v="8453"/>
    <x v="177"/>
    <s v="06.10.10"/>
    <x v="238"/>
    <x v="62"/>
    <n v="2"/>
    <n v="4"/>
    <n v="8"/>
    <n v="6.71"/>
    <n v="1.29"/>
  </r>
  <r>
    <n v="8454"/>
    <x v="177"/>
    <s v="06.10.10"/>
    <x v="238"/>
    <x v="62"/>
    <s v=""/>
    <s v=""/>
    <s v=""/>
    <n v="0.28999999999999998"/>
    <s v=""/>
  </r>
  <r>
    <n v="8455"/>
    <x v="177"/>
    <s v="06.10.10"/>
    <x v="233"/>
    <x v="7"/>
    <n v="2.5"/>
    <n v="4"/>
    <n v="10"/>
    <n v="9.59"/>
    <n v="0.41000000000000014"/>
  </r>
  <r>
    <n v="8456"/>
    <x v="177"/>
    <s v="06.10.10"/>
    <x v="233"/>
    <x v="7"/>
    <s v=""/>
    <s v=""/>
    <s v=""/>
    <n v="0.41"/>
    <s v=""/>
  </r>
  <r>
    <n v="8498"/>
    <x v="178"/>
    <s v="11.10.10"/>
    <x v="245"/>
    <x v="68"/>
    <n v="4"/>
    <n v="6"/>
    <n v="24"/>
    <n v="23"/>
    <n v="1"/>
  </r>
  <r>
    <n v="8499"/>
    <x v="178"/>
    <s v="11.10.10"/>
    <x v="245"/>
    <x v="68"/>
    <s v=""/>
    <s v=""/>
    <s v=""/>
    <n v="1"/>
    <s v=""/>
  </r>
  <r>
    <n v="8500"/>
    <x v="178"/>
    <s v="11.10.10"/>
    <x v="237"/>
    <x v="84"/>
    <n v="1"/>
    <n v="6"/>
    <n v="6"/>
    <n v="6"/>
    <n v="0"/>
  </r>
  <r>
    <n v="8502"/>
    <x v="178"/>
    <s v="11.10.10"/>
    <x v="246"/>
    <x v="292"/>
    <n v="1"/>
    <n v="4"/>
    <n v="4"/>
    <n v="1"/>
    <n v="3"/>
  </r>
  <r>
    <n v="8503"/>
    <x v="178"/>
    <s v="11.10.10"/>
    <x v="247"/>
    <x v="293"/>
    <s v=""/>
    <s v=""/>
    <s v=""/>
    <n v="1"/>
    <s v=""/>
  </r>
  <r>
    <n v="8504"/>
    <x v="178"/>
    <s v="11.10.10"/>
    <x v="248"/>
    <x v="294"/>
    <s v=""/>
    <s v=""/>
    <s v=""/>
    <n v="1"/>
    <s v=""/>
  </r>
  <r>
    <n v="8505"/>
    <x v="178"/>
    <s v="11.10.10"/>
    <x v="249"/>
    <x v="295"/>
    <s v=""/>
    <s v=""/>
    <s v=""/>
    <n v="1"/>
    <s v=""/>
  </r>
  <r>
    <n v="8507"/>
    <x v="178"/>
    <s v="11.10.10"/>
    <x v="133"/>
    <x v="37"/>
    <n v="2"/>
    <n v="25"/>
    <n v="50"/>
    <n v="50"/>
    <n v="0"/>
  </r>
  <r>
    <n v="8508"/>
    <x v="178"/>
    <s v="11.10.10"/>
    <x v="201"/>
    <x v="296"/>
    <n v="2"/>
    <n v="20"/>
    <n v="40"/>
    <n v="40"/>
    <n v="0"/>
  </r>
  <r>
    <n v="8510"/>
    <x v="178"/>
    <s v="11.10.10"/>
    <x v="65"/>
    <x v="80"/>
    <n v="1"/>
    <n v="5"/>
    <n v="5"/>
    <n v="5"/>
    <n v="0"/>
  </r>
  <r>
    <n v="8512"/>
    <x v="178"/>
    <s v="11.10.10"/>
    <x v="129"/>
    <x v="297"/>
    <n v="1"/>
    <n v="250"/>
    <n v="250"/>
    <n v="250"/>
    <n v="0"/>
  </r>
  <r>
    <n v="8545"/>
    <x v="179"/>
    <s v="11.10.10"/>
    <x v="103"/>
    <x v="80"/>
    <n v="2"/>
    <n v="6"/>
    <n v="12"/>
    <n v="12"/>
    <n v="0"/>
  </r>
  <r>
    <n v="8547"/>
    <x v="179"/>
    <s v="11.10.10"/>
    <x v="201"/>
    <x v="296"/>
    <n v="3"/>
    <n v="20"/>
    <n v="60"/>
    <n v="60"/>
    <n v="0"/>
  </r>
  <r>
    <n v="8589"/>
    <x v="180"/>
    <s v="11.10.10"/>
    <x v="245"/>
    <x v="68"/>
    <n v="4"/>
    <n v="6"/>
    <n v="24"/>
    <n v="23"/>
    <n v="1"/>
  </r>
  <r>
    <n v="8590"/>
    <x v="180"/>
    <s v="11.10.10"/>
    <x v="245"/>
    <x v="68"/>
    <s v=""/>
    <s v=""/>
    <s v=""/>
    <n v="1"/>
    <s v=""/>
  </r>
  <r>
    <n v="8591"/>
    <x v="180"/>
    <s v="11.10.10"/>
    <x v="250"/>
    <x v="24"/>
    <n v="4"/>
    <n v="6"/>
    <n v="24"/>
    <n v="23"/>
    <n v="1"/>
  </r>
  <r>
    <n v="8592"/>
    <x v="180"/>
    <s v="11.10.10"/>
    <x v="250"/>
    <x v="24"/>
    <s v=""/>
    <s v=""/>
    <s v=""/>
    <n v="1"/>
    <s v=""/>
  </r>
  <r>
    <n v="8593"/>
    <x v="180"/>
    <s v="11.10.10"/>
    <x v="251"/>
    <x v="298"/>
    <n v="2"/>
    <n v="6"/>
    <n v="12"/>
    <n v="12"/>
    <n v="0"/>
  </r>
  <r>
    <n v="8594"/>
    <x v="180"/>
    <s v="11.10.10"/>
    <x v="146"/>
    <x v="155"/>
    <n v="2"/>
    <n v="6"/>
    <n v="12"/>
    <n v="12"/>
    <n v="0"/>
  </r>
  <r>
    <n v="8596"/>
    <x v="180"/>
    <s v="11.10.10"/>
    <x v="201"/>
    <x v="299"/>
    <n v="3"/>
    <n v="20"/>
    <n v="60"/>
    <n v="60"/>
    <n v="0"/>
  </r>
  <r>
    <n v="8597"/>
    <x v="180"/>
    <s v="11.10.10"/>
    <x v="129"/>
    <x v="34"/>
    <n v="22"/>
    <n v="25"/>
    <n v="550"/>
    <n v="500"/>
    <n v="50"/>
  </r>
  <r>
    <n v="8598"/>
    <x v="180"/>
    <s v="11.10.10"/>
    <x v="129"/>
    <x v="34"/>
    <s v=""/>
    <s v=""/>
    <s v=""/>
    <n v="50"/>
    <s v=""/>
  </r>
  <r>
    <n v="8599"/>
    <x v="180"/>
    <s v="11.10.10"/>
    <x v="131"/>
    <x v="300"/>
    <n v="4"/>
    <n v="25"/>
    <n v="100"/>
    <n v="100"/>
    <n v="0"/>
  </r>
  <r>
    <n v="8600"/>
    <x v="180"/>
    <s v="11.10.10"/>
    <x v="63"/>
    <x v="57"/>
    <n v="1"/>
    <n v="20"/>
    <n v="20"/>
    <n v="20"/>
    <n v="0"/>
  </r>
  <r>
    <n v="8601"/>
    <x v="180"/>
    <s v="11.10.10"/>
    <x v="252"/>
    <x v="301"/>
    <n v="1"/>
    <n v="20"/>
    <n v="20"/>
    <n v="20"/>
    <n v="0"/>
  </r>
  <r>
    <n v="8602"/>
    <x v="180"/>
    <s v="11.10.10"/>
    <x v="130"/>
    <x v="67"/>
    <n v="2"/>
    <n v="25"/>
    <n v="50"/>
    <n v="50"/>
    <n v="0"/>
  </r>
  <r>
    <n v="8604"/>
    <x v="180"/>
    <s v="11.10.10"/>
    <x v="253"/>
    <x v="99"/>
    <n v="2"/>
    <n v="50"/>
    <n v="100"/>
    <n v="100"/>
    <n v="0"/>
  </r>
  <r>
    <n v="8605"/>
    <x v="180"/>
    <s v="11.10.10"/>
    <x v="254"/>
    <x v="88"/>
    <n v="2"/>
    <n v="50"/>
    <n v="100"/>
    <n v="100"/>
    <n v="0"/>
  </r>
  <r>
    <n v="8606"/>
    <x v="180"/>
    <s v="11.10.10"/>
    <x v="255"/>
    <x v="43"/>
    <n v="1"/>
    <n v="50"/>
    <n v="50"/>
    <n v="50"/>
    <n v="0"/>
  </r>
  <r>
    <n v="8608"/>
    <x v="180"/>
    <s v="11.10.10"/>
    <x v="35"/>
    <x v="50"/>
    <n v="3"/>
    <n v="5"/>
    <n v="15"/>
    <n v="14"/>
    <n v="1"/>
  </r>
  <r>
    <n v="8609"/>
    <x v="180"/>
    <s v="11.10.10"/>
    <x v="35"/>
    <x v="50"/>
    <s v=""/>
    <s v=""/>
    <s v=""/>
    <n v="1"/>
    <s v=""/>
  </r>
  <r>
    <n v="8639"/>
    <x v="181"/>
    <s v="11.10.10"/>
    <x v="8"/>
    <x v="302"/>
    <n v="2"/>
    <n v="5"/>
    <n v="10"/>
    <n v="10"/>
    <n v="0"/>
  </r>
  <r>
    <n v="8640"/>
    <x v="181"/>
    <s v="11.10.10"/>
    <x v="8"/>
    <x v="271"/>
    <n v="1"/>
    <n v="10"/>
    <n v="10"/>
    <n v="10"/>
    <n v="0"/>
  </r>
  <r>
    <n v="8642"/>
    <x v="181"/>
    <s v="11.10.10"/>
    <x v="105"/>
    <x v="34"/>
    <n v="6"/>
    <n v="4"/>
    <n v="24"/>
    <n v="22"/>
    <n v="2"/>
  </r>
  <r>
    <n v="8643"/>
    <x v="181"/>
    <s v="11.10.10"/>
    <x v="105"/>
    <x v="34"/>
    <s v=""/>
    <s v=""/>
    <s v=""/>
    <n v="2"/>
    <s v=""/>
  </r>
  <r>
    <n v="8645"/>
    <x v="181"/>
    <s v="11.10.10"/>
    <x v="39"/>
    <x v="74"/>
    <n v="4"/>
    <n v="6"/>
    <n v="24"/>
    <n v="23"/>
    <n v="1"/>
  </r>
  <r>
    <n v="8646"/>
    <x v="181"/>
    <s v="11.10.10"/>
    <x v="39"/>
    <x v="74"/>
    <s v=""/>
    <s v=""/>
    <s v=""/>
    <n v="1"/>
    <s v=""/>
  </r>
  <r>
    <n v="8647"/>
    <x v="181"/>
    <s v="11.10.10"/>
    <x v="250"/>
    <x v="24"/>
    <n v="4"/>
    <n v="6"/>
    <n v="24"/>
    <n v="23"/>
    <n v="1"/>
  </r>
  <r>
    <n v="8648"/>
    <x v="181"/>
    <s v="11.10.10"/>
    <x v="250"/>
    <x v="24"/>
    <s v=""/>
    <s v=""/>
    <s v=""/>
    <n v="1"/>
    <s v=""/>
  </r>
  <r>
    <n v="8649"/>
    <x v="181"/>
    <s v="11.10.10"/>
    <x v="256"/>
    <x v="50"/>
    <n v="1"/>
    <n v="6"/>
    <n v="6"/>
    <n v="6"/>
    <n v="0"/>
  </r>
  <r>
    <n v="8650"/>
    <x v="181"/>
    <s v="11.10.10"/>
    <x v="257"/>
    <x v="37"/>
    <n v="2"/>
    <n v="6"/>
    <n v="12"/>
    <n v="14.375"/>
    <n v="-2.375"/>
  </r>
  <r>
    <n v="8651"/>
    <x v="181"/>
    <s v="11.10.10"/>
    <x v="257"/>
    <x v="37"/>
    <n v="2"/>
    <n v="18"/>
    <n v="36"/>
    <n v="0.625"/>
    <n v="35.375"/>
  </r>
  <r>
    <n v="8652"/>
    <x v="181"/>
    <s v="11.10.10"/>
    <x v="245"/>
    <x v="68"/>
    <s v=""/>
    <s v=""/>
    <s v=""/>
    <n v="0.625"/>
    <s v=""/>
  </r>
  <r>
    <n v="8653"/>
    <x v="181"/>
    <s v="11.10.10"/>
    <x v="245"/>
    <x v="68"/>
    <s v=""/>
    <s v=""/>
    <s v=""/>
    <n v="14.375"/>
    <s v=""/>
  </r>
  <r>
    <n v="8684"/>
    <x v="182"/>
    <s v="11.10.10"/>
    <x v="75"/>
    <x v="41"/>
    <n v="4"/>
    <n v="6"/>
    <n v="24"/>
    <n v="23"/>
    <n v="1"/>
  </r>
  <r>
    <n v="8685"/>
    <x v="182"/>
    <s v="11.10.10"/>
    <x v="75"/>
    <x v="41"/>
    <s v=""/>
    <s v=""/>
    <s v=""/>
    <n v="1"/>
    <s v=""/>
  </r>
  <r>
    <n v="8686"/>
    <x v="182"/>
    <s v="11.10.10"/>
    <x v="146"/>
    <x v="155"/>
    <n v="1"/>
    <n v="6"/>
    <n v="6"/>
    <n v="6"/>
    <n v="0"/>
  </r>
  <r>
    <n v="8688"/>
    <x v="182"/>
    <s v="11.10.10"/>
    <x v="136"/>
    <x v="303"/>
    <n v="8"/>
    <n v="25"/>
    <n v="200"/>
    <n v="200"/>
    <n v="0"/>
  </r>
  <r>
    <n v="8689"/>
    <x v="182"/>
    <s v="11.10.10"/>
    <x v="144"/>
    <x v="303"/>
    <n v="4"/>
    <n v="25"/>
    <n v="100"/>
    <n v="100"/>
    <n v="0"/>
  </r>
  <r>
    <n v="8723"/>
    <x v="183"/>
    <s v="11.10.10"/>
    <x v="8"/>
    <x v="156"/>
    <n v="12"/>
    <n v="2"/>
    <n v="24"/>
    <n v="24"/>
    <n v="0"/>
  </r>
  <r>
    <n v="8724"/>
    <x v="183"/>
    <s v="11.10.10"/>
    <x v="8"/>
    <x v="156"/>
    <n v="2.5"/>
    <n v="2"/>
    <n v="5"/>
    <n v="5"/>
    <n v="0"/>
  </r>
  <r>
    <n v="8727"/>
    <x v="183"/>
    <s v="11.10.10"/>
    <x v="105"/>
    <x v="34"/>
    <n v="6"/>
    <n v="4"/>
    <n v="24"/>
    <n v="22"/>
    <n v="2"/>
  </r>
  <r>
    <n v="8728"/>
    <x v="183"/>
    <s v="11.10.10"/>
    <x v="105"/>
    <x v="34"/>
    <s v=""/>
    <s v=""/>
    <s v=""/>
    <n v="2"/>
    <s v=""/>
  </r>
  <r>
    <n v="8730"/>
    <x v="183"/>
    <s v="11.10.10"/>
    <x v="39"/>
    <x v="74"/>
    <n v="4"/>
    <n v="6"/>
    <n v="24"/>
    <n v="23"/>
    <n v="1"/>
  </r>
  <r>
    <n v="8731"/>
    <x v="183"/>
    <s v="11.10.10"/>
    <x v="39"/>
    <x v="74"/>
    <s v=""/>
    <s v=""/>
    <s v=""/>
    <n v="1"/>
    <s v=""/>
  </r>
  <r>
    <n v="8732"/>
    <x v="183"/>
    <s v="11.10.10"/>
    <x v="257"/>
    <x v="37"/>
    <n v="3"/>
    <n v="6"/>
    <n v="18"/>
    <n v="14.375"/>
    <n v="3.625"/>
  </r>
  <r>
    <n v="8733"/>
    <x v="183"/>
    <s v="11.10.10"/>
    <x v="257"/>
    <x v="37"/>
    <s v=""/>
    <s v=""/>
    <s v=""/>
    <n v="0.625"/>
    <s v=""/>
  </r>
  <r>
    <n v="8734"/>
    <x v="183"/>
    <s v="11.10.10"/>
    <x v="250"/>
    <x v="24"/>
    <n v="4"/>
    <n v="6"/>
    <n v="24"/>
    <n v="23"/>
    <n v="1"/>
  </r>
  <r>
    <n v="8735"/>
    <x v="183"/>
    <s v="11.10.10"/>
    <x v="250"/>
    <x v="24"/>
    <s v=""/>
    <s v=""/>
    <s v=""/>
    <n v="1"/>
    <s v=""/>
  </r>
  <r>
    <n v="8736"/>
    <x v="183"/>
    <s v="11.10.10"/>
    <x v="251"/>
    <x v="304"/>
    <n v="4"/>
    <n v="6"/>
    <n v="24"/>
    <n v="23"/>
    <n v="1"/>
  </r>
  <r>
    <n v="8737"/>
    <x v="183"/>
    <s v="11.10.10"/>
    <x v="251"/>
    <x v="304"/>
    <s v=""/>
    <s v=""/>
    <s v=""/>
    <n v="1"/>
    <s v=""/>
  </r>
  <r>
    <n v="8738"/>
    <x v="183"/>
    <s v="11.10.10"/>
    <x v="245"/>
    <x v="68"/>
    <n v="4"/>
    <n v="6"/>
    <n v="24"/>
    <n v="23"/>
    <n v="1"/>
  </r>
  <r>
    <n v="8739"/>
    <x v="183"/>
    <s v="11.10.10"/>
    <x v="245"/>
    <x v="68"/>
    <s v=""/>
    <s v=""/>
    <s v=""/>
    <n v="1"/>
    <s v=""/>
  </r>
  <r>
    <n v="8740"/>
    <x v="183"/>
    <s v="11.10.10"/>
    <x v="147"/>
    <x v="136"/>
    <n v="4"/>
    <n v="6"/>
    <n v="24"/>
    <n v="21.08"/>
    <n v="2.9200000000000017"/>
  </r>
  <r>
    <n v="8741"/>
    <x v="183"/>
    <s v="11.10.10"/>
    <x v="147"/>
    <x v="136"/>
    <s v=""/>
    <s v=""/>
    <s v=""/>
    <n v="0.92000000000000171"/>
    <s v=""/>
  </r>
  <r>
    <n v="8742"/>
    <x v="183"/>
    <s v="11.10.10"/>
    <x v="122"/>
    <x v="45"/>
    <n v="6"/>
    <n v="4"/>
    <n v="24"/>
    <n v="23"/>
    <n v="1"/>
  </r>
  <r>
    <n v="8743"/>
    <x v="183"/>
    <s v="11.10.10"/>
    <x v="122"/>
    <x v="45"/>
    <s v=""/>
    <s v=""/>
    <s v=""/>
    <n v="1"/>
    <s v=""/>
  </r>
  <r>
    <n v="8744"/>
    <x v="183"/>
    <s v="11.10.10"/>
    <x v="75"/>
    <x v="41"/>
    <n v="4"/>
    <n v="6"/>
    <n v="24"/>
    <n v="23"/>
    <n v="1"/>
  </r>
  <r>
    <n v="8745"/>
    <x v="183"/>
    <s v="11.10.10"/>
    <x v="75"/>
    <x v="41"/>
    <s v=""/>
    <s v=""/>
    <s v=""/>
    <n v="1"/>
    <s v=""/>
  </r>
  <r>
    <n v="8746"/>
    <x v="183"/>
    <s v="11.10.10"/>
    <x v="237"/>
    <x v="84"/>
    <n v="4"/>
    <n v="6"/>
    <n v="24"/>
    <n v="23"/>
    <n v="1"/>
  </r>
  <r>
    <n v="8747"/>
    <x v="183"/>
    <s v="11.10.10"/>
    <x v="237"/>
    <x v="84"/>
    <s v=""/>
    <s v=""/>
    <s v=""/>
    <n v="1"/>
    <s v=""/>
  </r>
  <r>
    <n v="8748"/>
    <x v="183"/>
    <s v="11.10.10"/>
    <x v="50"/>
    <x v="305"/>
    <n v="4"/>
    <n v="6"/>
    <n v="24"/>
    <n v="23"/>
    <n v="1"/>
  </r>
  <r>
    <n v="8749"/>
    <x v="183"/>
    <s v="11.10.10"/>
    <x v="50"/>
    <x v="305"/>
    <s v=""/>
    <s v=""/>
    <s v=""/>
    <n v="1"/>
    <s v=""/>
  </r>
  <r>
    <n v="8751"/>
    <x v="183"/>
    <s v="11.10.10"/>
    <x v="134"/>
    <x v="68"/>
    <n v="2"/>
    <n v="25"/>
    <n v="50"/>
    <n v="50"/>
    <n v="0"/>
  </r>
  <r>
    <n v="8752"/>
    <x v="183"/>
    <s v="11.10.10"/>
    <x v="130"/>
    <x v="67"/>
    <n v="1"/>
    <n v="25"/>
    <n v="25"/>
    <n v="25"/>
    <n v="0"/>
  </r>
  <r>
    <n v="8753"/>
    <x v="183"/>
    <s v="11.10.10"/>
    <x v="201"/>
    <x v="306"/>
    <n v="3"/>
    <n v="20"/>
    <n v="60"/>
    <n v="60"/>
    <n v="0"/>
  </r>
  <r>
    <n v="8768"/>
    <x v="183"/>
    <s v="11.10.10"/>
    <x v="207"/>
    <x v="149"/>
    <n v="2"/>
    <n v="5"/>
    <n v="10"/>
    <n v="9.33"/>
    <n v="0.66999999999999993"/>
  </r>
  <r>
    <n v="8769"/>
    <x v="183"/>
    <s v="11.10.10"/>
    <x v="207"/>
    <x v="149"/>
    <s v=""/>
    <s v=""/>
    <s v=""/>
    <n v="0.66999999999999993"/>
    <s v=""/>
  </r>
  <r>
    <n v="8770"/>
    <x v="183"/>
    <s v="11.10.10"/>
    <x v="258"/>
    <x v="307"/>
    <n v="3"/>
    <n v="5"/>
    <n v="15"/>
    <n v="14"/>
    <n v="1"/>
  </r>
  <r>
    <n v="8771"/>
    <x v="183"/>
    <s v="11.10.10"/>
    <x v="258"/>
    <x v="307"/>
    <s v=""/>
    <s v=""/>
    <s v=""/>
    <n v="1"/>
    <s v=""/>
  </r>
  <r>
    <n v="8772"/>
    <x v="183"/>
    <s v="11.10.10"/>
    <x v="206"/>
    <x v="99"/>
    <n v="5"/>
    <n v="5"/>
    <n v="25"/>
    <n v="21"/>
    <n v="4"/>
  </r>
  <r>
    <n v="8773"/>
    <x v="183"/>
    <s v="11.10.10"/>
    <x v="206"/>
    <x v="99"/>
    <s v=""/>
    <s v=""/>
    <s v=""/>
    <n v="4"/>
    <s v=""/>
  </r>
  <r>
    <n v="8774"/>
    <x v="183"/>
    <s v="11.10.10"/>
    <x v="65"/>
    <x v="80"/>
    <n v="3"/>
    <n v="5"/>
    <n v="15"/>
    <n v="14"/>
    <n v="1"/>
  </r>
  <r>
    <n v="8775"/>
    <x v="183"/>
    <s v="11.10.10"/>
    <x v="65"/>
    <x v="80"/>
    <s v=""/>
    <s v=""/>
    <s v=""/>
    <n v="1"/>
    <s v=""/>
  </r>
  <r>
    <n v="8776"/>
    <x v="183"/>
    <s v="11.10.10"/>
    <x v="72"/>
    <x v="90"/>
    <n v="3"/>
    <n v="5"/>
    <n v="15"/>
    <n v="14"/>
    <n v="1"/>
  </r>
  <r>
    <n v="8777"/>
    <x v="183"/>
    <s v="11.10.10"/>
    <x v="72"/>
    <x v="90"/>
    <s v=""/>
    <s v=""/>
    <s v=""/>
    <n v="1"/>
    <s v=""/>
  </r>
  <r>
    <n v="8778"/>
    <x v="183"/>
    <s v="11.10.10"/>
    <x v="67"/>
    <x v="82"/>
    <n v="3"/>
    <n v="5"/>
    <n v="15"/>
    <n v="14"/>
    <n v="1"/>
  </r>
  <r>
    <n v="8779"/>
    <x v="183"/>
    <s v="11.10.10"/>
    <x v="67"/>
    <x v="82"/>
    <s v=""/>
    <s v=""/>
    <s v=""/>
    <n v="1"/>
    <s v=""/>
  </r>
  <r>
    <n v="8781"/>
    <x v="183"/>
    <s v="11.10.10"/>
    <x v="259"/>
    <x v="219"/>
    <n v="2.5"/>
    <n v="10"/>
    <n v="25"/>
    <n v="20"/>
    <n v="5"/>
  </r>
  <r>
    <n v="8782"/>
    <x v="183"/>
    <s v="11.10.10"/>
    <x v="259"/>
    <x v="219"/>
    <s v=""/>
    <s v=""/>
    <s v=""/>
    <n v="5"/>
    <s v=""/>
  </r>
  <r>
    <n v="8784"/>
    <x v="183"/>
    <s v="11.10.10"/>
    <x v="260"/>
    <x v="308"/>
    <n v="2"/>
    <n v="50"/>
    <n v="100"/>
    <n v="100"/>
    <n v="0"/>
  </r>
  <r>
    <n v="8785"/>
    <x v="183"/>
    <s v="11.10.10"/>
    <x v="261"/>
    <x v="309"/>
    <n v="2"/>
    <n v="50"/>
    <n v="100"/>
    <n v="100"/>
    <n v="0"/>
  </r>
  <r>
    <n v="8786"/>
    <x v="183"/>
    <s v="11.10.10"/>
    <x v="254"/>
    <x v="88"/>
    <n v="2"/>
    <n v="50"/>
    <n v="100"/>
    <n v="100"/>
    <n v="0"/>
  </r>
  <r>
    <n v="8787"/>
    <x v="183"/>
    <s v="11.10.10"/>
    <x v="262"/>
    <x v="68"/>
    <n v="1"/>
    <n v="50"/>
    <n v="50"/>
    <n v="50"/>
    <n v="0"/>
  </r>
  <r>
    <n v="8788"/>
    <x v="183"/>
    <s v="11.10.10"/>
    <x v="263"/>
    <x v="67"/>
    <n v="1"/>
    <n v="50"/>
    <n v="50"/>
    <n v="50"/>
    <n v="0"/>
  </r>
  <r>
    <n v="8789"/>
    <x v="183"/>
    <s v="11.10.10"/>
    <x v="264"/>
    <x v="37"/>
    <n v="1"/>
    <n v="50"/>
    <n v="50"/>
    <n v="50"/>
    <n v="0"/>
  </r>
  <r>
    <n v="8790"/>
    <x v="183"/>
    <s v="11.10.10"/>
    <x v="253"/>
    <x v="31"/>
    <n v="2"/>
    <n v="50"/>
    <n v="100"/>
    <n v="100"/>
    <n v="0"/>
  </r>
  <r>
    <n v="8841"/>
    <x v="184"/>
    <s v="20.10.10"/>
    <x v="35"/>
    <x v="50"/>
    <n v="3"/>
    <n v="1"/>
    <n v="3"/>
    <n v="3"/>
    <n v="0"/>
  </r>
  <r>
    <n v="8842"/>
    <x v="184"/>
    <s v="20.10.10"/>
    <x v="8"/>
    <x v="310"/>
    <n v="1"/>
    <n v="1"/>
    <n v="1"/>
    <n v="1"/>
    <n v="0"/>
  </r>
  <r>
    <n v="8843"/>
    <x v="184"/>
    <s v="20.10.10"/>
    <x v="258"/>
    <x v="59"/>
    <n v="3"/>
    <n v="1"/>
    <n v="3"/>
    <n v="3"/>
    <n v="0"/>
  </r>
  <r>
    <n v="8844"/>
    <x v="184"/>
    <s v="20.10.10"/>
    <x v="20"/>
    <x v="120"/>
    <s v="NOT HAVE"/>
    <n v="0"/>
    <s v=""/>
    <s v=""/>
    <s v=""/>
  </r>
  <r>
    <n v="8845"/>
    <x v="184"/>
    <s v="20.10.10"/>
    <x v="61"/>
    <x v="74"/>
    <n v="2"/>
    <n v="1"/>
    <n v="2"/>
    <n v="2"/>
    <n v="0"/>
  </r>
  <r>
    <n v="8846"/>
    <x v="184"/>
    <s v="20.10.10"/>
    <x v="19"/>
    <x v="34"/>
    <n v="2"/>
    <n v="1"/>
    <n v="2"/>
    <n v="2"/>
    <n v="0"/>
  </r>
  <r>
    <n v="8847"/>
    <x v="184"/>
    <s v="20.10.10"/>
    <x v="8"/>
    <x v="311"/>
    <n v="1"/>
    <n v="1"/>
    <n v="1"/>
    <n v="1"/>
    <n v="0"/>
  </r>
  <r>
    <n v="8848"/>
    <x v="184"/>
    <s v="20.10.10"/>
    <x v="8"/>
    <x v="312"/>
    <n v="2"/>
    <n v="1"/>
    <n v="2"/>
    <n v="2"/>
    <n v="0"/>
  </r>
  <r>
    <n v="8849"/>
    <x v="184"/>
    <s v="20.10.10"/>
    <x v="8"/>
    <x v="313"/>
    <n v="1"/>
    <n v="1"/>
    <n v="1"/>
    <n v="1"/>
    <n v="0"/>
  </r>
  <r>
    <n v="8850"/>
    <x v="184"/>
    <s v="20.10.10"/>
    <x v="8"/>
    <x v="314"/>
    <n v="1"/>
    <n v="2"/>
    <n v="2"/>
    <n v="2"/>
    <n v="0"/>
  </r>
  <r>
    <n v="8852"/>
    <x v="184"/>
    <s v="20.10.10"/>
    <x v="24"/>
    <x v="39"/>
    <n v="1"/>
    <n v="5"/>
    <n v="5"/>
    <n v="5"/>
    <n v="0"/>
  </r>
  <r>
    <n v="8853"/>
    <x v="184"/>
    <s v="20.10.10"/>
    <x v="214"/>
    <x v="315"/>
    <n v="1"/>
    <n v="5"/>
    <n v="5"/>
    <n v="5"/>
    <n v="0"/>
  </r>
  <r>
    <n v="8855"/>
    <x v="184"/>
    <s v="20.10.10"/>
    <x v="87"/>
    <x v="316"/>
    <n v="5"/>
    <n v="24"/>
    <n v="120"/>
    <n v="120"/>
    <n v="0"/>
  </r>
  <r>
    <n v="8857"/>
    <x v="184"/>
    <s v="20.10.10"/>
    <x v="8"/>
    <x v="156"/>
    <n v="12"/>
    <n v="2"/>
    <n v="24"/>
    <n v="24"/>
    <n v="0"/>
  </r>
  <r>
    <n v="8858"/>
    <x v="184"/>
    <s v="20.10.10"/>
    <x v="8"/>
    <x v="156"/>
    <n v="2.5"/>
    <n v="2"/>
    <n v="5"/>
    <n v="5"/>
    <n v="0"/>
  </r>
  <r>
    <n v="8880"/>
    <x v="185"/>
    <s v="20.10.10"/>
    <x v="8"/>
    <x v="317"/>
    <n v="1"/>
    <n v="9"/>
    <n v="9"/>
    <n v="9"/>
    <n v="0"/>
  </r>
  <r>
    <n v="8881"/>
    <x v="185"/>
    <s v="20.10.10"/>
    <x v="265"/>
    <x v="318"/>
    <n v="1"/>
    <n v="1"/>
    <n v="1"/>
    <n v="1"/>
    <n v="0"/>
  </r>
  <r>
    <n v="8882"/>
    <x v="185"/>
    <s v="20.10.10"/>
    <x v="266"/>
    <x v="319"/>
    <n v="1"/>
    <n v="1"/>
    <n v="1"/>
    <n v="1"/>
    <n v="0"/>
  </r>
  <r>
    <n v="8926"/>
    <x v="186"/>
    <s v="20.10.10"/>
    <x v="8"/>
    <x v="320"/>
    <n v="1"/>
    <n v="1"/>
    <n v="1"/>
    <n v="1"/>
    <n v="0"/>
  </r>
  <r>
    <n v="8972"/>
    <x v="187"/>
    <s v="25.10.10"/>
    <x v="75"/>
    <x v="41"/>
    <n v="4"/>
    <n v="6"/>
    <n v="24"/>
    <n v="23"/>
    <n v="1"/>
  </r>
  <r>
    <n v="8973"/>
    <x v="187"/>
    <s v="25.10.10"/>
    <x v="75"/>
    <x v="41"/>
    <s v=""/>
    <s v=""/>
    <s v=""/>
    <n v="1"/>
    <s v=""/>
  </r>
  <r>
    <n v="8974"/>
    <x v="187"/>
    <s v="25.10.10"/>
    <x v="267"/>
    <x v="123"/>
    <n v="2"/>
    <n v="6"/>
    <n v="12"/>
    <n v="12"/>
    <n v="0"/>
  </r>
  <r>
    <n v="8975"/>
    <x v="187"/>
    <s v="25.10.10"/>
    <x v="41"/>
    <x v="44"/>
    <n v="2"/>
    <n v="6"/>
    <n v="12"/>
    <n v="12"/>
    <n v="0"/>
  </r>
  <r>
    <n v="8976"/>
    <x v="187"/>
    <s v="25.10.10"/>
    <x v="71"/>
    <x v="88"/>
    <n v="2"/>
    <n v="6"/>
    <n v="12"/>
    <n v="12"/>
    <n v="0"/>
  </r>
  <r>
    <n v="8978"/>
    <x v="187"/>
    <s v="25.10.10"/>
    <x v="103"/>
    <x v="80"/>
    <n v="2"/>
    <n v="6"/>
    <n v="12"/>
    <n v="12"/>
    <n v="0"/>
  </r>
  <r>
    <n v="8979"/>
    <x v="187"/>
    <s v="25.10.10"/>
    <x v="109"/>
    <x v="321"/>
    <n v="4"/>
    <n v="6"/>
    <n v="24"/>
    <n v="23"/>
    <n v="1"/>
  </r>
  <r>
    <n v="8980"/>
    <x v="187"/>
    <s v="25.10.10"/>
    <x v="109"/>
    <x v="321"/>
    <s v=""/>
    <s v=""/>
    <s v=""/>
    <n v="1"/>
    <s v=""/>
  </r>
  <r>
    <n v="8983"/>
    <x v="187"/>
    <s v="25.10.10"/>
    <x v="22"/>
    <x v="37"/>
    <n v="5"/>
    <n v="5"/>
    <n v="25"/>
    <n v="22"/>
    <n v="3"/>
  </r>
  <r>
    <n v="8984"/>
    <x v="187"/>
    <s v="25.10.10"/>
    <x v="22"/>
    <x v="37"/>
    <s v=""/>
    <s v=""/>
    <s v=""/>
    <n v="3"/>
    <s v=""/>
  </r>
  <r>
    <n v="8985"/>
    <x v="187"/>
    <s v="25.10.10"/>
    <x v="61"/>
    <x v="74"/>
    <n v="5"/>
    <n v="5"/>
    <n v="25"/>
    <n v="20"/>
    <n v="5"/>
  </r>
  <r>
    <n v="8986"/>
    <x v="187"/>
    <s v="25.10.10"/>
    <x v="61"/>
    <x v="74"/>
    <s v=""/>
    <s v=""/>
    <s v=""/>
    <n v="5"/>
    <s v=""/>
  </r>
  <r>
    <n v="9019"/>
    <x v="188"/>
    <s v="27.10.10"/>
    <x v="262"/>
    <x v="68"/>
    <n v="1"/>
    <n v="50"/>
    <n v="50"/>
    <n v="50"/>
    <n v="0"/>
  </r>
  <r>
    <n v="9021"/>
    <x v="188"/>
    <s v="27.10.10"/>
    <x v="27"/>
    <x v="42"/>
    <n v="3"/>
    <n v="5"/>
    <n v="15"/>
    <n v="13"/>
    <n v="2"/>
  </r>
  <r>
    <n v="9022"/>
    <x v="188"/>
    <s v="27.10.10"/>
    <x v="27"/>
    <x v="42"/>
    <s v=""/>
    <s v=""/>
    <s v=""/>
    <n v="2"/>
    <s v=""/>
  </r>
  <r>
    <n v="9024"/>
    <x v="188"/>
    <s v="27.10.10"/>
    <x v="109"/>
    <x v="120"/>
    <n v="2"/>
    <n v="6"/>
    <n v="12"/>
    <n v="12"/>
    <n v="0"/>
  </r>
  <r>
    <n v="9086"/>
    <x v="189"/>
    <s v="26.10.10"/>
    <x v="206"/>
    <x v="99"/>
    <n v="10"/>
    <n v="5"/>
    <n v="50"/>
    <n v="42"/>
    <n v="8"/>
  </r>
  <r>
    <n v="9087"/>
    <x v="189"/>
    <s v="26.10.10"/>
    <x v="206"/>
    <x v="99"/>
    <s v=""/>
    <s v=""/>
    <s v=""/>
    <n v="8"/>
    <s v=""/>
  </r>
  <r>
    <n v="9088"/>
    <x v="189"/>
    <s v="26.10.10"/>
    <x v="259"/>
    <x v="322"/>
    <n v="2.5"/>
    <n v="10"/>
    <n v="25"/>
    <n v="22"/>
    <n v="3"/>
  </r>
  <r>
    <n v="9089"/>
    <x v="189"/>
    <s v="26.10.10"/>
    <x v="259"/>
    <x v="322"/>
    <s v=""/>
    <s v=""/>
    <s v=""/>
    <n v="3"/>
    <s v=""/>
  </r>
  <r>
    <n v="9090"/>
    <x v="189"/>
    <s v="26.10.10"/>
    <x v="259"/>
    <x v="322"/>
    <n v="5"/>
    <n v="1"/>
    <n v="5"/>
    <n v="5"/>
    <n v="0"/>
  </r>
  <r>
    <n v="9091"/>
    <x v="189"/>
    <s v="26.10.10"/>
    <x v="22"/>
    <x v="37"/>
    <n v="5"/>
    <n v="5"/>
    <n v="25"/>
    <n v="22"/>
    <n v="3"/>
  </r>
  <r>
    <n v="9092"/>
    <x v="189"/>
    <s v="26.10.10"/>
    <x v="22"/>
    <x v="37"/>
    <s v=""/>
    <s v=""/>
    <s v=""/>
    <n v="3"/>
    <s v=""/>
  </r>
  <r>
    <n v="9093"/>
    <x v="189"/>
    <s v="26.10.10"/>
    <x v="240"/>
    <x v="68"/>
    <n v="3"/>
    <n v="5"/>
    <n v="15"/>
    <n v="14"/>
    <n v="1"/>
  </r>
  <r>
    <n v="9094"/>
    <x v="189"/>
    <s v="26.10.10"/>
    <x v="240"/>
    <x v="68"/>
    <s v=""/>
    <s v=""/>
    <s v=""/>
    <n v="1"/>
    <s v=""/>
  </r>
  <r>
    <n v="9095"/>
    <x v="189"/>
    <s v="26.10.10"/>
    <x v="229"/>
    <x v="32"/>
    <n v="2"/>
    <n v="5"/>
    <n v="10"/>
    <n v="10"/>
    <n v="0"/>
  </r>
  <r>
    <n v="9097"/>
    <x v="189"/>
    <s v="26.10.10"/>
    <x v="268"/>
    <x v="93"/>
    <n v="4"/>
    <n v="1"/>
    <n v="4"/>
    <n v="4"/>
    <n v="0"/>
  </r>
  <r>
    <n v="9098"/>
    <x v="189"/>
    <s v="26.10.10"/>
    <x v="203"/>
    <x v="102"/>
    <n v="4"/>
    <n v="6"/>
    <n v="24"/>
    <n v="23"/>
    <n v="1"/>
  </r>
  <r>
    <n v="9099"/>
    <x v="189"/>
    <s v="26.10.10"/>
    <x v="203"/>
    <x v="102"/>
    <s v=""/>
    <s v=""/>
    <s v=""/>
    <n v="1"/>
    <s v=""/>
  </r>
  <r>
    <n v="9101"/>
    <x v="189"/>
    <s v="26.10.10"/>
    <x v="105"/>
    <x v="289"/>
    <n v="6"/>
    <n v="4"/>
    <n v="24"/>
    <n v="22"/>
    <n v="2"/>
  </r>
  <r>
    <n v="9102"/>
    <x v="189"/>
    <s v="26.10.10"/>
    <x v="105"/>
    <x v="289"/>
    <s v=""/>
    <s v=""/>
    <s v=""/>
    <n v="2"/>
    <s v=""/>
  </r>
  <r>
    <n v="9104"/>
    <x v="189"/>
    <s v="26.10.10"/>
    <x v="131"/>
    <x v="323"/>
    <n v="4"/>
    <n v="25"/>
    <n v="100"/>
    <n v="100"/>
    <n v="0"/>
  </r>
  <r>
    <n v="9105"/>
    <x v="189"/>
    <s v="26.10.10"/>
    <x v="135"/>
    <x v="88"/>
    <n v="3"/>
    <n v="20"/>
    <n v="60"/>
    <n v="60"/>
    <n v="0"/>
  </r>
  <r>
    <n v="9107"/>
    <x v="189"/>
    <s v="26.10.10"/>
    <x v="8"/>
    <x v="324"/>
    <n v="15"/>
    <n v="1"/>
    <n v="15"/>
    <n v="15"/>
    <n v="0"/>
  </r>
  <r>
    <n v="9109"/>
    <x v="189"/>
    <s v="26.10.10"/>
    <x v="87"/>
    <x v="19"/>
    <n v="21"/>
    <n v="24"/>
    <n v="504"/>
    <n v="504"/>
    <n v="0"/>
  </r>
  <r>
    <n v="9112"/>
    <x v="189"/>
    <s v="26.10.10"/>
    <x v="269"/>
    <x v="325"/>
    <n v="25"/>
    <n v="1"/>
    <n v="25"/>
    <n v="25"/>
    <n v="0"/>
  </r>
  <r>
    <n v="9132"/>
    <x v="190"/>
    <s v="29.10.10"/>
    <x v="269"/>
    <x v="325"/>
    <n v="100"/>
    <n v="1"/>
    <n v="100"/>
    <n v="100"/>
    <n v="0"/>
  </r>
  <r>
    <n v="9133"/>
    <x v="190"/>
    <s v="29.10.10"/>
    <x v="269"/>
    <x v="325"/>
    <n v="20"/>
    <n v="1"/>
    <n v="20"/>
    <n v="20"/>
    <n v="0"/>
  </r>
  <r>
    <n v="9174"/>
    <x v="191"/>
    <s v="1.11.10"/>
    <x v="40"/>
    <x v="55"/>
    <n v="4"/>
    <n v="6"/>
    <n v="24"/>
    <n v="23"/>
    <n v="1"/>
  </r>
  <r>
    <n v="9175"/>
    <x v="191"/>
    <s v="1.11.10"/>
    <x v="40"/>
    <x v="55"/>
    <s v=""/>
    <s v=""/>
    <s v=""/>
    <n v="1"/>
    <s v=""/>
  </r>
  <r>
    <n v="9176"/>
    <x v="191"/>
    <s v="1.11.10"/>
    <x v="52"/>
    <x v="2"/>
    <n v="2"/>
    <n v="6"/>
    <n v="12"/>
    <n v="12"/>
    <n v="0"/>
  </r>
  <r>
    <n v="9177"/>
    <x v="191"/>
    <s v="1.11.10"/>
    <x v="52"/>
    <x v="2"/>
    <s v=""/>
    <s v=""/>
    <s v=""/>
    <n v="0"/>
    <s v=""/>
  </r>
  <r>
    <n v="9179"/>
    <x v="191"/>
    <s v="1.11.10"/>
    <x v="270"/>
    <x v="230"/>
    <n v="5"/>
    <n v="10"/>
    <n v="50"/>
    <n v="44"/>
    <n v="6"/>
  </r>
  <r>
    <n v="9180"/>
    <x v="191"/>
    <s v="1.11.10"/>
    <x v="270"/>
    <x v="230"/>
    <s v=""/>
    <s v=""/>
    <s v=""/>
    <n v="6"/>
    <s v=""/>
  </r>
  <r>
    <n v="9181"/>
    <x v="191"/>
    <s v="1.11.10"/>
    <x v="271"/>
    <x v="231"/>
    <n v="10"/>
    <n v="10"/>
    <n v="100"/>
    <n v="88"/>
    <n v="12"/>
  </r>
  <r>
    <n v="9182"/>
    <x v="191"/>
    <s v="1.11.10"/>
    <x v="271"/>
    <x v="231"/>
    <s v=""/>
    <s v=""/>
    <s v=""/>
    <n v="12"/>
    <s v=""/>
  </r>
  <r>
    <n v="9183"/>
    <x v="191"/>
    <s v="1.11.10"/>
    <x v="272"/>
    <x v="245"/>
    <n v="5"/>
    <n v="10"/>
    <n v="50"/>
    <n v="48"/>
    <n v="2"/>
  </r>
  <r>
    <n v="9184"/>
    <x v="191"/>
    <s v="1.11.10"/>
    <x v="272"/>
    <x v="245"/>
    <s v=""/>
    <s v=""/>
    <s v=""/>
    <n v="2"/>
    <s v=""/>
  </r>
  <r>
    <n v="9185"/>
    <x v="191"/>
    <s v="1.11.10"/>
    <x v="273"/>
    <x v="326"/>
    <n v="5"/>
    <n v="10"/>
    <n v="50"/>
    <n v="44"/>
    <n v="6"/>
  </r>
  <r>
    <n v="9186"/>
    <x v="191"/>
    <s v="1.11.10"/>
    <x v="273"/>
    <x v="326"/>
    <s v=""/>
    <s v=""/>
    <s v=""/>
    <n v="6"/>
    <s v=""/>
  </r>
  <r>
    <n v="9187"/>
    <x v="191"/>
    <s v="1.11.10"/>
    <x v="274"/>
    <x v="327"/>
    <n v="5"/>
    <n v="10"/>
    <n v="50"/>
    <n v="46"/>
    <n v="4"/>
  </r>
  <r>
    <n v="9188"/>
    <x v="191"/>
    <s v="1.11.10"/>
    <x v="274"/>
    <x v="327"/>
    <s v=""/>
    <s v=""/>
    <s v=""/>
    <n v="4"/>
    <s v=""/>
  </r>
  <r>
    <n v="9189"/>
    <x v="191"/>
    <s v="1.11.10"/>
    <x v="275"/>
    <x v="328"/>
    <n v="2.5"/>
    <n v="10"/>
    <n v="25"/>
    <n v="23"/>
    <n v="2"/>
  </r>
  <r>
    <n v="9190"/>
    <x v="191"/>
    <s v="1.11.10"/>
    <x v="275"/>
    <x v="328"/>
    <s v=""/>
    <s v=""/>
    <s v=""/>
    <n v="2"/>
    <s v=""/>
  </r>
  <r>
    <n v="9191"/>
    <x v="191"/>
    <s v="1.11.10"/>
    <x v="276"/>
    <x v="329"/>
    <n v="2.5"/>
    <n v="10"/>
    <n v="25"/>
    <n v="21"/>
    <n v="4"/>
  </r>
  <r>
    <n v="9192"/>
    <x v="191"/>
    <s v="1.11.10"/>
    <x v="276"/>
    <x v="329"/>
    <s v=""/>
    <s v=""/>
    <s v=""/>
    <n v="4"/>
    <s v=""/>
  </r>
  <r>
    <n v="9193"/>
    <x v="191"/>
    <s v="1.11.10"/>
    <x v="7"/>
    <x v="7"/>
    <n v="1"/>
    <n v="5"/>
    <n v="5"/>
    <n v="5"/>
    <n v="0"/>
  </r>
  <r>
    <n v="9194"/>
    <x v="191"/>
    <s v="1.11.10"/>
    <x v="277"/>
    <x v="100"/>
    <n v="1"/>
    <n v="5"/>
    <n v="5"/>
    <n v="5"/>
    <n v="0"/>
  </r>
  <r>
    <n v="9195"/>
    <x v="191"/>
    <s v="1.11.10"/>
    <x v="278"/>
    <x v="330"/>
    <n v="1"/>
    <n v="5"/>
    <n v="5"/>
    <n v="5"/>
    <n v="0"/>
  </r>
  <r>
    <n v="9196"/>
    <x v="191"/>
    <s v="1.11.10"/>
    <x v="6"/>
    <x v="6"/>
    <n v="1"/>
    <n v="5"/>
    <n v="5"/>
    <n v="5"/>
    <n v="0"/>
  </r>
  <r>
    <n v="9198"/>
    <x v="191"/>
    <s v="1.11.10"/>
    <x v="279"/>
    <x v="331"/>
    <n v="2"/>
    <n v="25"/>
    <n v="50"/>
    <n v="50"/>
    <n v="0"/>
  </r>
  <r>
    <n v="9201"/>
    <x v="191"/>
    <s v="1.11.10"/>
    <x v="280"/>
    <x v="332"/>
    <n v="4"/>
    <n v="25"/>
    <n v="100"/>
    <n v="100"/>
    <n v="0"/>
  </r>
  <r>
    <n v="9220"/>
    <x v="192"/>
    <s v="1.11.10"/>
    <x v="281"/>
    <x v="4"/>
    <n v="6"/>
    <n v="4"/>
    <n v="24"/>
    <n v="23"/>
    <n v="1"/>
  </r>
  <r>
    <n v="9221"/>
    <x v="192"/>
    <s v="1.11.10"/>
    <x v="281"/>
    <x v="4"/>
    <s v=""/>
    <s v=""/>
    <s v=""/>
    <n v="1"/>
    <s v=""/>
  </r>
  <r>
    <n v="9223"/>
    <x v="192"/>
    <s v="1.11.10"/>
    <x v="40"/>
    <x v="55"/>
    <n v="1"/>
    <n v="6"/>
    <n v="6"/>
    <n v="6"/>
    <n v="0"/>
  </r>
  <r>
    <n v="9224"/>
    <x v="192"/>
    <s v="1.11.10"/>
    <x v="282"/>
    <x v="82"/>
    <n v="4"/>
    <n v="6"/>
    <n v="24"/>
    <n v="23"/>
    <n v="1"/>
  </r>
  <r>
    <n v="9225"/>
    <x v="192"/>
    <s v="1.11.10"/>
    <x v="282"/>
    <x v="82"/>
    <s v=""/>
    <s v=""/>
    <s v=""/>
    <n v="1"/>
    <s v=""/>
  </r>
  <r>
    <n v="9227"/>
    <x v="192"/>
    <s v="1.11.10"/>
    <x v="270"/>
    <x v="230"/>
    <n v="5"/>
    <n v="10"/>
    <n v="50"/>
    <n v="44"/>
    <n v="6"/>
  </r>
  <r>
    <n v="9228"/>
    <x v="192"/>
    <s v="1.11.10"/>
    <x v="270"/>
    <x v="230"/>
    <s v=""/>
    <s v=""/>
    <s v=""/>
    <n v="6"/>
    <s v=""/>
  </r>
  <r>
    <n v="9229"/>
    <x v="192"/>
    <s v="1.11.10"/>
    <x v="271"/>
    <x v="231"/>
    <n v="2.5"/>
    <n v="10"/>
    <n v="25"/>
    <n v="23"/>
    <n v="2"/>
  </r>
  <r>
    <n v="9230"/>
    <x v="192"/>
    <s v="1.11.10"/>
    <x v="271"/>
    <x v="231"/>
    <s v=""/>
    <s v=""/>
    <s v=""/>
    <n v="2"/>
    <s v=""/>
  </r>
  <r>
    <n v="9231"/>
    <x v="192"/>
    <s v="1.11.10"/>
    <x v="272"/>
    <x v="245"/>
    <n v="2.5"/>
    <n v="10"/>
    <n v="25"/>
    <n v="24"/>
    <n v="1"/>
  </r>
  <r>
    <n v="9232"/>
    <x v="192"/>
    <s v="1.11.10"/>
    <x v="272"/>
    <x v="245"/>
    <s v=""/>
    <s v=""/>
    <s v=""/>
    <n v="1"/>
    <s v=""/>
  </r>
  <r>
    <n v="9233"/>
    <x v="192"/>
    <s v="1.11.10"/>
    <x v="273"/>
    <x v="326"/>
    <n v="2.5"/>
    <n v="10"/>
    <n v="25"/>
    <n v="22"/>
    <n v="3"/>
  </r>
  <r>
    <n v="9234"/>
    <x v="192"/>
    <s v="1.11.10"/>
    <x v="273"/>
    <x v="326"/>
    <s v=""/>
    <s v=""/>
    <s v=""/>
    <n v="3"/>
    <s v=""/>
  </r>
  <r>
    <n v="9235"/>
    <x v="192"/>
    <s v="1.11.10"/>
    <x v="274"/>
    <x v="327"/>
    <n v="2.5"/>
    <n v="10"/>
    <n v="25"/>
    <n v="23"/>
    <n v="2"/>
  </r>
  <r>
    <n v="9236"/>
    <x v="192"/>
    <s v="1.11.10"/>
    <x v="274"/>
    <x v="327"/>
    <s v=""/>
    <s v=""/>
    <s v=""/>
    <n v="2"/>
    <s v=""/>
  </r>
  <r>
    <n v="9237"/>
    <x v="192"/>
    <s v="1.11.10"/>
    <x v="275"/>
    <x v="328"/>
    <n v="5"/>
    <n v="10"/>
    <n v="50"/>
    <n v="46"/>
    <n v="4"/>
  </r>
  <r>
    <n v="9238"/>
    <x v="192"/>
    <s v="1.11.10"/>
    <x v="275"/>
    <x v="328"/>
    <s v=""/>
    <s v=""/>
    <s v=""/>
    <n v="4"/>
    <s v=""/>
  </r>
  <r>
    <n v="9239"/>
    <x v="192"/>
    <s v="1.11.10"/>
    <x v="283"/>
    <x v="333"/>
    <n v="2.5"/>
    <n v="10"/>
    <n v="25"/>
    <n v="21"/>
    <n v="4"/>
  </r>
  <r>
    <n v="9240"/>
    <x v="192"/>
    <s v="1.11.10"/>
    <x v="283"/>
    <x v="333"/>
    <s v=""/>
    <s v=""/>
    <s v=""/>
    <n v="4"/>
    <s v=""/>
  </r>
  <r>
    <n v="9241"/>
    <x v="192"/>
    <s v="1.11.10"/>
    <x v="284"/>
    <x v="334"/>
    <n v="1"/>
    <n v="10"/>
    <n v="10"/>
    <n v="10"/>
    <n v="0"/>
  </r>
  <r>
    <n v="9242"/>
    <x v="192"/>
    <s v="1.11.10"/>
    <x v="276"/>
    <x v="329"/>
    <n v="2.5"/>
    <n v="10"/>
    <n v="25"/>
    <n v="21"/>
    <n v="4"/>
  </r>
  <r>
    <n v="9243"/>
    <x v="192"/>
    <s v="1.11.10"/>
    <x v="276"/>
    <x v="329"/>
    <s v=""/>
    <s v=""/>
    <s v=""/>
    <n v="4"/>
    <s v=""/>
  </r>
  <r>
    <n v="9244"/>
    <x v="192"/>
    <s v="1.11.10"/>
    <x v="8"/>
    <x v="335"/>
    <n v="10"/>
    <n v="5"/>
    <n v="50"/>
    <n v="50"/>
    <n v="0"/>
  </r>
  <r>
    <n v="9245"/>
    <x v="192"/>
    <s v="1.11.10"/>
    <x v="7"/>
    <x v="7"/>
    <n v="2"/>
    <n v="5"/>
    <n v="10"/>
    <n v="10"/>
    <n v="0"/>
  </r>
  <r>
    <n v="9246"/>
    <x v="192"/>
    <s v="1.11.10"/>
    <x v="285"/>
    <x v="336"/>
    <n v="2"/>
    <n v="5"/>
    <n v="10"/>
    <n v="10"/>
    <n v="0"/>
  </r>
  <r>
    <n v="9247"/>
    <x v="192"/>
    <s v="1.11.10"/>
    <x v="277"/>
    <x v="337"/>
    <n v="1"/>
    <n v="5"/>
    <n v="5"/>
    <n v="5"/>
    <n v="0"/>
  </r>
  <r>
    <n v="9248"/>
    <x v="192"/>
    <s v="1.11.10"/>
    <x v="278"/>
    <x v="338"/>
    <n v="1"/>
    <n v="5"/>
    <n v="5"/>
    <n v="5"/>
    <n v="0"/>
  </r>
  <r>
    <n v="9249"/>
    <x v="192"/>
    <s v="1.11.10"/>
    <x v="6"/>
    <x v="6"/>
    <n v="1"/>
    <n v="5"/>
    <n v="5"/>
    <n v="5"/>
    <n v="0"/>
  </r>
  <r>
    <n v="9250"/>
    <x v="192"/>
    <s v="1.11.10"/>
    <x v="64"/>
    <x v="48"/>
    <n v="4"/>
    <n v="5"/>
    <n v="20"/>
    <n v="20"/>
    <n v="0"/>
  </r>
  <r>
    <n v="9266"/>
    <x v="192"/>
    <s v="1.11.10"/>
    <x v="280"/>
    <x v="339"/>
    <n v="2"/>
    <n v="25"/>
    <n v="50"/>
    <n v="50"/>
    <n v="0"/>
  </r>
  <r>
    <n v="9267"/>
    <x v="192"/>
    <s v="1.11.10"/>
    <x v="136"/>
    <x v="340"/>
    <n v="40"/>
    <n v="25"/>
    <n v="1000"/>
    <n v="1000"/>
    <n v="0"/>
  </r>
  <r>
    <n v="9268"/>
    <x v="192"/>
    <s v="1.11.10"/>
    <x v="136"/>
    <x v="340"/>
    <n v="4"/>
    <n v="25"/>
    <n v="100"/>
    <n v="100"/>
    <n v="0"/>
  </r>
  <r>
    <n v="9269"/>
    <x v="192"/>
    <s v="1.11.10"/>
    <x v="136"/>
    <x v="340"/>
    <n v="14"/>
    <n v="25"/>
    <n v="350"/>
    <n v="350"/>
    <n v="0"/>
  </r>
  <r>
    <n v="9271"/>
    <x v="192"/>
    <s v="1.11.10"/>
    <x v="136"/>
    <x v="340"/>
    <n v="13.8"/>
    <n v="25"/>
    <n v="345"/>
    <n v="345"/>
    <n v="0"/>
  </r>
  <r>
    <n v="9272"/>
    <x v="192"/>
    <s v="1.11.10"/>
    <x v="136"/>
    <x v="340"/>
    <n v="4"/>
    <n v="25"/>
    <n v="100"/>
    <n v="100"/>
    <n v="0"/>
  </r>
  <r>
    <n v="9274"/>
    <x v="192"/>
    <s v="1.11.10"/>
    <x v="136"/>
    <x v="340"/>
    <n v="1"/>
    <n v="5"/>
    <n v="5"/>
    <n v="5"/>
    <n v="0"/>
  </r>
  <r>
    <n v="9275"/>
    <x v="192"/>
    <s v="1.11.10"/>
    <x v="280"/>
    <x v="339"/>
    <n v="1"/>
    <n v="25"/>
    <n v="25"/>
    <n v="12"/>
    <n v="13"/>
  </r>
  <r>
    <n v="9277"/>
    <x v="192"/>
    <s v="1.11.10"/>
    <x v="280"/>
    <x v="339"/>
    <s v=""/>
    <s v=""/>
    <s v=""/>
    <n v="13"/>
    <s v=""/>
  </r>
  <r>
    <n v="9279"/>
    <x v="192"/>
    <s v="1.11.10"/>
    <x v="8"/>
    <x v="154"/>
    <n v="5"/>
    <n v="2"/>
    <n v="10"/>
    <n v="10"/>
    <n v="0"/>
  </r>
  <r>
    <n v="9307"/>
    <x v="193"/>
    <s v="1.11.10"/>
    <x v="108"/>
    <x v="4"/>
    <n v="6"/>
    <n v="4"/>
    <n v="24"/>
    <n v="23"/>
    <n v="1"/>
  </r>
  <r>
    <n v="9308"/>
    <x v="193"/>
    <s v="1.11.10"/>
    <x v="108"/>
    <x v="4"/>
    <s v=""/>
    <s v=""/>
    <s v=""/>
    <n v="1"/>
    <s v=""/>
  </r>
  <r>
    <n v="9310"/>
    <x v="193"/>
    <s v="1.11.10"/>
    <x v="42"/>
    <x v="32"/>
    <n v="1"/>
    <n v="6"/>
    <n v="6"/>
    <n v="6"/>
    <n v="0"/>
  </r>
  <r>
    <n v="9311"/>
    <x v="193"/>
    <s v="1.11.10"/>
    <x v="286"/>
    <x v="82"/>
    <n v="1"/>
    <n v="6"/>
    <n v="6"/>
    <n v="6"/>
    <n v="0"/>
  </r>
  <r>
    <n v="9312"/>
    <x v="193"/>
    <s v="1.11.10"/>
    <x v="47"/>
    <x v="59"/>
    <n v="1"/>
    <n v="6"/>
    <n v="6"/>
    <n v="6"/>
    <n v="0"/>
  </r>
  <r>
    <n v="9314"/>
    <x v="193"/>
    <s v="1.11.10"/>
    <x v="270"/>
    <x v="230"/>
    <n v="4"/>
    <n v="10"/>
    <n v="40"/>
    <n v="35.200000000000003"/>
    <n v="4.7999999999999972"/>
  </r>
  <r>
    <n v="9315"/>
    <x v="193"/>
    <s v="1.11.10"/>
    <x v="270"/>
    <x v="230"/>
    <s v=""/>
    <s v=""/>
    <s v=""/>
    <n v="4.8"/>
    <s v=""/>
  </r>
  <r>
    <n v="9316"/>
    <x v="193"/>
    <s v="1.11.10"/>
    <x v="271"/>
    <x v="231"/>
    <n v="5"/>
    <n v="10"/>
    <n v="50"/>
    <n v="46"/>
    <n v="4"/>
  </r>
  <r>
    <n v="9317"/>
    <x v="193"/>
    <s v="1.11.10"/>
    <x v="271"/>
    <x v="231"/>
    <s v=""/>
    <s v=""/>
    <s v=""/>
    <n v="4"/>
    <s v=""/>
  </r>
  <r>
    <n v="9318"/>
    <x v="193"/>
    <s v="1.11.10"/>
    <x v="272"/>
    <x v="245"/>
    <n v="5"/>
    <n v="10"/>
    <n v="50"/>
    <n v="48"/>
    <n v="2"/>
  </r>
  <r>
    <n v="9319"/>
    <x v="193"/>
    <s v="1.11.10"/>
    <x v="272"/>
    <x v="245"/>
    <s v=""/>
    <s v=""/>
    <s v=""/>
    <n v="2"/>
    <s v=""/>
  </r>
  <r>
    <n v="9320"/>
    <x v="193"/>
    <s v="1.11.10"/>
    <x v="273"/>
    <x v="326"/>
    <n v="2.5"/>
    <n v="10"/>
    <n v="25"/>
    <n v="22"/>
    <n v="3"/>
  </r>
  <r>
    <n v="9321"/>
    <x v="193"/>
    <s v="1.11.10"/>
    <x v="273"/>
    <x v="326"/>
    <s v=""/>
    <s v=""/>
    <s v=""/>
    <n v="3"/>
    <s v=""/>
  </r>
  <r>
    <n v="9322"/>
    <x v="193"/>
    <s v="1.11.10"/>
    <x v="274"/>
    <x v="327"/>
    <n v="2.5"/>
    <n v="10"/>
    <n v="25"/>
    <n v="23"/>
    <n v="2"/>
  </r>
  <r>
    <n v="9323"/>
    <x v="193"/>
    <s v="1.11.10"/>
    <x v="274"/>
    <x v="327"/>
    <s v=""/>
    <s v=""/>
    <s v=""/>
    <n v="2"/>
    <s v=""/>
  </r>
  <r>
    <n v="9324"/>
    <x v="193"/>
    <s v="1.11.10"/>
    <x v="275"/>
    <x v="328"/>
    <n v="2.5"/>
    <n v="10"/>
    <n v="25"/>
    <n v="23"/>
    <n v="2"/>
  </r>
  <r>
    <n v="9325"/>
    <x v="193"/>
    <s v="1.11.10"/>
    <x v="275"/>
    <x v="328"/>
    <s v=""/>
    <s v=""/>
    <s v=""/>
    <n v="2"/>
    <s v=""/>
  </r>
  <r>
    <n v="9326"/>
    <x v="193"/>
    <s v="1.11.10"/>
    <x v="285"/>
    <x v="336"/>
    <n v="1"/>
    <n v="5"/>
    <n v="5"/>
    <n v="5"/>
    <n v="0"/>
  </r>
  <r>
    <n v="9327"/>
    <x v="193"/>
    <s v="1.11.10"/>
    <x v="277"/>
    <x v="100"/>
    <n v="1"/>
    <n v="5"/>
    <n v="5"/>
    <n v="5"/>
    <n v="0"/>
  </r>
  <r>
    <n v="9328"/>
    <x v="193"/>
    <s v="1.11.10"/>
    <x v="278"/>
    <x v="341"/>
    <n v="1"/>
    <n v="5"/>
    <n v="5"/>
    <n v="5"/>
    <n v="0"/>
  </r>
  <r>
    <n v="9329"/>
    <x v="193"/>
    <s v="1.11.10"/>
    <x v="6"/>
    <x v="6"/>
    <n v="1"/>
    <n v="5"/>
    <n v="5"/>
    <n v="5"/>
    <n v="0"/>
  </r>
  <r>
    <n v="9330"/>
    <x v="193"/>
    <s v="1.11.10"/>
    <x v="287"/>
    <x v="342"/>
    <n v="1"/>
    <n v="5"/>
    <n v="5"/>
    <n v="5"/>
    <n v="0"/>
  </r>
  <r>
    <n v="9331"/>
    <x v="193"/>
    <s v="1.11.10"/>
    <x v="288"/>
    <x v="343"/>
    <n v="10"/>
    <n v="5"/>
    <n v="50"/>
    <n v="50"/>
    <n v="0"/>
  </r>
  <r>
    <n v="9332"/>
    <x v="193"/>
    <s v="1.11.10"/>
    <x v="25"/>
    <x v="40"/>
    <n v="5"/>
    <n v="5"/>
    <n v="25"/>
    <n v="23"/>
    <n v="2"/>
  </r>
  <r>
    <n v="9333"/>
    <x v="193"/>
    <s v="1.11.10"/>
    <x v="25"/>
    <x v="40"/>
    <s v=""/>
    <s v=""/>
    <s v=""/>
    <n v="2"/>
    <s v=""/>
  </r>
  <r>
    <n v="9335"/>
    <x v="193"/>
    <s v="1.11.10"/>
    <x v="8"/>
    <x v="154"/>
    <n v="5"/>
    <n v="2"/>
    <n v="10"/>
    <n v="10"/>
    <n v="0"/>
  </r>
  <r>
    <n v="9353"/>
    <x v="194"/>
    <s v="03.11.10"/>
    <x v="8"/>
    <x v="156"/>
    <n v="2"/>
    <n v="2"/>
    <n v="4"/>
    <n v="4"/>
    <n v="0"/>
  </r>
  <r>
    <n v="9354"/>
    <x v="194"/>
    <s v="03.11.10"/>
    <x v="8"/>
    <x v="156"/>
    <n v="1"/>
    <n v="1"/>
    <n v="1"/>
    <n v="1"/>
    <n v="0"/>
  </r>
  <r>
    <n v="9356"/>
    <x v="194"/>
    <s v="03.11.10"/>
    <x v="40"/>
    <x v="55"/>
    <n v="2"/>
    <n v="6"/>
    <n v="12"/>
    <n v="12"/>
    <n v="0"/>
  </r>
  <r>
    <n v="9358"/>
    <x v="194"/>
    <s v="03.11.10"/>
    <x v="271"/>
    <x v="231"/>
    <n v="5"/>
    <n v="10"/>
    <n v="50"/>
    <n v="46"/>
    <n v="4"/>
  </r>
  <r>
    <n v="9359"/>
    <x v="194"/>
    <s v="03.11.10"/>
    <x v="271"/>
    <x v="231"/>
    <s v=""/>
    <s v=""/>
    <s v=""/>
    <n v="4"/>
    <s v=""/>
  </r>
  <r>
    <n v="9360"/>
    <x v="194"/>
    <s v="03.11.10"/>
    <x v="272"/>
    <x v="245"/>
    <n v="5"/>
    <n v="10"/>
    <n v="50"/>
    <n v="48"/>
    <n v="2"/>
  </r>
  <r>
    <n v="9361"/>
    <x v="194"/>
    <s v="03.11.10"/>
    <x v="272"/>
    <x v="245"/>
    <s v=""/>
    <s v=""/>
    <s v=""/>
    <n v="2"/>
    <s v=""/>
  </r>
  <r>
    <n v="9362"/>
    <x v="194"/>
    <s v="03.11.10"/>
    <x v="285"/>
    <x v="336"/>
    <n v="3"/>
    <n v="5"/>
    <n v="15"/>
    <n v="14"/>
    <n v="1"/>
  </r>
  <r>
    <n v="9363"/>
    <x v="194"/>
    <s v="03.11.10"/>
    <x v="285"/>
    <x v="336"/>
    <s v=""/>
    <s v=""/>
    <s v=""/>
    <n v="1"/>
    <s v=""/>
  </r>
  <r>
    <n v="9364"/>
    <x v="194"/>
    <s v="03.11.10"/>
    <x v="277"/>
    <x v="100"/>
    <n v="3"/>
    <n v="5"/>
    <n v="15"/>
    <n v="14"/>
    <n v="1"/>
  </r>
  <r>
    <n v="9365"/>
    <x v="194"/>
    <s v="03.11.10"/>
    <x v="277"/>
    <x v="100"/>
    <s v=""/>
    <s v=""/>
    <s v=""/>
    <n v="1"/>
    <s v=""/>
  </r>
  <r>
    <n v="9366"/>
    <x v="194"/>
    <s v="03.11.10"/>
    <x v="278"/>
    <x v="341"/>
    <n v="3"/>
    <n v="5"/>
    <n v="15"/>
    <n v="14"/>
    <n v="1"/>
  </r>
  <r>
    <n v="9367"/>
    <x v="194"/>
    <s v="03.11.10"/>
    <x v="278"/>
    <x v="341"/>
    <s v=""/>
    <s v=""/>
    <s v=""/>
    <n v="1"/>
    <s v=""/>
  </r>
  <r>
    <n v="9368"/>
    <x v="194"/>
    <s v="03.11.10"/>
    <x v="6"/>
    <x v="6"/>
    <n v="1"/>
    <n v="5"/>
    <n v="5"/>
    <n v="5"/>
    <n v="0"/>
  </r>
  <r>
    <n v="9369"/>
    <x v="194"/>
    <s v="03.11.10"/>
    <x v="287"/>
    <x v="342"/>
    <n v="3"/>
    <n v="5"/>
    <n v="15"/>
    <n v="14"/>
    <n v="1"/>
  </r>
  <r>
    <n v="9370"/>
    <x v="194"/>
    <s v="03.11.10"/>
    <x v="287"/>
    <x v="342"/>
    <s v=""/>
    <s v=""/>
    <s v=""/>
    <n v="1"/>
    <s v=""/>
  </r>
  <r>
    <n v="9371"/>
    <x v="194"/>
    <s v="03.11.10"/>
    <x v="64"/>
    <x v="48"/>
    <n v="1"/>
    <n v="5"/>
    <n v="5"/>
    <n v="5"/>
    <n v="0"/>
  </r>
  <r>
    <n v="9372"/>
    <x v="194"/>
    <s v="03.11.10"/>
    <x v="25"/>
    <x v="40"/>
    <n v="5"/>
    <n v="5"/>
    <n v="25"/>
    <n v="23"/>
    <n v="2"/>
  </r>
  <r>
    <n v="9373"/>
    <x v="194"/>
    <s v="03.11.10"/>
    <x v="25"/>
    <x v="40"/>
    <s v=""/>
    <s v=""/>
    <s v=""/>
    <n v="2"/>
    <s v=""/>
  </r>
  <r>
    <n v="9403"/>
    <x v="195"/>
    <s v="03.11.10"/>
    <x v="108"/>
    <x v="4"/>
    <n v="6"/>
    <n v="4"/>
    <n v="24"/>
    <n v="23"/>
    <n v="1"/>
  </r>
  <r>
    <n v="9404"/>
    <x v="195"/>
    <s v="03.11.10"/>
    <x v="8"/>
    <x v="344"/>
    <s v=""/>
    <s v=""/>
    <s v=""/>
    <n v="1"/>
    <s v=""/>
  </r>
  <r>
    <n v="9405"/>
    <x v="195"/>
    <s v="03.11.10"/>
    <x v="35"/>
    <x v="50"/>
    <n v="3"/>
    <n v="5"/>
    <n v="15"/>
    <n v="14"/>
    <n v="1"/>
  </r>
  <r>
    <n v="9406"/>
    <x v="195"/>
    <s v="03.11.10"/>
    <x v="35"/>
    <x v="50"/>
    <s v=""/>
    <s v=""/>
    <s v=""/>
    <n v="1"/>
    <s v=""/>
  </r>
  <r>
    <n v="9407"/>
    <x v="195"/>
    <s v="03.11.10"/>
    <x v="271"/>
    <x v="231"/>
    <n v="2.5"/>
    <n v="10"/>
    <n v="25"/>
    <n v="23"/>
    <n v="2"/>
  </r>
  <r>
    <n v="9408"/>
    <x v="195"/>
    <s v="03.11.10"/>
    <x v="271"/>
    <x v="231"/>
    <s v=""/>
    <s v=""/>
    <s v=""/>
    <n v="2"/>
    <s v=""/>
  </r>
  <r>
    <n v="9409"/>
    <x v="195"/>
    <s v="03.11.10"/>
    <x v="272"/>
    <x v="245"/>
    <n v="2.5"/>
    <n v="10"/>
    <n v="25"/>
    <n v="24"/>
    <n v="1"/>
  </r>
  <r>
    <n v="9410"/>
    <x v="195"/>
    <s v="03.11.10"/>
    <x v="272"/>
    <x v="245"/>
    <s v=""/>
    <s v=""/>
    <s v=""/>
    <n v="1"/>
    <s v=""/>
  </r>
  <r>
    <n v="9445"/>
    <x v="196"/>
    <s v="08.11.10"/>
    <x v="8"/>
    <x v="345"/>
    <n v="201"/>
    <n v="30"/>
    <n v="6030"/>
    <n v="6030"/>
    <n v="0"/>
  </r>
  <r>
    <n v="9446"/>
    <x v="196"/>
    <s v="08.11.10"/>
    <x v="289"/>
    <x v="346"/>
    <s v=""/>
    <s v=""/>
    <s v=""/>
    <n v="630"/>
    <s v=""/>
  </r>
  <r>
    <n v="9490"/>
    <x v="197"/>
    <s v="08.11.10"/>
    <x v="40"/>
    <x v="55"/>
    <n v="1"/>
    <n v="6"/>
    <n v="6"/>
    <n v="6"/>
    <n v="0"/>
  </r>
  <r>
    <n v="9535"/>
    <x v="198"/>
    <s v="11.11.10"/>
    <x v="8"/>
    <x v="345"/>
    <n v="200"/>
    <n v="30"/>
    <n v="6000"/>
    <n v="6000"/>
    <n v="0"/>
  </r>
  <r>
    <n v="9536"/>
    <x v="198"/>
    <s v="11.11.10"/>
    <x v="290"/>
    <x v="346"/>
    <s v=""/>
    <s v=""/>
    <s v=""/>
    <n v="381"/>
    <s v=""/>
  </r>
  <r>
    <n v="9580"/>
    <x v="199"/>
    <s v="11.11.10"/>
    <x v="8"/>
    <x v="345"/>
    <n v="25"/>
    <n v="30"/>
    <n v="750"/>
    <n v="750"/>
    <n v="0"/>
  </r>
  <r>
    <n v="9626"/>
    <x v="200"/>
    <s v="11.11.10"/>
    <x v="32"/>
    <x v="347"/>
    <n v="5"/>
    <n v="10"/>
    <n v="50"/>
    <n v="42"/>
    <n v="8"/>
  </r>
  <r>
    <n v="9627"/>
    <x v="200"/>
    <s v="11.11.10"/>
    <x v="32"/>
    <x v="347"/>
    <s v=""/>
    <s v=""/>
    <s v=""/>
    <n v="8"/>
    <s v=""/>
  </r>
  <r>
    <n v="9628"/>
    <x v="200"/>
    <s v="11.11.10"/>
    <x v="206"/>
    <x v="348"/>
    <n v="10"/>
    <n v="5"/>
    <n v="50"/>
    <n v="42"/>
    <n v="8"/>
  </r>
  <r>
    <n v="9629"/>
    <x v="200"/>
    <s v="11.11.10"/>
    <x v="206"/>
    <x v="348"/>
    <s v=""/>
    <s v=""/>
    <s v=""/>
    <n v="8"/>
    <s v=""/>
  </r>
  <r>
    <n v="9631"/>
    <x v="200"/>
    <s v="11.11.10"/>
    <x v="232"/>
    <x v="349"/>
    <n v="10.5"/>
    <n v="10"/>
    <n v="105"/>
    <n v="100"/>
    <n v="5"/>
  </r>
  <r>
    <n v="9632"/>
    <x v="200"/>
    <s v="11.11.10"/>
    <x v="232"/>
    <x v="349"/>
    <s v=""/>
    <s v=""/>
    <s v=""/>
    <n v="5"/>
    <s v=""/>
  </r>
  <r>
    <n v="9634"/>
    <x v="200"/>
    <s v="11.11.10"/>
    <x v="147"/>
    <x v="136"/>
    <n v="4"/>
    <n v="6"/>
    <n v="24"/>
    <n v="23"/>
    <n v="1"/>
  </r>
  <r>
    <n v="9635"/>
    <x v="200"/>
    <s v="11.11.10"/>
    <x v="147"/>
    <x v="136"/>
    <s v=""/>
    <s v=""/>
    <s v=""/>
    <n v="1"/>
    <s v=""/>
  </r>
  <r>
    <n v="9637"/>
    <x v="200"/>
    <s v="11.11.10"/>
    <x v="87"/>
    <x v="19"/>
    <n v="19"/>
    <n v="24"/>
    <n v="456"/>
    <n v="456"/>
    <n v="0"/>
  </r>
  <r>
    <n v="9638"/>
    <x v="200"/>
    <s v="11.11.10"/>
    <x v="87"/>
    <x v="19"/>
    <n v="3"/>
    <n v="24"/>
    <n v="72"/>
    <n v="72"/>
    <n v="0"/>
  </r>
  <r>
    <n v="9641"/>
    <x v="200"/>
    <s v="11.11.10"/>
    <x v="104"/>
    <x v="116"/>
    <n v="6"/>
    <n v="4"/>
    <n v="24"/>
    <n v="22"/>
    <n v="2"/>
  </r>
  <r>
    <n v="9642"/>
    <x v="200"/>
    <s v="11.11.10"/>
    <x v="104"/>
    <x v="116"/>
    <s v=""/>
    <s v=""/>
    <s v=""/>
    <n v="2"/>
    <s v=""/>
  </r>
  <r>
    <n v="9677"/>
    <x v="201"/>
    <s v="12.11.10"/>
    <x v="8"/>
    <x v="345"/>
    <n v="90"/>
    <n v="30"/>
    <n v="2700"/>
    <n v="2700"/>
    <n v="0"/>
  </r>
  <r>
    <n v="9678"/>
    <x v="201"/>
    <s v="12.11.10"/>
    <x v="290"/>
    <x v="346"/>
    <s v=""/>
    <s v=""/>
    <s v=""/>
    <n v="90"/>
    <s v=""/>
  </r>
  <r>
    <n v="9715"/>
    <x v="202"/>
    <s v="12.11.10"/>
    <x v="8"/>
    <x v="345"/>
    <n v="75"/>
    <n v="30"/>
    <n v="2250"/>
    <n v="2250"/>
    <n v="0"/>
  </r>
  <r>
    <n v="9716"/>
    <x v="202"/>
    <s v="12.11.10"/>
    <x v="290"/>
    <x v="346"/>
    <s v=""/>
    <s v=""/>
    <s v=""/>
    <n v="85"/>
    <s v=""/>
  </r>
  <r>
    <n v="9761"/>
    <x v="203"/>
    <s v="11.11.10"/>
    <x v="8"/>
    <x v="345"/>
    <n v="50"/>
    <n v="30"/>
    <n v="1500"/>
    <n v="1500"/>
    <n v="0"/>
  </r>
  <r>
    <n v="9762"/>
    <x v="203"/>
    <s v="11.11.10"/>
    <x v="290"/>
    <x v="346"/>
    <s v=""/>
    <s v=""/>
    <s v=""/>
    <n v="83"/>
    <s v=""/>
  </r>
  <r>
    <n v="9808"/>
    <x v="204"/>
    <s v="17.11.10"/>
    <x v="8"/>
    <x v="87"/>
    <n v="13"/>
    <n v="2"/>
    <n v="26"/>
    <n v="26"/>
    <n v="0"/>
  </r>
  <r>
    <n v="9847"/>
    <x v="205"/>
    <s v="18.11.10"/>
    <x v="8"/>
    <x v="345"/>
    <n v="95"/>
    <n v="30"/>
    <n v="2850"/>
    <n v="2850"/>
    <n v="0"/>
  </r>
  <r>
    <n v="9848"/>
    <x v="205"/>
    <s v="18.11.10"/>
    <x v="291"/>
    <x v="346"/>
    <s v=""/>
    <s v=""/>
    <s v=""/>
    <n v="35"/>
    <s v=""/>
  </r>
  <r>
    <n v="9885"/>
    <x v="206"/>
    <s v="23.11.10"/>
    <x v="22"/>
    <x v="37"/>
    <n v="5"/>
    <n v="5"/>
    <n v="25"/>
    <n v="22"/>
    <n v="3"/>
  </r>
  <r>
    <n v="9886"/>
    <x v="206"/>
    <s v="23.11.10"/>
    <x v="22"/>
    <x v="37"/>
    <s v=""/>
    <s v=""/>
    <s v=""/>
    <n v="3"/>
    <s v=""/>
  </r>
  <r>
    <n v="9887"/>
    <x v="206"/>
    <s v="23.11.10"/>
    <x v="6"/>
    <x v="295"/>
    <n v="1"/>
    <n v="5"/>
    <n v="5"/>
    <n v="5"/>
    <n v="0"/>
  </r>
  <r>
    <n v="9888"/>
    <x v="206"/>
    <s v="23.11.10"/>
    <x v="7"/>
    <x v="350"/>
    <n v="1"/>
    <n v="5"/>
    <n v="5"/>
    <n v="5"/>
    <n v="0"/>
  </r>
  <r>
    <n v="9889"/>
    <x v="206"/>
    <s v="23.11.10"/>
    <x v="258"/>
    <x v="351"/>
    <n v="3"/>
    <n v="5"/>
    <n v="15"/>
    <n v="14"/>
    <n v="1"/>
  </r>
  <r>
    <n v="9890"/>
    <x v="206"/>
    <s v="23.11.10"/>
    <x v="258"/>
    <x v="351"/>
    <s v=""/>
    <s v=""/>
    <s v=""/>
    <n v="1"/>
    <s v=""/>
  </r>
  <r>
    <n v="9892"/>
    <x v="206"/>
    <s v="23.11.10"/>
    <x v="51"/>
    <x v="63"/>
    <n v="4"/>
    <n v="6"/>
    <n v="24"/>
    <n v="23"/>
    <n v="1"/>
  </r>
  <r>
    <n v="9893"/>
    <x v="206"/>
    <s v="23.11.10"/>
    <x v="51"/>
    <x v="63"/>
    <s v=""/>
    <s v=""/>
    <s v=""/>
    <n v="1"/>
    <s v=""/>
  </r>
  <r>
    <n v="9895"/>
    <x v="206"/>
    <s v="23.11.10"/>
    <x v="107"/>
    <x v="254"/>
    <n v="1"/>
    <n v="6"/>
    <n v="6"/>
    <n v="6"/>
    <n v="0"/>
  </r>
  <r>
    <n v="9897"/>
    <x v="206"/>
    <s v="23.11.10"/>
    <x v="134"/>
    <x v="68"/>
    <n v="2"/>
    <n v="25"/>
    <n v="50"/>
    <n v="50"/>
    <n v="0"/>
  </r>
  <r>
    <n v="9900"/>
    <x v="206"/>
    <s v="23.11.10"/>
    <x v="292"/>
    <x v="352"/>
    <s v=""/>
    <n v="2"/>
    <s v=""/>
    <n v="2"/>
    <s v=""/>
  </r>
  <r>
    <n v="9927"/>
    <x v="207"/>
    <s v="29.11.10"/>
    <x v="237"/>
    <x v="261"/>
    <n v="1"/>
    <n v="6"/>
    <n v="6"/>
    <n v="6"/>
    <n v="0"/>
  </r>
  <r>
    <n v="9929"/>
    <x v="207"/>
    <s v="29.11.10"/>
    <x v="103"/>
    <x v="80"/>
    <n v="1"/>
    <n v="6"/>
    <n v="6"/>
    <n v="6"/>
    <n v="0"/>
  </r>
  <r>
    <n v="9931"/>
    <x v="207"/>
    <s v="29.11.10"/>
    <x v="8"/>
    <x v="156"/>
    <n v="1"/>
    <n v="10"/>
    <n v="10"/>
    <n v="10"/>
    <n v="0"/>
  </r>
  <r>
    <n v="9933"/>
    <x v="207"/>
    <s v="29.11.10"/>
    <x v="293"/>
    <x v="33"/>
    <n v="2"/>
    <n v="100"/>
    <n v="200"/>
    <n v="199"/>
    <n v="1"/>
  </r>
  <r>
    <n v="9974"/>
    <x v="208"/>
    <s v="29.11.10"/>
    <x v="146"/>
    <x v="155"/>
    <n v="4"/>
    <n v="6"/>
    <n v="24"/>
    <n v="23"/>
    <n v="1"/>
  </r>
  <r>
    <n v="9975"/>
    <x v="208"/>
    <s v="29.11.10"/>
    <x v="146"/>
    <x v="155"/>
    <s v=""/>
    <s v=""/>
    <s v=""/>
    <n v="1"/>
    <s v=""/>
  </r>
  <r>
    <n v="9977"/>
    <x v="208"/>
    <s v="29.11.10"/>
    <x v="107"/>
    <x v="254"/>
    <n v="4"/>
    <n v="6"/>
    <n v="24"/>
    <n v="23"/>
    <n v="1"/>
  </r>
  <r>
    <n v="9978"/>
    <x v="208"/>
    <s v="29.11.10"/>
    <x v="107"/>
    <x v="254"/>
    <s v=""/>
    <s v=""/>
    <s v=""/>
    <n v="1"/>
    <s v=""/>
  </r>
  <r>
    <n v="9979"/>
    <x v="208"/>
    <s v="29.11.10"/>
    <x v="111"/>
    <x v="353"/>
    <n v="2"/>
    <n v="4"/>
    <n v="8"/>
    <n v="8"/>
    <n v="0"/>
  </r>
  <r>
    <n v="9981"/>
    <x v="208"/>
    <s v="29.11.10"/>
    <x v="228"/>
    <x v="354"/>
    <n v="2"/>
    <n v="5"/>
    <n v="10"/>
    <n v="10"/>
    <n v="0"/>
  </r>
  <r>
    <n v="10017"/>
    <x v="209"/>
    <s v="3.12.10"/>
    <x v="125"/>
    <x v="355"/>
    <n v="4"/>
    <n v="10"/>
    <n v="40"/>
    <n v="40"/>
    <n v="0"/>
  </r>
  <r>
    <n v="10018"/>
    <x v="209"/>
    <s v="3.12.10"/>
    <x v="232"/>
    <x v="356"/>
    <n v="1"/>
    <n v="10"/>
    <n v="10"/>
    <n v="10"/>
    <n v="0"/>
  </r>
  <r>
    <n v="10062"/>
    <x v="210"/>
    <s v="3.12.10"/>
    <x v="236"/>
    <x v="258"/>
    <n v="2"/>
    <n v="5"/>
    <n v="10"/>
    <n v="10"/>
    <n v="0"/>
  </r>
  <r>
    <n v="10063"/>
    <x v="210"/>
    <s v="3.12.10"/>
    <x v="6"/>
    <x v="6"/>
    <n v="2"/>
    <n v="5"/>
    <n v="10"/>
    <n v="10"/>
    <n v="0"/>
  </r>
  <r>
    <n v="10066"/>
    <x v="210"/>
    <s v="3.12.10"/>
    <x v="40"/>
    <x v="55"/>
    <n v="1"/>
    <n v="6"/>
    <n v="6"/>
    <n v="6"/>
    <n v="0"/>
  </r>
  <r>
    <n v="10068"/>
    <x v="210"/>
    <s v="3.12.10"/>
    <x v="251"/>
    <x v="304"/>
    <n v="4"/>
    <n v="6"/>
    <n v="24"/>
    <n v="23"/>
    <n v="1"/>
  </r>
  <r>
    <n v="10069"/>
    <x v="210"/>
    <s v="3.12.10"/>
    <x v="251"/>
    <x v="304"/>
    <s v=""/>
    <s v=""/>
    <s v=""/>
    <n v="1"/>
    <s v=""/>
  </r>
  <r>
    <n v="10071"/>
    <x v="210"/>
    <s v="3.12.10"/>
    <x v="58"/>
    <x v="68"/>
    <n v="1"/>
    <n v="25"/>
    <n v="25"/>
    <n v="25"/>
    <n v="0"/>
  </r>
  <r>
    <n v="10072"/>
    <x v="210"/>
    <s v="3.12.10"/>
    <x v="154"/>
    <x v="142"/>
    <n v="4"/>
    <n v="25"/>
    <n v="100"/>
    <n v="96"/>
    <n v="4"/>
  </r>
  <r>
    <n v="10073"/>
    <x v="210"/>
    <s v="3.12.10"/>
    <x v="154"/>
    <x v="142"/>
    <s v=""/>
    <s v=""/>
    <s v=""/>
    <n v="4"/>
    <s v=""/>
  </r>
  <r>
    <n v="10110"/>
    <x v="211"/>
    <s v="3.12.10"/>
    <x v="6"/>
    <x v="6"/>
    <n v="1"/>
    <n v="5"/>
    <n v="5"/>
    <n v="5"/>
    <n v="0"/>
  </r>
  <r>
    <n v="10111"/>
    <x v="211"/>
    <s v="3.12.10"/>
    <x v="65"/>
    <x v="80"/>
    <n v="1"/>
    <n v="5"/>
    <n v="5"/>
    <n v="5"/>
    <n v="0"/>
  </r>
  <r>
    <n v="10112"/>
    <x v="211"/>
    <s v="3.12.10"/>
    <x v="294"/>
    <x v="81"/>
    <n v="1"/>
    <n v="5"/>
    <n v="5"/>
    <n v="5"/>
    <n v="0"/>
  </r>
  <r>
    <n v="10113"/>
    <x v="211"/>
    <s v="3.12.10"/>
    <x v="22"/>
    <x v="37"/>
    <n v="5"/>
    <n v="5"/>
    <n v="25"/>
    <n v="21"/>
    <n v="4"/>
  </r>
  <r>
    <n v="10114"/>
    <x v="211"/>
    <s v="3.12.10"/>
    <x v="22"/>
    <x v="37"/>
    <s v=""/>
    <s v=""/>
    <s v=""/>
    <n v="4"/>
    <s v=""/>
  </r>
  <r>
    <n v="10115"/>
    <x v="211"/>
    <s v="3.12.10"/>
    <x v="73"/>
    <x v="24"/>
    <n v="5"/>
    <n v="5"/>
    <n v="25"/>
    <n v="21"/>
    <n v="4"/>
  </r>
  <r>
    <n v="10116"/>
    <x v="211"/>
    <s v="3.12.10"/>
    <x v="73"/>
    <x v="24"/>
    <s v=""/>
    <s v=""/>
    <s v=""/>
    <n v="4"/>
    <s v=""/>
  </r>
  <r>
    <n v="10117"/>
    <x v="211"/>
    <s v="3.12.10"/>
    <x v="295"/>
    <x v="102"/>
    <n v="1"/>
    <n v="5"/>
    <n v="5"/>
    <n v="5"/>
    <n v="0"/>
  </r>
  <r>
    <n v="10118"/>
    <x v="211"/>
    <s v="3.12.10"/>
    <x v="31"/>
    <x v="357"/>
    <n v="1"/>
    <n v="5"/>
    <n v="5"/>
    <n v="5"/>
    <n v="0"/>
  </r>
  <r>
    <n v="10119"/>
    <x v="211"/>
    <s v="3.12.10"/>
    <x v="30"/>
    <x v="45"/>
    <n v="1"/>
    <n v="5"/>
    <n v="5"/>
    <n v="5"/>
    <n v="0"/>
  </r>
  <r>
    <n v="10120"/>
    <x v="211"/>
    <s v="3.12.10"/>
    <x v="240"/>
    <x v="68"/>
    <n v="1"/>
    <n v="5"/>
    <n v="5"/>
    <n v="5"/>
    <n v="0"/>
  </r>
  <r>
    <n v="10166"/>
    <x v="212"/>
    <s v="06.12.10"/>
    <x v="22"/>
    <x v="37"/>
    <n v="5"/>
    <n v="5"/>
    <n v="25"/>
    <n v="21"/>
    <n v="4"/>
  </r>
  <r>
    <n v="10167"/>
    <x v="212"/>
    <s v="06.12.10"/>
    <x v="22"/>
    <x v="37"/>
    <s v=""/>
    <s v=""/>
    <s v=""/>
    <n v="4"/>
    <s v=""/>
  </r>
  <r>
    <n v="10168"/>
    <x v="212"/>
    <s v="06.12.10"/>
    <x v="206"/>
    <x v="358"/>
    <n v="5"/>
    <n v="5"/>
    <n v="25"/>
    <n v="21"/>
    <n v="4"/>
  </r>
  <r>
    <n v="10169"/>
    <x v="212"/>
    <s v="06.12.10"/>
    <x v="206"/>
    <x v="358"/>
    <s v=""/>
    <s v=""/>
    <s v=""/>
    <n v="4"/>
    <s v=""/>
  </r>
  <r>
    <n v="10170"/>
    <x v="212"/>
    <s v="06.12.10"/>
    <x v="205"/>
    <x v="63"/>
    <n v="5"/>
    <n v="5"/>
    <n v="25"/>
    <n v="23.34"/>
    <n v="1.6600000000000001"/>
  </r>
  <r>
    <n v="10171"/>
    <x v="212"/>
    <s v="06.12.10"/>
    <x v="205"/>
    <x v="63"/>
    <s v=""/>
    <s v=""/>
    <s v=""/>
    <n v="1.66"/>
    <s v=""/>
  </r>
  <r>
    <n v="10172"/>
    <x v="212"/>
    <s v="06.12.10"/>
    <x v="23"/>
    <x v="359"/>
    <n v="5"/>
    <n v="5"/>
    <n v="25"/>
    <n v="21"/>
    <n v="4"/>
  </r>
  <r>
    <n v="10173"/>
    <x v="212"/>
    <s v="06.12.10"/>
    <x v="23"/>
    <x v="359"/>
    <s v=""/>
    <s v=""/>
    <s v=""/>
    <n v="4"/>
    <s v=""/>
  </r>
  <r>
    <n v="10174"/>
    <x v="212"/>
    <s v="06.12.10"/>
    <x v="29"/>
    <x v="44"/>
    <n v="5"/>
    <n v="5"/>
    <n v="25"/>
    <n v="21"/>
    <n v="4"/>
  </r>
  <r>
    <n v="10175"/>
    <x v="212"/>
    <s v="06.12.10"/>
    <x v="29"/>
    <x v="44"/>
    <s v=""/>
    <s v=""/>
    <s v=""/>
    <n v="4"/>
    <s v=""/>
  </r>
  <r>
    <n v="10176"/>
    <x v="212"/>
    <s v="06.12.10"/>
    <x v="35"/>
    <x v="50"/>
    <n v="5"/>
    <n v="5"/>
    <n v="25"/>
    <n v="23.34"/>
    <n v="1.6600000000000001"/>
  </r>
  <r>
    <n v="10177"/>
    <x v="212"/>
    <s v="06.12.10"/>
    <x v="35"/>
    <x v="50"/>
    <s v=""/>
    <s v=""/>
    <s v=""/>
    <n v="1.66"/>
    <s v=""/>
  </r>
  <r>
    <n v="10178"/>
    <x v="212"/>
    <s v="06.12.10"/>
    <x v="28"/>
    <x v="360"/>
    <n v="5"/>
    <n v="5"/>
    <n v="25"/>
    <n v="21"/>
    <n v="4"/>
  </r>
  <r>
    <n v="10179"/>
    <x v="212"/>
    <s v="06.12.10"/>
    <x v="28"/>
    <x v="360"/>
    <s v=""/>
    <s v=""/>
    <s v=""/>
    <n v="4"/>
    <s v=""/>
  </r>
  <r>
    <n v="10180"/>
    <x v="212"/>
    <s v="06.12.10"/>
    <x v="61"/>
    <x v="361"/>
    <n v="5"/>
    <n v="5"/>
    <n v="25"/>
    <n v="19"/>
    <n v="6"/>
  </r>
  <r>
    <n v="10181"/>
    <x v="212"/>
    <s v="06.12.10"/>
    <x v="61"/>
    <x v="361"/>
    <s v=""/>
    <s v=""/>
    <s v=""/>
    <n v="6"/>
    <s v=""/>
  </r>
  <r>
    <n v="10182"/>
    <x v="212"/>
    <s v="06.12.10"/>
    <x v="296"/>
    <x v="362"/>
    <n v="5"/>
    <n v="5"/>
    <n v="25"/>
    <n v="23.34"/>
    <n v="1.6600000000000001"/>
  </r>
  <r>
    <n v="10183"/>
    <x v="212"/>
    <s v="06.12.10"/>
    <x v="296"/>
    <x v="362"/>
    <s v=""/>
    <s v=""/>
    <s v=""/>
    <n v="1.66"/>
    <s v=""/>
  </r>
  <r>
    <n v="10184"/>
    <x v="212"/>
    <s v="06.12.10"/>
    <x v="32"/>
    <x v="363"/>
    <n v="2.5"/>
    <n v="10"/>
    <n v="25"/>
    <n v="20.75"/>
    <n v="4.25"/>
  </r>
  <r>
    <n v="10185"/>
    <x v="212"/>
    <s v="06.12.10"/>
    <x v="32"/>
    <x v="363"/>
    <s v=""/>
    <s v=""/>
    <s v=""/>
    <n v="4.25"/>
    <s v=""/>
  </r>
  <r>
    <n v="10186"/>
    <x v="212"/>
    <s v="06.12.10"/>
    <x v="25"/>
    <x v="40"/>
    <n v="5"/>
    <n v="5"/>
    <n v="25"/>
    <n v="21"/>
    <n v="4"/>
  </r>
  <r>
    <n v="10187"/>
    <x v="212"/>
    <s v="06.12.10"/>
    <x v="25"/>
    <x v="40"/>
    <s v=""/>
    <s v=""/>
    <s v=""/>
    <n v="4"/>
    <s v=""/>
  </r>
  <r>
    <n v="10188"/>
    <x v="212"/>
    <s v="06.12.10"/>
    <x v="259"/>
    <x v="219"/>
    <n v="5"/>
    <n v="10"/>
    <n v="50"/>
    <n v="40"/>
    <n v="10"/>
  </r>
  <r>
    <n v="10189"/>
    <x v="212"/>
    <s v="06.12.10"/>
    <x v="259"/>
    <x v="219"/>
    <s v=""/>
    <s v=""/>
    <s v=""/>
    <n v="10"/>
    <s v=""/>
  </r>
  <r>
    <n v="10191"/>
    <x v="212"/>
    <s v="06.12.10"/>
    <x v="297"/>
    <x v="155"/>
    <n v="4"/>
    <n v="6"/>
    <n v="24"/>
    <n v="23"/>
    <n v="1"/>
  </r>
  <r>
    <n v="10192"/>
    <x v="212"/>
    <s v="06.12.10"/>
    <x v="297"/>
    <x v="155"/>
    <s v=""/>
    <s v=""/>
    <s v=""/>
    <n v="1"/>
    <s v=""/>
  </r>
  <r>
    <n v="10214"/>
    <x v="213"/>
    <s v="04.12.10"/>
    <x v="103"/>
    <x v="80"/>
    <n v="4"/>
    <n v="6"/>
    <n v="24"/>
    <n v="23"/>
    <n v="1"/>
  </r>
  <r>
    <n v="10215"/>
    <x v="213"/>
    <s v="04.12.10"/>
    <x v="103"/>
    <x v="80"/>
    <s v=""/>
    <s v=""/>
    <s v=""/>
    <n v="1"/>
    <s v=""/>
  </r>
  <r>
    <n v="10265"/>
    <x v="214"/>
    <s v="06.12.10"/>
    <x v="8"/>
    <x v="345"/>
    <n v="100"/>
    <n v="30"/>
    <n v="3000"/>
    <n v="985"/>
    <n v="2015"/>
  </r>
  <r>
    <n v="10302"/>
    <x v="215"/>
    <s v="6.12.10"/>
    <x v="298"/>
    <x v="364"/>
    <n v="10"/>
    <n v="10"/>
    <n v="100"/>
    <n v="80"/>
    <n v="20"/>
  </r>
  <r>
    <n v="10303"/>
    <x v="215"/>
    <s v="6.12.10"/>
    <x v="298"/>
    <x v="364"/>
    <s v=""/>
    <s v=""/>
    <s v=""/>
    <n v="20"/>
    <s v=""/>
  </r>
  <r>
    <n v="10342"/>
    <x v="216"/>
    <s v="6.12.10"/>
    <x v="259"/>
    <x v="219"/>
    <n v="2.5"/>
    <n v="10"/>
    <n v="25"/>
    <n v="20"/>
    <n v="5"/>
  </r>
  <r>
    <n v="10343"/>
    <x v="216"/>
    <s v="6.12.10"/>
    <x v="259"/>
    <x v="219"/>
    <s v=""/>
    <s v=""/>
    <s v=""/>
    <n v="5"/>
    <s v=""/>
  </r>
  <r>
    <n v="10344"/>
    <x v="216"/>
    <s v="6.12.10"/>
    <x v="299"/>
    <x v="365"/>
    <n v="2.5"/>
    <n v="10"/>
    <n v="25"/>
    <n v="19"/>
    <n v="6"/>
  </r>
  <r>
    <n v="10345"/>
    <x v="216"/>
    <s v="6.12.10"/>
    <x v="299"/>
    <x v="365"/>
    <s v=""/>
    <s v=""/>
    <s v=""/>
    <n v="6"/>
    <s v=""/>
  </r>
  <r>
    <n v="10389"/>
    <x v="217"/>
    <s v="8.12.10"/>
    <x v="300"/>
    <x v="213"/>
    <n v="5"/>
    <n v="5"/>
    <n v="25"/>
    <n v="24"/>
    <n v="1"/>
  </r>
  <r>
    <n v="10390"/>
    <x v="217"/>
    <s v="8.12.10"/>
    <x v="300"/>
    <x v="213"/>
    <s v=""/>
    <s v=""/>
    <s v=""/>
    <n v="1"/>
    <s v=""/>
  </r>
  <r>
    <n v="10434"/>
    <x v="218"/>
    <s v="8.12.10"/>
    <x v="8"/>
    <x v="10"/>
    <n v="12"/>
    <n v="100"/>
    <n v="1200"/>
    <n v="1200"/>
    <n v="0"/>
  </r>
  <r>
    <n v="10435"/>
    <x v="218"/>
    <s v="8.12.10"/>
    <x v="8"/>
    <x v="12"/>
    <n v="12"/>
    <n v="100"/>
    <n v="1200"/>
    <n v="1200"/>
    <n v="0"/>
  </r>
  <r>
    <n v="10484"/>
    <x v="219"/>
    <s v="10.12.10"/>
    <x v="22"/>
    <x v="37"/>
    <n v="5"/>
    <n v="5"/>
    <n v="25"/>
    <n v="22"/>
    <n v="3"/>
  </r>
  <r>
    <n v="10485"/>
    <x v="219"/>
    <s v="10.12.10"/>
    <x v="22"/>
    <x v="37"/>
    <s v=""/>
    <s v=""/>
    <s v=""/>
    <n v="3"/>
    <s v=""/>
  </r>
  <r>
    <n v="10486"/>
    <x v="219"/>
    <s v="10.12.10"/>
    <x v="206"/>
    <x v="99"/>
    <n v="5"/>
    <n v="5"/>
    <n v="25"/>
    <n v="22"/>
    <n v="3"/>
  </r>
  <r>
    <n v="10487"/>
    <x v="219"/>
    <s v="10.12.10"/>
    <x v="206"/>
    <x v="99"/>
    <s v=""/>
    <s v=""/>
    <s v=""/>
    <n v="3"/>
    <s v=""/>
  </r>
  <r>
    <n v="10488"/>
    <x v="219"/>
    <s v="10.12.10"/>
    <x v="205"/>
    <x v="63"/>
    <n v="3"/>
    <n v="5"/>
    <n v="15"/>
    <n v="14"/>
    <n v="1"/>
  </r>
  <r>
    <n v="10489"/>
    <x v="219"/>
    <s v="10.12.10"/>
    <x v="205"/>
    <x v="63"/>
    <s v=""/>
    <s v=""/>
    <s v=""/>
    <n v="1"/>
    <s v=""/>
  </r>
  <r>
    <n v="10490"/>
    <x v="219"/>
    <s v="10.12.10"/>
    <x v="230"/>
    <x v="366"/>
    <n v="5"/>
    <n v="5"/>
    <n v="25"/>
    <n v="20"/>
    <n v="5"/>
  </r>
  <r>
    <n v="10491"/>
    <x v="219"/>
    <s v="10.12.10"/>
    <x v="230"/>
    <x v="366"/>
    <s v=""/>
    <s v=""/>
    <s v=""/>
    <n v="5"/>
    <s v=""/>
  </r>
  <r>
    <n v="10492"/>
    <x v="219"/>
    <s v="10.12.10"/>
    <x v="214"/>
    <x v="315"/>
    <n v="1"/>
    <n v="5"/>
    <n v="5"/>
    <n v="5"/>
    <n v="0"/>
  </r>
  <r>
    <n v="10493"/>
    <x v="219"/>
    <s v="10.12.10"/>
    <x v="24"/>
    <x v="39"/>
    <n v="2"/>
    <n v="5"/>
    <n v="10"/>
    <n v="10"/>
    <n v="0"/>
  </r>
  <r>
    <n v="10495"/>
    <x v="219"/>
    <s v="10.12.10"/>
    <x v="259"/>
    <x v="219"/>
    <n v="2.5"/>
    <n v="10"/>
    <n v="25"/>
    <n v="20"/>
    <n v="5"/>
  </r>
  <r>
    <n v="10496"/>
    <x v="219"/>
    <s v="10.12.10"/>
    <x v="259"/>
    <x v="219"/>
    <s v=""/>
    <s v=""/>
    <s v=""/>
    <n v="5"/>
    <s v=""/>
  </r>
  <r>
    <n v="10497"/>
    <x v="219"/>
    <s v="10.12.10"/>
    <x v="301"/>
    <x v="218"/>
    <n v="2.5"/>
    <n v="10"/>
    <n v="25"/>
    <n v="20"/>
    <n v="5"/>
  </r>
  <r>
    <n v="10498"/>
    <x v="219"/>
    <s v="10.12.10"/>
    <x v="301"/>
    <x v="218"/>
    <s v=""/>
    <s v=""/>
    <s v=""/>
    <n v="5"/>
    <s v=""/>
  </r>
  <r>
    <n v="10499"/>
    <x v="219"/>
    <s v="10.12.10"/>
    <x v="302"/>
    <x v="367"/>
    <n v="2.5"/>
    <n v="10"/>
    <n v="25"/>
    <n v="20"/>
    <n v="5"/>
  </r>
  <r>
    <n v="10500"/>
    <x v="219"/>
    <s v="10.12.10"/>
    <x v="302"/>
    <x v="367"/>
    <s v=""/>
    <s v=""/>
    <s v=""/>
    <n v="5"/>
    <s v=""/>
  </r>
  <r>
    <n v="10501"/>
    <x v="219"/>
    <s v="10.12.10"/>
    <x v="303"/>
    <x v="237"/>
    <n v="2.5"/>
    <n v="10"/>
    <n v="25"/>
    <n v="19"/>
    <n v="6"/>
  </r>
  <r>
    <n v="10502"/>
    <x v="219"/>
    <s v="10.12.10"/>
    <x v="303"/>
    <x v="237"/>
    <s v=""/>
    <s v=""/>
    <s v=""/>
    <n v="6"/>
    <s v=""/>
  </r>
  <r>
    <n v="10503"/>
    <x v="219"/>
    <s v="10.12.10"/>
    <x v="304"/>
    <x v="368"/>
    <n v="2.5"/>
    <n v="10"/>
    <n v="25"/>
    <n v="22"/>
    <n v="3"/>
  </r>
  <r>
    <n v="10504"/>
    <x v="219"/>
    <s v="10.12.10"/>
    <x v="304"/>
    <x v="368"/>
    <s v=""/>
    <s v=""/>
    <s v=""/>
    <n v="3"/>
    <s v=""/>
  </r>
  <r>
    <n v="10506"/>
    <x v="219"/>
    <s v="10.12.10"/>
    <x v="136"/>
    <x v="291"/>
    <n v="20"/>
    <n v="25"/>
    <n v="500"/>
    <n v="425"/>
    <n v="75"/>
  </r>
  <r>
    <n v="10507"/>
    <x v="219"/>
    <s v="10.12.10"/>
    <x v="136"/>
    <x v="291"/>
    <s v=""/>
    <s v=""/>
    <s v=""/>
    <n v="75"/>
    <s v=""/>
  </r>
  <r>
    <n v="10509"/>
    <x v="219"/>
    <s v="10.12.10"/>
    <x v="8"/>
    <x v="369"/>
    <n v="20"/>
    <n v="1"/>
    <n v="20"/>
    <n v="20"/>
    <n v="0"/>
  </r>
  <r>
    <n v="10529"/>
    <x v="220"/>
    <s v="15.12.10"/>
    <x v="58"/>
    <x v="68"/>
    <n v="1"/>
    <s v="25X4"/>
    <s v=""/>
    <n v="90"/>
    <s v=""/>
  </r>
  <r>
    <n v="10530"/>
    <x v="220"/>
    <s v="15.12.10"/>
    <x v="58"/>
    <x v="68"/>
    <s v=""/>
    <s v=""/>
    <s v=""/>
    <n v="10"/>
    <s v=""/>
  </r>
  <r>
    <n v="10565"/>
    <x v="221"/>
    <s v="16.12.10"/>
    <x v="8"/>
    <x v="345"/>
    <n v="100"/>
    <n v="30"/>
    <n v="3000"/>
    <n v="971"/>
    <n v="2029"/>
  </r>
  <r>
    <n v="10611"/>
    <x v="222"/>
    <s v="17.12.10"/>
    <x v="8"/>
    <x v="345"/>
    <n v="25"/>
    <n v="30"/>
    <n v="750"/>
    <n v="160.44999999999999"/>
    <n v="589.54999999999995"/>
  </r>
  <r>
    <n v="10655"/>
    <x v="223"/>
    <s v="20.12.10"/>
    <x v="230"/>
    <x v="246"/>
    <n v="5"/>
    <n v="6"/>
    <n v="30"/>
    <n v="19"/>
    <n v="11"/>
  </r>
  <r>
    <n v="10656"/>
    <x v="223"/>
    <s v="20.12.10"/>
    <x v="230"/>
    <x v="246"/>
    <s v=""/>
    <s v=""/>
    <s v=""/>
    <n v="6"/>
    <s v=""/>
  </r>
  <r>
    <n v="10657"/>
    <x v="223"/>
    <s v="20.12.10"/>
    <x v="35"/>
    <x v="50"/>
    <n v="5"/>
    <n v="5"/>
    <n v="25"/>
    <n v="22.08"/>
    <n v="2.9200000000000017"/>
  </r>
  <r>
    <n v="10658"/>
    <x v="223"/>
    <s v="20.12.10"/>
    <x v="35"/>
    <x v="50"/>
    <s v=""/>
    <s v=""/>
    <s v=""/>
    <n v="2.92"/>
    <s v=""/>
  </r>
  <r>
    <n v="10659"/>
    <x v="223"/>
    <s v="20.12.10"/>
    <x v="32"/>
    <x v="47"/>
    <n v="2.5"/>
    <n v="10"/>
    <n v="25"/>
    <n v="20.75"/>
    <n v="4.25"/>
  </r>
  <r>
    <n v="10660"/>
    <x v="223"/>
    <s v="20.12.10"/>
    <x v="32"/>
    <x v="47"/>
    <s v=""/>
    <s v=""/>
    <s v=""/>
    <n v="4.25"/>
    <s v=""/>
  </r>
  <r>
    <n v="10661"/>
    <x v="223"/>
    <s v="20.12.10"/>
    <x v="73"/>
    <x v="24"/>
    <n v="5"/>
    <n v="25"/>
    <n v="125"/>
    <n v="21"/>
    <n v="104"/>
  </r>
  <r>
    <n v="10662"/>
    <x v="223"/>
    <s v="20.12.10"/>
    <x v="73"/>
    <x v="24"/>
    <s v=""/>
    <s v=""/>
    <s v=""/>
    <n v="4"/>
    <s v=""/>
  </r>
  <r>
    <n v="10664"/>
    <x v="223"/>
    <s v="20.12.10"/>
    <x v="136"/>
    <x v="235"/>
    <n v="20"/>
    <n v="25"/>
    <n v="500"/>
    <n v="425"/>
    <n v="75"/>
  </r>
  <r>
    <n v="10665"/>
    <x v="223"/>
    <s v="20.12.10"/>
    <x v="136"/>
    <x v="235"/>
    <s v=""/>
    <s v=""/>
    <s v=""/>
    <n v="75"/>
    <s v=""/>
  </r>
  <r>
    <n v="10666"/>
    <x v="223"/>
    <s v="20.12.10"/>
    <x v="129"/>
    <x v="34"/>
    <n v="20"/>
    <n v="25"/>
    <n v="500"/>
    <n v="450"/>
    <n v="50"/>
  </r>
  <r>
    <n v="10667"/>
    <x v="223"/>
    <s v="20.12.10"/>
    <x v="129"/>
    <x v="34"/>
    <s v=""/>
    <s v=""/>
    <s v=""/>
    <n v="50"/>
    <s v=""/>
  </r>
  <r>
    <n v="10669"/>
    <x v="223"/>
    <s v="20.12.10"/>
    <x v="87"/>
    <x v="370"/>
    <n v="22"/>
    <n v="24"/>
    <n v="528"/>
    <n v="528"/>
    <n v="0"/>
  </r>
  <r>
    <n v="10701"/>
    <x v="224"/>
    <s v="20.12.10"/>
    <x v="87"/>
    <x v="126"/>
    <n v="43"/>
    <n v="24"/>
    <n v="1032"/>
    <n v="960"/>
    <n v="72"/>
  </r>
  <r>
    <n v="10702"/>
    <x v="224"/>
    <s v="20.12.10"/>
    <x v="87"/>
    <x v="126"/>
    <s v=""/>
    <s v=""/>
    <s v=""/>
    <n v="72"/>
    <s v=""/>
  </r>
  <r>
    <n v="10704"/>
    <x v="224"/>
    <s v="20.12.10"/>
    <x v="8"/>
    <x v="124"/>
    <n v="3.5"/>
    <n v="4"/>
    <n v="14"/>
    <n v="12.5"/>
    <n v="1.5"/>
  </r>
  <r>
    <n v="10705"/>
    <x v="224"/>
    <s v="20.12.10"/>
    <x v="8"/>
    <x v="124"/>
    <s v=""/>
    <s v=""/>
    <s v=""/>
    <n v="1.5"/>
    <s v=""/>
  </r>
  <r>
    <n v="10706"/>
    <x v="224"/>
    <s v="20.12.10"/>
    <x v="8"/>
    <x v="27"/>
    <n v="14"/>
    <n v="4"/>
    <n v="56"/>
    <n v="50"/>
    <n v="6"/>
  </r>
  <r>
    <n v="10707"/>
    <x v="224"/>
    <s v="20.12.10"/>
    <x v="8"/>
    <x v="27"/>
    <s v=""/>
    <s v=""/>
    <s v=""/>
    <n v="6"/>
    <s v=""/>
  </r>
  <r>
    <n v="10708"/>
    <x v="224"/>
    <s v="20.12.10"/>
    <x v="8"/>
    <x v="26"/>
    <n v="60.5"/>
    <n v="4"/>
    <n v="242"/>
    <n v="216.07"/>
    <n v="25.930000000000007"/>
  </r>
  <r>
    <n v="10709"/>
    <x v="224"/>
    <s v="20.12.10"/>
    <x v="8"/>
    <x v="26"/>
    <s v=""/>
    <s v=""/>
    <s v=""/>
    <n v="25.93"/>
    <s v=""/>
  </r>
  <r>
    <n v="10711"/>
    <x v="224"/>
    <s v="20.12.10"/>
    <x v="8"/>
    <x v="371"/>
    <n v="10"/>
    <n v="10"/>
    <n v="100"/>
    <n v="100"/>
    <n v="0"/>
  </r>
  <r>
    <n v="10712"/>
    <x v="224"/>
    <s v="20.12.10"/>
    <x v="8"/>
    <x v="372"/>
    <n v="10"/>
    <n v="10"/>
    <n v="100"/>
    <n v="100"/>
    <n v="0"/>
  </r>
  <r>
    <n v="10713"/>
    <x v="224"/>
    <s v="20.12.10"/>
    <x v="8"/>
    <x v="372"/>
    <n v="1"/>
    <n v="10"/>
    <n v="10"/>
    <n v="5"/>
    <n v="5"/>
  </r>
  <r>
    <n v="10714"/>
    <x v="224"/>
    <s v="20.12.10"/>
    <x v="8"/>
    <x v="371"/>
    <s v=""/>
    <s v=""/>
    <s v=""/>
    <n v="5"/>
    <s v=""/>
  </r>
  <r>
    <n v="10715"/>
    <x v="224"/>
    <s v="20.12.10"/>
    <x v="8"/>
    <x v="373"/>
    <n v="10"/>
    <n v="10"/>
    <n v="100"/>
    <n v="100"/>
    <n v="0"/>
  </r>
  <r>
    <n v="10716"/>
    <x v="224"/>
    <s v="20.12.10"/>
    <x v="8"/>
    <x v="374"/>
    <n v="10"/>
    <n v="10"/>
    <n v="100"/>
    <n v="100"/>
    <n v="0"/>
  </r>
  <r>
    <n v="10717"/>
    <x v="224"/>
    <s v="20.12.10"/>
    <x v="8"/>
    <x v="374"/>
    <n v="1"/>
    <n v="10"/>
    <n v="10"/>
    <n v="5"/>
    <n v="5"/>
  </r>
  <r>
    <n v="10718"/>
    <x v="224"/>
    <s v="20.12.10"/>
    <x v="8"/>
    <x v="373"/>
    <s v=""/>
    <s v=""/>
    <s v=""/>
    <n v="5"/>
    <s v=""/>
  </r>
  <r>
    <n v="10750"/>
    <x v="225"/>
    <s v="20.12.10"/>
    <x v="8"/>
    <x v="375"/>
    <n v="1"/>
    <n v="1"/>
    <n v="1"/>
    <n v="1"/>
    <n v="0"/>
  </r>
  <r>
    <n v="10751"/>
    <x v="225"/>
    <s v="20.12.10"/>
    <x v="305"/>
    <x v="376"/>
    <n v="2"/>
    <n v="1"/>
    <n v="2"/>
    <n v="2"/>
    <n v="0"/>
  </r>
  <r>
    <n v="10752"/>
    <x v="225"/>
    <s v="20.12.10"/>
    <x v="305"/>
    <x v="377"/>
    <n v="2"/>
    <n v="1"/>
    <n v="2"/>
    <n v="2"/>
    <n v="0"/>
  </r>
  <r>
    <n v="10753"/>
    <x v="225"/>
    <s v="20.12.10"/>
    <x v="8"/>
    <x v="378"/>
    <n v="1"/>
    <n v="1"/>
    <n v="1"/>
    <n v="1"/>
    <n v="0"/>
  </r>
  <r>
    <n v="10801"/>
    <x v="226"/>
    <s v="22.12.10"/>
    <x v="269"/>
    <x v="325"/>
    <n v="100"/>
    <n v="1"/>
    <n v="100"/>
    <n v="100"/>
    <n v="0"/>
  </r>
  <r>
    <n v="10846"/>
    <x v="227"/>
    <s v="26.12.10"/>
    <x v="147"/>
    <x v="156"/>
    <n v="4"/>
    <n v="6"/>
    <n v="24"/>
    <n v="23"/>
    <n v="1"/>
  </r>
  <r>
    <n v="10847"/>
    <x v="227"/>
    <s v="26.12.10"/>
    <x v="147"/>
    <x v="156"/>
    <s v=""/>
    <s v=""/>
    <s v=""/>
    <n v="1"/>
    <s v=""/>
  </r>
  <r>
    <n v="10848"/>
    <x v="227"/>
    <s v="26.12.10"/>
    <x v="50"/>
    <x v="62"/>
    <n v="4"/>
    <n v="6"/>
    <n v="24"/>
    <n v="23"/>
    <n v="1"/>
  </r>
  <r>
    <n v="10849"/>
    <x v="227"/>
    <s v="26.12.10"/>
    <x v="50"/>
    <x v="62"/>
    <s v=""/>
    <s v=""/>
    <s v=""/>
    <n v="1"/>
    <s v=""/>
  </r>
  <r>
    <n v="10850"/>
    <x v="227"/>
    <s v="26.12.10"/>
    <x v="250"/>
    <x v="24"/>
    <n v="4"/>
    <n v="6"/>
    <n v="24"/>
    <n v="23"/>
    <n v="1"/>
  </r>
  <r>
    <n v="10851"/>
    <x v="227"/>
    <s v="26.12.10"/>
    <x v="250"/>
    <x v="24"/>
    <s v=""/>
    <s v=""/>
    <s v=""/>
    <n v="1"/>
    <s v=""/>
  </r>
  <r>
    <n v="10853"/>
    <x v="227"/>
    <s v="26.12.10"/>
    <x v="111"/>
    <x v="122"/>
    <n v="6"/>
    <n v="4"/>
    <n v="24"/>
    <n v="23"/>
    <n v="1"/>
  </r>
  <r>
    <n v="10854"/>
    <x v="227"/>
    <s v="26.12.10"/>
    <x v="111"/>
    <x v="122"/>
    <s v=""/>
    <s v=""/>
    <s v=""/>
    <n v="1"/>
    <s v=""/>
  </r>
  <r>
    <n v="10855"/>
    <x v="227"/>
    <s v="26.12.10"/>
    <x v="109"/>
    <x v="120"/>
    <n v="4"/>
    <n v="6"/>
    <n v="24"/>
    <n v="23"/>
    <n v="1"/>
  </r>
  <r>
    <n v="10856"/>
    <x v="227"/>
    <s v="26.12.10"/>
    <x v="109"/>
    <x v="120"/>
    <s v=""/>
    <s v=""/>
    <s v=""/>
    <n v="1"/>
    <s v=""/>
  </r>
  <r>
    <n v="10858"/>
    <x v="227"/>
    <s v="26.12.10"/>
    <x v="61"/>
    <x v="379"/>
    <n v="5"/>
    <n v="5"/>
    <n v="25"/>
    <n v="20"/>
    <n v="5"/>
  </r>
  <r>
    <n v="10859"/>
    <x v="227"/>
    <s v="26.12.10"/>
    <x v="61"/>
    <x v="379"/>
    <s v=""/>
    <s v=""/>
    <s v=""/>
    <n v="5"/>
    <s v=""/>
  </r>
  <r>
    <n v="10860"/>
    <x v="227"/>
    <s v="26.12.10"/>
    <x v="31"/>
    <x v="380"/>
    <n v="3"/>
    <n v="5"/>
    <n v="15"/>
    <n v="13"/>
    <n v="2"/>
  </r>
  <r>
    <n v="10861"/>
    <x v="227"/>
    <s v="26.12.10"/>
    <x v="31"/>
    <x v="380"/>
    <s v=""/>
    <s v=""/>
    <s v=""/>
    <n v="2"/>
    <s v=""/>
  </r>
  <r>
    <n v="10862"/>
    <x v="227"/>
    <s v="26.12.10"/>
    <x v="214"/>
    <x v="381"/>
    <n v="1"/>
    <n v="5"/>
    <n v="5"/>
    <n v="4.67"/>
    <n v="0.33000000000000007"/>
  </r>
  <r>
    <n v="10863"/>
    <x v="227"/>
    <s v="26.12.10"/>
    <x v="214"/>
    <x v="381"/>
    <s v=""/>
    <s v=""/>
    <s v=""/>
    <n v="0.33"/>
    <s v=""/>
  </r>
  <r>
    <n v="10864"/>
    <x v="227"/>
    <s v="26.12.10"/>
    <x v="230"/>
    <x v="246"/>
    <n v="5"/>
    <n v="5"/>
    <n v="25"/>
    <n v="20"/>
    <n v="5"/>
  </r>
  <r>
    <n v="10865"/>
    <x v="227"/>
    <s v="26.12.10"/>
    <x v="230"/>
    <x v="246"/>
    <s v=""/>
    <s v=""/>
    <s v=""/>
    <n v="5"/>
    <s v=""/>
  </r>
  <r>
    <n v="10866"/>
    <x v="227"/>
    <s v="26.12.10"/>
    <x v="30"/>
    <x v="45"/>
    <n v="5"/>
    <n v="5"/>
    <n v="25"/>
    <n v="23"/>
    <n v="2"/>
  </r>
  <r>
    <n v="10867"/>
    <x v="227"/>
    <s v="26.12.10"/>
    <x v="30"/>
    <x v="45"/>
    <s v=""/>
    <s v=""/>
    <s v=""/>
    <n v="2"/>
    <s v=""/>
  </r>
  <r>
    <n v="10868"/>
    <x v="227"/>
    <s v="26.12.10"/>
    <x v="22"/>
    <x v="37"/>
    <n v="10"/>
    <n v="5"/>
    <n v="50"/>
    <n v="44"/>
    <n v="6"/>
  </r>
  <r>
    <n v="10869"/>
    <x v="227"/>
    <s v="26.12.10"/>
    <x v="22"/>
    <x v="37"/>
    <s v=""/>
    <s v=""/>
    <s v=""/>
    <n v="6"/>
    <s v=""/>
  </r>
  <r>
    <n v="10870"/>
    <x v="227"/>
    <s v="26.12.10"/>
    <x v="73"/>
    <x v="382"/>
    <n v="5"/>
    <n v="5"/>
    <n v="25"/>
    <n v="22"/>
    <n v="3"/>
  </r>
  <r>
    <n v="10871"/>
    <x v="227"/>
    <s v="26.12.10"/>
    <x v="73"/>
    <x v="382"/>
    <s v=""/>
    <s v=""/>
    <s v=""/>
    <n v="3"/>
    <s v=""/>
  </r>
  <r>
    <n v="10872"/>
    <x v="227"/>
    <s v="26.12.10"/>
    <x v="7"/>
    <x v="350"/>
    <n v="3"/>
    <n v="5"/>
    <n v="15"/>
    <n v="14"/>
    <n v="1"/>
  </r>
  <r>
    <n v="10873"/>
    <x v="227"/>
    <s v="26.12.10"/>
    <x v="7"/>
    <x v="350"/>
    <s v=""/>
    <s v=""/>
    <s v=""/>
    <n v="1"/>
    <s v=""/>
  </r>
  <r>
    <n v="10890"/>
    <x v="227"/>
    <s v="26.12.10"/>
    <x v="277"/>
    <x v="337"/>
    <n v="3"/>
    <n v="5"/>
    <n v="15"/>
    <n v="14"/>
    <n v="1"/>
  </r>
  <r>
    <n v="10891"/>
    <x v="227"/>
    <s v="26.12.10"/>
    <x v="277"/>
    <x v="337"/>
    <s v=""/>
    <s v=""/>
    <s v=""/>
    <n v="1"/>
    <s v=""/>
  </r>
  <r>
    <n v="10892"/>
    <x v="227"/>
    <s v="26.12.10"/>
    <x v="294"/>
    <x v="77"/>
    <n v="3"/>
    <n v="5"/>
    <n v="15"/>
    <n v="14"/>
    <n v="1"/>
  </r>
  <r>
    <n v="10893"/>
    <x v="227"/>
    <s v="26.12.10"/>
    <x v="294"/>
    <x v="77"/>
    <s v=""/>
    <s v=""/>
    <s v=""/>
    <n v="1"/>
    <s v=""/>
  </r>
  <r>
    <n v="10894"/>
    <x v="227"/>
    <s v="26.12.10"/>
    <x v="228"/>
    <x v="383"/>
    <n v="5"/>
    <n v="5"/>
    <n v="25"/>
    <n v="24"/>
    <n v="1"/>
  </r>
  <r>
    <n v="10895"/>
    <x v="227"/>
    <s v="26.12.10"/>
    <x v="228"/>
    <x v="383"/>
    <s v=""/>
    <s v=""/>
    <s v=""/>
    <n v="1"/>
    <s v=""/>
  </r>
  <r>
    <n v="10896"/>
    <x v="227"/>
    <s v="26.12.10"/>
    <x v="28"/>
    <x v="360"/>
    <n v="5"/>
    <n v="5"/>
    <n v="25"/>
    <n v="23"/>
    <n v="2"/>
  </r>
  <r>
    <n v="10897"/>
    <x v="227"/>
    <s v="26.12.10"/>
    <x v="28"/>
    <x v="360"/>
    <s v=""/>
    <s v=""/>
    <s v=""/>
    <n v="2"/>
    <s v=""/>
  </r>
  <r>
    <n v="10898"/>
    <x v="227"/>
    <s v="26.12.10"/>
    <x v="8"/>
    <x v="271"/>
    <n v="1.5"/>
    <n v="10"/>
    <n v="15"/>
    <n v="12.6"/>
    <n v="2.4000000000000004"/>
  </r>
  <r>
    <n v="10899"/>
    <x v="227"/>
    <s v="26.12.10"/>
    <x v="8"/>
    <x v="271"/>
    <s v=""/>
    <s v=""/>
    <s v=""/>
    <n v="2.4"/>
    <s v=""/>
  </r>
  <r>
    <n v="10900"/>
    <x v="227"/>
    <s v="26.12.10"/>
    <x v="6"/>
    <x v="295"/>
    <n v="2"/>
    <n v="5"/>
    <n v="10"/>
    <n v="9.34"/>
    <n v="0.66000000000000014"/>
  </r>
  <r>
    <n v="10901"/>
    <x v="227"/>
    <s v="26.12.10"/>
    <x v="8"/>
    <x v="295"/>
    <s v=""/>
    <s v=""/>
    <s v=""/>
    <n v="0.66"/>
    <s v=""/>
  </r>
  <r>
    <n v="10903"/>
    <x v="227"/>
    <s v="26.12.10"/>
    <x v="17"/>
    <x v="32"/>
    <n v="1"/>
    <n v="140"/>
    <n v="140"/>
    <n v="100"/>
    <n v="40"/>
  </r>
  <r>
    <n v="10904"/>
    <x v="227"/>
    <s v="26.12.10"/>
    <x v="17"/>
    <x v="32"/>
    <s v=""/>
    <s v=""/>
    <s v=""/>
    <n v="40"/>
    <s v=""/>
  </r>
  <r>
    <n v="10906"/>
    <x v="227"/>
    <s v="26.12.10"/>
    <x v="136"/>
    <x v="384"/>
    <n v="20"/>
    <n v="25"/>
    <n v="500"/>
    <n v="200"/>
    <n v="300"/>
  </r>
  <r>
    <n v="10907"/>
    <x v="227"/>
    <s v="26.12.10"/>
    <x v="144"/>
    <x v="385"/>
    <s v=""/>
    <s v=""/>
    <s v=""/>
    <n v="225"/>
    <s v=""/>
  </r>
  <r>
    <n v="10908"/>
    <x v="227"/>
    <s v="26.12.10"/>
    <x v="144"/>
    <x v="385"/>
    <s v=""/>
    <s v=""/>
    <s v=""/>
    <n v="75"/>
    <s v=""/>
  </r>
  <r>
    <n v="10937"/>
    <x v="228"/>
    <s v="26.12.10"/>
    <x v="8"/>
    <x v="11"/>
    <n v="8"/>
    <n v="100"/>
    <n v="800"/>
    <n v="800"/>
    <n v="0"/>
  </r>
  <r>
    <n v="10938"/>
    <x v="228"/>
    <s v="26.12.10"/>
    <x v="8"/>
    <x v="12"/>
    <n v="2"/>
    <n v="100"/>
    <n v="200"/>
    <n v="200"/>
    <n v="0"/>
  </r>
  <r>
    <n v="10982"/>
    <x v="229"/>
    <s v="31.12.10"/>
    <x v="136"/>
    <x v="235"/>
    <n v="16"/>
    <n v="25"/>
    <n v="400"/>
    <n v="750"/>
    <n v="-350"/>
  </r>
  <r>
    <n v="10983"/>
    <x v="229"/>
    <s v="31.12.10"/>
    <x v="136"/>
    <x v="235"/>
    <s v=""/>
    <s v=""/>
    <s v=""/>
    <n v="150"/>
    <s v=""/>
  </r>
  <r>
    <n v="10984"/>
    <x v="229"/>
    <s v="31.12.10"/>
    <x v="144"/>
    <x v="386"/>
    <n v="4"/>
    <n v="25"/>
    <n v="100"/>
    <n v="100"/>
    <n v="0"/>
  </r>
  <r>
    <n v="10985"/>
    <x v="229"/>
    <s v="31.12.10"/>
    <x v="128"/>
    <x v="53"/>
    <n v="20"/>
    <n v="25"/>
    <n v="500"/>
    <n v="450"/>
    <n v="50"/>
  </r>
  <r>
    <n v="10986"/>
    <x v="229"/>
    <s v="31.12.10"/>
    <x v="128"/>
    <x v="53"/>
    <s v=""/>
    <s v=""/>
    <s v=""/>
    <n v="50"/>
    <s v=""/>
  </r>
  <r>
    <n v="10987"/>
    <x v="229"/>
    <s v="31.12.10"/>
    <x v="129"/>
    <x v="34"/>
    <n v="20"/>
    <n v="25"/>
    <n v="500"/>
    <n v="450"/>
    <n v="50"/>
  </r>
  <r>
    <n v="10988"/>
    <x v="229"/>
    <s v="31.12.10"/>
    <x v="129"/>
    <x v="34"/>
    <s v=""/>
    <s v=""/>
    <s v=""/>
    <n v="50"/>
    <s v=""/>
  </r>
  <r>
    <n v="10989"/>
    <x v="229"/>
    <s v="31.12.10"/>
    <x v="133"/>
    <x v="37"/>
    <n v="20"/>
    <n v="25"/>
    <n v="500"/>
    <n v="410"/>
    <n v="90"/>
  </r>
  <r>
    <n v="10990"/>
    <x v="229"/>
    <s v="31.12.10"/>
    <x v="133"/>
    <x v="37"/>
    <s v=""/>
    <s v=""/>
    <s v=""/>
    <n v="90"/>
    <s v=""/>
  </r>
  <r>
    <n v="10991"/>
    <x v="229"/>
    <s v="31.12.10"/>
    <x v="134"/>
    <x v="68"/>
    <n v="4"/>
    <n v="25"/>
    <n v="100"/>
    <n v="100"/>
    <n v="0"/>
  </r>
  <r>
    <n v="11028"/>
    <x v="230"/>
    <s v="31.12.10"/>
    <x v="136"/>
    <x v="235"/>
    <n v="80"/>
    <n v="25"/>
    <n v="2000"/>
    <n v="1700"/>
    <n v="300"/>
  </r>
  <r>
    <n v="11029"/>
    <x v="230"/>
    <s v="31.12.10"/>
    <x v="136"/>
    <x v="235"/>
    <s v=""/>
    <s v=""/>
    <s v=""/>
    <n v="300"/>
    <s v=""/>
  </r>
  <r>
    <n v="11030"/>
    <x v="230"/>
    <s v="31.12.10"/>
    <x v="133"/>
    <x v="37"/>
    <n v="20"/>
    <n v="25"/>
    <n v="500"/>
    <n v="410"/>
    <n v="90"/>
  </r>
  <r>
    <n v="11031"/>
    <x v="230"/>
    <s v="31.12.10"/>
    <x v="133"/>
    <x v="37"/>
    <s v=""/>
    <s v=""/>
    <s v=""/>
    <n v="90"/>
    <s v=""/>
  </r>
  <r>
    <n v="11032"/>
    <x v="230"/>
    <s v="31.12.10"/>
    <x v="140"/>
    <x v="149"/>
    <n v="4"/>
    <n v="25"/>
    <n v="100"/>
    <n v="95"/>
    <n v="5"/>
  </r>
  <r>
    <n v="11033"/>
    <x v="230"/>
    <s v="31.12.10"/>
    <x v="140"/>
    <x v="149"/>
    <s v=""/>
    <s v=""/>
    <s v=""/>
    <n v="5"/>
    <s v=""/>
  </r>
  <r>
    <n v="11034"/>
    <x v="230"/>
    <s v="31.12.10"/>
    <x v="130"/>
    <x v="387"/>
    <n v="4"/>
    <n v="25"/>
    <n v="100"/>
    <n v="95"/>
    <n v="5"/>
  </r>
  <r>
    <n v="11035"/>
    <x v="230"/>
    <s v="31.12.10"/>
    <x v="130"/>
    <x v="387"/>
    <s v=""/>
    <s v=""/>
    <s v=""/>
    <n v="5"/>
    <s v=""/>
  </r>
  <r>
    <n v="11036"/>
    <x v="230"/>
    <s v="31.12.10"/>
    <x v="128"/>
    <x v="53"/>
    <n v="20"/>
    <n v="25"/>
    <n v="500"/>
    <n v="450"/>
    <n v="50"/>
  </r>
  <r>
    <n v="11037"/>
    <x v="230"/>
    <s v="31.12.10"/>
    <x v="128"/>
    <x v="53"/>
    <s v=""/>
    <s v=""/>
    <s v=""/>
    <n v="50"/>
    <s v=""/>
  </r>
  <r>
    <n v="11038"/>
    <x v="230"/>
    <s v="31.12.10"/>
    <x v="129"/>
    <x v="34"/>
    <n v="20"/>
    <n v="25"/>
    <n v="500"/>
    <n v="450"/>
    <n v="50"/>
  </r>
  <r>
    <n v="11039"/>
    <x v="230"/>
    <s v="31.12.10"/>
    <x v="129"/>
    <x v="34"/>
    <s v=""/>
    <s v=""/>
    <s v=""/>
    <n v="50"/>
    <s v=""/>
  </r>
  <r>
    <n v="11040"/>
    <x v="230"/>
    <s v="31.12.10"/>
    <x v="139"/>
    <x v="388"/>
    <n v="8"/>
    <n v="25"/>
    <n v="200"/>
    <n v="190"/>
    <n v="10"/>
  </r>
  <r>
    <n v="11041"/>
    <x v="230"/>
    <s v="31.12.10"/>
    <x v="139"/>
    <x v="388"/>
    <s v=""/>
    <s v=""/>
    <s v=""/>
    <n v="10"/>
    <s v=""/>
  </r>
  <r>
    <n v="11042"/>
    <x v="230"/>
    <s v="31.12.10"/>
    <x v="135"/>
    <x v="88"/>
    <n v="5"/>
    <n v="20"/>
    <n v="100"/>
    <n v="90"/>
    <n v="10"/>
  </r>
  <r>
    <n v="11043"/>
    <x v="230"/>
    <s v="31.12.10"/>
    <x v="135"/>
    <x v="88"/>
    <s v=""/>
    <s v=""/>
    <s v=""/>
    <n v="10"/>
    <s v=""/>
  </r>
  <r>
    <n v="11045"/>
    <x v="230"/>
    <s v="31.12.10"/>
    <x v="306"/>
    <x v="389"/>
    <n v="54"/>
    <n v="1"/>
    <n v="54"/>
    <n v="50"/>
    <n v="4"/>
  </r>
  <r>
    <n v="11046"/>
    <x v="230"/>
    <s v="31.12.10"/>
    <x v="306"/>
    <x v="389"/>
    <s v=""/>
    <s v=""/>
    <s v=""/>
    <n v="4"/>
    <s v=""/>
  </r>
  <r>
    <n v="11047"/>
    <x v="230"/>
    <s v="31.12.10"/>
    <x v="307"/>
    <x v="390"/>
    <n v="54"/>
    <n v="1"/>
    <n v="54"/>
    <n v="50"/>
    <n v="4"/>
  </r>
  <r>
    <n v="11048"/>
    <x v="230"/>
    <s v="31.12.10"/>
    <x v="307"/>
    <x v="390"/>
    <s v=""/>
    <s v=""/>
    <s v=""/>
    <n v="4"/>
    <s v=""/>
  </r>
  <r>
    <n v="11050"/>
    <x v="230"/>
    <s v="31.12.10"/>
    <x v="98"/>
    <x v="113"/>
    <n v="5"/>
    <n v="100"/>
    <n v="500"/>
    <n v="500"/>
    <n v="0"/>
  </r>
  <r>
    <n v="11052"/>
    <x v="230"/>
    <s v="31.12.10"/>
    <x v="14"/>
    <x v="26"/>
    <n v="1"/>
    <n v="500"/>
    <n v="500"/>
    <n v="350"/>
    <n v="150"/>
  </r>
  <r>
    <n v="11053"/>
    <x v="230"/>
    <s v="31.12.10"/>
    <x v="14"/>
    <x v="27"/>
    <s v=""/>
    <s v=""/>
    <s v=""/>
    <n v="50"/>
    <s v=""/>
  </r>
  <r>
    <n v="11054"/>
    <x v="230"/>
    <s v="31.12.10"/>
    <x v="14"/>
    <x v="27"/>
    <s v=""/>
    <s v=""/>
    <s v=""/>
    <n v="100"/>
    <s v=""/>
  </r>
  <r>
    <n v="11076"/>
    <x v="231"/>
    <s v="04.01.11"/>
    <x v="269"/>
    <x v="325"/>
    <n v="94"/>
    <n v="1"/>
    <n v="94"/>
    <n v="94"/>
    <n v="0"/>
  </r>
  <r>
    <n v="11116"/>
    <x v="232"/>
    <s v="06.01.11"/>
    <x v="269"/>
    <x v="325"/>
    <n v="100"/>
    <n v="1"/>
    <n v="100"/>
    <n v="100"/>
    <n v="0"/>
  </r>
  <r>
    <n v="11117"/>
    <x v="232"/>
    <s v="06.01.11"/>
    <x v="269"/>
    <x v="325"/>
    <n v="20"/>
    <n v="1"/>
    <n v="20"/>
    <n v="20"/>
    <n v="0"/>
  </r>
  <r>
    <n v="11164"/>
    <x v="233"/>
    <s v="11.01.11"/>
    <x v="87"/>
    <x v="370"/>
    <n v="18"/>
    <n v="24"/>
    <n v="432"/>
    <n v="432"/>
    <n v="0"/>
  </r>
  <r>
    <n v="11165"/>
    <x v="233"/>
    <s v="11.01.11"/>
    <x v="87"/>
    <x v="370"/>
    <n v="3"/>
    <n v="24"/>
    <n v="72"/>
    <n v="72"/>
    <n v="0"/>
  </r>
  <r>
    <n v="11205"/>
    <x v="234"/>
    <s v="15.01.11"/>
    <x v="23"/>
    <x v="391"/>
    <n v="20"/>
    <n v="5"/>
    <n v="100"/>
    <n v="88"/>
    <n v="12"/>
  </r>
  <r>
    <n v="11206"/>
    <x v="234"/>
    <s v="15.01.11"/>
    <x v="23"/>
    <x v="391"/>
    <s v=""/>
    <s v=""/>
    <s v=""/>
    <n v="12"/>
    <s v=""/>
  </r>
  <r>
    <n v="11249"/>
    <x v="235"/>
    <s v="15.01.11"/>
    <x v="8"/>
    <x v="156"/>
    <n v="25"/>
    <n v="2"/>
    <n v="50"/>
    <n v="50"/>
    <n v="0"/>
  </r>
  <r>
    <n v="11250"/>
    <x v="235"/>
    <s v="15.01.11"/>
    <x v="8"/>
    <x v="156"/>
    <n v="2"/>
    <n v="2"/>
    <n v="4"/>
    <n v="4"/>
    <n v="0"/>
  </r>
  <r>
    <n v="11251"/>
    <x v="235"/>
    <s v="15.01.11"/>
    <x v="8"/>
    <x v="156"/>
    <n v="1"/>
    <n v="1"/>
    <n v="1"/>
    <n v="1"/>
    <n v="0"/>
  </r>
  <r>
    <n v="11299"/>
    <x v="236"/>
    <s v="17.01.11"/>
    <x v="8"/>
    <x v="220"/>
    <n v="5"/>
    <n v="10"/>
    <n v="50"/>
    <n v="46"/>
    <n v="4"/>
  </r>
  <r>
    <n v="11300"/>
    <x v="236"/>
    <s v="17.01.11"/>
    <x v="8"/>
    <x v="220"/>
    <s v=""/>
    <s v=""/>
    <s v=""/>
    <n v="4"/>
    <s v=""/>
  </r>
  <r>
    <n v="11301"/>
    <x v="236"/>
    <s v="17.01.11"/>
    <x v="8"/>
    <x v="392"/>
    <n v="2.5"/>
    <n v="10"/>
    <n v="25"/>
    <n v="23"/>
    <n v="2"/>
  </r>
  <r>
    <n v="11302"/>
    <x v="236"/>
    <s v="17.01.11"/>
    <x v="8"/>
    <x v="392"/>
    <s v=""/>
    <s v=""/>
    <s v=""/>
    <n v="2"/>
    <s v=""/>
  </r>
  <r>
    <n v="11303"/>
    <x v="236"/>
    <s v="17.01.11"/>
    <x v="8"/>
    <x v="393"/>
    <n v="5"/>
    <n v="10"/>
    <n v="50"/>
    <n v="44"/>
    <n v="6"/>
  </r>
  <r>
    <n v="11304"/>
    <x v="236"/>
    <s v="17.01.11"/>
    <x v="8"/>
    <x v="393"/>
    <s v=""/>
    <s v=""/>
    <s v=""/>
    <n v="6"/>
    <s v=""/>
  </r>
  <r>
    <n v="11306"/>
    <x v="236"/>
    <s v="17.01.11"/>
    <x v="308"/>
    <x v="59"/>
    <n v="1"/>
    <n v="4"/>
    <n v="4"/>
    <n v="4"/>
    <n v="0"/>
  </r>
  <r>
    <n v="11307"/>
    <x v="236"/>
    <s v="17.01.11"/>
    <x v="309"/>
    <x v="90"/>
    <n v="1"/>
    <n v="4"/>
    <n v="4"/>
    <n v="4"/>
    <n v="0"/>
  </r>
  <r>
    <n v="11308"/>
    <x v="236"/>
    <s v="17.01.11"/>
    <x v="101"/>
    <x v="93"/>
    <n v="2"/>
    <n v="4"/>
    <n v="8"/>
    <n v="8"/>
    <n v="0"/>
  </r>
  <r>
    <n v="11309"/>
    <x v="236"/>
    <s v="17.01.11"/>
    <x v="106"/>
    <x v="76"/>
    <n v="12"/>
    <n v="4"/>
    <n v="48"/>
    <n v="46"/>
    <n v="2"/>
  </r>
  <r>
    <n v="11310"/>
    <x v="236"/>
    <s v="17.01.11"/>
    <x v="106"/>
    <x v="76"/>
    <s v=""/>
    <s v=""/>
    <s v=""/>
    <n v="2"/>
    <s v=""/>
  </r>
  <r>
    <n v="11311"/>
    <x v="236"/>
    <s v="17.01.11"/>
    <x v="310"/>
    <x v="82"/>
    <n v="1"/>
    <n v="4"/>
    <n v="4"/>
    <n v="4"/>
    <n v="0"/>
  </r>
  <r>
    <n v="11312"/>
    <x v="236"/>
    <s v="17.01.11"/>
    <x v="110"/>
    <x v="121"/>
    <n v="4"/>
    <n v="6"/>
    <n v="24"/>
    <n v="23"/>
    <n v="1"/>
  </r>
  <r>
    <n v="11313"/>
    <x v="236"/>
    <s v="17.01.11"/>
    <x v="110"/>
    <x v="121"/>
    <s v=""/>
    <s v=""/>
    <s v=""/>
    <n v="1"/>
    <s v=""/>
  </r>
  <r>
    <n v="11314"/>
    <x v="236"/>
    <s v="17.01.11"/>
    <x v="311"/>
    <x v="394"/>
    <n v="1"/>
    <n v="4"/>
    <n v="4"/>
    <n v="4"/>
    <n v="0"/>
  </r>
  <r>
    <n v="11315"/>
    <x v="236"/>
    <s v="17.01.11"/>
    <x v="312"/>
    <x v="395"/>
    <n v="1"/>
    <n v="4"/>
    <n v="4"/>
    <n v="4"/>
    <n v="0"/>
  </r>
  <r>
    <n v="11316"/>
    <x v="236"/>
    <s v="17.01.11"/>
    <x v="313"/>
    <x v="396"/>
    <n v="1"/>
    <n v="4"/>
    <n v="4"/>
    <n v="4"/>
    <n v="0"/>
  </r>
  <r>
    <n v="11317"/>
    <x v="236"/>
    <s v="17.01.11"/>
    <x v="314"/>
    <x v="397"/>
    <n v="1"/>
    <n v="4"/>
    <n v="4"/>
    <n v="4"/>
    <n v="0"/>
  </r>
  <r>
    <n v="11318"/>
    <x v="236"/>
    <s v="17.01.11"/>
    <x v="315"/>
    <x v="398"/>
    <n v="1"/>
    <n v="4"/>
    <n v="4"/>
    <n v="4"/>
    <n v="0"/>
  </r>
  <r>
    <n v="11344"/>
    <x v="236"/>
    <s v="17.01.11"/>
    <x v="113"/>
    <x v="399"/>
    <n v="6"/>
    <n v="4"/>
    <n v="24"/>
    <n v="23"/>
    <n v="1"/>
  </r>
  <r>
    <n v="11345"/>
    <x v="236"/>
    <s v="17.01.11"/>
    <x v="113"/>
    <x v="399"/>
    <s v=""/>
    <s v=""/>
    <s v=""/>
    <n v="1"/>
    <s v=""/>
  </r>
  <r>
    <n v="11346"/>
    <x v="236"/>
    <s v="17.01.11"/>
    <x v="114"/>
    <x v="68"/>
    <n v="24"/>
    <n v="4"/>
    <n v="96"/>
    <n v="92"/>
    <n v="4"/>
  </r>
  <r>
    <n v="11347"/>
    <x v="236"/>
    <s v="17.01.11"/>
    <x v="114"/>
    <x v="68"/>
    <s v=""/>
    <s v=""/>
    <s v=""/>
    <n v="4"/>
    <s v=""/>
  </r>
  <r>
    <n v="11348"/>
    <x v="236"/>
    <s v="17.01.11"/>
    <x v="249"/>
    <x v="295"/>
    <n v="1"/>
    <n v="4"/>
    <n v="4"/>
    <n v="4"/>
    <n v="0"/>
  </r>
  <r>
    <n v="11349"/>
    <x v="236"/>
    <s v="17.01.11"/>
    <x v="316"/>
    <x v="400"/>
    <n v="6"/>
    <n v="4"/>
    <n v="24"/>
    <n v="23"/>
    <n v="1"/>
  </r>
  <r>
    <n v="11350"/>
    <x v="236"/>
    <s v="17.01.11"/>
    <x v="316"/>
    <x v="400"/>
    <s v=""/>
    <s v=""/>
    <s v=""/>
    <n v="1"/>
    <s v=""/>
  </r>
  <r>
    <n v="11351"/>
    <x v="236"/>
    <s v="17.01.11"/>
    <x v="317"/>
    <x v="401"/>
    <n v="1"/>
    <n v="4"/>
    <n v="4"/>
    <n v="4"/>
    <n v="0"/>
  </r>
  <r>
    <n v="11352"/>
    <x v="236"/>
    <s v="17.01.11"/>
    <x v="115"/>
    <x v="43"/>
    <n v="6"/>
    <n v="4"/>
    <n v="24"/>
    <n v="23"/>
    <n v="1"/>
  </r>
  <r>
    <n v="11353"/>
    <x v="236"/>
    <s v="17.01.11"/>
    <x v="115"/>
    <x v="43"/>
    <s v=""/>
    <s v=""/>
    <s v=""/>
    <n v="1"/>
    <s v=""/>
  </r>
  <r>
    <n v="11355"/>
    <x v="236"/>
    <s v="17.01.11"/>
    <x v="40"/>
    <x v="402"/>
    <n v="4"/>
    <n v="6"/>
    <n v="24"/>
    <n v="23"/>
    <n v="1"/>
  </r>
  <r>
    <n v="11356"/>
    <x v="236"/>
    <s v="17.01.11"/>
    <x v="40"/>
    <x v="402"/>
    <s v=""/>
    <s v=""/>
    <s v=""/>
    <n v="1"/>
    <s v=""/>
  </r>
  <r>
    <n v="11357"/>
    <x v="236"/>
    <s v="17.01.11"/>
    <x v="318"/>
    <x v="47"/>
    <n v="4"/>
    <n v="6"/>
    <n v="24"/>
    <n v="23"/>
    <n v="1"/>
  </r>
  <r>
    <n v="11358"/>
    <x v="236"/>
    <s v="17.01.11"/>
    <x v="318"/>
    <x v="47"/>
    <s v=""/>
    <s v=""/>
    <s v=""/>
    <n v="1"/>
    <s v=""/>
  </r>
  <r>
    <n v="11359"/>
    <x v="236"/>
    <s v="17.01.11"/>
    <x v="319"/>
    <x v="403"/>
    <n v="4"/>
    <n v="6"/>
    <n v="24"/>
    <n v="23"/>
    <n v="1"/>
  </r>
  <r>
    <n v="11360"/>
    <x v="236"/>
    <s v="17.01.11"/>
    <x v="319"/>
    <x v="403"/>
    <s v=""/>
    <s v=""/>
    <s v=""/>
    <n v="1"/>
    <s v=""/>
  </r>
  <r>
    <n v="11390"/>
    <x v="237"/>
    <s v="17.01.11"/>
    <x v="8"/>
    <x v="404"/>
    <n v="20"/>
    <n v="5"/>
    <n v="100"/>
    <n v="100"/>
    <n v="0"/>
  </r>
  <r>
    <n v="11391"/>
    <x v="237"/>
    <s v="17.01.11"/>
    <x v="8"/>
    <x v="392"/>
    <n v="2.5"/>
    <n v="10"/>
    <n v="25"/>
    <n v="23"/>
    <n v="2"/>
  </r>
  <r>
    <n v="11392"/>
    <x v="237"/>
    <s v="17.01.11"/>
    <x v="8"/>
    <x v="392"/>
    <s v=""/>
    <s v=""/>
    <s v=""/>
    <n v="2"/>
    <s v=""/>
  </r>
  <r>
    <n v="11393"/>
    <x v="237"/>
    <s v="17.01.11"/>
    <x v="8"/>
    <x v="220"/>
    <n v="7.5"/>
    <n v="10"/>
    <n v="75"/>
    <n v="69"/>
    <n v="6"/>
  </r>
  <r>
    <n v="11394"/>
    <x v="237"/>
    <s v="17.01.11"/>
    <x v="8"/>
    <x v="220"/>
    <s v=""/>
    <s v=""/>
    <s v=""/>
    <n v="6"/>
    <s v=""/>
  </r>
  <r>
    <n v="11395"/>
    <x v="237"/>
    <s v="17.01.11"/>
    <x v="8"/>
    <x v="273"/>
    <n v="2.5"/>
    <n v="10"/>
    <n v="25"/>
    <n v="23"/>
    <n v="2"/>
  </r>
  <r>
    <n v="11396"/>
    <x v="237"/>
    <s v="17.01.11"/>
    <x v="8"/>
    <x v="273"/>
    <s v=""/>
    <s v=""/>
    <s v=""/>
    <n v="2"/>
    <s v=""/>
  </r>
  <r>
    <n v="11397"/>
    <x v="237"/>
    <s v="17.01.11"/>
    <x v="8"/>
    <x v="393"/>
    <n v="5"/>
    <n v="10"/>
    <n v="50"/>
    <n v="44"/>
    <n v="6"/>
  </r>
  <r>
    <n v="11398"/>
    <x v="237"/>
    <s v="17.01.11"/>
    <x v="8"/>
    <x v="393"/>
    <s v=""/>
    <s v=""/>
    <s v=""/>
    <n v="6"/>
    <s v=""/>
  </r>
  <r>
    <n v="11400"/>
    <x v="237"/>
    <s v="17.01.11"/>
    <x v="108"/>
    <x v="4"/>
    <n v="6"/>
    <n v="4"/>
    <n v="24"/>
    <n v="23"/>
    <n v="1"/>
  </r>
  <r>
    <n v="11401"/>
    <x v="237"/>
    <s v="17.01.11"/>
    <x v="108"/>
    <x v="4"/>
    <s v=""/>
    <s v=""/>
    <s v=""/>
    <n v="1"/>
    <s v=""/>
  </r>
  <r>
    <n v="11402"/>
    <x v="237"/>
    <s v="17.01.11"/>
    <x v="107"/>
    <x v="254"/>
    <n v="2"/>
    <n v="6"/>
    <n v="12"/>
    <n v="12.46"/>
    <n v="-0.46000000000000085"/>
  </r>
  <r>
    <n v="11403"/>
    <x v="237"/>
    <s v="17.01.11"/>
    <x v="107"/>
    <x v="254"/>
    <s v=""/>
    <s v=""/>
    <s v=""/>
    <n v="0.54"/>
    <s v=""/>
  </r>
  <r>
    <n v="11404"/>
    <x v="237"/>
    <s v="17.01.11"/>
    <x v="106"/>
    <x v="76"/>
    <n v="6"/>
    <n v="4"/>
    <n v="24"/>
    <n v="23"/>
    <n v="1"/>
  </r>
  <r>
    <n v="11405"/>
    <x v="237"/>
    <s v="17.01.11"/>
    <x v="106"/>
    <x v="76"/>
    <s v=""/>
    <s v=""/>
    <s v=""/>
    <n v="1"/>
    <s v=""/>
  </r>
  <r>
    <n v="11406"/>
    <x v="237"/>
    <s v="17.01.11"/>
    <x v="113"/>
    <x v="399"/>
    <n v="6"/>
    <n v="4"/>
    <n v="24"/>
    <n v="23"/>
    <n v="1"/>
  </r>
  <r>
    <n v="11407"/>
    <x v="237"/>
    <s v="17.01.11"/>
    <x v="113"/>
    <x v="399"/>
    <s v=""/>
    <s v=""/>
    <s v=""/>
    <n v="1"/>
    <s v=""/>
  </r>
  <r>
    <n v="11408"/>
    <x v="237"/>
    <s v="17.01.11"/>
    <x v="114"/>
    <x v="68"/>
    <n v="6"/>
    <n v="4"/>
    <n v="24"/>
    <n v="23"/>
    <n v="1"/>
  </r>
  <r>
    <n v="11409"/>
    <x v="237"/>
    <s v="17.01.11"/>
    <x v="114"/>
    <x v="68"/>
    <s v=""/>
    <s v=""/>
    <s v=""/>
    <n v="1"/>
    <s v=""/>
  </r>
  <r>
    <n v="11410"/>
    <x v="237"/>
    <s v="17.01.11"/>
    <x v="316"/>
    <x v="400"/>
    <n v="1"/>
    <n v="4"/>
    <n v="4"/>
    <n v="4"/>
    <n v="0"/>
  </r>
  <r>
    <n v="11438"/>
    <x v="238"/>
    <s v="17.01.11"/>
    <x v="106"/>
    <x v="76"/>
    <n v="6"/>
    <n v="4"/>
    <n v="24"/>
    <n v="23"/>
    <n v="1"/>
  </r>
  <r>
    <n v="11439"/>
    <x v="238"/>
    <s v="17.01.11"/>
    <x v="106"/>
    <x v="76"/>
    <s v=""/>
    <s v=""/>
    <s v=""/>
    <n v="1"/>
    <s v=""/>
  </r>
  <r>
    <n v="11440"/>
    <x v="238"/>
    <s v="17.01.11"/>
    <x v="113"/>
    <x v="399"/>
    <n v="6"/>
    <n v="4"/>
    <n v="24"/>
    <n v="23"/>
    <n v="1"/>
  </r>
  <r>
    <n v="11441"/>
    <x v="238"/>
    <s v="17.01.11"/>
    <x v="113"/>
    <x v="399"/>
    <s v=""/>
    <s v=""/>
    <s v=""/>
    <n v="1"/>
    <s v=""/>
  </r>
  <r>
    <n v="11442"/>
    <x v="238"/>
    <s v="17.01.11"/>
    <x v="111"/>
    <x v="122"/>
    <n v="6"/>
    <n v="4"/>
    <n v="24"/>
    <n v="23"/>
    <n v="1"/>
  </r>
  <r>
    <n v="11443"/>
    <x v="238"/>
    <s v="17.01.11"/>
    <x v="111"/>
    <x v="122"/>
    <s v=""/>
    <s v=""/>
    <s v=""/>
    <n v="1"/>
    <s v=""/>
  </r>
  <r>
    <n v="11445"/>
    <x v="238"/>
    <s v="17.01.11"/>
    <x v="58"/>
    <x v="405"/>
    <n v="1"/>
    <n v="25"/>
    <n v="25"/>
    <n v="25"/>
    <n v="0"/>
  </r>
  <r>
    <n v="11447"/>
    <x v="238"/>
    <s v="17.01.11"/>
    <x v="8"/>
    <x v="220"/>
    <n v="5"/>
    <n v="10"/>
    <n v="50"/>
    <n v="46"/>
    <n v="4"/>
  </r>
  <r>
    <n v="11448"/>
    <x v="238"/>
    <s v="17.01.11"/>
    <x v="8"/>
    <x v="220"/>
    <s v=""/>
    <s v=""/>
    <s v=""/>
    <n v="4"/>
    <s v=""/>
  </r>
  <r>
    <n v="11449"/>
    <x v="238"/>
    <s v="17.01.11"/>
    <x v="8"/>
    <x v="406"/>
    <n v="2.5"/>
    <n v="10"/>
    <n v="25"/>
    <n v="22"/>
    <n v="3"/>
  </r>
  <r>
    <n v="11450"/>
    <x v="238"/>
    <s v="17.01.11"/>
    <x v="8"/>
    <x v="406"/>
    <s v=""/>
    <s v=""/>
    <s v=""/>
    <n v="3"/>
    <s v=""/>
  </r>
  <r>
    <n v="11452"/>
    <x v="238"/>
    <s v="17.01.11"/>
    <x v="122"/>
    <x v="45"/>
    <n v="6"/>
    <n v="4"/>
    <n v="24"/>
    <n v="23"/>
    <n v="1"/>
  </r>
  <r>
    <n v="11453"/>
    <x v="238"/>
    <s v="17.01.11"/>
    <x v="122"/>
    <x v="45"/>
    <s v=""/>
    <s v=""/>
    <s v=""/>
    <n v="1"/>
    <s v=""/>
  </r>
  <r>
    <n v="11483"/>
    <x v="239"/>
    <s v="17.01.11"/>
    <x v="115"/>
    <x v="43"/>
    <n v="6"/>
    <n v="4"/>
    <n v="24"/>
    <n v="23"/>
    <n v="1"/>
  </r>
  <r>
    <n v="11484"/>
    <x v="239"/>
    <s v="17.01.11"/>
    <x v="115"/>
    <x v="43"/>
    <s v=""/>
    <s v=""/>
    <s v=""/>
    <n v="1"/>
    <s v=""/>
  </r>
  <r>
    <n v="11485"/>
    <x v="239"/>
    <s v="17.01.11"/>
    <x v="113"/>
    <x v="399"/>
    <n v="1"/>
    <n v="4"/>
    <n v="4"/>
    <n v="4"/>
    <n v="0"/>
  </r>
  <r>
    <n v="11487"/>
    <x v="239"/>
    <s v="17.01.11"/>
    <x v="8"/>
    <x v="220"/>
    <n v="2.5"/>
    <n v="10"/>
    <n v="25"/>
    <n v="23"/>
    <n v="2"/>
  </r>
  <r>
    <n v="11488"/>
    <x v="239"/>
    <s v="17.01.11"/>
    <x v="8"/>
    <x v="220"/>
    <s v=""/>
    <s v=""/>
    <s v=""/>
    <n v="2"/>
    <s v=""/>
  </r>
  <r>
    <n v="11489"/>
    <x v="239"/>
    <s v="17.01.11"/>
    <x v="8"/>
    <x v="407"/>
    <n v="2.5"/>
    <n v="10"/>
    <n v="25"/>
    <n v="23"/>
    <n v="2"/>
  </r>
  <r>
    <n v="11490"/>
    <x v="239"/>
    <s v="17.01.11"/>
    <x v="8"/>
    <x v="407"/>
    <s v=""/>
    <s v=""/>
    <s v=""/>
    <n v="2"/>
    <s v=""/>
  </r>
  <r>
    <n v="11526"/>
    <x v="240"/>
    <s v="18.1.11"/>
    <x v="8"/>
    <x v="408"/>
    <n v="20"/>
    <n v="718"/>
    <n v="14360"/>
    <n v="65"/>
    <n v="14295"/>
  </r>
  <r>
    <n v="11572"/>
    <x v="241"/>
    <s v="18.01.11"/>
    <x v="320"/>
    <x v="10"/>
    <n v="1"/>
    <n v="100"/>
    <n v="100"/>
    <n v="100"/>
    <n v="0"/>
  </r>
  <r>
    <n v="11615"/>
    <x v="242"/>
    <s v="18.01.11"/>
    <x v="8"/>
    <x v="409"/>
    <n v="140"/>
    <n v="1"/>
    <n v="140"/>
    <n v="127.2727"/>
    <n v="12.7273"/>
  </r>
  <r>
    <n v="11616"/>
    <x v="242"/>
    <s v="18.01.11"/>
    <x v="8"/>
    <x v="409"/>
    <s v=""/>
    <s v=""/>
    <s v=""/>
    <n v="12.7272"/>
    <s v=""/>
  </r>
  <r>
    <n v="11618"/>
    <x v="242"/>
    <s v="18.01.11"/>
    <x v="279"/>
    <x v="331"/>
    <n v="2"/>
    <n v="25"/>
    <n v="50"/>
    <n v="50"/>
    <n v="0"/>
  </r>
  <r>
    <n v="11657"/>
    <x v="243"/>
    <s v="18.01.11"/>
    <x v="321"/>
    <x v="42"/>
    <n v="4"/>
    <n v="6"/>
    <n v="24"/>
    <n v="23"/>
    <n v="1"/>
  </r>
  <r>
    <n v="11658"/>
    <x v="243"/>
    <s v="18.01.11"/>
    <x v="321"/>
    <x v="42"/>
    <s v=""/>
    <s v=""/>
    <s v=""/>
    <n v="1"/>
    <s v=""/>
  </r>
  <r>
    <n v="11697"/>
    <x v="244"/>
    <s v="18.01.11"/>
    <x v="269"/>
    <x v="325"/>
    <n v="106"/>
    <n v="1"/>
    <n v="106"/>
    <n v="106"/>
    <n v="0"/>
  </r>
  <r>
    <n v="11698"/>
    <x v="244"/>
    <s v="18.01.11"/>
    <x v="269"/>
    <x v="325"/>
    <n v="20"/>
    <n v="1"/>
    <n v="20"/>
    <n v="20"/>
    <n v="0"/>
  </r>
  <r>
    <n v="11751"/>
    <x v="245"/>
    <s v="20.01.11"/>
    <x v="105"/>
    <x v="34"/>
    <n v="6"/>
    <n v="4"/>
    <n v="24"/>
    <n v="22"/>
    <n v="2"/>
  </r>
  <r>
    <n v="11752"/>
    <x v="245"/>
    <s v="20.01.11"/>
    <x v="105"/>
    <x v="34"/>
    <s v=""/>
    <s v=""/>
    <s v=""/>
    <n v="2"/>
    <s v=""/>
  </r>
  <r>
    <n v="11753"/>
    <x v="245"/>
    <s v="20.01.11"/>
    <x v="103"/>
    <x v="80"/>
    <n v="1"/>
    <n v="6"/>
    <n v="6"/>
    <n v="6"/>
    <n v="0"/>
  </r>
  <r>
    <n v="11754"/>
    <x v="245"/>
    <s v="20.01.11"/>
    <x v="106"/>
    <x v="76"/>
    <n v="6"/>
    <n v="4"/>
    <n v="24"/>
    <n v="23"/>
    <n v="1"/>
  </r>
  <r>
    <n v="11755"/>
    <x v="245"/>
    <s v="20.01.11"/>
    <x v="106"/>
    <x v="76"/>
    <s v=""/>
    <s v=""/>
    <s v=""/>
    <n v="1"/>
    <s v=""/>
  </r>
  <r>
    <n v="11756"/>
    <x v="245"/>
    <s v="20.01.11"/>
    <x v="110"/>
    <x v="121"/>
    <n v="4"/>
    <n v="6"/>
    <n v="24"/>
    <n v="23"/>
    <n v="1"/>
  </r>
  <r>
    <n v="11757"/>
    <x v="245"/>
    <s v="20.01.11"/>
    <x v="110"/>
    <x v="121"/>
    <s v=""/>
    <s v=""/>
    <s v=""/>
    <n v="1"/>
    <s v=""/>
  </r>
  <r>
    <n v="11794"/>
    <x v="246"/>
    <s v="21.01.11"/>
    <x v="114"/>
    <x v="68"/>
    <n v="6"/>
    <n v="4"/>
    <n v="24"/>
    <n v="23"/>
    <n v="1"/>
  </r>
  <r>
    <n v="11795"/>
    <x v="246"/>
    <s v="21.01.11"/>
    <x v="114"/>
    <x v="68"/>
    <s v=""/>
    <s v=""/>
    <s v=""/>
    <n v="1"/>
    <s v=""/>
  </r>
  <r>
    <n v="11796"/>
    <x v="246"/>
    <s v="21.01.11"/>
    <x v="249"/>
    <x v="295"/>
    <n v="3"/>
    <n v="4"/>
    <n v="12"/>
    <n v="12"/>
    <n v="0"/>
  </r>
  <r>
    <n v="11797"/>
    <x v="246"/>
    <s v="21.01.11"/>
    <x v="111"/>
    <x v="122"/>
    <n v="6"/>
    <n v="4"/>
    <n v="24"/>
    <n v="23"/>
    <n v="1"/>
  </r>
  <r>
    <n v="11798"/>
    <x v="246"/>
    <s v="21.01.11"/>
    <x v="111"/>
    <x v="122"/>
    <s v=""/>
    <s v=""/>
    <s v=""/>
    <n v="1"/>
    <s v=""/>
  </r>
  <r>
    <n v="11800"/>
    <x v="246"/>
    <s v="21.01.11"/>
    <x v="157"/>
    <x v="95"/>
    <n v="8"/>
    <n v="6"/>
    <n v="48"/>
    <n v="44"/>
    <n v="4"/>
  </r>
  <r>
    <n v="11801"/>
    <x v="246"/>
    <s v="21.01.11"/>
    <x v="157"/>
    <x v="95"/>
    <s v=""/>
    <s v=""/>
    <s v=""/>
    <n v="4"/>
    <s v=""/>
  </r>
  <r>
    <n v="11802"/>
    <x v="246"/>
    <s v="21.01.11"/>
    <x v="47"/>
    <x v="94"/>
    <n v="4"/>
    <n v="6"/>
    <n v="24"/>
    <n v="23"/>
    <n v="1"/>
  </r>
  <r>
    <n v="11803"/>
    <x v="246"/>
    <s v="21.01.11"/>
    <x v="47"/>
    <x v="94"/>
    <s v=""/>
    <s v=""/>
    <s v=""/>
    <n v="1"/>
    <s v=""/>
  </r>
  <r>
    <n v="11804"/>
    <x v="246"/>
    <s v="21.01.11"/>
    <x v="322"/>
    <x v="410"/>
    <n v="4"/>
    <n v="6"/>
    <n v="24"/>
    <n v="23"/>
    <n v="1"/>
  </r>
  <r>
    <n v="11805"/>
    <x v="246"/>
    <s v="21.01.11"/>
    <x v="322"/>
    <x v="410"/>
    <s v=""/>
    <s v=""/>
    <s v=""/>
    <n v="1"/>
    <s v=""/>
  </r>
  <r>
    <n v="11806"/>
    <x v="246"/>
    <s v="21.01.11"/>
    <x v="49"/>
    <x v="411"/>
    <n v="4"/>
    <n v="6"/>
    <n v="24"/>
    <n v="23"/>
    <n v="1"/>
  </r>
  <r>
    <n v="11807"/>
    <x v="246"/>
    <s v="21.01.11"/>
    <x v="49"/>
    <x v="411"/>
    <s v=""/>
    <s v=""/>
    <s v=""/>
    <n v="1"/>
    <s v=""/>
  </r>
  <r>
    <n v="11808"/>
    <x v="246"/>
    <s v="21.01.11"/>
    <x v="75"/>
    <x v="412"/>
    <n v="4"/>
    <n v="6"/>
    <n v="24"/>
    <n v="23"/>
    <n v="1"/>
  </r>
  <r>
    <n v="11809"/>
    <x v="246"/>
    <s v="21.01.11"/>
    <x v="75"/>
    <x v="412"/>
    <s v=""/>
    <s v=""/>
    <s v=""/>
    <n v="1"/>
    <s v=""/>
  </r>
  <r>
    <n v="11810"/>
    <x v="246"/>
    <s v="21.01.11"/>
    <x v="50"/>
    <x v="62"/>
    <n v="4"/>
    <n v="6"/>
    <n v="24"/>
    <n v="23"/>
    <n v="1"/>
  </r>
  <r>
    <n v="11811"/>
    <x v="246"/>
    <s v="21.01.11"/>
    <x v="50"/>
    <x v="62"/>
    <s v=""/>
    <s v=""/>
    <s v=""/>
    <n v="1"/>
    <s v=""/>
  </r>
  <r>
    <n v="11812"/>
    <x v="246"/>
    <s v="21.01.11"/>
    <x v="122"/>
    <x v="413"/>
    <n v="6"/>
    <n v="4"/>
    <n v="24"/>
    <n v="23"/>
    <n v="1"/>
  </r>
  <r>
    <n v="11813"/>
    <x v="246"/>
    <s v="21.01.11"/>
    <x v="122"/>
    <x v="413"/>
    <s v=""/>
    <s v=""/>
    <s v=""/>
    <n v="1"/>
    <s v=""/>
  </r>
  <r>
    <n v="11814"/>
    <x v="246"/>
    <s v="21.01.11"/>
    <x v="251"/>
    <x v="414"/>
    <n v="4"/>
    <n v="6"/>
    <n v="24"/>
    <n v="23"/>
    <n v="1"/>
  </r>
  <r>
    <n v="11815"/>
    <x v="246"/>
    <s v="21.01.11"/>
    <x v="251"/>
    <x v="414"/>
    <s v=""/>
    <s v=""/>
    <s v=""/>
    <n v="1"/>
    <s v=""/>
  </r>
  <r>
    <n v="11817"/>
    <x v="246"/>
    <s v="21.01.11"/>
    <x v="156"/>
    <x v="415"/>
    <s v=""/>
    <s v="25X8"/>
    <s v=""/>
    <n v="192"/>
    <s v=""/>
  </r>
  <r>
    <n v="11818"/>
    <x v="246"/>
    <s v="21.01.11"/>
    <x v="156"/>
    <x v="415"/>
    <s v=""/>
    <s v=""/>
    <s v=""/>
    <n v="8"/>
    <s v=""/>
  </r>
  <r>
    <n v="11819"/>
    <x v="246"/>
    <s v="21.01.11"/>
    <x v="18"/>
    <x v="416"/>
    <n v="3"/>
    <n v="100"/>
    <n v="300"/>
    <n v="300"/>
    <n v="0"/>
  </r>
  <r>
    <n v="11820"/>
    <x v="246"/>
    <s v="21.01.11"/>
    <x v="244"/>
    <x v="417"/>
    <n v="1"/>
    <n v="200"/>
    <n v="200"/>
    <n v="190"/>
    <n v="10"/>
  </r>
  <r>
    <n v="11821"/>
    <x v="246"/>
    <s v="21.01.11"/>
    <x v="244"/>
    <x v="417"/>
    <s v=""/>
    <s v=""/>
    <s v=""/>
    <n v="10"/>
    <s v=""/>
  </r>
  <r>
    <n v="11848"/>
    <x v="247"/>
    <s v="21.01.11"/>
    <x v="53"/>
    <x v="418"/>
    <n v="5"/>
    <n v="10"/>
    <n v="50"/>
    <n v="40"/>
    <n v="10"/>
  </r>
  <r>
    <n v="11849"/>
    <x v="247"/>
    <s v="21.01.11"/>
    <x v="53"/>
    <x v="418"/>
    <s v=""/>
    <s v=""/>
    <s v=""/>
    <n v="10"/>
    <s v=""/>
  </r>
  <r>
    <n v="11850"/>
    <x v="247"/>
    <s v="21.01.11"/>
    <x v="53"/>
    <x v="237"/>
    <n v="5"/>
    <n v="10"/>
    <n v="50"/>
    <n v="38"/>
    <n v="12"/>
  </r>
  <r>
    <n v="11851"/>
    <x v="247"/>
    <s v="21.01.11"/>
    <x v="53"/>
    <x v="237"/>
    <s v=""/>
    <s v=""/>
    <s v=""/>
    <n v="12"/>
    <s v=""/>
  </r>
  <r>
    <n v="11852"/>
    <x v="247"/>
    <s v="21.01.11"/>
    <x v="53"/>
    <x v="222"/>
    <n v="2.5"/>
    <n v="10"/>
    <n v="25"/>
    <n v="19"/>
    <n v="6"/>
  </r>
  <r>
    <n v="11853"/>
    <x v="247"/>
    <s v="21.01.11"/>
    <x v="53"/>
    <x v="222"/>
    <s v=""/>
    <s v=""/>
    <s v=""/>
    <n v="6"/>
    <s v=""/>
  </r>
  <r>
    <n v="11854"/>
    <x v="247"/>
    <s v="21.01.11"/>
    <x v="53"/>
    <x v="419"/>
    <n v="2.5"/>
    <n v="10"/>
    <n v="25"/>
    <n v="20"/>
    <n v="5"/>
  </r>
  <r>
    <n v="11855"/>
    <x v="247"/>
    <s v="21.01.11"/>
    <x v="53"/>
    <x v="419"/>
    <s v=""/>
    <s v=""/>
    <s v=""/>
    <n v="5"/>
    <s v=""/>
  </r>
  <r>
    <n v="11856"/>
    <x v="247"/>
    <s v="21.01.11"/>
    <x v="206"/>
    <x v="286"/>
    <n v="5"/>
    <n v="5"/>
    <n v="25"/>
    <n v="21"/>
    <n v="4"/>
  </r>
  <r>
    <n v="11857"/>
    <x v="247"/>
    <s v="21.01.11"/>
    <x v="206"/>
    <x v="286"/>
    <s v=""/>
    <s v=""/>
    <s v=""/>
    <n v="4"/>
    <s v=""/>
  </r>
  <r>
    <n v="11858"/>
    <x v="247"/>
    <s v="21.01.11"/>
    <x v="207"/>
    <x v="149"/>
    <n v="5"/>
    <n v="5"/>
    <n v="25"/>
    <n v="21"/>
    <n v="4"/>
  </r>
  <r>
    <n v="11859"/>
    <x v="247"/>
    <s v="21.01.11"/>
    <x v="207"/>
    <x v="149"/>
    <s v=""/>
    <s v=""/>
    <s v=""/>
    <n v="4"/>
    <s v=""/>
  </r>
  <r>
    <n v="11860"/>
    <x v="247"/>
    <s v="21.01.11"/>
    <x v="7"/>
    <x v="7"/>
    <n v="3"/>
    <n v="5"/>
    <n v="15"/>
    <n v="13.25"/>
    <n v="1.75"/>
  </r>
  <r>
    <n v="11861"/>
    <x v="247"/>
    <s v="21.01.11"/>
    <x v="7"/>
    <x v="7"/>
    <s v=""/>
    <s v=""/>
    <s v=""/>
    <n v="1.75"/>
    <s v=""/>
  </r>
  <r>
    <n v="11862"/>
    <x v="247"/>
    <s v="21.01.11"/>
    <x v="23"/>
    <x v="38"/>
    <n v="5"/>
    <n v="5"/>
    <n v="25"/>
    <n v="21"/>
    <n v="4"/>
  </r>
  <r>
    <n v="11863"/>
    <x v="247"/>
    <s v="21.01.11"/>
    <x v="23"/>
    <x v="38"/>
    <s v=""/>
    <s v=""/>
    <s v=""/>
    <n v="4"/>
    <s v=""/>
  </r>
  <r>
    <n v="11864"/>
    <x v="247"/>
    <s v="21.01.11"/>
    <x v="229"/>
    <x v="32"/>
    <n v="3"/>
    <n v="5"/>
    <n v="15"/>
    <n v="13.25"/>
    <n v="1.75"/>
  </r>
  <r>
    <n v="11865"/>
    <x v="247"/>
    <s v="21.01.11"/>
    <x v="229"/>
    <x v="32"/>
    <s v=""/>
    <s v=""/>
    <s v=""/>
    <n v="1.75"/>
    <s v=""/>
  </r>
  <r>
    <n v="11866"/>
    <x v="247"/>
    <s v="21.01.11"/>
    <x v="235"/>
    <x v="420"/>
    <n v="3"/>
    <n v="5"/>
    <n v="15"/>
    <n v="13.25"/>
    <n v="1.75"/>
  </r>
  <r>
    <n v="11867"/>
    <x v="247"/>
    <s v="21.01.11"/>
    <x v="235"/>
    <x v="420"/>
    <s v=""/>
    <s v=""/>
    <s v=""/>
    <n v="1.75"/>
    <s v=""/>
  </r>
  <r>
    <n v="11868"/>
    <x v="247"/>
    <s v="21.01.11"/>
    <x v="25"/>
    <x v="40"/>
    <n v="5"/>
    <n v="5"/>
    <n v="25"/>
    <n v="21"/>
    <n v="4"/>
  </r>
  <r>
    <n v="11869"/>
    <x v="247"/>
    <s v="21.01.11"/>
    <x v="25"/>
    <x v="40"/>
    <s v=""/>
    <s v=""/>
    <s v=""/>
    <n v="4"/>
    <s v=""/>
  </r>
  <r>
    <n v="11894"/>
    <x v="248"/>
    <s v="22.01.11"/>
    <x v="156"/>
    <x v="421"/>
    <n v="1"/>
    <s v="25X12 BOX"/>
    <s v=""/>
    <n v="288"/>
    <s v=""/>
  </r>
  <r>
    <n v="11895"/>
    <x v="248"/>
    <s v="22.01.11"/>
    <x v="156"/>
    <x v="421"/>
    <s v=""/>
    <s v=""/>
    <s v=""/>
    <n v="12"/>
    <s v=""/>
  </r>
  <r>
    <n v="11896"/>
    <x v="248"/>
    <s v="22.01.11"/>
    <x v="323"/>
    <x v="74"/>
    <s v=""/>
    <s v="25X8 BOX"/>
    <s v=""/>
    <n v="192"/>
    <s v=""/>
  </r>
  <r>
    <n v="11897"/>
    <x v="248"/>
    <s v="22.01.11"/>
    <x v="323"/>
    <x v="74"/>
    <s v=""/>
    <s v=""/>
    <s v=""/>
    <n v="8"/>
    <s v=""/>
  </r>
  <r>
    <n v="11899"/>
    <x v="248"/>
    <s v="22.01.11"/>
    <x v="17"/>
    <x v="32"/>
    <n v="1"/>
    <n v="140"/>
    <n v="140"/>
    <n v="100"/>
    <n v="40"/>
  </r>
  <r>
    <n v="11900"/>
    <x v="248"/>
    <s v="22.01.11"/>
    <x v="17"/>
    <x v="32"/>
    <s v=""/>
    <s v=""/>
    <s v=""/>
    <n v="40"/>
    <s v=""/>
  </r>
  <r>
    <n v="11902"/>
    <x v="248"/>
    <s v="22.01.11"/>
    <x v="8"/>
    <x v="392"/>
    <n v="2.5"/>
    <n v="10"/>
    <n v="25"/>
    <n v="23"/>
    <n v="2"/>
  </r>
  <r>
    <n v="11903"/>
    <x v="248"/>
    <s v="22.01.11"/>
    <x v="8"/>
    <x v="392"/>
    <s v=""/>
    <s v=""/>
    <s v=""/>
    <n v="2"/>
    <s v=""/>
  </r>
  <r>
    <n v="11905"/>
    <x v="248"/>
    <s v="22.01.11"/>
    <x v="79"/>
    <x v="53"/>
    <n v="2.5"/>
    <n v="10"/>
    <n v="25"/>
    <n v="22"/>
    <n v="3"/>
  </r>
  <r>
    <n v="11906"/>
    <x v="248"/>
    <s v="22.01.11"/>
    <x v="79"/>
    <x v="53"/>
    <s v=""/>
    <s v=""/>
    <s v=""/>
    <n v="3"/>
    <s v=""/>
  </r>
  <r>
    <n v="11908"/>
    <x v="248"/>
    <s v="22.01.11"/>
    <x v="324"/>
    <x v="422"/>
    <n v="5"/>
    <n v="5"/>
    <n v="25"/>
    <n v="20"/>
    <n v="5"/>
  </r>
  <r>
    <n v="11909"/>
    <x v="248"/>
    <s v="22.01.11"/>
    <x v="324"/>
    <x v="422"/>
    <s v=""/>
    <s v=""/>
    <s v=""/>
    <n v="4"/>
    <s v=""/>
  </r>
  <r>
    <n v="11911"/>
    <x v="248"/>
    <s v="22.01.11"/>
    <x v="89"/>
    <x v="95"/>
    <n v="4"/>
    <n v="6"/>
    <n v="24"/>
    <n v="22"/>
    <n v="2"/>
  </r>
  <r>
    <n v="11912"/>
    <x v="248"/>
    <s v="22.01.11"/>
    <x v="89"/>
    <x v="95"/>
    <s v=""/>
    <s v=""/>
    <s v=""/>
    <n v="2"/>
    <s v=""/>
  </r>
  <r>
    <n v="11914"/>
    <x v="248"/>
    <s v="22.01.11"/>
    <x v="8"/>
    <x v="423"/>
    <n v="5"/>
    <n v="2"/>
    <n v="10"/>
    <n v="10"/>
    <n v="0"/>
  </r>
  <r>
    <n v="11915"/>
    <x v="248"/>
    <s v="22.01.11"/>
    <x v="8"/>
    <x v="309"/>
    <n v="1"/>
    <n v="100"/>
    <n v="100"/>
    <n v="100"/>
    <n v="0"/>
  </r>
  <r>
    <n v="11966"/>
    <x v="249"/>
    <s v="22.01.11"/>
    <x v="229"/>
    <x v="32"/>
    <n v="5"/>
    <n v="1"/>
    <n v="5"/>
    <n v="5"/>
    <n v="0"/>
  </r>
  <r>
    <n v="11967"/>
    <x v="249"/>
    <s v="22.01.11"/>
    <x v="27"/>
    <x v="121"/>
    <n v="6"/>
    <n v="1"/>
    <n v="6"/>
    <n v="6"/>
    <n v="0"/>
  </r>
  <r>
    <n v="11968"/>
    <x v="249"/>
    <s v="22.01.11"/>
    <x v="230"/>
    <x v="246"/>
    <n v="1"/>
    <n v="1"/>
    <n v="1"/>
    <n v="1"/>
    <n v="0"/>
  </r>
  <r>
    <n v="11969"/>
    <x v="249"/>
    <s v="22.01.11"/>
    <x v="215"/>
    <x v="256"/>
    <n v="1"/>
    <n v="1"/>
    <n v="1"/>
    <n v="1"/>
    <n v="0"/>
  </r>
  <r>
    <n v="12006"/>
    <x v="250"/>
    <s v="24.01.11"/>
    <x v="40"/>
    <x v="55"/>
    <n v="3"/>
    <n v="6"/>
    <n v="18"/>
    <n v="17"/>
    <n v="1"/>
  </r>
  <r>
    <n v="12007"/>
    <x v="250"/>
    <s v="24.01.11"/>
    <x v="40"/>
    <x v="55"/>
    <s v=""/>
    <s v=""/>
    <s v=""/>
    <n v="1"/>
    <s v=""/>
  </r>
  <r>
    <n v="12054"/>
    <x v="251"/>
    <s v="24.1.11"/>
    <x v="8"/>
    <x v="11"/>
    <n v="9"/>
    <n v="100"/>
    <n v="900"/>
    <n v="900"/>
    <n v="0"/>
  </r>
  <r>
    <n v="12055"/>
    <x v="251"/>
    <s v="24.1.11"/>
    <x v="8"/>
    <x v="12"/>
    <n v="1"/>
    <n v="100"/>
    <n v="100"/>
    <n v="100"/>
    <n v="0"/>
  </r>
  <r>
    <n v="12095"/>
    <x v="252"/>
    <s v="25.01.11"/>
    <x v="65"/>
    <x v="80"/>
    <n v="2"/>
    <n v="5"/>
    <n v="10"/>
    <n v="8.84"/>
    <n v="1.1600000000000001"/>
  </r>
  <r>
    <n v="12096"/>
    <x v="252"/>
    <s v="25.01.11"/>
    <x v="65"/>
    <x v="80"/>
    <s v=""/>
    <s v=""/>
    <s v=""/>
    <n v="1.1599999999999999"/>
    <s v=""/>
  </r>
  <r>
    <n v="12097"/>
    <x v="252"/>
    <s v="25.01.11"/>
    <x v="235"/>
    <x v="424"/>
    <n v="3"/>
    <n v="5"/>
    <n v="15"/>
    <n v="13.25"/>
    <n v="1.75"/>
  </r>
  <r>
    <n v="12098"/>
    <x v="252"/>
    <s v="25.01.11"/>
    <x v="235"/>
    <x v="424"/>
    <s v=""/>
    <s v=""/>
    <s v=""/>
    <n v="1.75"/>
    <s v=""/>
  </r>
  <r>
    <n v="12099"/>
    <x v="252"/>
    <s v="25.01.11"/>
    <x v="19"/>
    <x v="34"/>
    <n v="5"/>
    <n v="5"/>
    <n v="25"/>
    <n v="23"/>
    <n v="2"/>
  </r>
  <r>
    <n v="12100"/>
    <x v="252"/>
    <s v="25.01.11"/>
    <x v="19"/>
    <x v="34"/>
    <s v=""/>
    <s v=""/>
    <s v=""/>
    <n v="2"/>
    <s v=""/>
  </r>
  <r>
    <n v="12101"/>
    <x v="252"/>
    <s v="25.01.11"/>
    <x v="20"/>
    <x v="425"/>
    <n v="3"/>
    <n v="5"/>
    <n v="15"/>
    <n v="13.25"/>
    <n v="1.75"/>
  </r>
  <r>
    <n v="12102"/>
    <x v="252"/>
    <s v="25.01.11"/>
    <x v="20"/>
    <x v="425"/>
    <s v=""/>
    <s v=""/>
    <s v=""/>
    <n v="1.75"/>
    <s v=""/>
  </r>
  <r>
    <n v="12103"/>
    <x v="252"/>
    <s v="25.01.11"/>
    <x v="205"/>
    <x v="63"/>
    <n v="6"/>
    <n v="5"/>
    <n v="30"/>
    <n v="26.5"/>
    <n v="3.5"/>
  </r>
  <r>
    <n v="12104"/>
    <x v="252"/>
    <s v="25.01.11"/>
    <x v="205"/>
    <x v="63"/>
    <s v=""/>
    <s v=""/>
    <s v=""/>
    <n v="3.5"/>
    <s v=""/>
  </r>
  <r>
    <n v="12105"/>
    <x v="252"/>
    <s v="25.01.11"/>
    <x v="207"/>
    <x v="149"/>
    <n v="5"/>
    <n v="5"/>
    <n v="25"/>
    <n v="21"/>
    <n v="4"/>
  </r>
  <r>
    <n v="12106"/>
    <x v="252"/>
    <s v="25.01.11"/>
    <x v="207"/>
    <x v="149"/>
    <s v=""/>
    <s v=""/>
    <s v=""/>
    <n v="4"/>
    <s v=""/>
  </r>
  <r>
    <n v="12107"/>
    <x v="252"/>
    <s v="25.01.11"/>
    <x v="214"/>
    <x v="426"/>
    <n v="6"/>
    <n v="5"/>
    <n v="30"/>
    <n v="26.5"/>
    <n v="3.5"/>
  </r>
  <r>
    <n v="12108"/>
    <x v="252"/>
    <s v="25.01.11"/>
    <x v="214"/>
    <x v="426"/>
    <s v=""/>
    <s v=""/>
    <s v=""/>
    <n v="3.5"/>
    <s v=""/>
  </r>
  <r>
    <n v="12109"/>
    <x v="252"/>
    <s v="25.01.11"/>
    <x v="22"/>
    <x v="427"/>
    <n v="5"/>
    <n v="5"/>
    <n v="25"/>
    <n v="21"/>
    <n v="4"/>
  </r>
  <r>
    <n v="12110"/>
    <x v="252"/>
    <s v="25.01.11"/>
    <x v="22"/>
    <x v="427"/>
    <s v=""/>
    <s v=""/>
    <s v=""/>
    <n v="4"/>
    <s v=""/>
  </r>
  <r>
    <n v="12111"/>
    <x v="252"/>
    <s v="25.01.11"/>
    <x v="73"/>
    <x v="24"/>
    <n v="5"/>
    <n v="5"/>
    <n v="25"/>
    <n v="21"/>
    <n v="4"/>
  </r>
  <r>
    <n v="12112"/>
    <x v="252"/>
    <s v="25.01.11"/>
    <x v="73"/>
    <x v="24"/>
    <s v=""/>
    <s v=""/>
    <s v=""/>
    <n v="4"/>
    <s v=""/>
  </r>
  <r>
    <n v="12113"/>
    <x v="252"/>
    <s v="25.01.11"/>
    <x v="30"/>
    <x v="413"/>
    <n v="5"/>
    <n v="5"/>
    <n v="25"/>
    <n v="22"/>
    <n v="3"/>
  </r>
  <r>
    <n v="12114"/>
    <x v="252"/>
    <s v="25.01.11"/>
    <x v="30"/>
    <x v="413"/>
    <s v=""/>
    <s v=""/>
    <s v=""/>
    <n v="3"/>
    <s v=""/>
  </r>
  <r>
    <n v="12115"/>
    <x v="252"/>
    <s v="25.01.11"/>
    <x v="25"/>
    <x v="428"/>
    <n v="5"/>
    <n v="5"/>
    <n v="25"/>
    <n v="21"/>
    <n v="4"/>
  </r>
  <r>
    <n v="12116"/>
    <x v="252"/>
    <s v="25.01.11"/>
    <x v="25"/>
    <x v="428"/>
    <s v=""/>
    <s v=""/>
    <s v=""/>
    <n v="4"/>
    <s v=""/>
  </r>
  <r>
    <n v="12117"/>
    <x v="252"/>
    <s v="25.01.11"/>
    <x v="8"/>
    <x v="218"/>
    <n v="5"/>
    <n v="10"/>
    <n v="50"/>
    <n v="40"/>
    <n v="10"/>
  </r>
  <r>
    <n v="12118"/>
    <x v="252"/>
    <s v="25.01.11"/>
    <x v="8"/>
    <x v="218"/>
    <s v=""/>
    <s v=""/>
    <s v=""/>
    <n v="10"/>
    <s v=""/>
  </r>
  <r>
    <n v="12119"/>
    <x v="252"/>
    <s v="25.01.11"/>
    <x v="8"/>
    <x v="419"/>
    <n v="2.5"/>
    <n v="10"/>
    <n v="25"/>
    <n v="20"/>
    <n v="5"/>
  </r>
  <r>
    <n v="12120"/>
    <x v="252"/>
    <s v="25.01.11"/>
    <x v="8"/>
    <x v="419"/>
    <s v=""/>
    <s v=""/>
    <s v=""/>
    <n v="5"/>
    <s v=""/>
  </r>
  <r>
    <n v="12122"/>
    <x v="252"/>
    <s v="25.01.11"/>
    <x v="156"/>
    <x v="415"/>
    <n v="1"/>
    <s v="25X12"/>
    <s v=""/>
    <n v="288"/>
    <s v=""/>
  </r>
  <r>
    <n v="12123"/>
    <x v="252"/>
    <s v="25.01.11"/>
    <x v="156"/>
    <x v="415"/>
    <s v=""/>
    <s v=""/>
    <s v=""/>
    <n v="12"/>
    <s v=""/>
  </r>
  <r>
    <n v="12124"/>
    <x v="252"/>
    <s v="25.01.11"/>
    <x v="325"/>
    <x v="429"/>
    <n v="1"/>
    <s v=""/>
    <s v=""/>
    <s v=""/>
    <s v=""/>
  </r>
  <r>
    <n v="12145"/>
    <x v="253"/>
    <s v="25.01.11"/>
    <x v="105"/>
    <x v="34"/>
    <n v="6"/>
    <n v="4"/>
    <n v="24"/>
    <n v="22"/>
    <n v="2"/>
  </r>
  <r>
    <n v="12146"/>
    <x v="253"/>
    <s v="25.01.11"/>
    <x v="105"/>
    <x v="34"/>
    <s v=""/>
    <s v=""/>
    <s v=""/>
    <n v="2"/>
    <s v=""/>
  </r>
  <r>
    <n v="12147"/>
    <x v="253"/>
    <s v="25.01.11"/>
    <x v="104"/>
    <x v="53"/>
    <n v="6"/>
    <n v="4"/>
    <n v="24"/>
    <n v="22"/>
    <n v="2"/>
  </r>
  <r>
    <n v="12148"/>
    <x v="253"/>
    <s v="25.01.11"/>
    <x v="104"/>
    <x v="53"/>
    <s v=""/>
    <s v=""/>
    <s v=""/>
    <n v="2"/>
    <s v=""/>
  </r>
  <r>
    <n v="12149"/>
    <x v="253"/>
    <s v="25.01.11"/>
    <x v="114"/>
    <x v="68"/>
    <n v="6"/>
    <n v="4"/>
    <n v="24"/>
    <n v="23"/>
    <n v="1"/>
  </r>
  <r>
    <n v="12150"/>
    <x v="253"/>
    <s v="25.01.11"/>
    <x v="114"/>
    <x v="68"/>
    <s v=""/>
    <s v=""/>
    <s v=""/>
    <n v="1"/>
    <s v=""/>
  </r>
  <r>
    <n v="12152"/>
    <x v="253"/>
    <s v="25.01.11"/>
    <x v="8"/>
    <x v="218"/>
    <n v="2.5"/>
    <n v="10"/>
    <n v="25"/>
    <n v="20"/>
    <n v="5"/>
  </r>
  <r>
    <n v="12153"/>
    <x v="253"/>
    <s v="25.01.11"/>
    <x v="8"/>
    <x v="218"/>
    <s v=""/>
    <s v=""/>
    <s v=""/>
    <n v="5"/>
    <s v=""/>
  </r>
  <r>
    <n v="12154"/>
    <x v="253"/>
    <s v="25.01.11"/>
    <x v="8"/>
    <x v="365"/>
    <n v="5"/>
    <n v="10"/>
    <n v="50"/>
    <n v="38"/>
    <n v="12"/>
  </r>
  <r>
    <n v="12155"/>
    <x v="253"/>
    <s v="25.01.11"/>
    <x v="8"/>
    <x v="365"/>
    <s v=""/>
    <s v=""/>
    <s v=""/>
    <n v="12"/>
    <s v=""/>
  </r>
  <r>
    <n v="12157"/>
    <x v="253"/>
    <s v="25.01.11"/>
    <x v="54"/>
    <x v="50"/>
    <n v="1"/>
    <n v="25"/>
    <n v="25"/>
    <n v="25"/>
    <n v="0"/>
  </r>
  <r>
    <n v="12159"/>
    <x v="253"/>
    <s v="25.01.11"/>
    <x v="133"/>
    <x v="37"/>
    <n v="20"/>
    <n v="25"/>
    <n v="500"/>
    <n v="410"/>
    <n v="90"/>
  </r>
  <r>
    <n v="12160"/>
    <x v="253"/>
    <s v="25.01.11"/>
    <x v="133"/>
    <x v="37"/>
    <s v=""/>
    <s v=""/>
    <s v=""/>
    <n v="90"/>
    <s v=""/>
  </r>
  <r>
    <n v="12190"/>
    <x v="254"/>
    <s v="27.01.11"/>
    <x v="8"/>
    <x v="273"/>
    <n v="2.5"/>
    <n v="10"/>
    <n v="25"/>
    <n v="23"/>
    <n v="2"/>
  </r>
  <r>
    <n v="12191"/>
    <x v="254"/>
    <s v="27.01.11"/>
    <x v="8"/>
    <x v="273"/>
    <s v=""/>
    <s v=""/>
    <s v=""/>
    <n v="2"/>
    <s v=""/>
  </r>
  <r>
    <n v="12192"/>
    <x v="254"/>
    <s v="27.01.11"/>
    <x v="8"/>
    <x v="393"/>
    <n v="5"/>
    <n v="10"/>
    <n v="50"/>
    <n v="44"/>
    <n v="6"/>
  </r>
  <r>
    <n v="12193"/>
    <x v="254"/>
    <s v="27.01.11"/>
    <x v="8"/>
    <x v="393"/>
    <s v=""/>
    <s v=""/>
    <s v=""/>
    <n v="6"/>
    <s v=""/>
  </r>
  <r>
    <n v="12194"/>
    <x v="254"/>
    <s v="27.01.11"/>
    <x v="8"/>
    <x v="407"/>
    <n v="2.5"/>
    <n v="10"/>
    <n v="25"/>
    <n v="23"/>
    <n v="2"/>
  </r>
  <r>
    <n v="12195"/>
    <x v="254"/>
    <s v="27.01.11"/>
    <x v="8"/>
    <x v="407"/>
    <s v=""/>
    <s v=""/>
    <s v=""/>
    <n v="2"/>
    <s v=""/>
  </r>
  <r>
    <n v="12236"/>
    <x v="255"/>
    <s v="29.01.11"/>
    <x v="8"/>
    <x v="10"/>
    <n v="0"/>
    <n v="100"/>
    <n v="0"/>
    <n v="0"/>
    <n v="0"/>
  </r>
  <r>
    <n v="12237"/>
    <x v="255"/>
    <s v="29.01.11"/>
    <x v="8"/>
    <x v="11"/>
    <n v="28"/>
    <n v="100"/>
    <n v="2800"/>
    <n v="2800"/>
    <n v="0"/>
  </r>
  <r>
    <n v="12238"/>
    <x v="255"/>
    <s v="29.01.11"/>
    <x v="8"/>
    <x v="12"/>
    <n v="6"/>
    <n v="100"/>
    <n v="600"/>
    <n v="600"/>
    <n v="0"/>
  </r>
  <r>
    <n v="12277"/>
    <x v="256"/>
    <s v="29.01.11"/>
    <x v="142"/>
    <x v="430"/>
    <n v="29"/>
    <n v="1"/>
    <n v="29"/>
    <n v="29"/>
    <n v="0"/>
  </r>
  <r>
    <n v="12278"/>
    <x v="256"/>
    <s v="29.01.11"/>
    <x v="142"/>
    <x v="108"/>
    <n v="11"/>
    <n v="1"/>
    <n v="11"/>
    <n v="11"/>
    <n v="0"/>
  </r>
  <r>
    <n v="12280"/>
    <x v="256"/>
    <s v="29.01.11"/>
    <x v="8"/>
    <x v="78"/>
    <n v="2"/>
    <n v="100"/>
    <n v="200"/>
    <n v="190"/>
    <n v="10"/>
  </r>
  <r>
    <n v="12281"/>
    <x v="256"/>
    <s v="29.01.11"/>
    <x v="8"/>
    <x v="78"/>
    <s v=""/>
    <s v=""/>
    <s v=""/>
    <n v="10"/>
    <s v=""/>
  </r>
  <r>
    <n v="12282"/>
    <x v="256"/>
    <s v="29.01.11"/>
    <x v="59"/>
    <x v="431"/>
    <n v="1"/>
    <n v="500"/>
    <n v="500"/>
    <n v="400"/>
    <n v="100"/>
  </r>
  <r>
    <n v="12283"/>
    <x v="256"/>
    <s v="29.01.11"/>
    <x v="59"/>
    <x v="431"/>
    <s v=""/>
    <s v=""/>
    <s v=""/>
    <n v="100"/>
    <s v=""/>
  </r>
  <r>
    <n v="12325"/>
    <x v="257"/>
    <s v="29.01.11"/>
    <x v="142"/>
    <x v="108"/>
    <n v="41"/>
    <n v="1"/>
    <n v="41"/>
    <n v="41"/>
    <n v="0"/>
  </r>
  <r>
    <n v="12370"/>
    <x v="258"/>
    <s v="30.01.11"/>
    <x v="28"/>
    <x v="43"/>
    <n v="5"/>
    <n v="5"/>
    <n v="25"/>
    <n v="21"/>
    <n v="4"/>
  </r>
  <r>
    <n v="12371"/>
    <x v="258"/>
    <s v="30.01.11"/>
    <x v="28"/>
    <x v="43"/>
    <s v=""/>
    <s v=""/>
    <s v=""/>
    <n v="4"/>
    <s v=""/>
  </r>
  <r>
    <n v="12372"/>
    <x v="258"/>
    <s v="30.01.11"/>
    <x v="8"/>
    <x v="393"/>
    <n v="5"/>
    <n v="10"/>
    <n v="50"/>
    <n v="44"/>
    <n v="6"/>
  </r>
  <r>
    <n v="12373"/>
    <x v="258"/>
    <s v="30.01.11"/>
    <x v="8"/>
    <x v="393"/>
    <s v=""/>
    <s v=""/>
    <s v=""/>
    <n v="6"/>
    <s v=""/>
  </r>
  <r>
    <n v="12375"/>
    <x v="258"/>
    <s v="30.01.11"/>
    <x v="146"/>
    <x v="155"/>
    <n v="1"/>
    <n v="6"/>
    <n v="6"/>
    <n v="6"/>
    <n v="0"/>
  </r>
  <r>
    <n v="12411"/>
    <x v="259"/>
    <s v="31.01.11"/>
    <x v="8"/>
    <x v="11"/>
    <n v="7"/>
    <n v="100"/>
    <n v="700"/>
    <n v="700"/>
    <n v="0"/>
  </r>
  <r>
    <n v="12412"/>
    <x v="259"/>
    <s v="31.01.11"/>
    <x v="8"/>
    <x v="12"/>
    <n v="3"/>
    <n v="100"/>
    <n v="300"/>
    <n v="300"/>
    <n v="0"/>
  </r>
  <r>
    <n v="12414"/>
    <x v="259"/>
    <s v="31.01.11"/>
    <x v="123"/>
    <x v="432"/>
    <n v="10"/>
    <n v="10"/>
    <n v="100"/>
    <n v="100"/>
    <n v="0"/>
  </r>
  <r>
    <n v="12415"/>
    <x v="259"/>
    <s v="31.01.11"/>
    <x v="123"/>
    <x v="432"/>
    <s v=""/>
    <s v=""/>
    <s v=""/>
    <n v="5"/>
    <s v=""/>
  </r>
  <r>
    <n v="12456"/>
    <x v="260"/>
    <s v="01.02.11"/>
    <x v="8"/>
    <x v="404"/>
    <n v="20"/>
    <n v="5"/>
    <n v="100"/>
    <n v="100"/>
    <n v="0"/>
  </r>
  <r>
    <n v="12458"/>
    <x v="260"/>
    <s v="01.02.11"/>
    <x v="97"/>
    <x v="112"/>
    <n v="35"/>
    <n v="100"/>
    <n v="3500"/>
    <n v="3500"/>
    <n v="0"/>
  </r>
  <r>
    <n v="12459"/>
    <x v="260"/>
    <s v="01.02.11"/>
    <x v="98"/>
    <x v="113"/>
    <n v="15"/>
    <n v="100"/>
    <n v="1500"/>
    <n v="1500"/>
    <n v="0"/>
  </r>
  <r>
    <n v="12508"/>
    <x v="261"/>
    <s v="01.02.11"/>
    <x v="7"/>
    <x v="7"/>
    <n v="3"/>
    <n v="5"/>
    <n v="15"/>
    <n v="13.25"/>
    <n v="1.75"/>
  </r>
  <r>
    <n v="12509"/>
    <x v="261"/>
    <s v="01.02.11"/>
    <x v="7"/>
    <x v="7"/>
    <s v=""/>
    <s v=""/>
    <s v=""/>
    <n v="1.75"/>
    <s v=""/>
  </r>
  <r>
    <n v="12510"/>
    <x v="261"/>
    <s v="01.02.11"/>
    <x v="240"/>
    <x v="68"/>
    <n v="1"/>
    <n v="5"/>
    <n v="5"/>
    <n v="5"/>
    <n v="0"/>
  </r>
  <r>
    <n v="12511"/>
    <x v="261"/>
    <s v="01.02.11"/>
    <x v="67"/>
    <x v="82"/>
    <n v="1"/>
    <n v="5"/>
    <n v="5"/>
    <n v="5"/>
    <n v="0"/>
  </r>
  <r>
    <n v="12512"/>
    <x v="261"/>
    <s v="01.02.11"/>
    <x v="326"/>
    <x v="83"/>
    <n v="1"/>
    <n v="5"/>
    <n v="5"/>
    <n v="5"/>
    <n v="0"/>
  </r>
  <r>
    <n v="12513"/>
    <x v="261"/>
    <s v="01.02.11"/>
    <x v="30"/>
    <x v="45"/>
    <n v="1"/>
    <n v="5"/>
    <n v="5"/>
    <n v="5"/>
    <n v="0"/>
  </r>
  <r>
    <n v="12514"/>
    <x v="261"/>
    <s v="01.02.11"/>
    <x v="228"/>
    <x v="433"/>
    <n v="1"/>
    <n v="5"/>
    <n v="5"/>
    <n v="5"/>
    <n v="0"/>
  </r>
  <r>
    <n v="12550"/>
    <x v="262"/>
    <s v="01.02.11"/>
    <x v="308"/>
    <x v="59"/>
    <n v="6"/>
    <n v="4"/>
    <n v="24"/>
    <n v="23"/>
    <n v="1"/>
  </r>
  <r>
    <n v="12551"/>
    <x v="262"/>
    <s v="01.02.11"/>
    <x v="308"/>
    <x v="59"/>
    <s v=""/>
    <s v=""/>
    <s v=""/>
    <n v="1"/>
    <s v=""/>
  </r>
  <r>
    <n v="12552"/>
    <x v="262"/>
    <s v="01.02.11"/>
    <x v="101"/>
    <x v="93"/>
    <n v="6"/>
    <n v="4"/>
    <n v="24"/>
    <n v="23"/>
    <n v="1"/>
  </r>
  <r>
    <n v="12553"/>
    <x v="262"/>
    <s v="01.02.11"/>
    <x v="101"/>
    <x v="93"/>
    <s v=""/>
    <s v=""/>
    <s v=""/>
    <n v="1"/>
    <s v=""/>
  </r>
  <r>
    <n v="12554"/>
    <x v="262"/>
    <s v="01.02.11"/>
    <x v="104"/>
    <x v="116"/>
    <n v="6"/>
    <n v="4"/>
    <n v="24"/>
    <n v="22"/>
    <n v="2"/>
  </r>
  <r>
    <n v="12555"/>
    <x v="262"/>
    <s v="01.02.11"/>
    <x v="104"/>
    <x v="116"/>
    <s v=""/>
    <s v=""/>
    <s v=""/>
    <n v="2"/>
    <s v=""/>
  </r>
  <r>
    <n v="12556"/>
    <x v="262"/>
    <s v="01.02.11"/>
    <x v="105"/>
    <x v="117"/>
    <n v="6"/>
    <n v="4"/>
    <n v="24"/>
    <n v="22"/>
    <n v="2"/>
  </r>
  <r>
    <n v="12557"/>
    <x v="262"/>
    <s v="01.02.11"/>
    <x v="105"/>
    <x v="117"/>
    <s v=""/>
    <s v=""/>
    <s v=""/>
    <n v="2"/>
    <s v=""/>
  </r>
  <r>
    <n v="12558"/>
    <x v="262"/>
    <s v="01.02.11"/>
    <x v="106"/>
    <x v="76"/>
    <n v="6"/>
    <n v="4"/>
    <n v="24"/>
    <n v="23"/>
    <n v="1"/>
  </r>
  <r>
    <n v="12559"/>
    <x v="262"/>
    <s v="01.02.11"/>
    <x v="106"/>
    <x v="76"/>
    <s v=""/>
    <s v=""/>
    <s v=""/>
    <n v="1"/>
    <s v=""/>
  </r>
  <r>
    <n v="12560"/>
    <x v="262"/>
    <s v="01.02.11"/>
    <x v="110"/>
    <x v="121"/>
    <n v="20"/>
    <n v="6"/>
    <n v="120"/>
    <n v="115"/>
    <n v="5"/>
  </r>
  <r>
    <n v="12561"/>
    <x v="262"/>
    <s v="01.02.11"/>
    <x v="110"/>
    <x v="121"/>
    <s v=""/>
    <s v=""/>
    <s v=""/>
    <n v="5"/>
    <s v=""/>
  </r>
  <r>
    <n v="12562"/>
    <x v="262"/>
    <s v="01.02.11"/>
    <x v="238"/>
    <x v="62"/>
    <n v="6"/>
    <n v="4"/>
    <n v="24"/>
    <n v="23"/>
    <n v="1"/>
  </r>
  <r>
    <n v="12563"/>
    <x v="262"/>
    <s v="01.02.11"/>
    <x v="238"/>
    <x v="62"/>
    <s v=""/>
    <s v=""/>
    <s v=""/>
    <n v="1"/>
    <s v=""/>
  </r>
  <r>
    <n v="12564"/>
    <x v="262"/>
    <s v="01.02.11"/>
    <x v="311"/>
    <x v="394"/>
    <n v="6"/>
    <n v="4"/>
    <n v="24"/>
    <n v="23"/>
    <n v="1"/>
  </r>
  <r>
    <n v="12565"/>
    <x v="262"/>
    <s v="01.02.11"/>
    <x v="311"/>
    <x v="394"/>
    <s v=""/>
    <s v=""/>
    <s v=""/>
    <n v="1"/>
    <s v=""/>
  </r>
  <r>
    <n v="12566"/>
    <x v="262"/>
    <s v="01.02.11"/>
    <x v="327"/>
    <x v="434"/>
    <n v="6"/>
    <n v="4"/>
    <n v="24"/>
    <n v="23"/>
    <n v="1"/>
  </r>
  <r>
    <n v="12567"/>
    <x v="262"/>
    <s v="01.02.11"/>
    <x v="327"/>
    <x v="434"/>
    <s v=""/>
    <s v=""/>
    <s v=""/>
    <n v="1"/>
    <s v=""/>
  </r>
  <r>
    <n v="12568"/>
    <x v="262"/>
    <s v="01.02.11"/>
    <x v="114"/>
    <x v="68"/>
    <n v="18"/>
    <n v="4"/>
    <n v="72"/>
    <n v="69"/>
    <n v="3"/>
  </r>
  <r>
    <n v="12569"/>
    <x v="262"/>
    <s v="01.02.11"/>
    <x v="114"/>
    <x v="68"/>
    <s v=""/>
    <s v=""/>
    <s v=""/>
    <n v="3"/>
    <s v=""/>
  </r>
  <r>
    <n v="12570"/>
    <x v="262"/>
    <s v="01.02.11"/>
    <x v="115"/>
    <x v="43"/>
    <n v="12"/>
    <n v="4"/>
    <n v="48"/>
    <n v="46"/>
    <n v="2"/>
  </r>
  <r>
    <n v="12571"/>
    <x v="262"/>
    <s v="01.02.11"/>
    <x v="115"/>
    <x v="43"/>
    <s v=""/>
    <s v=""/>
    <s v=""/>
    <n v="2"/>
    <s v=""/>
  </r>
  <r>
    <n v="12572"/>
    <x v="262"/>
    <s v="01.02.11"/>
    <x v="328"/>
    <x v="100"/>
    <n v="6"/>
    <n v="4"/>
    <n v="24"/>
    <n v="23"/>
    <n v="1"/>
  </r>
  <r>
    <n v="12573"/>
    <x v="262"/>
    <s v="01.02.11"/>
    <x v="328"/>
    <x v="100"/>
    <s v=""/>
    <s v=""/>
    <s v=""/>
    <n v="1"/>
    <s v=""/>
  </r>
  <r>
    <n v="12574"/>
    <x v="262"/>
    <s v="01.02.11"/>
    <x v="316"/>
    <x v="435"/>
    <n v="6"/>
    <n v="4"/>
    <n v="24"/>
    <n v="23"/>
    <n v="1"/>
  </r>
  <r>
    <n v="12575"/>
    <x v="262"/>
    <s v="01.02.11"/>
    <x v="316"/>
    <x v="435"/>
    <s v=""/>
    <s v=""/>
    <s v=""/>
    <n v="1"/>
    <s v=""/>
  </r>
  <r>
    <n v="12596"/>
    <x v="263"/>
    <s v="01.02.11"/>
    <x v="8"/>
    <x v="11"/>
    <n v="7"/>
    <n v="100"/>
    <n v="700"/>
    <n v="700"/>
    <n v="0"/>
  </r>
  <r>
    <n v="12597"/>
    <x v="263"/>
    <s v="01.02.11"/>
    <x v="8"/>
    <x v="12"/>
    <n v="3"/>
    <n v="100"/>
    <n v="300"/>
    <n v="300"/>
    <n v="0"/>
  </r>
  <r>
    <n v="12599"/>
    <x v="263"/>
    <s v="01.02.11"/>
    <x v="318"/>
    <x v="436"/>
    <n v="3"/>
    <n v="6"/>
    <n v="18"/>
    <n v="14.38"/>
    <n v="3.6199999999999992"/>
  </r>
  <r>
    <n v="12600"/>
    <x v="263"/>
    <s v="01.02.11"/>
    <x v="318"/>
    <x v="436"/>
    <s v=""/>
    <s v=""/>
    <s v=""/>
    <n v="0.62"/>
    <s v=""/>
  </r>
  <r>
    <n v="12602"/>
    <x v="263"/>
    <s v="01.02.11"/>
    <x v="229"/>
    <x v="32"/>
    <n v="3"/>
    <n v="5"/>
    <n v="15"/>
    <n v="13.25"/>
    <n v="1.75"/>
  </r>
  <r>
    <n v="12603"/>
    <x v="263"/>
    <s v="01.02.11"/>
    <x v="229"/>
    <x v="32"/>
    <s v=""/>
    <s v=""/>
    <s v=""/>
    <n v="1.75"/>
    <s v=""/>
  </r>
  <r>
    <n v="12626"/>
    <x v="264"/>
    <s v="01.02.11"/>
    <x v="47"/>
    <x v="59"/>
    <n v="8"/>
    <n v="6"/>
    <n v="48"/>
    <n v="46"/>
    <n v="2"/>
  </r>
  <r>
    <n v="12627"/>
    <x v="264"/>
    <s v="01.02.11"/>
    <x v="47"/>
    <x v="59"/>
    <s v=""/>
    <s v=""/>
    <s v=""/>
    <n v="2"/>
    <s v=""/>
  </r>
  <r>
    <n v="12628"/>
    <x v="264"/>
    <s v="01.02.11"/>
    <x v="49"/>
    <x v="76"/>
    <n v="8"/>
    <n v="6"/>
    <n v="48"/>
    <n v="46"/>
    <n v="2"/>
  </r>
  <r>
    <n v="12629"/>
    <x v="264"/>
    <s v="01.02.11"/>
    <x v="49"/>
    <x v="76"/>
    <s v=""/>
    <s v=""/>
    <s v=""/>
    <n v="2"/>
    <s v=""/>
  </r>
  <r>
    <n v="12630"/>
    <x v="264"/>
    <s v="01.02.11"/>
    <x v="286"/>
    <x v="82"/>
    <n v="4"/>
    <n v="6"/>
    <n v="24"/>
    <n v="23"/>
    <n v="1"/>
  </r>
  <r>
    <n v="12631"/>
    <x v="264"/>
    <s v="01.02.11"/>
    <x v="286"/>
    <x v="82"/>
    <s v=""/>
    <s v=""/>
    <s v=""/>
    <n v="1"/>
    <s v=""/>
  </r>
  <r>
    <n v="12632"/>
    <x v="264"/>
    <s v="01.02.11"/>
    <x v="321"/>
    <x v="121"/>
    <n v="8"/>
    <n v="6"/>
    <n v="48"/>
    <n v="46"/>
    <n v="2"/>
  </r>
  <r>
    <n v="12633"/>
    <x v="264"/>
    <s v="01.02.11"/>
    <x v="321"/>
    <x v="121"/>
    <s v=""/>
    <s v=""/>
    <s v=""/>
    <n v="2"/>
    <s v=""/>
  </r>
  <r>
    <n v="12634"/>
    <x v="264"/>
    <s v="01.02.11"/>
    <x v="40"/>
    <x v="55"/>
    <n v="2"/>
    <n v="6"/>
    <n v="12"/>
    <n v="11.5"/>
    <n v="0.5"/>
  </r>
  <r>
    <n v="12635"/>
    <x v="264"/>
    <s v="01.02.11"/>
    <x v="40"/>
    <x v="55"/>
    <s v=""/>
    <s v=""/>
    <s v=""/>
    <n v="0.5"/>
    <s v=""/>
  </r>
  <r>
    <n v="12636"/>
    <x v="264"/>
    <s v="01.02.11"/>
    <x v="267"/>
    <x v="123"/>
    <n v="4"/>
    <n v="6"/>
    <n v="24"/>
    <n v="23"/>
    <n v="1"/>
  </r>
  <r>
    <n v="12637"/>
    <x v="264"/>
    <s v="01.02.11"/>
    <x v="267"/>
    <x v="123"/>
    <s v=""/>
    <s v=""/>
    <s v=""/>
    <n v="1"/>
    <s v=""/>
  </r>
  <r>
    <n v="12638"/>
    <x v="264"/>
    <s v="01.02.11"/>
    <x v="122"/>
    <x v="437"/>
    <n v="1"/>
    <n v="4"/>
    <n v="4"/>
    <n v="4"/>
    <n v="0"/>
  </r>
  <r>
    <n v="12639"/>
    <x v="264"/>
    <s v="01.02.11"/>
    <x v="122"/>
    <x v="437"/>
    <n v="1"/>
    <n v="2"/>
    <n v="2"/>
    <n v="1.75"/>
    <n v="0.25"/>
  </r>
  <r>
    <n v="12640"/>
    <x v="264"/>
    <s v="01.02.11"/>
    <x v="122"/>
    <x v="437"/>
    <s v=""/>
    <s v=""/>
    <s v=""/>
    <n v="0.25"/>
    <s v=""/>
  </r>
  <r>
    <n v="12641"/>
    <x v="264"/>
    <s v="01.02.11"/>
    <x v="245"/>
    <x v="68"/>
    <n v="12"/>
    <n v="6"/>
    <n v="72"/>
    <n v="69"/>
    <n v="3"/>
  </r>
  <r>
    <n v="12642"/>
    <x v="264"/>
    <s v="01.02.11"/>
    <x v="245"/>
    <x v="68"/>
    <s v=""/>
    <s v=""/>
    <s v=""/>
    <n v="3"/>
    <s v=""/>
  </r>
  <r>
    <n v="12643"/>
    <x v="264"/>
    <s v="01.02.11"/>
    <x v="36"/>
    <x v="43"/>
    <n v="8"/>
    <n v="6"/>
    <n v="48"/>
    <n v="46"/>
    <n v="2"/>
  </r>
  <r>
    <n v="12644"/>
    <x v="264"/>
    <s v="01.02.11"/>
    <x v="36"/>
    <x v="43"/>
    <s v=""/>
    <s v=""/>
    <s v=""/>
    <n v="2"/>
    <s v=""/>
  </r>
  <r>
    <n v="12645"/>
    <x v="264"/>
    <s v="01.02.11"/>
    <x v="251"/>
    <x v="438"/>
    <n v="4"/>
    <n v="6"/>
    <n v="24"/>
    <n v="23"/>
    <n v="1"/>
  </r>
  <r>
    <n v="12646"/>
    <x v="264"/>
    <s v="01.02.11"/>
    <x v="251"/>
    <x v="438"/>
    <s v=""/>
    <s v=""/>
    <s v=""/>
    <n v="1"/>
    <s v=""/>
  </r>
  <r>
    <n v="12647"/>
    <x v="264"/>
    <s v="01.02.11"/>
    <x v="329"/>
    <x v="100"/>
    <n v="4"/>
    <n v="6"/>
    <n v="24"/>
    <n v="22"/>
    <n v="2"/>
  </r>
  <r>
    <n v="12648"/>
    <x v="264"/>
    <s v="01.02.11"/>
    <x v="329"/>
    <x v="100"/>
    <s v=""/>
    <s v=""/>
    <s v=""/>
    <n v="2"/>
    <s v=""/>
  </r>
  <r>
    <n v="12649"/>
    <x v="264"/>
    <s v="01.02.11"/>
    <x v="257"/>
    <x v="37"/>
    <n v="4"/>
    <n v="6"/>
    <n v="24"/>
    <n v="23"/>
    <n v="1"/>
  </r>
  <r>
    <n v="12650"/>
    <x v="264"/>
    <s v="01.02.11"/>
    <x v="257"/>
    <x v="37"/>
    <s v=""/>
    <s v=""/>
    <s v=""/>
    <n v="1"/>
    <s v=""/>
  </r>
  <r>
    <n v="12651"/>
    <x v="264"/>
    <s v="01.02.11"/>
    <x v="256"/>
    <x v="50"/>
    <n v="4"/>
    <n v="6"/>
    <n v="24"/>
    <n v="23"/>
    <n v="1"/>
  </r>
  <r>
    <n v="12652"/>
    <x v="264"/>
    <s v="01.02.11"/>
    <x v="256"/>
    <x v="50"/>
    <s v=""/>
    <s v=""/>
    <s v=""/>
    <n v="1"/>
    <s v=""/>
  </r>
  <r>
    <n v="12653"/>
    <x v="264"/>
    <s v="01.02.11"/>
    <x v="146"/>
    <x v="155"/>
    <n v="4"/>
    <n v="6"/>
    <n v="24"/>
    <n v="22"/>
    <n v="2"/>
  </r>
  <r>
    <n v="12654"/>
    <x v="264"/>
    <s v="01.02.11"/>
    <x v="146"/>
    <x v="155"/>
    <s v=""/>
    <s v=""/>
    <s v=""/>
    <n v="2"/>
    <s v=""/>
  </r>
  <r>
    <n v="12656"/>
    <x v="264"/>
    <s v="01.02.11"/>
    <x v="330"/>
    <x v="346"/>
    <n v="76"/>
    <s v=""/>
    <s v=""/>
    <n v="450"/>
    <s v=""/>
  </r>
  <r>
    <n v="12672"/>
    <x v="264"/>
    <s v="01.02.11"/>
    <x v="39"/>
    <x v="439"/>
    <n v="16"/>
    <n v="6"/>
    <n v="96"/>
    <n v="88"/>
    <n v="8"/>
  </r>
  <r>
    <n v="12673"/>
    <x v="264"/>
    <s v="01.02.11"/>
    <x v="39"/>
    <x v="439"/>
    <s v=""/>
    <s v=""/>
    <s v=""/>
    <n v="8"/>
    <s v=""/>
  </r>
  <r>
    <n v="12674"/>
    <x v="264"/>
    <s v="01.02.11"/>
    <x v="41"/>
    <x v="44"/>
    <n v="4"/>
    <n v="6"/>
    <n v="24"/>
    <n v="23"/>
    <n v="1"/>
  </r>
  <r>
    <n v="12675"/>
    <x v="264"/>
    <s v="01.02.11"/>
    <x v="41"/>
    <x v="44"/>
    <s v=""/>
    <s v=""/>
    <s v=""/>
    <n v="1"/>
    <s v=""/>
  </r>
  <r>
    <n v="12676"/>
    <x v="264"/>
    <s v="01.02.11"/>
    <x v="318"/>
    <x v="47"/>
    <n v="3"/>
    <n v="6"/>
    <n v="18"/>
    <n v="14.38"/>
    <n v="3.6199999999999992"/>
  </r>
  <r>
    <n v="12677"/>
    <x v="264"/>
    <s v="01.02.11"/>
    <x v="318"/>
    <x v="47"/>
    <s v=""/>
    <s v="(2C/S+3PCS)"/>
    <s v=""/>
    <n v="0.62"/>
    <s v=""/>
  </r>
  <r>
    <n v="12678"/>
    <x v="264"/>
    <s v="01.02.11"/>
    <x v="42"/>
    <x v="440"/>
    <n v="4"/>
    <n v="6"/>
    <n v="24"/>
    <n v="23"/>
    <n v="1"/>
  </r>
  <r>
    <n v="12679"/>
    <x v="264"/>
    <s v="01.02.11"/>
    <x v="42"/>
    <x v="440"/>
    <s v=""/>
    <s v=""/>
    <s v=""/>
    <n v="1"/>
    <s v=""/>
  </r>
  <r>
    <n v="12681"/>
    <x v="264"/>
    <s v="01.02.11"/>
    <x v="8"/>
    <x v="441"/>
    <n v="5"/>
    <n v="10"/>
    <n v="50"/>
    <n v="42"/>
    <n v="8"/>
  </r>
  <r>
    <n v="12682"/>
    <x v="264"/>
    <s v="01.02.11"/>
    <x v="8"/>
    <x v="441"/>
    <s v=""/>
    <s v=""/>
    <s v=""/>
    <n v="8"/>
    <s v=""/>
  </r>
  <r>
    <n v="12683"/>
    <x v="264"/>
    <s v="01.02.11"/>
    <x v="8"/>
    <x v="442"/>
    <n v="1"/>
    <n v="5"/>
    <n v="5"/>
    <n v="5"/>
    <n v="0"/>
  </r>
  <r>
    <n v="12685"/>
    <x v="264"/>
    <s v="01.02.11"/>
    <x v="154"/>
    <x v="88"/>
    <n v="1"/>
    <s v="25X8"/>
    <s v=""/>
    <n v="192"/>
    <s v=""/>
  </r>
  <r>
    <n v="12686"/>
    <x v="264"/>
    <s v="01.02.11"/>
    <x v="154"/>
    <x v="88"/>
    <s v=""/>
    <s v=""/>
    <s v=""/>
    <n v="8"/>
    <s v=""/>
  </r>
  <r>
    <n v="12718"/>
    <x v="265"/>
    <s v="02.01.11"/>
    <x v="312"/>
    <x v="443"/>
    <n v="1"/>
    <n v="4"/>
    <n v="4"/>
    <n v="4"/>
    <n v="0"/>
  </r>
  <r>
    <n v="12719"/>
    <x v="265"/>
    <s v="02.01.11"/>
    <x v="327"/>
    <x v="434"/>
    <n v="6"/>
    <n v="4"/>
    <n v="24"/>
    <n v="24"/>
    <n v="0"/>
  </r>
  <r>
    <n v="12722"/>
    <x v="265"/>
    <s v="02.01.11"/>
    <x v="20"/>
    <x v="120"/>
    <n v="3"/>
    <n v="5"/>
    <n v="15"/>
    <n v="13.25"/>
    <n v="1.75"/>
  </r>
  <r>
    <n v="12723"/>
    <x v="265"/>
    <s v="02.01.11"/>
    <x v="20"/>
    <x v="120"/>
    <s v=""/>
    <s v=""/>
    <s v=""/>
    <n v="1.75"/>
    <s v=""/>
  </r>
  <r>
    <n v="12724"/>
    <x v="265"/>
    <s v="02.01.11"/>
    <x v="205"/>
    <x v="63"/>
    <n v="3"/>
    <n v="5"/>
    <n v="15"/>
    <n v="13.25"/>
    <n v="1.75"/>
  </r>
  <r>
    <n v="12725"/>
    <x v="265"/>
    <s v="02.01.11"/>
    <x v="205"/>
    <x v="63"/>
    <s v=""/>
    <s v=""/>
    <s v=""/>
    <n v="1.75"/>
    <s v=""/>
  </r>
  <r>
    <n v="12726"/>
    <x v="265"/>
    <s v="02.01.11"/>
    <x v="206"/>
    <x v="348"/>
    <n v="5"/>
    <n v="5"/>
    <n v="25"/>
    <n v="21"/>
    <n v="4"/>
  </r>
  <r>
    <n v="12727"/>
    <x v="265"/>
    <s v="02.01.11"/>
    <x v="206"/>
    <x v="348"/>
    <s v=""/>
    <s v=""/>
    <s v=""/>
    <n v="4"/>
    <s v=""/>
  </r>
  <r>
    <n v="12728"/>
    <x v="265"/>
    <s v="02.01.11"/>
    <x v="230"/>
    <x v="444"/>
    <n v="5"/>
    <n v="5"/>
    <n v="25"/>
    <n v="19"/>
    <n v="6"/>
  </r>
  <r>
    <n v="12729"/>
    <x v="265"/>
    <s v="02.01.11"/>
    <x v="230"/>
    <x v="444"/>
    <s v=""/>
    <s v=""/>
    <s v=""/>
    <n v="6"/>
    <s v=""/>
  </r>
  <r>
    <n v="12765"/>
    <x v="266"/>
    <s v="02.01.11"/>
    <x v="109"/>
    <x v="120"/>
    <n v="2"/>
    <s v="6+4"/>
    <s v=""/>
    <n v="9.58"/>
    <s v=""/>
  </r>
  <r>
    <n v="12766"/>
    <x v="266"/>
    <s v="02.01.11"/>
    <x v="109"/>
    <x v="120"/>
    <s v=""/>
    <s v=""/>
    <s v=""/>
    <n v="0.42"/>
    <s v=""/>
  </r>
  <r>
    <n v="12767"/>
    <x v="266"/>
    <s v="02.01.11"/>
    <x v="106"/>
    <x v="61"/>
    <n v="6"/>
    <n v="4"/>
    <n v="24"/>
    <n v="23"/>
    <n v="1"/>
  </r>
  <r>
    <n v="12768"/>
    <x v="266"/>
    <s v="02.01.11"/>
    <x v="106"/>
    <x v="61"/>
    <s v=""/>
    <s v=""/>
    <s v=""/>
    <n v="1"/>
    <s v=""/>
  </r>
  <r>
    <n v="12770"/>
    <x v="266"/>
    <s v="02.01.11"/>
    <x v="20"/>
    <x v="120"/>
    <n v="2"/>
    <n v="5"/>
    <n v="10"/>
    <n v="10"/>
    <n v="0"/>
  </r>
  <r>
    <n v="12772"/>
    <x v="266"/>
    <s v="02.01.11"/>
    <x v="69"/>
    <x v="55"/>
    <n v="1"/>
    <n v="5"/>
    <n v="5"/>
    <n v="5"/>
    <n v="0"/>
  </r>
  <r>
    <n v="12773"/>
    <x v="266"/>
    <s v="02.01.11"/>
    <x v="31"/>
    <x v="217"/>
    <n v="3"/>
    <n v="5"/>
    <n v="15"/>
    <n v="12.5"/>
    <n v="2.5"/>
  </r>
  <r>
    <n v="12774"/>
    <x v="266"/>
    <s v="02.01.11"/>
    <x v="31"/>
    <x v="217"/>
    <s v=""/>
    <s v=""/>
    <s v=""/>
    <n v="2.5"/>
    <s v=""/>
  </r>
  <r>
    <n v="12775"/>
    <x v="266"/>
    <s v="02.01.11"/>
    <x v="215"/>
    <x v="256"/>
    <n v="1"/>
    <n v="5"/>
    <n v="5"/>
    <n v="5"/>
    <n v="0"/>
  </r>
  <r>
    <n v="12776"/>
    <x v="266"/>
    <s v="02.01.11"/>
    <x v="258"/>
    <x v="445"/>
    <n v="1"/>
    <n v="5"/>
    <n v="5"/>
    <n v="5"/>
    <n v="0"/>
  </r>
  <r>
    <n v="12809"/>
    <x v="267"/>
    <s v="05.02.11"/>
    <x v="28"/>
    <x v="43"/>
    <n v="10"/>
    <n v="5"/>
    <n v="50"/>
    <n v="42"/>
    <n v="8"/>
  </r>
  <r>
    <n v="12810"/>
    <x v="267"/>
    <s v="05.02.11"/>
    <x v="28"/>
    <x v="43"/>
    <s v=""/>
    <s v=""/>
    <s v=""/>
    <n v="8"/>
    <s v=""/>
  </r>
  <r>
    <n v="12811"/>
    <x v="267"/>
    <s v="05.02.11"/>
    <x v="205"/>
    <x v="63"/>
    <n v="6"/>
    <n v="5"/>
    <n v="30"/>
    <n v="26.5"/>
    <n v="3.5"/>
  </r>
  <r>
    <n v="12812"/>
    <x v="267"/>
    <s v="05.02.11"/>
    <x v="205"/>
    <x v="63"/>
    <s v=""/>
    <s v=""/>
    <s v=""/>
    <n v="3.5"/>
    <s v=""/>
  </r>
  <r>
    <n v="12813"/>
    <x v="267"/>
    <s v="05.02.11"/>
    <x v="206"/>
    <x v="348"/>
    <n v="10"/>
    <n v="5"/>
    <n v="50"/>
    <n v="42"/>
    <n v="8"/>
  </r>
  <r>
    <n v="12814"/>
    <x v="267"/>
    <s v="05.02.11"/>
    <x v="206"/>
    <x v="348"/>
    <s v=""/>
    <s v=""/>
    <s v=""/>
    <n v="8"/>
    <s v=""/>
  </r>
  <r>
    <n v="12815"/>
    <x v="267"/>
    <s v="05.02.11"/>
    <x v="230"/>
    <x v="444"/>
    <n v="20"/>
    <n v="5"/>
    <n v="100"/>
    <n v="76"/>
    <n v="24"/>
  </r>
  <r>
    <n v="12816"/>
    <x v="267"/>
    <s v="05.02.11"/>
    <x v="230"/>
    <x v="444"/>
    <s v=""/>
    <s v=""/>
    <s v=""/>
    <n v="24"/>
    <s v=""/>
  </r>
  <r>
    <n v="12818"/>
    <x v="267"/>
    <s v="05.02.11"/>
    <x v="58"/>
    <x v="446"/>
    <n v="1"/>
    <n v="25"/>
    <n v="25"/>
    <n v="25"/>
    <n v="0"/>
  </r>
  <r>
    <n v="12854"/>
    <x v="268"/>
    <s v="05.02.11"/>
    <x v="206"/>
    <x v="348"/>
    <n v="10"/>
    <n v="5"/>
    <n v="50"/>
    <n v="42"/>
    <n v="8"/>
  </r>
  <r>
    <n v="12855"/>
    <x v="268"/>
    <s v="05.02.11"/>
    <x v="206"/>
    <x v="348"/>
    <s v=""/>
    <s v=""/>
    <s v=""/>
    <n v="8"/>
    <s v=""/>
  </r>
  <r>
    <n v="12856"/>
    <x v="268"/>
    <s v="05.02.11"/>
    <x v="230"/>
    <x v="444"/>
    <n v="10"/>
    <n v="5"/>
    <n v="50"/>
    <n v="38"/>
    <n v="12"/>
  </r>
  <r>
    <n v="12857"/>
    <x v="268"/>
    <s v="05.02.11"/>
    <x v="230"/>
    <x v="444"/>
    <s v=""/>
    <s v=""/>
    <s v=""/>
    <n v="12"/>
    <s v=""/>
  </r>
  <r>
    <n v="12858"/>
    <x v="268"/>
    <s v="05.02.11"/>
    <x v="27"/>
    <x v="42"/>
    <n v="5"/>
    <n v="5"/>
    <n v="25"/>
    <n v="22"/>
    <n v="3"/>
  </r>
  <r>
    <n v="12859"/>
    <x v="268"/>
    <s v="05.02.11"/>
    <x v="27"/>
    <x v="42"/>
    <s v=""/>
    <s v=""/>
    <s v=""/>
    <n v="3"/>
    <s v=""/>
  </r>
  <r>
    <n v="12861"/>
    <x v="268"/>
    <s v="05.02.11"/>
    <x v="250"/>
    <x v="24"/>
    <n v="4"/>
    <n v="6"/>
    <n v="24"/>
    <n v="23"/>
    <n v="1"/>
  </r>
  <r>
    <n v="12862"/>
    <x v="268"/>
    <s v="05.02.11"/>
    <x v="250"/>
    <x v="24"/>
    <s v=""/>
    <s v=""/>
    <s v=""/>
    <n v="1"/>
    <s v=""/>
  </r>
  <r>
    <n v="12863"/>
    <x v="268"/>
    <s v="05.02.11"/>
    <x v="245"/>
    <x v="68"/>
    <n v="4"/>
    <n v="6"/>
    <n v="24"/>
    <n v="23"/>
    <n v="1"/>
  </r>
  <r>
    <n v="12864"/>
    <x v="268"/>
    <s v="05.02.11"/>
    <x v="245"/>
    <x v="68"/>
    <s v=""/>
    <s v=""/>
    <s v=""/>
    <n v="1"/>
    <s v=""/>
  </r>
  <r>
    <n v="12866"/>
    <x v="268"/>
    <s v="05.02.11"/>
    <x v="115"/>
    <x v="43"/>
    <n v="6"/>
    <n v="4"/>
    <n v="24"/>
    <n v="23"/>
    <n v="1"/>
  </r>
  <r>
    <n v="12867"/>
    <x v="268"/>
    <s v="05.02.11"/>
    <x v="115"/>
    <x v="43"/>
    <s v=""/>
    <s v=""/>
    <s v=""/>
    <n v="1"/>
    <s v=""/>
  </r>
  <r>
    <n v="12868"/>
    <x v="268"/>
    <s v="05.02.11"/>
    <x v="106"/>
    <x v="61"/>
    <n v="6"/>
    <n v="4"/>
    <n v="24"/>
    <n v="23"/>
    <n v="1"/>
  </r>
  <r>
    <n v="12869"/>
    <x v="268"/>
    <s v="05.02.11"/>
    <x v="106"/>
    <x v="61"/>
    <s v=""/>
    <s v=""/>
    <s v=""/>
    <n v="1"/>
    <s v=""/>
  </r>
  <r>
    <n v="12900"/>
    <x v="269"/>
    <s v="05.02.11"/>
    <x v="8"/>
    <x v="10"/>
    <n v="0"/>
    <n v="100"/>
    <n v="0"/>
    <n v="0"/>
    <n v="0"/>
  </r>
  <r>
    <n v="12901"/>
    <x v="269"/>
    <s v="05.02.11"/>
    <x v="8"/>
    <x v="11"/>
    <n v="14"/>
    <n v="100"/>
    <n v="1400"/>
    <n v="1400"/>
    <n v="0"/>
  </r>
  <r>
    <n v="12902"/>
    <x v="269"/>
    <s v="05.02.11"/>
    <x v="8"/>
    <x v="12"/>
    <n v="12"/>
    <n v="100"/>
    <n v="1200"/>
    <n v="1200"/>
    <n v="0"/>
  </r>
  <r>
    <n v="12904"/>
    <x v="269"/>
    <s v="05.02.11"/>
    <x v="8"/>
    <x v="10"/>
    <n v="0"/>
    <n v="100"/>
    <n v="0"/>
    <n v="0"/>
    <n v="0"/>
  </r>
  <r>
    <n v="12905"/>
    <x v="269"/>
    <s v="05.02.11"/>
    <x v="8"/>
    <x v="11"/>
    <n v="6"/>
    <n v="100"/>
    <n v="600"/>
    <n v="600"/>
    <n v="0"/>
  </r>
  <r>
    <n v="12906"/>
    <x v="269"/>
    <s v="05.02.11"/>
    <x v="8"/>
    <x v="12"/>
    <n v="6"/>
    <n v="100"/>
    <n v="600"/>
    <n v="600"/>
    <n v="0"/>
  </r>
  <r>
    <n v="12942"/>
    <x v="270"/>
    <s v="07.02.11"/>
    <x v="30"/>
    <x v="45"/>
    <n v="5"/>
    <n v="5"/>
    <n v="25"/>
    <n v="22"/>
    <n v="3"/>
  </r>
  <r>
    <n v="12943"/>
    <x v="270"/>
    <s v="07.02.11"/>
    <x v="30"/>
    <x v="45"/>
    <s v=""/>
    <s v=""/>
    <s v=""/>
    <n v="3"/>
    <s v=""/>
  </r>
  <r>
    <n v="12944"/>
    <x v="270"/>
    <s v="07.02.11"/>
    <x v="240"/>
    <x v="68"/>
    <n v="1"/>
    <n v="5"/>
    <n v="5"/>
    <n v="5"/>
    <n v="0"/>
  </r>
  <r>
    <n v="12945"/>
    <x v="270"/>
    <s v="07.02.11"/>
    <x v="29"/>
    <x v="44"/>
    <n v="5"/>
    <n v="5"/>
    <n v="25"/>
    <n v="21"/>
    <n v="4"/>
  </r>
  <r>
    <n v="12946"/>
    <x v="270"/>
    <s v="07.02.11"/>
    <x v="29"/>
    <x v="44"/>
    <s v=""/>
    <s v=""/>
    <s v=""/>
    <n v="4"/>
    <s v=""/>
  </r>
  <r>
    <n v="12947"/>
    <x v="270"/>
    <s v="07.02.11"/>
    <x v="28"/>
    <x v="43"/>
    <n v="10"/>
    <n v="5"/>
    <n v="50"/>
    <n v="42"/>
    <n v="8"/>
  </r>
  <r>
    <n v="12948"/>
    <x v="270"/>
    <s v="07.02.11"/>
    <x v="28"/>
    <x v="43"/>
    <s v=""/>
    <s v=""/>
    <s v=""/>
    <n v="8"/>
    <s v=""/>
  </r>
  <r>
    <n v="12950"/>
    <x v="270"/>
    <s v="07.02.11"/>
    <x v="316"/>
    <x v="100"/>
    <n v="12"/>
    <n v="4"/>
    <n v="48"/>
    <n v="46"/>
    <n v="2"/>
  </r>
  <r>
    <n v="12951"/>
    <x v="270"/>
    <s v="07.02.11"/>
    <x v="316"/>
    <x v="100"/>
    <s v=""/>
    <s v=""/>
    <s v=""/>
    <n v="2"/>
    <s v=""/>
  </r>
  <r>
    <n v="12986"/>
    <x v="271"/>
    <s v="09.02.11"/>
    <x v="206"/>
    <x v="348"/>
    <n v="5"/>
    <n v="5"/>
    <n v="25"/>
    <n v="21"/>
    <n v="4"/>
  </r>
  <r>
    <n v="12987"/>
    <x v="271"/>
    <s v="09.02.11"/>
    <x v="206"/>
    <x v="348"/>
    <s v=""/>
    <s v=""/>
    <s v=""/>
    <n v="4"/>
    <s v=""/>
  </r>
  <r>
    <n v="12988"/>
    <x v="271"/>
    <s v="09.02.11"/>
    <x v="22"/>
    <x v="37"/>
    <n v="5"/>
    <n v="5"/>
    <n v="25"/>
    <n v="21"/>
    <n v="4"/>
  </r>
  <r>
    <n v="12989"/>
    <x v="271"/>
    <s v="09.02.11"/>
    <x v="22"/>
    <x v="37"/>
    <s v=""/>
    <s v=""/>
    <s v=""/>
    <n v="4"/>
    <s v=""/>
  </r>
  <r>
    <n v="12990"/>
    <x v="271"/>
    <s v="09.02.11"/>
    <x v="61"/>
    <x v="74"/>
    <n v="5"/>
    <n v="5"/>
    <n v="25"/>
    <n v="19"/>
    <n v="6"/>
  </r>
  <r>
    <n v="12991"/>
    <x v="271"/>
    <s v="09.02.11"/>
    <x v="61"/>
    <x v="74"/>
    <s v=""/>
    <s v=""/>
    <s v=""/>
    <n v="6"/>
    <s v=""/>
  </r>
  <r>
    <n v="12992"/>
    <x v="271"/>
    <s v="09.02.11"/>
    <x v="205"/>
    <x v="63"/>
    <n v="3"/>
    <n v="5"/>
    <n v="15"/>
    <n v="13.25"/>
    <n v="1.75"/>
  </r>
  <r>
    <n v="12993"/>
    <x v="271"/>
    <s v="09.02.11"/>
    <x v="205"/>
    <x v="63"/>
    <s v=""/>
    <s v=""/>
    <s v=""/>
    <n v="1.75"/>
    <s v=""/>
  </r>
  <r>
    <n v="12994"/>
    <x v="271"/>
    <s v="09.02.11"/>
    <x v="31"/>
    <x v="217"/>
    <n v="3"/>
    <n v="5"/>
    <n v="15"/>
    <n v="12.5"/>
    <n v="2.5"/>
  </r>
  <r>
    <n v="12995"/>
    <x v="271"/>
    <s v="09.02.11"/>
    <x v="31"/>
    <x v="217"/>
    <s v=""/>
    <s v=""/>
    <s v=""/>
    <n v="2.5"/>
    <s v=""/>
  </r>
  <r>
    <n v="12996"/>
    <x v="271"/>
    <s v="09.02.11"/>
    <x v="24"/>
    <x v="447"/>
    <n v="3"/>
    <n v="5"/>
    <n v="15"/>
    <n v="12.5"/>
    <n v="2.5"/>
  </r>
  <r>
    <n v="12997"/>
    <x v="271"/>
    <s v="09.02.11"/>
    <x v="24"/>
    <x v="447"/>
    <s v=""/>
    <s v=""/>
    <s v=""/>
    <n v="2.5"/>
    <s v=""/>
  </r>
  <r>
    <n v="12998"/>
    <x v="271"/>
    <s v="09.02.11"/>
    <x v="28"/>
    <x v="43"/>
    <n v="5"/>
    <n v="5"/>
    <n v="25"/>
    <n v="21"/>
    <n v="4"/>
  </r>
  <r>
    <n v="12999"/>
    <x v="271"/>
    <s v="09.02.11"/>
    <x v="28"/>
    <x v="43"/>
    <s v=""/>
    <s v=""/>
    <s v=""/>
    <n v="4"/>
    <s v=""/>
  </r>
  <r>
    <n v="13000"/>
    <x v="271"/>
    <s v="09.02.11"/>
    <x v="240"/>
    <x v="68"/>
    <n v="2"/>
    <n v="5"/>
    <n v="10"/>
    <n v="10"/>
    <n v="0"/>
  </r>
  <r>
    <n v="13001"/>
    <x v="271"/>
    <s v="09.02.11"/>
    <x v="8"/>
    <x v="418"/>
    <n v="2.5"/>
    <n v="10"/>
    <n v="25"/>
    <n v="21"/>
    <n v="4"/>
  </r>
  <r>
    <n v="13002"/>
    <x v="271"/>
    <s v="09.02.11"/>
    <x v="8"/>
    <x v="418"/>
    <s v=""/>
    <s v=""/>
    <s v=""/>
    <n v="4"/>
    <s v=""/>
  </r>
  <r>
    <n v="13003"/>
    <x v="271"/>
    <s v="09.02.11"/>
    <x v="8"/>
    <x v="237"/>
    <n v="2.5"/>
    <n v="10"/>
    <n v="25"/>
    <n v="20"/>
    <n v="5"/>
  </r>
  <r>
    <n v="13004"/>
    <x v="271"/>
    <s v="09.02.11"/>
    <x v="8"/>
    <x v="237"/>
    <s v=""/>
    <s v=""/>
    <s v=""/>
    <n v="5"/>
    <s v=""/>
  </r>
  <r>
    <n v="13006"/>
    <x v="271"/>
    <s v="09.02.11"/>
    <x v="331"/>
    <x v="12"/>
    <n v="3"/>
    <n v="100"/>
    <n v="300"/>
    <n v="300"/>
    <n v="0"/>
  </r>
  <r>
    <n v="13033"/>
    <x v="272"/>
    <s v="10.02.11"/>
    <x v="8"/>
    <x v="154"/>
    <n v="3"/>
    <n v="2"/>
    <n v="6"/>
    <n v="6"/>
    <n v="0"/>
  </r>
  <r>
    <n v="13035"/>
    <x v="272"/>
    <s v="10.02.11"/>
    <x v="108"/>
    <x v="119"/>
    <n v="6"/>
    <n v="4"/>
    <n v="24"/>
    <n v="23"/>
    <n v="1"/>
  </r>
  <r>
    <n v="13036"/>
    <x v="272"/>
    <s v="10.02.11"/>
    <x v="108"/>
    <x v="119"/>
    <s v=""/>
    <s v=""/>
    <s v=""/>
    <n v="1"/>
    <s v=""/>
  </r>
  <r>
    <n v="13038"/>
    <x v="272"/>
    <s v="10.02.11"/>
    <x v="22"/>
    <x v="37"/>
    <n v="5"/>
    <n v="5"/>
    <n v="25"/>
    <n v="21"/>
    <n v="4"/>
  </r>
  <r>
    <n v="13039"/>
    <x v="272"/>
    <s v="10.02.11"/>
    <x v="22"/>
    <x v="37"/>
    <s v=""/>
    <s v=""/>
    <s v=""/>
    <n v="4"/>
    <s v=""/>
  </r>
  <r>
    <n v="13040"/>
    <x v="272"/>
    <s v="10.02.11"/>
    <x v="61"/>
    <x v="74"/>
    <n v="5"/>
    <n v="5"/>
    <n v="25"/>
    <n v="19"/>
    <n v="6"/>
  </r>
  <r>
    <n v="13041"/>
    <x v="272"/>
    <s v="10.02.11"/>
    <x v="61"/>
    <x v="74"/>
    <s v=""/>
    <s v=""/>
    <s v=""/>
    <n v="6"/>
    <s v=""/>
  </r>
  <r>
    <n v="13043"/>
    <x v="272"/>
    <s v="10.02.11"/>
    <x v="8"/>
    <x v="136"/>
    <n v="27"/>
    <n v="2"/>
    <n v="54"/>
    <n v="49"/>
    <n v="5"/>
  </r>
  <r>
    <n v="13044"/>
    <x v="272"/>
    <s v="10.02.11"/>
    <x v="8"/>
    <x v="136"/>
    <n v="1"/>
    <n v="1"/>
    <n v="1"/>
    <n v="1"/>
    <n v="0"/>
  </r>
  <r>
    <n v="13045"/>
    <x v="272"/>
    <s v="10.02.11"/>
    <x v="8"/>
    <x v="136"/>
    <n v="1"/>
    <n v="1"/>
    <n v="1"/>
    <n v="5"/>
    <n v="-4"/>
  </r>
  <r>
    <n v="13078"/>
    <x v="273"/>
    <s v="14.02.11"/>
    <x v="214"/>
    <x v="284"/>
    <n v="2"/>
    <n v="5"/>
    <n v="10"/>
    <n v="8.84"/>
    <n v="1.1600000000000001"/>
  </r>
  <r>
    <n v="13079"/>
    <x v="273"/>
    <s v="14.02.11"/>
    <x v="214"/>
    <x v="284"/>
    <s v=""/>
    <s v=""/>
    <s v=""/>
    <n v="1.1599999999999999"/>
    <s v=""/>
  </r>
  <r>
    <n v="13080"/>
    <x v="273"/>
    <s v="14.02.11"/>
    <x v="35"/>
    <x v="50"/>
    <n v="3"/>
    <n v="5"/>
    <n v="15"/>
    <n v="13.25"/>
    <n v="1.75"/>
  </r>
  <r>
    <n v="13081"/>
    <x v="273"/>
    <s v="14.02.11"/>
    <x v="35"/>
    <x v="50"/>
    <s v=""/>
    <s v=""/>
    <s v=""/>
    <n v="1.75"/>
    <s v=""/>
  </r>
  <r>
    <n v="13122"/>
    <x v="274"/>
    <s v="14.02.11"/>
    <x v="206"/>
    <x v="348"/>
    <n v="10"/>
    <n v="5"/>
    <n v="50"/>
    <n v="42"/>
    <n v="8"/>
  </r>
  <r>
    <n v="13123"/>
    <x v="274"/>
    <s v="14.02.11"/>
    <x v="206"/>
    <x v="348"/>
    <s v=""/>
    <s v=""/>
    <s v=""/>
    <n v="8"/>
    <s v=""/>
  </r>
  <r>
    <n v="13124"/>
    <x v="274"/>
    <s v="14.02.11"/>
    <x v="230"/>
    <x v="444"/>
    <n v="10"/>
    <n v="5"/>
    <n v="50"/>
    <n v="38"/>
    <n v="12"/>
  </r>
  <r>
    <n v="13125"/>
    <x v="274"/>
    <s v="14.02.11"/>
    <x v="230"/>
    <x v="444"/>
    <s v=""/>
    <s v=""/>
    <s v=""/>
    <n v="12"/>
    <s v=""/>
  </r>
  <r>
    <n v="13126"/>
    <x v="274"/>
    <s v="14.02.11"/>
    <x v="73"/>
    <x v="24"/>
    <n v="5"/>
    <n v="5"/>
    <n v="25"/>
    <n v="21"/>
    <n v="4"/>
  </r>
  <r>
    <n v="13127"/>
    <x v="274"/>
    <s v="14.02.11"/>
    <x v="73"/>
    <x v="24"/>
    <s v=""/>
    <s v=""/>
    <s v=""/>
    <n v="4"/>
    <s v=""/>
  </r>
  <r>
    <n v="13128"/>
    <x v="274"/>
    <s v="14.02.11"/>
    <x v="240"/>
    <x v="275"/>
    <n v="1"/>
    <n v="5"/>
    <n v="5"/>
    <n v="5"/>
    <n v="0"/>
  </r>
  <r>
    <n v="13129"/>
    <x v="274"/>
    <s v="14.02.11"/>
    <x v="28"/>
    <x v="43"/>
    <n v="5"/>
    <n v="5"/>
    <n v="25"/>
    <n v="21"/>
    <n v="4"/>
  </r>
  <r>
    <n v="13130"/>
    <x v="274"/>
    <s v="14.02.11"/>
    <x v="28"/>
    <x v="43"/>
    <s v=""/>
    <s v=""/>
    <s v=""/>
    <n v="4"/>
    <s v=""/>
  </r>
  <r>
    <n v="13131"/>
    <x v="274"/>
    <s v="14.02.11"/>
    <x v="61"/>
    <x v="448"/>
    <n v="5"/>
    <n v="5"/>
    <n v="25"/>
    <n v="19"/>
    <n v="6"/>
  </r>
  <r>
    <n v="13132"/>
    <x v="274"/>
    <s v="14.02.11"/>
    <x v="61"/>
    <x v="448"/>
    <s v=""/>
    <s v=""/>
    <s v=""/>
    <n v="6"/>
    <s v=""/>
  </r>
  <r>
    <n v="13134"/>
    <x v="274"/>
    <s v="14.02.11"/>
    <x v="250"/>
    <x v="24"/>
    <n v="4"/>
    <n v="6"/>
    <n v="24"/>
    <n v="23"/>
    <n v="1"/>
  </r>
  <r>
    <n v="13135"/>
    <x v="274"/>
    <s v="14.02.11"/>
    <x v="250"/>
    <x v="24"/>
    <s v=""/>
    <s v=""/>
    <s v=""/>
    <n v="1"/>
    <s v=""/>
  </r>
  <r>
    <n v="13137"/>
    <x v="274"/>
    <s v="14.02.11"/>
    <x v="332"/>
    <x v="449"/>
    <n v="5"/>
    <n v="5"/>
    <n v="25"/>
    <n v="21"/>
    <n v="4"/>
  </r>
  <r>
    <n v="13138"/>
    <x v="274"/>
    <s v="14.02.11"/>
    <x v="332"/>
    <x v="449"/>
    <s v=""/>
    <s v=""/>
    <s v=""/>
    <n v="4"/>
    <s v=""/>
  </r>
  <r>
    <n v="13167"/>
    <x v="274"/>
    <s v="14.02.11"/>
    <x v="333"/>
    <x v="126"/>
    <n v="43"/>
    <n v="24"/>
    <n v="1032"/>
    <s v="960+72"/>
    <s v=""/>
  </r>
  <r>
    <n v="13170"/>
    <x v="274"/>
    <s v="14.02.11"/>
    <x v="8"/>
    <x v="450"/>
    <n v="2"/>
    <n v="100"/>
    <n v="200"/>
    <s v="95+5"/>
    <s v=""/>
  </r>
  <r>
    <n v="13173"/>
    <x v="274"/>
    <s v="14.02.11"/>
    <x v="104"/>
    <x v="116"/>
    <n v="6"/>
    <n v="4"/>
    <n v="24"/>
    <s v="22+2"/>
    <s v=""/>
  </r>
  <r>
    <n v="13175"/>
    <x v="274"/>
    <s v="14.02.11"/>
    <x v="328"/>
    <x v="100"/>
    <n v="1"/>
    <n v="4"/>
    <n v="4"/>
    <s v="23+1"/>
    <s v=""/>
  </r>
  <r>
    <n v="13176"/>
    <x v="274"/>
    <s v="14.02.11"/>
    <x v="316"/>
    <x v="435"/>
    <n v="1"/>
    <n v="4"/>
    <n v="4"/>
    <s v="23+1"/>
    <s v=""/>
  </r>
  <r>
    <n v="13178"/>
    <x v="274"/>
    <s v="14.02.11"/>
    <x v="157"/>
    <x v="95"/>
    <n v="4"/>
    <n v="6"/>
    <n v="24"/>
    <s v="22+2"/>
    <s v=""/>
  </r>
  <r>
    <n v="13180"/>
    <x v="274"/>
    <s v="14.02.11"/>
    <x v="47"/>
    <x v="59"/>
    <n v="4"/>
    <n v="6"/>
    <n v="24"/>
    <s v="23+1"/>
    <s v=""/>
  </r>
  <r>
    <n v="13182"/>
    <x v="274"/>
    <s v="14.02.11"/>
    <x v="49"/>
    <x v="451"/>
    <n v="4"/>
    <n v="6"/>
    <n v="24"/>
    <s v="23+1"/>
    <s v=""/>
  </r>
  <r>
    <n v="13184"/>
    <x v="274"/>
    <s v="14.02.11"/>
    <x v="257"/>
    <x v="37"/>
    <n v="4"/>
    <n v="6"/>
    <n v="24"/>
    <s v="23+1"/>
    <s v=""/>
  </r>
  <r>
    <n v="13186"/>
    <x v="274"/>
    <s v="14.02.11"/>
    <x v="245"/>
    <x v="68"/>
    <n v="8"/>
    <n v="6"/>
    <n v="48"/>
    <s v="23+1"/>
    <s v=""/>
  </r>
  <r>
    <n v="13188"/>
    <x v="274"/>
    <s v="14.02.11"/>
    <x v="146"/>
    <x v="155"/>
    <n v="4"/>
    <n v="6"/>
    <n v="24"/>
    <s v="22+2"/>
    <s v=""/>
  </r>
  <r>
    <n v="13190"/>
    <x v="274"/>
    <s v="14.02.11"/>
    <x v="146"/>
    <x v="155"/>
    <n v="1"/>
    <n v="2"/>
    <n v="2"/>
    <s v="22+2"/>
    <s v=""/>
  </r>
  <r>
    <n v="13215"/>
    <x v="274"/>
    <s v="14.02.11"/>
    <x v="8"/>
    <x v="452"/>
    <n v="5"/>
    <n v="10"/>
    <n v="50"/>
    <s v="20+5"/>
    <s v=""/>
  </r>
  <r>
    <n v="13217"/>
    <x v="274"/>
    <s v="14.02.11"/>
    <x v="8"/>
    <x v="364"/>
    <n v="10"/>
    <n v="10"/>
    <n v="100"/>
    <s v="20+5"/>
    <s v=""/>
  </r>
  <r>
    <n v="13219"/>
    <x v="274"/>
    <s v="14.02.11"/>
    <x v="8"/>
    <x v="453"/>
    <n v="10"/>
    <n v="10"/>
    <n v="100"/>
    <s v="19+6"/>
    <s v=""/>
  </r>
  <r>
    <n v="13221"/>
    <x v="274"/>
    <s v="14.02.11"/>
    <x v="8"/>
    <x v="454"/>
    <n v="1"/>
    <n v="5"/>
    <n v="5"/>
    <s v="24+1"/>
    <s v=""/>
  </r>
  <r>
    <n v="13222"/>
    <x v="274"/>
    <s v="14.02.11"/>
    <x v="8"/>
    <x v="455"/>
    <n v="2.5"/>
    <n v="10"/>
    <n v="25"/>
    <s v="22+3"/>
    <s v=""/>
  </r>
  <r>
    <n v="13224"/>
    <x v="274"/>
    <s v="14.02.11"/>
    <x v="8"/>
    <x v="456"/>
    <n v="12.5"/>
    <n v="10"/>
    <n v="125"/>
    <s v="23+2"/>
    <s v=""/>
  </r>
  <r>
    <n v="13226"/>
    <x v="274"/>
    <s v="14.02.11"/>
    <x v="258"/>
    <x v="351"/>
    <n v="3"/>
    <n v="5"/>
    <n v="15"/>
    <s v="13.25+1.75"/>
    <s v=""/>
  </r>
  <r>
    <n v="13228"/>
    <x v="274"/>
    <s v="14.02.11"/>
    <x v="215"/>
    <x v="225"/>
    <n v="3"/>
    <n v="5"/>
    <n v="15"/>
    <s v="13.25+1.75"/>
    <s v=""/>
  </r>
  <r>
    <n v="13230"/>
    <x v="274"/>
    <s v="14.02.11"/>
    <x v="235"/>
    <x v="257"/>
    <n v="3"/>
    <n v="5"/>
    <n v="15"/>
    <s v="13.25+1.75"/>
    <s v=""/>
  </r>
  <r>
    <n v="13232"/>
    <x v="274"/>
    <s v="14.02.11"/>
    <x v="229"/>
    <x v="457"/>
    <n v="3"/>
    <n v="5"/>
    <n v="15"/>
    <s v="13.25+1.75"/>
    <s v=""/>
  </r>
  <r>
    <n v="13234"/>
    <x v="274"/>
    <s v="14.02.11"/>
    <x v="19"/>
    <x v="458"/>
    <n v="5"/>
    <n v="5"/>
    <n v="25"/>
    <s v="23+2"/>
    <s v=""/>
  </r>
  <r>
    <n v="13236"/>
    <x v="274"/>
    <s v="14.02.11"/>
    <x v="206"/>
    <x v="459"/>
    <n v="10"/>
    <n v="5"/>
    <n v="50"/>
    <s v="21+4"/>
    <s v=""/>
  </r>
  <r>
    <n v="13238"/>
    <x v="274"/>
    <s v="14.02.11"/>
    <x v="230"/>
    <x v="444"/>
    <n v="10"/>
    <n v="5"/>
    <n v="50"/>
    <s v="19+6"/>
    <s v=""/>
  </r>
  <r>
    <n v="13240"/>
    <x v="274"/>
    <s v="14.02.11"/>
    <x v="26"/>
    <x v="460"/>
    <n v="5"/>
    <n v="5"/>
    <n v="25"/>
    <s v="23+2"/>
    <s v=""/>
  </r>
  <r>
    <n v="13260"/>
    <x v="274"/>
    <s v="14.02.11"/>
    <x v="205"/>
    <x v="63"/>
    <n v="12"/>
    <n v="5"/>
    <n v="60"/>
    <s v="13.25+1.75"/>
    <s v=""/>
  </r>
  <r>
    <n v="13262"/>
    <x v="274"/>
    <s v="14.02.11"/>
    <x v="23"/>
    <x v="391"/>
    <n v="5"/>
    <n v="5"/>
    <n v="25"/>
    <s v="21+4"/>
    <s v=""/>
  </r>
  <r>
    <n v="13264"/>
    <x v="274"/>
    <s v="14.02.11"/>
    <x v="145"/>
    <x v="461"/>
    <n v="3"/>
    <n v="5"/>
    <n v="15"/>
    <s v="13.25+1.75"/>
    <s v=""/>
  </r>
  <r>
    <n v="13266"/>
    <x v="274"/>
    <s v="14.02.11"/>
    <x v="31"/>
    <x v="46"/>
    <n v="3"/>
    <n v="5"/>
    <n v="15"/>
    <s v="12.5 + 2.5"/>
    <s v=""/>
  </r>
  <r>
    <n v="13268"/>
    <x v="274"/>
    <s v="14.02.11"/>
    <x v="24"/>
    <x v="39"/>
    <n v="6"/>
    <n v="5"/>
    <n v="30"/>
    <s v="12.5 + 2.5"/>
    <s v=""/>
  </r>
  <r>
    <n v="13270"/>
    <x v="274"/>
    <s v="14.02.11"/>
    <x v="29"/>
    <x v="44"/>
    <n v="5"/>
    <n v="5"/>
    <n v="25"/>
    <s v="21+4"/>
    <s v=""/>
  </r>
  <r>
    <n v="13272"/>
    <x v="274"/>
    <s v="14.02.11"/>
    <x v="287"/>
    <x v="462"/>
    <n v="3"/>
    <n v="5"/>
    <n v="15"/>
    <s v="13.25+1.75"/>
    <s v=""/>
  </r>
  <r>
    <n v="13274"/>
    <x v="274"/>
    <s v="14.02.11"/>
    <x v="22"/>
    <x v="37"/>
    <n v="10"/>
    <n v="5"/>
    <n v="50"/>
    <s v="21+4"/>
    <s v=""/>
  </r>
  <r>
    <n v="13276"/>
    <x v="274"/>
    <s v="14.02.11"/>
    <x v="30"/>
    <x v="45"/>
    <n v="18"/>
    <n v="5"/>
    <n v="90"/>
    <s v="22+3"/>
    <s v=""/>
  </r>
  <r>
    <n v="13278"/>
    <x v="274"/>
    <s v="14.02.11"/>
    <x v="7"/>
    <x v="350"/>
    <n v="3"/>
    <n v="5"/>
    <n v="15"/>
    <s v="13.25+1.75"/>
    <s v=""/>
  </r>
  <r>
    <n v="13280"/>
    <x v="274"/>
    <s v="14.02.11"/>
    <x v="28"/>
    <x v="43"/>
    <n v="5"/>
    <n v="5"/>
    <n v="25"/>
    <s v="21+4"/>
    <s v=""/>
  </r>
  <r>
    <n v="13282"/>
    <x v="274"/>
    <s v="14.02.11"/>
    <x v="277"/>
    <x v="435"/>
    <n v="3"/>
    <n v="5"/>
    <n v="15"/>
    <s v="13.25+1.75"/>
    <s v=""/>
  </r>
  <r>
    <n v="13301"/>
    <x v="274"/>
    <s v="14.02.11"/>
    <x v="61"/>
    <x v="448"/>
    <n v="20"/>
    <n v="5"/>
    <n v="100"/>
    <s v="19+6"/>
    <s v=""/>
  </r>
  <r>
    <n v="13303"/>
    <x v="274"/>
    <s v="14.02.11"/>
    <x v="32"/>
    <x v="347"/>
    <n v="10"/>
    <n v="10"/>
    <n v="100"/>
    <s v="20.75+4.25"/>
    <s v=""/>
  </r>
  <r>
    <n v="13305"/>
    <x v="274"/>
    <s v="14.02.11"/>
    <x v="25"/>
    <x v="463"/>
    <n v="10"/>
    <n v="5"/>
    <n v="50"/>
    <s v="21+4"/>
    <s v=""/>
  </r>
  <r>
    <n v="13347"/>
    <x v="274"/>
    <s v="14.02.11"/>
    <x v="114"/>
    <x v="68"/>
    <n v="6"/>
    <n v="4"/>
    <n v="24"/>
    <s v="23+1"/>
    <s v=""/>
  </r>
  <r>
    <n v="13349"/>
    <x v="274"/>
    <s v="14.02.11"/>
    <x v="101"/>
    <x v="93"/>
    <n v="6"/>
    <n v="4"/>
    <n v="24"/>
    <s v="23+1"/>
    <s v=""/>
  </r>
  <r>
    <n v="13351"/>
    <x v="274"/>
    <s v="14.02.11"/>
    <x v="308"/>
    <x v="59"/>
    <n v="6"/>
    <n v="4"/>
    <n v="24"/>
    <s v="23+1"/>
    <s v=""/>
  </r>
  <r>
    <n v="13354"/>
    <x v="274"/>
    <s v="14.02.11"/>
    <x v="250"/>
    <x v="24"/>
    <n v="1"/>
    <n v="6"/>
    <n v="6"/>
    <n v="23.1"/>
    <n v="-17.100000000000001"/>
  </r>
  <r>
    <n v="13356"/>
    <x v="274"/>
    <s v="14.02.11"/>
    <x v="27"/>
    <x v="42"/>
    <n v="5"/>
    <n v="5"/>
    <n v="25"/>
    <s v="22+3"/>
    <s v=""/>
  </r>
  <r>
    <n v="13358"/>
    <x v="274"/>
    <s v="14.02.11"/>
    <x v="73"/>
    <x v="24"/>
    <n v="5"/>
    <n v="5"/>
    <n v="25"/>
    <s v="21+4"/>
    <s v=""/>
  </r>
  <r>
    <n v="13397"/>
    <x v="274"/>
    <s v="14.02.11"/>
    <x v="127"/>
    <x v="107"/>
    <n v="6"/>
    <n v="1"/>
    <n v="6"/>
    <n v="0"/>
    <n v="6"/>
  </r>
  <r>
    <n v="13398"/>
    <x v="274"/>
    <s v="14.02.11"/>
    <x v="127"/>
    <x v="108"/>
    <n v="6"/>
    <n v="1"/>
    <n v="6"/>
    <n v="0"/>
    <n v="6"/>
  </r>
  <r>
    <n v="13442"/>
    <x v="274"/>
    <s v="14.02.11"/>
    <x v="127"/>
    <x v="154"/>
    <n v="5"/>
    <n v="2"/>
    <n v="10"/>
    <n v="0"/>
    <n v="10"/>
  </r>
  <r>
    <n v="13487"/>
    <x v="274"/>
    <s v="14.02.11"/>
    <x v="309"/>
    <x v="90"/>
    <n v="6"/>
    <n v="4"/>
    <n v="24"/>
    <s v="23+1"/>
    <s v=""/>
  </r>
  <r>
    <n v="13489"/>
    <x v="274"/>
    <s v="14.02.11"/>
    <x v="108"/>
    <x v="119"/>
    <n v="6"/>
    <n v="4"/>
    <n v="24"/>
    <s v="23+1"/>
    <s v=""/>
  </r>
  <r>
    <n v="13492"/>
    <x v="274"/>
    <s v="14.02.11"/>
    <x v="205"/>
    <x v="63"/>
    <n v="4"/>
    <n v="5"/>
    <n v="20"/>
    <s v="13.25+1.75"/>
    <s v=""/>
  </r>
  <r>
    <n v="13494"/>
    <x v="274"/>
    <s v="14.02.11"/>
    <x v="230"/>
    <x v="366"/>
    <n v="20"/>
    <n v="5"/>
    <n v="100"/>
    <s v="19+6"/>
    <s v=""/>
  </r>
  <r>
    <n v="13496"/>
    <x v="274"/>
    <s v="14.02.11"/>
    <x v="8"/>
    <x v="464"/>
    <n v="12"/>
    <n v="10"/>
    <n v="120"/>
    <s v="27.6+2.4"/>
    <s v=""/>
  </r>
  <r>
    <n v="13498"/>
    <x v="274"/>
    <s v="14.02.11"/>
    <x v="73"/>
    <x v="24"/>
    <n v="5"/>
    <n v="5"/>
    <n v="25"/>
    <s v="21+4"/>
    <s v=""/>
  </r>
  <r>
    <n v="13500"/>
    <x v="274"/>
    <s v="14.02.11"/>
    <x v="242"/>
    <x v="84"/>
    <n v="3"/>
    <n v="5"/>
    <n v="15"/>
    <s v="13.25+1.75"/>
    <s v=""/>
  </r>
  <r>
    <n v="13502"/>
    <x v="274"/>
    <s v="14.02.11"/>
    <x v="8"/>
    <x v="266"/>
    <n v="3"/>
    <n v="10"/>
    <n v="30"/>
    <s v="24+6"/>
    <s v=""/>
  </r>
  <r>
    <n v="13534"/>
    <x v="274"/>
    <s v="14.02.11"/>
    <x v="39"/>
    <x v="74"/>
    <n v="4"/>
    <n v="6"/>
    <n v="24"/>
    <s v="22+2"/>
    <s v=""/>
  </r>
  <r>
    <n v="13536"/>
    <x v="274"/>
    <s v="14.02.11"/>
    <x v="146"/>
    <x v="155"/>
    <n v="1"/>
    <n v="6"/>
    <n v="6"/>
    <s v="23+1"/>
    <s v=""/>
  </r>
  <r>
    <n v="13537"/>
    <x v="274"/>
    <s v="14.02.11"/>
    <x v="237"/>
    <x v="84"/>
    <n v="1"/>
    <n v="6"/>
    <n v="6"/>
    <s v="23+1"/>
    <s v=""/>
  </r>
  <r>
    <n v="13539"/>
    <x v="274"/>
    <s v="14.02.11"/>
    <x v="105"/>
    <x v="283"/>
    <s v="6+3 PCS"/>
    <n v="4"/>
    <s v=""/>
    <s v="22+2"/>
    <s v=""/>
  </r>
  <r>
    <n v="13542"/>
    <x v="274"/>
    <s v="14.02.11"/>
    <x v="287"/>
    <x v="462"/>
    <n v="3"/>
    <n v="5"/>
    <n v="15"/>
    <s v="13.25+1.75"/>
    <s v=""/>
  </r>
  <r>
    <n v="13544"/>
    <x v="274"/>
    <s v="14.02.11"/>
    <x v="235"/>
    <x v="257"/>
    <n v="13"/>
    <n v="5"/>
    <n v="65"/>
    <s v="13.25+1.75"/>
    <s v=""/>
  </r>
  <r>
    <n v="13546"/>
    <x v="274"/>
    <s v="14.02.11"/>
    <x v="285"/>
    <x v="336"/>
    <n v="4"/>
    <n v="5"/>
    <n v="20"/>
    <s v="13.25+1.75"/>
    <s v=""/>
  </r>
  <r>
    <n v="13548"/>
    <x v="274"/>
    <s v="14.02.11"/>
    <x v="32"/>
    <x v="47"/>
    <n v="10"/>
    <n v="10"/>
    <n v="100"/>
    <s v="20.75+4.25"/>
    <s v=""/>
  </r>
  <r>
    <n v="13551"/>
    <x v="274"/>
    <s v="14.02.11"/>
    <x v="280"/>
    <x v="465"/>
    <n v="2"/>
    <n v="25"/>
    <n v="50"/>
    <n v="0"/>
    <n v="50"/>
  </r>
  <r>
    <n v="13552"/>
    <x v="274"/>
    <s v="14.02.11"/>
    <x v="131"/>
    <x v="140"/>
    <n v="4"/>
    <n v="25"/>
    <n v="100"/>
    <n v="0"/>
    <n v="100"/>
  </r>
  <r>
    <n v="13579"/>
    <x v="274"/>
    <s v="14.02.11"/>
    <x v="19"/>
    <x v="458"/>
    <n v="5"/>
    <n v="5"/>
    <n v="25"/>
    <s v="23+2"/>
    <s v=""/>
  </r>
  <r>
    <n v="13581"/>
    <x v="274"/>
    <s v="14.02.11"/>
    <x v="67"/>
    <x v="82"/>
    <n v="5"/>
    <n v="5"/>
    <n v="25"/>
    <s v="23+2"/>
    <s v=""/>
  </r>
  <r>
    <n v="13583"/>
    <x v="274"/>
    <s v="14.02.11"/>
    <x v="241"/>
    <x v="102"/>
    <n v="3"/>
    <n v="5"/>
    <n v="15"/>
    <s v="13.25+1.75"/>
    <s v=""/>
  </r>
  <r>
    <n v="13585"/>
    <x v="274"/>
    <s v="14.02.11"/>
    <x v="206"/>
    <x v="459"/>
    <n v="5"/>
    <n v="5"/>
    <n v="25"/>
    <s v="21+4"/>
    <s v=""/>
  </r>
  <r>
    <n v="13587"/>
    <x v="274"/>
    <s v="14.02.11"/>
    <x v="205"/>
    <x v="63"/>
    <n v="6"/>
    <n v="5"/>
    <n v="30"/>
    <s v="13.25+1.75"/>
    <s v=""/>
  </r>
  <r>
    <n v="13589"/>
    <x v="274"/>
    <s v="14.02.11"/>
    <x v="23"/>
    <x v="391"/>
    <n v="5"/>
    <n v="5"/>
    <n v="25"/>
    <s v="21+4"/>
    <s v=""/>
  </r>
  <r>
    <n v="13591"/>
    <x v="274"/>
    <s v="14.02.11"/>
    <x v="35"/>
    <x v="466"/>
    <n v="3"/>
    <n v="5"/>
    <n v="15"/>
    <s v="13.25+1.75"/>
    <s v=""/>
  </r>
  <r>
    <n v="13593"/>
    <x v="274"/>
    <s v="14.02.11"/>
    <x v="28"/>
    <x v="43"/>
    <n v="5"/>
    <n v="5"/>
    <n v="25"/>
    <s v="21+4"/>
    <s v=""/>
  </r>
  <r>
    <n v="13595"/>
    <x v="274"/>
    <s v="14.02.11"/>
    <x v="334"/>
    <x v="467"/>
    <n v="1"/>
    <n v="5"/>
    <n v="5"/>
    <s v="13.25+1.75"/>
    <s v=""/>
  </r>
  <r>
    <n v="13596"/>
    <x v="274"/>
    <s v="14.02.11"/>
    <x v="22"/>
    <x v="37"/>
    <n v="5"/>
    <n v="5"/>
    <n v="25"/>
    <s v="21+4"/>
    <s v=""/>
  </r>
  <r>
    <n v="13598"/>
    <x v="274"/>
    <s v="14.02.11"/>
    <x v="73"/>
    <x v="24"/>
    <n v="5"/>
    <n v="5"/>
    <n v="25"/>
    <s v="21+4"/>
    <s v=""/>
  </r>
  <r>
    <n v="13601"/>
    <x v="274"/>
    <s v="14.02.11"/>
    <x v="8"/>
    <x v="136"/>
    <n v="8"/>
    <n v="2"/>
    <n v="16"/>
    <n v="0"/>
    <n v="16"/>
  </r>
  <r>
    <n v="13649"/>
    <x v="274"/>
    <s v="14.02.11"/>
    <x v="258"/>
    <x v="351"/>
    <n v="3"/>
    <n v="5"/>
    <n v="15"/>
    <s v="13.25+1.75"/>
    <s v=""/>
  </r>
  <r>
    <n v="13651"/>
    <x v="274"/>
    <s v="14.02.11"/>
    <x v="215"/>
    <x v="225"/>
    <n v="3"/>
    <n v="5"/>
    <n v="15"/>
    <s v="13.25+1.75"/>
    <s v=""/>
  </r>
  <r>
    <n v="13653"/>
    <x v="274"/>
    <s v="14.02.11"/>
    <x v="234"/>
    <x v="255"/>
    <n v="3"/>
    <n v="5"/>
    <n v="15"/>
    <s v="14.25+0.75"/>
    <s v=""/>
  </r>
  <r>
    <n v="13655"/>
    <x v="274"/>
    <s v="14.02.11"/>
    <x v="294"/>
    <x v="81"/>
    <n v="3"/>
    <n v="5"/>
    <n v="15"/>
    <s v="13.25+1.75"/>
    <s v=""/>
  </r>
  <r>
    <n v="13657"/>
    <x v="274"/>
    <s v="14.02.11"/>
    <x v="19"/>
    <x v="458"/>
    <n v="5"/>
    <n v="5"/>
    <n v="25"/>
    <s v="23+2"/>
    <s v=""/>
  </r>
  <r>
    <n v="13659"/>
    <x v="274"/>
    <s v="14.02.11"/>
    <x v="79"/>
    <x v="137"/>
    <n v="3"/>
    <n v="10"/>
    <n v="30"/>
    <s v="26.4+3.6"/>
    <s v=""/>
  </r>
  <r>
    <n v="13661"/>
    <x v="274"/>
    <s v="14.02.11"/>
    <x v="27"/>
    <x v="42"/>
    <n v="5"/>
    <n v="5"/>
    <n v="25"/>
    <s v="22+3"/>
    <s v=""/>
  </r>
  <r>
    <n v="13663"/>
    <x v="274"/>
    <s v="14.02.11"/>
    <x v="278"/>
    <x v="468"/>
    <n v="3"/>
    <n v="5"/>
    <n v="15"/>
    <s v="13.25+1.75"/>
    <s v=""/>
  </r>
  <r>
    <n v="13665"/>
    <x v="274"/>
    <s v="14.02.11"/>
    <x v="206"/>
    <x v="459"/>
    <n v="5"/>
    <n v="5"/>
    <n v="25"/>
    <s v="21+4"/>
    <s v=""/>
  </r>
  <r>
    <n v="13667"/>
    <x v="274"/>
    <s v="14.02.11"/>
    <x v="26"/>
    <x v="469"/>
    <n v="5"/>
    <n v="5"/>
    <n v="25"/>
    <s v="23+2"/>
    <s v=""/>
  </r>
  <r>
    <n v="13691"/>
    <x v="274"/>
    <s v="14.02.11"/>
    <x v="23"/>
    <x v="391"/>
    <n v="5"/>
    <n v="5"/>
    <n v="25"/>
    <s v="21+4"/>
    <s v=""/>
  </r>
  <r>
    <n v="13693"/>
    <x v="274"/>
    <s v="14.02.11"/>
    <x v="78"/>
    <x v="470"/>
    <n v="4"/>
    <n v="5"/>
    <n v="20"/>
    <s v="21+4"/>
    <s v=""/>
  </r>
  <r>
    <n v="13694"/>
    <x v="274"/>
    <s v="14.02.11"/>
    <x v="335"/>
    <x v="471"/>
    <s v=""/>
    <n v="26"/>
    <s v=""/>
    <s v="PALIO"/>
    <s v=""/>
  </r>
  <r>
    <n v="13695"/>
    <x v="274"/>
    <s v="14.02.11"/>
    <x v="80"/>
    <x v="2"/>
    <n v="3"/>
    <n v="5"/>
    <n v="15"/>
    <s v="13.25+1.75"/>
    <s v=""/>
  </r>
  <r>
    <n v="13697"/>
    <x v="274"/>
    <s v="14.02.11"/>
    <x v="31"/>
    <x v="46"/>
    <n v="3"/>
    <n v="5"/>
    <n v="15"/>
    <s v="12.5+2.5"/>
    <s v=""/>
  </r>
  <r>
    <n v="13699"/>
    <x v="274"/>
    <s v="14.02.11"/>
    <x v="24"/>
    <x v="39"/>
    <n v="3"/>
    <n v="5"/>
    <n v="15"/>
    <s v="12.5+2.5"/>
    <s v=""/>
  </r>
  <r>
    <n v="13701"/>
    <x v="274"/>
    <s v="14.02.11"/>
    <x v="73"/>
    <x v="24"/>
    <n v="5"/>
    <n v="5"/>
    <n v="25"/>
    <s v="21+4"/>
    <s v=""/>
  </r>
  <r>
    <n v="13703"/>
    <x v="274"/>
    <s v="14.02.11"/>
    <x v="35"/>
    <x v="466"/>
    <n v="3"/>
    <n v="5"/>
    <n v="15"/>
    <s v="13.25+1.75"/>
    <s v=""/>
  </r>
  <r>
    <n v="13705"/>
    <x v="274"/>
    <s v="14.02.11"/>
    <x v="28"/>
    <x v="43"/>
    <n v="5"/>
    <n v="5"/>
    <n v="25"/>
    <s v="21+4"/>
    <s v=""/>
  </r>
  <r>
    <n v="13707"/>
    <x v="274"/>
    <s v="14.02.11"/>
    <x v="61"/>
    <x v="448"/>
    <n v="5"/>
    <n v="5"/>
    <n v="25"/>
    <s v="19+6"/>
    <s v=""/>
  </r>
  <r>
    <n v="13735"/>
    <x v="274"/>
    <s v="14.02.11"/>
    <x v="296"/>
    <x v="472"/>
    <n v="3"/>
    <n v="5"/>
    <n v="15"/>
    <s v="13.25+1.75"/>
    <s v=""/>
  </r>
  <r>
    <n v="13737"/>
    <x v="274"/>
    <s v="14.02.11"/>
    <x v="8"/>
    <x v="364"/>
    <n v="3"/>
    <n v="10"/>
    <n v="30"/>
    <s v="24+6"/>
    <s v=""/>
  </r>
  <r>
    <n v="13739"/>
    <x v="274"/>
    <s v="14.02.11"/>
    <x v="8"/>
    <x v="452"/>
    <n v="3"/>
    <n v="10"/>
    <n v="30"/>
    <s v="24+6"/>
    <s v=""/>
  </r>
  <r>
    <n v="13741"/>
    <x v="274"/>
    <s v="14.02.11"/>
    <x v="8"/>
    <x v="453"/>
    <n v="3"/>
    <n v="10"/>
    <n v="30"/>
    <s v="23+7"/>
    <s v=""/>
  </r>
  <r>
    <n v="13743"/>
    <x v="274"/>
    <s v="14.02.11"/>
    <x v="8"/>
    <x v="473"/>
    <n v="3"/>
    <n v="10"/>
    <n v="30"/>
    <s v="23+7"/>
    <s v=""/>
  </r>
  <r>
    <n v="13745"/>
    <x v="274"/>
    <s v="14.02.11"/>
    <x v="8"/>
    <x v="474"/>
    <n v="3"/>
    <n v="10"/>
    <n v="30"/>
    <s v="24+6"/>
    <s v=""/>
  </r>
  <r>
    <n v="13747"/>
    <x v="274"/>
    <s v="14.02.11"/>
    <x v="8"/>
    <x v="475"/>
    <n v="3"/>
    <n v="10"/>
    <n v="30"/>
    <s v="25.2+4.8"/>
    <s v=""/>
  </r>
  <r>
    <n v="13749"/>
    <x v="274"/>
    <s v="14.02.11"/>
    <x v="8"/>
    <x v="455"/>
    <n v="3"/>
    <n v="10"/>
    <n v="30"/>
    <s v="26.5+3.5"/>
    <s v=""/>
  </r>
  <r>
    <n v="13751"/>
    <x v="274"/>
    <s v="14.02.11"/>
    <x v="8"/>
    <x v="476"/>
    <n v="2"/>
    <n v="10"/>
    <n v="20"/>
    <s v="27.6+2.4"/>
    <s v=""/>
  </r>
  <r>
    <n v="13779"/>
    <x v="274"/>
    <s v="14.02.11"/>
    <x v="157"/>
    <x v="95"/>
    <n v="4"/>
    <n v="6"/>
    <n v="24"/>
    <s v="22+2"/>
    <s v=""/>
  </r>
  <r>
    <n v="13782"/>
    <x v="274"/>
    <s v="14.02.11"/>
    <x v="231"/>
    <x v="477"/>
    <n v="10"/>
    <n v="10"/>
    <n v="100"/>
    <s v="100+5"/>
    <s v=""/>
  </r>
  <r>
    <n v="13825"/>
    <x v="274"/>
    <s v="14.02.11"/>
    <x v="27"/>
    <x v="42"/>
    <n v="5"/>
    <n v="5"/>
    <n v="25"/>
    <s v="22+3"/>
    <s v=""/>
  </r>
  <r>
    <n v="13827"/>
    <x v="274"/>
    <s v="14.02.11"/>
    <x v="206"/>
    <x v="459"/>
    <n v="5"/>
    <n v="5"/>
    <n v="25"/>
    <s v="21+4"/>
    <s v=""/>
  </r>
  <r>
    <n v="13829"/>
    <x v="274"/>
    <s v="14.02.11"/>
    <x v="31"/>
    <x v="46"/>
    <n v="3"/>
    <n v="5"/>
    <n v="15"/>
    <s v="12.5+2.5"/>
    <s v=""/>
  </r>
  <r>
    <n v="13831"/>
    <x v="274"/>
    <s v="14.02.11"/>
    <x v="24"/>
    <x v="39"/>
    <n v="3"/>
    <n v="5"/>
    <n v="15"/>
    <s v="12.5+2.5"/>
    <s v=""/>
  </r>
  <r>
    <n v="13833"/>
    <x v="274"/>
    <s v="14.02.11"/>
    <x v="28"/>
    <x v="43"/>
    <n v="5"/>
    <n v="5"/>
    <n v="25"/>
    <s v="21+4"/>
    <s v=""/>
  </r>
  <r>
    <n v="13835"/>
    <x v="274"/>
    <s v="14.02.11"/>
    <x v="61"/>
    <x v="448"/>
    <n v="10"/>
    <n v="5"/>
    <n v="50"/>
    <s v="19+6"/>
    <s v=""/>
  </r>
  <r>
    <n v="13837"/>
    <x v="274"/>
    <s v="14.02.11"/>
    <x v="32"/>
    <x v="347"/>
    <n v="2.5"/>
    <n v="10"/>
    <n v="25"/>
    <s v="20.75+4.25"/>
    <s v=""/>
  </r>
  <r>
    <n v="13839"/>
    <x v="274"/>
    <s v="14.02.11"/>
    <x v="22"/>
    <x v="37"/>
    <n v="5"/>
    <n v="5"/>
    <n v="25"/>
    <s v="21+4"/>
    <s v=""/>
  </r>
  <r>
    <n v="13841"/>
    <x v="274"/>
    <s v="14.02.11"/>
    <x v="25"/>
    <x v="463"/>
    <n v="5"/>
    <n v="5"/>
    <n v="25"/>
    <s v="21+4"/>
    <s v=""/>
  </r>
  <r>
    <n v="13872"/>
    <x v="274"/>
    <s v="14.02.11"/>
    <x v="8"/>
    <x v="478"/>
    <n v="5"/>
    <n v="10"/>
    <n v="50"/>
    <s v="26.5+3.5"/>
    <s v=""/>
  </r>
  <r>
    <n v="13874"/>
    <x v="274"/>
    <s v="14.02.11"/>
    <x v="8"/>
    <x v="479"/>
    <n v="5"/>
    <n v="10"/>
    <n v="50"/>
    <s v="27.6+2.4"/>
    <s v=""/>
  </r>
  <r>
    <n v="13912"/>
    <x v="274"/>
    <s v="14.02.11"/>
    <x v="8"/>
    <x v="480"/>
    <n v="6"/>
    <n v="10"/>
    <n v="60"/>
    <s v="24+6"/>
    <s v=""/>
  </r>
  <r>
    <n v="13914"/>
    <x v="274"/>
    <s v="14.02.11"/>
    <x v="8"/>
    <x v="266"/>
    <n v="6"/>
    <n v="10"/>
    <n v="60"/>
    <s v="24+6"/>
    <s v=""/>
  </r>
  <r>
    <n v="13957"/>
    <x v="274"/>
    <s v="14.02.11"/>
    <x v="205"/>
    <x v="63"/>
    <n v="8"/>
    <n v="5"/>
    <n v="40"/>
    <s v="13.25+1.75"/>
    <s v=""/>
  </r>
  <r>
    <n v="13961"/>
    <x v="274"/>
    <s v="14.02.11"/>
    <x v="206"/>
    <x v="286"/>
    <n v="20"/>
    <n v="5"/>
    <n v="100"/>
    <s v="21+4"/>
    <s v=""/>
  </r>
  <r>
    <n v="14000"/>
    <x v="274"/>
    <s v="14.02.11"/>
    <x v="8"/>
    <x v="364"/>
    <n v="5"/>
    <n v="10"/>
    <n v="50"/>
    <s v="20+5"/>
    <s v=""/>
  </r>
  <r>
    <n v="14002"/>
    <x v="274"/>
    <s v="14.02.11"/>
    <x v="8"/>
    <x v="455"/>
    <n v="5"/>
    <n v="10"/>
    <n v="50"/>
    <s v="22+3"/>
    <s v=""/>
  </r>
  <r>
    <n v="14004"/>
    <x v="274"/>
    <s v="14.02.11"/>
    <x v="8"/>
    <x v="453"/>
    <n v="6"/>
    <n v="10"/>
    <n v="60"/>
    <s v="23+7"/>
    <s v=""/>
  </r>
  <r>
    <n v="14006"/>
    <x v="274"/>
    <s v="14.02.11"/>
    <x v="229"/>
    <x v="457"/>
    <n v="1"/>
    <n v="5"/>
    <n v="5"/>
    <s v="13.25+1.75"/>
    <s v=""/>
  </r>
  <r>
    <n v="14008"/>
    <x v="274"/>
    <s v="14.02.11"/>
    <x v="206"/>
    <x v="459"/>
    <n v="10"/>
    <n v="5"/>
    <n v="50"/>
    <s v="21+4"/>
    <s v=""/>
  </r>
  <r>
    <n v="14010"/>
    <x v="274"/>
    <s v="14.02.11"/>
    <x v="23"/>
    <x v="391"/>
    <n v="5"/>
    <n v="5"/>
    <n v="25"/>
    <s v="21+4"/>
    <s v=""/>
  </r>
  <r>
    <n v="14012"/>
    <x v="274"/>
    <s v="14.02.11"/>
    <x v="61"/>
    <x v="448"/>
    <n v="15"/>
    <n v="5"/>
    <n v="75"/>
    <s v="19+6"/>
    <s v=""/>
  </r>
  <r>
    <n v="14014"/>
    <x v="274"/>
    <s v="14.02.11"/>
    <x v="32"/>
    <x v="347"/>
    <n v="3"/>
    <n v="10"/>
    <n v="30"/>
    <s v="24.9+5.1"/>
    <s v=""/>
  </r>
  <r>
    <n v="14017"/>
    <x v="274"/>
    <s v="14.02.11"/>
    <x v="98"/>
    <x v="113"/>
    <n v="4"/>
    <n v="100"/>
    <n v="400"/>
    <n v="0"/>
    <n v="400"/>
  </r>
  <r>
    <n v="14046"/>
    <x v="274"/>
    <s v="14.02.11"/>
    <x v="98"/>
    <x v="113"/>
    <n v="15"/>
    <n v="100"/>
    <n v="1500"/>
    <n v="0"/>
    <n v="1500"/>
  </r>
  <r>
    <n v="14092"/>
    <x v="274"/>
    <s v="14.02.11"/>
    <x v="8"/>
    <x v="11"/>
    <n v="8"/>
    <n v="100"/>
    <n v="800"/>
    <n v="0"/>
    <n v="800"/>
  </r>
  <r>
    <n v="14094"/>
    <x v="274"/>
    <s v="14.02.11"/>
    <x v="8"/>
    <x v="12"/>
    <n v="25"/>
    <n v="100"/>
    <n v="2500"/>
    <n v="0"/>
    <n v="2500"/>
  </r>
  <r>
    <n v="14135"/>
    <x v="274"/>
    <s v="14.02.11"/>
    <x v="8"/>
    <x v="453"/>
    <n v="6"/>
    <n v="10"/>
    <n v="60"/>
    <s v="23+7"/>
    <s v=""/>
  </r>
  <r>
    <n v="14137"/>
    <x v="274"/>
    <s v="14.02.11"/>
    <x v="8"/>
    <x v="473"/>
    <n v="3"/>
    <n v="10"/>
    <n v="30"/>
    <s v="23+7"/>
    <s v=""/>
  </r>
  <r>
    <n v="14139"/>
    <x v="274"/>
    <s v="14.02.11"/>
    <x v="23"/>
    <x v="391"/>
    <n v="5"/>
    <n v="5"/>
    <n v="25"/>
    <s v="21+4"/>
    <s v=""/>
  </r>
  <r>
    <n v="14141"/>
    <x v="274"/>
    <s v="14.02.11"/>
    <x v="22"/>
    <x v="37"/>
    <n v="5"/>
    <n v="5"/>
    <n v="25"/>
    <s v="21+4"/>
    <s v=""/>
  </r>
  <r>
    <n v="14143"/>
    <x v="274"/>
    <s v="14.02.11"/>
    <x v="73"/>
    <x v="24"/>
    <n v="5"/>
    <n v="5"/>
    <n v="25"/>
    <s v="21+4"/>
    <s v=""/>
  </r>
  <r>
    <n v="14145"/>
    <x v="274"/>
    <s v="14.02.11"/>
    <x v="24"/>
    <x v="39"/>
    <n v="3"/>
    <n v="5"/>
    <n v="15"/>
    <s v="12.5+ 2.5"/>
    <s v=""/>
  </r>
  <r>
    <n v="14147"/>
    <x v="274"/>
    <s v="14.02.11"/>
    <x v="32"/>
    <x v="347"/>
    <n v="2"/>
    <n v="10"/>
    <n v="20"/>
    <s v="24.9+ 5.1"/>
    <s v=""/>
  </r>
  <r>
    <n v="14149"/>
    <x v="274"/>
    <s v="14.02.11"/>
    <x v="61"/>
    <x v="74"/>
    <n v="5"/>
    <n v="5"/>
    <n v="25"/>
    <s v="19+6"/>
    <s v=""/>
  </r>
  <r>
    <n v="14152"/>
    <x v="274"/>
    <s v="14.02.11"/>
    <x v="8"/>
    <x v="136"/>
    <n v="19.5"/>
    <n v="2"/>
    <n v="39"/>
    <s v="50+5"/>
    <s v=""/>
  </r>
  <r>
    <n v="14178"/>
    <x v="274"/>
    <s v="14.02.11"/>
    <x v="8"/>
    <x v="364"/>
    <n v="5"/>
    <n v="10"/>
    <n v="50"/>
    <s v="20+5"/>
    <s v=""/>
  </r>
  <r>
    <n v="14180"/>
    <x v="274"/>
    <s v="14.02.11"/>
    <x v="8"/>
    <x v="455"/>
    <n v="5"/>
    <n v="10"/>
    <n v="50"/>
    <s v="22+3"/>
    <s v=""/>
  </r>
  <r>
    <n v="14182"/>
    <x v="274"/>
    <s v="14.02.11"/>
    <x v="8"/>
    <x v="453"/>
    <n v="6"/>
    <n v="10"/>
    <n v="60"/>
    <s v="23+7"/>
    <s v=""/>
  </r>
  <r>
    <n v="14184"/>
    <x v="274"/>
    <s v="14.02.11"/>
    <x v="8"/>
    <x v="481"/>
    <n v="6"/>
    <n v="10"/>
    <n v="60"/>
    <s v="27.6+2.4"/>
    <s v=""/>
  </r>
  <r>
    <n v="14186"/>
    <x v="274"/>
    <s v="14.02.11"/>
    <x v="235"/>
    <x v="257"/>
    <n v="3"/>
    <n v="5"/>
    <n v="15"/>
    <s v="13.25+1.75"/>
    <s v=""/>
  </r>
  <r>
    <n v="14188"/>
    <x v="274"/>
    <s v="14.02.11"/>
    <x v="229"/>
    <x v="457"/>
    <n v="3"/>
    <n v="5"/>
    <n v="15"/>
    <s v="13.25+1.75"/>
    <s v=""/>
  </r>
  <r>
    <n v="14190"/>
    <x v="274"/>
    <s v="14.02.11"/>
    <x v="206"/>
    <x v="459"/>
    <n v="10"/>
    <n v="5"/>
    <n v="50"/>
    <s v="21+4"/>
    <s v=""/>
  </r>
  <r>
    <n v="14192"/>
    <x v="274"/>
    <s v="14.02.11"/>
    <x v="23"/>
    <x v="391"/>
    <n v="5"/>
    <n v="5"/>
    <n v="25"/>
    <s v="21+4"/>
    <s v=""/>
  </r>
  <r>
    <n v="14194"/>
    <x v="274"/>
    <s v="14.02.11"/>
    <x v="61"/>
    <x v="448"/>
    <n v="15"/>
    <n v="5"/>
    <n v="75"/>
    <s v="19+6"/>
    <s v=""/>
  </r>
  <r>
    <n v="14196"/>
    <x v="274"/>
    <s v="14.02.11"/>
    <x v="32"/>
    <x v="347"/>
    <n v="3"/>
    <n v="10"/>
    <n v="30"/>
    <s v="20.75+4.25"/>
    <s v=""/>
  </r>
  <r>
    <n v="14199"/>
    <x v="274"/>
    <s v="14.02.11"/>
    <x v="98"/>
    <x v="113"/>
    <n v="4"/>
    <n v="100"/>
    <n v="400"/>
    <n v="0"/>
    <n v="400"/>
  </r>
  <r>
    <n v="14222"/>
    <x v="274"/>
    <s v="14.02.11"/>
    <x v="336"/>
    <x v="482"/>
    <n v="1"/>
    <n v="200"/>
    <n v="200"/>
    <n v="0"/>
    <n v="200"/>
  </r>
  <r>
    <n v="14224"/>
    <x v="274"/>
    <s v="14.02.11"/>
    <x v="31"/>
    <x v="217"/>
    <n v="3"/>
    <n v="5"/>
    <n v="15"/>
    <s v="12.5+2.5"/>
    <s v=""/>
  </r>
  <r>
    <n v="14226"/>
    <x v="274"/>
    <s v="14.02.11"/>
    <x v="35"/>
    <x v="50"/>
    <n v="3"/>
    <n v="5"/>
    <n v="15"/>
    <s v="13.25+1.75"/>
    <s v=""/>
  </r>
  <r>
    <n v="14266"/>
    <x v="274"/>
    <s v="14.02.11"/>
    <x v="19"/>
    <x v="34"/>
    <n v="5"/>
    <n v="5"/>
    <n v="25"/>
    <s v="23+2"/>
    <s v=""/>
  </r>
  <r>
    <n v="14268"/>
    <x v="274"/>
    <s v="14.02.11"/>
    <x v="337"/>
    <x v="483"/>
    <n v="3"/>
    <n v="10"/>
    <n v="30"/>
    <s v="26.5+3.5"/>
    <s v=""/>
  </r>
  <r>
    <n v="14270"/>
    <x v="274"/>
    <s v="14.02.11"/>
    <x v="338"/>
    <x v="220"/>
    <n v="3"/>
    <n v="10"/>
    <n v="30"/>
    <s v="27.6+2.4"/>
    <s v=""/>
  </r>
  <r>
    <n v="14272"/>
    <x v="274"/>
    <s v="14.02.11"/>
    <x v="73"/>
    <x v="24"/>
    <n v="5"/>
    <n v="5"/>
    <n v="25"/>
    <s v="21+4"/>
    <s v=""/>
  </r>
  <r>
    <n v="14274"/>
    <x v="274"/>
    <s v="14.02.11"/>
    <x v="339"/>
    <x v="407"/>
    <n v="3"/>
    <n v="10"/>
    <n v="30"/>
    <s v="27.6+2.4"/>
    <s v=""/>
  </r>
  <r>
    <n v="14276"/>
    <x v="274"/>
    <s v="14.02.11"/>
    <x v="61"/>
    <x v="74"/>
    <n v="5"/>
    <n v="5"/>
    <n v="25"/>
    <s v="19+6"/>
    <s v=""/>
  </r>
  <r>
    <n v="14278"/>
    <x v="274"/>
    <s v="14.02.11"/>
    <x v="22"/>
    <x v="37"/>
    <n v="5"/>
    <n v="5"/>
    <n v="25"/>
    <s v="21+4"/>
    <s v=""/>
  </r>
  <r>
    <n v="14280"/>
    <x v="274"/>
    <s v="14.02.11"/>
    <x v="23"/>
    <x v="484"/>
    <n v="5"/>
    <n v="5"/>
    <n v="25"/>
    <s v="21+4"/>
    <s v=""/>
  </r>
  <r>
    <n v="14310"/>
    <x v="274"/>
    <s v="14.02.11"/>
    <x v="81"/>
    <x v="485"/>
    <n v="3"/>
    <n v="5"/>
    <n v="15"/>
    <s v="13.25+1.75"/>
    <s v=""/>
  </r>
  <r>
    <n v="14312"/>
    <x v="274"/>
    <s v="14.02.11"/>
    <x v="242"/>
    <x v="486"/>
    <n v="3"/>
    <n v="5"/>
    <n v="15"/>
    <s v="13.25+1.75"/>
    <s v=""/>
  </r>
  <r>
    <n v="14314"/>
    <x v="274"/>
    <s v="14.02.11"/>
    <x v="240"/>
    <x v="68"/>
    <n v="1"/>
    <n v="4"/>
    <n v="4"/>
    <s v=""/>
    <s v=""/>
  </r>
  <r>
    <n v="14315"/>
    <x v="274"/>
    <s v="14.02.11"/>
    <x v="205"/>
    <x v="63"/>
    <n v="3"/>
    <n v="5"/>
    <n v="15"/>
    <s v="13.25+1.75"/>
    <s v=""/>
  </r>
  <r>
    <n v="14317"/>
    <x v="274"/>
    <s v="14.02.11"/>
    <x v="28"/>
    <x v="360"/>
    <n v="5"/>
    <n v="5"/>
    <n v="25"/>
    <s v="21+4"/>
    <s v=""/>
  </r>
  <r>
    <n v="14319"/>
    <x v="274"/>
    <s v="14.02.11"/>
    <x v="31"/>
    <x v="487"/>
    <n v="3"/>
    <n v="5"/>
    <n v="15"/>
    <s v="12.5+2.5"/>
    <s v=""/>
  </r>
  <r>
    <n v="14321"/>
    <x v="274"/>
    <s v="14.02.11"/>
    <x v="24"/>
    <x v="488"/>
    <n v="3"/>
    <n v="5"/>
    <n v="15"/>
    <s v="12.5+2.5"/>
    <s v=""/>
  </r>
  <r>
    <n v="14323"/>
    <x v="274"/>
    <s v="14.02.11"/>
    <x v="22"/>
    <x v="37"/>
    <n v="5"/>
    <n v="5"/>
    <n v="25"/>
    <s v="21+4"/>
    <s v=""/>
  </r>
  <r>
    <n v="14325"/>
    <x v="274"/>
    <s v="14.02.11"/>
    <x v="61"/>
    <x v="74"/>
    <n v="5"/>
    <n v="5"/>
    <n v="25"/>
    <s v=""/>
    <s v=""/>
  </r>
  <r>
    <n v="14327"/>
    <x v="274"/>
    <s v="14.02.11"/>
    <x v="230"/>
    <x v="366"/>
    <n v="5"/>
    <n v="5"/>
    <n v="25"/>
    <s v=""/>
    <s v=""/>
  </r>
  <r>
    <n v="14329"/>
    <x v="274"/>
    <s v="14.02.11"/>
    <x v="278"/>
    <x v="468"/>
    <n v="1"/>
    <n v="5"/>
    <n v="5"/>
    <s v=""/>
    <s v=""/>
  </r>
  <r>
    <n v="14331"/>
    <x v="274"/>
    <s v="14.02.11"/>
    <x v="9"/>
    <x v="13"/>
    <n v="1"/>
    <n v="125"/>
    <n v="125"/>
    <s v="100+25"/>
    <s v=""/>
  </r>
  <r>
    <n v="14352"/>
    <x v="274"/>
    <s v="14.02.11"/>
    <x v="157"/>
    <x v="95"/>
    <n v="4"/>
    <n v="6"/>
    <n v="24"/>
    <s v="22+2"/>
    <s v=""/>
  </r>
  <r>
    <n v="14354"/>
    <x v="274"/>
    <s v="14.02.11"/>
    <x v="39"/>
    <x v="74"/>
    <n v="4"/>
    <n v="6"/>
    <n v="24"/>
    <s v="22+2"/>
    <s v=""/>
  </r>
  <r>
    <n v="14356"/>
    <x v="274"/>
    <s v="14.02.11"/>
    <x v="51"/>
    <x v="63"/>
    <n v="4"/>
    <n v="6"/>
    <n v="24"/>
    <s v="23+1"/>
    <s v=""/>
  </r>
  <r>
    <n v="14359"/>
    <x v="274"/>
    <s v="14.02.11"/>
    <x v="340"/>
    <x v="489"/>
    <n v="1"/>
    <n v="75"/>
    <n v="75"/>
    <s v=""/>
    <s v=""/>
  </r>
  <r>
    <n v="14361"/>
    <x v="274"/>
    <s v="14.02.11"/>
    <x v="8"/>
    <x v="309"/>
    <n v="1"/>
    <n v="100"/>
    <n v="100"/>
    <s v="95+5"/>
    <s v=""/>
  </r>
  <r>
    <n v="14403"/>
    <x v="275"/>
    <s v="1.3.11"/>
    <x v="114"/>
    <x v="68"/>
    <n v="51"/>
    <n v="4"/>
    <n v="204"/>
    <s v="23+1"/>
    <s v=""/>
  </r>
  <r>
    <n v="14446"/>
    <x v="275"/>
    <s v="1.3.11"/>
    <x v="61"/>
    <x v="448"/>
    <n v="10"/>
    <n v="5"/>
    <n v="50"/>
    <s v="19+6"/>
    <s v=""/>
  </r>
  <r>
    <n v="14491"/>
    <x v="275"/>
    <s v="1.3.11"/>
    <x v="8"/>
    <x v="78"/>
    <n v="2"/>
    <n v="100"/>
    <n v="200"/>
    <s v="95+5"/>
    <s v=""/>
  </r>
  <r>
    <n v="14494"/>
    <x v="275"/>
    <s v="1.3.11"/>
    <x v="61"/>
    <x v="448"/>
    <n v="5"/>
    <n v="5"/>
    <n v="25"/>
    <s v="19+6"/>
    <s v=""/>
  </r>
  <r>
    <n v="14496"/>
    <x v="275"/>
    <s v="1.3.11"/>
    <x v="28"/>
    <x v="360"/>
    <n v="5"/>
    <n v="5"/>
    <n v="25"/>
    <s v="21+4"/>
    <s v=""/>
  </r>
  <r>
    <n v="14537"/>
    <x v="275"/>
    <s v="1.3.11"/>
    <x v="22"/>
    <x v="37"/>
    <n v="5"/>
    <n v="5"/>
    <n v="25"/>
    <s v="21+4"/>
    <s v=""/>
  </r>
  <r>
    <n v="14539"/>
    <x v="275"/>
    <s v="1.3.11"/>
    <x v="228"/>
    <x v="490"/>
    <n v="5"/>
    <n v="5"/>
    <n v="25"/>
    <s v="23+2"/>
    <s v=""/>
  </r>
  <r>
    <n v="14574"/>
    <x v="275"/>
    <s v="1.3.11"/>
    <x v="258"/>
    <x v="351"/>
    <n v="3"/>
    <n v="5"/>
    <n v="15"/>
    <s v="13.25+1.75"/>
    <s v=""/>
  </r>
  <r>
    <n v="14576"/>
    <x v="275"/>
    <s v="1.3.11"/>
    <x v="215"/>
    <x v="225"/>
    <n v="3"/>
    <n v="5"/>
    <n v="15"/>
    <s v="13.25+1.75"/>
    <s v=""/>
  </r>
  <r>
    <n v="14578"/>
    <x v="275"/>
    <s v="1.3.11"/>
    <x v="206"/>
    <x v="459"/>
    <n v="5"/>
    <n v="5"/>
    <n v="25"/>
    <s v="21+4"/>
    <s v=""/>
  </r>
  <r>
    <n v="14580"/>
    <x v="275"/>
    <s v="1.3.11"/>
    <x v="205"/>
    <x v="63"/>
    <n v="3"/>
    <n v="5"/>
    <n v="15"/>
    <s v="13.25+1.75"/>
    <s v=""/>
  </r>
  <r>
    <n v="14582"/>
    <x v="275"/>
    <s v="1.3.11"/>
    <x v="7"/>
    <x v="350"/>
    <n v="3"/>
    <n v="5"/>
    <n v="15"/>
    <s v="13.25+1.75"/>
    <s v=""/>
  </r>
  <r>
    <n v="14584"/>
    <x v="275"/>
    <s v="1.3.11"/>
    <x v="35"/>
    <x v="466"/>
    <n v="3"/>
    <n v="5"/>
    <n v="15"/>
    <s v="13.25+1.75"/>
    <s v=""/>
  </r>
  <r>
    <n v="14586"/>
    <x v="275"/>
    <s v="1.3.11"/>
    <x v="242"/>
    <x v="240"/>
    <n v="3"/>
    <n v="5"/>
    <n v="15"/>
    <s v="13.25+1.75"/>
    <s v=""/>
  </r>
  <r>
    <n v="14589"/>
    <x v="275"/>
    <s v="1.3.11"/>
    <x v="8"/>
    <x v="156"/>
    <n v="30"/>
    <n v="2"/>
    <n v="60"/>
    <s v="50+5"/>
    <s v=""/>
  </r>
  <r>
    <n v="14591"/>
    <x v="275"/>
    <s v="1.3.11"/>
    <x v="143"/>
    <x v="150"/>
    <n v="3"/>
    <n v="2"/>
    <n v="6"/>
    <s v=""/>
    <s v=""/>
  </r>
  <r>
    <n v="14613"/>
    <x v="275"/>
    <s v="1.3.11"/>
    <x v="8"/>
    <x v="491"/>
    <n v="15"/>
    <n v="10"/>
    <n v="150"/>
    <s v="24+6"/>
    <s v=""/>
  </r>
  <r>
    <n v="14615"/>
    <x v="275"/>
    <s v="1.3.11"/>
    <x v="8"/>
    <x v="492"/>
    <n v="15"/>
    <n v="10"/>
    <n v="150"/>
    <s v="23+7"/>
    <s v=""/>
  </r>
  <r>
    <n v="14617"/>
    <x v="275"/>
    <s v="1.3.11"/>
    <x v="61"/>
    <x v="493"/>
    <n v="20"/>
    <n v="5"/>
    <n v="100"/>
    <s v="19+6"/>
    <s v=""/>
  </r>
  <r>
    <n v="14656"/>
    <x v="275"/>
    <s v="1.3.11"/>
    <x v="205"/>
    <x v="63"/>
    <n v="6"/>
    <n v="5"/>
    <n v="30"/>
    <s v="13.25+1.75"/>
    <s v=""/>
  </r>
  <r>
    <n v="14659"/>
    <x v="275"/>
    <s v="1.3.11"/>
    <x v="280"/>
    <x v="465"/>
    <n v="2"/>
    <n v="25"/>
    <n v="50"/>
    <n v="0"/>
    <n v="50"/>
  </r>
  <r>
    <n v="14700"/>
    <x v="275"/>
    <s v="1.3.11"/>
    <x v="8"/>
    <x v="154"/>
    <n v="10"/>
    <n v="2"/>
    <n v="20"/>
    <n v="0"/>
    <n v="20"/>
  </r>
  <r>
    <n v="14702"/>
    <x v="275"/>
    <s v="1.3.11"/>
    <x v="277"/>
    <x v="435"/>
    <n v="3"/>
    <n v="5"/>
    <n v="15"/>
    <s v="13.25+ 1.75"/>
    <s v=""/>
  </r>
  <r>
    <n v="14705"/>
    <x v="275"/>
    <s v="1.3.11"/>
    <x v="144"/>
    <x v="494"/>
    <n v="4"/>
    <n v="25"/>
    <n v="100"/>
    <s v=""/>
    <s v=""/>
  </r>
  <r>
    <n v="14742"/>
    <x v="275"/>
    <s v="1.3.11"/>
    <x v="205"/>
    <x v="63"/>
    <n v="12"/>
    <n v="5"/>
    <n v="60"/>
    <s v="13.25+1.75"/>
    <s v=""/>
  </r>
  <r>
    <n v="14745"/>
    <x v="275"/>
    <s v="1.3.11"/>
    <x v="8"/>
    <x v="154"/>
    <n v="10"/>
    <n v="2"/>
    <n v="20"/>
    <n v="0"/>
    <n v="20"/>
  </r>
  <r>
    <n v="14785"/>
    <x v="275"/>
    <s v="1.3.11"/>
    <x v="8"/>
    <x v="154"/>
    <n v="14"/>
    <n v="1"/>
    <n v="14"/>
    <n v="0"/>
    <n v="14"/>
  </r>
  <r>
    <n v="14819"/>
    <x v="275"/>
    <s v="1.3.11"/>
    <x v="205"/>
    <x v="63"/>
    <n v="3"/>
    <n v="5"/>
    <n v="15"/>
    <s v="13.25+ 1.75"/>
    <s v=""/>
  </r>
  <r>
    <n v="14821"/>
    <x v="275"/>
    <s v="1.3.11"/>
    <x v="27"/>
    <x v="42"/>
    <n v="5"/>
    <n v="5"/>
    <n v="25"/>
    <s v="22+3"/>
    <s v=""/>
  </r>
  <r>
    <n v="14823"/>
    <x v="275"/>
    <s v="1.3.11"/>
    <x v="206"/>
    <x v="459"/>
    <n v="5"/>
    <n v="5"/>
    <n v="25"/>
    <s v="21+4"/>
    <s v=""/>
  </r>
  <r>
    <n v="14825"/>
    <x v="275"/>
    <s v="1.3.11"/>
    <x v="230"/>
    <x v="444"/>
    <n v="5"/>
    <n v="5"/>
    <n v="25"/>
    <s v="19+6"/>
    <s v=""/>
  </r>
  <r>
    <n v="14827"/>
    <x v="275"/>
    <s v="1.3.11"/>
    <x v="61"/>
    <x v="448"/>
    <n v="5"/>
    <n v="5"/>
    <n v="25"/>
    <s v="19+6"/>
    <s v=""/>
  </r>
  <r>
    <n v="14829"/>
    <x v="275"/>
    <s v="1.3.11"/>
    <x v="8"/>
    <x v="218"/>
    <n v="3"/>
    <n v="10"/>
    <n v="30"/>
    <s v="24+6"/>
    <s v=""/>
  </r>
  <r>
    <n v="14831"/>
    <x v="275"/>
    <s v="1.3.11"/>
    <x v="8"/>
    <x v="219"/>
    <n v="3"/>
    <n v="10"/>
    <n v="30"/>
    <s v="24+6"/>
    <s v=""/>
  </r>
  <r>
    <n v="14833"/>
    <x v="275"/>
    <s v="1.3.11"/>
    <x v="8"/>
    <x v="495"/>
    <n v="3"/>
    <n v="10"/>
    <n v="30"/>
    <s v="23+7"/>
    <s v=""/>
  </r>
  <r>
    <n v="14835"/>
    <x v="275"/>
    <s v="1.3.11"/>
    <x v="8"/>
    <x v="496"/>
    <n v="3"/>
    <n v="10"/>
    <n v="30"/>
    <s v="23+7"/>
    <s v=""/>
  </r>
  <r>
    <n v="14837"/>
    <x v="275"/>
    <s v="1.3.11"/>
    <x v="8"/>
    <x v="497"/>
    <n v="3"/>
    <n v="10"/>
    <n v="30"/>
    <s v="24+6"/>
    <s v=""/>
  </r>
  <r>
    <n v="14840"/>
    <x v="275"/>
    <s v="1.3.11"/>
    <x v="110"/>
    <x v="42"/>
    <n v="4"/>
    <n v="6"/>
    <n v="24"/>
    <s v="23+1"/>
    <s v=""/>
  </r>
  <r>
    <n v="14843"/>
    <x v="275"/>
    <s v="1.3.11"/>
    <x v="251"/>
    <x v="498"/>
    <n v="4"/>
    <n v="6"/>
    <n v="24"/>
    <s v="23+1"/>
    <s v=""/>
  </r>
  <r>
    <n v="14846"/>
    <x v="275"/>
    <s v="1.3.11"/>
    <x v="123"/>
    <x v="499"/>
    <n v="10"/>
    <n v="10"/>
    <n v="100"/>
    <s v="92+8"/>
    <s v=""/>
  </r>
  <r>
    <n v="14849"/>
    <x v="275"/>
    <s v="1.3.11"/>
    <x v="341"/>
    <x v="500"/>
    <n v="1"/>
    <s v="25*5"/>
    <s v=""/>
    <n v="0"/>
    <s v=""/>
  </r>
  <r>
    <n v="14868"/>
    <x v="275"/>
    <s v="1.3.11"/>
    <x v="35"/>
    <x v="466"/>
    <n v="3"/>
    <n v="5"/>
    <n v="15"/>
    <s v="13.25+ 1.75"/>
    <s v=""/>
  </r>
  <r>
    <n v="14870"/>
    <x v="275"/>
    <s v="1.3.11"/>
    <x v="22"/>
    <x v="37"/>
    <n v="5"/>
    <n v="5"/>
    <n v="25"/>
    <s v="21+4"/>
    <s v=""/>
  </r>
  <r>
    <n v="14873"/>
    <x v="275"/>
    <s v="1.3.11"/>
    <x v="115"/>
    <x v="43"/>
    <n v="5"/>
    <n v="1"/>
    <n v="5"/>
    <s v="23+1"/>
    <s v=""/>
  </r>
  <r>
    <n v="14875"/>
    <x v="275"/>
    <s v="1.3.11"/>
    <x v="327"/>
    <x v="434"/>
    <n v="2"/>
    <n v="1"/>
    <n v="2"/>
    <s v="23+1"/>
    <s v=""/>
  </r>
  <r>
    <n v="14878"/>
    <x v="275"/>
    <s v="1.3.11"/>
    <x v="100"/>
    <x v="37"/>
    <n v="5"/>
    <n v="5"/>
    <n v="25"/>
    <s v="20.65+ 4.35"/>
    <s v=""/>
  </r>
  <r>
    <n v="14915"/>
    <x v="275"/>
    <s v="1.3.11"/>
    <x v="234"/>
    <x v="255"/>
    <n v="1"/>
    <n v="5"/>
    <n v="5"/>
    <s v="14.25+ 0.75"/>
    <s v=""/>
  </r>
  <r>
    <n v="14916"/>
    <x v="275"/>
    <s v="1.3.11"/>
    <x v="35"/>
    <x v="466"/>
    <n v="3"/>
    <n v="5"/>
    <n v="15"/>
    <s v="13.25+1.75"/>
    <s v=""/>
  </r>
  <r>
    <n v="14918"/>
    <x v="275"/>
    <s v="1.3.11"/>
    <x v="61"/>
    <x v="448"/>
    <n v="10"/>
    <n v="5"/>
    <n v="50"/>
    <s v="19+6"/>
    <s v=""/>
  </r>
  <r>
    <n v="14921"/>
    <x v="275"/>
    <s v="1.3.11"/>
    <x v="106"/>
    <x v="76"/>
    <n v="6"/>
    <n v="4"/>
    <n v="24"/>
    <s v="23+1"/>
    <s v=""/>
  </r>
  <r>
    <n v="14961"/>
    <x v="275"/>
    <s v="1.3.11"/>
    <x v="258"/>
    <x v="307"/>
    <n v="1"/>
    <n v="5"/>
    <n v="5"/>
    <s v="13.25+1.75"/>
    <s v=""/>
  </r>
  <r>
    <n v="14962"/>
    <x v="275"/>
    <s v="1.3.11"/>
    <x v="27"/>
    <x v="121"/>
    <n v="1"/>
    <n v="5"/>
    <n v="5"/>
    <s v="22+3"/>
    <s v=""/>
  </r>
  <r>
    <n v="14963"/>
    <x v="275"/>
    <s v="1.3.11"/>
    <x v="228"/>
    <x v="501"/>
    <n v="5"/>
    <n v="5"/>
    <n v="25"/>
    <s v="23+2"/>
    <s v=""/>
  </r>
  <r>
    <n v="14965"/>
    <x v="275"/>
    <s v="1.3.11"/>
    <x v="206"/>
    <x v="99"/>
    <n v="5"/>
    <n v="5"/>
    <n v="25"/>
    <s v="21+4"/>
    <s v=""/>
  </r>
  <r>
    <n v="14967"/>
    <x v="275"/>
    <s v="1.3.11"/>
    <x v="230"/>
    <x v="366"/>
    <n v="5"/>
    <n v="5"/>
    <n v="25"/>
    <s v="19+6"/>
    <s v=""/>
  </r>
  <r>
    <n v="14969"/>
    <x v="275"/>
    <s v="1.3.11"/>
    <x v="23"/>
    <x v="502"/>
    <n v="5"/>
    <n v="5"/>
    <n v="25"/>
    <s v="21+4"/>
    <s v=""/>
  </r>
  <r>
    <n v="14971"/>
    <x v="275"/>
    <s v="1.3.11"/>
    <x v="80"/>
    <x v="2"/>
    <n v="3"/>
    <n v="5"/>
    <n v="15"/>
    <s v="13.25+1.75"/>
    <s v=""/>
  </r>
  <r>
    <n v="14973"/>
    <x v="275"/>
    <s v="1.3.11"/>
    <x v="31"/>
    <x v="46"/>
    <n v="3"/>
    <n v="5"/>
    <n v="15"/>
    <s v="12.5+2.5"/>
    <s v=""/>
  </r>
  <r>
    <n v="14975"/>
    <x v="275"/>
    <s v="1.3.11"/>
    <x v="24"/>
    <x v="39"/>
    <n v="1"/>
    <n v="5"/>
    <n v="5"/>
    <s v="12.5+2.5"/>
    <s v=""/>
  </r>
  <r>
    <n v="14977"/>
    <x v="275"/>
    <s v="1.3.11"/>
    <x v="7"/>
    <x v="350"/>
    <n v="1"/>
    <n v="5"/>
    <n v="5"/>
    <s v="13.25+1.75"/>
    <s v=""/>
  </r>
  <r>
    <n v="14979"/>
    <x v="275"/>
    <s v="1.3.11"/>
    <x v="342"/>
    <x v="503"/>
    <n v="3"/>
    <n v="5"/>
    <n v="15"/>
    <s v="13.5+1.5"/>
    <s v=""/>
  </r>
  <r>
    <n v="14981"/>
    <x v="275"/>
    <s v="1.3.11"/>
    <x v="64"/>
    <x v="48"/>
    <n v="1"/>
    <n v="5"/>
    <n v="5"/>
    <s v=""/>
    <s v=""/>
  </r>
  <r>
    <n v="14982"/>
    <x v="275"/>
    <s v="1.3.11"/>
    <x v="81"/>
    <x v="75"/>
    <n v="3"/>
    <n v="5"/>
    <n v="15"/>
    <s v="13.25+1.75"/>
    <s v=""/>
  </r>
  <r>
    <n v="14984"/>
    <x v="275"/>
    <s v="1.3.11"/>
    <x v="242"/>
    <x v="84"/>
    <n v="3"/>
    <n v="5"/>
    <n v="15"/>
    <s v="13.25+1.75"/>
    <s v=""/>
  </r>
  <r>
    <n v="14998"/>
    <x v="275"/>
    <s v="1.3.11"/>
    <x v="343"/>
    <x v="504"/>
    <n v="3"/>
    <n v="10"/>
    <n v="30"/>
    <s v="24+6"/>
    <s v=""/>
  </r>
  <r>
    <n v="15000"/>
    <x v="275"/>
    <s v="1.3.11"/>
    <x v="344"/>
    <x v="505"/>
    <n v="3"/>
    <n v="10"/>
    <n v="30"/>
    <s v="24+6"/>
    <s v=""/>
  </r>
  <r>
    <n v="15002"/>
    <x v="275"/>
    <s v="1.3.11"/>
    <x v="303"/>
    <x v="506"/>
    <n v="3"/>
    <n v="10"/>
    <n v="30"/>
    <s v="23+7"/>
    <s v=""/>
  </r>
  <r>
    <n v="15004"/>
    <x v="275"/>
    <s v="1.3.11"/>
    <x v="345"/>
    <x v="507"/>
    <n v="3"/>
    <n v="10"/>
    <n v="30"/>
    <s v="24+6"/>
    <s v=""/>
  </r>
  <r>
    <n v="15006"/>
    <x v="275"/>
    <s v="1.3.11"/>
    <x v="211"/>
    <x v="508"/>
    <n v="3"/>
    <n v="10"/>
    <n v="30"/>
    <s v="23+7"/>
    <s v=""/>
  </r>
  <r>
    <n v="15009"/>
    <x v="275"/>
    <s v="1.3.11"/>
    <x v="100"/>
    <x v="37"/>
    <n v="10"/>
    <n v="5"/>
    <n v="50"/>
    <s v="20.65+ 4.35"/>
    <s v=""/>
  </r>
  <r>
    <n v="15011"/>
    <x v="275"/>
    <s v="1.3.11"/>
    <x v="99"/>
    <x v="74"/>
    <n v="10"/>
    <n v="5"/>
    <n v="50"/>
    <s v="20.65+ 4.35"/>
    <s v=""/>
  </r>
  <r>
    <n v="15014"/>
    <x v="275"/>
    <s v="1.3.11"/>
    <x v="157"/>
    <x v="95"/>
    <n v="4"/>
    <n v="6"/>
    <n v="24"/>
    <s v="22+2"/>
    <s v=""/>
  </r>
  <r>
    <n v="15016"/>
    <x v="275"/>
    <s v="1.3.11"/>
    <x v="42"/>
    <x v="32"/>
    <n v="4"/>
    <n v="6"/>
    <n v="24"/>
    <s v="23+1"/>
    <s v=""/>
  </r>
  <r>
    <n v="15018"/>
    <x v="275"/>
    <s v="1.3.11"/>
    <x v="49"/>
    <x v="76"/>
    <n v="4"/>
    <n v="6"/>
    <n v="24"/>
    <s v="23+1"/>
    <s v=""/>
  </r>
  <r>
    <n v="15020"/>
    <x v="275"/>
    <s v="1.3.11"/>
    <x v="321"/>
    <x v="121"/>
    <n v="4"/>
    <n v="6"/>
    <n v="24"/>
    <s v="23+1"/>
    <s v=""/>
  </r>
  <r>
    <n v="15022"/>
    <x v="275"/>
    <s v="1.3.11"/>
    <x v="51"/>
    <x v="63"/>
    <n v="4"/>
    <n v="6"/>
    <n v="24"/>
    <s v="23+1"/>
    <s v=""/>
  </r>
  <r>
    <n v="15024"/>
    <x v="275"/>
    <s v="1.3.11"/>
    <x v="50"/>
    <x v="62"/>
    <n v="4"/>
    <n v="6"/>
    <n v="24"/>
    <s v="23+1"/>
    <s v=""/>
  </r>
  <r>
    <n v="15026"/>
    <x v="275"/>
    <s v="1.3.11"/>
    <x v="41"/>
    <x v="44"/>
    <n v="4"/>
    <n v="6"/>
    <n v="24"/>
    <s v="23+1"/>
    <s v=""/>
  </r>
  <r>
    <n v="15028"/>
    <x v="275"/>
    <s v="1.3.11"/>
    <x v="257"/>
    <x v="37"/>
    <n v="4"/>
    <n v="6"/>
    <n v="24"/>
    <s v="23+1"/>
    <s v=""/>
  </r>
  <r>
    <n v="15030"/>
    <x v="275"/>
    <s v="1.3.11"/>
    <x v="250"/>
    <x v="24"/>
    <n v="4"/>
    <n v="6"/>
    <n v="24"/>
    <s v="23+1"/>
    <s v=""/>
  </r>
  <r>
    <n v="15043"/>
    <x v="275"/>
    <s v="1.3.11"/>
    <x v="245"/>
    <x v="68"/>
    <n v="4"/>
    <n v="6"/>
    <n v="24"/>
    <s v="23+1"/>
    <s v=""/>
  </r>
  <r>
    <n v="15045"/>
    <x v="275"/>
    <s v="1.3.11"/>
    <x v="146"/>
    <x v="155"/>
    <n v="4"/>
    <n v="6"/>
    <n v="24"/>
    <s v="22+2"/>
    <s v=""/>
  </r>
  <r>
    <n v="15047"/>
    <x v="275"/>
    <s v="1.3.11"/>
    <x v="256"/>
    <x v="50"/>
    <n v="4"/>
    <n v="6"/>
    <n v="24"/>
    <s v="23+1"/>
    <s v=""/>
  </r>
  <r>
    <n v="15049"/>
    <x v="275"/>
    <s v="1.3.11"/>
    <x v="36"/>
    <x v="360"/>
    <n v="4"/>
    <n v="6"/>
    <n v="24"/>
    <s v="23+1"/>
    <s v=""/>
  </r>
  <r>
    <n v="15051"/>
    <x v="275"/>
    <s v="1.3.11"/>
    <x v="39"/>
    <x v="74"/>
    <n v="4"/>
    <n v="6"/>
    <n v="24"/>
    <s v="22+2"/>
    <s v=""/>
  </r>
  <r>
    <n v="15053"/>
    <x v="275"/>
    <s v="1.3.11"/>
    <x v="74"/>
    <x v="509"/>
    <n v="4"/>
    <n v="6"/>
    <n v="24"/>
    <s v="23+1"/>
    <s v=""/>
  </r>
  <r>
    <n v="15055"/>
    <x v="275"/>
    <s v="1.3.11"/>
    <x v="237"/>
    <x v="84"/>
    <n v="4"/>
    <n v="6"/>
    <n v="24"/>
    <s v="23+1"/>
    <s v=""/>
  </r>
  <r>
    <n v="15058"/>
    <x v="275"/>
    <s v="1.3.11"/>
    <x v="110"/>
    <x v="121"/>
    <n v="4"/>
    <n v="6"/>
    <n v="24"/>
    <s v="23+1"/>
    <s v=""/>
  </r>
  <r>
    <n v="15060"/>
    <x v="275"/>
    <s v="1.3.11"/>
    <x v="101"/>
    <x v="93"/>
    <n v="3"/>
    <n v="4"/>
    <n v="12"/>
    <s v="23+1"/>
    <s v=""/>
  </r>
  <r>
    <n v="15062"/>
    <x v="275"/>
    <s v="1.3.11"/>
    <x v="104"/>
    <x v="53"/>
    <n v="6"/>
    <n v="4"/>
    <n v="24"/>
    <s v="22+2"/>
    <s v=""/>
  </r>
  <r>
    <n v="15064"/>
    <x v="275"/>
    <s v="1.3.11"/>
    <x v="106"/>
    <x v="76"/>
    <n v="6"/>
    <n v="4"/>
    <n v="24"/>
    <s v="23+1"/>
    <s v=""/>
  </r>
  <r>
    <n v="15066"/>
    <x v="275"/>
    <s v="1.3.11"/>
    <x v="108"/>
    <x v="4"/>
    <n v="6"/>
    <n v="4"/>
    <n v="24"/>
    <s v="23+1"/>
    <s v=""/>
  </r>
  <r>
    <n v="15068"/>
    <x v="275"/>
    <s v="1.3.11"/>
    <x v="346"/>
    <x v="55"/>
    <n v="6"/>
    <n v="4"/>
    <n v="24"/>
    <s v="21+3"/>
    <s v=""/>
  </r>
  <r>
    <n v="15089"/>
    <x v="275"/>
    <s v="1.3.11"/>
    <x v="347"/>
    <x v="45"/>
    <n v="6"/>
    <n v="4"/>
    <n v="24"/>
    <s v="22+2"/>
    <s v=""/>
  </r>
  <r>
    <n v="15092"/>
    <x v="275"/>
    <s v="1.3.11"/>
    <x v="348"/>
    <x v="510"/>
    <n v="20"/>
    <n v="1"/>
    <n v="20"/>
    <n v="0"/>
    <n v="20"/>
  </r>
  <r>
    <n v="15093"/>
    <x v="275"/>
    <s v="1.3.11"/>
    <x v="349"/>
    <x v="510"/>
    <n v="33"/>
    <n v="1"/>
    <n v="33"/>
    <n v="0"/>
    <n v="33"/>
  </r>
  <r>
    <n v="15095"/>
    <x v="275"/>
    <s v="1.3.11"/>
    <x v="8"/>
    <x v="12"/>
    <n v="4"/>
    <n v="100"/>
    <n v="400"/>
    <n v="0"/>
    <n v="400"/>
  </r>
  <r>
    <n v="15137"/>
    <x v="275"/>
    <s v="1.3.11"/>
    <x v="22"/>
    <x v="37"/>
    <n v="5"/>
    <n v="5"/>
    <n v="25"/>
    <s v="21+4"/>
    <s v=""/>
  </r>
  <r>
    <n v="15139"/>
    <x v="275"/>
    <s v="1.3.11"/>
    <x v="35"/>
    <x v="50"/>
    <s v="2CTN+2PCS"/>
    <n v="5"/>
    <s v=""/>
    <s v="13.25+ 1.75"/>
    <s v=""/>
  </r>
  <r>
    <n v="15142"/>
    <x v="275"/>
    <s v="1.3.11"/>
    <x v="100"/>
    <x v="37"/>
    <n v="5"/>
    <n v="5"/>
    <n v="25"/>
    <s v="20.65+4.35"/>
    <s v=""/>
  </r>
  <r>
    <n v="15144"/>
    <x v="275"/>
    <s v="1.3.11"/>
    <x v="99"/>
    <x v="74"/>
    <n v="5"/>
    <n v="5"/>
    <n v="25"/>
    <s v="20.65+4.35"/>
    <s v=""/>
  </r>
  <r>
    <n v="15147"/>
    <x v="275"/>
    <s v="1.3.11"/>
    <x v="268"/>
    <x v="93"/>
    <n v="4"/>
    <n v="6"/>
    <n v="24"/>
    <s v="23+1"/>
    <s v=""/>
  </r>
  <r>
    <n v="15149"/>
    <x v="275"/>
    <s v="1.3.11"/>
    <x v="257"/>
    <x v="37"/>
    <n v="4"/>
    <n v="6"/>
    <n v="24"/>
    <s v="23+1"/>
    <s v=""/>
  </r>
  <r>
    <n v="15151"/>
    <x v="275"/>
    <s v="1.3.11"/>
    <x v="245"/>
    <x v="68"/>
    <n v="4"/>
    <n v="6"/>
    <n v="24"/>
    <s v="23+1"/>
    <s v=""/>
  </r>
  <r>
    <n v="15154"/>
    <x v="275"/>
    <s v="1.3.11"/>
    <x v="346"/>
    <x v="55"/>
    <s v="6CTN+2PCS"/>
    <n v="4"/>
    <s v=""/>
    <s v="21+3"/>
    <s v=""/>
  </r>
  <r>
    <n v="15180"/>
    <x v="275"/>
    <s v="1.3.11"/>
    <x v="75"/>
    <x v="41"/>
    <n v="4"/>
    <n v="6"/>
    <n v="24"/>
    <s v="23+1"/>
    <s v=""/>
  </r>
  <r>
    <n v="15182"/>
    <x v="275"/>
    <s v="1.3.11"/>
    <x v="49"/>
    <x v="451"/>
    <n v="4"/>
    <n v="6"/>
    <n v="24"/>
    <s v="23+1"/>
    <s v=""/>
  </r>
  <r>
    <n v="15184"/>
    <x v="275"/>
    <s v="1.3.11"/>
    <x v="36"/>
    <x v="360"/>
    <n v="4"/>
    <n v="6"/>
    <n v="24"/>
    <s v="23+1"/>
    <s v=""/>
  </r>
  <r>
    <n v="15187"/>
    <x v="275"/>
    <s v="1.3.11"/>
    <x v="8"/>
    <x v="427"/>
    <n v="2"/>
    <n v="200"/>
    <n v="400"/>
    <s v="190+10"/>
    <s v=""/>
  </r>
  <r>
    <n v="15188"/>
    <x v="275"/>
    <s v="1.3.11"/>
    <x v="8"/>
    <x v="427"/>
    <n v="1"/>
    <n v="100"/>
    <n v="100"/>
    <s v=""/>
    <s v=""/>
  </r>
  <r>
    <n v="15189"/>
    <x v="275"/>
    <s v="1.3.11"/>
    <x v="8"/>
    <x v="427"/>
    <n v="1"/>
    <n v="36"/>
    <n v="36"/>
    <s v=""/>
    <s v=""/>
  </r>
  <r>
    <n v="15231"/>
    <x v="275"/>
    <s v="1.3.11"/>
    <x v="157"/>
    <x v="95"/>
    <n v="4"/>
    <n v="6"/>
    <n v="24"/>
    <s v="22+2"/>
    <s v=""/>
  </r>
  <r>
    <n v="15233"/>
    <x v="275"/>
    <s v="1.3.11"/>
    <x v="350"/>
    <x v="258"/>
    <n v="1"/>
    <n v="6"/>
    <n v="6"/>
    <s v="23+1"/>
    <s v=""/>
  </r>
  <r>
    <n v="15234"/>
    <x v="275"/>
    <s v="1.3.11"/>
    <x v="41"/>
    <x v="44"/>
    <n v="1"/>
    <n v="6"/>
    <n v="6"/>
    <s v="23+1"/>
    <s v=""/>
  </r>
  <r>
    <n v="15235"/>
    <x v="275"/>
    <s v="1.3.11"/>
    <x v="36"/>
    <x v="360"/>
    <n v="4"/>
    <n v="6"/>
    <n v="24"/>
    <s v="23+1"/>
    <s v=""/>
  </r>
  <r>
    <n v="15237"/>
    <x v="275"/>
    <s v="1.3.11"/>
    <x v="75"/>
    <x v="41"/>
    <n v="4"/>
    <n v="6"/>
    <n v="24"/>
    <s v="23+1"/>
    <s v=""/>
  </r>
  <r>
    <n v="15240"/>
    <x v="275"/>
    <s v="1.3.11"/>
    <x v="309"/>
    <x v="90"/>
    <n v="1"/>
    <n v="4"/>
    <n v="4"/>
    <s v="23+1"/>
    <s v=""/>
  </r>
  <r>
    <n v="15241"/>
    <x v="275"/>
    <s v="1.3.11"/>
    <x v="313"/>
    <x v="293"/>
    <n v="1"/>
    <n v="4"/>
    <n v="4"/>
    <n v="0"/>
    <n v="4"/>
  </r>
  <r>
    <n v="15242"/>
    <x v="275"/>
    <s v="1.3.11"/>
    <x v="317"/>
    <x v="401"/>
    <n v="1"/>
    <n v="4"/>
    <n v="4"/>
    <s v="23+1"/>
    <s v=""/>
  </r>
  <r>
    <n v="15243"/>
    <x v="275"/>
    <s v="1.3.11"/>
    <x v="328"/>
    <x v="100"/>
    <n v="1"/>
    <n v="4"/>
    <n v="4"/>
    <s v="23+1"/>
    <s v=""/>
  </r>
  <r>
    <n v="15246"/>
    <x v="275"/>
    <s v="1.3.11"/>
    <x v="106"/>
    <x v="76"/>
    <n v="15.75"/>
    <n v="4"/>
    <n v="63"/>
    <s v="23+1"/>
    <s v=""/>
  </r>
  <r>
    <n v="15248"/>
    <x v="275"/>
    <s v="1.3.11"/>
    <x v="308"/>
    <x v="59"/>
    <n v="4.3125"/>
    <n v="4"/>
    <n v="17.25"/>
    <s v="23+1"/>
    <s v=""/>
  </r>
  <r>
    <n v="15250"/>
    <x v="275"/>
    <s v="1.3.11"/>
    <x v="347"/>
    <x v="437"/>
    <n v="8.25"/>
    <n v="4"/>
    <n v="33"/>
    <s v="22+2"/>
    <s v=""/>
  </r>
  <r>
    <n v="15275"/>
    <x v="275"/>
    <s v="1.3.11"/>
    <x v="236"/>
    <x v="258"/>
    <n v="1"/>
    <n v="5"/>
    <n v="5"/>
    <s v="22+3"/>
    <s v=""/>
  </r>
  <r>
    <n v="15276"/>
    <x v="275"/>
    <s v="1.3.11"/>
    <x v="8"/>
    <x v="441"/>
    <n v="6"/>
    <n v="10"/>
    <n v="60"/>
    <s v="24+6"/>
    <s v=""/>
  </r>
  <r>
    <n v="15278"/>
    <x v="275"/>
    <s v="1.3.11"/>
    <x v="8"/>
    <x v="511"/>
    <n v="6"/>
    <n v="10"/>
    <n v="60"/>
    <s v="23+7"/>
    <s v=""/>
  </r>
  <r>
    <n v="15280"/>
    <x v="275"/>
    <s v="1.3.11"/>
    <x v="81"/>
    <x v="75"/>
    <n v="1"/>
    <n v="5"/>
    <n v="5"/>
    <s v="13.25+ 1.75"/>
    <s v=""/>
  </r>
  <r>
    <n v="15283"/>
    <x v="275"/>
    <s v="1.3.11"/>
    <x v="99"/>
    <x v="74"/>
    <n v="5"/>
    <n v="5"/>
    <n v="25"/>
    <s v="20.65+ 4.35"/>
    <s v=""/>
  </r>
  <r>
    <n v="15317"/>
    <x v="275"/>
    <s v="1.3.11"/>
    <x v="342"/>
    <x v="503"/>
    <n v="3"/>
    <n v="5"/>
    <n v="15"/>
    <s v="13.5+1.5"/>
    <s v=""/>
  </r>
  <r>
    <n v="15319"/>
    <x v="275"/>
    <s v="1.3.11"/>
    <x v="67"/>
    <x v="82"/>
    <n v="5"/>
    <n v="5"/>
    <n v="25"/>
    <s v="23+2"/>
    <s v=""/>
  </r>
  <r>
    <n v="15321"/>
    <x v="275"/>
    <s v="1.3.11"/>
    <x v="8"/>
    <x v="504"/>
    <n v="3"/>
    <n v="10"/>
    <n v="30"/>
    <s v="24+6"/>
    <s v=""/>
  </r>
  <r>
    <n v="15323"/>
    <x v="275"/>
    <s v="1.3.11"/>
    <x v="8"/>
    <x v="505"/>
    <n v="3"/>
    <n v="10"/>
    <n v="30"/>
    <s v="24+6"/>
    <s v=""/>
  </r>
  <r>
    <n v="15326"/>
    <x v="275"/>
    <s v="1.3.11"/>
    <x v="8"/>
    <x v="68"/>
    <n v="1"/>
    <s v="25*6"/>
    <s v=""/>
    <n v="0"/>
    <s v=""/>
  </r>
  <r>
    <n v="15362"/>
    <x v="275"/>
    <s v="1.3.11"/>
    <x v="108"/>
    <x v="4"/>
    <n v="1"/>
    <n v="4"/>
    <n v="4"/>
    <s v="23+1"/>
    <s v=""/>
  </r>
  <r>
    <n v="15363"/>
    <x v="275"/>
    <s v="1.3.11"/>
    <x v="113"/>
    <x v="2"/>
    <n v="1"/>
    <n v="4"/>
    <n v="4"/>
    <s v="23+1"/>
    <s v=""/>
  </r>
  <r>
    <n v="15404"/>
    <x v="275"/>
    <s v="1.3.11"/>
    <x v="39"/>
    <x v="265"/>
    <n v="1"/>
    <n v="6"/>
    <n v="6"/>
    <s v=""/>
    <s v=""/>
  </r>
  <r>
    <n v="15405"/>
    <x v="275"/>
    <s v="1.3.11"/>
    <x v="245"/>
    <x v="68"/>
    <n v="1"/>
    <n v="6"/>
    <n v="6"/>
    <s v=""/>
    <s v=""/>
  </r>
  <r>
    <n v="15406"/>
    <x v="275"/>
    <s v="1.3.11"/>
    <x v="36"/>
    <x v="360"/>
    <n v="1"/>
    <n v="6"/>
    <n v="6"/>
    <s v=""/>
    <s v=""/>
  </r>
  <r>
    <n v="15407"/>
    <x v="275"/>
    <s v="1.3.11"/>
    <x v="51"/>
    <x v="63"/>
    <n v="1"/>
    <n v="6"/>
    <n v="6"/>
    <s v=""/>
    <s v=""/>
  </r>
  <r>
    <n v="15409"/>
    <x v="275"/>
    <s v="1.3.11"/>
    <x v="108"/>
    <x v="119"/>
    <n v="1"/>
    <n v="4"/>
    <n v="4"/>
    <s v=""/>
    <s v=""/>
  </r>
  <r>
    <n v="15411"/>
    <x v="275"/>
    <s v="1.3.11"/>
    <x v="99"/>
    <x v="265"/>
    <n v="1"/>
    <n v="5"/>
    <n v="5"/>
    <s v=""/>
    <s v=""/>
  </r>
  <r>
    <n v="15412"/>
    <x v="275"/>
    <s v="1.3.11"/>
    <x v="100"/>
    <x v="37"/>
    <n v="1"/>
    <n v="5"/>
    <n v="5"/>
    <s v=""/>
    <s v=""/>
  </r>
  <r>
    <n v="15414"/>
    <x v="275"/>
    <s v="1.3.11"/>
    <x v="205"/>
    <x v="63"/>
    <n v="1"/>
    <n v="5"/>
    <n v="5"/>
    <s v=""/>
    <s v=""/>
  </r>
  <r>
    <n v="15415"/>
    <x v="275"/>
    <s v="1.3.11"/>
    <x v="32"/>
    <x v="47"/>
    <n v="1"/>
    <n v="10"/>
    <n v="10"/>
    <s v=""/>
    <s v=""/>
  </r>
  <r>
    <n v="15416"/>
    <x v="275"/>
    <s v="1.3.11"/>
    <x v="73"/>
    <x v="24"/>
    <n v="1"/>
    <n v="5"/>
    <n v="5"/>
    <s v=""/>
    <s v=""/>
  </r>
  <r>
    <n v="15417"/>
    <x v="275"/>
    <s v="1.3.11"/>
    <x v="68"/>
    <x v="102"/>
    <n v="1"/>
    <n v="5"/>
    <n v="5"/>
    <s v=""/>
    <s v=""/>
  </r>
  <r>
    <n v="15419"/>
    <x v="275"/>
    <s v="1.3.11"/>
    <x v="232"/>
    <x v="349"/>
    <n v="10"/>
    <n v="10"/>
    <n v="100"/>
    <s v="92.5+ 7.5"/>
    <s v=""/>
  </r>
  <r>
    <n v="15422"/>
    <x v="275"/>
    <s v="1.3.11"/>
    <x v="351"/>
    <x v="512"/>
    <n v="1"/>
    <n v="1"/>
    <n v="1"/>
    <s v=""/>
    <s v=""/>
  </r>
  <r>
    <n v="15447"/>
    <x v="275"/>
    <s v="1.3.11"/>
    <x v="39"/>
    <x v="74"/>
    <n v="21"/>
    <n v="6"/>
    <n v="126"/>
    <s v="22+2"/>
    <s v=""/>
  </r>
  <r>
    <n v="15449"/>
    <x v="275"/>
    <s v="1.3.11"/>
    <x v="237"/>
    <x v="84"/>
    <n v="4"/>
    <n v="6"/>
    <n v="24"/>
    <s v="23+1"/>
    <s v=""/>
  </r>
  <r>
    <n v="15491"/>
    <x v="275"/>
    <s v="1.3.11"/>
    <x v="328"/>
    <x v="100"/>
    <n v="5"/>
    <n v="4"/>
    <n v="20"/>
    <s v="23+1"/>
    <s v=""/>
  </r>
  <r>
    <n v="15497"/>
    <x v="275"/>
    <s v="1.3.11"/>
    <x v="8"/>
    <x v="513"/>
    <n v="3"/>
    <n v="10"/>
    <n v="30"/>
    <s v="24+6"/>
    <s v=""/>
  </r>
  <r>
    <n v="15500"/>
    <x v="275"/>
    <s v="1.3.11"/>
    <x v="8"/>
    <x v="78"/>
    <n v="1"/>
    <n v="100"/>
    <n v="100"/>
    <s v="95+5"/>
    <s v=""/>
  </r>
  <r>
    <n v="15503"/>
    <x v="275"/>
    <s v="1.3.11"/>
    <x v="8"/>
    <x v="156"/>
    <n v="38"/>
    <n v="2"/>
    <n v="76"/>
    <s v="50+5"/>
    <s v=""/>
  </r>
  <r>
    <n v="15506"/>
    <x v="275"/>
    <s v="1.3.11"/>
    <x v="99"/>
    <x v="74"/>
    <n v="5"/>
    <n v="5"/>
    <n v="25"/>
    <s v="20.65+ 4.35"/>
    <s v=""/>
  </r>
  <r>
    <n v="15509"/>
    <x v="275"/>
    <s v="1.3.11"/>
    <x v="147"/>
    <x v="514"/>
    <n v="4"/>
    <n v="6"/>
    <n v="24"/>
    <s v="23+1"/>
    <s v=""/>
  </r>
  <r>
    <n v="15539"/>
    <x v="275"/>
    <s v="1.3.11"/>
    <x v="26"/>
    <x v="515"/>
    <n v="2"/>
    <n v="5"/>
    <n v="10"/>
    <s v="23+2"/>
    <s v=""/>
  </r>
  <r>
    <n v="15540"/>
    <x v="275"/>
    <s v="1.3.11"/>
    <x v="294"/>
    <x v="81"/>
    <n v="1"/>
    <n v="5"/>
    <n v="5"/>
    <s v="13.25+ 1.75"/>
    <s v=""/>
  </r>
  <r>
    <n v="15541"/>
    <x v="275"/>
    <s v="1.3.11"/>
    <x v="22"/>
    <x v="37"/>
    <n v="10"/>
    <n v="5"/>
    <n v="50"/>
    <s v="21+4"/>
    <s v=""/>
  </r>
  <r>
    <n v="15544"/>
    <x v="275"/>
    <s v="1.3.11"/>
    <x v="104"/>
    <x v="116"/>
    <n v="1"/>
    <n v="4"/>
    <n v="4"/>
    <s v="22+2"/>
    <s v=""/>
  </r>
  <r>
    <n v="15545"/>
    <x v="275"/>
    <s v="1.3.11"/>
    <x v="108"/>
    <x v="119"/>
    <n v="2"/>
    <n v="4"/>
    <n v="8"/>
    <s v="23+1"/>
    <s v=""/>
  </r>
  <r>
    <n v="15546"/>
    <x v="275"/>
    <s v="1.3.11"/>
    <x v="203"/>
    <x v="102"/>
    <n v="1"/>
    <n v="6"/>
    <n v="6"/>
    <s v="23+1"/>
    <s v=""/>
  </r>
  <r>
    <n v="15547"/>
    <x v="275"/>
    <s v="1.3.11"/>
    <x v="286"/>
    <x v="82"/>
    <n v="1"/>
    <n v="6"/>
    <n v="6"/>
    <s v="23+1"/>
    <s v=""/>
  </r>
  <r>
    <n v="15549"/>
    <x v="275"/>
    <s v="1.3.11"/>
    <x v="128"/>
    <x v="53"/>
    <n v="2"/>
    <n v="25"/>
    <n v="50"/>
    <n v="0"/>
    <n v="50"/>
  </r>
  <r>
    <n v="15551"/>
    <x v="275"/>
    <s v="1.3.11"/>
    <x v="14"/>
    <x v="26"/>
    <n v="1"/>
    <n v="500"/>
    <n v="500"/>
    <s v="400+100"/>
    <s v=""/>
  </r>
  <r>
    <n v="15577"/>
    <x v="275"/>
    <s v="1.3.11"/>
    <x v="26"/>
    <x v="41"/>
    <n v="5"/>
    <n v="5"/>
    <n v="25"/>
    <s v="23+2"/>
    <s v=""/>
  </r>
  <r>
    <n v="15579"/>
    <x v="275"/>
    <s v="1.3.11"/>
    <x v="23"/>
    <x v="391"/>
    <n v="5"/>
    <n v="5"/>
    <n v="25"/>
    <s v="21+4"/>
    <s v=""/>
  </r>
  <r>
    <n v="15581"/>
    <x v="275"/>
    <s v="1.3.11"/>
    <x v="334"/>
    <x v="516"/>
    <n v="3"/>
    <n v="5"/>
    <n v="15"/>
    <s v="13.25+1.75"/>
    <s v=""/>
  </r>
  <r>
    <n v="15583"/>
    <x v="275"/>
    <s v="1.3.11"/>
    <x v="8"/>
    <x v="219"/>
    <n v="6"/>
    <n v="10"/>
    <n v="60"/>
    <s v="24+6"/>
    <s v=""/>
  </r>
  <r>
    <n v="15624"/>
    <x v="275"/>
    <s v="1.3.11"/>
    <x v="79"/>
    <x v="137"/>
    <n v="3"/>
    <n v="10"/>
    <n v="30"/>
    <s v="26.4+ 3.6"/>
    <s v=""/>
  </r>
  <r>
    <n v="15627"/>
    <x v="275"/>
    <s v="1.3.11"/>
    <x v="99"/>
    <x v="74"/>
    <n v="5"/>
    <n v="5"/>
    <n v="25"/>
    <s v="20.65+ 4.35"/>
    <s v=""/>
  </r>
  <r>
    <n v="15628"/>
    <x v="275"/>
    <s v="1.3.11"/>
    <x v="99"/>
    <x v="74"/>
    <n v="5"/>
    <n v="5"/>
    <n v="25"/>
    <s v=""/>
    <s v=""/>
  </r>
  <r>
    <n v="15630"/>
    <x v="275"/>
    <s v="1.3.11"/>
    <x v="97"/>
    <x v="517"/>
    <n v="1"/>
    <n v="100"/>
    <n v="100"/>
    <n v="0"/>
    <n v="100"/>
  </r>
  <r>
    <n v="15664"/>
    <x v="275"/>
    <s v="1.3.11"/>
    <x v="277"/>
    <x v="435"/>
    <n v="3"/>
    <n v="5"/>
    <n v="15"/>
    <s v="13.25+ 1.75"/>
    <s v=""/>
  </r>
  <r>
    <n v="15667"/>
    <x v="275"/>
    <s v="1.3.11"/>
    <x v="262"/>
    <x v="68"/>
    <n v="1"/>
    <n v="50"/>
    <n v="50"/>
    <s v="45+5"/>
    <s v=""/>
  </r>
  <r>
    <n v="15670"/>
    <x v="275"/>
    <s v="1.3.11"/>
    <x v="129"/>
    <x v="34"/>
    <n v="12"/>
    <n v="25"/>
    <n v="300"/>
    <n v="0"/>
    <n v="300"/>
  </r>
  <r>
    <n v="15704"/>
    <x v="275"/>
    <s v="1.3.11"/>
    <x v="127"/>
    <x v="518"/>
    <n v="21"/>
    <n v="6"/>
    <n v="126"/>
    <s v="21+3"/>
    <s v=""/>
  </r>
  <r>
    <n v="15748"/>
    <x v="275"/>
    <s v="1.3.11"/>
    <x v="352"/>
    <x v="219"/>
    <n v="4.5"/>
    <n v="10"/>
    <n v="45"/>
    <s v="24+6"/>
    <s v=""/>
  </r>
  <r>
    <n v="15750"/>
    <x v="275"/>
    <s v="1.3.11"/>
    <x v="298"/>
    <x v="519"/>
    <n v="12"/>
    <n v="10"/>
    <n v="120"/>
    <s v="24+6"/>
    <s v=""/>
  </r>
  <r>
    <n v="15753"/>
    <x v="275"/>
    <s v="1.3.11"/>
    <x v="89"/>
    <x v="95"/>
    <n v="8"/>
    <n v="6"/>
    <n v="48"/>
    <s v="22+2"/>
    <s v=""/>
  </r>
  <r>
    <n v="15792"/>
    <x v="275"/>
    <s v="1.3.11"/>
    <x v="114"/>
    <x v="68"/>
    <n v="1"/>
    <n v="5"/>
    <n v="5"/>
    <s v="23+1"/>
    <s v=""/>
  </r>
  <r>
    <n v="15794"/>
    <x v="275"/>
    <s v="1.3.11"/>
    <x v="112"/>
    <x v="123"/>
    <n v="6"/>
    <n v="4"/>
    <n v="24"/>
    <s v="23+1"/>
    <s v=""/>
  </r>
  <r>
    <n v="15796"/>
    <x v="275"/>
    <s v="1.3.11"/>
    <x v="328"/>
    <x v="100"/>
    <n v="1"/>
    <n v="4"/>
    <n v="4"/>
    <s v="23+1"/>
    <s v=""/>
  </r>
  <r>
    <n v="15799"/>
    <x v="275"/>
    <s v="1.3.11"/>
    <x v="36"/>
    <x v="360"/>
    <n v="12"/>
    <n v="6"/>
    <n v="72"/>
    <s v="23+1"/>
    <s v=""/>
  </r>
  <r>
    <n v="15801"/>
    <x v="275"/>
    <s v="1.3.11"/>
    <x v="353"/>
    <x v="366"/>
    <n v="4"/>
    <n v="6"/>
    <n v="24"/>
    <s v="23+1"/>
    <s v=""/>
  </r>
  <r>
    <n v="15804"/>
    <x v="275"/>
    <s v="1.3.11"/>
    <x v="205"/>
    <x v="63"/>
    <n v="11"/>
    <n v="5"/>
    <n v="55"/>
    <n v="0"/>
    <n v="55"/>
  </r>
  <r>
    <n v="15805"/>
    <x v="275"/>
    <s v="1.3.11"/>
    <x v="22"/>
    <x v="37"/>
    <n v="20"/>
    <n v="5"/>
    <n v="100"/>
    <s v="21+4"/>
    <s v=""/>
  </r>
  <r>
    <n v="15838"/>
    <x v="275"/>
    <s v="1.3.11"/>
    <x v="18"/>
    <x v="33"/>
    <n v="2"/>
    <n v="100"/>
    <n v="200"/>
    <n v="0"/>
    <n v="200"/>
  </r>
  <r>
    <n v="15882"/>
    <x v="275"/>
    <s v="1.3.11"/>
    <x v="96"/>
    <x v="111"/>
    <n v="6"/>
    <n v="100"/>
    <n v="600"/>
    <n v="0"/>
    <n v="600"/>
  </r>
  <r>
    <n v="15883"/>
    <x v="275"/>
    <s v="1.3.11"/>
    <x v="97"/>
    <x v="113"/>
    <n v="36"/>
    <n v="100"/>
    <n v="3600"/>
    <n v="0"/>
    <n v="3600"/>
  </r>
  <r>
    <n v="15884"/>
    <x v="275"/>
    <s v="1.3.11"/>
    <x v="98"/>
    <x v="112"/>
    <n v="18"/>
    <n v="100"/>
    <n v="1800"/>
    <n v="0"/>
    <n v="1800"/>
  </r>
  <r>
    <n v="15970"/>
    <x v="275"/>
    <s v="1.3.11"/>
    <x v="257"/>
    <x v="37"/>
    <n v="4"/>
    <n v="6"/>
    <n v="24"/>
    <s v="23+1"/>
    <s v=""/>
  </r>
  <r>
    <n v="15973"/>
    <x v="275"/>
    <s v="1.3.11"/>
    <x v="230"/>
    <x v="366"/>
    <n v="10"/>
    <n v="5"/>
    <n v="50"/>
    <s v="19+6"/>
    <s v=""/>
  </r>
  <r>
    <n v="15975"/>
    <x v="275"/>
    <s v="1.3.11"/>
    <x v="8"/>
    <x v="520"/>
    <n v="3"/>
    <n v="10"/>
    <n v="30"/>
    <s v="26.5+3.5"/>
    <s v=""/>
  </r>
  <r>
    <n v="15978"/>
    <x v="275"/>
    <s v="1.3.11"/>
    <x v="99"/>
    <x v="74"/>
    <n v="10"/>
    <n v="5"/>
    <n v="50"/>
    <s v="20.65+ 4.35"/>
    <s v=""/>
  </r>
  <r>
    <n v="16014"/>
    <x v="275"/>
    <s v="1.3.11"/>
    <x v="123"/>
    <x v="432"/>
    <n v="9"/>
    <n v="10"/>
    <n v="90"/>
    <s v="92+8"/>
    <s v=""/>
  </r>
  <r>
    <n v="16016"/>
    <x v="275"/>
    <s v="1.3.11"/>
    <x v="125"/>
    <x v="248"/>
    <n v="1"/>
    <n v="10"/>
    <n v="10"/>
    <n v="0"/>
    <n v="10"/>
  </r>
  <r>
    <n v="16017"/>
    <x v="275"/>
    <s v="1.3.11"/>
    <x v="124"/>
    <x v="521"/>
    <n v="9"/>
    <n v="10"/>
    <n v="90"/>
    <s v="92.5+ 7.5"/>
    <s v=""/>
  </r>
  <r>
    <n v="16019"/>
    <x v="275"/>
    <s v="1.3.11"/>
    <x v="232"/>
    <x v="250"/>
    <n v="1"/>
    <n v="10"/>
    <n v="10"/>
    <n v="0"/>
    <n v="10"/>
  </r>
  <r>
    <n v="16021"/>
    <x v="275"/>
    <s v="1.3.11"/>
    <x v="1"/>
    <x v="84"/>
    <n v="1"/>
    <n v="5"/>
    <n v="5"/>
    <s v="13.25+ 1.75"/>
    <s v=""/>
  </r>
  <r>
    <n v="16057"/>
    <x v="275"/>
    <s v="1.3.11"/>
    <x v="123"/>
    <x v="432"/>
    <n v="10"/>
    <n v="10"/>
    <n v="100"/>
    <s v="92+8"/>
    <s v=""/>
  </r>
  <r>
    <n v="16059"/>
    <x v="275"/>
    <s v="1.3.11"/>
    <x v="124"/>
    <x v="521"/>
    <n v="5"/>
    <n v="10"/>
    <n v="50"/>
    <s v="92.5+ 7.5"/>
    <s v=""/>
  </r>
  <r>
    <n v="16060"/>
    <x v="275"/>
    <s v="1.3.11"/>
    <x v="232"/>
    <x v="250"/>
    <n v="5"/>
    <n v="10"/>
    <n v="50"/>
    <n v="42.5"/>
    <n v="7.5"/>
  </r>
  <r>
    <n v="16061"/>
    <x v="275"/>
    <s v="1.3.11"/>
    <x v="232"/>
    <x v="250"/>
    <n v="5"/>
    <n v="10"/>
    <n v="5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C209C-4394-4EDE-8FA4-A2C3711CE7EE}" name="PartSummary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6" firstHeaderRow="0" firstDataRow="1" firstDataCol="2"/>
  <pivotFields count="10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57">
        <item h="1" m="1" x="355"/>
        <item h="1" x="243"/>
        <item h="1" x="305"/>
        <item h="1" x="340"/>
        <item h="1" x="338"/>
        <item h="1" x="339"/>
        <item h="1" x="84"/>
        <item x="87"/>
        <item h="1" x="97"/>
        <item h="1" x="337"/>
        <item h="1" x="98"/>
        <item h="1" x="333"/>
        <item h="1" x="279"/>
        <item h="1" x="95"/>
        <item h="1" x="3"/>
        <item h="1" x="244"/>
        <item h="1" x="248"/>
        <item h="1" x="246"/>
        <item h="1" x="247"/>
        <item h="1" x="88"/>
        <item h="1" x="12"/>
        <item h="1" x="118"/>
        <item h="1" x="117"/>
        <item h="1" x="96"/>
        <item h="1" x="89"/>
        <item h="1" x="94"/>
        <item h="1" x="14"/>
        <item h="1" x="341"/>
        <item h="1" x="282"/>
        <item h="1" x="223"/>
        <item h="1" x="224"/>
        <item h="1" x="218"/>
        <item h="1" x="217"/>
        <item h="1" x="208"/>
        <item h="1" x="209"/>
        <item h="1" x="210"/>
        <item h="1" x="221"/>
        <item h="1" x="226"/>
        <item h="1" x="222"/>
        <item h="1" x="219"/>
        <item h="1" x="220"/>
        <item h="1" x="297"/>
        <item h="1" x="288"/>
        <item h="1" x="281"/>
        <item h="1" x="36"/>
        <item h="1" x="286"/>
        <item h="1" x="37"/>
        <item h="1" x="38"/>
        <item h="1" x="83"/>
        <item h="1" x="76"/>
        <item h="1" x="46"/>
        <item h="1" x="74"/>
        <item h="1" x="45"/>
        <item h="1" x="321"/>
        <item h="1" x="52"/>
        <item h="1" x="47"/>
        <item h="1" x="48"/>
        <item h="1" x="149"/>
        <item h="1" x="336"/>
        <item h="1" x="57"/>
        <item h="1" x="56"/>
        <item h="1" x="55"/>
        <item h="1" x="150"/>
        <item h="1" x="154"/>
        <item h="1" x="156"/>
        <item h="1" x="153"/>
        <item h="1" x="2"/>
        <item h="1" x="203"/>
        <item h="1" x="58"/>
        <item h="1" x="293"/>
        <item h="1" x="18"/>
        <item h="1" x="62"/>
        <item h="1" x="304"/>
        <item h="1" x="344"/>
        <item h="1" x="343"/>
        <item h="1" x="301"/>
        <item h="1" x="298"/>
        <item h="1" x="259"/>
        <item h="1" x="352"/>
        <item h="1" x="302"/>
        <item h="1" x="276"/>
        <item h="1" x="273"/>
        <item h="1" x="212"/>
        <item h="1" x="270"/>
        <item h="1" x="303"/>
        <item h="1" x="299"/>
        <item h="1" x="283"/>
        <item h="1" x="274"/>
        <item h="1" x="271"/>
        <item h="1" x="211"/>
        <item h="1" x="345"/>
        <item h="1" x="284"/>
        <item h="1" x="275"/>
        <item h="1" x="272"/>
        <item h="1" x="300"/>
        <item h="1" x="322"/>
        <item h="1" x="268"/>
        <item h="1" x="245"/>
        <item h="1" x="257"/>
        <item h="1" x="54"/>
        <item h="1" x="152"/>
        <item h="1" x="323"/>
        <item h="1" x="237"/>
        <item h="1" x="49"/>
        <item h="1" x="50"/>
        <item h="1" x="39"/>
        <item h="1" x="51"/>
        <item h="1" x="267"/>
        <item h="1" x="256"/>
        <item h="1" x="148"/>
        <item h="1" x="146"/>
        <item h="1" x="250"/>
        <item h="1" x="40"/>
        <item h="1" x="251"/>
        <item h="1" x="329"/>
        <item h="1" x="136"/>
        <item h="1" x="144"/>
        <item h="1" x="137"/>
        <item h="1" x="213"/>
        <item h="1" x="141"/>
        <item h="1" x="201"/>
        <item h="1" x="225"/>
        <item h="1" x="63"/>
        <item h="1" x="147"/>
        <item h="1" x="9"/>
        <item h="1" x="15"/>
        <item h="1" x="59"/>
        <item h="1" x="202"/>
        <item h="1" x="227"/>
        <item h="1" x="122"/>
        <item h="1" x="75"/>
        <item h="1" x="16"/>
        <item h="1" x="60"/>
        <item h="1" x="17"/>
        <item h="1" x="128"/>
        <item h="1" x="129"/>
        <item h="1" x="135"/>
        <item h="1" x="140"/>
        <item h="1" x="130"/>
        <item h="1" x="133"/>
        <item h="1" x="132"/>
        <item h="1" x="280"/>
        <item h="1" x="131"/>
        <item h="1" x="134"/>
        <item h="1" x="239"/>
        <item h="1" x="41"/>
        <item h="1" x="350"/>
        <item h="1" x="42"/>
        <item h="1" x="204"/>
        <item h="1" x="43"/>
        <item h="1" x="318"/>
        <item h="1" x="353"/>
        <item h="1" x="319"/>
        <item h="1" x="85"/>
        <item h="1" x="13"/>
        <item h="1" x="139"/>
        <item h="1" x="252"/>
        <item h="1" x="86"/>
        <item h="1" x="240"/>
        <item h="1" x="7"/>
        <item h="1" x="334"/>
        <item h="1" x="67"/>
        <item h="1" x="27"/>
        <item h="1" x="230"/>
        <item h="1" x="61"/>
        <item h="1" x="21"/>
        <item h="1" x="80"/>
        <item h="1" x="79"/>
        <item h="1" x="235"/>
        <item h="1" x="236"/>
        <item h="1" x="32"/>
        <item h="1" x="205"/>
        <item h="1" x="258"/>
        <item h="1" x="66"/>
        <item h="1" x="294"/>
        <item h="1" x="69"/>
        <item h="1" x="19"/>
        <item h="1" x="228"/>
        <item h="1" x="23"/>
        <item h="1" x="30"/>
        <item h="1" x="68"/>
        <item h="1" x="326"/>
        <item h="1" x="295"/>
        <item h="1" x="241"/>
        <item h="1" x="65"/>
        <item h="1" x="22"/>
        <item h="1" x="6"/>
        <item h="1" x="72"/>
        <item h="1" x="145"/>
        <item h="1" x="35"/>
        <item h="1" x="206"/>
        <item h="1" x="214"/>
        <item h="1" x="24"/>
        <item h="1" x="229"/>
        <item h="1" x="26"/>
        <item h="1" x="29"/>
        <item h="1" x="73"/>
        <item h="1" x="20"/>
        <item h="1" x="342"/>
        <item h="1" x="78"/>
        <item h="1" x="31"/>
        <item h="1" x="25"/>
        <item h="1" x="207"/>
        <item h="1" x="216"/>
        <item h="1" x="28"/>
        <item h="1" x="215"/>
        <item h="1" x="4"/>
        <item h="1" x="64"/>
        <item h="1" x="33"/>
        <item h="1" x="5"/>
        <item h="1" x="70"/>
        <item h="1" x="0"/>
        <item h="1" x="81"/>
        <item h="1" x="1"/>
        <item h="1" x="242"/>
        <item h="1" x="287"/>
        <item h="1" x="234"/>
        <item h="1" x="277"/>
        <item h="1" x="285"/>
        <item h="1" x="278"/>
        <item h="1" x="296"/>
        <item h="1" x="99"/>
        <item h="1" x="100"/>
        <item h="1" x="151"/>
        <item h="1" x="71"/>
        <item h="1" x="44"/>
        <item h="1" x="77"/>
        <item h="1" x="155"/>
        <item h="1" x="157"/>
        <item h="1" x="325"/>
        <item h="1" x="316"/>
        <item h="1" x="249"/>
        <item h="1" x="110"/>
        <item h="1" x="105"/>
        <item h="1" x="115"/>
        <item h="1" x="112"/>
        <item h="1" x="347"/>
        <item h="1" x="346"/>
        <item h="1" x="111"/>
        <item h="1" x="314"/>
        <item h="1" x="328"/>
        <item h="1" x="113"/>
        <item h="1" x="311"/>
        <item h="1" x="104"/>
        <item h="1" x="101"/>
        <item h="1" x="233"/>
        <item h="1" x="106"/>
        <item h="1" x="114"/>
        <item h="1" x="308"/>
        <item h="1" x="310"/>
        <item h="1" x="109"/>
        <item h="1" x="315"/>
        <item h="1" x="317"/>
        <item h="1" x="312"/>
        <item h="1" x="313"/>
        <item h="1" x="103"/>
        <item h="1" x="327"/>
        <item h="1" x="107"/>
        <item h="1" x="108"/>
        <item h="1" x="102"/>
        <item h="1" x="238"/>
        <item h="1" x="309"/>
        <item h="1" x="138"/>
        <item h="1" x="306"/>
        <item h="1" x="307"/>
        <item h="1" x="120"/>
        <item h="1" x="269"/>
        <item h="1" x="142"/>
        <item h="1" x="90"/>
        <item h="1" x="92"/>
        <item h="1" x="121"/>
        <item h="1" x="351"/>
        <item h="1" x="260"/>
        <item h="1" x="261"/>
        <item h="1" x="254"/>
        <item h="1" x="264"/>
        <item h="1" x="263"/>
        <item h="1" x="262"/>
        <item h="1" x="253"/>
        <item h="1" x="255"/>
        <item h="1" x="53"/>
        <item h="1" x="143"/>
        <item h="1" x="349"/>
        <item h="1" x="348"/>
        <item h="1" x="91"/>
        <item h="1" x="93"/>
        <item h="1" x="291"/>
        <item h="1" x="320"/>
        <item h="1" x="10"/>
        <item h="1" x="116"/>
        <item h="1" x="292"/>
        <item h="1" x="289"/>
        <item h="1" x="290"/>
        <item h="1" x="82"/>
        <item h="1" x="34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11"/>
        <item h="1" x="331"/>
        <item h="1" x="330"/>
        <item h="1" x="125"/>
        <item h="1" x="126"/>
        <item h="1" x="232"/>
        <item h="1" x="332"/>
        <item h="1" x="324"/>
        <item h="1" x="123"/>
        <item h="1" x="124"/>
        <item h="1" x="231"/>
        <item h="1" x="127"/>
        <item h="1" x="119"/>
        <item h="1" x="265"/>
        <item h="1" x="266"/>
        <item h="1" x="335"/>
        <item h="1" m="1" x="356"/>
        <item h="1" m="1" x="354"/>
        <item x="8"/>
      </items>
    </pivotField>
    <pivotField axis="axisRow" compact="0" outline="0" showAll="0" sortType="ascending" defaultSubtotal="0">
      <items count="523">
        <item h="1" m="1" x="522"/>
        <item h="1" x="98"/>
        <item h="1" x="124"/>
        <item h="1" x="26"/>
        <item h="1" x="27"/>
        <item h="1" x="125"/>
        <item h="1" x="471"/>
        <item h="1" x="506"/>
        <item h="1" x="508"/>
        <item h="1" x="507"/>
        <item h="1" x="346"/>
        <item h="1" x="147"/>
        <item h="1" x="248"/>
        <item h="1" x="269"/>
        <item h="1" x="372"/>
        <item h="1" x="249"/>
        <item h="1" x="313"/>
        <item h="1" x="355"/>
        <item h="1" x="432"/>
        <item h="1" x="268"/>
        <item h="1" x="371"/>
        <item h="1" x="134"/>
        <item h="1" x="499"/>
        <item h="1" x="132"/>
        <item h="1" x="11"/>
        <item h="1" x="250"/>
        <item h="1" x="374"/>
        <item h="1" x="159"/>
        <item h="1" x="349"/>
        <item h="1" x="356"/>
        <item h="1" x="521"/>
        <item h="1" x="373"/>
        <item h="1" x="135"/>
        <item h="1" x="133"/>
        <item h="1" x="79"/>
        <item h="1" x="311"/>
        <item h="1" x="247"/>
        <item h="1" x="157"/>
        <item h="1" x="477"/>
        <item h="1" x="504"/>
        <item h="1" x="505"/>
        <item h="1" x="406"/>
        <item h="1" x="368"/>
        <item h="1" x="232"/>
        <item h="1" x="233"/>
        <item h="1" x="483"/>
        <item h="1" x="520"/>
        <item h="1" x="455"/>
        <item h="1" x="478"/>
        <item h="1" x="418"/>
        <item h="1" x="218"/>
        <item h="1" x="219"/>
        <item h="1" x="227"/>
        <item h="1" x="226"/>
        <item h="1" x="322"/>
        <item h="1" x="519"/>
        <item h="1" x="513"/>
        <item h="1" x="441"/>
        <item h="1" x="480"/>
        <item h="1" x="266"/>
        <item h="1" x="364"/>
        <item h="1" x="491"/>
        <item h="1" x="452"/>
        <item h="1" x="367"/>
        <item h="1" x="329"/>
        <item h="1" x="52"/>
        <item h="1" x="392"/>
        <item h="1" x="326"/>
        <item h="1" x="251"/>
        <item h="1" x="456"/>
        <item h="1" x="220"/>
        <item h="1" x="230"/>
        <item h="1" x="464"/>
        <item h="1" x="481"/>
        <item h="1" x="479"/>
        <item h="1" x="237"/>
        <item h="1" x="365"/>
        <item h="1" x="495"/>
        <item h="1" x="511"/>
        <item h="1" x="51"/>
        <item h="1" x="453"/>
        <item h="1" x="492"/>
        <item h="1" x="333"/>
        <item h="1" x="273"/>
        <item h="1" x="327"/>
        <item h="1" x="252"/>
        <item h="1" x="393"/>
        <item h="1" x="231"/>
        <item h="1" x="92"/>
        <item h="1" x="222"/>
        <item h="1" x="228"/>
        <item h="1" x="496"/>
        <item h="1" x="473"/>
        <item h="1" x="310"/>
        <item h="1" x="334"/>
        <item h="1" x="407"/>
        <item h="1" x="328"/>
        <item h="1" x="253"/>
        <item h="1" x="476"/>
        <item h="1" x="245"/>
        <item h="1" x="242"/>
        <item h="1" x="419"/>
        <item h="1" x="497"/>
        <item h="1" x="229"/>
        <item h="1" x="474"/>
        <item h="1" x="271"/>
        <item h="1" x="302"/>
        <item h="1" x="475"/>
        <item h="1" x="213"/>
        <item h="1" x="241"/>
        <item h="1" x="85"/>
        <item h="1" x="442"/>
        <item h="1" x="454"/>
        <item h="1" x="12"/>
        <item h="1" x="449"/>
        <item h="1" x="97"/>
        <item h="1" x="312"/>
        <item h="1" x="86"/>
        <item h="1" x="404"/>
        <item h="1" x="343"/>
        <item h="1" x="335"/>
        <item h="1" x="243"/>
        <item h="1" x="376"/>
        <item h="1" x="369"/>
        <item h="1" x="164"/>
        <item h="1" x="70"/>
        <item h="1" x="431"/>
        <item h="1" x="73"/>
        <item h="1" x="277"/>
        <item h="1" x="9"/>
        <item h="1" x="8"/>
        <item h="1" x="10"/>
        <item h="1" x="95"/>
        <item h="1" x="59"/>
        <item h="1" x="94"/>
        <item h="1" x="307"/>
        <item h="1" x="351"/>
        <item h="1" x="445"/>
        <item h="1" x="256"/>
        <item h="1" x="225"/>
        <item h="1" x="254"/>
        <item h="1" x="344"/>
        <item h="1" x="288"/>
        <item h="1" x="114"/>
        <item h="1" x="379"/>
        <item h="1" x="162"/>
        <item h="1" x="257"/>
        <item h="1" x="148"/>
        <item h="1" x="420"/>
        <item h="1" x="279"/>
        <item h="1" x="388"/>
        <item h="1" x="424"/>
        <item h="1" x="255"/>
        <item h="1" x="90"/>
        <item h="1" x="16"/>
        <item h="1" x="64"/>
        <item h="1" x="17"/>
        <item h="1" x="65"/>
        <item h="1" x="93"/>
        <item h="1" x="410"/>
        <item h="1" x="409"/>
        <item h="1" x="23"/>
        <item h="1" x="317"/>
        <item h="1" x="21"/>
        <item h="1" x="20"/>
        <item h="1" x="290"/>
        <item h="1" x="32"/>
        <item h="1" x="440"/>
        <item h="1" x="457"/>
        <item h="1" x="517"/>
        <item h="1" x="429"/>
        <item h="1" x="296"/>
        <item h="1" x="236"/>
        <item h="1" x="299"/>
        <item h="1" x="115"/>
        <item h="1" x="58"/>
        <item h="1" x="301"/>
        <item h="1" x="4"/>
        <item h="1" x="211"/>
        <item h="1" x="272"/>
        <item h="1" x="151"/>
        <item h="1" x="152"/>
        <item h="1" x="106"/>
        <item h="1" x="378"/>
        <item x="370"/>
        <item h="1" x="518"/>
        <item h="1" x="375"/>
        <item h="1" x="512"/>
        <item h="1" x="510"/>
        <item h="1" x="263"/>
        <item h="1" x="314"/>
        <item h="1" x="389"/>
        <item h="1" x="390"/>
        <item h="1" x="145"/>
        <item h="1" x="150"/>
        <item h="1" x="18"/>
        <item h="1" x="324"/>
        <item h="1" x="107"/>
        <item h="1" x="430"/>
        <item h="1" x="108"/>
        <item h="1" x="498"/>
        <item h="1" x="80"/>
        <item h="1" x="36"/>
        <item h="1" x="83"/>
        <item h="1" x="244"/>
        <item h="1" x="112"/>
        <item h="1" x="81"/>
        <item h="1" x="77"/>
        <item h="1" x="336"/>
        <item h="1" x="500"/>
        <item h="1" x="66"/>
        <item h="1" x="116"/>
        <item h="1" x="117"/>
        <item h="1" x="53"/>
        <item h="1" x="96"/>
        <item h="1" x="289"/>
        <item h="1" x="34"/>
        <item h="1" x="283"/>
        <item h="1" x="482"/>
        <item h="1" x="458"/>
        <item h="1" x="137"/>
        <item h="1" x="138"/>
        <item h="1" x="6"/>
        <item h="1" x="422"/>
        <item h="1" x="61"/>
        <item h="1" x="76"/>
        <item h="1" x="308"/>
        <item h="1" x="139"/>
        <item h="1" x="214"/>
        <item h="1" x="451"/>
        <item h="1" x="411"/>
        <item h="1" x="42"/>
        <item h="1" x="408"/>
        <item h="1" x="82"/>
        <item h="1" x="345"/>
        <item h="1" x="387"/>
        <item h="1" x="118"/>
        <item h="1" x="67"/>
        <item h="1" x="433"/>
        <item h="1" x="239"/>
        <item h="1" x="35"/>
        <item h="1" x="120"/>
        <item h="1" x="341"/>
        <item h="1" x="338"/>
        <item h="1" x="259"/>
        <item h="1" x="354"/>
        <item h="1" x="330"/>
        <item h="1" x="280"/>
        <item h="1" x="281"/>
        <item h="1" x="91"/>
        <item h="1" x="403"/>
        <item h="1" x="321"/>
        <item h="1" x="119"/>
        <item h="1" x="102"/>
        <item h="1" x="490"/>
        <item h="1" x="383"/>
        <item h="1" x="468"/>
        <item h="1" x="425"/>
        <item h="1" x="501"/>
        <item h="1" x="274"/>
        <item h="1" x="5"/>
        <item h="1" x="121"/>
        <item h="1" x="400"/>
        <item h="1" x="99"/>
        <item h="1" x="358"/>
        <item h="1" x="267"/>
        <item h="1" x="286"/>
        <item h="1" x="348"/>
        <item h="1" x="459"/>
        <item h="1" x="421"/>
        <item h="1" x="167"/>
        <item h="1" x="366"/>
        <item h="1" x="246"/>
        <item h="1" x="337"/>
        <item h="1" x="444"/>
        <item h="1" x="41"/>
        <item h="1" x="469"/>
        <item h="1" x="460"/>
        <item h="1" x="515"/>
        <item h="1" x="412"/>
        <item h="1" x="63"/>
        <item h="1" x="69"/>
        <item h="1" x="158"/>
        <item h="1" x="305"/>
        <item h="1" x="149"/>
        <item h="1" x="166"/>
        <item h="1" x="62"/>
        <item h="1" x="353"/>
        <item h="1" x="122"/>
        <item h="1" x="7"/>
        <item h="1" x="111"/>
        <item h="1" x="394"/>
        <item h="1" x="55"/>
        <item h="1" x="402"/>
        <item h="1" x="282"/>
        <item h="1" x="179"/>
        <item h="1" x="170"/>
        <item h="1" x="176"/>
        <item h="1" x="173"/>
        <item h="1" x="200"/>
        <item h="1" x="203"/>
        <item h="1" x="192"/>
        <item h="1" x="210"/>
        <item h="1" x="194"/>
        <item h="1" x="181"/>
        <item h="1" x="208"/>
        <item h="1" x="205"/>
        <item h="1" x="182"/>
        <item h="1" x="197"/>
        <item h="1" x="187"/>
        <item h="1" x="185"/>
        <item h="1" x="201"/>
        <item h="1" x="190"/>
        <item h="1" x="202"/>
        <item h="1" x="183"/>
        <item h="1" x="443"/>
        <item h="1" x="323"/>
        <item h="1" x="359"/>
        <item h="1" x="38"/>
        <item h="1" x="332"/>
        <item h="1" x="339"/>
        <item h="1" x="391"/>
        <item h="1" x="465"/>
        <item h="1" x="502"/>
        <item h="1" x="168"/>
        <item h="1" x="234"/>
        <item h="1" x="300"/>
        <item h="1" x="140"/>
        <item h="1" x="470"/>
        <item h="1" x="484"/>
        <item h="1" x="258"/>
        <item h="1" x="292"/>
        <item h="1" x="294"/>
        <item h="1" x="293"/>
        <item h="1" x="395"/>
        <item h="1" x="397"/>
        <item h="1" x="396"/>
        <item h="1" x="398"/>
        <item h="1" x="399"/>
        <item h="1" x="434"/>
        <item h="1" x="146"/>
        <item h="1" x="352"/>
        <item h="1" x="423"/>
        <item h="1" x="154"/>
        <item h="1" x="331"/>
        <item h="1" x="87"/>
        <item h="1" x="13"/>
        <item h="1" x="28"/>
        <item h="1" x="3"/>
        <item h="1" x="110"/>
        <item h="1" x="71"/>
        <item h="1" x="78"/>
        <item h="1" x="450"/>
        <item h="1" x="57"/>
        <item h="1" x="104"/>
        <item h="1" x="31"/>
        <item h="1" x="163"/>
        <item h="1" x="123"/>
        <item h="1" x="461"/>
        <item h="1" x="297"/>
        <item h="1" x="320"/>
        <item h="1" x="309"/>
        <item h="1" x="29"/>
        <item h="1" x="2"/>
        <item h="1" x="101"/>
        <item h="1" x="207"/>
        <item h="1" x="169"/>
        <item h="1" x="178"/>
        <item h="1" x="196"/>
        <item h="1" x="175"/>
        <item h="1" x="172"/>
        <item h="1" x="184"/>
        <item h="1" x="189"/>
        <item h="1" x="193"/>
        <item h="1" x="204"/>
        <item h="1" x="174"/>
        <item h="1" x="195"/>
        <item h="1" x="171"/>
        <item h="1" x="180"/>
        <item h="1" x="198"/>
        <item h="1" x="177"/>
        <item h="1" x="199"/>
        <item h="1" x="188"/>
        <item h="1" x="186"/>
        <item h="1" x="191"/>
        <item h="1" x="209"/>
        <item h="1" x="206"/>
        <item h="1" x="88"/>
        <item h="1" x="224"/>
        <item h="1" x="284"/>
        <item h="1" x="217"/>
        <item h="1" x="447"/>
        <item h="1" x="487"/>
        <item h="1" x="381"/>
        <item h="1" x="315"/>
        <item h="1" x="165"/>
        <item h="1" x="46"/>
        <item h="1" x="380"/>
        <item h="1" x="39"/>
        <item h="1" x="426"/>
        <item h="1" x="264"/>
        <item h="1" x="357"/>
        <item h="1" x="488"/>
        <item h="1" x="44"/>
        <item h="1" x="342"/>
        <item h="1" x="462"/>
        <item h="1" x="37"/>
        <item h="1" x="427"/>
        <item h="1" x="141"/>
        <item h="1" x="127"/>
        <item h="1" x="216"/>
        <item h="1" x="238"/>
        <item h="1" x="72"/>
        <item h="1" x="417"/>
        <item h="1" x="24"/>
        <item h="1" x="382"/>
        <item h="1" x="45"/>
        <item h="1" x="413"/>
        <item h="1" x="437"/>
        <item h="1" x="415"/>
        <item h="1" x="25"/>
        <item h="1" x="285"/>
        <item h="1" x="325"/>
        <item h="1" x="377"/>
        <item h="1" x="156"/>
        <item h="1" x="153"/>
        <item h="1" x="514"/>
        <item h="1" x="68"/>
        <item h="1" x="161"/>
        <item h="1" x="103"/>
        <item h="1" x="446"/>
        <item h="1" x="489"/>
        <item h="1" x="295"/>
        <item h="1" x="350"/>
        <item h="1" x="275"/>
        <item h="1" x="405"/>
        <item h="1" x="56"/>
        <item h="1" x="60"/>
        <item h="1" x="155"/>
        <item h="1" x="113"/>
        <item h="1" x="503"/>
        <item h="1" x="89"/>
        <item h="1" x="136"/>
        <item h="1" x="50"/>
        <item h="1" x="466"/>
        <item h="1" x="128"/>
        <item h="1" x="360"/>
        <item h="1" x="33"/>
        <item h="1" x="416"/>
        <item h="1" x="142"/>
        <item h="1" x="30"/>
        <item h="1" x="43"/>
        <item h="1" x="126"/>
        <item h="1" x="109"/>
        <item h="1" x="19"/>
        <item h="1" x="14"/>
        <item h="1" x="15"/>
        <item x="316"/>
        <item h="1" x="130"/>
        <item h="1" x="131"/>
        <item h="1" x="22"/>
        <item h="1" x="105"/>
        <item h="1" x="291"/>
        <item h="1" x="276"/>
        <item h="1" x="340"/>
        <item h="1" x="494"/>
        <item h="1" x="386"/>
        <item h="1" x="306"/>
        <item h="1" x="215"/>
        <item h="1" x="221"/>
        <item h="1" x="303"/>
        <item h="1" x="287"/>
        <item h="1" x="235"/>
        <item h="1" x="262"/>
        <item h="1" x="384"/>
        <item h="1" x="160"/>
        <item h="1" x="385"/>
        <item h="1" x="143"/>
        <item h="1" x="144"/>
        <item h="1" x="129"/>
        <item h="1" x="438"/>
        <item h="1" x="516"/>
        <item h="1" x="304"/>
        <item h="1" x="467"/>
        <item h="1" x="401"/>
        <item h="1" x="298"/>
        <item h="1" x="414"/>
        <item h="1" x="100"/>
        <item h="1" x="435"/>
        <item h="1" x="318"/>
        <item h="1" x="48"/>
        <item h="1" x="49"/>
        <item h="1" x="439"/>
        <item h="1" x="361"/>
        <item h="1" x="448"/>
        <item h="1" x="54"/>
        <item h="1" x="493"/>
        <item h="1" x="74"/>
        <item h="1" x="265"/>
        <item h="1" x="212"/>
        <item h="1" x="486"/>
        <item h="1" x="0"/>
        <item h="1" x="1"/>
        <item h="1" x="223"/>
        <item h="1" x="485"/>
        <item h="1" x="75"/>
        <item h="1" x="240"/>
        <item h="1" x="84"/>
        <item h="1" x="261"/>
        <item h="1" x="509"/>
        <item h="1" x="362"/>
        <item h="1" x="319"/>
        <item h="1" x="363"/>
        <item h="1" x="47"/>
        <item h="1" x="436"/>
        <item h="1" x="428"/>
        <item h="1" x="40"/>
        <item h="1" x="260"/>
        <item h="1" x="270"/>
        <item h="1" x="278"/>
        <item h="1" x="472"/>
        <item h="1" x="347"/>
        <item h="1" x="46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</pivotFields>
  <rowFields count="2">
    <field x="4"/>
    <field x="3"/>
  </rowFields>
  <rowItems count="3">
    <i>
      <x v="184"/>
      <x v="7"/>
    </i>
    <i>
      <x v="457"/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 x E" fld="7" baseField="0" baseItem="0" numFmtId="4"/>
    <dataField name="Sum of Qty in PCs" fld="8" baseField="0" baseItem="0" numFmtId="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AB72C2-1774-4AA5-8E5C-B0EF66984528}" name="Table5" displayName="Table5" ref="A4:D758" totalsRowCount="1" headerRowDxfId="16">
  <autoFilter ref="A4:D757" xr:uid="{16AB72C2-1774-4AA5-8E5C-B0EF66984528}"/>
  <tableColumns count="4">
    <tableColumn id="1" xr3:uid="{BB083C3F-B3CB-41C1-A707-FC10C2722CB0}" name="Part Name" totalsRowLabel="Grand Total"/>
    <tableColumn id="2" xr3:uid="{0BFB3738-FAA1-4AE4-8D1D-1C05DDE02848}" name="Part Number"/>
    <tableColumn id="3" xr3:uid="{7EDC139E-036C-491A-A92B-BFDA62D55A90}" name="Total Qty (DxE)" totalsRowFunction="custom" totalsRowDxfId="15">
      <calculatedColumnFormula array="1">SUMPRODUCT(--EXACT(CHALLAN!$B$1:$B$16071&amp;"",A5&amp;""),--EXACT(IFERROR(CHALLAN!$C$1:$C$16071&amp;"",""),B5&amp;""),IFERROR(CHALLAN!$D$1:$D$16071*CHALLAN!$E$1:$E$16071,0))</calculatedColumnFormula>
      <totalsRowFormula>SUM(Table5[Total Qty (DxE)])</totalsRowFormula>
    </tableColumn>
    <tableColumn id="4" xr3:uid="{EDBE24EF-BF3F-40FA-AAFA-82570CBA0B2B}" name="Total Qty (col F)" totalsRowFunction="custom" totalsRowDxfId="14">
      <calculatedColumnFormula array="1">SUMPRODUCT(--EXACT(CHALLAN!$B$1:$B$16071&amp;"",A5&amp;""),--EXACT(IFERROR(CHALLAN!$C$1:$C$16071&amp;"",""),B5&amp;""),IFERROR(CHALLAN!$F$1:$F$16071+0,0))</calculatedColumnFormula>
      <totalsRowFormula>SUM(Table5[Total Qty (col F)])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CFDABC-CC3E-43AF-812D-96D6689D2A2C}" name="PivotSource" displayName="PivotSource" ref="A1:J2671" totalsRowShown="0" headerRowDxfId="13">
  <autoFilter ref="A1:J2671" xr:uid="{E1CFDABC-CC3E-43AF-812D-96D6689D2A2C}"/>
  <tableColumns count="10">
    <tableColumn id="1" xr3:uid="{C56A7B45-675B-4BC6-9AD8-49D6E3618E41}" name="Src Row"/>
    <tableColumn id="2" xr3:uid="{60100A79-3270-4D40-BD1B-609FC9E171FD}" name="Challan #"/>
    <tableColumn id="3" xr3:uid="{B8BDFDA2-4480-4F79-A0E2-DFA9DB3E0508}" name="Challan Date"/>
    <tableColumn id="4" xr3:uid="{C5803A2F-C8CD-42D9-971C-BD99B1C6C075}" name="Part #"/>
    <tableColumn id="5" xr3:uid="{F2637256-004A-4266-86A4-E3699A4E4EF4}" name="Description"/>
    <tableColumn id="6" xr3:uid="{DBDB4B25-BFC3-4EFD-944F-690460661AA7}" name="Nos of ctn (D)"/>
    <tableColumn id="7" xr3:uid="{980C2F06-4941-4DF3-9DBE-9F035AB96FED}" name="PCs/ctn (E)"/>
    <tableColumn id="8" xr3:uid="{A5B894D9-C313-489D-BFE4-92323A795F02}" name="D x E">
      <calculatedColumnFormula>IF(AND(ISNUMBER(F2),ISNUMBER(G2)),F2*G2,"")</calculatedColumnFormula>
    </tableColumn>
    <tableColumn id="9" xr3:uid="{986CCC81-AD11-4235-A98A-E862ACE12E46}" name="Qty in PCs (F)"/>
    <tableColumn id="10" xr3:uid="{0015565A-B3FC-4941-8486-EBE972F43F5D}" name="Diff (DxE - F)">
      <calculatedColumnFormula>IF(AND(ISNUMBER(H2),ISNUMBER(I2)),H2-I2,"")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DED7B9-787F-413F-AB9A-F04CE3098C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e2f95ee-814e-489d-95c2-6054a951cec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071"/>
  <sheetViews>
    <sheetView topLeftCell="A9620" workbookViewId="0">
      <selection activeCell="E9637" sqref="E9637"/>
    </sheetView>
  </sheetViews>
  <sheetFormatPr defaultColWidth="14.42578125" defaultRowHeight="15" customHeight="1" x14ac:dyDescent="0.25"/>
  <cols>
    <col min="1" max="1" width="5.85546875" customWidth="1"/>
    <col min="2" max="2" width="22.7109375" customWidth="1"/>
    <col min="3" max="3" width="12" customWidth="1"/>
    <col min="4" max="4" width="6.42578125" customWidth="1"/>
    <col min="5" max="5" width="5.42578125" customWidth="1"/>
    <col min="6" max="6" width="7.42578125" customWidth="1"/>
    <col min="7" max="7" width="12.28515625" customWidth="1"/>
    <col min="8" max="8" width="10.140625" customWidth="1"/>
    <col min="9" max="9" width="11.28515625" customWidth="1"/>
    <col min="10" max="10" width="12.85546875" customWidth="1"/>
    <col min="11" max="11" width="9.28515625" customWidth="1"/>
    <col min="12" max="15" width="8.7109375" customWidth="1"/>
  </cols>
  <sheetData>
    <row r="1" spans="1:15" ht="29.25" x14ac:dyDescent="0.5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.75" x14ac:dyDescent="0.25">
      <c r="A2" s="7" t="s">
        <v>11</v>
      </c>
      <c r="B2" s="7"/>
      <c r="C2" s="7"/>
      <c r="D2" s="7"/>
      <c r="E2" s="7"/>
      <c r="F2" s="7"/>
      <c r="G2" s="7"/>
      <c r="H2" s="7"/>
      <c r="I2" s="8"/>
      <c r="J2" s="8"/>
      <c r="K2" s="8"/>
      <c r="L2" s="8"/>
      <c r="M2" s="8"/>
      <c r="N2" s="8"/>
      <c r="O2" s="8"/>
    </row>
    <row r="3" spans="1:15" x14ac:dyDescent="0.25">
      <c r="D3" s="9"/>
      <c r="G3" s="10" t="s">
        <v>14</v>
      </c>
      <c r="H3" s="11"/>
    </row>
    <row r="4" spans="1:15" x14ac:dyDescent="0.25">
      <c r="D4" s="9"/>
      <c r="G4" s="10" t="s">
        <v>16</v>
      </c>
      <c r="H4" s="11"/>
    </row>
    <row r="5" spans="1:15" x14ac:dyDescent="0.25">
      <c r="A5" s="12"/>
      <c r="B5" s="12"/>
      <c r="C5" s="12"/>
      <c r="D5" s="13"/>
      <c r="E5" s="12"/>
      <c r="F5" s="12"/>
      <c r="G5" s="14" t="s">
        <v>18</v>
      </c>
      <c r="H5" s="15"/>
    </row>
    <row r="6" spans="1:15" x14ac:dyDescent="0.25">
      <c r="D6" s="9"/>
      <c r="G6" s="10"/>
      <c r="H6" s="11"/>
    </row>
    <row r="7" spans="1:15" ht="15.75" x14ac:dyDescent="0.25">
      <c r="A7" s="16" t="s">
        <v>21</v>
      </c>
      <c r="B7" s="16"/>
      <c r="C7" s="16"/>
      <c r="D7" s="16"/>
      <c r="E7" s="16"/>
      <c r="F7" s="16"/>
      <c r="G7" s="16"/>
      <c r="H7" s="16"/>
    </row>
    <row r="8" spans="1:15" x14ac:dyDescent="0.25">
      <c r="D8" s="9"/>
      <c r="H8" s="11"/>
    </row>
    <row r="9" spans="1:15" x14ac:dyDescent="0.25">
      <c r="A9" s="17"/>
      <c r="B9" s="17"/>
      <c r="C9" s="17"/>
      <c r="D9" s="18"/>
      <c r="E9" s="17"/>
      <c r="F9" s="19" t="s">
        <v>24</v>
      </c>
      <c r="G9" s="21" t="s">
        <v>26</v>
      </c>
      <c r="H9" s="22"/>
      <c r="I9" s="17"/>
      <c r="J9" s="17"/>
      <c r="K9" s="17"/>
      <c r="L9" s="17"/>
      <c r="M9" s="17"/>
      <c r="N9" s="17"/>
      <c r="O9" s="17"/>
    </row>
    <row r="10" spans="1:15" x14ac:dyDescent="0.25">
      <c r="A10" s="17" t="s">
        <v>28</v>
      </c>
      <c r="B10" s="17"/>
      <c r="C10" s="17"/>
      <c r="D10" s="18"/>
      <c r="E10" s="17"/>
      <c r="F10" s="19" t="s">
        <v>29</v>
      </c>
      <c r="G10" s="17" t="s">
        <v>30</v>
      </c>
      <c r="H10" s="18"/>
      <c r="I10" s="17"/>
      <c r="J10" s="17"/>
      <c r="K10" s="17"/>
      <c r="L10" s="17"/>
      <c r="M10" s="17"/>
      <c r="N10" s="17"/>
      <c r="O10" s="17"/>
    </row>
    <row r="11" spans="1:15" x14ac:dyDescent="0.25">
      <c r="A11" s="17" t="inlineStr">
        <is>
          <t>Dealer-004</t>
        </is>
      </c>
      <c r="B11" s="17"/>
      <c r="C11" s="17"/>
      <c r="D11" s="24"/>
      <c r="E11" s="17"/>
      <c r="F11" s="18"/>
      <c r="G11" s="17"/>
      <c r="H11" s="25"/>
      <c r="I11" s="17"/>
      <c r="J11" s="17"/>
      <c r="K11" s="17"/>
      <c r="L11" s="17"/>
      <c r="M11" s="17"/>
      <c r="N11" s="17"/>
      <c r="O11" s="17"/>
    </row>
    <row r="12" spans="1:15" x14ac:dyDescent="0.25">
      <c r="A12" s="17" t="inlineStr">
        <is>
          <t>Address line (redacted)</t>
        </is>
      </c>
      <c r="B12" s="17"/>
      <c r="C12" s="17"/>
      <c r="D12" s="24"/>
      <c r="E12" s="17"/>
      <c r="F12" s="18"/>
      <c r="G12" s="17"/>
      <c r="H12" s="25"/>
      <c r="I12" s="17"/>
      <c r="J12" s="17"/>
      <c r="K12" s="17"/>
      <c r="L12" s="17"/>
      <c r="M12" s="17"/>
      <c r="N12" s="17"/>
      <c r="O12" s="17"/>
    </row>
    <row r="13" spans="1:15" x14ac:dyDescent="0.25">
      <c r="A13" s="17" t="inlineStr">
        <is>
          <t>Address line (redacted)</t>
        </is>
      </c>
      <c r="B13" s="17"/>
      <c r="C13" s="17"/>
      <c r="D13" s="18"/>
      <c r="E13" s="17"/>
      <c r="F13" s="18"/>
      <c r="G13" s="17"/>
      <c r="H13" s="25"/>
      <c r="I13" s="17"/>
      <c r="J13" s="17"/>
      <c r="K13" s="17"/>
      <c r="L13" s="17"/>
      <c r="M13" s="17"/>
      <c r="N13" s="17"/>
      <c r="O13" s="17"/>
    </row>
    <row r="14" spans="1:15" x14ac:dyDescent="0.25">
      <c r="A14" s="17"/>
      <c r="B14" s="17"/>
      <c r="C14" s="17"/>
      <c r="D14" s="18"/>
      <c r="E14" s="17"/>
      <c r="F14" s="18"/>
      <c r="G14" s="17"/>
      <c r="H14" s="25"/>
      <c r="I14" s="17"/>
      <c r="J14" s="17"/>
      <c r="K14" s="17"/>
      <c r="L14" s="17"/>
      <c r="M14" s="17"/>
      <c r="N14" s="17"/>
      <c r="O14" s="17"/>
    </row>
    <row r="15" spans="1:15" x14ac:dyDescent="0.25">
      <c r="A15" s="17" t="s">
        <v>34</v>
      </c>
      <c r="B15" s="17"/>
      <c r="C15" s="17"/>
      <c r="D15" s="18"/>
      <c r="E15" s="17"/>
      <c r="F15" s="18"/>
      <c r="G15" s="17"/>
      <c r="H15" s="25"/>
      <c r="I15" s="17"/>
      <c r="J15" s="17"/>
      <c r="K15" s="17"/>
      <c r="L15" s="17"/>
      <c r="M15" s="17"/>
      <c r="N15" s="17"/>
      <c r="O15" s="17"/>
    </row>
    <row r="16" spans="1:15" x14ac:dyDescent="0.25">
      <c r="A16" s="17"/>
      <c r="B16" s="17"/>
      <c r="C16" s="17"/>
      <c r="D16" s="18"/>
      <c r="E16" s="17"/>
      <c r="F16" s="18"/>
      <c r="G16" s="17"/>
      <c r="H16" s="25"/>
      <c r="I16" s="17"/>
      <c r="J16" s="17"/>
      <c r="K16" s="17"/>
      <c r="L16" s="17"/>
      <c r="M16" s="17"/>
      <c r="N16" s="17"/>
      <c r="O16" s="17"/>
    </row>
    <row r="17" spans="1:15" x14ac:dyDescent="0.25">
      <c r="A17" s="17" t="s">
        <v>35</v>
      </c>
      <c r="B17" s="17"/>
      <c r="C17" s="17"/>
      <c r="D17" s="18"/>
      <c r="E17" s="17"/>
      <c r="F17" s="18"/>
      <c r="G17" s="17"/>
      <c r="H17" s="25"/>
      <c r="I17" s="17"/>
      <c r="J17" s="17"/>
      <c r="K17" s="17"/>
      <c r="L17" s="17"/>
      <c r="M17" s="17"/>
      <c r="N17" s="17"/>
      <c r="O17" s="17"/>
    </row>
    <row r="18" spans="1:15" x14ac:dyDescent="0.25">
      <c r="A18" s="17" t="s">
        <v>36</v>
      </c>
      <c r="B18" s="17"/>
      <c r="C18" s="17"/>
      <c r="D18" s="18"/>
      <c r="E18" s="17"/>
      <c r="F18" s="18"/>
      <c r="G18" s="17"/>
      <c r="H18" s="25"/>
      <c r="I18" s="17"/>
      <c r="J18" s="17"/>
      <c r="K18" s="17"/>
      <c r="L18" s="17"/>
      <c r="M18" s="17"/>
      <c r="N18" s="17"/>
      <c r="O18" s="17"/>
    </row>
    <row r="19" spans="1:15" x14ac:dyDescent="0.25">
      <c r="A19" s="17"/>
      <c r="B19" s="17"/>
      <c r="C19" s="17"/>
      <c r="D19" s="18"/>
      <c r="E19" s="17"/>
      <c r="F19" s="18"/>
      <c r="G19" s="17"/>
      <c r="H19" s="25"/>
      <c r="I19" s="17"/>
      <c r="J19" s="17"/>
      <c r="K19" s="17"/>
      <c r="L19" s="17"/>
      <c r="M19" s="17"/>
      <c r="N19" s="17"/>
      <c r="O19" s="17"/>
    </row>
    <row r="20" spans="1:15" x14ac:dyDescent="0.25">
      <c r="A20" s="26" t="s">
        <v>37</v>
      </c>
      <c r="B20" s="27" t="s">
        <v>38</v>
      </c>
      <c r="C20" s="27"/>
      <c r="D20" s="28" t="s">
        <v>39</v>
      </c>
      <c r="E20" s="29" t="s">
        <v>40</v>
      </c>
      <c r="F20" s="30" t="s">
        <v>41</v>
      </c>
      <c r="G20" s="31" t="s">
        <v>42</v>
      </c>
      <c r="H20" s="33" t="s">
        <v>43</v>
      </c>
      <c r="I20" s="17"/>
      <c r="J20" s="17"/>
      <c r="K20" s="17"/>
      <c r="L20" s="17"/>
      <c r="M20" s="17"/>
      <c r="N20" s="17"/>
      <c r="O20" s="17"/>
    </row>
    <row r="21" spans="1:15" ht="15.75" customHeight="1" x14ac:dyDescent="0.25">
      <c r="A21" s="34"/>
      <c r="B21" s="35"/>
      <c r="C21" s="36"/>
      <c r="D21" s="37"/>
      <c r="E21" s="37"/>
      <c r="F21" s="38"/>
      <c r="G21" s="39"/>
      <c r="H21" s="40"/>
      <c r="I21" s="17"/>
      <c r="J21" s="17"/>
      <c r="K21" s="17"/>
      <c r="L21" s="17"/>
      <c r="M21" s="17"/>
      <c r="N21" s="17"/>
      <c r="O21" s="17"/>
    </row>
    <row r="22" spans="1:15" ht="15.75" customHeight="1" x14ac:dyDescent="0.25">
      <c r="A22" s="41"/>
      <c r="B22" s="42" t="s">
        <v>44</v>
      </c>
      <c r="C22" s="42"/>
      <c r="D22" s="43"/>
      <c r="E22" s="43"/>
      <c r="F22" s="44"/>
      <c r="G22" s="43"/>
      <c r="H22" s="45"/>
      <c r="I22" s="17"/>
      <c r="J22" s="17"/>
      <c r="K22" s="17"/>
      <c r="L22" s="17"/>
      <c r="M22" s="17"/>
      <c r="N22" s="17"/>
      <c r="O22" s="17"/>
    </row>
    <row r="23" spans="1:15" ht="15.75" customHeight="1" x14ac:dyDescent="0.25">
      <c r="A23" s="41"/>
      <c r="B23" s="43"/>
      <c r="C23" s="46"/>
      <c r="D23" s="43"/>
      <c r="E23" s="43"/>
      <c r="F23" s="44"/>
      <c r="G23" s="43"/>
      <c r="H23" s="45"/>
      <c r="I23" s="17"/>
      <c r="J23" s="17"/>
      <c r="K23" s="17"/>
      <c r="L23" s="17"/>
      <c r="M23" s="17"/>
      <c r="N23" s="17"/>
      <c r="O23" s="17"/>
    </row>
    <row r="24" spans="1:15" ht="15.75" customHeight="1" x14ac:dyDescent="0.25">
      <c r="A24" s="47" t="s">
        <v>45</v>
      </c>
      <c r="B24" s="48" t="s">
        <v>46</v>
      </c>
      <c r="C24" s="49" t="s">
        <v>47</v>
      </c>
      <c r="D24" s="50">
        <v>3</v>
      </c>
      <c r="E24" s="50">
        <v>5</v>
      </c>
      <c r="F24" s="50">
        <f>+E24*D24</f>
      </c>
      <c r="G24" s="50">
        <v>1</v>
      </c>
      <c r="H24" s="45">
        <f>+G24*F24</f>
      </c>
      <c r="I24" s="17"/>
      <c r="J24" s="17"/>
      <c r="K24" s="17"/>
      <c r="L24" s="17"/>
      <c r="M24" s="17"/>
      <c r="N24" s="17"/>
      <c r="O24" s="17"/>
    </row>
    <row r="25" spans="1:15" ht="15.75" customHeight="1" x14ac:dyDescent="0.25">
      <c r="A25" s="47"/>
      <c r="B25" s="51"/>
      <c r="C25" s="49"/>
      <c r="D25" s="50"/>
      <c r="E25" s="50"/>
      <c r="F25" s="50"/>
      <c r="G25" s="50"/>
      <c r="H25" s="45"/>
      <c r="I25" s="17"/>
      <c r="J25" s="17"/>
      <c r="K25" s="17"/>
      <c r="L25" s="17"/>
      <c r="M25" s="17"/>
      <c r="N25" s="17"/>
      <c r="O25" s="17"/>
    </row>
    <row r="26" spans="1:15" ht="15.75" customHeight="1" x14ac:dyDescent="0.25">
      <c r="A26" s="47" t="s">
        <v>48</v>
      </c>
      <c r="B26" s="48" t="s">
        <v>49</v>
      </c>
      <c r="C26" s="49" t="s">
        <v>50</v>
      </c>
      <c r="D26" s="50">
        <v>3</v>
      </c>
      <c r="E26" s="50">
        <v>5</v>
      </c>
      <c r="F26" s="50">
        <f>+E26*D26</f>
      </c>
      <c r="G26" s="50">
        <v>1</v>
      </c>
      <c r="H26" s="45">
        <f>+G26*F26</f>
      </c>
      <c r="I26" s="17"/>
      <c r="J26" s="17"/>
      <c r="K26" s="17"/>
      <c r="L26" s="17"/>
      <c r="M26" s="17"/>
      <c r="N26" s="17"/>
      <c r="O26" s="17"/>
    </row>
    <row r="27" spans="1:15" ht="15.75" customHeight="1" x14ac:dyDescent="0.25">
      <c r="A27" s="47"/>
      <c r="B27" s="51"/>
      <c r="C27" s="49"/>
      <c r="D27" s="50"/>
      <c r="E27" s="50"/>
      <c r="F27" s="50"/>
      <c r="G27" s="50"/>
      <c r="H27" s="45"/>
      <c r="I27" s="17"/>
      <c r="J27" s="17"/>
      <c r="K27" s="17"/>
      <c r="L27" s="17"/>
      <c r="M27" s="17"/>
      <c r="N27" s="17"/>
      <c r="O27" s="17"/>
    </row>
    <row r="28" spans="1:15" ht="15.75" customHeight="1" x14ac:dyDescent="0.25">
      <c r="A28" s="47"/>
      <c r="B28" s="42" t="s">
        <v>51</v>
      </c>
      <c r="C28" s="42"/>
      <c r="D28" s="50"/>
      <c r="E28" s="50"/>
      <c r="F28" s="50"/>
      <c r="G28" s="50"/>
      <c r="H28" s="45"/>
      <c r="I28" s="17"/>
      <c r="J28" s="17"/>
      <c r="K28" s="17"/>
      <c r="L28" s="17"/>
      <c r="M28" s="17"/>
      <c r="N28" s="17"/>
      <c r="O28" s="17"/>
    </row>
    <row r="29" spans="1:15" ht="15.75" customHeight="1" x14ac:dyDescent="0.25">
      <c r="A29" s="47" t="s">
        <v>52</v>
      </c>
      <c r="B29" s="53" t="s">
        <v>53</v>
      </c>
      <c r="C29" s="49" t="s">
        <v>54</v>
      </c>
      <c r="D29" s="50">
        <v>1</v>
      </c>
      <c r="E29" s="50" t="s">
        <v>55</v>
      </c>
      <c r="F29" s="50">
        <v>25</v>
      </c>
      <c r="G29" s="50">
        <v>1</v>
      </c>
      <c r="H29" s="45">
        <f>+G29*F29</f>
      </c>
      <c r="I29" s="17"/>
      <c r="J29" s="17"/>
      <c r="K29" s="17"/>
      <c r="L29" s="17"/>
      <c r="M29" s="17"/>
      <c r="N29" s="17"/>
      <c r="O29" s="17"/>
    </row>
    <row r="30" spans="1:15" ht="15.75" customHeight="1" x14ac:dyDescent="0.25">
      <c r="A30" s="47"/>
      <c r="B30" s="56"/>
      <c r="C30" s="49"/>
      <c r="D30" s="50"/>
      <c r="E30" s="50"/>
      <c r="F30" s="50"/>
      <c r="G30" s="50"/>
      <c r="H30" s="45"/>
      <c r="I30" s="17"/>
      <c r="J30" s="17"/>
      <c r="K30" s="17"/>
      <c r="L30" s="17"/>
      <c r="M30" s="17"/>
      <c r="N30" s="17"/>
      <c r="O30" s="17"/>
    </row>
    <row r="31" spans="1:15" ht="15.75" customHeight="1" x14ac:dyDescent="0.25">
      <c r="A31" s="47"/>
      <c r="B31" s="56"/>
      <c r="C31" s="49"/>
      <c r="D31" s="50"/>
      <c r="E31" s="50"/>
      <c r="F31" s="50"/>
      <c r="G31" s="50"/>
      <c r="H31" s="45"/>
      <c r="I31" s="17"/>
      <c r="J31" s="17"/>
      <c r="K31" s="17"/>
      <c r="L31" s="17"/>
      <c r="M31" s="17"/>
      <c r="N31" s="17"/>
      <c r="O31" s="17"/>
    </row>
    <row r="32" spans="1:15" ht="15.75" customHeight="1" x14ac:dyDescent="0.25">
      <c r="A32" s="47"/>
      <c r="B32" s="56"/>
      <c r="C32" s="49"/>
      <c r="D32" s="50"/>
      <c r="E32" s="50"/>
      <c r="F32" s="50"/>
      <c r="G32" s="50"/>
      <c r="H32" s="45"/>
      <c r="I32" s="17"/>
      <c r="J32" s="17"/>
      <c r="K32" s="17"/>
      <c r="L32" s="17"/>
      <c r="M32" s="17"/>
      <c r="N32" s="17"/>
      <c r="O32" s="17"/>
    </row>
    <row r="33" spans="1:15" ht="15.75" customHeight="1" x14ac:dyDescent="0.25">
      <c r="A33" s="57"/>
      <c r="B33" s="38"/>
      <c r="C33" s="36"/>
      <c r="D33" s="58"/>
      <c r="E33" s="58"/>
      <c r="F33" s="59"/>
      <c r="G33" s="60"/>
      <c r="H33" s="61"/>
      <c r="I33" s="17"/>
      <c r="J33" s="17"/>
      <c r="K33" s="17"/>
      <c r="L33" s="17"/>
      <c r="M33" s="17"/>
      <c r="N33" s="17"/>
      <c r="O33" s="17"/>
    </row>
    <row r="34" spans="1:15" ht="15.75" customHeight="1" x14ac:dyDescent="0.25">
      <c r="A34" s="62"/>
      <c r="B34" s="63"/>
      <c r="C34" s="64" t="s">
        <v>58</v>
      </c>
      <c r="D34" s="65">
        <f>SUM(D24:D33)</f>
      </c>
      <c r="E34" s="65"/>
      <c r="F34" s="66">
        <f>SUM(F24:F33)</f>
      </c>
      <c r="G34" s="67"/>
      <c r="H34" s="68">
        <f>SUM(H24:H33)</f>
      </c>
      <c r="I34" s="17"/>
      <c r="J34" s="17"/>
      <c r="K34" s="17"/>
      <c r="L34" s="17"/>
      <c r="M34" s="17"/>
      <c r="N34" s="17"/>
      <c r="O34" s="17"/>
    </row>
    <row r="35" spans="1:15" ht="15.75" customHeight="1" x14ac:dyDescent="0.25">
      <c r="A35" s="69"/>
      <c r="B35" s="70"/>
      <c r="C35" s="70"/>
      <c r="D35" s="71"/>
      <c r="E35" s="70"/>
      <c r="F35" s="72"/>
      <c r="G35" s="73"/>
      <c r="H35" s="74"/>
      <c r="I35" s="17"/>
      <c r="J35" s="17"/>
      <c r="K35" s="17"/>
      <c r="L35" s="17"/>
      <c r="M35" s="17"/>
      <c r="N35" s="17"/>
      <c r="O35" s="17"/>
    </row>
    <row r="36" spans="1:15" ht="15.75" customHeight="1" x14ac:dyDescent="0.25">
      <c r="A36" s="75"/>
      <c r="B36" s="18"/>
      <c r="C36" s="18"/>
      <c r="D36" s="18"/>
      <c r="E36" s="17"/>
      <c r="F36" s="75"/>
      <c r="G36" s="17"/>
      <c r="H36" s="25"/>
      <c r="I36" s="17"/>
      <c r="J36" s="17"/>
      <c r="K36" s="17"/>
      <c r="L36" s="17"/>
      <c r="M36" s="17"/>
      <c r="N36" s="17"/>
      <c r="O36" s="17"/>
    </row>
    <row r="37" spans="1:15" ht="15.75" customHeight="1" x14ac:dyDescent="0.25">
      <c r="A37" s="76"/>
      <c r="B37" s="76"/>
      <c r="C37" s="76"/>
      <c r="D37" s="77" t="s">
        <v>59</v>
      </c>
      <c r="E37" s="76" t="s">
        <v>60</v>
      </c>
      <c r="F37" s="76"/>
      <c r="G37" s="17"/>
      <c r="H37" s="25"/>
      <c r="I37" s="17"/>
      <c r="J37" s="17"/>
      <c r="K37" s="17"/>
      <c r="L37" s="17"/>
      <c r="M37" s="17"/>
      <c r="N37" s="17"/>
      <c r="O37" s="17"/>
    </row>
    <row r="38" spans="1:15" ht="15.75" customHeight="1" x14ac:dyDescent="0.25">
      <c r="A38" s="17"/>
      <c r="B38" s="17"/>
      <c r="C38" s="17"/>
      <c r="D38" s="18"/>
      <c r="E38" s="17"/>
      <c r="F38" s="17"/>
      <c r="G38" s="17"/>
      <c r="H38" s="25"/>
      <c r="I38" s="17"/>
      <c r="J38" s="17"/>
      <c r="K38" s="17"/>
      <c r="L38" s="17"/>
      <c r="M38" s="17"/>
      <c r="N38" s="17"/>
      <c r="O38" s="17"/>
    </row>
    <row r="39" spans="1:15" ht="15.75" customHeight="1" x14ac:dyDescent="0.25">
      <c r="A39" s="17"/>
      <c r="B39" s="17"/>
      <c r="C39" s="17"/>
      <c r="D39" s="18"/>
      <c r="E39" s="17"/>
      <c r="F39" s="17"/>
      <c r="G39" s="17"/>
      <c r="H39" s="25"/>
      <c r="I39" s="17"/>
      <c r="J39" s="17"/>
      <c r="K39" s="17"/>
      <c r="L39" s="17"/>
      <c r="M39" s="17"/>
      <c r="N39" s="17"/>
      <c r="O39" s="17"/>
    </row>
    <row r="40" spans="1:15" ht="15.75" customHeight="1" x14ac:dyDescent="0.25">
      <c r="A40" s="76"/>
      <c r="B40" s="76"/>
      <c r="C40" s="76"/>
      <c r="D40" s="77"/>
      <c r="E40" s="76" t="s">
        <v>61</v>
      </c>
      <c r="F40" s="76"/>
      <c r="G40" s="17"/>
      <c r="H40" s="25"/>
      <c r="I40" s="17"/>
      <c r="J40" s="17"/>
      <c r="K40" s="17"/>
      <c r="L40" s="17"/>
      <c r="M40" s="17"/>
      <c r="N40" s="17"/>
      <c r="O40" s="17"/>
    </row>
    <row r="41" spans="1:15" ht="15.75" customHeight="1" x14ac:dyDescent="0.25">
      <c r="D41" s="9"/>
      <c r="H41" s="9"/>
    </row>
    <row r="42" spans="1:15" ht="15.75" customHeight="1" x14ac:dyDescent="0.25">
      <c r="D42" s="9"/>
      <c r="H42" s="9"/>
    </row>
    <row r="43" spans="1:15" ht="15.75" customHeight="1" x14ac:dyDescent="0.25">
      <c r="D43" s="9"/>
      <c r="H43" s="9"/>
    </row>
    <row r="44" spans="1:15" ht="15.75" customHeight="1" x14ac:dyDescent="0.25">
      <c r="D44" s="9"/>
      <c r="H44" s="9"/>
    </row>
    <row r="45" spans="1:15" ht="15.75" customHeight="1" x14ac:dyDescent="0.25">
      <c r="D45" s="9"/>
      <c r="H45" s="9"/>
    </row>
    <row r="46" spans="1:15" ht="15.75" customHeight="1" x14ac:dyDescent="0.25">
      <c r="D46" s="9"/>
      <c r="H46" s="9"/>
    </row>
    <row r="47" spans="1:15" ht="15.75" customHeight="1" x14ac:dyDescent="0.25">
      <c r="D47" s="9"/>
      <c r="H47" s="9"/>
    </row>
    <row r="48" spans="1:15" ht="15.75" customHeight="1" x14ac:dyDescent="0.25">
      <c r="D48" s="9"/>
      <c r="H48" s="9"/>
    </row>
    <row r="49" spans="1:8" ht="15.75" customHeight="1" x14ac:dyDescent="0.25">
      <c r="D49" s="9"/>
      <c r="H49" s="9"/>
    </row>
    <row r="50" spans="1:8" ht="15.75" customHeight="1" x14ac:dyDescent="0.25">
      <c r="D50" s="9"/>
      <c r="H50" s="9"/>
    </row>
    <row r="51" spans="1:8" ht="15.75" customHeight="1" x14ac:dyDescent="0.25">
      <c r="D51" s="9"/>
      <c r="H51" s="9"/>
    </row>
    <row r="52" spans="1:8" ht="15.75" customHeight="1" x14ac:dyDescent="0.25">
      <c r="D52" s="9"/>
      <c r="H52" s="9"/>
    </row>
    <row r="53" spans="1:8" ht="15.75" customHeight="1" x14ac:dyDescent="0.25">
      <c r="D53" s="9"/>
      <c r="H53" s="9"/>
    </row>
    <row r="54" spans="1:8" ht="15.75" customHeight="1" x14ac:dyDescent="0.25">
      <c r="D54" s="9"/>
      <c r="H54" s="9"/>
    </row>
    <row r="55" spans="1:8" ht="15.75" customHeight="1" x14ac:dyDescent="0.25">
      <c r="D55" s="9"/>
      <c r="H55" s="9"/>
    </row>
    <row r="56" spans="1:8" ht="15.75" customHeight="1" x14ac:dyDescent="0.25">
      <c r="D56" s="9"/>
      <c r="H56" s="9"/>
    </row>
    <row r="57" spans="1:8" ht="15.75" customHeight="1" x14ac:dyDescent="0.25">
      <c r="D57" s="9"/>
      <c r="H57" s="9"/>
    </row>
    <row r="58" spans="1:8" ht="15.75" customHeight="1" x14ac:dyDescent="0.25">
      <c r="A58" s="36" t="s">
        <v>21</v>
      </c>
      <c r="B58" s="36"/>
      <c r="C58" s="36"/>
      <c r="D58" s="36"/>
      <c r="E58" s="36"/>
      <c r="F58" s="36"/>
      <c r="G58" s="36"/>
      <c r="H58" s="36"/>
    </row>
    <row r="59" spans="1:8" ht="15.75" customHeight="1" x14ac:dyDescent="0.25">
      <c r="A59" s="17"/>
      <c r="B59" s="17"/>
      <c r="C59" s="17"/>
      <c r="D59" s="18"/>
      <c r="E59" s="17"/>
      <c r="F59" s="17"/>
      <c r="G59" s="17"/>
      <c r="H59" s="24"/>
    </row>
    <row r="60" spans="1:8" ht="15.75" customHeight="1" x14ac:dyDescent="0.25">
      <c r="A60" s="17"/>
      <c r="B60" s="17"/>
      <c r="C60" s="18"/>
      <c r="D60" s="75"/>
      <c r="E60" s="36"/>
      <c r="F60" s="36"/>
      <c r="G60" s="36"/>
      <c r="H60" s="25"/>
    </row>
    <row r="61" spans="1:8" ht="15.75" customHeight="1" x14ac:dyDescent="0.25">
      <c r="A61" s="17" t="s">
        <v>28</v>
      </c>
      <c r="B61" s="17"/>
      <c r="C61" s="17"/>
      <c r="D61" s="18"/>
      <c r="E61" s="17"/>
      <c r="F61" s="19" t="s">
        <v>24</v>
      </c>
      <c r="G61" s="21" t="s">
        <v>26</v>
      </c>
      <c r="H61" s="22"/>
    </row>
    <row r="62" spans="1:8" ht="15.75" customHeight="1" x14ac:dyDescent="0.25">
      <c r="A62" s="17" t="inlineStr">
        <is>
          <t>Dealer-009</t>
        </is>
      </c>
      <c r="B62" s="17"/>
      <c r="C62" s="17" t="inlineStr">
        <is>
          <t>ATTN: Contact-001</t>
        </is>
      </c>
      <c r="D62" s="18"/>
      <c r="E62" s="17"/>
      <c r="F62" s="19" t="s">
        <v>29</v>
      </c>
      <c r="G62" s="17" t="s">
        <v>66</v>
      </c>
      <c r="H62" s="18"/>
    </row>
    <row r="63" spans="1:8" ht="15.75" customHeight="1" x14ac:dyDescent="0.25">
      <c r="A63" s="17" t="inlineStr">
        <is>
          <t>Address line (redacted)</t>
        </is>
      </c>
      <c r="B63" s="17"/>
      <c r="C63" s="17"/>
      <c r="D63" s="18"/>
      <c r="E63" s="19"/>
      <c r="F63" s="17"/>
      <c r="G63" s="17"/>
      <c r="H63" s="25"/>
    </row>
    <row r="64" spans="1:8" ht="15.75" customHeight="1" x14ac:dyDescent="0.25">
      <c r="A64" s="17" t="inlineStr">
        <is>
          <t>Address line (redacted)</t>
        </is>
      </c>
      <c r="B64" s="17"/>
      <c r="C64" s="17"/>
      <c r="D64" s="24"/>
      <c r="E64" s="17"/>
      <c r="F64" s="18"/>
      <c r="G64" s="17"/>
      <c r="H64" s="25"/>
    </row>
    <row r="65" spans="1:8" ht="15.75" customHeight="1" x14ac:dyDescent="0.25">
      <c r="D65" s="24"/>
      <c r="E65" s="17"/>
      <c r="F65" s="18"/>
      <c r="G65" s="17"/>
      <c r="H65" s="25"/>
    </row>
    <row r="66" spans="1:8" ht="15.75" customHeight="1" x14ac:dyDescent="0.25">
      <c r="A66" s="17" t="s">
        <v>34</v>
      </c>
      <c r="B66" s="17"/>
      <c r="C66" s="17"/>
      <c r="D66" s="18"/>
      <c r="E66" s="17"/>
      <c r="F66" s="18"/>
      <c r="G66" s="17"/>
      <c r="H66" s="25"/>
    </row>
    <row r="67" spans="1:8" ht="15.75" customHeight="1" x14ac:dyDescent="0.25">
      <c r="A67" s="17"/>
      <c r="B67" s="17"/>
      <c r="C67" s="17"/>
      <c r="D67" s="18"/>
      <c r="E67" s="17"/>
      <c r="F67" s="18"/>
      <c r="G67" s="17"/>
      <c r="H67" s="25"/>
    </row>
    <row r="68" spans="1:8" ht="15.75" customHeight="1" x14ac:dyDescent="0.25">
      <c r="A68" s="17" t="s">
        <v>35</v>
      </c>
      <c r="B68" s="17"/>
      <c r="C68" s="17"/>
      <c r="D68" s="18"/>
      <c r="E68" s="17"/>
      <c r="F68" s="18"/>
      <c r="G68" s="17"/>
      <c r="H68" s="25"/>
    </row>
    <row r="69" spans="1:8" ht="15.75" customHeight="1" x14ac:dyDescent="0.25">
      <c r="A69" s="17" t="s">
        <v>36</v>
      </c>
      <c r="B69" s="17"/>
      <c r="C69" s="17"/>
      <c r="D69" s="18"/>
      <c r="E69" s="17"/>
      <c r="F69" s="18"/>
      <c r="G69" s="17"/>
      <c r="H69" s="25"/>
    </row>
    <row r="70" spans="1:8" ht="15.75" customHeight="1" x14ac:dyDescent="0.25">
      <c r="A70" s="17"/>
      <c r="B70" s="17"/>
      <c r="C70" s="17"/>
      <c r="D70" s="18"/>
      <c r="E70" s="17"/>
      <c r="F70" s="18"/>
      <c r="G70" s="17"/>
      <c r="H70" s="25"/>
    </row>
    <row r="71" spans="1:8" ht="15.75" customHeight="1" x14ac:dyDescent="0.25">
      <c r="A71" s="26" t="s">
        <v>37</v>
      </c>
      <c r="B71" s="27" t="s">
        <v>38</v>
      </c>
      <c r="C71" s="27"/>
      <c r="D71" s="28" t="s">
        <v>39</v>
      </c>
      <c r="E71" s="29" t="s">
        <v>40</v>
      </c>
      <c r="F71" s="30" t="s">
        <v>41</v>
      </c>
      <c r="G71" s="31" t="s">
        <v>42</v>
      </c>
      <c r="H71" s="33" t="s">
        <v>43</v>
      </c>
    </row>
    <row r="72" spans="1:8" ht="15.75" customHeight="1" x14ac:dyDescent="0.25">
      <c r="A72" s="34"/>
      <c r="B72" s="35"/>
      <c r="C72" s="36"/>
      <c r="D72" s="37"/>
      <c r="E72" s="37"/>
      <c r="F72" s="38"/>
      <c r="G72" s="39"/>
      <c r="H72" s="40"/>
    </row>
    <row r="73" spans="1:8" ht="15.75" customHeight="1" x14ac:dyDescent="0.25">
      <c r="A73" s="47"/>
      <c r="B73" s="79" t="s">
        <v>69</v>
      </c>
      <c r="C73" s="80"/>
      <c r="D73" s="50"/>
      <c r="E73" s="50"/>
      <c r="F73" s="50"/>
      <c r="G73" s="50"/>
      <c r="H73" s="45"/>
    </row>
    <row r="74" spans="1:8" ht="15.75" customHeight="1" x14ac:dyDescent="0.25">
      <c r="A74" s="47" t="s">
        <v>45</v>
      </c>
      <c r="B74" s="51" t="s">
        <v>70</v>
      </c>
      <c r="C74" s="49" t="s">
        <v>71</v>
      </c>
      <c r="D74" s="50">
        <v>29</v>
      </c>
      <c r="E74" s="50">
        <v>24</v>
      </c>
      <c r="F74" s="50">
        <f>+E74*D74</f>
      </c>
      <c r="G74" s="50">
        <v>1</v>
      </c>
      <c r="H74" s="81">
        <f>+G74*F74</f>
      </c>
    </row>
    <row r="75" spans="1:8" ht="15.75" customHeight="1" x14ac:dyDescent="0.25">
      <c r="A75" s="47"/>
      <c r="B75" s="51"/>
      <c r="C75" s="49"/>
      <c r="D75" s="50"/>
      <c r="E75" s="50"/>
      <c r="F75" s="50"/>
      <c r="G75" s="50"/>
      <c r="H75" s="81"/>
    </row>
    <row r="76" spans="1:8" ht="15.75" customHeight="1" x14ac:dyDescent="0.25">
      <c r="A76" s="47"/>
      <c r="B76" s="82"/>
      <c r="C76" s="49"/>
      <c r="D76" s="50"/>
      <c r="E76" s="50"/>
      <c r="F76" s="50"/>
      <c r="G76" s="50"/>
      <c r="H76" s="81"/>
    </row>
    <row r="77" spans="1:8" ht="15.75" customHeight="1" x14ac:dyDescent="0.25">
      <c r="A77" s="47"/>
      <c r="B77" s="51"/>
      <c r="C77" s="49"/>
      <c r="D77" s="50"/>
      <c r="E77" s="50"/>
      <c r="F77" s="50"/>
      <c r="G77" s="50"/>
      <c r="H77" s="81"/>
    </row>
    <row r="78" spans="1:8" ht="15.75" customHeight="1" x14ac:dyDescent="0.25">
      <c r="A78" s="83"/>
      <c r="B78" s="84"/>
      <c r="C78" s="17"/>
      <c r="D78" s="58"/>
      <c r="E78" s="58"/>
      <c r="F78" s="18"/>
      <c r="G78" s="58"/>
      <c r="H78" s="61"/>
    </row>
    <row r="79" spans="1:8" ht="15.75" customHeight="1" x14ac:dyDescent="0.25">
      <c r="A79" s="62"/>
      <c r="B79" s="63"/>
      <c r="C79" s="64" t="s">
        <v>58</v>
      </c>
      <c r="D79" s="65">
        <f>SUM(D73:D78)</f>
      </c>
      <c r="E79" s="65"/>
      <c r="F79" s="66"/>
      <c r="G79" s="67"/>
      <c r="H79" s="68">
        <f>SUM(H73:H78)</f>
      </c>
    </row>
    <row r="80" spans="1:8" ht="15.75" customHeight="1" x14ac:dyDescent="0.25">
      <c r="A80" s="69"/>
      <c r="B80" s="70"/>
      <c r="C80" s="70"/>
      <c r="D80" s="71"/>
      <c r="E80" s="70"/>
      <c r="F80" s="72"/>
      <c r="G80" s="73"/>
      <c r="H80" s="74"/>
    </row>
    <row r="81" spans="1:8" ht="15.75" customHeight="1" x14ac:dyDescent="0.25">
      <c r="A81" s="85" t="s">
        <v>72</v>
      </c>
      <c r="B81" s="85"/>
      <c r="C81" s="85"/>
      <c r="D81" s="85"/>
      <c r="E81" s="85"/>
      <c r="F81" s="85"/>
      <c r="G81" s="85"/>
      <c r="H81" s="85"/>
    </row>
    <row r="82" spans="1:8" ht="15.75" customHeight="1" x14ac:dyDescent="0.25">
      <c r="A82" s="76"/>
      <c r="B82" s="76"/>
      <c r="C82" s="76"/>
      <c r="D82" s="77" t="s">
        <v>59</v>
      </c>
      <c r="E82" s="76" t="s">
        <v>60</v>
      </c>
      <c r="F82" s="76"/>
      <c r="G82" s="17"/>
      <c r="H82" s="25"/>
    </row>
    <row r="83" spans="1:8" ht="15.75" customHeight="1" x14ac:dyDescent="0.25">
      <c r="A83" s="17"/>
      <c r="B83" s="17"/>
      <c r="C83" s="17"/>
      <c r="D83" s="18"/>
      <c r="E83" s="17"/>
      <c r="F83" s="17"/>
      <c r="G83" s="17"/>
      <c r="H83" s="25"/>
    </row>
    <row r="84" spans="1:8" ht="15.75" customHeight="1" x14ac:dyDescent="0.25">
      <c r="A84" s="17"/>
      <c r="B84" s="17"/>
      <c r="C84" s="17"/>
      <c r="D84" s="18"/>
      <c r="E84" s="17"/>
      <c r="F84" s="17"/>
      <c r="G84" s="17"/>
      <c r="H84" s="25"/>
    </row>
    <row r="85" spans="1:8" ht="15.75" customHeight="1" x14ac:dyDescent="0.25">
      <c r="A85" s="76"/>
      <c r="B85" s="76"/>
      <c r="C85" s="76"/>
      <c r="D85" s="77"/>
      <c r="E85" s="76" t="s">
        <v>61</v>
      </c>
      <c r="F85" s="76"/>
      <c r="G85" s="17"/>
      <c r="H85" s="25"/>
    </row>
    <row r="86" spans="1:8" ht="15.75" customHeight="1" x14ac:dyDescent="0.25">
      <c r="D86" s="9"/>
      <c r="H86" s="9"/>
    </row>
    <row r="87" spans="1:8" ht="15.75" customHeight="1" x14ac:dyDescent="0.25">
      <c r="D87" s="9"/>
      <c r="H87" s="9"/>
    </row>
    <row r="88" spans="1:8" ht="15.75" customHeight="1" x14ac:dyDescent="0.25">
      <c r="D88" s="9"/>
      <c r="H88" s="9"/>
    </row>
    <row r="89" spans="1:8" ht="15.75" customHeight="1" x14ac:dyDescent="0.25">
      <c r="D89" s="9"/>
      <c r="H89" s="9"/>
    </row>
    <row r="90" spans="1:8" ht="15.75" customHeight="1" x14ac:dyDescent="0.25">
      <c r="D90" s="9"/>
      <c r="H90" s="9"/>
    </row>
    <row r="91" spans="1:8" ht="15.75" customHeight="1" x14ac:dyDescent="0.25">
      <c r="D91" s="9"/>
      <c r="H91" s="9"/>
    </row>
    <row r="92" spans="1:8" ht="15.75" customHeight="1" x14ac:dyDescent="0.25">
      <c r="D92" s="9"/>
      <c r="H92" s="9"/>
    </row>
    <row r="93" spans="1:8" ht="15.75" customHeight="1" x14ac:dyDescent="0.25">
      <c r="D93" s="9"/>
      <c r="H93" s="9"/>
    </row>
    <row r="94" spans="1:8" ht="15.75" customHeight="1" x14ac:dyDescent="0.25">
      <c r="D94" s="9"/>
      <c r="H94" s="9"/>
    </row>
    <row r="95" spans="1:8" ht="15.75" customHeight="1" x14ac:dyDescent="0.25">
      <c r="D95" s="9"/>
      <c r="H95" s="9"/>
    </row>
    <row r="96" spans="1:8" ht="15.75" customHeight="1" x14ac:dyDescent="0.25">
      <c r="D96" s="9"/>
      <c r="H96" s="9"/>
    </row>
    <row r="97" spans="1:8" ht="15.75" customHeight="1" x14ac:dyDescent="0.25">
      <c r="D97" s="9"/>
      <c r="H97" s="9"/>
    </row>
    <row r="98" spans="1:8" ht="15.75" customHeight="1" x14ac:dyDescent="0.25">
      <c r="D98" s="9"/>
      <c r="H98" s="9"/>
    </row>
    <row r="99" spans="1:8" ht="15.75" customHeight="1" x14ac:dyDescent="0.25">
      <c r="D99" s="9"/>
      <c r="H99" s="9"/>
    </row>
    <row r="100" spans="1:8" ht="15.75" customHeight="1" x14ac:dyDescent="0.25">
      <c r="D100" s="9"/>
      <c r="H100" s="9"/>
    </row>
    <row r="101" spans="1:8" ht="15.75" customHeight="1" x14ac:dyDescent="0.25">
      <c r="D101" s="9"/>
      <c r="H101" s="9"/>
    </row>
    <row r="102" spans="1:8" ht="15.75" customHeight="1" x14ac:dyDescent="0.25">
      <c r="D102" s="9"/>
      <c r="H102" s="9"/>
    </row>
    <row r="103" spans="1:8" ht="15.75" customHeight="1" x14ac:dyDescent="0.25">
      <c r="D103" s="9"/>
      <c r="H103" s="9"/>
    </row>
    <row r="104" spans="1:8" ht="15.75" customHeight="1" x14ac:dyDescent="0.25">
      <c r="A104" s="10" t="s">
        <v>21</v>
      </c>
      <c r="B104" s="10"/>
      <c r="C104" s="10"/>
      <c r="D104" s="10"/>
      <c r="E104" s="10"/>
      <c r="F104" s="10"/>
      <c r="G104" s="10"/>
      <c r="H104" s="10"/>
    </row>
    <row r="105" spans="1:8" ht="15.75" customHeight="1" x14ac:dyDescent="0.25">
      <c r="D105" s="9"/>
      <c r="H105" s="9"/>
    </row>
    <row r="106" spans="1:8" ht="15.75" customHeight="1" x14ac:dyDescent="0.25">
      <c r="A106" s="17" t="s">
        <v>28</v>
      </c>
      <c r="B106" s="17"/>
      <c r="C106" s="86"/>
      <c r="D106" s="18"/>
      <c r="E106" s="17"/>
      <c r="F106" s="19" t="s">
        <v>24</v>
      </c>
      <c r="G106" s="21" t="s">
        <v>74</v>
      </c>
      <c r="H106" s="22"/>
    </row>
    <row r="107" spans="1:8" ht="15.75" customHeight="1" x14ac:dyDescent="0.3">
      <c r="A107" s="87" t="inlineStr">
        <is>
          <t>Dealer-002</t>
        </is>
      </c>
      <c r="B107" s="87"/>
      <c r="C107" s="86"/>
      <c r="D107" s="18"/>
      <c r="E107" s="17"/>
      <c r="F107" s="19" t="s">
        <v>29</v>
      </c>
      <c r="G107" s="17" t="s">
        <v>76</v>
      </c>
      <c r="H107" s="18"/>
    </row>
    <row r="108" spans="1:8" ht="15.75" customHeight="1" x14ac:dyDescent="0.3">
      <c r="A108" s="87" t="inlineStr">
        <is>
          <t>Address line (redacted)</t>
        </is>
      </c>
      <c r="B108" s="87"/>
      <c r="C108" s="88" t="inlineStr">
        <is>
          <t>Address line (redacted)</t>
        </is>
      </c>
      <c r="D108" s="88"/>
      <c r="E108" s="88"/>
      <c r="F108" s="18"/>
      <c r="G108" s="17"/>
      <c r="H108" s="25"/>
    </row>
    <row r="109" spans="1:8" ht="15.75" customHeight="1" x14ac:dyDescent="0.3">
      <c r="A109" s="87" t="inlineStr">
        <is>
          <t>Address line (redacted)</t>
        </is>
      </c>
      <c r="B109" s="87"/>
      <c r="C109" s="88"/>
      <c r="D109" s="88"/>
      <c r="E109" s="88"/>
      <c r="F109" s="18"/>
      <c r="G109" s="17"/>
      <c r="H109" s="25"/>
    </row>
    <row r="110" spans="1:8" ht="15.75" customHeight="1" x14ac:dyDescent="0.25">
      <c r="A110" s="17"/>
      <c r="B110" s="17"/>
      <c r="C110" s="88"/>
      <c r="D110" s="88"/>
      <c r="E110" s="88"/>
      <c r="F110" s="18"/>
      <c r="G110" s="17"/>
      <c r="H110" s="25"/>
    </row>
    <row r="111" spans="1:8" ht="15.75" customHeight="1" x14ac:dyDescent="0.25">
      <c r="A111" s="17" t="s">
        <v>79</v>
      </c>
      <c r="B111" s="17"/>
      <c r="C111" s="17"/>
      <c r="D111" s="18"/>
      <c r="E111" s="17"/>
      <c r="F111" s="18"/>
      <c r="G111" s="17"/>
      <c r="H111" s="25"/>
    </row>
    <row r="112" spans="1:8" ht="15.75" customHeight="1" x14ac:dyDescent="0.25">
      <c r="A112" s="17"/>
      <c r="B112" s="17"/>
      <c r="C112" s="17"/>
      <c r="D112" s="18"/>
      <c r="E112" s="17"/>
      <c r="F112" s="18"/>
      <c r="G112" s="17"/>
      <c r="H112" s="25"/>
    </row>
    <row r="113" spans="1:8" ht="15.75" customHeight="1" x14ac:dyDescent="0.25">
      <c r="A113" s="17" t="s">
        <v>35</v>
      </c>
      <c r="B113" s="17"/>
      <c r="C113" s="17"/>
      <c r="D113" s="18"/>
      <c r="E113" s="17"/>
      <c r="F113" s="18"/>
      <c r="G113" s="17"/>
      <c r="H113" s="25"/>
    </row>
    <row r="114" spans="1:8" ht="15.75" customHeight="1" x14ac:dyDescent="0.25">
      <c r="A114" s="17" t="s">
        <v>36</v>
      </c>
      <c r="B114" s="17"/>
      <c r="C114" s="17"/>
      <c r="D114" s="18"/>
      <c r="E114" s="17"/>
      <c r="F114" s="18"/>
      <c r="G114" s="17"/>
      <c r="H114" s="25"/>
    </row>
    <row r="115" spans="1:8" ht="15.75" customHeight="1" x14ac:dyDescent="0.25">
      <c r="A115" s="89" t="s">
        <v>37</v>
      </c>
      <c r="B115" s="90" t="s">
        <v>38</v>
      </c>
      <c r="C115" s="90"/>
      <c r="D115" s="91" t="s">
        <v>39</v>
      </c>
      <c r="E115" s="91" t="s">
        <v>40</v>
      </c>
      <c r="F115" s="92" t="s">
        <v>41</v>
      </c>
      <c r="G115" s="93" t="s">
        <v>42</v>
      </c>
      <c r="H115" s="94" t="s">
        <v>43</v>
      </c>
    </row>
    <row r="116" spans="1:8" ht="15.75" customHeight="1" x14ac:dyDescent="0.3">
      <c r="A116" s="47"/>
      <c r="B116" s="95"/>
      <c r="C116" s="95"/>
      <c r="D116" s="96"/>
      <c r="E116" s="96"/>
      <c r="F116" s="50"/>
      <c r="G116" s="50"/>
      <c r="H116" s="45"/>
    </row>
    <row r="117" spans="1:8" ht="15.75" customHeight="1" x14ac:dyDescent="0.25">
      <c r="A117" s="97"/>
      <c r="B117" s="98" t="s">
        <v>80</v>
      </c>
      <c r="C117" s="99"/>
      <c r="D117" s="100"/>
      <c r="E117" s="100"/>
      <c r="F117" s="100"/>
      <c r="G117" s="100"/>
      <c r="H117" s="101"/>
    </row>
    <row r="118" spans="1:8" ht="15.75" customHeight="1" x14ac:dyDescent="0.25">
      <c r="A118" s="102">
        <v>1</v>
      </c>
      <c r="B118" s="103" t="s">
        <v>81</v>
      </c>
      <c r="C118" s="103" t="s">
        <v>82</v>
      </c>
      <c r="D118" s="50">
        <v>1</v>
      </c>
      <c r="E118" s="50">
        <v>1</v>
      </c>
      <c r="F118" s="106">
        <f t="shared" ref="F118:F121" si="0">+E118*D118</f>
      </c>
      <c r="G118" s="50">
        <v>1</v>
      </c>
      <c r="H118" s="45">
        <f t="shared" ref="H118:H121" si="1">+G118*F118</f>
      </c>
    </row>
    <row r="119" spans="1:8" ht="15.75" customHeight="1" x14ac:dyDescent="0.25">
      <c r="A119" s="102">
        <v>2</v>
      </c>
      <c r="B119" s="103" t="s">
        <v>84</v>
      </c>
      <c r="C119" s="103" t="s">
        <v>85</v>
      </c>
      <c r="D119" s="50">
        <v>1</v>
      </c>
      <c r="E119" s="50">
        <v>1</v>
      </c>
      <c r="F119" s="106">
        <f t="shared" si="0"/>
      </c>
      <c r="G119" s="50">
        <v>1</v>
      </c>
      <c r="H119" s="45">
        <f t="shared" si="1"/>
      </c>
    </row>
    <row r="120" spans="1:8" ht="15.75" customHeight="1" x14ac:dyDescent="0.25">
      <c r="A120" s="102">
        <v>3</v>
      </c>
      <c r="B120" s="103" t="s">
        <v>86</v>
      </c>
      <c r="C120" s="103" t="s">
        <v>87</v>
      </c>
      <c r="D120" s="50">
        <v>1</v>
      </c>
      <c r="E120" s="50">
        <v>1</v>
      </c>
      <c r="F120" s="106">
        <f t="shared" si="0"/>
      </c>
      <c r="G120" s="50">
        <v>1</v>
      </c>
      <c r="H120" s="45">
        <f t="shared" si="1"/>
      </c>
    </row>
    <row r="121" spans="1:8" ht="15.75" customHeight="1" x14ac:dyDescent="0.25">
      <c r="A121" s="102">
        <v>4</v>
      </c>
      <c r="B121" s="103" t="s">
        <v>88</v>
      </c>
      <c r="C121" s="103" t="s">
        <v>89</v>
      </c>
      <c r="D121" s="50">
        <v>1</v>
      </c>
      <c r="E121" s="50">
        <v>1</v>
      </c>
      <c r="F121" s="106">
        <f t="shared" si="0"/>
      </c>
      <c r="G121" s="50">
        <v>1</v>
      </c>
      <c r="H121" s="45">
        <f t="shared" si="1"/>
      </c>
    </row>
    <row r="122" spans="1:8" ht="15.75" customHeight="1" x14ac:dyDescent="0.25">
      <c r="A122" s="102"/>
      <c r="B122" s="107"/>
      <c r="C122" s="108"/>
      <c r="D122" s="109"/>
      <c r="E122" s="109"/>
      <c r="F122" s="108"/>
      <c r="G122" s="109"/>
      <c r="H122" s="110"/>
    </row>
    <row r="123" spans="1:8" ht="15.75" customHeight="1" x14ac:dyDescent="0.25">
      <c r="A123" s="111"/>
      <c r="B123" s="112"/>
      <c r="C123" s="113"/>
      <c r="D123" s="108"/>
      <c r="E123" s="114"/>
      <c r="F123" s="109"/>
      <c r="G123" s="115"/>
      <c r="H123" s="110"/>
    </row>
    <row r="124" spans="1:8" ht="15.75" customHeight="1" x14ac:dyDescent="0.25">
      <c r="A124" s="116"/>
      <c r="B124" s="117"/>
      <c r="C124" s="118" t="s">
        <v>58</v>
      </c>
      <c r="D124" s="119">
        <f>SUM(D118:D123)</f>
      </c>
      <c r="E124" s="119"/>
      <c r="F124" s="119">
        <f>SUM(F118:F123)</f>
      </c>
      <c r="G124" s="120"/>
      <c r="H124" s="121">
        <f>SUM(H118:H123)</f>
      </c>
    </row>
    <row r="125" spans="1:8" ht="15.75" customHeight="1" x14ac:dyDescent="0.25">
      <c r="A125" s="122"/>
      <c r="B125" s="123"/>
      <c r="C125" s="124"/>
      <c r="D125" s="60"/>
      <c r="E125" s="125"/>
      <c r="F125" s="125"/>
      <c r="G125" s="126"/>
      <c r="H125" s="74"/>
    </row>
    <row r="126" spans="1:8" ht="15.75" customHeight="1" x14ac:dyDescent="0.25">
      <c r="A126" s="127"/>
      <c r="B126" s="18"/>
      <c r="C126" s="18"/>
      <c r="D126" s="77" t="s">
        <v>59</v>
      </c>
      <c r="E126" s="76" t="s">
        <v>60</v>
      </c>
      <c r="F126" s="76"/>
      <c r="G126" s="17"/>
      <c r="H126" s="25"/>
    </row>
    <row r="127" spans="1:8" ht="15.75" customHeight="1" x14ac:dyDescent="0.25">
      <c r="A127" s="127"/>
      <c r="B127" s="18"/>
      <c r="C127" s="18"/>
      <c r="D127" s="77"/>
      <c r="E127" s="76"/>
      <c r="F127" s="76"/>
      <c r="G127" s="17"/>
      <c r="H127" s="25"/>
    </row>
    <row r="128" spans="1:8" ht="15.75" customHeight="1" x14ac:dyDescent="0.25">
      <c r="A128" s="76"/>
      <c r="B128" s="76"/>
      <c r="C128" s="76"/>
      <c r="D128" s="77" t="inlineStr">
        <is>
          <t>PHONE-MASKED</t>
        </is>
      </c>
      <c r="E128" s="76"/>
      <c r="F128" s="76"/>
      <c r="G128" s="17"/>
      <c r="H128" s="25"/>
    </row>
    <row r="129" spans="1:8" ht="15.75" customHeight="1" x14ac:dyDescent="0.25">
      <c r="A129" s="76"/>
      <c r="B129" s="76"/>
      <c r="C129" s="76"/>
      <c r="D129" s="77" t="s">
        <v>90</v>
      </c>
      <c r="E129" s="76" t="s">
        <v>61</v>
      </c>
      <c r="F129" s="76"/>
      <c r="G129" s="17"/>
      <c r="H129" s="25"/>
    </row>
    <row r="130" spans="1:8" ht="15.75" customHeight="1" x14ac:dyDescent="0.25">
      <c r="D130" s="9"/>
      <c r="H130" s="9"/>
    </row>
    <row r="131" spans="1:8" ht="15.75" customHeight="1" x14ac:dyDescent="0.25">
      <c r="D131" s="9"/>
      <c r="H131" s="9"/>
    </row>
    <row r="132" spans="1:8" ht="15.75" customHeight="1" x14ac:dyDescent="0.25">
      <c r="D132" s="9"/>
      <c r="H132" s="9"/>
    </row>
    <row r="133" spans="1:8" ht="15.75" customHeight="1" x14ac:dyDescent="0.25">
      <c r="D133" s="9"/>
      <c r="H133" s="9"/>
    </row>
    <row r="134" spans="1:8" ht="15.75" customHeight="1" x14ac:dyDescent="0.25">
      <c r="D134" s="9"/>
      <c r="H134" s="9"/>
    </row>
    <row r="135" spans="1:8" ht="15.75" customHeight="1" x14ac:dyDescent="0.25">
      <c r="D135" s="9"/>
      <c r="H135" s="9"/>
    </row>
    <row r="136" spans="1:8" ht="15.75" customHeight="1" x14ac:dyDescent="0.25">
      <c r="D136" s="9"/>
      <c r="H136" s="9"/>
    </row>
    <row r="137" spans="1:8" ht="15.75" customHeight="1" x14ac:dyDescent="0.25">
      <c r="D137" s="9"/>
      <c r="H137" s="9"/>
    </row>
    <row r="138" spans="1:8" ht="15.75" customHeight="1" x14ac:dyDescent="0.25">
      <c r="D138" s="9"/>
      <c r="H138" s="9"/>
    </row>
    <row r="139" spans="1:8" ht="15.75" customHeight="1" x14ac:dyDescent="0.25">
      <c r="D139" s="9"/>
      <c r="H139" s="9"/>
    </row>
    <row r="140" spans="1:8" ht="15.75" customHeight="1" x14ac:dyDescent="0.25">
      <c r="D140" s="9"/>
      <c r="H140" s="9"/>
    </row>
    <row r="141" spans="1:8" ht="15.75" customHeight="1" x14ac:dyDescent="0.25">
      <c r="D141" s="9"/>
      <c r="H141" s="9"/>
    </row>
    <row r="142" spans="1:8" ht="15.75" customHeight="1" x14ac:dyDescent="0.25">
      <c r="D142" s="9"/>
      <c r="H142" s="9"/>
    </row>
    <row r="143" spans="1:8" ht="15.75" customHeight="1" x14ac:dyDescent="0.25">
      <c r="D143" s="9"/>
      <c r="H143" s="9"/>
    </row>
    <row r="144" spans="1:8" ht="15.75" customHeight="1" x14ac:dyDescent="0.25">
      <c r="D144" s="9"/>
      <c r="H144" s="9"/>
    </row>
    <row r="145" spans="1:8" ht="15.75" customHeight="1" x14ac:dyDescent="0.25">
      <c r="D145" s="9"/>
      <c r="H145" s="9"/>
    </row>
    <row r="146" spans="1:8" ht="15.75" customHeight="1" x14ac:dyDescent="0.25">
      <c r="D146" s="9"/>
      <c r="H146" s="9"/>
    </row>
    <row r="147" spans="1:8" ht="15.75" customHeight="1" x14ac:dyDescent="0.25">
      <c r="D147" s="9"/>
      <c r="H147" s="9"/>
    </row>
    <row r="148" spans="1:8" ht="15.75" customHeight="1" x14ac:dyDescent="0.25">
      <c r="D148" s="9"/>
      <c r="H148" s="9"/>
    </row>
    <row r="149" spans="1:8" ht="15.75" customHeight="1" x14ac:dyDescent="0.25">
      <c r="A149" s="10" t="s">
        <v>21</v>
      </c>
      <c r="B149" s="10"/>
      <c r="C149" s="10"/>
      <c r="D149" s="10"/>
      <c r="E149" s="10"/>
      <c r="F149" s="10"/>
      <c r="G149" s="10"/>
      <c r="H149" s="10"/>
    </row>
    <row r="150" spans="1:8" ht="15.75" customHeight="1" x14ac:dyDescent="0.25">
      <c r="D150" s="9"/>
      <c r="H150" s="9"/>
    </row>
    <row r="151" spans="1:8" ht="15.75" customHeight="1" x14ac:dyDescent="0.25">
      <c r="A151" s="17" t="s">
        <v>28</v>
      </c>
      <c r="B151" s="17"/>
      <c r="C151" s="86"/>
      <c r="D151" s="18"/>
      <c r="E151" s="17"/>
      <c r="F151" s="19" t="s">
        <v>24</v>
      </c>
      <c r="G151" s="21" t="s">
        <v>93</v>
      </c>
      <c r="H151" s="22"/>
    </row>
    <row r="152" spans="1:8" ht="15.75" customHeight="1" x14ac:dyDescent="0.3">
      <c r="A152" s="87" t="inlineStr">
        <is>
          <t>Dealer-002</t>
        </is>
      </c>
      <c r="B152" s="87"/>
      <c r="C152" s="86"/>
      <c r="D152" s="18"/>
      <c r="E152" s="17"/>
      <c r="F152" s="19" t="s">
        <v>29</v>
      </c>
      <c r="G152" s="17" t="s">
        <v>95</v>
      </c>
      <c r="H152" s="18"/>
    </row>
    <row r="153" spans="1:8" ht="15.75" customHeight="1" x14ac:dyDescent="0.3">
      <c r="A153" s="87" t="inlineStr">
        <is>
          <t>Address line (redacted)</t>
        </is>
      </c>
      <c r="B153" s="87"/>
      <c r="C153" s="88" t="inlineStr">
        <is>
          <t>Address line (redacted)</t>
        </is>
      </c>
      <c r="D153" s="88"/>
      <c r="E153" s="88"/>
      <c r="F153" s="88"/>
      <c r="G153" s="17"/>
      <c r="H153" s="25"/>
    </row>
    <row r="154" spans="1:8" ht="15.75" customHeight="1" x14ac:dyDescent="0.3">
      <c r="A154" s="87" t="inlineStr">
        <is>
          <t>Address line (redacted)</t>
        </is>
      </c>
      <c r="B154" s="87"/>
      <c r="C154" s="88"/>
      <c r="D154" s="88"/>
      <c r="E154" s="88"/>
      <c r="F154" s="88"/>
      <c r="G154" s="17"/>
      <c r="H154" s="25"/>
    </row>
    <row r="155" spans="1:8" ht="15.75" customHeight="1" x14ac:dyDescent="0.25">
      <c r="A155" s="17"/>
      <c r="B155" s="17"/>
      <c r="C155" s="88"/>
      <c r="D155" s="88"/>
      <c r="E155" s="88"/>
      <c r="F155" s="88"/>
      <c r="G155" s="17"/>
      <c r="H155" s="25"/>
    </row>
    <row r="156" spans="1:8" ht="15.75" customHeight="1" x14ac:dyDescent="0.25">
      <c r="A156" s="17" t="s">
        <v>79</v>
      </c>
      <c r="B156" s="17"/>
      <c r="C156" s="17"/>
      <c r="D156" s="18"/>
      <c r="E156" s="17"/>
      <c r="F156" s="18"/>
      <c r="G156" s="17"/>
      <c r="H156" s="25"/>
    </row>
    <row r="157" spans="1:8" ht="15.75" customHeight="1" x14ac:dyDescent="0.25">
      <c r="A157" s="17"/>
      <c r="B157" s="17"/>
      <c r="C157" s="17"/>
      <c r="D157" s="18"/>
      <c r="E157" s="17"/>
      <c r="F157" s="18"/>
      <c r="G157" s="17"/>
      <c r="H157" s="25"/>
    </row>
    <row r="158" spans="1:8" ht="15.75" customHeight="1" x14ac:dyDescent="0.25">
      <c r="A158" s="17" t="s">
        <v>35</v>
      </c>
      <c r="B158" s="17"/>
      <c r="C158" s="17"/>
      <c r="D158" s="18"/>
      <c r="E158" s="17"/>
      <c r="F158" s="18"/>
      <c r="G158" s="17"/>
      <c r="H158" s="25"/>
    </row>
    <row r="159" spans="1:8" ht="15.75" customHeight="1" x14ac:dyDescent="0.25">
      <c r="A159" s="17" t="s">
        <v>36</v>
      </c>
      <c r="B159" s="17"/>
      <c r="C159" s="17"/>
      <c r="D159" s="18"/>
      <c r="E159" s="17"/>
      <c r="F159" s="18"/>
      <c r="G159" s="17"/>
      <c r="H159" s="25"/>
    </row>
    <row r="160" spans="1:8" ht="15.75" customHeight="1" x14ac:dyDescent="0.25">
      <c r="A160" s="89" t="s">
        <v>37</v>
      </c>
      <c r="B160" s="90" t="s">
        <v>38</v>
      </c>
      <c r="C160" s="90"/>
      <c r="D160" s="91" t="s">
        <v>39</v>
      </c>
      <c r="E160" s="91" t="s">
        <v>40</v>
      </c>
      <c r="F160" s="92" t="s">
        <v>41</v>
      </c>
      <c r="G160" s="93" t="s">
        <v>42</v>
      </c>
      <c r="H160" s="94" t="s">
        <v>43</v>
      </c>
    </row>
    <row r="161" spans="1:8" ht="15.75" customHeight="1" x14ac:dyDescent="0.3">
      <c r="A161" s="47"/>
      <c r="B161" s="95"/>
      <c r="C161" s="95"/>
      <c r="D161" s="96"/>
      <c r="E161" s="96"/>
      <c r="F161" s="50"/>
      <c r="G161" s="50"/>
      <c r="H161" s="45"/>
    </row>
    <row r="162" spans="1:8" ht="15.75" customHeight="1" x14ac:dyDescent="0.25">
      <c r="A162" s="97"/>
      <c r="B162" s="98" t="s">
        <v>97</v>
      </c>
      <c r="C162" s="99"/>
      <c r="D162" s="100"/>
      <c r="E162" s="100"/>
      <c r="F162" s="100"/>
      <c r="G162" s="100"/>
      <c r="H162" s="101"/>
    </row>
    <row r="163" spans="1:8" ht="15.75" customHeight="1" x14ac:dyDescent="0.25">
      <c r="A163" s="102"/>
      <c r="B163" s="133" t="s">
        <v>96</v>
      </c>
      <c r="C163" s="134"/>
      <c r="D163" s="50"/>
      <c r="E163" s="50"/>
      <c r="F163" s="106"/>
      <c r="G163" s="50"/>
      <c r="H163" s="45"/>
    </row>
    <row r="164" spans="1:8" ht="15.75" customHeight="1" x14ac:dyDescent="0.25">
      <c r="A164" s="102">
        <v>1</v>
      </c>
      <c r="B164" s="103" t="s">
        <v>98</v>
      </c>
      <c r="C164" s="103"/>
      <c r="D164" s="50">
        <v>1</v>
      </c>
      <c r="E164" s="50">
        <v>1</v>
      </c>
      <c r="F164" s="50">
        <v>1</v>
      </c>
      <c r="G164" s="135" t="s">
        <v>99</v>
      </c>
      <c r="H164" s="45"/>
    </row>
    <row r="165" spans="1:8" ht="15.75" customHeight="1" x14ac:dyDescent="0.25">
      <c r="A165" s="102">
        <v>2</v>
      </c>
      <c r="B165" s="103" t="s">
        <v>100</v>
      </c>
      <c r="C165" s="103"/>
      <c r="D165" s="50">
        <v>1</v>
      </c>
      <c r="E165" s="50">
        <v>1</v>
      </c>
      <c r="F165" s="50">
        <v>1</v>
      </c>
      <c r="G165" s="135" t="s">
        <v>99</v>
      </c>
      <c r="H165" s="45"/>
    </row>
    <row r="166" spans="1:8" ht="15.75" customHeight="1" x14ac:dyDescent="0.25">
      <c r="A166" s="102"/>
      <c r="B166" s="103"/>
      <c r="C166" s="103"/>
      <c r="D166" s="50"/>
      <c r="E166" s="50"/>
      <c r="F166" s="106"/>
      <c r="G166" s="50"/>
      <c r="H166" s="45"/>
    </row>
    <row r="167" spans="1:8" ht="15.75" customHeight="1" x14ac:dyDescent="0.25">
      <c r="A167" s="102"/>
      <c r="B167" s="107"/>
      <c r="C167" s="108"/>
      <c r="D167" s="109"/>
      <c r="E167" s="109"/>
      <c r="F167" s="108"/>
      <c r="G167" s="109"/>
      <c r="H167" s="110"/>
    </row>
    <row r="168" spans="1:8" ht="15.75" customHeight="1" x14ac:dyDescent="0.25">
      <c r="A168" s="111"/>
      <c r="B168" s="112"/>
      <c r="C168" s="113"/>
      <c r="D168" s="108"/>
      <c r="E168" s="114"/>
      <c r="F168" s="109"/>
      <c r="G168" s="115"/>
      <c r="H168" s="110"/>
    </row>
    <row r="169" spans="1:8" ht="15.75" customHeight="1" x14ac:dyDescent="0.25">
      <c r="A169" s="116"/>
      <c r="B169" s="117"/>
      <c r="C169" s="118" t="s">
        <v>58</v>
      </c>
      <c r="D169" s="119">
        <f>SUM(D163:D168)</f>
      </c>
      <c r="E169" s="119"/>
      <c r="F169" s="119">
        <f>SUM(F163:F168)</f>
      </c>
      <c r="G169" s="120"/>
      <c r="H169" s="121">
        <f>SUM(H163:H168)</f>
      </c>
    </row>
    <row r="170" spans="1:8" ht="15.75" customHeight="1" x14ac:dyDescent="0.25">
      <c r="A170" s="122"/>
      <c r="B170" s="123"/>
      <c r="C170" s="124"/>
      <c r="D170" s="60"/>
      <c r="E170" s="125"/>
      <c r="F170" s="125"/>
      <c r="G170" s="126"/>
      <c r="H170" s="74"/>
    </row>
    <row r="171" spans="1:8" ht="15.75" customHeight="1" x14ac:dyDescent="0.25">
      <c r="A171" s="127"/>
      <c r="B171" s="18"/>
      <c r="C171" s="18"/>
      <c r="D171" s="77" t="s">
        <v>59</v>
      </c>
      <c r="E171" s="76" t="s">
        <v>60</v>
      </c>
      <c r="F171" s="76"/>
      <c r="G171" s="17"/>
      <c r="H171" s="25"/>
    </row>
    <row r="172" spans="1:8" ht="15.75" customHeight="1" x14ac:dyDescent="0.25">
      <c r="A172" s="127"/>
      <c r="B172" s="18"/>
      <c r="C172" s="18"/>
      <c r="D172" s="77"/>
      <c r="E172" s="76"/>
      <c r="F172" s="76"/>
      <c r="G172" s="17"/>
      <c r="H172" s="25"/>
    </row>
    <row r="173" spans="1:8" ht="15.75" customHeight="1" x14ac:dyDescent="0.25">
      <c r="A173" s="76"/>
      <c r="B173" s="76"/>
      <c r="C173" s="76"/>
      <c r="D173" s="77"/>
      <c r="E173" s="76"/>
      <c r="F173" s="76"/>
      <c r="G173" s="17"/>
      <c r="H173" s="25"/>
    </row>
    <row r="174" spans="1:8" ht="15.75" customHeight="1" x14ac:dyDescent="0.25">
      <c r="A174" s="76"/>
      <c r="B174" s="76"/>
      <c r="C174" s="76"/>
      <c r="D174" s="77"/>
      <c r="E174" s="76" t="s">
        <v>61</v>
      </c>
      <c r="F174" s="76"/>
      <c r="G174" s="17"/>
      <c r="H174" s="25"/>
    </row>
    <row r="175" spans="1:8" ht="15.75" customHeight="1" x14ac:dyDescent="0.25">
      <c r="D175" s="9"/>
      <c r="H175" s="9"/>
    </row>
    <row r="176" spans="1:8" ht="15.75" customHeight="1" x14ac:dyDescent="0.25">
      <c r="D176" s="9"/>
      <c r="H176" s="9"/>
    </row>
    <row r="177" spans="4:8" ht="15.75" customHeight="1" x14ac:dyDescent="0.25">
      <c r="D177" s="9"/>
      <c r="H177" s="9"/>
    </row>
    <row r="178" spans="4:8" ht="15.75" customHeight="1" x14ac:dyDescent="0.25">
      <c r="D178" s="9"/>
      <c r="H178" s="9"/>
    </row>
    <row r="179" spans="4:8" ht="15.75" customHeight="1" x14ac:dyDescent="0.25">
      <c r="D179" s="9"/>
      <c r="H179" s="9"/>
    </row>
    <row r="180" spans="4:8" ht="15.75" customHeight="1" x14ac:dyDescent="0.25">
      <c r="D180" s="9"/>
      <c r="H180" s="9"/>
    </row>
    <row r="181" spans="4:8" ht="15.75" customHeight="1" x14ac:dyDescent="0.25">
      <c r="D181" s="9"/>
      <c r="H181" s="9"/>
    </row>
    <row r="182" spans="4:8" ht="15.75" customHeight="1" x14ac:dyDescent="0.25">
      <c r="D182" s="9"/>
      <c r="H182" s="9"/>
    </row>
    <row r="183" spans="4:8" ht="15.75" customHeight="1" x14ac:dyDescent="0.25">
      <c r="D183" s="9"/>
      <c r="H183" s="9"/>
    </row>
    <row r="184" spans="4:8" ht="15.75" customHeight="1" x14ac:dyDescent="0.25">
      <c r="D184" s="9"/>
      <c r="H184" s="9"/>
    </row>
    <row r="185" spans="4:8" ht="15.75" customHeight="1" x14ac:dyDescent="0.25">
      <c r="D185" s="9"/>
      <c r="H185" s="9"/>
    </row>
    <row r="186" spans="4:8" ht="15.75" customHeight="1" x14ac:dyDescent="0.25">
      <c r="D186" s="9"/>
      <c r="H186" s="9"/>
    </row>
    <row r="187" spans="4:8" ht="15.75" customHeight="1" x14ac:dyDescent="0.25">
      <c r="D187" s="9"/>
      <c r="H187" s="9"/>
    </row>
    <row r="188" spans="4:8" ht="15.75" customHeight="1" x14ac:dyDescent="0.25">
      <c r="D188" s="9"/>
      <c r="H188" s="9"/>
    </row>
    <row r="189" spans="4:8" ht="15.75" customHeight="1" x14ac:dyDescent="0.25">
      <c r="D189" s="9"/>
      <c r="H189" s="9"/>
    </row>
    <row r="190" spans="4:8" ht="15.75" customHeight="1" x14ac:dyDescent="0.25">
      <c r="D190" s="9"/>
      <c r="H190" s="9"/>
    </row>
    <row r="191" spans="4:8" ht="15.75" customHeight="1" x14ac:dyDescent="0.25">
      <c r="D191" s="9"/>
      <c r="H191" s="9"/>
    </row>
    <row r="192" spans="4:8" ht="15.75" customHeight="1" x14ac:dyDescent="0.25">
      <c r="D192" s="9"/>
      <c r="H192" s="9"/>
    </row>
    <row r="193" spans="1:8" ht="15.75" customHeight="1" x14ac:dyDescent="0.25">
      <c r="D193" s="9"/>
      <c r="H193" s="9"/>
    </row>
    <row r="194" spans="1:8" ht="15.75" customHeight="1" x14ac:dyDescent="0.25">
      <c r="A194" s="10" t="s">
        <v>21</v>
      </c>
      <c r="B194" s="10"/>
      <c r="C194" s="10"/>
      <c r="D194" s="10"/>
      <c r="E194" s="10"/>
      <c r="F194" s="10"/>
      <c r="G194" s="10"/>
      <c r="H194" s="10"/>
    </row>
    <row r="195" spans="1:8" ht="15.75" customHeight="1" x14ac:dyDescent="0.25">
      <c r="D195" s="9"/>
      <c r="H195" s="9"/>
    </row>
    <row r="196" spans="1:8" ht="15.75" customHeight="1" x14ac:dyDescent="0.25">
      <c r="A196" s="17" t="s">
        <v>28</v>
      </c>
      <c r="B196" s="17"/>
      <c r="C196" s="86"/>
      <c r="D196" s="18"/>
      <c r="E196" s="17"/>
      <c r="F196" s="19" t="s">
        <v>24</v>
      </c>
      <c r="G196" s="21" t="s">
        <v>93</v>
      </c>
      <c r="H196" s="22"/>
    </row>
    <row r="197" spans="1:8" ht="15.75" customHeight="1" x14ac:dyDescent="0.3">
      <c r="A197" s="87" t="inlineStr">
        <is>
          <t>Dealer-002</t>
        </is>
      </c>
      <c r="B197" s="87"/>
      <c r="C197" s="86"/>
      <c r="D197" s="18"/>
      <c r="E197" s="17"/>
      <c r="F197" s="19" t="s">
        <v>29</v>
      </c>
      <c r="G197" s="17" t="s">
        <v>102</v>
      </c>
      <c r="H197" s="18"/>
    </row>
    <row r="198" spans="1:8" ht="15.75" customHeight="1" x14ac:dyDescent="0.3">
      <c r="A198" s="87" t="inlineStr">
        <is>
          <t>Address line (redacted)</t>
        </is>
      </c>
      <c r="B198" s="87"/>
      <c r="C198" s="138"/>
      <c r="D198" s="138"/>
      <c r="E198" s="138"/>
      <c r="F198" s="18"/>
      <c r="G198" s="17"/>
      <c r="H198" s="25"/>
    </row>
    <row r="199" spans="1:8" ht="15.75" customHeight="1" x14ac:dyDescent="0.3">
      <c r="A199" s="87" t="inlineStr">
        <is>
          <t>Address line (redacted)</t>
        </is>
      </c>
      <c r="B199" s="87"/>
      <c r="C199" s="138"/>
      <c r="D199" s="138"/>
      <c r="E199" s="138"/>
      <c r="F199" s="18"/>
      <c r="G199" s="17"/>
      <c r="H199" s="25"/>
    </row>
    <row r="200" spans="1:8" ht="15.75" customHeight="1" x14ac:dyDescent="0.25">
      <c r="A200" s="17"/>
      <c r="B200" s="17"/>
      <c r="C200" s="138"/>
      <c r="D200" s="138"/>
      <c r="E200" s="138"/>
      <c r="F200" s="18"/>
      <c r="G200" s="17"/>
      <c r="H200" s="25"/>
    </row>
    <row r="201" spans="1:8" ht="15.75" customHeight="1" x14ac:dyDescent="0.25">
      <c r="A201" s="17" t="s">
        <v>79</v>
      </c>
      <c r="B201" s="17"/>
      <c r="C201" s="17"/>
      <c r="D201" s="18"/>
      <c r="E201" s="17"/>
      <c r="F201" s="18"/>
      <c r="G201" s="17"/>
      <c r="H201" s="25"/>
    </row>
    <row r="202" spans="1:8" ht="15.75" customHeight="1" x14ac:dyDescent="0.25">
      <c r="A202" s="17"/>
      <c r="B202" s="17"/>
      <c r="C202" s="17"/>
      <c r="D202" s="18"/>
      <c r="E202" s="17"/>
      <c r="F202" s="18"/>
      <c r="G202" s="17"/>
      <c r="H202" s="25"/>
    </row>
    <row r="203" spans="1:8" ht="15.75" customHeight="1" x14ac:dyDescent="0.25">
      <c r="A203" s="17" t="s">
        <v>35</v>
      </c>
      <c r="B203" s="17"/>
      <c r="C203" s="17"/>
      <c r="D203" s="18"/>
      <c r="E203" s="17"/>
      <c r="F203" s="18"/>
      <c r="G203" s="17"/>
      <c r="H203" s="25"/>
    </row>
    <row r="204" spans="1:8" ht="15.75" customHeight="1" x14ac:dyDescent="0.25">
      <c r="A204" s="17" t="s">
        <v>36</v>
      </c>
      <c r="B204" s="17"/>
      <c r="C204" s="17"/>
      <c r="D204" s="18"/>
      <c r="E204" s="17"/>
      <c r="F204" s="18"/>
      <c r="G204" s="17"/>
      <c r="H204" s="25"/>
    </row>
    <row r="205" spans="1:8" ht="15.75" customHeight="1" x14ac:dyDescent="0.25">
      <c r="A205" s="89" t="s">
        <v>37</v>
      </c>
      <c r="B205" s="90" t="s">
        <v>38</v>
      </c>
      <c r="C205" s="90"/>
      <c r="D205" s="91" t="s">
        <v>39</v>
      </c>
      <c r="E205" s="91" t="s">
        <v>40</v>
      </c>
      <c r="F205" s="92" t="s">
        <v>41</v>
      </c>
      <c r="G205" s="93" t="s">
        <v>42</v>
      </c>
      <c r="H205" s="94" t="s">
        <v>43</v>
      </c>
    </row>
    <row r="206" spans="1:8" ht="15.75" customHeight="1" x14ac:dyDescent="0.3">
      <c r="A206" s="47"/>
      <c r="B206" s="95"/>
      <c r="C206" s="95"/>
      <c r="D206" s="96"/>
      <c r="E206" s="96"/>
      <c r="F206" s="50"/>
      <c r="G206" s="50"/>
      <c r="H206" s="45"/>
    </row>
    <row r="207" spans="1:8" ht="15.75" customHeight="1" x14ac:dyDescent="0.25">
      <c r="A207" s="97"/>
      <c r="B207" s="98" t="s">
        <v>105</v>
      </c>
      <c r="C207" s="99"/>
      <c r="D207" s="100"/>
      <c r="E207" s="100"/>
      <c r="F207" s="100"/>
      <c r="G207" s="100"/>
      <c r="H207" s="101"/>
    </row>
    <row r="208" spans="1:8" ht="15.75" customHeight="1" x14ac:dyDescent="0.25">
      <c r="A208" s="102">
        <v>1</v>
      </c>
      <c r="B208" s="103" t="s">
        <v>106</v>
      </c>
      <c r="C208" s="103"/>
      <c r="D208" s="50">
        <v>2</v>
      </c>
      <c r="E208" s="50">
        <v>100</v>
      </c>
      <c r="F208" s="106">
        <f t="shared" ref="F208:F210" si="2">+E208*D208</f>
      </c>
      <c r="G208" s="50">
        <v>1</v>
      </c>
      <c r="H208" s="45">
        <f t="shared" ref="H208:H210" si="3">+G208*F208</f>
      </c>
    </row>
    <row r="209" spans="1:8" ht="15.75" customHeight="1" x14ac:dyDescent="0.25">
      <c r="A209" s="102">
        <v>2</v>
      </c>
      <c r="B209" s="103" t="s">
        <v>107</v>
      </c>
      <c r="C209" s="103"/>
      <c r="D209" s="50">
        <v>12</v>
      </c>
      <c r="E209" s="50">
        <v>100</v>
      </c>
      <c r="F209" s="106">
        <f t="shared" si="2"/>
      </c>
      <c r="G209" s="50">
        <v>1</v>
      </c>
      <c r="H209" s="45">
        <f t="shared" si="3"/>
      </c>
    </row>
    <row r="210" spans="1:8" ht="15.75" customHeight="1" x14ac:dyDescent="0.25">
      <c r="A210" s="102">
        <v>3</v>
      </c>
      <c r="B210" s="103" t="s">
        <v>108</v>
      </c>
      <c r="C210" s="103"/>
      <c r="D210" s="50">
        <v>6</v>
      </c>
      <c r="E210" s="50">
        <v>100</v>
      </c>
      <c r="F210" s="106">
        <f t="shared" si="2"/>
      </c>
      <c r="G210" s="50">
        <v>1</v>
      </c>
      <c r="H210" s="45">
        <f t="shared" si="3"/>
      </c>
    </row>
    <row r="211" spans="1:8" ht="15.75" customHeight="1" x14ac:dyDescent="0.25">
      <c r="A211" s="102"/>
      <c r="B211" s="103"/>
      <c r="C211" s="103"/>
      <c r="D211" s="50"/>
      <c r="E211" s="50"/>
      <c r="F211" s="106"/>
      <c r="G211" s="50"/>
      <c r="H211" s="45"/>
    </row>
    <row r="212" spans="1:8" ht="15.75" customHeight="1" x14ac:dyDescent="0.25">
      <c r="A212" s="102"/>
      <c r="B212" s="107"/>
      <c r="C212" s="108"/>
      <c r="D212" s="109"/>
      <c r="E212" s="109"/>
      <c r="F212" s="108"/>
      <c r="G212" s="109"/>
      <c r="H212" s="110"/>
    </row>
    <row r="213" spans="1:8" ht="15.75" customHeight="1" x14ac:dyDescent="0.25">
      <c r="A213" s="111"/>
      <c r="B213" s="112"/>
      <c r="C213" s="113"/>
      <c r="D213" s="108"/>
      <c r="E213" s="114"/>
      <c r="F213" s="109"/>
      <c r="G213" s="115"/>
      <c r="H213" s="110"/>
    </row>
    <row r="214" spans="1:8" ht="15.75" customHeight="1" x14ac:dyDescent="0.25">
      <c r="A214" s="116"/>
      <c r="B214" s="117"/>
      <c r="C214" s="118" t="s">
        <v>58</v>
      </c>
      <c r="D214" s="119">
        <f>SUM(D208:D213)</f>
      </c>
      <c r="E214" s="119"/>
      <c r="F214" s="119">
        <f>SUM(F208:F213)</f>
      </c>
      <c r="G214" s="120"/>
      <c r="H214" s="121">
        <f>SUM(H208:H213)</f>
      </c>
    </row>
    <row r="215" spans="1:8" ht="15.75" customHeight="1" x14ac:dyDescent="0.25">
      <c r="A215" s="122"/>
      <c r="B215" s="123"/>
      <c r="C215" s="124"/>
      <c r="D215" s="60"/>
      <c r="E215" s="125"/>
      <c r="F215" s="125"/>
      <c r="G215" s="126"/>
      <c r="H215" s="74"/>
    </row>
    <row r="216" spans="1:8" ht="15.75" customHeight="1" x14ac:dyDescent="0.25">
      <c r="A216" s="127"/>
      <c r="B216" s="18"/>
      <c r="C216" s="18"/>
      <c r="D216" s="77" t="s">
        <v>59</v>
      </c>
      <c r="E216" s="76" t="s">
        <v>60</v>
      </c>
      <c r="F216" s="76"/>
      <c r="G216" s="17"/>
      <c r="H216" s="25"/>
    </row>
    <row r="217" spans="1:8" ht="15.75" customHeight="1" x14ac:dyDescent="0.25">
      <c r="A217" s="127"/>
      <c r="B217" s="18"/>
      <c r="C217" s="18"/>
      <c r="D217" s="77"/>
      <c r="E217" s="76"/>
      <c r="F217" s="76"/>
      <c r="G217" s="17"/>
      <c r="H217" s="25"/>
    </row>
    <row r="218" spans="1:8" ht="15.75" customHeight="1" x14ac:dyDescent="0.25">
      <c r="A218" s="76"/>
      <c r="B218" s="76"/>
      <c r="C218" s="76"/>
      <c r="D218" s="77"/>
      <c r="E218" s="76"/>
      <c r="F218" s="76"/>
      <c r="G218" s="17"/>
      <c r="H218" s="25"/>
    </row>
    <row r="219" spans="1:8" ht="15.75" customHeight="1" x14ac:dyDescent="0.25">
      <c r="A219" s="76"/>
      <c r="B219" s="76"/>
      <c r="C219" s="76"/>
      <c r="D219" s="77"/>
      <c r="E219" s="76" t="s">
        <v>61</v>
      </c>
      <c r="F219" s="76"/>
      <c r="G219" s="17"/>
      <c r="H219" s="25"/>
    </row>
    <row r="220" spans="1:8" ht="15.75" customHeight="1" x14ac:dyDescent="0.25">
      <c r="D220" s="9"/>
      <c r="H220" s="9"/>
    </row>
    <row r="221" spans="1:8" ht="15.75" customHeight="1" x14ac:dyDescent="0.25">
      <c r="D221" s="9"/>
      <c r="H221" s="9"/>
    </row>
    <row r="222" spans="1:8" ht="15.75" customHeight="1" x14ac:dyDescent="0.25">
      <c r="D222" s="9"/>
      <c r="H222" s="9"/>
    </row>
    <row r="223" spans="1:8" ht="15.75" customHeight="1" x14ac:dyDescent="0.25">
      <c r="D223" s="9"/>
      <c r="H223" s="9"/>
    </row>
    <row r="224" spans="1:8" ht="15.75" customHeight="1" x14ac:dyDescent="0.25">
      <c r="D224" s="9"/>
      <c r="H224" s="9"/>
    </row>
    <row r="225" spans="1:8" ht="15.75" customHeight="1" x14ac:dyDescent="0.25">
      <c r="D225" s="9"/>
      <c r="H225" s="9"/>
    </row>
    <row r="226" spans="1:8" ht="15.75" customHeight="1" x14ac:dyDescent="0.25">
      <c r="D226" s="9"/>
      <c r="H226" s="9"/>
    </row>
    <row r="227" spans="1:8" ht="15.75" customHeight="1" x14ac:dyDescent="0.25">
      <c r="D227" s="9"/>
      <c r="H227" s="9"/>
    </row>
    <row r="228" spans="1:8" ht="15.75" customHeight="1" x14ac:dyDescent="0.25">
      <c r="D228" s="9"/>
      <c r="H228" s="9"/>
    </row>
    <row r="229" spans="1:8" ht="15.75" customHeight="1" x14ac:dyDescent="0.25">
      <c r="D229" s="9"/>
      <c r="H229" s="9"/>
    </row>
    <row r="230" spans="1:8" ht="15.75" customHeight="1" x14ac:dyDescent="0.25">
      <c r="D230" s="9"/>
      <c r="H230" s="9"/>
    </row>
    <row r="231" spans="1:8" ht="15.75" customHeight="1" x14ac:dyDescent="0.25">
      <c r="D231" s="9"/>
      <c r="H231" s="9"/>
    </row>
    <row r="232" spans="1:8" ht="15.75" customHeight="1" x14ac:dyDescent="0.25">
      <c r="D232" s="9"/>
      <c r="H232" s="9"/>
    </row>
    <row r="233" spans="1:8" ht="15.75" customHeight="1" x14ac:dyDescent="0.25">
      <c r="D233" s="9"/>
      <c r="H233" s="9"/>
    </row>
    <row r="234" spans="1:8" ht="15.75" customHeight="1" x14ac:dyDescent="0.25">
      <c r="D234" s="9"/>
      <c r="H234" s="9"/>
    </row>
    <row r="235" spans="1:8" ht="15.75" customHeight="1" x14ac:dyDescent="0.25">
      <c r="D235" s="9"/>
      <c r="H235" s="9"/>
    </row>
    <row r="236" spans="1:8" ht="15.75" customHeight="1" x14ac:dyDescent="0.25">
      <c r="D236" s="9"/>
      <c r="H236" s="9"/>
    </row>
    <row r="237" spans="1:8" ht="15.75" customHeight="1" x14ac:dyDescent="0.25">
      <c r="D237" s="9"/>
      <c r="H237" s="9"/>
    </row>
    <row r="238" spans="1:8" ht="15.75" customHeight="1" x14ac:dyDescent="0.25">
      <c r="D238" s="9"/>
      <c r="H238" s="9"/>
    </row>
    <row r="239" spans="1:8" ht="15.75" customHeight="1" x14ac:dyDescent="0.25">
      <c r="A239" s="10" t="s">
        <v>21</v>
      </c>
      <c r="B239" s="10"/>
      <c r="C239" s="10"/>
      <c r="D239" s="10"/>
      <c r="E239" s="10"/>
      <c r="F239" s="10"/>
      <c r="G239" s="10"/>
      <c r="H239" s="10"/>
    </row>
    <row r="240" spans="1:8" ht="15.75" customHeight="1" x14ac:dyDescent="0.25">
      <c r="D240" s="9"/>
      <c r="H240" s="9"/>
    </row>
    <row r="241" spans="1:8" ht="15.75" customHeight="1" x14ac:dyDescent="0.25">
      <c r="A241" s="17" t="s">
        <v>28</v>
      </c>
      <c r="B241" s="17"/>
      <c r="C241" s="86"/>
      <c r="D241" s="18"/>
      <c r="E241" s="17"/>
      <c r="F241" s="19" t="s">
        <v>24</v>
      </c>
      <c r="G241" s="21" t="s">
        <v>93</v>
      </c>
      <c r="H241" s="22"/>
    </row>
    <row r="242" spans="1:8" ht="15.75" customHeight="1" x14ac:dyDescent="0.3">
      <c r="A242" s="17" t="inlineStr">
        <is>
          <t>Dealer-003</t>
        </is>
      </c>
      <c r="B242" s="87"/>
      <c r="C242" s="86"/>
      <c r="D242" s="18"/>
      <c r="E242" s="17"/>
      <c r="F242" s="19" t="s">
        <v>29</v>
      </c>
      <c r="G242" s="17" t="s">
        <v>111</v>
      </c>
      <c r="H242" s="18"/>
    </row>
    <row r="243" spans="1:8" ht="15.75" customHeight="1" x14ac:dyDescent="0.3">
      <c r="A243" s="17" t="inlineStr">
        <is>
          <t>Address line (redacted)</t>
        </is>
      </c>
      <c r="B243" s="87"/>
      <c r="C243" s="138"/>
      <c r="D243" s="138"/>
      <c r="E243" s="138"/>
      <c r="F243" s="18"/>
      <c r="G243" s="17"/>
      <c r="H243" s="25"/>
    </row>
    <row r="244" spans="1:8" ht="15.75" customHeight="1" x14ac:dyDescent="0.3">
      <c r="A244" s="17" t="inlineStr">
        <is>
          <t>Address line (redacted)</t>
        </is>
      </c>
      <c r="B244" s="87"/>
      <c r="C244" s="138"/>
      <c r="D244" s="138"/>
      <c r="E244" s="138"/>
      <c r="F244" s="18"/>
      <c r="G244" s="17"/>
      <c r="H244" s="25"/>
    </row>
    <row r="245" spans="1:8" ht="15.75" customHeight="1" x14ac:dyDescent="0.25">
      <c r="A245" s="17"/>
      <c r="B245" s="17"/>
      <c r="C245" s="138"/>
      <c r="D245" s="138"/>
      <c r="E245" s="138"/>
      <c r="F245" s="18"/>
      <c r="G245" s="17"/>
      <c r="H245" s="25"/>
    </row>
    <row r="246" spans="1:8" ht="15.75" customHeight="1" x14ac:dyDescent="0.25">
      <c r="A246" s="17" t="s">
        <v>79</v>
      </c>
      <c r="B246" s="17"/>
      <c r="C246" s="17"/>
      <c r="D246" s="18"/>
      <c r="E246" s="17"/>
      <c r="F246" s="18"/>
      <c r="G246" s="17"/>
      <c r="H246" s="25"/>
    </row>
    <row r="247" spans="1:8" ht="15.75" customHeight="1" x14ac:dyDescent="0.25">
      <c r="A247" s="17"/>
      <c r="B247" s="17"/>
      <c r="C247" s="17"/>
      <c r="D247" s="18"/>
      <c r="E247" s="17"/>
      <c r="F247" s="18"/>
      <c r="G247" s="17"/>
      <c r="H247" s="25"/>
    </row>
    <row r="248" spans="1:8" ht="15.75" customHeight="1" x14ac:dyDescent="0.25">
      <c r="A248" s="17" t="s">
        <v>35</v>
      </c>
      <c r="B248" s="17"/>
      <c r="C248" s="17"/>
      <c r="D248" s="18"/>
      <c r="E248" s="17"/>
      <c r="F248" s="18"/>
      <c r="G248" s="17"/>
      <c r="H248" s="25"/>
    </row>
    <row r="249" spans="1:8" ht="15.75" customHeight="1" x14ac:dyDescent="0.25">
      <c r="A249" s="17" t="s">
        <v>36</v>
      </c>
      <c r="B249" s="17"/>
      <c r="C249" s="17"/>
      <c r="D249" s="18"/>
      <c r="E249" s="17"/>
      <c r="F249" s="18"/>
      <c r="G249" s="17"/>
      <c r="H249" s="25"/>
    </row>
    <row r="250" spans="1:8" ht="15.75" customHeight="1" x14ac:dyDescent="0.25">
      <c r="A250" s="89" t="s">
        <v>37</v>
      </c>
      <c r="B250" s="90" t="s">
        <v>38</v>
      </c>
      <c r="C250" s="90"/>
      <c r="D250" s="91" t="s">
        <v>39</v>
      </c>
      <c r="E250" s="91" t="s">
        <v>40</v>
      </c>
      <c r="F250" s="92" t="s">
        <v>41</v>
      </c>
      <c r="G250" s="93" t="s">
        <v>42</v>
      </c>
      <c r="H250" s="94" t="s">
        <v>43</v>
      </c>
    </row>
    <row r="251" spans="1:8" ht="15.75" customHeight="1" x14ac:dyDescent="0.3">
      <c r="A251" s="47"/>
      <c r="B251" s="95"/>
      <c r="C251" s="95"/>
      <c r="D251" s="96"/>
      <c r="E251" s="96"/>
      <c r="F251" s="50"/>
      <c r="G251" s="50"/>
      <c r="H251" s="45"/>
    </row>
    <row r="252" spans="1:8" ht="15.75" customHeight="1" x14ac:dyDescent="0.25">
      <c r="A252" s="97"/>
      <c r="B252" s="98" t="s">
        <v>105</v>
      </c>
      <c r="C252" s="99"/>
      <c r="D252" s="100"/>
      <c r="E252" s="100"/>
      <c r="F252" s="100"/>
      <c r="G252" s="100"/>
      <c r="H252" s="101"/>
    </row>
    <row r="253" spans="1:8" ht="15.75" customHeight="1" x14ac:dyDescent="0.25">
      <c r="A253" s="102">
        <v>1</v>
      </c>
      <c r="B253" s="103" t="s">
        <v>106</v>
      </c>
      <c r="C253" s="103"/>
      <c r="D253" s="50">
        <v>3</v>
      </c>
      <c r="E253" s="50">
        <v>100</v>
      </c>
      <c r="F253" s="106">
        <f t="shared" ref="F253:F255" si="4">+E253*D253</f>
      </c>
      <c r="G253" s="50">
        <v>1</v>
      </c>
      <c r="H253" s="45">
        <f t="shared" ref="H253:H255" si="5">+G253*F253</f>
      </c>
    </row>
    <row r="254" spans="1:8" ht="15.75" customHeight="1" x14ac:dyDescent="0.25">
      <c r="A254" s="102">
        <v>2</v>
      </c>
      <c r="B254" s="103" t="s">
        <v>107</v>
      </c>
      <c r="C254" s="103"/>
      <c r="D254" s="50">
        <v>18</v>
      </c>
      <c r="E254" s="50">
        <v>100</v>
      </c>
      <c r="F254" s="106">
        <f t="shared" si="4"/>
      </c>
      <c r="G254" s="50">
        <v>1</v>
      </c>
      <c r="H254" s="45">
        <f t="shared" si="5"/>
      </c>
    </row>
    <row r="255" spans="1:8" ht="15.75" customHeight="1" x14ac:dyDescent="0.25">
      <c r="A255" s="102">
        <v>3</v>
      </c>
      <c r="B255" s="103" t="s">
        <v>108</v>
      </c>
      <c r="C255" s="103"/>
      <c r="D255" s="50">
        <v>9</v>
      </c>
      <c r="E255" s="50">
        <v>100</v>
      </c>
      <c r="F255" s="106">
        <f t="shared" si="4"/>
      </c>
      <c r="G255" s="50">
        <v>1</v>
      </c>
      <c r="H255" s="45">
        <f t="shared" si="5"/>
      </c>
    </row>
    <row r="256" spans="1:8" ht="15.75" customHeight="1" x14ac:dyDescent="0.25">
      <c r="A256" s="102"/>
      <c r="B256" s="103"/>
      <c r="C256" s="103"/>
      <c r="D256" s="50"/>
      <c r="E256" s="50"/>
      <c r="F256" s="106"/>
      <c r="G256" s="50"/>
      <c r="H256" s="45"/>
    </row>
    <row r="257" spans="1:8" ht="15.75" customHeight="1" x14ac:dyDescent="0.25">
      <c r="A257" s="102"/>
      <c r="B257" s="107"/>
      <c r="C257" s="108"/>
      <c r="D257" s="109"/>
      <c r="E257" s="109"/>
      <c r="F257" s="108"/>
      <c r="G257" s="109"/>
      <c r="H257" s="110"/>
    </row>
    <row r="258" spans="1:8" ht="15.75" customHeight="1" x14ac:dyDescent="0.25">
      <c r="A258" s="111"/>
      <c r="B258" s="112"/>
      <c r="C258" s="113"/>
      <c r="D258" s="108"/>
      <c r="E258" s="114"/>
      <c r="F258" s="109"/>
      <c r="G258" s="115"/>
      <c r="H258" s="110"/>
    </row>
    <row r="259" spans="1:8" ht="15.75" customHeight="1" x14ac:dyDescent="0.25">
      <c r="A259" s="116"/>
      <c r="B259" s="117"/>
      <c r="C259" s="118" t="s">
        <v>58</v>
      </c>
      <c r="D259" s="119">
        <f>SUM(D253:D258)</f>
      </c>
      <c r="E259" s="119"/>
      <c r="F259" s="119">
        <f>SUM(F253:F258)</f>
      </c>
      <c r="G259" s="120"/>
      <c r="H259" s="121">
        <f>SUM(H253:H258)</f>
      </c>
    </row>
    <row r="260" spans="1:8" ht="15.75" customHeight="1" x14ac:dyDescent="0.25">
      <c r="A260" s="122"/>
      <c r="B260" s="123"/>
      <c r="C260" s="124"/>
      <c r="D260" s="60"/>
      <c r="E260" s="125"/>
      <c r="F260" s="125"/>
      <c r="G260" s="126"/>
      <c r="H260" s="74"/>
    </row>
    <row r="261" spans="1:8" ht="15.75" customHeight="1" x14ac:dyDescent="0.25">
      <c r="A261" s="127"/>
      <c r="B261" s="18"/>
      <c r="C261" s="18"/>
      <c r="D261" s="77" t="s">
        <v>59</v>
      </c>
      <c r="E261" s="76" t="s">
        <v>60</v>
      </c>
      <c r="F261" s="76"/>
      <c r="G261" s="17"/>
      <c r="H261" s="25"/>
    </row>
    <row r="262" spans="1:8" ht="15.75" customHeight="1" x14ac:dyDescent="0.25">
      <c r="A262" s="127"/>
      <c r="B262" s="18"/>
      <c r="C262" s="18"/>
      <c r="D262" s="77"/>
      <c r="E262" s="76"/>
      <c r="F262" s="76"/>
      <c r="G262" s="17"/>
      <c r="H262" s="25"/>
    </row>
    <row r="263" spans="1:8" ht="15.75" customHeight="1" x14ac:dyDescent="0.25">
      <c r="A263" s="76"/>
      <c r="B263" s="76"/>
      <c r="C263" s="76"/>
      <c r="D263" s="77"/>
      <c r="E263" s="76"/>
      <c r="F263" s="76"/>
      <c r="G263" s="17"/>
      <c r="H263" s="25"/>
    </row>
    <row r="264" spans="1:8" ht="15.75" customHeight="1" x14ac:dyDescent="0.25">
      <c r="A264" s="76"/>
      <c r="B264" s="76"/>
      <c r="C264" s="76"/>
      <c r="D264" s="77"/>
      <c r="E264" s="76" t="s">
        <v>61</v>
      </c>
      <c r="F264" s="76"/>
      <c r="G264" s="17"/>
      <c r="H264" s="25"/>
    </row>
    <row r="265" spans="1:8" ht="15.75" customHeight="1" x14ac:dyDescent="0.25">
      <c r="D265" s="9"/>
      <c r="H265" s="9"/>
    </row>
    <row r="266" spans="1:8" ht="15.75" customHeight="1" x14ac:dyDescent="0.25">
      <c r="D266" s="9"/>
      <c r="H266" s="9"/>
    </row>
    <row r="267" spans="1:8" ht="15.75" customHeight="1" x14ac:dyDescent="0.25">
      <c r="D267" s="9"/>
      <c r="H267" s="9"/>
    </row>
    <row r="268" spans="1:8" ht="15.75" customHeight="1" x14ac:dyDescent="0.25">
      <c r="D268" s="9"/>
      <c r="H268" s="9"/>
    </row>
    <row r="269" spans="1:8" ht="15.75" customHeight="1" x14ac:dyDescent="0.25">
      <c r="D269" s="9"/>
      <c r="H269" s="9"/>
    </row>
    <row r="270" spans="1:8" ht="15.75" customHeight="1" x14ac:dyDescent="0.25">
      <c r="D270" s="9"/>
      <c r="H270" s="9"/>
    </row>
    <row r="271" spans="1:8" ht="15.75" customHeight="1" x14ac:dyDescent="0.25">
      <c r="D271" s="9"/>
      <c r="H271" s="9"/>
    </row>
    <row r="272" spans="1:8" ht="15.75" customHeight="1" x14ac:dyDescent="0.25">
      <c r="D272" s="9"/>
      <c r="H272" s="9"/>
    </row>
    <row r="273" spans="1:8" ht="15.75" customHeight="1" x14ac:dyDescent="0.25">
      <c r="D273" s="9"/>
      <c r="H273" s="9"/>
    </row>
    <row r="274" spans="1:8" ht="15.75" customHeight="1" x14ac:dyDescent="0.25">
      <c r="D274" s="9"/>
      <c r="H274" s="9"/>
    </row>
    <row r="275" spans="1:8" ht="15.75" customHeight="1" x14ac:dyDescent="0.25">
      <c r="D275" s="9"/>
      <c r="H275" s="9"/>
    </row>
    <row r="276" spans="1:8" ht="15.75" customHeight="1" x14ac:dyDescent="0.25">
      <c r="D276" s="9"/>
      <c r="H276" s="9"/>
    </row>
    <row r="277" spans="1:8" ht="15.75" customHeight="1" x14ac:dyDescent="0.25">
      <c r="D277" s="9"/>
      <c r="H277" s="9"/>
    </row>
    <row r="278" spans="1:8" ht="15.75" customHeight="1" x14ac:dyDescent="0.25">
      <c r="D278" s="9"/>
      <c r="H278" s="9"/>
    </row>
    <row r="279" spans="1:8" ht="15.75" customHeight="1" x14ac:dyDescent="0.25">
      <c r="D279" s="9"/>
      <c r="H279" s="9"/>
    </row>
    <row r="280" spans="1:8" ht="15.75" customHeight="1" x14ac:dyDescent="0.25">
      <c r="D280" s="9"/>
      <c r="H280" s="9"/>
    </row>
    <row r="281" spans="1:8" ht="15.75" customHeight="1" x14ac:dyDescent="0.25">
      <c r="D281" s="9"/>
      <c r="H281" s="9"/>
    </row>
    <row r="282" spans="1:8" ht="15.75" customHeight="1" x14ac:dyDescent="0.25">
      <c r="D282" s="9"/>
      <c r="H282" s="9"/>
    </row>
    <row r="283" spans="1:8" ht="15.75" customHeight="1" x14ac:dyDescent="0.25">
      <c r="D283" s="9"/>
      <c r="H283" s="9"/>
    </row>
    <row r="284" spans="1:8" ht="15.75" customHeight="1" x14ac:dyDescent="0.25">
      <c r="A284" s="10" t="s">
        <v>21</v>
      </c>
      <c r="B284" s="10"/>
      <c r="C284" s="10"/>
      <c r="D284" s="10"/>
      <c r="E284" s="10"/>
      <c r="F284" s="10"/>
      <c r="G284" s="10"/>
      <c r="H284" s="10"/>
    </row>
    <row r="285" spans="1:8" ht="15.75" customHeight="1" x14ac:dyDescent="0.25">
      <c r="D285" s="9"/>
      <c r="H285" s="9"/>
    </row>
    <row r="286" spans="1:8" ht="15.75" customHeight="1" x14ac:dyDescent="0.25">
      <c r="A286" s="17" t="s">
        <v>28</v>
      </c>
      <c r="B286" s="17"/>
      <c r="C286" s="17"/>
      <c r="D286" s="18"/>
      <c r="E286" s="17"/>
      <c r="F286" s="19" t="s">
        <v>24</v>
      </c>
      <c r="G286" s="21" t="s">
        <v>93</v>
      </c>
      <c r="H286" s="22"/>
    </row>
    <row r="287" spans="1:8" ht="15.75" customHeight="1" x14ac:dyDescent="0.25">
      <c r="A287" s="17" t="inlineStr">
        <is>
          <t>Dealer-009</t>
        </is>
      </c>
      <c r="B287" s="17"/>
      <c r="C287" s="17" t="inlineStr">
        <is>
          <t>ATTN: Contact-001</t>
        </is>
      </c>
      <c r="D287" s="18"/>
      <c r="E287" s="17"/>
      <c r="F287" s="19" t="s">
        <v>29</v>
      </c>
      <c r="G287" s="17" t="s">
        <v>117</v>
      </c>
      <c r="H287" s="18"/>
    </row>
    <row r="288" spans="1:8" ht="15.75" customHeight="1" x14ac:dyDescent="0.25">
      <c r="A288" s="17" t="inlineStr">
        <is>
          <t>Address line (redacted)</t>
        </is>
      </c>
      <c r="B288" s="17"/>
      <c r="C288" s="17"/>
      <c r="D288" s="138"/>
      <c r="E288" s="138"/>
      <c r="F288" s="18"/>
      <c r="G288" s="17"/>
      <c r="H288" s="25"/>
    </row>
    <row r="289" spans="1:8" ht="15.75" customHeight="1" x14ac:dyDescent="0.25">
      <c r="A289" s="17" t="inlineStr">
        <is>
          <t>Address line (redacted)</t>
        </is>
      </c>
      <c r="B289" s="17"/>
      <c r="C289" s="17"/>
      <c r="D289" s="138"/>
      <c r="E289" s="138"/>
      <c r="F289" s="18"/>
      <c r="G289" s="17"/>
      <c r="H289" s="25"/>
    </row>
    <row r="290" spans="1:8" ht="15.75" customHeight="1" x14ac:dyDescent="0.25">
      <c r="A290" s="17"/>
      <c r="B290" s="17"/>
      <c r="C290" s="138"/>
      <c r="D290" s="138"/>
      <c r="E290" s="138"/>
      <c r="F290" s="18"/>
      <c r="G290" s="17"/>
      <c r="H290" s="25"/>
    </row>
    <row r="291" spans="1:8" ht="15.75" customHeight="1" x14ac:dyDescent="0.25">
      <c r="A291" s="17" t="s">
        <v>79</v>
      </c>
      <c r="B291" s="17"/>
      <c r="C291" s="17"/>
      <c r="D291" s="18"/>
      <c r="E291" s="17"/>
      <c r="F291" s="18"/>
      <c r="G291" s="17"/>
      <c r="H291" s="25"/>
    </row>
    <row r="292" spans="1:8" ht="15.75" customHeight="1" x14ac:dyDescent="0.25">
      <c r="A292" s="17"/>
      <c r="B292" s="17"/>
      <c r="C292" s="17"/>
      <c r="D292" s="18"/>
      <c r="E292" s="17"/>
      <c r="F292" s="18"/>
      <c r="G292" s="17"/>
      <c r="H292" s="25"/>
    </row>
    <row r="293" spans="1:8" ht="15.75" customHeight="1" x14ac:dyDescent="0.25">
      <c r="A293" s="17" t="s">
        <v>35</v>
      </c>
      <c r="B293" s="17"/>
      <c r="C293" s="17"/>
      <c r="D293" s="18"/>
      <c r="E293" s="17"/>
      <c r="F293" s="18"/>
      <c r="G293" s="17"/>
      <c r="H293" s="25"/>
    </row>
    <row r="294" spans="1:8" ht="15.75" customHeight="1" x14ac:dyDescent="0.25">
      <c r="A294" s="17" t="s">
        <v>36</v>
      </c>
      <c r="B294" s="17"/>
      <c r="C294" s="17"/>
      <c r="D294" s="18"/>
      <c r="E294" s="17"/>
      <c r="F294" s="18"/>
      <c r="G294" s="17"/>
      <c r="H294" s="25"/>
    </row>
    <row r="295" spans="1:8" ht="15.75" customHeight="1" x14ac:dyDescent="0.25">
      <c r="A295" s="89" t="s">
        <v>37</v>
      </c>
      <c r="B295" s="90" t="s">
        <v>38</v>
      </c>
      <c r="C295" s="90"/>
      <c r="D295" s="91" t="s">
        <v>39</v>
      </c>
      <c r="E295" s="91" t="s">
        <v>40</v>
      </c>
      <c r="F295" s="92" t="s">
        <v>41</v>
      </c>
      <c r="G295" s="93" t="s">
        <v>42</v>
      </c>
      <c r="H295" s="94" t="s">
        <v>43</v>
      </c>
    </row>
    <row r="296" spans="1:8" ht="15.75" customHeight="1" x14ac:dyDescent="0.3">
      <c r="A296" s="47"/>
      <c r="B296" s="95"/>
      <c r="C296" s="95"/>
      <c r="D296" s="96"/>
      <c r="E296" s="96"/>
      <c r="F296" s="50"/>
      <c r="G296" s="50"/>
      <c r="H296" s="45"/>
    </row>
    <row r="297" spans="1:8" ht="15.75" customHeight="1" x14ac:dyDescent="0.25">
      <c r="A297" s="97"/>
      <c r="B297" s="98" t="s">
        <v>105</v>
      </c>
      <c r="C297" s="99"/>
      <c r="D297" s="100"/>
      <c r="E297" s="100"/>
      <c r="F297" s="100"/>
      <c r="G297" s="100"/>
      <c r="H297" s="101"/>
    </row>
    <row r="298" spans="1:8" ht="15.75" customHeight="1" x14ac:dyDescent="0.25">
      <c r="A298" s="102">
        <v>1</v>
      </c>
      <c r="B298" s="103" t="s">
        <v>106</v>
      </c>
      <c r="C298" s="103"/>
      <c r="D298" s="50">
        <v>3</v>
      </c>
      <c r="E298" s="50">
        <v>100</v>
      </c>
      <c r="F298" s="106">
        <f t="shared" ref="F298:F300" si="6">+E298*D298</f>
      </c>
      <c r="G298" s="50">
        <v>1</v>
      </c>
      <c r="H298" s="45">
        <f t="shared" ref="H298:H300" si="7">+G298*F298</f>
      </c>
    </row>
    <row r="299" spans="1:8" ht="15.75" customHeight="1" x14ac:dyDescent="0.25">
      <c r="A299" s="102">
        <v>2</v>
      </c>
      <c r="B299" s="103" t="s">
        <v>107</v>
      </c>
      <c r="C299" s="103"/>
      <c r="D299" s="50">
        <v>18</v>
      </c>
      <c r="E299" s="50">
        <v>100</v>
      </c>
      <c r="F299" s="106">
        <f t="shared" si="6"/>
      </c>
      <c r="G299" s="50">
        <v>1</v>
      </c>
      <c r="H299" s="45">
        <f t="shared" si="7"/>
      </c>
    </row>
    <row r="300" spans="1:8" ht="15.75" customHeight="1" x14ac:dyDescent="0.25">
      <c r="A300" s="102">
        <v>3</v>
      </c>
      <c r="B300" s="103" t="s">
        <v>108</v>
      </c>
      <c r="C300" s="103"/>
      <c r="D300" s="50">
        <v>9</v>
      </c>
      <c r="E300" s="50">
        <v>100</v>
      </c>
      <c r="F300" s="106">
        <f t="shared" si="6"/>
      </c>
      <c r="G300" s="50">
        <v>1</v>
      </c>
      <c r="H300" s="45">
        <f t="shared" si="7"/>
      </c>
    </row>
    <row r="301" spans="1:8" ht="15.75" customHeight="1" x14ac:dyDescent="0.25">
      <c r="A301" s="102"/>
      <c r="B301" s="103"/>
      <c r="C301" s="103"/>
      <c r="D301" s="50"/>
      <c r="E301" s="50"/>
      <c r="F301" s="106"/>
      <c r="G301" s="50"/>
      <c r="H301" s="45"/>
    </row>
    <row r="302" spans="1:8" ht="15.75" customHeight="1" x14ac:dyDescent="0.25">
      <c r="A302" s="102"/>
      <c r="B302" s="107"/>
      <c r="C302" s="108"/>
      <c r="D302" s="109"/>
      <c r="E302" s="109"/>
      <c r="F302" s="108"/>
      <c r="G302" s="109"/>
      <c r="H302" s="110"/>
    </row>
    <row r="303" spans="1:8" ht="15.75" customHeight="1" x14ac:dyDescent="0.25">
      <c r="A303" s="111"/>
      <c r="B303" s="112"/>
      <c r="C303" s="113"/>
      <c r="D303" s="108"/>
      <c r="E303" s="114"/>
      <c r="F303" s="109"/>
      <c r="G303" s="115"/>
      <c r="H303" s="110"/>
    </row>
    <row r="304" spans="1:8" ht="15.75" customHeight="1" x14ac:dyDescent="0.25">
      <c r="A304" s="116"/>
      <c r="B304" s="117"/>
      <c r="C304" s="118" t="s">
        <v>58</v>
      </c>
      <c r="D304" s="119">
        <f>SUM(D298:D303)</f>
      </c>
      <c r="E304" s="119"/>
      <c r="F304" s="119">
        <f>SUM(F298:F303)</f>
      </c>
      <c r="G304" s="120"/>
      <c r="H304" s="121">
        <f>SUM(H298:H303)</f>
      </c>
    </row>
    <row r="305" spans="1:8" ht="15.75" customHeight="1" x14ac:dyDescent="0.25">
      <c r="A305" s="122"/>
      <c r="B305" s="123"/>
      <c r="C305" s="124"/>
      <c r="D305" s="60"/>
      <c r="E305" s="125"/>
      <c r="F305" s="125"/>
      <c r="G305" s="126"/>
      <c r="H305" s="74"/>
    </row>
    <row r="306" spans="1:8" ht="15.75" customHeight="1" x14ac:dyDescent="0.25">
      <c r="A306" s="127"/>
      <c r="B306" s="18"/>
      <c r="C306" s="18"/>
      <c r="D306" s="77" t="s">
        <v>59</v>
      </c>
      <c r="E306" s="76" t="s">
        <v>60</v>
      </c>
      <c r="F306" s="76"/>
      <c r="G306" s="17"/>
      <c r="H306" s="25"/>
    </row>
    <row r="307" spans="1:8" ht="15.75" customHeight="1" x14ac:dyDescent="0.25">
      <c r="A307" s="127"/>
      <c r="B307" s="18"/>
      <c r="C307" s="18"/>
      <c r="D307" s="77"/>
      <c r="E307" s="76"/>
      <c r="F307" s="76"/>
      <c r="G307" s="17"/>
      <c r="H307" s="25"/>
    </row>
    <row r="308" spans="1:8" ht="15.75" customHeight="1" x14ac:dyDescent="0.25">
      <c r="A308" s="76"/>
      <c r="B308" s="76"/>
      <c r="C308" s="76"/>
      <c r="D308" s="77"/>
      <c r="E308" s="76"/>
      <c r="F308" s="76"/>
      <c r="G308" s="17"/>
      <c r="H308" s="25"/>
    </row>
    <row r="309" spans="1:8" ht="15.75" customHeight="1" x14ac:dyDescent="0.25">
      <c r="A309" s="76"/>
      <c r="B309" s="76"/>
      <c r="C309" s="76"/>
      <c r="D309" s="77"/>
      <c r="E309" s="76" t="s">
        <v>61</v>
      </c>
      <c r="F309" s="76"/>
      <c r="G309" s="17"/>
      <c r="H309" s="25"/>
    </row>
    <row r="310" spans="1:8" ht="15.75" customHeight="1" x14ac:dyDescent="0.25">
      <c r="D310" s="9"/>
      <c r="H310" s="9"/>
    </row>
    <row r="311" spans="1:8" ht="15.75" customHeight="1" x14ac:dyDescent="0.25">
      <c r="D311" s="9"/>
      <c r="H311" s="9"/>
    </row>
    <row r="312" spans="1:8" ht="15.75" customHeight="1" x14ac:dyDescent="0.25">
      <c r="D312" s="9"/>
      <c r="H312" s="9"/>
    </row>
    <row r="313" spans="1:8" ht="15.75" customHeight="1" x14ac:dyDescent="0.25">
      <c r="D313" s="9"/>
      <c r="H313" s="9"/>
    </row>
    <row r="314" spans="1:8" ht="15.75" customHeight="1" x14ac:dyDescent="0.25">
      <c r="D314" s="9"/>
      <c r="H314" s="9"/>
    </row>
    <row r="315" spans="1:8" ht="15.75" customHeight="1" x14ac:dyDescent="0.25">
      <c r="D315" s="9"/>
      <c r="H315" s="9"/>
    </row>
    <row r="316" spans="1:8" ht="15.75" customHeight="1" x14ac:dyDescent="0.25">
      <c r="D316" s="9"/>
      <c r="H316" s="9"/>
    </row>
    <row r="317" spans="1:8" ht="15.75" customHeight="1" x14ac:dyDescent="0.25">
      <c r="D317" s="9"/>
      <c r="H317" s="9"/>
    </row>
    <row r="318" spans="1:8" ht="15.75" customHeight="1" x14ac:dyDescent="0.25">
      <c r="D318" s="9"/>
      <c r="H318" s="9"/>
    </row>
    <row r="319" spans="1:8" ht="15.75" customHeight="1" x14ac:dyDescent="0.25">
      <c r="D319" s="9"/>
      <c r="H319" s="9"/>
    </row>
    <row r="320" spans="1:8" ht="15.75" customHeight="1" x14ac:dyDescent="0.25">
      <c r="D320" s="9"/>
      <c r="H320" s="9"/>
    </row>
    <row r="321" spans="1:8" ht="15.75" customHeight="1" x14ac:dyDescent="0.25">
      <c r="D321" s="9"/>
      <c r="H321" s="9"/>
    </row>
    <row r="322" spans="1:8" ht="15.75" customHeight="1" x14ac:dyDescent="0.25">
      <c r="D322" s="9"/>
      <c r="H322" s="9"/>
    </row>
    <row r="323" spans="1:8" ht="15.75" customHeight="1" x14ac:dyDescent="0.25">
      <c r="D323" s="9"/>
      <c r="H323" s="9"/>
    </row>
    <row r="324" spans="1:8" ht="15.75" customHeight="1" x14ac:dyDescent="0.25">
      <c r="D324" s="9"/>
      <c r="H324" s="9"/>
    </row>
    <row r="325" spans="1:8" ht="15.75" customHeight="1" x14ac:dyDescent="0.25">
      <c r="D325" s="9"/>
      <c r="H325" s="9"/>
    </row>
    <row r="326" spans="1:8" ht="15.75" customHeight="1" x14ac:dyDescent="0.25">
      <c r="D326" s="9"/>
      <c r="H326" s="9"/>
    </row>
    <row r="327" spans="1:8" ht="15.75" customHeight="1" x14ac:dyDescent="0.25">
      <c r="D327" s="9"/>
      <c r="H327" s="9"/>
    </row>
    <row r="328" spans="1:8" ht="15.75" customHeight="1" x14ac:dyDescent="0.25">
      <c r="D328" s="9"/>
      <c r="H328" s="9"/>
    </row>
    <row r="329" spans="1:8" ht="15.75" customHeight="1" x14ac:dyDescent="0.25">
      <c r="D329" s="9"/>
      <c r="H329" s="9"/>
    </row>
    <row r="330" spans="1:8" ht="15.75" customHeight="1" x14ac:dyDescent="0.25">
      <c r="A330" s="10" t="s">
        <v>21</v>
      </c>
      <c r="B330" s="10"/>
      <c r="C330" s="10"/>
      <c r="D330" s="10"/>
      <c r="E330" s="10"/>
      <c r="F330" s="10"/>
      <c r="G330" s="10"/>
      <c r="H330" s="10"/>
    </row>
    <row r="331" spans="1:8" ht="15.75" customHeight="1" x14ac:dyDescent="0.25">
      <c r="D331" s="9"/>
      <c r="H331" s="9"/>
    </row>
    <row r="332" spans="1:8" ht="15.75" customHeight="1" x14ac:dyDescent="0.25">
      <c r="A332" s="17" t="s">
        <v>28</v>
      </c>
      <c r="B332" s="17"/>
      <c r="C332" s="86"/>
      <c r="D332" s="18"/>
      <c r="E332" s="17"/>
      <c r="F332" s="19" t="s">
        <v>24</v>
      </c>
      <c r="G332" s="21" t="s">
        <v>93</v>
      </c>
      <c r="H332" s="22"/>
    </row>
    <row r="333" spans="1:8" ht="15.75" customHeight="1" x14ac:dyDescent="0.3">
      <c r="A333" s="17" t="inlineStr">
        <is>
          <t>Dealer-004</t>
        </is>
      </c>
      <c r="B333" s="87"/>
      <c r="C333" s="86"/>
      <c r="D333" s="18"/>
      <c r="E333" s="17"/>
      <c r="F333" s="19" t="s">
        <v>29</v>
      </c>
      <c r="G333" s="17" t="s">
        <v>120</v>
      </c>
      <c r="H333" s="18"/>
    </row>
    <row r="334" spans="1:8" ht="15.75" customHeight="1" x14ac:dyDescent="0.3">
      <c r="A334" s="17" t="inlineStr">
        <is>
          <t>Address line (redacted)</t>
        </is>
      </c>
      <c r="B334" s="87"/>
      <c r="C334" s="138"/>
      <c r="D334" s="138"/>
      <c r="E334" s="138"/>
      <c r="F334" s="18"/>
      <c r="G334" s="17"/>
      <c r="H334" s="25"/>
    </row>
    <row r="335" spans="1:8" ht="15.75" customHeight="1" x14ac:dyDescent="0.3">
      <c r="A335" s="17" t="inlineStr">
        <is>
          <t>Address line (redacted)</t>
        </is>
      </c>
      <c r="B335" s="87"/>
      <c r="C335" s="138"/>
      <c r="D335" s="138"/>
      <c r="E335" s="138"/>
      <c r="F335" s="18"/>
      <c r="G335" s="17"/>
      <c r="H335" s="25"/>
    </row>
    <row r="336" spans="1:8" ht="15.75" customHeight="1" x14ac:dyDescent="0.25">
      <c r="A336" s="17"/>
      <c r="B336" s="17"/>
      <c r="C336" s="138"/>
      <c r="D336" s="138"/>
      <c r="E336" s="138"/>
      <c r="F336" s="18"/>
      <c r="G336" s="17"/>
      <c r="H336" s="25"/>
    </row>
    <row r="337" spans="1:8" ht="15.75" customHeight="1" x14ac:dyDescent="0.25">
      <c r="A337" s="17" t="s">
        <v>79</v>
      </c>
      <c r="B337" s="17"/>
      <c r="C337" s="17"/>
      <c r="D337" s="18"/>
      <c r="E337" s="17"/>
      <c r="F337" s="18"/>
      <c r="G337" s="17"/>
      <c r="H337" s="25"/>
    </row>
    <row r="338" spans="1:8" ht="15.75" customHeight="1" x14ac:dyDescent="0.25">
      <c r="A338" s="17"/>
      <c r="B338" s="17"/>
      <c r="C338" s="17"/>
      <c r="D338" s="18"/>
      <c r="E338" s="17"/>
      <c r="F338" s="18"/>
      <c r="G338" s="17"/>
      <c r="H338" s="25"/>
    </row>
    <row r="339" spans="1:8" ht="15.75" customHeight="1" x14ac:dyDescent="0.25">
      <c r="A339" s="17" t="s">
        <v>35</v>
      </c>
      <c r="B339" s="17"/>
      <c r="C339" s="17"/>
      <c r="D339" s="18"/>
      <c r="E339" s="17"/>
      <c r="F339" s="18"/>
      <c r="G339" s="17"/>
      <c r="H339" s="25"/>
    </row>
    <row r="340" spans="1:8" ht="15.75" customHeight="1" x14ac:dyDescent="0.25">
      <c r="A340" s="17" t="s">
        <v>36</v>
      </c>
      <c r="B340" s="17"/>
      <c r="C340" s="17"/>
      <c r="D340" s="18"/>
      <c r="E340" s="17"/>
      <c r="F340" s="18"/>
      <c r="G340" s="17"/>
      <c r="H340" s="25"/>
    </row>
    <row r="341" spans="1:8" ht="15.75" customHeight="1" x14ac:dyDescent="0.25">
      <c r="A341" s="89" t="s">
        <v>37</v>
      </c>
      <c r="B341" s="90" t="s">
        <v>38</v>
      </c>
      <c r="C341" s="90"/>
      <c r="D341" s="91" t="s">
        <v>39</v>
      </c>
      <c r="E341" s="91" t="s">
        <v>40</v>
      </c>
      <c r="F341" s="92" t="s">
        <v>41</v>
      </c>
      <c r="G341" s="93" t="s">
        <v>42</v>
      </c>
      <c r="H341" s="94" t="s">
        <v>43</v>
      </c>
    </row>
    <row r="342" spans="1:8" ht="15.75" customHeight="1" x14ac:dyDescent="0.3">
      <c r="A342" s="47"/>
      <c r="B342" s="95"/>
      <c r="C342" s="95"/>
      <c r="D342" s="96"/>
      <c r="E342" s="96"/>
      <c r="F342" s="50"/>
      <c r="G342" s="50"/>
      <c r="H342" s="45"/>
    </row>
    <row r="343" spans="1:8" ht="15.75" customHeight="1" x14ac:dyDescent="0.25">
      <c r="A343" s="97"/>
      <c r="B343" s="98" t="s">
        <v>105</v>
      </c>
      <c r="C343" s="99"/>
      <c r="D343" s="100"/>
      <c r="E343" s="100"/>
      <c r="F343" s="100"/>
      <c r="G343" s="100"/>
      <c r="H343" s="101"/>
    </row>
    <row r="344" spans="1:8" ht="15.75" customHeight="1" x14ac:dyDescent="0.25">
      <c r="A344" s="102">
        <v>1</v>
      </c>
      <c r="B344" s="103" t="s">
        <v>106</v>
      </c>
      <c r="C344" s="103"/>
      <c r="D344" s="50">
        <v>2</v>
      </c>
      <c r="E344" s="50">
        <v>100</v>
      </c>
      <c r="F344" s="106">
        <f t="shared" ref="F344:F346" si="8">+E344*D344</f>
      </c>
      <c r="G344" s="50">
        <v>1</v>
      </c>
      <c r="H344" s="45">
        <f t="shared" ref="H344:H346" si="9">+G344*F344</f>
      </c>
    </row>
    <row r="345" spans="1:8" ht="15.75" customHeight="1" x14ac:dyDescent="0.25">
      <c r="A345" s="102">
        <v>2</v>
      </c>
      <c r="B345" s="103" t="s">
        <v>107</v>
      </c>
      <c r="C345" s="103"/>
      <c r="D345" s="50">
        <v>12</v>
      </c>
      <c r="E345" s="50">
        <v>100</v>
      </c>
      <c r="F345" s="106">
        <f t="shared" si="8"/>
      </c>
      <c r="G345" s="50">
        <v>1</v>
      </c>
      <c r="H345" s="45">
        <f t="shared" si="9"/>
      </c>
    </row>
    <row r="346" spans="1:8" ht="15.75" customHeight="1" x14ac:dyDescent="0.25">
      <c r="A346" s="102">
        <v>3</v>
      </c>
      <c r="B346" s="103" t="s">
        <v>108</v>
      </c>
      <c r="C346" s="103"/>
      <c r="D346" s="50">
        <v>6</v>
      </c>
      <c r="E346" s="50">
        <v>100</v>
      </c>
      <c r="F346" s="106">
        <f t="shared" si="8"/>
      </c>
      <c r="G346" s="50">
        <v>1</v>
      </c>
      <c r="H346" s="45">
        <f t="shared" si="9"/>
      </c>
    </row>
    <row r="347" spans="1:8" ht="15.75" customHeight="1" x14ac:dyDescent="0.25">
      <c r="A347" s="102"/>
      <c r="B347" s="103"/>
      <c r="C347" s="103"/>
      <c r="D347" s="50"/>
      <c r="E347" s="50"/>
      <c r="F347" s="106"/>
      <c r="G347" s="50"/>
      <c r="H347" s="45"/>
    </row>
    <row r="348" spans="1:8" ht="15.75" customHeight="1" x14ac:dyDescent="0.25">
      <c r="A348" s="102"/>
      <c r="B348" s="107"/>
      <c r="C348" s="108"/>
      <c r="D348" s="109"/>
      <c r="E348" s="109"/>
      <c r="F348" s="108"/>
      <c r="G348" s="109"/>
      <c r="H348" s="110"/>
    </row>
    <row r="349" spans="1:8" ht="15.75" customHeight="1" x14ac:dyDescent="0.25">
      <c r="A349" s="111"/>
      <c r="B349" s="112"/>
      <c r="C349" s="113"/>
      <c r="D349" s="108"/>
      <c r="E349" s="114"/>
      <c r="F349" s="109"/>
      <c r="G349" s="115"/>
      <c r="H349" s="110"/>
    </row>
    <row r="350" spans="1:8" ht="15.75" customHeight="1" x14ac:dyDescent="0.25">
      <c r="A350" s="116"/>
      <c r="B350" s="117"/>
      <c r="C350" s="118" t="s">
        <v>58</v>
      </c>
      <c r="D350" s="119">
        <f>SUM(D344:D349)</f>
      </c>
      <c r="E350" s="119"/>
      <c r="F350" s="119">
        <f>SUM(F344:F349)</f>
      </c>
      <c r="G350" s="120"/>
      <c r="H350" s="121">
        <f>SUM(H344:H349)</f>
      </c>
    </row>
    <row r="351" spans="1:8" ht="15.75" customHeight="1" x14ac:dyDescent="0.25">
      <c r="A351" s="122"/>
      <c r="B351" s="123"/>
      <c r="C351" s="124"/>
      <c r="D351" s="60"/>
      <c r="E351" s="125"/>
      <c r="F351" s="125"/>
      <c r="G351" s="126"/>
      <c r="H351" s="74"/>
    </row>
    <row r="352" spans="1:8" ht="15.75" customHeight="1" x14ac:dyDescent="0.25">
      <c r="A352" s="127"/>
      <c r="B352" s="18"/>
      <c r="C352" s="18"/>
      <c r="D352" s="77" t="s">
        <v>59</v>
      </c>
      <c r="E352" s="76" t="s">
        <v>60</v>
      </c>
      <c r="F352" s="76"/>
      <c r="G352" s="17"/>
      <c r="H352" s="25"/>
    </row>
    <row r="353" spans="1:8" ht="15.75" customHeight="1" x14ac:dyDescent="0.25">
      <c r="A353" s="127"/>
      <c r="B353" s="18"/>
      <c r="C353" s="18"/>
      <c r="D353" s="77"/>
      <c r="E353" s="76"/>
      <c r="F353" s="76"/>
      <c r="G353" s="17"/>
      <c r="H353" s="25"/>
    </row>
    <row r="354" spans="1:8" ht="15.75" customHeight="1" x14ac:dyDescent="0.25">
      <c r="A354" s="76"/>
      <c r="B354" s="76"/>
      <c r="C354" s="76"/>
      <c r="D354" s="77"/>
      <c r="E354" s="76"/>
      <c r="F354" s="76"/>
      <c r="G354" s="17"/>
      <c r="H354" s="25"/>
    </row>
    <row r="355" spans="1:8" ht="15.75" customHeight="1" x14ac:dyDescent="0.25">
      <c r="A355" s="76"/>
      <c r="B355" s="76"/>
      <c r="C355" s="76"/>
      <c r="D355" s="77"/>
      <c r="E355" s="76" t="s">
        <v>61</v>
      </c>
      <c r="F355" s="76"/>
      <c r="G355" s="17"/>
      <c r="H355" s="25"/>
    </row>
    <row r="356" spans="1:8" ht="15.75" customHeight="1" x14ac:dyDescent="0.25">
      <c r="D356" s="9"/>
      <c r="H356" s="9"/>
    </row>
    <row r="357" spans="1:8" ht="15.75" customHeight="1" x14ac:dyDescent="0.25">
      <c r="D357" s="9"/>
      <c r="H357" s="9"/>
    </row>
    <row r="358" spans="1:8" ht="15.75" customHeight="1" x14ac:dyDescent="0.25">
      <c r="D358" s="9"/>
      <c r="H358" s="9"/>
    </row>
    <row r="359" spans="1:8" ht="15.75" customHeight="1" x14ac:dyDescent="0.25">
      <c r="D359" s="9"/>
      <c r="H359" s="9"/>
    </row>
    <row r="360" spans="1:8" ht="15.75" customHeight="1" x14ac:dyDescent="0.25">
      <c r="D360" s="9"/>
      <c r="H360" s="9"/>
    </row>
    <row r="361" spans="1:8" ht="15.75" customHeight="1" x14ac:dyDescent="0.25">
      <c r="D361" s="9"/>
      <c r="H361" s="9"/>
    </row>
    <row r="362" spans="1:8" ht="15.75" customHeight="1" x14ac:dyDescent="0.25">
      <c r="D362" s="9"/>
      <c r="H362" s="9"/>
    </row>
    <row r="363" spans="1:8" ht="15.75" customHeight="1" x14ac:dyDescent="0.25">
      <c r="D363" s="9"/>
      <c r="H363" s="9"/>
    </row>
    <row r="364" spans="1:8" ht="15.75" customHeight="1" x14ac:dyDescent="0.25">
      <c r="D364" s="9"/>
      <c r="H364" s="9"/>
    </row>
    <row r="365" spans="1:8" ht="15.75" customHeight="1" x14ac:dyDescent="0.25">
      <c r="D365" s="9"/>
      <c r="H365" s="9"/>
    </row>
    <row r="366" spans="1:8" ht="15.75" customHeight="1" x14ac:dyDescent="0.25">
      <c r="D366" s="9"/>
      <c r="H366" s="9"/>
    </row>
    <row r="367" spans="1:8" ht="15.75" customHeight="1" x14ac:dyDescent="0.25">
      <c r="D367" s="9"/>
      <c r="H367" s="9"/>
    </row>
    <row r="368" spans="1:8" ht="15.75" customHeight="1" x14ac:dyDescent="0.25">
      <c r="D368" s="9"/>
      <c r="H368" s="9"/>
    </row>
    <row r="369" spans="1:8" ht="15.75" customHeight="1" x14ac:dyDescent="0.25">
      <c r="D369" s="9"/>
      <c r="H369" s="9"/>
    </row>
    <row r="370" spans="1:8" ht="15.75" customHeight="1" x14ac:dyDescent="0.25">
      <c r="D370" s="9"/>
      <c r="H370" s="9"/>
    </row>
    <row r="371" spans="1:8" ht="15.75" customHeight="1" x14ac:dyDescent="0.25">
      <c r="D371" s="9"/>
      <c r="H371" s="9"/>
    </row>
    <row r="372" spans="1:8" ht="15.75" customHeight="1" x14ac:dyDescent="0.25">
      <c r="D372" s="9"/>
      <c r="H372" s="9"/>
    </row>
    <row r="373" spans="1:8" ht="15.75" customHeight="1" x14ac:dyDescent="0.25">
      <c r="D373" s="9"/>
      <c r="H373" s="9"/>
    </row>
    <row r="374" spans="1:8" ht="15.75" customHeight="1" x14ac:dyDescent="0.25">
      <c r="D374" s="9"/>
      <c r="H374" s="9"/>
    </row>
    <row r="375" spans="1:8" ht="15.75" customHeight="1" x14ac:dyDescent="0.25">
      <c r="A375" s="10" t="s">
        <v>21</v>
      </c>
      <c r="B375" s="10"/>
      <c r="C375" s="10"/>
      <c r="D375" s="10"/>
      <c r="E375" s="10"/>
      <c r="F375" s="10"/>
      <c r="G375" s="10"/>
      <c r="H375" s="10"/>
    </row>
    <row r="376" spans="1:8" ht="15.75" customHeight="1" x14ac:dyDescent="0.25">
      <c r="D376" s="9"/>
      <c r="H376" s="9"/>
    </row>
    <row r="377" spans="1:8" ht="15.75" customHeight="1" x14ac:dyDescent="0.25">
      <c r="A377" s="17" t="s">
        <v>28</v>
      </c>
      <c r="B377" s="17"/>
      <c r="C377" s="86"/>
      <c r="D377" s="18"/>
      <c r="E377" s="17"/>
      <c r="F377" s="19" t="s">
        <v>24</v>
      </c>
      <c r="G377" s="21" t="s">
        <v>93</v>
      </c>
      <c r="H377" s="22"/>
    </row>
    <row r="378" spans="1:8" ht="15.75" customHeight="1" x14ac:dyDescent="0.3">
      <c r="A378" s="17" t="inlineStr">
        <is>
          <t>Dealer-014</t>
        </is>
      </c>
      <c r="B378" s="87"/>
      <c r="C378" s="86"/>
      <c r="D378" s="18"/>
      <c r="E378" s="17"/>
      <c r="F378" s="19" t="s">
        <v>29</v>
      </c>
      <c r="G378" s="17" t="s">
        <v>128</v>
      </c>
      <c r="H378" s="18"/>
    </row>
    <row r="379" spans="1:8" ht="15.75" customHeight="1" x14ac:dyDescent="0.3">
      <c r="A379" s="17" t="inlineStr">
        <is>
          <t>Address line (redacted)</t>
        </is>
      </c>
      <c r="B379" s="87"/>
      <c r="C379" s="138"/>
      <c r="D379" s="138"/>
      <c r="E379" s="138"/>
      <c r="F379" s="18"/>
      <c r="G379" s="17"/>
      <c r="H379" s="25"/>
    </row>
    <row r="380" spans="1:8" ht="15.75" customHeight="1" x14ac:dyDescent="0.3">
      <c r="A380" s="17" t="inlineStr">
        <is>
          <t>Address line (redacted)</t>
        </is>
      </c>
      <c r="B380" s="87"/>
      <c r="C380" s="138"/>
      <c r="D380" s="138"/>
      <c r="E380" s="138"/>
      <c r="F380" s="18"/>
      <c r="G380" s="17"/>
      <c r="H380" s="25"/>
    </row>
    <row r="381" spans="1:8" ht="15.75" customHeight="1" x14ac:dyDescent="0.25">
      <c r="A381" s="17"/>
      <c r="B381" s="17"/>
      <c r="C381" s="138"/>
      <c r="D381" s="138"/>
      <c r="E381" s="138"/>
      <c r="F381" s="18"/>
      <c r="G381" s="17"/>
      <c r="H381" s="25"/>
    </row>
    <row r="382" spans="1:8" ht="15.75" customHeight="1" x14ac:dyDescent="0.25">
      <c r="A382" s="17" t="s">
        <v>79</v>
      </c>
      <c r="B382" s="17"/>
      <c r="C382" s="17"/>
      <c r="D382" s="18"/>
      <c r="E382" s="17"/>
      <c r="F382" s="18"/>
      <c r="G382" s="17"/>
      <c r="H382" s="25"/>
    </row>
    <row r="383" spans="1:8" ht="15.75" customHeight="1" x14ac:dyDescent="0.25">
      <c r="A383" s="17"/>
      <c r="B383" s="17"/>
      <c r="C383" s="17"/>
      <c r="D383" s="18"/>
      <c r="E383" s="17"/>
      <c r="F383" s="18"/>
      <c r="G383" s="17"/>
      <c r="H383" s="25"/>
    </row>
    <row r="384" spans="1:8" ht="15.75" customHeight="1" x14ac:dyDescent="0.25">
      <c r="A384" s="17" t="s">
        <v>35</v>
      </c>
      <c r="B384" s="17"/>
      <c r="C384" s="17"/>
      <c r="D384" s="18"/>
      <c r="E384" s="17"/>
      <c r="F384" s="18"/>
      <c r="G384" s="17"/>
      <c r="H384" s="25"/>
    </row>
    <row r="385" spans="1:8" ht="15.75" customHeight="1" x14ac:dyDescent="0.25">
      <c r="A385" s="17" t="s">
        <v>36</v>
      </c>
      <c r="B385" s="17"/>
      <c r="C385" s="17"/>
      <c r="D385" s="18"/>
      <c r="E385" s="17"/>
      <c r="F385" s="18"/>
      <c r="G385" s="17"/>
      <c r="H385" s="25"/>
    </row>
    <row r="386" spans="1:8" ht="15.75" customHeight="1" x14ac:dyDescent="0.25">
      <c r="A386" s="89" t="s">
        <v>37</v>
      </c>
      <c r="B386" s="90" t="s">
        <v>38</v>
      </c>
      <c r="C386" s="90"/>
      <c r="D386" s="91" t="s">
        <v>39</v>
      </c>
      <c r="E386" s="91" t="s">
        <v>40</v>
      </c>
      <c r="F386" s="92" t="s">
        <v>41</v>
      </c>
      <c r="G386" s="93" t="s">
        <v>42</v>
      </c>
      <c r="H386" s="94" t="s">
        <v>43</v>
      </c>
    </row>
    <row r="387" spans="1:8" ht="15.75" customHeight="1" x14ac:dyDescent="0.3">
      <c r="A387" s="47"/>
      <c r="B387" s="95"/>
      <c r="C387" s="95"/>
      <c r="D387" s="96"/>
      <c r="E387" s="96"/>
      <c r="F387" s="50"/>
      <c r="G387" s="50"/>
      <c r="H387" s="45"/>
    </row>
    <row r="388" spans="1:8" ht="15.75" customHeight="1" x14ac:dyDescent="0.25">
      <c r="A388" s="97"/>
      <c r="B388" s="98" t="s">
        <v>105</v>
      </c>
      <c r="C388" s="99"/>
      <c r="D388" s="100"/>
      <c r="E388" s="100"/>
      <c r="F388" s="100"/>
      <c r="G388" s="100"/>
      <c r="H388" s="101"/>
    </row>
    <row r="389" spans="1:8" ht="15.75" customHeight="1" x14ac:dyDescent="0.25">
      <c r="A389" s="102">
        <v>1</v>
      </c>
      <c r="B389" s="103" t="s">
        <v>106</v>
      </c>
      <c r="C389" s="103"/>
      <c r="D389" s="50">
        <v>2</v>
      </c>
      <c r="E389" s="50">
        <v>100</v>
      </c>
      <c r="F389" s="106">
        <f t="shared" ref="F389:F391" si="10">+E389*D389</f>
      </c>
      <c r="G389" s="50">
        <v>1</v>
      </c>
      <c r="H389" s="45">
        <f t="shared" ref="H389:H391" si="11">+G389*F389</f>
      </c>
    </row>
    <row r="390" spans="1:8" ht="15.75" customHeight="1" x14ac:dyDescent="0.25">
      <c r="A390" s="102">
        <v>2</v>
      </c>
      <c r="B390" s="103" t="s">
        <v>107</v>
      </c>
      <c r="C390" s="103"/>
      <c r="D390" s="50">
        <v>12</v>
      </c>
      <c r="E390" s="50">
        <v>100</v>
      </c>
      <c r="F390" s="106">
        <f t="shared" si="10"/>
      </c>
      <c r="G390" s="50">
        <v>1</v>
      </c>
      <c r="H390" s="45">
        <f t="shared" si="11"/>
      </c>
    </row>
    <row r="391" spans="1:8" ht="15.75" customHeight="1" x14ac:dyDescent="0.25">
      <c r="A391" s="102">
        <v>3</v>
      </c>
      <c r="B391" s="103" t="s">
        <v>108</v>
      </c>
      <c r="C391" s="103"/>
      <c r="D391" s="50">
        <v>6</v>
      </c>
      <c r="E391" s="50">
        <v>100</v>
      </c>
      <c r="F391" s="106">
        <f t="shared" si="10"/>
      </c>
      <c r="G391" s="50">
        <v>1</v>
      </c>
      <c r="H391" s="45">
        <f t="shared" si="11"/>
      </c>
    </row>
    <row r="392" spans="1:8" ht="15.75" customHeight="1" x14ac:dyDescent="0.25">
      <c r="A392" s="102"/>
      <c r="B392" s="103"/>
      <c r="C392" s="103"/>
      <c r="D392" s="50"/>
      <c r="E392" s="50"/>
      <c r="F392" s="106"/>
      <c r="G392" s="50"/>
      <c r="H392" s="45"/>
    </row>
    <row r="393" spans="1:8" ht="15.75" customHeight="1" x14ac:dyDescent="0.25">
      <c r="A393" s="102"/>
      <c r="B393" s="107"/>
      <c r="C393" s="108"/>
      <c r="D393" s="109"/>
      <c r="E393" s="109"/>
      <c r="F393" s="108"/>
      <c r="G393" s="109"/>
      <c r="H393" s="110"/>
    </row>
    <row r="394" spans="1:8" ht="15.75" customHeight="1" x14ac:dyDescent="0.25">
      <c r="A394" s="111"/>
      <c r="B394" s="112"/>
      <c r="C394" s="113"/>
      <c r="D394" s="108"/>
      <c r="E394" s="114"/>
      <c r="F394" s="109"/>
      <c r="G394" s="115"/>
      <c r="H394" s="110"/>
    </row>
    <row r="395" spans="1:8" ht="15.75" customHeight="1" x14ac:dyDescent="0.25">
      <c r="A395" s="116"/>
      <c r="B395" s="117"/>
      <c r="C395" s="118" t="s">
        <v>58</v>
      </c>
      <c r="D395" s="119">
        <f>SUM(D389:D394)</f>
      </c>
      <c r="E395" s="119"/>
      <c r="F395" s="119">
        <f>SUM(F389:F394)</f>
      </c>
      <c r="G395" s="120"/>
      <c r="H395" s="121">
        <f>SUM(H389:H394)</f>
      </c>
    </row>
    <row r="396" spans="1:8" ht="15.75" customHeight="1" x14ac:dyDescent="0.25">
      <c r="A396" s="122"/>
      <c r="B396" s="123"/>
      <c r="C396" s="124"/>
      <c r="D396" s="60"/>
      <c r="E396" s="125"/>
      <c r="F396" s="125"/>
      <c r="G396" s="126"/>
      <c r="H396" s="74"/>
    </row>
    <row r="397" spans="1:8" ht="15.75" customHeight="1" x14ac:dyDescent="0.25">
      <c r="A397" s="127"/>
      <c r="B397" s="18"/>
      <c r="C397" s="18"/>
      <c r="D397" s="77" t="s">
        <v>59</v>
      </c>
      <c r="E397" s="76" t="s">
        <v>60</v>
      </c>
      <c r="F397" s="76"/>
      <c r="G397" s="17"/>
      <c r="H397" s="25"/>
    </row>
    <row r="398" spans="1:8" ht="15.75" customHeight="1" x14ac:dyDescent="0.25">
      <c r="A398" s="127"/>
      <c r="B398" s="18"/>
      <c r="C398" s="18"/>
      <c r="D398" s="77"/>
      <c r="E398" s="76"/>
      <c r="F398" s="76"/>
      <c r="G398" s="17"/>
      <c r="H398" s="25"/>
    </row>
    <row r="399" spans="1:8" ht="15.75" customHeight="1" x14ac:dyDescent="0.25">
      <c r="A399" s="76"/>
      <c r="B399" s="76"/>
      <c r="C399" s="76"/>
      <c r="D399" s="77"/>
      <c r="E399" s="76"/>
      <c r="F399" s="76"/>
      <c r="G399" s="17"/>
      <c r="H399" s="25"/>
    </row>
    <row r="400" spans="1:8" ht="15.75" customHeight="1" x14ac:dyDescent="0.25">
      <c r="A400" s="76"/>
      <c r="B400" s="76"/>
      <c r="C400" s="76"/>
      <c r="D400" s="77"/>
      <c r="E400" s="76" t="s">
        <v>61</v>
      </c>
      <c r="F400" s="76"/>
      <c r="G400" s="17"/>
      <c r="H400" s="25"/>
    </row>
    <row r="401" spans="4:8" ht="15.75" customHeight="1" x14ac:dyDescent="0.25">
      <c r="D401" s="9"/>
      <c r="H401" s="9"/>
    </row>
    <row r="402" spans="4:8" ht="15.75" customHeight="1" x14ac:dyDescent="0.25">
      <c r="D402" s="9"/>
      <c r="H402" s="9"/>
    </row>
    <row r="403" spans="4:8" ht="15.75" customHeight="1" x14ac:dyDescent="0.25">
      <c r="D403" s="9"/>
      <c r="H403" s="9"/>
    </row>
    <row r="404" spans="4:8" ht="15.75" customHeight="1" x14ac:dyDescent="0.25">
      <c r="D404" s="9"/>
      <c r="H404" s="9"/>
    </row>
    <row r="405" spans="4:8" ht="15.75" customHeight="1" x14ac:dyDescent="0.25">
      <c r="D405" s="9"/>
      <c r="H405" s="9"/>
    </row>
    <row r="406" spans="4:8" ht="15.75" customHeight="1" x14ac:dyDescent="0.25">
      <c r="D406" s="9"/>
      <c r="H406" s="9"/>
    </row>
    <row r="407" spans="4:8" ht="15.75" customHeight="1" x14ac:dyDescent="0.25">
      <c r="D407" s="9"/>
      <c r="H407" s="9"/>
    </row>
    <row r="408" spans="4:8" ht="15.75" customHeight="1" x14ac:dyDescent="0.25">
      <c r="D408" s="9"/>
      <c r="H408" s="9"/>
    </row>
    <row r="409" spans="4:8" ht="15.75" customHeight="1" x14ac:dyDescent="0.25">
      <c r="D409" s="9"/>
      <c r="H409" s="9"/>
    </row>
    <row r="410" spans="4:8" ht="15.75" customHeight="1" x14ac:dyDescent="0.25">
      <c r="D410" s="9"/>
      <c r="H410" s="9"/>
    </row>
    <row r="411" spans="4:8" ht="15.75" customHeight="1" x14ac:dyDescent="0.25">
      <c r="D411" s="9"/>
      <c r="H411" s="9"/>
    </row>
    <row r="412" spans="4:8" ht="15.75" customHeight="1" x14ac:dyDescent="0.25">
      <c r="D412" s="9"/>
      <c r="H412" s="9"/>
    </row>
    <row r="413" spans="4:8" ht="15.75" customHeight="1" x14ac:dyDescent="0.25">
      <c r="D413" s="9"/>
      <c r="H413" s="9"/>
    </row>
    <row r="414" spans="4:8" ht="15.75" customHeight="1" x14ac:dyDescent="0.25">
      <c r="D414" s="9"/>
      <c r="H414" s="9"/>
    </row>
    <row r="415" spans="4:8" ht="15.75" customHeight="1" x14ac:dyDescent="0.25">
      <c r="D415" s="9"/>
      <c r="H415" s="9"/>
    </row>
    <row r="416" spans="4:8" ht="15.75" customHeight="1" x14ac:dyDescent="0.25">
      <c r="D416" s="9"/>
      <c r="H416" s="9"/>
    </row>
    <row r="417" spans="1:8" ht="15.75" customHeight="1" x14ac:dyDescent="0.25">
      <c r="D417" s="9"/>
      <c r="H417" s="9"/>
    </row>
    <row r="418" spans="1:8" ht="15.75" customHeight="1" x14ac:dyDescent="0.25">
      <c r="D418" s="9"/>
      <c r="H418" s="9"/>
    </row>
    <row r="419" spans="1:8" ht="15.75" customHeight="1" x14ac:dyDescent="0.25">
      <c r="D419" s="9"/>
      <c r="H419" s="9"/>
    </row>
    <row r="420" spans="1:8" ht="15.75" customHeight="1" x14ac:dyDescent="0.25">
      <c r="A420" s="10" t="s">
        <v>21</v>
      </c>
      <c r="B420" s="10"/>
      <c r="C420" s="10"/>
      <c r="D420" s="10"/>
      <c r="E420" s="10"/>
      <c r="F420" s="10"/>
      <c r="G420" s="10"/>
      <c r="H420" s="10"/>
    </row>
    <row r="421" spans="1:8" ht="15.75" customHeight="1" x14ac:dyDescent="0.25">
      <c r="D421" s="9"/>
      <c r="H421" s="9"/>
    </row>
    <row r="422" spans="1:8" ht="15.75" customHeight="1" x14ac:dyDescent="0.25">
      <c r="A422" s="17" t="s">
        <v>28</v>
      </c>
      <c r="B422" s="17"/>
      <c r="C422" s="86"/>
      <c r="D422" s="18"/>
      <c r="E422" s="17"/>
      <c r="F422" s="19" t="s">
        <v>24</v>
      </c>
      <c r="G422" s="21" t="s">
        <v>218</v>
      </c>
      <c r="H422" s="22"/>
    </row>
    <row r="423" spans="1:8" ht="15.75" customHeight="1" x14ac:dyDescent="0.3">
      <c r="A423" s="160" t="inlineStr">
        <is>
          <t>Dealer-028</t>
        </is>
      </c>
      <c r="B423" s="161"/>
      <c r="C423" s="161"/>
      <c r="D423" s="18"/>
      <c r="E423" s="17"/>
      <c r="F423" s="19" t="s">
        <v>29</v>
      </c>
      <c r="G423" s="17" t="s">
        <v>225</v>
      </c>
      <c r="H423" s="18"/>
    </row>
    <row r="424" spans="1:8" ht="15.75" customHeight="1" x14ac:dyDescent="0.3">
      <c r="A424" s="160" t="inlineStr">
        <is>
          <t>Address line (redacted)</t>
        </is>
      </c>
      <c r="B424" s="161"/>
      <c r="C424" s="161"/>
      <c r="D424" s="138"/>
      <c r="E424" s="138"/>
      <c r="F424" s="18"/>
      <c r="G424" s="17"/>
      <c r="H424" s="25"/>
    </row>
    <row r="425" spans="1:8" ht="15.75" customHeight="1" x14ac:dyDescent="0.3">
      <c r="A425" s="160" t="inlineStr">
        <is>
          <t>Address line (redacted)</t>
        </is>
      </c>
      <c r="B425" s="161"/>
      <c r="C425" s="163" t="inlineStr">
        <is>
          <t>Through: Transporter-004</t>
        </is>
      </c>
      <c r="D425" s="138"/>
      <c r="E425" s="138"/>
      <c r="F425" s="18"/>
      <c r="G425" s="17"/>
      <c r="H425" s="25"/>
    </row>
    <row r="426" spans="1:8" ht="15.75" customHeight="1" x14ac:dyDescent="0.3">
      <c r="A426" s="160" t="inlineStr">
        <is>
          <t>Address line (redacted)</t>
        </is>
      </c>
      <c r="B426" s="161"/>
      <c r="C426" s="161"/>
      <c r="D426" s="138"/>
      <c r="E426" s="138"/>
      <c r="F426" s="18"/>
      <c r="G426" s="17"/>
      <c r="H426" s="25"/>
    </row>
    <row r="427" spans="1:8" ht="15.75" customHeight="1" x14ac:dyDescent="0.3">
      <c r="A427" s="160"/>
      <c r="B427" s="161"/>
      <c r="C427" s="161"/>
      <c r="D427" s="138"/>
      <c r="E427" s="138"/>
      <c r="F427" s="18"/>
      <c r="G427" s="17"/>
      <c r="H427" s="25"/>
    </row>
    <row r="428" spans="1:8" ht="15.75" customHeight="1" x14ac:dyDescent="0.25">
      <c r="A428" s="17" t="s">
        <v>79</v>
      </c>
      <c r="B428" s="17"/>
      <c r="C428" s="17"/>
      <c r="D428" s="18"/>
      <c r="E428" s="17"/>
      <c r="F428" s="18"/>
      <c r="G428" s="17"/>
      <c r="H428" s="25"/>
    </row>
    <row r="429" spans="1:8" ht="15.75" customHeight="1" x14ac:dyDescent="0.25">
      <c r="A429" s="17"/>
      <c r="B429" s="17"/>
      <c r="C429" s="17"/>
      <c r="D429" s="18"/>
      <c r="E429" s="17"/>
      <c r="F429" s="18"/>
      <c r="G429" s="17"/>
      <c r="H429" s="25"/>
    </row>
    <row r="430" spans="1:8" ht="15.75" customHeight="1" x14ac:dyDescent="0.25">
      <c r="A430" s="17" t="s">
        <v>35</v>
      </c>
      <c r="B430" s="17"/>
      <c r="C430" s="17"/>
      <c r="D430" s="18"/>
      <c r="E430" s="17"/>
      <c r="F430" s="18"/>
      <c r="G430" s="17"/>
      <c r="H430" s="25"/>
    </row>
    <row r="431" spans="1:8" ht="15.75" customHeight="1" x14ac:dyDescent="0.25">
      <c r="A431" s="17" t="s">
        <v>36</v>
      </c>
      <c r="B431" s="17"/>
      <c r="C431" s="17"/>
      <c r="D431" s="18"/>
      <c r="E431" s="17"/>
      <c r="F431" s="18"/>
      <c r="G431" s="17"/>
      <c r="H431" s="25"/>
    </row>
    <row r="432" spans="1:8" ht="15.75" customHeight="1" x14ac:dyDescent="0.25">
      <c r="A432" s="89" t="s">
        <v>37</v>
      </c>
      <c r="B432" s="90" t="s">
        <v>38</v>
      </c>
      <c r="C432" s="90"/>
      <c r="D432" s="91" t="s">
        <v>39</v>
      </c>
      <c r="E432" s="91" t="s">
        <v>40</v>
      </c>
      <c r="F432" s="92" t="s">
        <v>41</v>
      </c>
      <c r="G432" s="93" t="s">
        <v>42</v>
      </c>
      <c r="H432" s="94" t="s">
        <v>43</v>
      </c>
    </row>
    <row r="433" spans="1:8" ht="15.75" customHeight="1" x14ac:dyDescent="0.3">
      <c r="A433" s="47"/>
      <c r="B433" s="95"/>
      <c r="C433" s="95"/>
      <c r="D433" s="96"/>
      <c r="E433" s="96"/>
      <c r="F433" s="50"/>
      <c r="G433" s="50"/>
      <c r="H433" s="45"/>
    </row>
    <row r="434" spans="1:8" ht="15.75" customHeight="1" x14ac:dyDescent="0.25">
      <c r="A434" s="97"/>
      <c r="B434" s="98" t="s">
        <v>105</v>
      </c>
      <c r="C434" s="99"/>
      <c r="D434" s="100"/>
      <c r="E434" s="100"/>
      <c r="F434" s="100"/>
      <c r="G434" s="100"/>
      <c r="H434" s="101"/>
    </row>
    <row r="435" spans="1:8" ht="15.75" customHeight="1" x14ac:dyDescent="0.25">
      <c r="A435" s="102">
        <v>1</v>
      </c>
      <c r="B435" s="103" t="s">
        <v>106</v>
      </c>
      <c r="C435" s="103"/>
      <c r="D435" s="50">
        <v>6</v>
      </c>
      <c r="E435" s="50">
        <v>100</v>
      </c>
      <c r="F435" s="106">
        <f t="shared" ref="F435:F437" si="12">+E435*D435</f>
      </c>
      <c r="G435" s="50">
        <v>1</v>
      </c>
      <c r="H435" s="45">
        <f t="shared" ref="H435:H437" si="13">+G435*F435</f>
      </c>
    </row>
    <row r="436" spans="1:8" ht="15.75" customHeight="1" x14ac:dyDescent="0.25">
      <c r="A436" s="102">
        <v>2</v>
      </c>
      <c r="B436" s="103" t="s">
        <v>107</v>
      </c>
      <c r="C436" s="103"/>
      <c r="D436" s="50">
        <v>36</v>
      </c>
      <c r="E436" s="50">
        <v>100</v>
      </c>
      <c r="F436" s="106">
        <f t="shared" si="12"/>
      </c>
      <c r="G436" s="50">
        <v>1</v>
      </c>
      <c r="H436" s="45">
        <f t="shared" si="13"/>
      </c>
    </row>
    <row r="437" spans="1:8" ht="15.75" customHeight="1" x14ac:dyDescent="0.25">
      <c r="A437" s="102">
        <v>3</v>
      </c>
      <c r="B437" s="103" t="s">
        <v>108</v>
      </c>
      <c r="C437" s="103"/>
      <c r="D437" s="50">
        <v>18</v>
      </c>
      <c r="E437" s="50">
        <v>100</v>
      </c>
      <c r="F437" s="106">
        <f t="shared" si="12"/>
      </c>
      <c r="G437" s="50">
        <v>1</v>
      </c>
      <c r="H437" s="45">
        <f t="shared" si="13"/>
      </c>
    </row>
    <row r="438" spans="1:8" ht="15.75" customHeight="1" x14ac:dyDescent="0.25">
      <c r="A438" s="102"/>
      <c r="B438" s="103"/>
      <c r="C438" s="103"/>
      <c r="D438" s="50"/>
      <c r="E438" s="50"/>
      <c r="F438" s="106"/>
      <c r="G438" s="50"/>
      <c r="H438" s="45"/>
    </row>
    <row r="439" spans="1:8" ht="15.75" customHeight="1" x14ac:dyDescent="0.25">
      <c r="A439" s="102"/>
      <c r="B439" s="107"/>
      <c r="C439" s="108"/>
      <c r="D439" s="109"/>
      <c r="E439" s="109"/>
      <c r="F439" s="108"/>
      <c r="G439" s="109"/>
      <c r="H439" s="110"/>
    </row>
    <row r="440" spans="1:8" ht="15.75" customHeight="1" x14ac:dyDescent="0.25">
      <c r="A440" s="111"/>
      <c r="B440" s="112"/>
      <c r="C440" s="113"/>
      <c r="D440" s="108"/>
      <c r="E440" s="114"/>
      <c r="F440" s="109"/>
      <c r="G440" s="115"/>
      <c r="H440" s="110"/>
    </row>
    <row r="441" spans="1:8" ht="15.75" customHeight="1" x14ac:dyDescent="0.25">
      <c r="A441" s="116"/>
      <c r="B441" s="117"/>
      <c r="C441" s="118" t="s">
        <v>58</v>
      </c>
      <c r="D441" s="119">
        <f>SUM(D435:D440)</f>
      </c>
      <c r="E441" s="119"/>
      <c r="F441" s="119">
        <f>SUM(F435:F440)</f>
      </c>
      <c r="G441" s="120"/>
      <c r="H441" s="121">
        <f>SUM(H435:H440)</f>
      </c>
    </row>
    <row r="442" spans="1:8" ht="15.75" customHeight="1" x14ac:dyDescent="0.25">
      <c r="A442" s="122"/>
      <c r="B442" s="123"/>
      <c r="C442" s="124"/>
      <c r="D442" s="60"/>
      <c r="E442" s="125"/>
      <c r="F442" s="125"/>
      <c r="G442" s="126"/>
      <c r="H442" s="74"/>
    </row>
    <row r="443" spans="1:8" ht="15.75" customHeight="1" x14ac:dyDescent="0.25">
      <c r="A443" s="127"/>
      <c r="B443" s="18"/>
      <c r="C443" s="18"/>
      <c r="D443" s="77" t="s">
        <v>59</v>
      </c>
      <c r="E443" s="76" t="s">
        <v>60</v>
      </c>
      <c r="F443" s="76"/>
      <c r="G443" s="17"/>
      <c r="H443" s="25"/>
    </row>
    <row r="444" spans="1:8" ht="15.75" customHeight="1" x14ac:dyDescent="0.25">
      <c r="A444" s="127"/>
      <c r="B444" s="18"/>
      <c r="C444" s="18"/>
      <c r="D444" s="77"/>
      <c r="E444" s="76"/>
      <c r="F444" s="76"/>
      <c r="G444" s="17"/>
      <c r="H444" s="25"/>
    </row>
    <row r="445" spans="1:8" ht="15.75" customHeight="1" x14ac:dyDescent="0.25">
      <c r="A445" s="76"/>
      <c r="B445" s="76"/>
      <c r="C445" s="76"/>
      <c r="D445" s="77"/>
      <c r="E445" s="76"/>
      <c r="F445" s="76"/>
      <c r="G445" s="17"/>
      <c r="H445" s="25"/>
    </row>
    <row r="446" spans="1:8" ht="15.75" customHeight="1" x14ac:dyDescent="0.25">
      <c r="A446" s="76"/>
      <c r="B446" s="76"/>
      <c r="C446" s="76"/>
      <c r="D446" s="77"/>
      <c r="E446" s="76" t="s">
        <v>61</v>
      </c>
      <c r="F446" s="76"/>
      <c r="G446" s="17"/>
      <c r="H446" s="25"/>
    </row>
    <row r="447" spans="1:8" ht="15.75" customHeight="1" x14ac:dyDescent="0.25">
      <c r="D447" s="9"/>
      <c r="H447" s="9"/>
    </row>
    <row r="448" spans="1:8" ht="15.75" customHeight="1" x14ac:dyDescent="0.25">
      <c r="D448" s="9"/>
      <c r="H448" s="9"/>
    </row>
    <row r="449" spans="4:8" ht="15.75" customHeight="1" x14ac:dyDescent="0.25">
      <c r="D449" s="9"/>
      <c r="H449" s="9"/>
    </row>
    <row r="450" spans="4:8" ht="15.75" customHeight="1" x14ac:dyDescent="0.25">
      <c r="D450" s="9"/>
      <c r="H450" s="9"/>
    </row>
    <row r="451" spans="4:8" ht="15.75" customHeight="1" x14ac:dyDescent="0.25">
      <c r="D451" s="9"/>
      <c r="H451" s="9"/>
    </row>
    <row r="452" spans="4:8" ht="15.75" customHeight="1" x14ac:dyDescent="0.25">
      <c r="D452" s="9"/>
      <c r="H452" s="9"/>
    </row>
    <row r="453" spans="4:8" ht="15.75" customHeight="1" x14ac:dyDescent="0.25">
      <c r="D453" s="9"/>
      <c r="H453" s="9"/>
    </row>
    <row r="454" spans="4:8" ht="15.75" customHeight="1" x14ac:dyDescent="0.25">
      <c r="D454" s="9"/>
      <c r="H454" s="9"/>
    </row>
    <row r="455" spans="4:8" ht="15.75" customHeight="1" x14ac:dyDescent="0.25">
      <c r="D455" s="9"/>
      <c r="H455" s="9"/>
    </row>
    <row r="456" spans="4:8" ht="15.75" customHeight="1" x14ac:dyDescent="0.25">
      <c r="D456" s="9"/>
      <c r="H456" s="9"/>
    </row>
    <row r="457" spans="4:8" ht="15.75" customHeight="1" x14ac:dyDescent="0.25">
      <c r="D457" s="9"/>
      <c r="H457" s="9"/>
    </row>
    <row r="458" spans="4:8" ht="15.75" customHeight="1" x14ac:dyDescent="0.25">
      <c r="D458" s="9"/>
      <c r="H458" s="9"/>
    </row>
    <row r="459" spans="4:8" ht="15.75" customHeight="1" x14ac:dyDescent="0.25">
      <c r="D459" s="9"/>
      <c r="H459" s="9"/>
    </row>
    <row r="460" spans="4:8" ht="15.75" customHeight="1" x14ac:dyDescent="0.25">
      <c r="D460" s="9"/>
      <c r="H460" s="9"/>
    </row>
    <row r="461" spans="4:8" ht="15.75" customHeight="1" x14ac:dyDescent="0.25">
      <c r="D461" s="9"/>
      <c r="H461" s="9"/>
    </row>
    <row r="462" spans="4:8" ht="15.75" customHeight="1" x14ac:dyDescent="0.25">
      <c r="D462" s="9"/>
      <c r="H462" s="9"/>
    </row>
    <row r="463" spans="4:8" ht="15.75" customHeight="1" x14ac:dyDescent="0.25">
      <c r="D463" s="9"/>
      <c r="H463" s="9"/>
    </row>
    <row r="464" spans="4:8" ht="15.75" customHeight="1" x14ac:dyDescent="0.25">
      <c r="D464" s="9"/>
      <c r="H464" s="9"/>
    </row>
    <row r="465" spans="1:8" ht="15.75" customHeight="1" x14ac:dyDescent="0.25">
      <c r="A465" s="36" t="s">
        <v>21</v>
      </c>
      <c r="B465" s="36"/>
      <c r="C465" s="36"/>
      <c r="D465" s="36"/>
      <c r="E465" s="36"/>
      <c r="F465" s="36"/>
      <c r="G465" s="36"/>
      <c r="H465" s="36"/>
    </row>
    <row r="466" spans="1:8" ht="15.75" customHeight="1" x14ac:dyDescent="0.25">
      <c r="A466" s="17"/>
      <c r="B466" s="17"/>
      <c r="C466" s="17"/>
      <c r="D466" s="18"/>
      <c r="E466" s="17"/>
      <c r="F466" s="17"/>
      <c r="G466" s="17"/>
      <c r="H466" s="24"/>
    </row>
    <row r="467" spans="1:8" ht="15.75" customHeight="1" x14ac:dyDescent="0.25">
      <c r="A467" s="17"/>
      <c r="B467" s="17"/>
      <c r="C467" s="18"/>
      <c r="D467" s="75"/>
      <c r="E467" s="36"/>
      <c r="F467" s="36"/>
      <c r="G467" s="36"/>
      <c r="H467" s="25"/>
    </row>
    <row r="468" spans="1:8" ht="15.75" customHeight="1" x14ac:dyDescent="0.25">
      <c r="A468" s="17" t="s">
        <v>28</v>
      </c>
      <c r="B468" s="17"/>
      <c r="C468" s="17"/>
      <c r="D468" s="18"/>
      <c r="E468" s="17"/>
      <c r="F468" s="19" t="s">
        <v>24</v>
      </c>
      <c r="G468" s="21" t="s">
        <v>335</v>
      </c>
      <c r="H468" s="22"/>
    </row>
    <row r="469" spans="1:8" ht="15.75" customHeight="1" x14ac:dyDescent="0.25">
      <c r="A469" s="17" t="inlineStr">
        <is>
          <t>Dealer-009</t>
        </is>
      </c>
      <c r="B469" s="17"/>
      <c r="C469" s="17" t="inlineStr">
        <is>
          <t>ATTN: Contact-001</t>
        </is>
      </c>
      <c r="D469" s="18"/>
      <c r="E469" s="17"/>
      <c r="F469" s="19" t="s">
        <v>29</v>
      </c>
      <c r="G469" s="17" t="s">
        <v>339</v>
      </c>
      <c r="H469" s="18"/>
    </row>
    <row r="470" spans="1:8" ht="15.75" customHeight="1" x14ac:dyDescent="0.25">
      <c r="A470" s="17" t="inlineStr">
        <is>
          <t>Address line (redacted)</t>
        </is>
      </c>
      <c r="B470" s="17"/>
      <c r="C470" s="17"/>
      <c r="D470" s="18"/>
      <c r="E470" s="19"/>
      <c r="F470" s="17"/>
      <c r="G470" s="17"/>
      <c r="H470" s="25"/>
    </row>
    <row r="471" spans="1:8" ht="15.75" customHeight="1" x14ac:dyDescent="0.25">
      <c r="A471" s="17" t="inlineStr">
        <is>
          <t>Address line (redacted)</t>
        </is>
      </c>
      <c r="B471" s="17"/>
      <c r="C471" s="17"/>
      <c r="D471" s="24"/>
      <c r="E471" s="17"/>
      <c r="F471" s="18"/>
      <c r="G471" s="17"/>
      <c r="H471" s="25"/>
    </row>
    <row r="472" spans="1:8" ht="15.75" customHeight="1" x14ac:dyDescent="0.25">
      <c r="D472" s="24"/>
      <c r="E472" s="17"/>
      <c r="F472" s="18"/>
      <c r="G472" s="17"/>
      <c r="H472" s="25"/>
    </row>
    <row r="473" spans="1:8" ht="15.75" customHeight="1" x14ac:dyDescent="0.25">
      <c r="A473" s="17" t="s">
        <v>34</v>
      </c>
      <c r="B473" s="17"/>
      <c r="C473" s="17"/>
      <c r="D473" s="18"/>
      <c r="E473" s="17"/>
      <c r="F473" s="18"/>
      <c r="G473" s="17"/>
      <c r="H473" s="25"/>
    </row>
    <row r="474" spans="1:8" ht="15.75" customHeight="1" x14ac:dyDescent="0.25">
      <c r="A474" s="17"/>
      <c r="B474" s="17"/>
      <c r="C474" s="17"/>
      <c r="D474" s="18"/>
      <c r="E474" s="17"/>
      <c r="F474" s="18"/>
      <c r="G474" s="17"/>
      <c r="H474" s="25"/>
    </row>
    <row r="475" spans="1:8" ht="15.75" customHeight="1" x14ac:dyDescent="0.25">
      <c r="A475" s="17" t="s">
        <v>35</v>
      </c>
      <c r="B475" s="17"/>
      <c r="C475" s="17"/>
      <c r="D475" s="18"/>
      <c r="E475" s="17"/>
      <c r="F475" s="18"/>
      <c r="G475" s="17"/>
      <c r="H475" s="25"/>
    </row>
    <row r="476" spans="1:8" ht="15.75" customHeight="1" x14ac:dyDescent="0.25">
      <c r="A476" s="17" t="s">
        <v>36</v>
      </c>
      <c r="B476" s="17"/>
      <c r="C476" s="17"/>
      <c r="D476" s="18"/>
      <c r="E476" s="17"/>
      <c r="F476" s="18"/>
      <c r="G476" s="17"/>
      <c r="H476" s="25"/>
    </row>
    <row r="477" spans="1:8" ht="15.75" customHeight="1" x14ac:dyDescent="0.25">
      <c r="A477" s="17"/>
      <c r="B477" s="17"/>
      <c r="C477" s="17"/>
      <c r="D477" s="18"/>
      <c r="E477" s="17"/>
      <c r="F477" s="18"/>
      <c r="G477" s="17"/>
      <c r="H477" s="25"/>
    </row>
    <row r="478" spans="1:8" ht="15.75" customHeight="1" x14ac:dyDescent="0.25">
      <c r="A478" s="26" t="s">
        <v>37</v>
      </c>
      <c r="B478" s="27" t="s">
        <v>38</v>
      </c>
      <c r="C478" s="27"/>
      <c r="D478" s="28" t="s">
        <v>39</v>
      </c>
      <c r="E478" s="29" t="s">
        <v>40</v>
      </c>
      <c r="F478" s="30" t="s">
        <v>41</v>
      </c>
      <c r="G478" s="31" t="s">
        <v>42</v>
      </c>
      <c r="H478" s="33" t="s">
        <v>43</v>
      </c>
    </row>
    <row r="479" spans="1:8" ht="15.75" customHeight="1" x14ac:dyDescent="0.25">
      <c r="A479" s="34"/>
      <c r="B479" s="35"/>
      <c r="C479" s="36"/>
      <c r="D479" s="37"/>
      <c r="E479" s="37"/>
      <c r="F479" s="38"/>
      <c r="G479" s="39"/>
      <c r="H479" s="40"/>
    </row>
    <row r="480" spans="1:8" ht="15.75" customHeight="1" x14ac:dyDescent="0.25">
      <c r="A480" s="97"/>
      <c r="B480" s="98" t="s">
        <v>105</v>
      </c>
      <c r="C480" s="99"/>
      <c r="D480" s="100"/>
      <c r="E480" s="100"/>
      <c r="F480" s="100"/>
      <c r="G480" s="100"/>
      <c r="H480" s="101"/>
    </row>
    <row r="481" spans="1:8" ht="15.75" customHeight="1" x14ac:dyDescent="0.25">
      <c r="A481" s="102">
        <v>1</v>
      </c>
      <c r="B481" s="103" t="s">
        <v>107</v>
      </c>
      <c r="C481" s="103"/>
      <c r="D481" s="50">
        <v>17</v>
      </c>
      <c r="E481" s="50">
        <v>100</v>
      </c>
      <c r="F481" s="106">
        <f t="shared" ref="F481:F482" si="14">+E481*D481</f>
      </c>
      <c r="G481" s="50">
        <v>1</v>
      </c>
      <c r="H481" s="45">
        <f t="shared" ref="H481:H482" si="15">+G481*F481</f>
      </c>
    </row>
    <row r="482" spans="1:8" ht="15.75" customHeight="1" x14ac:dyDescent="0.25">
      <c r="A482" s="102">
        <v>2</v>
      </c>
      <c r="B482" s="103" t="s">
        <v>108</v>
      </c>
      <c r="C482" s="103"/>
      <c r="D482" s="50">
        <v>7</v>
      </c>
      <c r="E482" s="50">
        <v>100</v>
      </c>
      <c r="F482" s="106">
        <f t="shared" si="14"/>
      </c>
      <c r="G482" s="50">
        <v>1</v>
      </c>
      <c r="H482" s="45">
        <f t="shared" si="15"/>
      </c>
    </row>
    <row r="483" spans="1:8" ht="15.75" customHeight="1" x14ac:dyDescent="0.25">
      <c r="A483" s="47"/>
      <c r="B483" s="98" t="s">
        <v>354</v>
      </c>
      <c r="C483" s="99"/>
      <c r="D483" s="50"/>
      <c r="E483" s="50"/>
      <c r="F483" s="50"/>
      <c r="G483" s="50"/>
      <c r="H483" s="81"/>
    </row>
    <row r="484" spans="1:8" ht="15.75" customHeight="1" x14ac:dyDescent="0.25">
      <c r="A484" s="47">
        <v>3</v>
      </c>
      <c r="B484" s="51" t="s">
        <v>326</v>
      </c>
      <c r="C484" s="49" t="s">
        <v>355</v>
      </c>
      <c r="D484" s="50">
        <v>1</v>
      </c>
      <c r="E484" s="50">
        <v>187</v>
      </c>
      <c r="F484" s="50">
        <f>+E484*D484</f>
      </c>
      <c r="G484" s="50">
        <v>1</v>
      </c>
      <c r="H484" s="81">
        <f>+G484*F484</f>
      </c>
    </row>
    <row r="485" spans="1:8" ht="15.75" customHeight="1" x14ac:dyDescent="0.25">
      <c r="A485" s="47"/>
      <c r="B485" s="51"/>
      <c r="C485" s="49"/>
      <c r="D485" s="50"/>
      <c r="E485" s="50"/>
      <c r="F485" s="50"/>
      <c r="G485" s="50"/>
      <c r="H485" s="81"/>
    </row>
    <row r="486" spans="1:8" ht="15.75" customHeight="1" x14ac:dyDescent="0.25">
      <c r="A486" s="47"/>
      <c r="B486" s="82"/>
      <c r="C486" s="49"/>
      <c r="D486" s="50"/>
      <c r="E486" s="50"/>
      <c r="F486" s="50"/>
      <c r="G486" s="50"/>
      <c r="H486" s="81"/>
    </row>
    <row r="487" spans="1:8" ht="15.75" customHeight="1" x14ac:dyDescent="0.25">
      <c r="A487" s="47"/>
      <c r="B487" s="51"/>
      <c r="C487" s="49"/>
      <c r="D487" s="50"/>
      <c r="E487" s="50"/>
      <c r="F487" s="50"/>
      <c r="G487" s="50"/>
      <c r="H487" s="81"/>
    </row>
    <row r="488" spans="1:8" ht="15.75" customHeight="1" x14ac:dyDescent="0.25">
      <c r="A488" s="83"/>
      <c r="B488" s="84"/>
      <c r="C488" s="17"/>
      <c r="D488" s="58"/>
      <c r="E488" s="58"/>
      <c r="F488" s="18"/>
      <c r="G488" s="58"/>
      <c r="H488" s="61"/>
    </row>
    <row r="489" spans="1:8" ht="15.75" customHeight="1" x14ac:dyDescent="0.25">
      <c r="A489" s="62"/>
      <c r="B489" s="63"/>
      <c r="C489" s="64" t="s">
        <v>58</v>
      </c>
      <c r="D489" s="65">
        <f>SUM(D480:D488)</f>
      </c>
      <c r="E489" s="65"/>
      <c r="F489" s="66"/>
      <c r="G489" s="67"/>
      <c r="H489" s="68">
        <f>SUM(H480:H488)</f>
      </c>
    </row>
    <row r="490" spans="1:8" ht="15.75" customHeight="1" x14ac:dyDescent="0.25">
      <c r="A490" s="69"/>
      <c r="B490" s="70"/>
      <c r="C490" s="70"/>
      <c r="D490" s="71"/>
      <c r="E490" s="70"/>
      <c r="F490" s="72"/>
      <c r="G490" s="73"/>
      <c r="H490" s="74"/>
    </row>
    <row r="491" spans="1:8" ht="15.75" customHeight="1" x14ac:dyDescent="0.25">
      <c r="A491" s="85" t="s">
        <v>72</v>
      </c>
      <c r="B491" s="85"/>
      <c r="C491" s="85"/>
      <c r="D491" s="85"/>
      <c r="E491" s="85"/>
      <c r="F491" s="85"/>
      <c r="G491" s="85"/>
      <c r="H491" s="85"/>
    </row>
    <row r="492" spans="1:8" ht="15.75" customHeight="1" x14ac:dyDescent="0.25">
      <c r="A492" s="76"/>
      <c r="B492" s="76"/>
      <c r="C492" s="76"/>
      <c r="D492" s="77" t="s">
        <v>59</v>
      </c>
      <c r="E492" s="76" t="s">
        <v>60</v>
      </c>
      <c r="F492" s="76"/>
      <c r="G492" s="17"/>
      <c r="H492" s="25"/>
    </row>
    <row r="493" spans="1:8" ht="15.75" customHeight="1" x14ac:dyDescent="0.25">
      <c r="A493" s="17"/>
      <c r="B493" s="17"/>
      <c r="C493" s="17"/>
      <c r="D493" s="18"/>
      <c r="E493" s="17"/>
      <c r="F493" s="17"/>
      <c r="G493" s="17"/>
      <c r="H493" s="25"/>
    </row>
    <row r="494" spans="1:8" ht="15.75" customHeight="1" x14ac:dyDescent="0.25">
      <c r="A494" s="17"/>
      <c r="B494" s="17"/>
      <c r="C494" s="17"/>
      <c r="D494" s="18"/>
      <c r="E494" s="17"/>
      <c r="F494" s="17"/>
      <c r="G494" s="17"/>
      <c r="H494" s="25"/>
    </row>
    <row r="495" spans="1:8" ht="15.75" customHeight="1" x14ac:dyDescent="0.25">
      <c r="A495" s="76"/>
      <c r="B495" s="76"/>
      <c r="C495" s="76"/>
      <c r="D495" s="77"/>
      <c r="E495" s="76" t="s">
        <v>61</v>
      </c>
      <c r="F495" s="76"/>
      <c r="G495" s="17"/>
      <c r="H495" s="25"/>
    </row>
    <row r="496" spans="1:8" ht="15.75" customHeight="1" x14ac:dyDescent="0.25">
      <c r="D496" s="9"/>
      <c r="H496" s="9"/>
    </row>
    <row r="497" spans="1:8" ht="15.75" customHeight="1" x14ac:dyDescent="0.25">
      <c r="D497" s="9"/>
      <c r="H497" s="9"/>
    </row>
    <row r="498" spans="1:8" ht="15.75" customHeight="1" x14ac:dyDescent="0.25">
      <c r="D498" s="9"/>
      <c r="H498" s="9"/>
    </row>
    <row r="499" spans="1:8" ht="15.75" customHeight="1" x14ac:dyDescent="0.25">
      <c r="D499" s="9"/>
      <c r="H499" s="9"/>
    </row>
    <row r="500" spans="1:8" ht="15.75" customHeight="1" x14ac:dyDescent="0.25">
      <c r="D500" s="9"/>
      <c r="H500" s="9"/>
    </row>
    <row r="501" spans="1:8" ht="15.75" customHeight="1" x14ac:dyDescent="0.25">
      <c r="D501" s="9"/>
      <c r="H501" s="9"/>
    </row>
    <row r="502" spans="1:8" ht="15.75" customHeight="1" x14ac:dyDescent="0.25">
      <c r="D502" s="9"/>
      <c r="H502" s="9"/>
    </row>
    <row r="503" spans="1:8" ht="15.75" customHeight="1" x14ac:dyDescent="0.25">
      <c r="D503" s="9"/>
      <c r="H503" s="9"/>
    </row>
    <row r="504" spans="1:8" ht="15.75" customHeight="1" x14ac:dyDescent="0.25">
      <c r="D504" s="9"/>
      <c r="H504" s="9"/>
    </row>
    <row r="505" spans="1:8" ht="15.75" customHeight="1" x14ac:dyDescent="0.25">
      <c r="D505" s="9"/>
      <c r="H505" s="9"/>
    </row>
    <row r="506" spans="1:8" ht="15.75" customHeight="1" x14ac:dyDescent="0.25">
      <c r="D506" s="9"/>
      <c r="H506" s="9"/>
    </row>
    <row r="507" spans="1:8" ht="15.75" customHeight="1" x14ac:dyDescent="0.25">
      <c r="D507" s="9"/>
      <c r="H507" s="9"/>
    </row>
    <row r="508" spans="1:8" ht="15.75" customHeight="1" x14ac:dyDescent="0.25">
      <c r="D508" s="9"/>
      <c r="H508" s="9"/>
    </row>
    <row r="509" spans="1:8" ht="15.75" customHeight="1" x14ac:dyDescent="0.25">
      <c r="D509" s="9"/>
      <c r="H509" s="9"/>
    </row>
    <row r="510" spans="1:8" ht="15.75" customHeight="1" x14ac:dyDescent="0.25">
      <c r="D510" s="9"/>
      <c r="H510" s="9"/>
    </row>
    <row r="511" spans="1:8" ht="15.75" customHeight="1" x14ac:dyDescent="0.25">
      <c r="A511" s="10" t="s">
        <v>21</v>
      </c>
      <c r="B511" s="10"/>
      <c r="C511" s="10"/>
      <c r="D511" s="10"/>
      <c r="E511" s="10"/>
      <c r="F511" s="10"/>
      <c r="G511" s="10"/>
      <c r="H511" s="10"/>
    </row>
    <row r="512" spans="1:8" ht="15.75" customHeight="1" x14ac:dyDescent="0.25">
      <c r="D512" s="9"/>
      <c r="H512" s="9"/>
    </row>
    <row r="513" spans="1:8" ht="15.75" customHeight="1" x14ac:dyDescent="0.25">
      <c r="A513" s="17" t="s">
        <v>28</v>
      </c>
      <c r="B513" s="17"/>
      <c r="C513" s="86"/>
      <c r="D513" s="18"/>
      <c r="E513" s="17"/>
      <c r="F513" s="19" t="s">
        <v>24</v>
      </c>
      <c r="G513" s="21" t="s">
        <v>411</v>
      </c>
      <c r="H513" s="22"/>
    </row>
    <row r="514" spans="1:8" ht="15.75" customHeight="1" x14ac:dyDescent="0.3">
      <c r="A514" s="17" t="inlineStr">
        <is>
          <t>Dealer-014</t>
        </is>
      </c>
      <c r="B514" s="87"/>
      <c r="C514" s="86"/>
      <c r="D514" s="18"/>
      <c r="E514" s="17"/>
      <c r="F514" s="19" t="s">
        <v>29</v>
      </c>
      <c r="G514" s="17" t="s">
        <v>416</v>
      </c>
      <c r="H514" s="18"/>
    </row>
    <row r="515" spans="1:8" ht="15.75" customHeight="1" x14ac:dyDescent="0.3">
      <c r="A515" s="17" t="inlineStr">
        <is>
          <t>Address line (redacted)</t>
        </is>
      </c>
      <c r="B515" s="87"/>
      <c r="C515" s="138"/>
      <c r="D515" s="138"/>
      <c r="E515" s="138"/>
      <c r="F515" s="18"/>
      <c r="G515" s="17"/>
      <c r="H515" s="25"/>
    </row>
    <row r="516" spans="1:8" ht="15.75" customHeight="1" x14ac:dyDescent="0.3">
      <c r="A516" s="17" t="inlineStr">
        <is>
          <t>Address line (redacted)</t>
        </is>
      </c>
      <c r="B516" s="87"/>
      <c r="C516" s="138"/>
      <c r="D516" s="138"/>
      <c r="E516" s="138"/>
      <c r="F516" s="18"/>
      <c r="G516" s="17"/>
      <c r="H516" s="25"/>
    </row>
    <row r="517" spans="1:8" ht="15.75" customHeight="1" x14ac:dyDescent="0.25">
      <c r="A517" s="17"/>
      <c r="B517" s="17"/>
      <c r="C517" s="138"/>
      <c r="D517" s="138"/>
      <c r="E517" s="138"/>
      <c r="F517" s="18"/>
      <c r="G517" s="17"/>
      <c r="H517" s="25"/>
    </row>
    <row r="518" spans="1:8" ht="15.75" customHeight="1" x14ac:dyDescent="0.25">
      <c r="A518" s="17" t="s">
        <v>79</v>
      </c>
      <c r="B518" s="17"/>
      <c r="C518" s="17"/>
      <c r="D518" s="18"/>
      <c r="E518" s="17"/>
      <c r="F518" s="18"/>
      <c r="G518" s="17"/>
      <c r="H518" s="25"/>
    </row>
    <row r="519" spans="1:8" ht="15.75" customHeight="1" x14ac:dyDescent="0.25">
      <c r="A519" s="17"/>
      <c r="B519" s="17"/>
      <c r="C519" s="17"/>
      <c r="D519" s="18"/>
      <c r="E519" s="17"/>
      <c r="F519" s="18"/>
      <c r="G519" s="17"/>
      <c r="H519" s="25"/>
    </row>
    <row r="520" spans="1:8" ht="15.75" customHeight="1" x14ac:dyDescent="0.25">
      <c r="A520" s="17" t="s">
        <v>35</v>
      </c>
      <c r="B520" s="17"/>
      <c r="C520" s="17"/>
      <c r="D520" s="18"/>
      <c r="E520" s="17"/>
      <c r="F520" s="18"/>
      <c r="G520" s="17"/>
      <c r="H520" s="25"/>
    </row>
    <row r="521" spans="1:8" ht="15.75" customHeight="1" x14ac:dyDescent="0.25">
      <c r="A521" s="17" t="s">
        <v>36</v>
      </c>
      <c r="B521" s="17"/>
      <c r="C521" s="17"/>
      <c r="D521" s="18"/>
      <c r="E521" s="17"/>
      <c r="F521" s="18"/>
      <c r="G521" s="17"/>
      <c r="H521" s="25"/>
    </row>
    <row r="522" spans="1:8" ht="15.75" customHeight="1" x14ac:dyDescent="0.25">
      <c r="A522" s="89" t="s">
        <v>37</v>
      </c>
      <c r="B522" s="90" t="s">
        <v>38</v>
      </c>
      <c r="C522" s="90"/>
      <c r="D522" s="91" t="s">
        <v>39</v>
      </c>
      <c r="E522" s="91" t="s">
        <v>40</v>
      </c>
      <c r="F522" s="92" t="s">
        <v>41</v>
      </c>
      <c r="G522" s="93" t="s">
        <v>42</v>
      </c>
      <c r="H522" s="94" t="s">
        <v>43</v>
      </c>
    </row>
    <row r="523" spans="1:8" ht="15.75" customHeight="1" x14ac:dyDescent="0.3">
      <c r="A523" s="47"/>
      <c r="B523" s="95"/>
      <c r="C523" s="95"/>
      <c r="D523" s="96"/>
      <c r="E523" s="96"/>
      <c r="F523" s="50"/>
      <c r="G523" s="50"/>
      <c r="H523" s="45"/>
    </row>
    <row r="524" spans="1:8" ht="15.75" customHeight="1" x14ac:dyDescent="0.25">
      <c r="A524" s="97"/>
      <c r="B524" s="98" t="s">
        <v>105</v>
      </c>
      <c r="C524" s="99"/>
      <c r="D524" s="100"/>
      <c r="E524" s="100"/>
      <c r="F524" s="100"/>
      <c r="G524" s="100"/>
      <c r="H524" s="101"/>
    </row>
    <row r="525" spans="1:8" ht="15.75" customHeight="1" x14ac:dyDescent="0.25">
      <c r="A525" s="102">
        <v>1</v>
      </c>
      <c r="B525" s="103" t="s">
        <v>106</v>
      </c>
      <c r="C525" s="103"/>
      <c r="D525" s="50">
        <v>3</v>
      </c>
      <c r="E525" s="50">
        <v>100</v>
      </c>
      <c r="F525" s="106">
        <f t="shared" ref="F525:F527" si="16">+E525*D525</f>
      </c>
      <c r="G525" s="50">
        <v>1</v>
      </c>
      <c r="H525" s="45">
        <f t="shared" ref="H525:H527" si="17">+G525*F525</f>
      </c>
    </row>
    <row r="526" spans="1:8" ht="15.75" customHeight="1" x14ac:dyDescent="0.25">
      <c r="A526" s="102">
        <v>2</v>
      </c>
      <c r="B526" s="103" t="s">
        <v>107</v>
      </c>
      <c r="C526" s="103"/>
      <c r="D526" s="50">
        <v>18</v>
      </c>
      <c r="E526" s="50">
        <v>100</v>
      </c>
      <c r="F526" s="106">
        <f t="shared" si="16"/>
      </c>
      <c r="G526" s="50">
        <v>1</v>
      </c>
      <c r="H526" s="45">
        <f t="shared" si="17"/>
      </c>
    </row>
    <row r="527" spans="1:8" ht="15.75" customHeight="1" x14ac:dyDescent="0.25">
      <c r="A527" s="102">
        <v>3</v>
      </c>
      <c r="B527" s="103" t="s">
        <v>108</v>
      </c>
      <c r="C527" s="103"/>
      <c r="D527" s="50">
        <v>9</v>
      </c>
      <c r="E527" s="50">
        <v>100</v>
      </c>
      <c r="F527" s="106">
        <f t="shared" si="16"/>
      </c>
      <c r="G527" s="50">
        <v>1</v>
      </c>
      <c r="H527" s="45">
        <f t="shared" si="17"/>
      </c>
    </row>
    <row r="528" spans="1:8" ht="15.75" customHeight="1" x14ac:dyDescent="0.25">
      <c r="A528" s="102"/>
      <c r="B528" s="103"/>
      <c r="C528" s="103"/>
      <c r="D528" s="50"/>
      <c r="E528" s="50"/>
      <c r="F528" s="106"/>
      <c r="G528" s="50"/>
      <c r="H528" s="45"/>
    </row>
    <row r="529" spans="1:8" ht="15.75" customHeight="1" x14ac:dyDescent="0.25">
      <c r="A529" s="102"/>
      <c r="B529" s="107"/>
      <c r="C529" s="108"/>
      <c r="D529" s="109"/>
      <c r="E529" s="109"/>
      <c r="F529" s="108"/>
      <c r="G529" s="109"/>
      <c r="H529" s="110"/>
    </row>
    <row r="530" spans="1:8" ht="15.75" customHeight="1" x14ac:dyDescent="0.25">
      <c r="A530" s="111"/>
      <c r="B530" s="112"/>
      <c r="C530" s="113"/>
      <c r="D530" s="108"/>
      <c r="E530" s="114"/>
      <c r="F530" s="109"/>
      <c r="G530" s="115"/>
      <c r="H530" s="110"/>
    </row>
    <row r="531" spans="1:8" ht="15.75" customHeight="1" x14ac:dyDescent="0.25">
      <c r="A531" s="116"/>
      <c r="B531" s="117"/>
      <c r="C531" s="118" t="s">
        <v>58</v>
      </c>
      <c r="D531" s="119">
        <f>SUM(D525:D530)</f>
      </c>
      <c r="E531" s="119"/>
      <c r="F531" s="119">
        <f>SUM(F525:F530)</f>
      </c>
      <c r="G531" s="120"/>
      <c r="H531" s="121">
        <f>SUM(H525:H530)</f>
      </c>
    </row>
    <row r="532" spans="1:8" ht="15.75" customHeight="1" x14ac:dyDescent="0.25">
      <c r="A532" s="122"/>
      <c r="B532" s="123"/>
      <c r="C532" s="124"/>
      <c r="D532" s="60"/>
      <c r="E532" s="125"/>
      <c r="F532" s="125"/>
      <c r="G532" s="126"/>
      <c r="H532" s="74"/>
    </row>
    <row r="533" spans="1:8" ht="15.75" customHeight="1" x14ac:dyDescent="0.25">
      <c r="A533" s="127"/>
      <c r="B533" s="18"/>
      <c r="C533" s="18"/>
      <c r="D533" s="77" t="s">
        <v>59</v>
      </c>
      <c r="E533" s="76" t="s">
        <v>60</v>
      </c>
      <c r="F533" s="76"/>
      <c r="G533" s="17"/>
      <c r="H533" s="25"/>
    </row>
    <row r="534" spans="1:8" ht="15.75" customHeight="1" x14ac:dyDescent="0.25">
      <c r="A534" s="127"/>
      <c r="B534" s="18"/>
      <c r="C534" s="18"/>
      <c r="D534" s="77"/>
      <c r="E534" s="76"/>
      <c r="F534" s="76"/>
      <c r="G534" s="17"/>
      <c r="H534" s="25"/>
    </row>
    <row r="535" spans="1:8" ht="15.75" customHeight="1" x14ac:dyDescent="0.25">
      <c r="A535" s="76"/>
      <c r="B535" s="76"/>
      <c r="C535" s="76"/>
      <c r="D535" s="77"/>
      <c r="E535" s="76"/>
      <c r="F535" s="76"/>
      <c r="G535" s="17"/>
      <c r="H535" s="25"/>
    </row>
    <row r="536" spans="1:8" ht="15.75" customHeight="1" x14ac:dyDescent="0.25">
      <c r="A536" s="76"/>
      <c r="B536" s="76"/>
      <c r="C536" s="76"/>
      <c r="D536" s="77"/>
      <c r="E536" s="76" t="s">
        <v>61</v>
      </c>
      <c r="F536" s="76"/>
      <c r="G536" s="17"/>
      <c r="H536" s="25"/>
    </row>
    <row r="537" spans="1:8" ht="15.75" customHeight="1" x14ac:dyDescent="0.25">
      <c r="D537" s="9"/>
      <c r="H537" s="9"/>
    </row>
    <row r="538" spans="1:8" ht="15.75" customHeight="1" x14ac:dyDescent="0.25">
      <c r="D538" s="9"/>
      <c r="H538" s="9"/>
    </row>
    <row r="539" spans="1:8" ht="15.75" customHeight="1" x14ac:dyDescent="0.25">
      <c r="D539" s="9"/>
      <c r="H539" s="9"/>
    </row>
    <row r="540" spans="1:8" ht="15.75" customHeight="1" x14ac:dyDescent="0.25">
      <c r="D540" s="9"/>
      <c r="H540" s="9"/>
    </row>
    <row r="541" spans="1:8" ht="15.75" customHeight="1" x14ac:dyDescent="0.25">
      <c r="D541" s="9"/>
      <c r="H541" s="9"/>
    </row>
    <row r="542" spans="1:8" ht="15.75" customHeight="1" x14ac:dyDescent="0.25">
      <c r="D542" s="9"/>
      <c r="H542" s="9"/>
    </row>
    <row r="543" spans="1:8" ht="15.75" customHeight="1" x14ac:dyDescent="0.25">
      <c r="D543" s="9"/>
      <c r="H543" s="9"/>
    </row>
    <row r="544" spans="1:8" ht="15.75" customHeight="1" x14ac:dyDescent="0.25">
      <c r="D544" s="9"/>
      <c r="H544" s="9"/>
    </row>
    <row r="545" spans="1:8" ht="15.75" customHeight="1" x14ac:dyDescent="0.25">
      <c r="D545" s="9"/>
      <c r="H545" s="9"/>
    </row>
    <row r="546" spans="1:8" ht="15.75" customHeight="1" x14ac:dyDescent="0.25">
      <c r="D546" s="9"/>
      <c r="H546" s="9"/>
    </row>
    <row r="547" spans="1:8" ht="15.75" customHeight="1" x14ac:dyDescent="0.25">
      <c r="D547" s="9"/>
      <c r="H547" s="9"/>
    </row>
    <row r="548" spans="1:8" ht="15.75" customHeight="1" x14ac:dyDescent="0.25">
      <c r="D548" s="9"/>
      <c r="H548" s="9"/>
    </row>
    <row r="549" spans="1:8" ht="15.75" customHeight="1" x14ac:dyDescent="0.25">
      <c r="D549" s="9"/>
      <c r="H549" s="9"/>
    </row>
    <row r="550" spans="1:8" ht="15.75" customHeight="1" x14ac:dyDescent="0.25">
      <c r="D550" s="9"/>
      <c r="H550" s="9"/>
    </row>
    <row r="551" spans="1:8" ht="15.75" customHeight="1" x14ac:dyDescent="0.25">
      <c r="D551" s="9"/>
      <c r="H551" s="9"/>
    </row>
    <row r="552" spans="1:8" ht="15.75" customHeight="1" x14ac:dyDescent="0.25">
      <c r="D552" s="9"/>
      <c r="H552" s="9"/>
    </row>
    <row r="553" spans="1:8" ht="15.75" customHeight="1" x14ac:dyDescent="0.25">
      <c r="D553" s="9"/>
      <c r="H553" s="9"/>
    </row>
    <row r="554" spans="1:8" ht="15.75" customHeight="1" x14ac:dyDescent="0.25">
      <c r="D554" s="9"/>
      <c r="H554" s="9"/>
    </row>
    <row r="555" spans="1:8" ht="15.75" customHeight="1" x14ac:dyDescent="0.25">
      <c r="D555" s="9"/>
      <c r="H555" s="9"/>
    </row>
    <row r="556" spans="1:8" ht="15.75" customHeight="1" x14ac:dyDescent="0.25">
      <c r="A556" s="10" t="s">
        <v>21</v>
      </c>
      <c r="B556" s="10"/>
      <c r="C556" s="10"/>
      <c r="D556" s="10"/>
      <c r="E556" s="10"/>
      <c r="F556" s="10"/>
      <c r="G556" s="10"/>
      <c r="H556" s="10"/>
    </row>
    <row r="557" spans="1:8" ht="15.75" customHeight="1" x14ac:dyDescent="0.25">
      <c r="D557" s="9"/>
      <c r="H557" s="9"/>
    </row>
    <row r="558" spans="1:8" ht="15.75" customHeight="1" x14ac:dyDescent="0.25">
      <c r="A558" s="17" t="s">
        <v>28</v>
      </c>
      <c r="B558" s="17"/>
      <c r="C558" s="86"/>
      <c r="D558" s="18"/>
      <c r="E558" s="17"/>
      <c r="F558" s="19" t="s">
        <v>24</v>
      </c>
      <c r="G558" s="21" t="s">
        <v>490</v>
      </c>
      <c r="H558" s="22"/>
    </row>
    <row r="559" spans="1:8" ht="15.75" customHeight="1" x14ac:dyDescent="0.3">
      <c r="A559" s="17" t="inlineStr">
        <is>
          <t>Dealer-003</t>
        </is>
      </c>
      <c r="B559" s="87"/>
      <c r="C559" s="86"/>
      <c r="D559" s="18"/>
      <c r="E559" s="17"/>
      <c r="F559" s="19" t="s">
        <v>29</v>
      </c>
      <c r="G559" s="17" t="s">
        <v>494</v>
      </c>
      <c r="H559" s="18"/>
    </row>
    <row r="560" spans="1:8" ht="15.75" customHeight="1" x14ac:dyDescent="0.3">
      <c r="A560" s="17" t="inlineStr">
        <is>
          <t>Address line (redacted)</t>
        </is>
      </c>
      <c r="B560" s="87"/>
      <c r="C560" s="182" t="s">
        <v>498</v>
      </c>
      <c r="D560" s="182"/>
      <c r="E560" s="138"/>
      <c r="F560" s="18"/>
      <c r="G560" s="17"/>
      <c r="H560" s="25"/>
    </row>
    <row r="561" spans="1:8" ht="15.75" customHeight="1" x14ac:dyDescent="0.3">
      <c r="A561" s="17" t="inlineStr">
        <is>
          <t>Address line (redacted)</t>
        </is>
      </c>
      <c r="B561" s="87"/>
      <c r="C561" s="182"/>
      <c r="D561" s="182"/>
      <c r="E561" s="138"/>
      <c r="F561" s="18"/>
      <c r="G561" s="17"/>
      <c r="H561" s="25"/>
    </row>
    <row r="562" spans="1:8" ht="15.75" customHeight="1" x14ac:dyDescent="0.25">
      <c r="A562" s="17"/>
      <c r="B562" s="17"/>
      <c r="C562" s="138"/>
      <c r="D562" s="138"/>
      <c r="E562" s="138"/>
      <c r="F562" s="18"/>
      <c r="G562" s="17"/>
      <c r="H562" s="25"/>
    </row>
    <row r="563" spans="1:8" ht="15.75" customHeight="1" x14ac:dyDescent="0.25">
      <c r="A563" s="17" t="s">
        <v>79</v>
      </c>
      <c r="B563" s="17"/>
      <c r="C563" s="17"/>
      <c r="D563" s="18"/>
      <c r="E563" s="17"/>
      <c r="F563" s="18"/>
      <c r="G563" s="17"/>
      <c r="H563" s="25"/>
    </row>
    <row r="564" spans="1:8" ht="15.75" customHeight="1" x14ac:dyDescent="0.25">
      <c r="A564" s="17"/>
      <c r="B564" s="17"/>
      <c r="C564" s="17"/>
      <c r="D564" s="18"/>
      <c r="E564" s="17"/>
      <c r="F564" s="18"/>
      <c r="G564" s="17"/>
      <c r="H564" s="25"/>
    </row>
    <row r="565" spans="1:8" ht="15.75" customHeight="1" x14ac:dyDescent="0.25">
      <c r="A565" s="17" t="s">
        <v>35</v>
      </c>
      <c r="B565" s="17"/>
      <c r="C565" s="17"/>
      <c r="D565" s="18"/>
      <c r="E565" s="17"/>
      <c r="F565" s="18"/>
      <c r="G565" s="17"/>
      <c r="H565" s="25"/>
    </row>
    <row r="566" spans="1:8" ht="15.75" customHeight="1" x14ac:dyDescent="0.25">
      <c r="A566" s="17" t="s">
        <v>36</v>
      </c>
      <c r="B566" s="17"/>
      <c r="C566" s="17"/>
      <c r="D566" s="18"/>
      <c r="E566" s="17"/>
      <c r="F566" s="18"/>
      <c r="G566" s="17"/>
      <c r="H566" s="25"/>
    </row>
    <row r="567" spans="1:8" ht="15.75" customHeight="1" x14ac:dyDescent="0.25">
      <c r="A567" s="89" t="s">
        <v>37</v>
      </c>
      <c r="B567" s="90" t="s">
        <v>38</v>
      </c>
      <c r="C567" s="90"/>
      <c r="D567" s="91" t="s">
        <v>39</v>
      </c>
      <c r="E567" s="91" t="s">
        <v>40</v>
      </c>
      <c r="F567" s="92" t="s">
        <v>41</v>
      </c>
      <c r="G567" s="93" t="s">
        <v>42</v>
      </c>
      <c r="H567" s="94" t="s">
        <v>43</v>
      </c>
    </row>
    <row r="568" spans="1:8" ht="15.75" customHeight="1" x14ac:dyDescent="0.3">
      <c r="A568" s="47"/>
      <c r="B568" s="95"/>
      <c r="C568" s="95"/>
      <c r="D568" s="96"/>
      <c r="E568" s="96"/>
      <c r="F568" s="50"/>
      <c r="G568" s="50"/>
      <c r="H568" s="45"/>
    </row>
    <row r="569" spans="1:8" ht="15.75" customHeight="1" x14ac:dyDescent="0.25">
      <c r="A569" s="97"/>
      <c r="B569" s="98" t="s">
        <v>522</v>
      </c>
      <c r="C569" s="99"/>
      <c r="D569" s="100"/>
      <c r="E569" s="100"/>
      <c r="F569" s="100"/>
      <c r="G569" s="100"/>
      <c r="H569" s="101"/>
    </row>
    <row r="570" spans="1:8" ht="15.75" customHeight="1" x14ac:dyDescent="0.25">
      <c r="A570" s="102">
        <v>1</v>
      </c>
      <c r="B570" s="103" t="s">
        <v>524</v>
      </c>
      <c r="C570" s="103"/>
      <c r="D570" s="50">
        <v>30</v>
      </c>
      <c r="E570" s="50">
        <v>20</v>
      </c>
      <c r="F570" s="106">
        <f>+E570*$D$570</f>
      </c>
      <c r="G570" s="50">
        <f>4250/20</f>
      </c>
      <c r="H570" s="45">
        <f>+G570*F570</f>
      </c>
    </row>
    <row r="571" spans="1:8" ht="15.75" customHeight="1" x14ac:dyDescent="0.25">
      <c r="A571" s="102"/>
      <c r="B571" s="103"/>
      <c r="C571" s="103"/>
      <c r="D571" s="50"/>
      <c r="E571" s="50"/>
      <c r="F571" s="106"/>
      <c r="G571" s="43" t="s">
        <v>541</v>
      </c>
      <c r="H571" s="45"/>
    </row>
    <row r="572" spans="1:8" ht="15.75" customHeight="1" x14ac:dyDescent="0.25">
      <c r="A572" s="102">
        <v>2</v>
      </c>
      <c r="B572" s="103" t="s">
        <v>544</v>
      </c>
      <c r="C572" s="103"/>
      <c r="D572" s="50">
        <v>8</v>
      </c>
      <c r="E572" s="50">
        <v>6</v>
      </c>
      <c r="F572" s="106">
        <f>+E572*D572</f>
      </c>
      <c r="G572" s="50">
        <v>1</v>
      </c>
      <c r="H572" s="45">
        <f>+G572*F572</f>
      </c>
    </row>
    <row r="573" spans="1:8" ht="15.75" customHeight="1" x14ac:dyDescent="0.25">
      <c r="A573" s="102"/>
      <c r="B573" s="98" t="s">
        <v>545</v>
      </c>
      <c r="C573" s="99"/>
      <c r="D573" s="50"/>
      <c r="E573" s="50"/>
      <c r="F573" s="106"/>
      <c r="G573" s="50"/>
      <c r="H573" s="45"/>
    </row>
    <row r="574" spans="1:8" ht="15.75" customHeight="1" x14ac:dyDescent="0.25">
      <c r="A574" s="102">
        <v>3</v>
      </c>
      <c r="B574" s="103" t="s">
        <v>546</v>
      </c>
      <c r="C574" s="103" t="s">
        <v>547</v>
      </c>
      <c r="D574" s="187">
        <v>1</v>
      </c>
      <c r="E574" s="50">
        <v>15</v>
      </c>
      <c r="F574" s="106">
        <v>15</v>
      </c>
      <c r="G574" s="50">
        <v>1</v>
      </c>
      <c r="H574" s="45">
        <f t="shared" ref="H574:H575" si="18">+G574*F574</f>
      </c>
    </row>
    <row r="575" spans="1:8" ht="15.75" customHeight="1" x14ac:dyDescent="0.25">
      <c r="A575" s="102">
        <v>4</v>
      </c>
      <c r="B575" s="103" t="s">
        <v>548</v>
      </c>
      <c r="C575" s="103" t="s">
        <v>547</v>
      </c>
      <c r="D575" s="189"/>
      <c r="E575" s="50">
        <v>15</v>
      </c>
      <c r="F575" s="106">
        <v>15</v>
      </c>
      <c r="G575" s="50">
        <v>1</v>
      </c>
      <c r="H575" s="45">
        <f t="shared" si="18"/>
      </c>
    </row>
    <row r="576" spans="1:8" ht="15.75" customHeight="1" x14ac:dyDescent="0.25">
      <c r="A576" s="102"/>
      <c r="B576" s="98" t="s">
        <v>549</v>
      </c>
      <c r="C576" s="99"/>
      <c r="D576" s="50"/>
      <c r="E576" s="50"/>
      <c r="F576" s="106"/>
      <c r="G576" s="50"/>
      <c r="H576" s="45"/>
    </row>
    <row r="577" spans="1:8" ht="15.75" customHeight="1" x14ac:dyDescent="0.25">
      <c r="A577" s="102">
        <v>5</v>
      </c>
      <c r="B577" s="103" t="s">
        <v>281</v>
      </c>
      <c r="C577" s="103"/>
      <c r="D577" s="50">
        <v>1</v>
      </c>
      <c r="E577" s="50">
        <v>20</v>
      </c>
      <c r="F577" s="106">
        <v>20</v>
      </c>
      <c r="G577" s="50">
        <v>1</v>
      </c>
      <c r="H577" s="45">
        <f>+G577*F577</f>
      </c>
    </row>
    <row r="578" spans="1:8" ht="15.75" customHeight="1" x14ac:dyDescent="0.25">
      <c r="A578" s="102"/>
      <c r="B578" s="103"/>
      <c r="C578" s="103"/>
      <c r="D578" s="50"/>
      <c r="E578" s="50"/>
      <c r="F578" s="106"/>
      <c r="G578" s="50"/>
      <c r="H578" s="45"/>
    </row>
    <row r="579" spans="1:8" ht="15.75" customHeight="1" x14ac:dyDescent="0.25">
      <c r="A579" s="102"/>
      <c r="B579" s="103"/>
      <c r="C579" s="103"/>
      <c r="D579" s="50"/>
      <c r="E579" s="50"/>
      <c r="F579" s="106"/>
      <c r="G579" s="50"/>
      <c r="H579" s="45"/>
    </row>
    <row r="580" spans="1:8" ht="15.75" customHeight="1" x14ac:dyDescent="0.25">
      <c r="A580" s="102"/>
      <c r="B580" s="103"/>
      <c r="C580" s="103"/>
      <c r="D580" s="50"/>
      <c r="E580" s="50"/>
      <c r="F580" s="106"/>
      <c r="G580" s="50"/>
      <c r="H580" s="45"/>
    </row>
    <row r="581" spans="1:8" ht="15.75" customHeight="1" x14ac:dyDescent="0.25">
      <c r="A581" s="102"/>
      <c r="B581" s="103"/>
      <c r="C581" s="103"/>
      <c r="D581" s="50"/>
      <c r="E581" s="50"/>
      <c r="F581" s="106"/>
      <c r="G581" s="50"/>
      <c r="H581" s="45"/>
    </row>
    <row r="582" spans="1:8" ht="15.75" customHeight="1" x14ac:dyDescent="0.25">
      <c r="A582" s="102"/>
      <c r="B582" s="103"/>
      <c r="C582" s="103"/>
      <c r="D582" s="50"/>
      <c r="E582" s="50"/>
      <c r="F582" s="106"/>
      <c r="G582" s="50"/>
      <c r="H582" s="45"/>
    </row>
    <row r="583" spans="1:8" ht="15.75" customHeight="1" x14ac:dyDescent="0.25">
      <c r="A583" s="102"/>
      <c r="B583" s="107"/>
      <c r="C583" s="108"/>
      <c r="D583" s="109"/>
      <c r="E583" s="109"/>
      <c r="F583" s="108"/>
      <c r="G583" s="109"/>
      <c r="H583" s="110"/>
    </row>
    <row r="584" spans="1:8" ht="15.75" customHeight="1" x14ac:dyDescent="0.25">
      <c r="A584" s="111"/>
      <c r="B584" s="112"/>
      <c r="C584" s="113"/>
      <c r="D584" s="108"/>
      <c r="E584" s="114"/>
      <c r="F584" s="109"/>
      <c r="G584" s="115"/>
      <c r="H584" s="110"/>
    </row>
    <row r="585" spans="1:8" ht="15.75" customHeight="1" x14ac:dyDescent="0.25">
      <c r="A585" s="116"/>
      <c r="B585" s="117"/>
      <c r="C585" s="118" t="s">
        <v>58</v>
      </c>
      <c r="D585" s="119">
        <f>SUM(D570:D584)</f>
      </c>
      <c r="E585" s="119"/>
      <c r="F585" s="119">
        <f>SUM(F570:F584)</f>
      </c>
      <c r="G585" s="120"/>
      <c r="H585" s="121">
        <f>SUM(H570:H584)</f>
      </c>
    </row>
    <row r="586" spans="1:8" ht="15.75" customHeight="1" x14ac:dyDescent="0.25">
      <c r="A586" s="122"/>
      <c r="B586" s="123"/>
      <c r="C586" s="124"/>
      <c r="D586" s="60"/>
      <c r="E586" s="125"/>
      <c r="F586" s="125"/>
      <c r="G586" s="126"/>
      <c r="H586" s="74"/>
    </row>
    <row r="587" spans="1:8" ht="15.75" customHeight="1" x14ac:dyDescent="0.25">
      <c r="A587" s="127"/>
      <c r="B587" s="18"/>
      <c r="C587" s="18"/>
      <c r="D587" s="77" t="s">
        <v>59</v>
      </c>
      <c r="E587" s="76" t="s">
        <v>60</v>
      </c>
      <c r="F587" s="76"/>
      <c r="G587" s="17"/>
      <c r="H587" s="25"/>
    </row>
    <row r="588" spans="1:8" ht="15.75" customHeight="1" x14ac:dyDescent="0.25">
      <c r="A588" s="127"/>
      <c r="B588" s="18"/>
      <c r="C588" s="18"/>
      <c r="D588" s="77"/>
      <c r="E588" s="76"/>
      <c r="F588" s="76"/>
      <c r="G588" s="17"/>
      <c r="H588" s="25"/>
    </row>
    <row r="589" spans="1:8" ht="15.75" customHeight="1" x14ac:dyDescent="0.25">
      <c r="A589" s="76"/>
      <c r="B589" s="76"/>
      <c r="C589" s="76"/>
      <c r="D589" s="77"/>
      <c r="E589" s="76"/>
      <c r="F589" s="76"/>
      <c r="G589" s="17"/>
      <c r="H589" s="25"/>
    </row>
    <row r="590" spans="1:8" ht="15.75" customHeight="1" x14ac:dyDescent="0.25">
      <c r="A590" s="76"/>
      <c r="B590" s="76"/>
      <c r="C590" s="76"/>
      <c r="D590" s="77"/>
      <c r="E590" s="76" t="s">
        <v>61</v>
      </c>
      <c r="F590" s="76"/>
      <c r="G590" s="17"/>
      <c r="H590" s="25"/>
    </row>
    <row r="591" spans="1:8" ht="15.75" customHeight="1" x14ac:dyDescent="0.25">
      <c r="D591" s="9"/>
      <c r="H591" s="9"/>
    </row>
    <row r="592" spans="1:8" ht="15.75" customHeight="1" x14ac:dyDescent="0.25">
      <c r="D592" s="9"/>
      <c r="H592" s="9"/>
    </row>
    <row r="593" spans="1:8" ht="15.75" customHeight="1" x14ac:dyDescent="0.25">
      <c r="D593" s="9"/>
      <c r="H593" s="9"/>
    </row>
    <row r="594" spans="1:8" ht="15.75" customHeight="1" x14ac:dyDescent="0.25">
      <c r="D594" s="9"/>
      <c r="H594" s="9"/>
    </row>
    <row r="595" spans="1:8" ht="15.75" customHeight="1" x14ac:dyDescent="0.25">
      <c r="D595" s="9"/>
      <c r="H595" s="9"/>
    </row>
    <row r="596" spans="1:8" ht="15.75" customHeight="1" x14ac:dyDescent="0.25">
      <c r="D596" s="9"/>
      <c r="H596" s="9"/>
    </row>
    <row r="597" spans="1:8" ht="15.75" customHeight="1" x14ac:dyDescent="0.25">
      <c r="D597" s="9"/>
      <c r="H597" s="9"/>
    </row>
    <row r="598" spans="1:8" ht="15.75" customHeight="1" x14ac:dyDescent="0.25">
      <c r="D598" s="9"/>
      <c r="H598" s="9"/>
    </row>
    <row r="599" spans="1:8" ht="15.75" customHeight="1" x14ac:dyDescent="0.25">
      <c r="D599" s="9"/>
      <c r="H599" s="9"/>
    </row>
    <row r="600" spans="1:8" ht="15.75" customHeight="1" x14ac:dyDescent="0.25">
      <c r="D600" s="9"/>
      <c r="H600" s="9"/>
    </row>
    <row r="601" spans="1:8" ht="15.75" customHeight="1" x14ac:dyDescent="0.25">
      <c r="A601" s="10" t="s">
        <v>21</v>
      </c>
      <c r="B601" s="10"/>
      <c r="C601" s="10"/>
      <c r="D601" s="10"/>
      <c r="E601" s="10"/>
      <c r="F601" s="10"/>
      <c r="G601" s="10"/>
      <c r="H601" s="10"/>
    </row>
    <row r="602" spans="1:8" ht="15.75" customHeight="1" x14ac:dyDescent="0.25">
      <c r="D602" s="9"/>
      <c r="H602" s="9"/>
    </row>
    <row r="603" spans="1:8" ht="15.75" customHeight="1" x14ac:dyDescent="0.25">
      <c r="A603" s="17" t="s">
        <v>28</v>
      </c>
      <c r="B603" s="17"/>
      <c r="C603" s="86"/>
      <c r="D603" s="18"/>
      <c r="E603" s="17"/>
      <c r="F603" s="19" t="s">
        <v>24</v>
      </c>
      <c r="G603" s="21" t="s">
        <v>490</v>
      </c>
      <c r="H603" s="22"/>
    </row>
    <row r="604" spans="1:8" ht="15.75" customHeight="1" x14ac:dyDescent="0.3">
      <c r="A604" s="87" t="inlineStr">
        <is>
          <t>Dealer-002</t>
        </is>
      </c>
      <c r="B604" s="87"/>
      <c r="C604" s="86"/>
      <c r="D604" s="18"/>
      <c r="E604" s="17"/>
      <c r="F604" s="19" t="s">
        <v>29</v>
      </c>
      <c r="G604" s="17" t="s">
        <v>550</v>
      </c>
      <c r="H604" s="18"/>
    </row>
    <row r="605" spans="1:8" ht="15.75" customHeight="1" x14ac:dyDescent="0.3">
      <c r="A605" s="87" t="inlineStr">
        <is>
          <t>Address line (redacted)</t>
        </is>
      </c>
      <c r="B605" s="87"/>
      <c r="C605" s="88" t="s">
        <v>498</v>
      </c>
      <c r="D605" s="88"/>
      <c r="E605" s="88"/>
      <c r="F605" s="18"/>
      <c r="G605" s="17"/>
      <c r="H605" s="25"/>
    </row>
    <row r="606" spans="1:8" ht="15.75" customHeight="1" x14ac:dyDescent="0.3">
      <c r="A606" s="87" t="inlineStr">
        <is>
          <t>Address line (redacted)</t>
        </is>
      </c>
      <c r="B606" s="87"/>
      <c r="C606" s="88"/>
      <c r="D606" s="88"/>
      <c r="E606" s="88"/>
      <c r="F606" s="18"/>
      <c r="G606" s="17"/>
      <c r="H606" s="25"/>
    </row>
    <row r="607" spans="1:8" ht="15.75" customHeight="1" x14ac:dyDescent="0.25">
      <c r="A607" s="17"/>
      <c r="B607" s="17"/>
      <c r="C607" s="88"/>
      <c r="D607" s="88"/>
      <c r="E607" s="88"/>
      <c r="F607" s="18"/>
      <c r="G607" s="17"/>
      <c r="H607" s="25"/>
    </row>
    <row r="608" spans="1:8" ht="15.75" customHeight="1" x14ac:dyDescent="0.25">
      <c r="A608" s="17" t="s">
        <v>79</v>
      </c>
      <c r="B608" s="17"/>
      <c r="C608" s="17"/>
      <c r="D608" s="18"/>
      <c r="E608" s="17"/>
      <c r="F608" s="18"/>
      <c r="G608" s="17"/>
      <c r="H608" s="25"/>
    </row>
    <row r="609" spans="1:8" ht="15.75" customHeight="1" x14ac:dyDescent="0.25">
      <c r="A609" s="17"/>
      <c r="B609" s="17"/>
      <c r="C609" s="17"/>
      <c r="D609" s="18"/>
      <c r="E609" s="17"/>
      <c r="F609" s="18"/>
      <c r="G609" s="17"/>
      <c r="H609" s="25"/>
    </row>
    <row r="610" spans="1:8" ht="15.75" customHeight="1" x14ac:dyDescent="0.25">
      <c r="A610" s="17" t="s">
        <v>35</v>
      </c>
      <c r="B610" s="17"/>
      <c r="C610" s="17"/>
      <c r="D610" s="18"/>
      <c r="E610" s="17"/>
      <c r="F610" s="18"/>
      <c r="G610" s="17"/>
      <c r="H610" s="25"/>
    </row>
    <row r="611" spans="1:8" ht="15.75" customHeight="1" x14ac:dyDescent="0.25">
      <c r="A611" s="17" t="s">
        <v>36</v>
      </c>
      <c r="B611" s="17"/>
      <c r="C611" s="17"/>
      <c r="D611" s="18"/>
      <c r="E611" s="17"/>
      <c r="F611" s="18"/>
      <c r="G611" s="17"/>
      <c r="H611" s="25"/>
    </row>
    <row r="612" spans="1:8" ht="15.75" customHeight="1" x14ac:dyDescent="0.25">
      <c r="A612" s="89" t="s">
        <v>37</v>
      </c>
      <c r="B612" s="90" t="s">
        <v>38</v>
      </c>
      <c r="C612" s="90"/>
      <c r="D612" s="91" t="s">
        <v>39</v>
      </c>
      <c r="E612" s="91" t="s">
        <v>40</v>
      </c>
      <c r="F612" s="92" t="s">
        <v>41</v>
      </c>
      <c r="G612" s="93" t="s">
        <v>42</v>
      </c>
      <c r="H612" s="94" t="s">
        <v>43</v>
      </c>
    </row>
    <row r="613" spans="1:8" ht="15.75" customHeight="1" x14ac:dyDescent="0.3">
      <c r="A613" s="47"/>
      <c r="B613" s="95"/>
      <c r="C613" s="95"/>
      <c r="D613" s="96"/>
      <c r="E613" s="96"/>
      <c r="F613" s="50"/>
      <c r="G613" s="50"/>
      <c r="H613" s="45"/>
    </row>
    <row r="614" spans="1:8" ht="15.75" customHeight="1" x14ac:dyDescent="0.25">
      <c r="A614" s="97"/>
      <c r="B614" s="190" t="s">
        <v>522</v>
      </c>
      <c r="C614" s="190"/>
      <c r="D614" s="100"/>
      <c r="E614" s="100"/>
      <c r="F614" s="100"/>
      <c r="G614" s="100"/>
      <c r="H614" s="101"/>
    </row>
    <row r="615" spans="1:8" ht="15.75" customHeight="1" x14ac:dyDescent="0.25">
      <c r="A615" s="102">
        <v>1</v>
      </c>
      <c r="B615" s="103" t="s">
        <v>544</v>
      </c>
      <c r="C615" s="103"/>
      <c r="D615" s="50">
        <v>6</v>
      </c>
      <c r="E615" s="50">
        <v>6</v>
      </c>
      <c r="F615" s="106">
        <f t="shared" ref="F615:F616" si="19">+E615*D615</f>
      </c>
      <c r="G615" s="50">
        <v>1</v>
      </c>
      <c r="H615" s="45">
        <f t="shared" ref="H615:H616" si="20">+G615*F615</f>
      </c>
    </row>
    <row r="616" spans="1:8" ht="15.75" customHeight="1" x14ac:dyDescent="0.25">
      <c r="A616" s="102">
        <v>2</v>
      </c>
      <c r="B616" s="103" t="s">
        <v>551</v>
      </c>
      <c r="C616" s="103"/>
      <c r="D616" s="50">
        <v>10</v>
      </c>
      <c r="E616" s="50">
        <v>24</v>
      </c>
      <c r="F616" s="106">
        <f t="shared" si="19"/>
      </c>
      <c r="G616" s="50">
        <v>1</v>
      </c>
      <c r="H616" s="45">
        <f t="shared" si="20"/>
      </c>
    </row>
    <row r="617" spans="1:8" ht="15.75" customHeight="1" x14ac:dyDescent="0.25">
      <c r="A617" s="102"/>
      <c r="B617" s="190" t="s">
        <v>549</v>
      </c>
      <c r="C617" s="190"/>
      <c r="D617" s="50"/>
      <c r="E617" s="50"/>
      <c r="F617" s="106"/>
      <c r="G617" s="50"/>
      <c r="H617" s="45"/>
    </row>
    <row r="618" spans="1:8" ht="15.75" customHeight="1" x14ac:dyDescent="0.25">
      <c r="A618" s="102">
        <v>3</v>
      </c>
      <c r="B618" s="103" t="s">
        <v>552</v>
      </c>
      <c r="C618" s="103"/>
      <c r="D618" s="194">
        <v>1</v>
      </c>
      <c r="E618" s="50">
        <v>60</v>
      </c>
      <c r="F618" s="106">
        <f t="shared" ref="F618:F619" si="21">+E618*D618</f>
      </c>
      <c r="G618" s="50">
        <v>1</v>
      </c>
      <c r="H618" s="45">
        <f t="shared" ref="H618:H619" si="22">+G618*F618</f>
      </c>
    </row>
    <row r="619" spans="1:8" ht="15.75" customHeight="1" x14ac:dyDescent="0.25">
      <c r="A619" s="102">
        <v>4</v>
      </c>
      <c r="B619" s="103" t="s">
        <v>553</v>
      </c>
      <c r="C619" s="103"/>
      <c r="D619" s="194">
        <v>1</v>
      </c>
      <c r="E619" s="50">
        <v>25</v>
      </c>
      <c r="F619" s="106">
        <f t="shared" si="21"/>
      </c>
      <c r="G619" s="50">
        <v>1</v>
      </c>
      <c r="H619" s="45">
        <f t="shared" si="22"/>
      </c>
    </row>
    <row r="620" spans="1:8" ht="15.75" customHeight="1" x14ac:dyDescent="0.25">
      <c r="A620" s="102"/>
      <c r="B620" s="103"/>
      <c r="C620" s="103"/>
      <c r="D620" s="194"/>
      <c r="E620" s="50"/>
      <c r="F620" s="106"/>
      <c r="G620" s="50"/>
      <c r="H620" s="45"/>
    </row>
    <row r="621" spans="1:8" ht="15.75" customHeight="1" x14ac:dyDescent="0.25">
      <c r="A621" s="102"/>
      <c r="B621" s="103"/>
      <c r="C621" s="103"/>
      <c r="D621" s="194"/>
      <c r="E621" s="50"/>
      <c r="F621" s="106"/>
      <c r="G621" s="50"/>
      <c r="H621" s="45"/>
    </row>
    <row r="622" spans="1:8" ht="15.75" customHeight="1" x14ac:dyDescent="0.25">
      <c r="A622" s="102"/>
      <c r="B622" s="103"/>
      <c r="C622" s="103"/>
      <c r="D622" s="194"/>
      <c r="E622" s="50"/>
      <c r="F622" s="106"/>
      <c r="G622" s="50"/>
      <c r="H622" s="45"/>
    </row>
    <row r="623" spans="1:8" ht="15.75" customHeight="1" x14ac:dyDescent="0.25">
      <c r="A623" s="102"/>
      <c r="B623" s="103"/>
      <c r="C623" s="103"/>
      <c r="D623" s="194"/>
      <c r="E623" s="50"/>
      <c r="F623" s="106"/>
      <c r="G623" s="50"/>
      <c r="H623" s="45"/>
    </row>
    <row r="624" spans="1:8" ht="15.75" customHeight="1" x14ac:dyDescent="0.25">
      <c r="A624" s="102"/>
      <c r="B624" s="103"/>
      <c r="C624" s="103"/>
      <c r="D624" s="194"/>
      <c r="E624" s="50"/>
      <c r="F624" s="106"/>
      <c r="G624" s="50"/>
      <c r="H624" s="45"/>
    </row>
    <row r="625" spans="1:8" ht="15.75" customHeight="1" x14ac:dyDescent="0.25">
      <c r="A625" s="102"/>
      <c r="B625" s="103"/>
      <c r="C625" s="103"/>
      <c r="D625" s="194"/>
      <c r="E625" s="50"/>
      <c r="F625" s="106"/>
      <c r="G625" s="50"/>
      <c r="H625" s="45"/>
    </row>
    <row r="626" spans="1:8" ht="15.75" customHeight="1" x14ac:dyDescent="0.25">
      <c r="A626" s="111"/>
      <c r="B626" s="112"/>
      <c r="C626" s="113"/>
      <c r="D626" s="108"/>
      <c r="E626" s="114"/>
      <c r="F626" s="109"/>
      <c r="G626" s="115"/>
      <c r="H626" s="110"/>
    </row>
    <row r="627" spans="1:8" ht="15.75" customHeight="1" x14ac:dyDescent="0.25">
      <c r="A627" s="195"/>
      <c r="B627" s="196"/>
      <c r="C627" s="118" t="s">
        <v>58</v>
      </c>
      <c r="D627" s="119">
        <f>SUM(D614:D626)</f>
      </c>
      <c r="E627" s="119"/>
      <c r="F627" s="119">
        <f>SUM(F615:F626)</f>
      </c>
      <c r="G627" s="120"/>
      <c r="H627" s="121">
        <f>SUM(H615:H626)</f>
      </c>
    </row>
    <row r="628" spans="1:8" ht="15.75" customHeight="1" x14ac:dyDescent="0.25">
      <c r="A628" s="122"/>
      <c r="B628" s="123"/>
      <c r="C628" s="124"/>
      <c r="D628" s="60"/>
      <c r="E628" s="125"/>
      <c r="F628" s="125"/>
      <c r="G628" s="126"/>
      <c r="H628" s="74"/>
    </row>
    <row r="629" spans="1:8" ht="15.75" customHeight="1" x14ac:dyDescent="0.25">
      <c r="A629" s="127"/>
      <c r="B629" s="18"/>
      <c r="C629" s="18"/>
      <c r="D629" s="77" t="s">
        <v>59</v>
      </c>
      <c r="E629" s="76" t="s">
        <v>60</v>
      </c>
      <c r="F629" s="76"/>
      <c r="G629" s="17"/>
      <c r="H629" s="25"/>
    </row>
    <row r="630" spans="1:8" ht="15.75" customHeight="1" x14ac:dyDescent="0.25">
      <c r="A630" s="127"/>
      <c r="B630" s="18"/>
      <c r="C630" s="18"/>
      <c r="D630" s="77"/>
      <c r="E630" s="76"/>
      <c r="F630" s="76"/>
      <c r="G630" s="17"/>
      <c r="H630" s="25"/>
    </row>
    <row r="631" spans="1:8" ht="15.75" customHeight="1" x14ac:dyDescent="0.25">
      <c r="A631" s="76"/>
      <c r="B631" s="76"/>
      <c r="C631" s="76"/>
      <c r="D631" s="77"/>
      <c r="E631" s="76"/>
      <c r="F631" s="76"/>
      <c r="G631" s="17"/>
      <c r="H631" s="25"/>
    </row>
    <row r="632" spans="1:8" ht="15.75" customHeight="1" x14ac:dyDescent="0.25">
      <c r="A632" s="76"/>
      <c r="B632" s="76"/>
      <c r="C632" s="76"/>
      <c r="D632" s="77"/>
      <c r="E632" s="76" t="s">
        <v>61</v>
      </c>
      <c r="F632" s="76"/>
      <c r="G632" s="17"/>
      <c r="H632" s="25"/>
    </row>
    <row r="633" spans="1:8" ht="15.75" customHeight="1" x14ac:dyDescent="0.25">
      <c r="D633" s="9"/>
      <c r="H633" s="9"/>
    </row>
    <row r="634" spans="1:8" ht="15.75" customHeight="1" x14ac:dyDescent="0.25">
      <c r="D634" s="9"/>
      <c r="H634" s="9"/>
    </row>
    <row r="635" spans="1:8" ht="15.75" customHeight="1" x14ac:dyDescent="0.25">
      <c r="D635" s="9"/>
      <c r="H635" s="9"/>
    </row>
    <row r="636" spans="1:8" ht="15.75" customHeight="1" x14ac:dyDescent="0.25">
      <c r="D636" s="9"/>
      <c r="H636" s="9"/>
    </row>
    <row r="637" spans="1:8" ht="15.75" customHeight="1" x14ac:dyDescent="0.25">
      <c r="D637" s="9"/>
      <c r="H637" s="9"/>
    </row>
    <row r="638" spans="1:8" ht="15.75" customHeight="1" x14ac:dyDescent="0.25">
      <c r="D638" s="9"/>
      <c r="H638" s="9"/>
    </row>
    <row r="639" spans="1:8" ht="15.75" customHeight="1" x14ac:dyDescent="0.25">
      <c r="D639" s="9"/>
      <c r="H639" s="9"/>
    </row>
    <row r="640" spans="1:8" ht="15.75" customHeight="1" x14ac:dyDescent="0.25">
      <c r="D640" s="9"/>
      <c r="H640" s="9"/>
    </row>
    <row r="641" spans="1:8" ht="15.75" customHeight="1" x14ac:dyDescent="0.25">
      <c r="D641" s="9"/>
      <c r="H641" s="9"/>
    </row>
    <row r="642" spans="1:8" ht="15.75" customHeight="1" x14ac:dyDescent="0.25">
      <c r="D642" s="9"/>
      <c r="H642" s="9"/>
    </row>
    <row r="643" spans="1:8" ht="15.75" customHeight="1" x14ac:dyDescent="0.25">
      <c r="D643" s="9"/>
      <c r="H643" s="9"/>
    </row>
    <row r="644" spans="1:8" ht="15.75" customHeight="1" x14ac:dyDescent="0.25">
      <c r="D644" s="9"/>
      <c r="H644" s="9"/>
    </row>
    <row r="645" spans="1:8" ht="15.75" customHeight="1" x14ac:dyDescent="0.25">
      <c r="D645" s="9"/>
      <c r="H645" s="9"/>
    </row>
    <row r="646" spans="1:8" ht="15.75" customHeight="1" x14ac:dyDescent="0.25">
      <c r="A646" s="10" t="s">
        <v>21</v>
      </c>
      <c r="B646" s="10"/>
      <c r="C646" s="10"/>
      <c r="D646" s="10"/>
      <c r="E646" s="10"/>
      <c r="F646" s="10"/>
      <c r="G646" s="10"/>
      <c r="H646" s="10"/>
    </row>
    <row r="647" spans="1:8" ht="15.75" customHeight="1" x14ac:dyDescent="0.25">
      <c r="D647" s="9"/>
      <c r="H647" s="9"/>
    </row>
    <row r="648" spans="1:8" ht="15.75" customHeight="1" x14ac:dyDescent="0.25">
      <c r="A648" s="86" t="s">
        <v>28</v>
      </c>
      <c r="B648" s="86"/>
      <c r="C648" s="10"/>
      <c r="D648" s="18"/>
      <c r="E648" s="17"/>
      <c r="F648" s="19" t="s">
        <v>24</v>
      </c>
      <c r="G648" s="21" t="s">
        <v>490</v>
      </c>
      <c r="H648" s="22"/>
    </row>
    <row r="649" spans="1:8" ht="15.75" customHeight="1" x14ac:dyDescent="0.25">
      <c r="A649" s="86" t="inlineStr">
        <is>
          <t>Dealer-001</t>
        </is>
      </c>
      <c r="B649" s="86"/>
      <c r="C649" s="86"/>
      <c r="D649" s="18"/>
      <c r="E649" s="17"/>
      <c r="F649" s="19" t="s">
        <v>29</v>
      </c>
      <c r="G649" s="17" t="s">
        <v>555</v>
      </c>
      <c r="H649" s="18"/>
    </row>
    <row r="650" spans="1:8" ht="15.75" customHeight="1" x14ac:dyDescent="0.25">
      <c r="A650" s="86" t="inlineStr">
        <is>
          <t>Address line (redacted)</t>
        </is>
      </c>
      <c r="B650" s="86"/>
      <c r="C650" s="88" t="s">
        <v>498</v>
      </c>
      <c r="D650" s="88"/>
      <c r="E650" s="88"/>
      <c r="F650" s="18"/>
      <c r="G650" s="17"/>
      <c r="H650" s="25"/>
    </row>
    <row r="651" spans="1:8" ht="15.75" customHeight="1" x14ac:dyDescent="0.25">
      <c r="A651" s="86"/>
      <c r="B651" s="86"/>
      <c r="C651" s="88"/>
      <c r="D651" s="88"/>
      <c r="E651" s="88"/>
      <c r="F651" s="18"/>
      <c r="G651" s="17"/>
      <c r="H651" s="25"/>
    </row>
    <row r="652" spans="1:8" ht="15.75" customHeight="1" x14ac:dyDescent="0.25">
      <c r="A652" s="86" t="inlineStr">
        <is>
          <t>Through: Transporter-001</t>
        </is>
      </c>
      <c r="B652" s="86"/>
      <c r="C652" s="88"/>
      <c r="D652" s="88"/>
      <c r="E652" s="88"/>
      <c r="F652" s="18"/>
      <c r="G652" s="17"/>
      <c r="H652" s="25"/>
    </row>
    <row r="653" spans="1:8" ht="15.75" customHeight="1" x14ac:dyDescent="0.25">
      <c r="A653" s="86"/>
      <c r="B653" s="86" t="inlineStr">
        <is>
          <t>Address line (redacted)</t>
        </is>
      </c>
      <c r="C653" s="199"/>
      <c r="D653" s="199"/>
      <c r="E653" s="199"/>
      <c r="F653" s="18"/>
      <c r="G653" s="17"/>
      <c r="H653" s="25"/>
    </row>
    <row r="654" spans="1:8" ht="15.75" customHeight="1" x14ac:dyDescent="0.25">
      <c r="A654" s="86"/>
      <c r="B654" s="86" t="inlineStr">
        <is>
          <t>Address line (redacted)</t>
        </is>
      </c>
      <c r="C654" s="199"/>
      <c r="D654" s="199"/>
      <c r="E654" s="199"/>
      <c r="F654" s="18"/>
      <c r="G654" s="17"/>
      <c r="H654" s="25"/>
    </row>
    <row r="655" spans="1:8" ht="15.75" customHeight="1" x14ac:dyDescent="0.25">
      <c r="A655" s="17"/>
      <c r="B655" s="17"/>
      <c r="C655" s="199"/>
      <c r="D655" s="199"/>
      <c r="E655" s="199"/>
      <c r="F655" s="18"/>
      <c r="G655" s="17"/>
      <c r="H655" s="25"/>
    </row>
    <row r="656" spans="1:8" ht="15.75" customHeight="1" x14ac:dyDescent="0.25">
      <c r="A656" s="17" t="s">
        <v>79</v>
      </c>
      <c r="B656" s="17"/>
      <c r="C656" s="17"/>
      <c r="D656" s="18"/>
      <c r="E656" s="17"/>
      <c r="F656" s="18"/>
      <c r="G656" s="17"/>
      <c r="H656" s="25"/>
    </row>
    <row r="657" spans="1:8" ht="15.75" customHeight="1" x14ac:dyDescent="0.25">
      <c r="A657" s="17"/>
      <c r="B657" s="17"/>
      <c r="C657" s="17"/>
      <c r="D657" s="18"/>
      <c r="E657" s="17"/>
      <c r="F657" s="18"/>
      <c r="G657" s="17"/>
      <c r="H657" s="25"/>
    </row>
    <row r="658" spans="1:8" ht="15.75" customHeight="1" x14ac:dyDescent="0.25">
      <c r="A658" s="17" t="s">
        <v>35</v>
      </c>
      <c r="B658" s="17"/>
      <c r="C658" s="17"/>
      <c r="D658" s="18"/>
      <c r="E658" s="17"/>
      <c r="F658" s="18"/>
      <c r="G658" s="17"/>
      <c r="H658" s="25"/>
    </row>
    <row r="659" spans="1:8" ht="15.75" customHeight="1" x14ac:dyDescent="0.25">
      <c r="A659" s="17" t="s">
        <v>36</v>
      </c>
      <c r="B659" s="17"/>
      <c r="C659" s="17"/>
      <c r="D659" s="18"/>
      <c r="E659" s="17"/>
      <c r="F659" s="18"/>
      <c r="G659" s="17"/>
      <c r="H659" s="25"/>
    </row>
    <row r="660" spans="1:8" ht="15.75" customHeight="1" x14ac:dyDescent="0.25">
      <c r="A660" s="89" t="s">
        <v>37</v>
      </c>
      <c r="B660" s="90" t="s">
        <v>38</v>
      </c>
      <c r="C660" s="90"/>
      <c r="D660" s="91" t="s">
        <v>39</v>
      </c>
      <c r="E660" s="91" t="s">
        <v>40</v>
      </c>
      <c r="F660" s="92" t="s">
        <v>41</v>
      </c>
      <c r="G660" s="93" t="s">
        <v>42</v>
      </c>
      <c r="H660" s="94" t="s">
        <v>43</v>
      </c>
    </row>
    <row r="661" spans="1:8" ht="15.75" customHeight="1" x14ac:dyDescent="0.3">
      <c r="A661" s="47"/>
      <c r="B661" s="95"/>
      <c r="C661" s="95"/>
      <c r="D661" s="96"/>
      <c r="E661" s="96"/>
      <c r="F661" s="50"/>
      <c r="G661" s="50"/>
      <c r="H661" s="45"/>
    </row>
    <row r="662" spans="1:8" ht="15.75" customHeight="1" x14ac:dyDescent="0.25">
      <c r="A662" s="97"/>
      <c r="B662" s="190" t="s">
        <v>522</v>
      </c>
      <c r="C662" s="190"/>
      <c r="D662" s="100"/>
      <c r="E662" s="100"/>
      <c r="F662" s="100"/>
      <c r="G662" s="100"/>
      <c r="H662" s="101"/>
    </row>
    <row r="663" spans="1:8" ht="15.75" customHeight="1" x14ac:dyDescent="0.25">
      <c r="A663" s="102">
        <v>1</v>
      </c>
      <c r="B663" s="103" t="s">
        <v>551</v>
      </c>
      <c r="C663" s="103"/>
      <c r="D663" s="50">
        <v>14</v>
      </c>
      <c r="E663" s="50">
        <v>24</v>
      </c>
      <c r="F663" s="106">
        <f>+E663*D663</f>
      </c>
      <c r="G663" s="50">
        <v>1</v>
      </c>
      <c r="H663" s="45">
        <f>+G663*F663</f>
      </c>
    </row>
    <row r="664" spans="1:8" ht="15.75" customHeight="1" x14ac:dyDescent="0.25">
      <c r="A664" s="102"/>
      <c r="B664" s="190" t="s">
        <v>562</v>
      </c>
      <c r="C664" s="190"/>
      <c r="D664" s="50"/>
      <c r="E664" s="50"/>
      <c r="F664" s="106"/>
      <c r="G664" s="50"/>
      <c r="H664" s="45"/>
    </row>
    <row r="665" spans="1:8" ht="15.75" customHeight="1" x14ac:dyDescent="0.25">
      <c r="A665" s="102">
        <v>2</v>
      </c>
      <c r="B665" s="103" t="s">
        <v>563</v>
      </c>
      <c r="C665" s="103"/>
      <c r="D665" s="194">
        <v>23</v>
      </c>
      <c r="E665" s="50">
        <v>10</v>
      </c>
      <c r="F665" s="106">
        <f>+E665*D665</f>
      </c>
      <c r="G665" s="50">
        <v>1</v>
      </c>
      <c r="H665" s="45">
        <f>+G665*F665</f>
      </c>
    </row>
    <row r="666" spans="1:8" ht="15.75" customHeight="1" x14ac:dyDescent="0.25">
      <c r="A666" s="102"/>
      <c r="B666" s="190" t="s">
        <v>564</v>
      </c>
      <c r="C666" s="190"/>
      <c r="D666" s="194"/>
      <c r="E666" s="50"/>
      <c r="F666" s="106"/>
      <c r="G666" s="50"/>
      <c r="H666" s="45"/>
    </row>
    <row r="667" spans="1:8" ht="15.75" customHeight="1" x14ac:dyDescent="0.25">
      <c r="A667" s="102">
        <v>3</v>
      </c>
      <c r="B667" s="103" t="s">
        <v>565</v>
      </c>
      <c r="C667" s="103" t="s">
        <v>566</v>
      </c>
      <c r="D667" s="194">
        <v>5</v>
      </c>
      <c r="E667" s="50">
        <v>1</v>
      </c>
      <c r="F667" s="106">
        <f>+E667*D667</f>
      </c>
      <c r="G667" s="50">
        <v>1</v>
      </c>
      <c r="H667" s="45">
        <f>+G667*F667</f>
      </c>
    </row>
    <row r="668" spans="1:8" ht="15.75" customHeight="1" x14ac:dyDescent="0.25">
      <c r="A668" s="102"/>
      <c r="B668" s="103"/>
      <c r="C668" s="103"/>
      <c r="D668" s="194"/>
      <c r="E668" s="50"/>
      <c r="F668" s="106"/>
      <c r="G668" s="50"/>
      <c r="H668" s="45"/>
    </row>
    <row r="669" spans="1:8" ht="15" customHeight="1" x14ac:dyDescent="0.25">
      <c r="A669" s="102"/>
      <c r="B669" s="205" t="s">
        <v>567</v>
      </c>
      <c r="C669" s="103"/>
      <c r="D669" s="194"/>
      <c r="E669" s="50"/>
      <c r="F669" s="106"/>
      <c r="G669" s="50"/>
      <c r="H669" s="45"/>
    </row>
    <row r="670" spans="1:8" ht="28.5" customHeight="1" x14ac:dyDescent="0.25">
      <c r="A670" s="102"/>
      <c r="B670" s="206"/>
      <c r="C670" s="103"/>
      <c r="D670" s="194"/>
      <c r="E670" s="50"/>
      <c r="F670" s="106"/>
      <c r="G670" s="50"/>
      <c r="H670" s="45"/>
    </row>
    <row r="671" spans="1:8" ht="15.75" customHeight="1" x14ac:dyDescent="0.25">
      <c r="A671" s="102"/>
      <c r="B671" s="103"/>
      <c r="C671" s="103"/>
      <c r="D671" s="194"/>
      <c r="E671" s="50"/>
      <c r="F671" s="106"/>
      <c r="G671" s="50"/>
      <c r="H671" s="45"/>
    </row>
    <row r="672" spans="1:8" ht="15.75" customHeight="1" x14ac:dyDescent="0.25">
      <c r="A672" s="102"/>
      <c r="B672" s="103"/>
      <c r="C672" s="103"/>
      <c r="D672" s="194"/>
      <c r="E672" s="50"/>
      <c r="F672" s="106"/>
      <c r="G672" s="50"/>
      <c r="H672" s="45"/>
    </row>
    <row r="673" spans="1:8" ht="15.75" customHeight="1" x14ac:dyDescent="0.25">
      <c r="A673" s="111"/>
      <c r="B673" s="112"/>
      <c r="C673" s="113"/>
      <c r="D673" s="108"/>
      <c r="E673" s="114"/>
      <c r="F673" s="109"/>
      <c r="G673" s="115"/>
      <c r="H673" s="110"/>
    </row>
    <row r="674" spans="1:8" ht="15.75" customHeight="1" x14ac:dyDescent="0.25">
      <c r="A674" s="195"/>
      <c r="B674" s="196"/>
      <c r="C674" s="118" t="s">
        <v>58</v>
      </c>
      <c r="D674" s="119">
        <f>SUM(D662:D673)</f>
      </c>
      <c r="E674" s="119"/>
      <c r="F674" s="119">
        <f>SUM(F663:F673)</f>
      </c>
      <c r="G674" s="120"/>
      <c r="H674" s="121">
        <f>SUM(H663:H673)</f>
      </c>
    </row>
    <row r="675" spans="1:8" ht="15.75" customHeight="1" x14ac:dyDescent="0.25">
      <c r="A675" s="122"/>
      <c r="B675" s="123"/>
      <c r="C675" s="124"/>
      <c r="D675" s="60"/>
      <c r="E675" s="125"/>
      <c r="F675" s="125"/>
      <c r="G675" s="126"/>
      <c r="H675" s="74"/>
    </row>
    <row r="676" spans="1:8" ht="15.75" customHeight="1" x14ac:dyDescent="0.25">
      <c r="A676" s="127"/>
      <c r="B676" s="18"/>
      <c r="C676" s="18"/>
      <c r="D676" s="77" t="s">
        <v>59</v>
      </c>
      <c r="E676" s="76" t="s">
        <v>60</v>
      </c>
      <c r="F676" s="76"/>
      <c r="G676" s="17"/>
      <c r="H676" s="25"/>
    </row>
    <row r="677" spans="1:8" ht="15.75" customHeight="1" x14ac:dyDescent="0.25">
      <c r="A677" s="127"/>
      <c r="B677" s="18"/>
      <c r="C677" s="18"/>
      <c r="D677" s="77"/>
      <c r="E677" s="76"/>
      <c r="F677" s="76"/>
      <c r="G677" s="17"/>
      <c r="H677" s="25"/>
    </row>
    <row r="678" spans="1:8" ht="15.75" customHeight="1" x14ac:dyDescent="0.25">
      <c r="A678" s="76"/>
      <c r="B678" s="76"/>
      <c r="C678" s="76"/>
      <c r="D678" s="77"/>
      <c r="E678" s="76"/>
      <c r="F678" s="76"/>
      <c r="G678" s="17"/>
      <c r="H678" s="25"/>
    </row>
    <row r="679" spans="1:8" ht="15.75" customHeight="1" x14ac:dyDescent="0.25">
      <c r="A679" s="76"/>
      <c r="B679" s="76"/>
      <c r="C679" s="76"/>
      <c r="D679" s="77"/>
      <c r="E679" s="76" t="s">
        <v>61</v>
      </c>
      <c r="F679" s="76"/>
      <c r="G679" s="17"/>
      <c r="H679" s="25"/>
    </row>
    <row r="680" spans="1:8" ht="15.75" customHeight="1" x14ac:dyDescent="0.25">
      <c r="D680" s="9"/>
      <c r="H680" s="9"/>
    </row>
    <row r="681" spans="1:8" ht="15.75" customHeight="1" x14ac:dyDescent="0.25">
      <c r="D681" s="9"/>
      <c r="H681" s="9"/>
    </row>
    <row r="682" spans="1:8" ht="15.75" customHeight="1" x14ac:dyDescent="0.25">
      <c r="D682" s="9"/>
      <c r="H682" s="9"/>
    </row>
    <row r="683" spans="1:8" ht="15.75" customHeight="1" x14ac:dyDescent="0.25">
      <c r="D683" s="9"/>
      <c r="H683" s="9"/>
    </row>
    <row r="684" spans="1:8" ht="15.75" customHeight="1" x14ac:dyDescent="0.25">
      <c r="D684" s="9"/>
      <c r="H684" s="9"/>
    </row>
    <row r="685" spans="1:8" ht="15.75" customHeight="1" x14ac:dyDescent="0.25">
      <c r="D685" s="9"/>
      <c r="H685" s="9"/>
    </row>
    <row r="686" spans="1:8" ht="15.75" customHeight="1" x14ac:dyDescent="0.25">
      <c r="D686" s="9"/>
      <c r="H686" s="9"/>
    </row>
    <row r="687" spans="1:8" ht="15.75" customHeight="1" x14ac:dyDescent="0.25">
      <c r="D687" s="9"/>
      <c r="H687" s="9"/>
    </row>
    <row r="688" spans="1:8" ht="15.75" customHeight="1" x14ac:dyDescent="0.25">
      <c r="D688" s="9"/>
      <c r="H688" s="9"/>
    </row>
    <row r="689" spans="1:8" ht="15.75" customHeight="1" x14ac:dyDescent="0.25">
      <c r="D689" s="9"/>
      <c r="H689" s="9"/>
    </row>
    <row r="690" spans="1:8" ht="15.75" customHeight="1" x14ac:dyDescent="0.25">
      <c r="D690" s="9"/>
      <c r="H690" s="9"/>
    </row>
    <row r="691" spans="1:8" ht="15.75" customHeight="1" x14ac:dyDescent="0.25">
      <c r="A691" s="10" t="s">
        <v>21</v>
      </c>
      <c r="B691" s="10"/>
      <c r="C691" s="10"/>
      <c r="D691" s="10"/>
      <c r="E691" s="10"/>
      <c r="F691" s="10"/>
      <c r="G691" s="10"/>
      <c r="H691" s="10"/>
    </row>
    <row r="692" spans="1:8" ht="15.75" customHeight="1" x14ac:dyDescent="0.25">
      <c r="D692" s="9"/>
      <c r="H692" s="9"/>
    </row>
    <row r="693" spans="1:8" ht="15.75" customHeight="1" x14ac:dyDescent="0.25">
      <c r="A693" s="17" t="s">
        <v>28</v>
      </c>
      <c r="B693" s="17"/>
      <c r="C693" s="17"/>
      <c r="E693" s="17"/>
      <c r="F693" s="19" t="s">
        <v>24</v>
      </c>
      <c r="G693" s="21" t="s">
        <v>490</v>
      </c>
      <c r="H693" s="22"/>
    </row>
    <row r="694" spans="1:8" ht="15.75" customHeight="1" x14ac:dyDescent="0.25">
      <c r="A694" s="17" t="inlineStr">
        <is>
          <t>Dealer-009</t>
        </is>
      </c>
      <c r="B694" s="17"/>
      <c r="C694" s="17" t="inlineStr">
        <is>
          <t>ATTN: Contact-001</t>
        </is>
      </c>
      <c r="E694" s="17"/>
      <c r="F694" s="19" t="s">
        <v>29</v>
      </c>
      <c r="G694" s="17" t="s">
        <v>569</v>
      </c>
      <c r="H694" s="18"/>
    </row>
    <row r="695" spans="1:8" ht="15.75" customHeight="1" x14ac:dyDescent="0.25">
      <c r="A695" s="17" t="inlineStr">
        <is>
          <t>Address line (redacted)</t>
        </is>
      </c>
      <c r="B695" s="17"/>
      <c r="C695" s="88" t="s">
        <v>498</v>
      </c>
      <c r="D695" s="88"/>
      <c r="E695" s="88"/>
      <c r="H695" s="9"/>
    </row>
    <row r="696" spans="1:8" ht="15.75" customHeight="1" x14ac:dyDescent="0.25">
      <c r="A696" s="17" t="inlineStr">
        <is>
          <t>Address line (redacted)</t>
        </is>
      </c>
      <c r="B696" s="17"/>
      <c r="C696" s="88"/>
      <c r="D696" s="88"/>
      <c r="E696" s="88"/>
      <c r="H696" s="9"/>
    </row>
    <row r="697" spans="1:8" ht="15.75" customHeight="1" x14ac:dyDescent="0.25">
      <c r="A697" s="17"/>
      <c r="B697" s="17"/>
      <c r="C697" s="88"/>
      <c r="D697" s="88"/>
      <c r="E697" s="88"/>
      <c r="H697" s="9"/>
    </row>
    <row r="698" spans="1:8" ht="15.75" customHeight="1" x14ac:dyDescent="0.25">
      <c r="A698" s="17" t="s">
        <v>79</v>
      </c>
      <c r="B698" s="17"/>
      <c r="C698" s="17"/>
      <c r="D698" s="18"/>
      <c r="E698" s="17"/>
      <c r="F698" s="18"/>
      <c r="G698" s="17"/>
      <c r="H698" s="25"/>
    </row>
    <row r="699" spans="1:8" ht="15.75" customHeight="1" x14ac:dyDescent="0.25">
      <c r="A699" s="17"/>
      <c r="B699" s="17"/>
      <c r="C699" s="17"/>
      <c r="D699" s="18"/>
      <c r="E699" s="17"/>
      <c r="F699" s="18"/>
      <c r="G699" s="17"/>
      <c r="H699" s="25"/>
    </row>
    <row r="700" spans="1:8" ht="15.75" customHeight="1" x14ac:dyDescent="0.25">
      <c r="A700" s="17" t="s">
        <v>35</v>
      </c>
      <c r="B700" s="17"/>
      <c r="C700" s="17"/>
      <c r="D700" s="18"/>
      <c r="E700" s="17"/>
      <c r="F700" s="18"/>
      <c r="G700" s="17"/>
      <c r="H700" s="25"/>
    </row>
    <row r="701" spans="1:8" ht="15.75" customHeight="1" x14ac:dyDescent="0.25">
      <c r="A701" s="17" t="s">
        <v>36</v>
      </c>
      <c r="B701" s="17"/>
      <c r="C701" s="17"/>
      <c r="D701" s="18"/>
      <c r="E701" s="17"/>
      <c r="F701" s="18"/>
      <c r="G701" s="17"/>
      <c r="H701" s="25"/>
    </row>
    <row r="702" spans="1:8" ht="15.75" customHeight="1" x14ac:dyDescent="0.25">
      <c r="A702" s="89" t="s">
        <v>37</v>
      </c>
      <c r="B702" s="90" t="s">
        <v>38</v>
      </c>
      <c r="C702" s="90"/>
      <c r="D702" s="91" t="s">
        <v>39</v>
      </c>
      <c r="E702" s="91" t="s">
        <v>40</v>
      </c>
      <c r="F702" s="92" t="s">
        <v>41</v>
      </c>
      <c r="G702" s="93" t="s">
        <v>42</v>
      </c>
      <c r="H702" s="94" t="s">
        <v>43</v>
      </c>
    </row>
    <row r="703" spans="1:8" ht="15.75" customHeight="1" x14ac:dyDescent="0.3">
      <c r="A703" s="47"/>
      <c r="B703" s="95"/>
      <c r="C703" s="95"/>
      <c r="D703" s="96"/>
      <c r="E703" s="96"/>
      <c r="F703" s="50"/>
      <c r="G703" s="50"/>
      <c r="H703" s="45"/>
    </row>
    <row r="704" spans="1:8" ht="15.75" customHeight="1" x14ac:dyDescent="0.25">
      <c r="A704" s="97"/>
      <c r="B704" s="190" t="s">
        <v>522</v>
      </c>
      <c r="C704" s="190"/>
      <c r="D704" s="100"/>
      <c r="E704" s="100"/>
      <c r="F704" s="100"/>
      <c r="G704" s="100"/>
      <c r="H704" s="101"/>
    </row>
    <row r="705" spans="1:8" ht="15.75" customHeight="1" x14ac:dyDescent="0.25">
      <c r="A705" s="102">
        <v>1</v>
      </c>
      <c r="B705" s="103" t="s">
        <v>544</v>
      </c>
      <c r="C705" s="103"/>
      <c r="D705" s="50">
        <v>6</v>
      </c>
      <c r="E705" s="50">
        <v>6</v>
      </c>
      <c r="F705" s="106">
        <f t="shared" ref="F705:F706" si="23">+E705*D705</f>
      </c>
      <c r="G705" s="50">
        <v>1</v>
      </c>
      <c r="H705" s="45">
        <f t="shared" ref="H705:H706" si="24">+G705*F705</f>
      </c>
    </row>
    <row r="706" spans="1:8" ht="15.75" customHeight="1" x14ac:dyDescent="0.25">
      <c r="A706" s="102">
        <v>2</v>
      </c>
      <c r="B706" s="103" t="s">
        <v>551</v>
      </c>
      <c r="C706" s="103"/>
      <c r="D706" s="50">
        <v>10</v>
      </c>
      <c r="E706" s="50">
        <v>24</v>
      </c>
      <c r="F706" s="106">
        <f t="shared" si="23"/>
      </c>
      <c r="G706" s="50">
        <v>1</v>
      </c>
      <c r="H706" s="45">
        <f t="shared" si="24"/>
      </c>
    </row>
    <row r="707" spans="1:8" ht="15.75" customHeight="1" x14ac:dyDescent="0.25">
      <c r="A707" s="102"/>
      <c r="B707" s="190" t="s">
        <v>549</v>
      </c>
      <c r="C707" s="190"/>
      <c r="D707" s="50"/>
      <c r="E707" s="50"/>
      <c r="F707" s="106"/>
      <c r="G707" s="50"/>
      <c r="H707" s="45"/>
    </row>
    <row r="708" spans="1:8" ht="15.75" customHeight="1" x14ac:dyDescent="0.25">
      <c r="A708" s="102">
        <v>3</v>
      </c>
      <c r="B708" s="103" t="s">
        <v>552</v>
      </c>
      <c r="C708" s="103"/>
      <c r="D708" s="194">
        <v>2</v>
      </c>
      <c r="E708" s="50">
        <v>60</v>
      </c>
      <c r="F708" s="106">
        <f t="shared" ref="F708:F710" si="25">+E708*D708</f>
      </c>
      <c r="G708" s="50">
        <v>1</v>
      </c>
      <c r="H708" s="45">
        <f t="shared" ref="H708:H710" si="26">+G708*F708</f>
      </c>
    </row>
    <row r="709" spans="1:8" ht="15.75" customHeight="1" x14ac:dyDescent="0.25">
      <c r="A709" s="102">
        <v>4</v>
      </c>
      <c r="B709" s="103" t="s">
        <v>552</v>
      </c>
      <c r="C709" s="103"/>
      <c r="D709" s="194">
        <v>1</v>
      </c>
      <c r="E709" s="50">
        <v>58</v>
      </c>
      <c r="F709" s="106">
        <f t="shared" si="25"/>
      </c>
      <c r="G709" s="50">
        <v>1</v>
      </c>
      <c r="H709" s="45">
        <f t="shared" si="26"/>
      </c>
    </row>
    <row r="710" spans="1:8" ht="15.75" customHeight="1" x14ac:dyDescent="0.25">
      <c r="A710" s="102">
        <v>5</v>
      </c>
      <c r="B710" s="103" t="s">
        <v>553</v>
      </c>
      <c r="C710" s="103"/>
      <c r="D710" s="194">
        <v>1</v>
      </c>
      <c r="E710" s="50">
        <v>50</v>
      </c>
      <c r="F710" s="106">
        <f t="shared" si="25"/>
      </c>
      <c r="G710" s="50">
        <v>1</v>
      </c>
      <c r="H710" s="45">
        <f t="shared" si="26"/>
      </c>
    </row>
    <row r="711" spans="1:8" ht="15.75" customHeight="1" x14ac:dyDescent="0.25">
      <c r="A711" s="102"/>
      <c r="B711" s="190" t="s">
        <v>51</v>
      </c>
      <c r="C711" s="190"/>
      <c r="D711" s="194"/>
      <c r="E711" s="50"/>
      <c r="F711" s="106"/>
      <c r="G711" s="50"/>
      <c r="H711" s="45"/>
    </row>
    <row r="712" spans="1:8" ht="15.75" customHeight="1" x14ac:dyDescent="0.25">
      <c r="A712" s="102">
        <v>6</v>
      </c>
      <c r="B712" s="103" t="s">
        <v>53</v>
      </c>
      <c r="C712" s="106" t="s">
        <v>54</v>
      </c>
      <c r="D712" s="208">
        <v>1</v>
      </c>
      <c r="E712" s="208" t="s">
        <v>570</v>
      </c>
      <c r="F712" s="106">
        <v>90</v>
      </c>
      <c r="G712" s="50">
        <v>1</v>
      </c>
      <c r="H712" s="45">
        <f>+G712*F712</f>
      </c>
    </row>
    <row r="713" spans="1:8" ht="15.75" customHeight="1" x14ac:dyDescent="0.25">
      <c r="A713" s="102">
        <v>7</v>
      </c>
      <c r="B713" s="103" t="s">
        <v>53</v>
      </c>
      <c r="C713" s="106" t="s">
        <v>54</v>
      </c>
      <c r="D713" s="208"/>
      <c r="E713" s="208"/>
      <c r="F713" s="106">
        <v>10</v>
      </c>
      <c r="G713" s="210" t="s">
        <v>571</v>
      </c>
      <c r="H713" s="45"/>
    </row>
    <row r="714" spans="1:8" ht="15.75" customHeight="1" x14ac:dyDescent="0.25">
      <c r="A714" s="102"/>
      <c r="B714" s="190" t="s">
        <v>572</v>
      </c>
      <c r="C714" s="190"/>
      <c r="D714" s="194"/>
      <c r="E714" s="194"/>
      <c r="F714" s="106"/>
      <c r="G714" s="50"/>
      <c r="H714" s="45"/>
    </row>
    <row r="715" spans="1:8" ht="15.75" customHeight="1" x14ac:dyDescent="0.25">
      <c r="A715" s="102">
        <v>8</v>
      </c>
      <c r="B715" s="103" t="s">
        <v>573</v>
      </c>
      <c r="C715" s="106" t="s">
        <v>574</v>
      </c>
      <c r="D715" s="208">
        <v>1</v>
      </c>
      <c r="E715" s="208">
        <v>200</v>
      </c>
      <c r="F715" s="106">
        <v>190</v>
      </c>
      <c r="G715" s="50">
        <v>1</v>
      </c>
      <c r="H715" s="45">
        <f>+G715*F715</f>
      </c>
    </row>
    <row r="716" spans="1:8" ht="15.75" customHeight="1" x14ac:dyDescent="0.25">
      <c r="A716" s="102">
        <v>9</v>
      </c>
      <c r="B716" s="103" t="s">
        <v>573</v>
      </c>
      <c r="C716" s="106" t="s">
        <v>574</v>
      </c>
      <c r="D716" s="208"/>
      <c r="E716" s="208"/>
      <c r="F716" s="106">
        <v>10</v>
      </c>
      <c r="G716" s="210" t="s">
        <v>571</v>
      </c>
      <c r="H716" s="45"/>
    </row>
    <row r="717" spans="1:8" ht="15.75" customHeight="1" x14ac:dyDescent="0.25">
      <c r="A717" s="102"/>
      <c r="B717" s="190" t="s">
        <v>575</v>
      </c>
      <c r="C717" s="190"/>
      <c r="D717" s="194"/>
      <c r="E717" s="194"/>
      <c r="F717" s="106"/>
      <c r="G717" s="50"/>
      <c r="H717" s="45"/>
    </row>
    <row r="718" spans="1:8" ht="15.75" customHeight="1" x14ac:dyDescent="0.25">
      <c r="A718" s="102">
        <v>10</v>
      </c>
      <c r="B718" s="103" t="s">
        <v>576</v>
      </c>
      <c r="C718" s="211" t="s">
        <v>503</v>
      </c>
      <c r="D718" s="194">
        <v>1</v>
      </c>
      <c r="E718" s="50">
        <v>25</v>
      </c>
      <c r="F718" s="106">
        <f>+E718*D718</f>
      </c>
      <c r="G718" s="50">
        <v>1</v>
      </c>
      <c r="H718" s="45">
        <f>+G718*F718</f>
      </c>
    </row>
    <row r="719" spans="1:8" ht="15.75" customHeight="1" x14ac:dyDescent="0.25">
      <c r="A719" s="102"/>
      <c r="B719" s="190" t="s">
        <v>577</v>
      </c>
      <c r="C719" s="190"/>
      <c r="D719" s="194"/>
      <c r="E719" s="50"/>
      <c r="F719" s="106"/>
      <c r="G719" s="50"/>
      <c r="H719" s="45"/>
    </row>
    <row r="720" spans="1:8" ht="15.75" customHeight="1" x14ac:dyDescent="0.25">
      <c r="A720" s="102">
        <v>11</v>
      </c>
      <c r="B720" s="212">
        <v>507</v>
      </c>
      <c r="C720" s="103" t="s">
        <v>578</v>
      </c>
      <c r="D720" s="208">
        <v>1</v>
      </c>
      <c r="E720" s="208">
        <v>500</v>
      </c>
      <c r="F720" s="194">
        <v>300</v>
      </c>
      <c r="G720" s="50">
        <v>1</v>
      </c>
      <c r="H720" s="45">
        <f>+G720*F720</f>
      </c>
    </row>
    <row r="721" spans="1:8" ht="15.75" customHeight="1" x14ac:dyDescent="0.25">
      <c r="A721" s="102">
        <v>12</v>
      </c>
      <c r="B721" s="213">
        <v>507</v>
      </c>
      <c r="C721" s="103" t="s">
        <v>578</v>
      </c>
      <c r="D721" s="208"/>
      <c r="E721" s="208"/>
      <c r="F721" s="194">
        <v>50</v>
      </c>
      <c r="G721" s="210" t="s">
        <v>571</v>
      </c>
      <c r="H721" s="45"/>
    </row>
    <row r="722" spans="1:8" ht="15.75" customHeight="1" x14ac:dyDescent="0.25">
      <c r="A722" s="102">
        <v>13</v>
      </c>
      <c r="B722" s="213">
        <v>508</v>
      </c>
      <c r="C722" s="103" t="s">
        <v>578</v>
      </c>
      <c r="D722" s="208"/>
      <c r="E722" s="208"/>
      <c r="F722" s="194">
        <v>150</v>
      </c>
      <c r="G722" s="50">
        <v>1</v>
      </c>
      <c r="H722" s="45">
        <f t="shared" ref="H722:H723" si="27">+G722*F722</f>
      </c>
    </row>
    <row r="723" spans="1:8" ht="15.75" customHeight="1" x14ac:dyDescent="0.25">
      <c r="A723" s="102">
        <v>14</v>
      </c>
      <c r="B723" s="213" t="s">
        <v>579</v>
      </c>
      <c r="C723" s="103" t="s">
        <v>355</v>
      </c>
      <c r="D723" s="208">
        <v>1</v>
      </c>
      <c r="E723" s="208">
        <v>500</v>
      </c>
      <c r="F723" s="194">
        <v>435</v>
      </c>
      <c r="G723" s="50">
        <v>1</v>
      </c>
      <c r="H723" s="45">
        <f t="shared" si="27"/>
      </c>
    </row>
    <row r="724" spans="1:8" ht="15.75" customHeight="1" x14ac:dyDescent="0.25">
      <c r="A724" s="102">
        <v>15</v>
      </c>
      <c r="B724" s="213" t="s">
        <v>579</v>
      </c>
      <c r="C724" s="103" t="s">
        <v>355</v>
      </c>
      <c r="D724" s="208"/>
      <c r="E724" s="208"/>
      <c r="F724" s="194">
        <v>65</v>
      </c>
      <c r="G724" s="210" t="s">
        <v>571</v>
      </c>
      <c r="H724" s="45"/>
    </row>
    <row r="725" spans="1:8" ht="15.75" customHeight="1" x14ac:dyDescent="0.25">
      <c r="A725" s="102">
        <v>16</v>
      </c>
      <c r="B725" s="213" t="s">
        <v>350</v>
      </c>
      <c r="C725" s="103"/>
      <c r="D725" s="208">
        <v>3</v>
      </c>
      <c r="E725" s="208">
        <v>100</v>
      </c>
      <c r="F725" s="194">
        <f>95*3</f>
      </c>
      <c r="G725" s="50">
        <v>1</v>
      </c>
      <c r="H725" s="45">
        <f>+G725*F725</f>
      </c>
    </row>
    <row r="726" spans="1:8" ht="15.75" customHeight="1" x14ac:dyDescent="0.25">
      <c r="A726" s="102">
        <v>17</v>
      </c>
      <c r="B726" s="213" t="s">
        <v>350</v>
      </c>
      <c r="C726" s="103"/>
      <c r="D726" s="208"/>
      <c r="E726" s="208"/>
      <c r="F726" s="194">
        <v>15</v>
      </c>
      <c r="G726" s="210" t="s">
        <v>571</v>
      </c>
      <c r="H726" s="45"/>
    </row>
    <row r="727" spans="1:8" ht="15.75" customHeight="1" x14ac:dyDescent="0.25">
      <c r="A727" s="102">
        <v>18</v>
      </c>
      <c r="B727" s="213" t="s">
        <v>580</v>
      </c>
      <c r="C727" s="103" t="s">
        <v>521</v>
      </c>
      <c r="D727" s="208">
        <v>1</v>
      </c>
      <c r="E727" s="208">
        <v>100</v>
      </c>
      <c r="F727" s="194">
        <f>+E727*D727</f>
      </c>
      <c r="G727" s="50">
        <v>1</v>
      </c>
      <c r="H727" s="45">
        <f>+G727*F727</f>
      </c>
    </row>
    <row r="728" spans="1:8" ht="15.75" customHeight="1" x14ac:dyDescent="0.25">
      <c r="A728" s="102">
        <v>19</v>
      </c>
      <c r="B728" s="213" t="s">
        <v>580</v>
      </c>
      <c r="C728" s="103" t="s">
        <v>521</v>
      </c>
      <c r="D728" s="208"/>
      <c r="E728" s="208"/>
      <c r="F728" s="194">
        <v>15</v>
      </c>
      <c r="G728" s="210" t="s">
        <v>571</v>
      </c>
      <c r="H728" s="45"/>
    </row>
    <row r="729" spans="1:8" ht="15.75" customHeight="1" x14ac:dyDescent="0.25">
      <c r="A729" s="102">
        <v>20</v>
      </c>
      <c r="B729" s="213" t="s">
        <v>327</v>
      </c>
      <c r="C729" s="103" t="s">
        <v>515</v>
      </c>
      <c r="D729" s="208"/>
      <c r="E729" s="194">
        <v>100</v>
      </c>
      <c r="F729" s="194">
        <v>100</v>
      </c>
      <c r="G729" s="50">
        <v>1</v>
      </c>
      <c r="H729" s="45">
        <f t="shared" ref="H729:H731" si="28">+G729*F729</f>
      </c>
    </row>
    <row r="730" spans="1:8" ht="15.75" customHeight="1" x14ac:dyDescent="0.25">
      <c r="A730" s="102">
        <v>21</v>
      </c>
      <c r="B730" s="213" t="s">
        <v>322</v>
      </c>
      <c r="C730" s="103" t="s">
        <v>512</v>
      </c>
      <c r="D730" s="208"/>
      <c r="E730" s="194">
        <v>100</v>
      </c>
      <c r="F730" s="194">
        <v>100</v>
      </c>
      <c r="G730" s="50">
        <v>1</v>
      </c>
      <c r="H730" s="45">
        <f t="shared" si="28"/>
      </c>
    </row>
    <row r="731" spans="1:8" ht="15.75" customHeight="1" x14ac:dyDescent="0.25">
      <c r="A731" s="102">
        <v>22</v>
      </c>
      <c r="B731" s="213" t="s">
        <v>581</v>
      </c>
      <c r="C731" s="103" t="s">
        <v>482</v>
      </c>
      <c r="D731" s="194">
        <v>7</v>
      </c>
      <c r="E731" s="194">
        <v>100</v>
      </c>
      <c r="F731" s="194">
        <f>+E731*D731</f>
      </c>
      <c r="G731" s="50">
        <v>1</v>
      </c>
      <c r="H731" s="45">
        <f t="shared" si="28"/>
      </c>
    </row>
    <row r="732" spans="1:8" ht="15.75" customHeight="1" x14ac:dyDescent="0.25">
      <c r="A732" s="102"/>
      <c r="B732" s="213"/>
      <c r="C732" s="103"/>
      <c r="D732" s="194"/>
      <c r="E732" s="194"/>
      <c r="F732" s="194"/>
      <c r="G732" s="50"/>
      <c r="H732" s="45"/>
    </row>
    <row r="733" spans="1:8" ht="15.75" customHeight="1" x14ac:dyDescent="0.25">
      <c r="A733" s="214"/>
      <c r="B733" s="215"/>
      <c r="C733" s="216"/>
      <c r="D733" s="217"/>
      <c r="E733" s="217"/>
      <c r="F733" s="217"/>
      <c r="G733" s="218"/>
      <c r="H733" s="219"/>
    </row>
    <row r="734" spans="1:8" ht="15.75" customHeight="1" x14ac:dyDescent="0.25">
      <c r="A734" s="18"/>
      <c r="B734" s="220"/>
      <c r="C734" s="221" t="s">
        <v>582</v>
      </c>
      <c r="D734" s="221"/>
      <c r="E734" s="221"/>
      <c r="F734" s="222"/>
      <c r="G734" s="18"/>
      <c r="H734" s="25"/>
    </row>
    <row r="735" spans="1:8" ht="15.75" customHeight="1" x14ac:dyDescent="0.25">
      <c r="A735" s="18"/>
      <c r="B735" s="220"/>
      <c r="D735" s="222"/>
      <c r="E735" s="222"/>
      <c r="F735" s="222"/>
      <c r="G735" s="18"/>
      <c r="H735" s="25"/>
    </row>
    <row r="736" spans="1:8" ht="15.75" customHeight="1" x14ac:dyDescent="0.25">
      <c r="A736" s="18"/>
      <c r="B736" s="220"/>
      <c r="D736" s="222"/>
      <c r="E736" s="222"/>
      <c r="F736" s="222"/>
      <c r="G736" s="18"/>
      <c r="H736" s="25"/>
    </row>
    <row r="737" spans="1:8" ht="15.75" customHeight="1" x14ac:dyDescent="0.25">
      <c r="A737" s="10" t="s">
        <v>21</v>
      </c>
      <c r="B737" s="10"/>
      <c r="C737" s="10"/>
      <c r="D737" s="10"/>
      <c r="E737" s="10"/>
      <c r="F737" s="10"/>
      <c r="G737" s="10"/>
      <c r="H737" s="10"/>
    </row>
    <row r="738" spans="1:8" ht="15.75" customHeight="1" x14ac:dyDescent="0.25">
      <c r="D738" s="9"/>
      <c r="H738" s="9"/>
    </row>
    <row r="739" spans="1:8" ht="15.75" customHeight="1" x14ac:dyDescent="0.25">
      <c r="A739" s="17" t="s">
        <v>28</v>
      </c>
      <c r="B739" s="17"/>
      <c r="C739" s="223" t="s">
        <v>583</v>
      </c>
      <c r="D739" s="223"/>
      <c r="E739" s="17"/>
      <c r="F739" s="19" t="s">
        <v>24</v>
      </c>
      <c r="G739" s="21" t="s">
        <v>490</v>
      </c>
      <c r="H739" s="22"/>
    </row>
    <row r="740" spans="1:8" ht="15.75" customHeight="1" x14ac:dyDescent="0.25">
      <c r="A740" s="17" t="inlineStr">
        <is>
          <t>Dealer-009</t>
        </is>
      </c>
      <c r="B740" s="17"/>
      <c r="C740" s="17" t="inlineStr">
        <is>
          <t>ATTN: Contact-001</t>
        </is>
      </c>
      <c r="E740" s="17"/>
      <c r="F740" s="19" t="s">
        <v>29</v>
      </c>
      <c r="G740" s="17" t="s">
        <v>569</v>
      </c>
      <c r="H740" s="18"/>
    </row>
    <row r="741" spans="1:8" ht="15.75" customHeight="1" x14ac:dyDescent="0.25">
      <c r="A741" s="17" t="inlineStr">
        <is>
          <t>Address line (redacted)</t>
        </is>
      </c>
      <c r="B741" s="17"/>
      <c r="C741" s="88" t="s">
        <v>498</v>
      </c>
      <c r="D741" s="88"/>
      <c r="E741" s="88"/>
      <c r="H741" s="9"/>
    </row>
    <row r="742" spans="1:8" ht="15.75" customHeight="1" x14ac:dyDescent="0.25">
      <c r="A742" s="17" t="inlineStr">
        <is>
          <t>Address line (redacted)</t>
        </is>
      </c>
      <c r="B742" s="17"/>
      <c r="C742" s="88"/>
      <c r="D742" s="88"/>
      <c r="E742" s="88"/>
      <c r="H742" s="9"/>
    </row>
    <row r="743" spans="1:8" ht="15.75" customHeight="1" x14ac:dyDescent="0.25">
      <c r="A743" s="17"/>
      <c r="B743" s="17"/>
      <c r="C743" s="88"/>
      <c r="D743" s="88"/>
      <c r="E743" s="88"/>
      <c r="H743" s="9"/>
    </row>
    <row r="744" spans="1:8" ht="15.75" customHeight="1" x14ac:dyDescent="0.25">
      <c r="A744" s="17" t="s">
        <v>79</v>
      </c>
      <c r="B744" s="17"/>
      <c r="C744" s="17"/>
      <c r="D744" s="18"/>
      <c r="E744" s="17"/>
      <c r="F744" s="18"/>
      <c r="G744" s="17"/>
      <c r="H744" s="25"/>
    </row>
    <row r="745" spans="1:8" ht="15.75" customHeight="1" x14ac:dyDescent="0.25">
      <c r="A745" s="17"/>
      <c r="B745" s="17"/>
      <c r="C745" s="17"/>
      <c r="D745" s="18"/>
      <c r="E745" s="17"/>
      <c r="F745" s="18"/>
      <c r="G745" s="17"/>
      <c r="H745" s="25"/>
    </row>
    <row r="746" spans="1:8" ht="15.75" customHeight="1" x14ac:dyDescent="0.25">
      <c r="A746" s="17" t="s">
        <v>35</v>
      </c>
      <c r="B746" s="17"/>
      <c r="C746" s="17"/>
      <c r="D746" s="18"/>
      <c r="E746" s="17"/>
      <c r="F746" s="18"/>
      <c r="G746" s="17"/>
      <c r="H746" s="25"/>
    </row>
    <row r="747" spans="1:8" ht="15.75" customHeight="1" x14ac:dyDescent="0.25">
      <c r="A747" s="17" t="s">
        <v>36</v>
      </c>
      <c r="B747" s="17"/>
      <c r="C747" s="17"/>
      <c r="D747" s="18"/>
      <c r="E747" s="17"/>
      <c r="F747" s="18"/>
      <c r="G747" s="17"/>
      <c r="H747" s="25"/>
    </row>
    <row r="748" spans="1:8" ht="15.75" customHeight="1" x14ac:dyDescent="0.25">
      <c r="A748" s="89" t="s">
        <v>37</v>
      </c>
      <c r="B748" s="90" t="s">
        <v>38</v>
      </c>
      <c r="C748" s="90"/>
      <c r="D748" s="91" t="s">
        <v>39</v>
      </c>
      <c r="E748" s="91" t="s">
        <v>40</v>
      </c>
      <c r="F748" s="92" t="s">
        <v>41</v>
      </c>
      <c r="G748" s="93" t="s">
        <v>42</v>
      </c>
      <c r="H748" s="94" t="s">
        <v>43</v>
      </c>
    </row>
    <row r="749" spans="1:8" ht="15.75" customHeight="1" x14ac:dyDescent="0.25">
      <c r="A749" s="102"/>
      <c r="B749" s="190" t="s">
        <v>584</v>
      </c>
      <c r="C749" s="190"/>
      <c r="D749" s="194"/>
      <c r="E749" s="50"/>
      <c r="F749" s="106"/>
      <c r="G749" s="50"/>
      <c r="H749" s="45"/>
    </row>
    <row r="750" spans="1:8" ht="15.75" customHeight="1" x14ac:dyDescent="0.25">
      <c r="A750" s="102">
        <v>23</v>
      </c>
      <c r="B750" s="103" t="s">
        <v>585</v>
      </c>
      <c r="C750" s="157" t="s">
        <v>366</v>
      </c>
      <c r="D750" s="194">
        <v>3</v>
      </c>
      <c r="E750" s="50">
        <v>5</v>
      </c>
      <c r="F750" s="106">
        <f t="shared" ref="F750:F763" si="29">+E750*D750</f>
      </c>
      <c r="G750" s="50">
        <v>1</v>
      </c>
      <c r="H750" s="45">
        <f t="shared" ref="H750:H764" si="30">+G750*F750</f>
      </c>
    </row>
    <row r="751" spans="1:8" ht="15.75" customHeight="1" x14ac:dyDescent="0.25">
      <c r="A751" s="102">
        <v>24</v>
      </c>
      <c r="B751" s="103" t="s">
        <v>586</v>
      </c>
      <c r="C751" s="157" t="s">
        <v>374</v>
      </c>
      <c r="D751" s="194">
        <v>3</v>
      </c>
      <c r="E751" s="50">
        <v>5</v>
      </c>
      <c r="F751" s="106">
        <f t="shared" si="29"/>
      </c>
      <c r="G751" s="50">
        <v>1</v>
      </c>
      <c r="H751" s="45">
        <f t="shared" si="30"/>
      </c>
    </row>
    <row r="752" spans="1:8" ht="15.75" customHeight="1" x14ac:dyDescent="0.25">
      <c r="A752" s="102">
        <v>25</v>
      </c>
      <c r="B752" s="103" t="s">
        <v>587</v>
      </c>
      <c r="C752" s="157" t="s">
        <v>385</v>
      </c>
      <c r="D752" s="194">
        <v>2</v>
      </c>
      <c r="E752" s="50">
        <v>5</v>
      </c>
      <c r="F752" s="106">
        <f t="shared" si="29"/>
      </c>
      <c r="G752" s="50">
        <v>1</v>
      </c>
      <c r="H752" s="45">
        <f t="shared" si="30"/>
      </c>
    </row>
    <row r="753" spans="1:8" ht="15.75" customHeight="1" x14ac:dyDescent="0.25">
      <c r="A753" s="102">
        <v>26</v>
      </c>
      <c r="B753" s="103" t="s">
        <v>172</v>
      </c>
      <c r="C753" s="157" t="s">
        <v>394</v>
      </c>
      <c r="D753" s="194">
        <v>7</v>
      </c>
      <c r="E753" s="50">
        <v>5</v>
      </c>
      <c r="F753" s="106">
        <f t="shared" si="29"/>
      </c>
      <c r="G753" s="50">
        <v>1</v>
      </c>
      <c r="H753" s="45">
        <f t="shared" si="30"/>
      </c>
    </row>
    <row r="754" spans="1:8" ht="15.75" customHeight="1" x14ac:dyDescent="0.25">
      <c r="A754" s="102">
        <v>27</v>
      </c>
      <c r="B754" s="103" t="s">
        <v>588</v>
      </c>
      <c r="C754" s="157" t="s">
        <v>383</v>
      </c>
      <c r="D754" s="194">
        <v>4</v>
      </c>
      <c r="E754" s="50">
        <v>5</v>
      </c>
      <c r="F754" s="106">
        <f t="shared" si="29"/>
      </c>
      <c r="G754" s="50">
        <v>1</v>
      </c>
      <c r="H754" s="45">
        <f t="shared" si="30"/>
      </c>
    </row>
    <row r="755" spans="1:8" ht="15.75" customHeight="1" x14ac:dyDescent="0.25">
      <c r="A755" s="102">
        <v>28</v>
      </c>
      <c r="B755" s="103" t="s">
        <v>589</v>
      </c>
      <c r="C755" s="157" t="s">
        <v>392</v>
      </c>
      <c r="D755" s="194">
        <v>4</v>
      </c>
      <c r="E755" s="50">
        <v>5</v>
      </c>
      <c r="F755" s="106">
        <f t="shared" si="29"/>
      </c>
      <c r="G755" s="50">
        <v>1</v>
      </c>
      <c r="H755" s="45">
        <f t="shared" si="30"/>
      </c>
    </row>
    <row r="756" spans="1:8" ht="15.75" customHeight="1" x14ac:dyDescent="0.25">
      <c r="A756" s="102">
        <v>29</v>
      </c>
      <c r="B756" s="103" t="s">
        <v>590</v>
      </c>
      <c r="C756" s="157" t="s">
        <v>415</v>
      </c>
      <c r="D756" s="194">
        <v>3</v>
      </c>
      <c r="E756" s="50">
        <v>5</v>
      </c>
      <c r="F756" s="106">
        <f t="shared" si="29"/>
      </c>
      <c r="G756" s="50">
        <v>1</v>
      </c>
      <c r="H756" s="45">
        <f t="shared" si="30"/>
      </c>
    </row>
    <row r="757" spans="1:8" ht="15.75" customHeight="1" x14ac:dyDescent="0.25">
      <c r="A757" s="102">
        <v>30</v>
      </c>
      <c r="B757" s="103" t="s">
        <v>591</v>
      </c>
      <c r="C757" s="157" t="s">
        <v>379</v>
      </c>
      <c r="D757" s="194">
        <v>2</v>
      </c>
      <c r="E757" s="50">
        <v>5</v>
      </c>
      <c r="F757" s="106">
        <f t="shared" si="29"/>
      </c>
      <c r="G757" s="50">
        <v>1</v>
      </c>
      <c r="H757" s="45">
        <f t="shared" si="30"/>
      </c>
    </row>
    <row r="758" spans="1:8" ht="15.75" customHeight="1" x14ac:dyDescent="0.25">
      <c r="A758" s="102">
        <v>31</v>
      </c>
      <c r="B758" s="103" t="s">
        <v>234</v>
      </c>
      <c r="C758" s="157" t="s">
        <v>369</v>
      </c>
      <c r="D758" s="194">
        <v>2</v>
      </c>
      <c r="E758" s="50">
        <v>5</v>
      </c>
      <c r="F758" s="106">
        <f t="shared" si="29"/>
      </c>
      <c r="G758" s="50">
        <v>1</v>
      </c>
      <c r="H758" s="45">
        <f t="shared" si="30"/>
      </c>
    </row>
    <row r="759" spans="1:8" ht="15.75" customHeight="1" x14ac:dyDescent="0.25">
      <c r="A759" s="102">
        <v>32</v>
      </c>
      <c r="B759" s="103" t="s">
        <v>181</v>
      </c>
      <c r="C759" s="157" t="s">
        <v>403</v>
      </c>
      <c r="D759" s="194">
        <v>4</v>
      </c>
      <c r="E759" s="50">
        <v>5</v>
      </c>
      <c r="F759" s="106">
        <f t="shared" si="29"/>
      </c>
      <c r="G759" s="50">
        <v>1</v>
      </c>
      <c r="H759" s="45">
        <f t="shared" si="30"/>
      </c>
    </row>
    <row r="760" spans="1:8" ht="15.75" customHeight="1" x14ac:dyDescent="0.25">
      <c r="A760" s="102">
        <v>33</v>
      </c>
      <c r="B760" s="103" t="s">
        <v>171</v>
      </c>
      <c r="C760" s="157" t="s">
        <v>393</v>
      </c>
      <c r="D760" s="194">
        <v>2</v>
      </c>
      <c r="E760" s="50">
        <v>5</v>
      </c>
      <c r="F760" s="106">
        <f t="shared" si="29"/>
      </c>
      <c r="G760" s="50">
        <v>1</v>
      </c>
      <c r="H760" s="45">
        <f t="shared" si="30"/>
      </c>
    </row>
    <row r="761" spans="1:8" ht="15.75" customHeight="1" x14ac:dyDescent="0.25">
      <c r="A761" s="102">
        <v>34</v>
      </c>
      <c r="B761" s="103" t="s">
        <v>175</v>
      </c>
      <c r="C761" s="157" t="s">
        <v>397</v>
      </c>
      <c r="D761" s="194">
        <v>3</v>
      </c>
      <c r="E761" s="50">
        <v>5</v>
      </c>
      <c r="F761" s="106">
        <f t="shared" si="29"/>
      </c>
      <c r="G761" s="50">
        <v>1</v>
      </c>
      <c r="H761" s="45">
        <f t="shared" si="30"/>
      </c>
    </row>
    <row r="762" spans="1:8" ht="15.75" customHeight="1" x14ac:dyDescent="0.25">
      <c r="A762" s="102">
        <v>35</v>
      </c>
      <c r="B762" s="103" t="s">
        <v>593</v>
      </c>
      <c r="C762" s="157" t="s">
        <v>391</v>
      </c>
      <c r="D762" s="194">
        <v>1</v>
      </c>
      <c r="E762" s="50">
        <v>5</v>
      </c>
      <c r="F762" s="106">
        <f t="shared" si="29"/>
      </c>
      <c r="G762" s="50">
        <v>1</v>
      </c>
      <c r="H762" s="45">
        <f t="shared" si="30"/>
      </c>
    </row>
    <row r="763" spans="1:8" ht="15.75" customHeight="1" x14ac:dyDescent="0.25">
      <c r="A763" s="102">
        <v>36</v>
      </c>
      <c r="B763" s="103" t="s">
        <v>264</v>
      </c>
      <c r="C763" s="157" t="s">
        <v>414</v>
      </c>
      <c r="D763" s="194">
        <v>10</v>
      </c>
      <c r="E763" s="50">
        <v>10</v>
      </c>
      <c r="F763" s="106">
        <f t="shared" si="29"/>
      </c>
      <c r="G763" s="50">
        <v>1</v>
      </c>
      <c r="H763" s="45">
        <f t="shared" si="30"/>
      </c>
    </row>
    <row r="764" spans="1:8" ht="15.75" customHeight="1" x14ac:dyDescent="0.25">
      <c r="A764" s="102">
        <v>37</v>
      </c>
      <c r="B764" s="103" t="s">
        <v>184</v>
      </c>
      <c r="C764" s="157" t="s">
        <v>594</v>
      </c>
      <c r="D764" s="187">
        <v>2</v>
      </c>
      <c r="E764" s="187">
        <v>5</v>
      </c>
      <c r="F764" s="106">
        <v>9</v>
      </c>
      <c r="G764" s="50">
        <v>1</v>
      </c>
      <c r="H764" s="45">
        <f t="shared" si="30"/>
      </c>
    </row>
    <row r="765" spans="1:8" ht="15.75" customHeight="1" x14ac:dyDescent="0.25">
      <c r="A765" s="102">
        <v>38</v>
      </c>
      <c r="B765" s="103" t="s">
        <v>595</v>
      </c>
      <c r="C765" s="167" t="s">
        <v>596</v>
      </c>
      <c r="D765" s="189"/>
      <c r="E765" s="189"/>
      <c r="F765" s="106">
        <v>1</v>
      </c>
      <c r="G765" s="224" t="s">
        <v>571</v>
      </c>
      <c r="H765" s="45"/>
    </row>
    <row r="766" spans="1:8" ht="15.75" customHeight="1" x14ac:dyDescent="0.25">
      <c r="A766" s="102">
        <v>39</v>
      </c>
      <c r="B766" s="103" t="s">
        <v>179</v>
      </c>
      <c r="C766" s="157" t="s">
        <v>401</v>
      </c>
      <c r="D766" s="194">
        <v>3</v>
      </c>
      <c r="E766" s="50">
        <v>5</v>
      </c>
      <c r="F766" s="106">
        <f t="shared" ref="F766:F768" si="31">+E766*D766</f>
      </c>
      <c r="G766" s="50">
        <v>1</v>
      </c>
      <c r="H766" s="45">
        <f t="shared" ref="H766:H768" si="32">+G766*F766</f>
      </c>
    </row>
    <row r="767" spans="1:8" ht="15.75" customHeight="1" x14ac:dyDescent="0.25">
      <c r="A767" s="102">
        <v>40</v>
      </c>
      <c r="B767" s="213" t="s">
        <v>597</v>
      </c>
      <c r="C767" s="103"/>
      <c r="D767" s="194">
        <v>20</v>
      </c>
      <c r="E767" s="194">
        <v>10</v>
      </c>
      <c r="F767" s="194">
        <f t="shared" si="31"/>
      </c>
      <c r="G767" s="50">
        <v>1</v>
      </c>
      <c r="H767" s="45">
        <f t="shared" si="32"/>
      </c>
    </row>
    <row r="768" spans="1:8" ht="15.75" customHeight="1" x14ac:dyDescent="0.25">
      <c r="A768" s="102">
        <v>41</v>
      </c>
      <c r="B768" s="213" t="s">
        <v>598</v>
      </c>
      <c r="C768" s="103"/>
      <c r="D768" s="194">
        <v>5</v>
      </c>
      <c r="E768" s="194">
        <v>10</v>
      </c>
      <c r="F768" s="194">
        <f t="shared" si="31"/>
      </c>
      <c r="G768" s="50">
        <v>1</v>
      </c>
      <c r="H768" s="45">
        <f t="shared" si="32"/>
      </c>
    </row>
    <row r="769" spans="1:8" ht="15.75" customHeight="1" x14ac:dyDescent="0.25">
      <c r="A769" s="102"/>
      <c r="B769" s="190" t="s">
        <v>599</v>
      </c>
      <c r="C769" s="190"/>
      <c r="D769" s="194"/>
      <c r="E769" s="50"/>
      <c r="F769" s="106"/>
      <c r="G769" s="50"/>
      <c r="H769" s="45"/>
    </row>
    <row r="770" spans="1:8" ht="15.75" customHeight="1" x14ac:dyDescent="0.25">
      <c r="A770" s="102">
        <v>42</v>
      </c>
      <c r="B770" s="225" t="s">
        <v>181</v>
      </c>
      <c r="C770" s="157" t="s">
        <v>460</v>
      </c>
      <c r="D770" s="194">
        <v>8</v>
      </c>
      <c r="E770" s="50">
        <v>6</v>
      </c>
      <c r="F770" s="106">
        <f t="shared" ref="F770:F777" si="33">+E770*D770</f>
      </c>
      <c r="G770" s="50">
        <v>1</v>
      </c>
      <c r="H770" s="45">
        <f t="shared" ref="H770:H777" si="34">+G770*F770</f>
      </c>
    </row>
    <row r="771" spans="1:8" ht="15.75" customHeight="1" x14ac:dyDescent="0.25">
      <c r="A771" s="102">
        <v>43</v>
      </c>
      <c r="B771" s="103" t="s">
        <v>602</v>
      </c>
      <c r="C771" s="157" t="s">
        <v>428</v>
      </c>
      <c r="D771" s="194">
        <v>8</v>
      </c>
      <c r="E771" s="50">
        <v>6</v>
      </c>
      <c r="F771" s="106">
        <f t="shared" si="33"/>
      </c>
      <c r="G771" s="50">
        <v>1</v>
      </c>
      <c r="H771" s="45">
        <f t="shared" si="34"/>
      </c>
    </row>
    <row r="772" spans="1:8" ht="15.75" customHeight="1" x14ac:dyDescent="0.25">
      <c r="A772" s="102">
        <v>44</v>
      </c>
      <c r="B772" s="103" t="s">
        <v>585</v>
      </c>
      <c r="C772" s="157" t="s">
        <v>603</v>
      </c>
      <c r="D772" s="194">
        <v>8</v>
      </c>
      <c r="E772" s="50">
        <v>6</v>
      </c>
      <c r="F772" s="106">
        <f t="shared" si="33"/>
      </c>
      <c r="G772" s="50">
        <v>1</v>
      </c>
      <c r="H772" s="45">
        <f t="shared" si="34"/>
      </c>
    </row>
    <row r="773" spans="1:8" ht="15.75" customHeight="1" x14ac:dyDescent="0.25">
      <c r="A773" s="102">
        <v>45</v>
      </c>
      <c r="B773" s="103" t="s">
        <v>604</v>
      </c>
      <c r="C773" s="157" t="s">
        <v>464</v>
      </c>
      <c r="D773" s="194">
        <v>7</v>
      </c>
      <c r="E773" s="50">
        <v>6</v>
      </c>
      <c r="F773" s="106">
        <f t="shared" si="33"/>
      </c>
      <c r="G773" s="50">
        <v>1</v>
      </c>
      <c r="H773" s="45">
        <f t="shared" si="34"/>
      </c>
    </row>
    <row r="774" spans="1:8" ht="15.75" customHeight="1" x14ac:dyDescent="0.25">
      <c r="A774" s="102">
        <v>46</v>
      </c>
      <c r="B774" s="103" t="s">
        <v>605</v>
      </c>
      <c r="C774" s="157" t="s">
        <v>443</v>
      </c>
      <c r="D774" s="194">
        <v>5</v>
      </c>
      <c r="E774" s="50">
        <v>6</v>
      </c>
      <c r="F774" s="106">
        <f t="shared" si="33"/>
      </c>
      <c r="G774" s="50">
        <v>1</v>
      </c>
      <c r="H774" s="45">
        <f t="shared" si="34"/>
      </c>
    </row>
    <row r="775" spans="1:8" ht="15.75" customHeight="1" x14ac:dyDescent="0.25">
      <c r="A775" s="102">
        <v>47</v>
      </c>
      <c r="B775" s="103" t="s">
        <v>171</v>
      </c>
      <c r="C775" s="157" t="s">
        <v>450</v>
      </c>
      <c r="D775" s="194">
        <v>4</v>
      </c>
      <c r="E775" s="50">
        <v>6</v>
      </c>
      <c r="F775" s="106">
        <f t="shared" si="33"/>
      </c>
      <c r="G775" s="50">
        <v>1</v>
      </c>
      <c r="H775" s="45">
        <f t="shared" si="34"/>
      </c>
    </row>
    <row r="776" spans="1:8" ht="15.75" customHeight="1" x14ac:dyDescent="0.25">
      <c r="A776" s="102">
        <v>48</v>
      </c>
      <c r="B776" s="103" t="s">
        <v>322</v>
      </c>
      <c r="C776" s="157" t="s">
        <v>424</v>
      </c>
      <c r="D776" s="194">
        <v>4</v>
      </c>
      <c r="E776" s="50">
        <v>6</v>
      </c>
      <c r="F776" s="106">
        <f t="shared" si="33"/>
      </c>
      <c r="G776" s="50">
        <v>1</v>
      </c>
      <c r="H776" s="45">
        <f t="shared" si="34"/>
      </c>
    </row>
    <row r="777" spans="1:8" ht="15.75" customHeight="1" x14ac:dyDescent="0.25">
      <c r="A777" s="102">
        <v>49</v>
      </c>
      <c r="B777" s="103" t="s">
        <v>587</v>
      </c>
      <c r="C777" s="157" t="s">
        <v>446</v>
      </c>
      <c r="D777" s="194">
        <v>2</v>
      </c>
      <c r="E777" s="50">
        <v>6</v>
      </c>
      <c r="F777" s="106">
        <f t="shared" si="33"/>
      </c>
      <c r="G777" s="50">
        <v>1</v>
      </c>
      <c r="H777" s="45">
        <f t="shared" si="34"/>
      </c>
    </row>
    <row r="778" spans="1:8" ht="15.75" customHeight="1" x14ac:dyDescent="0.25">
      <c r="A778" s="214"/>
      <c r="B778" s="216"/>
      <c r="C778" s="227" t="s">
        <v>606</v>
      </c>
      <c r="D778" s="227"/>
      <c r="E778" s="227"/>
      <c r="F778" s="228"/>
      <c r="G778" s="218"/>
      <c r="H778" s="219"/>
    </row>
    <row r="779" spans="1:8" ht="15.75" customHeight="1" x14ac:dyDescent="0.25">
      <c r="A779" s="18"/>
      <c r="C779" s="229"/>
      <c r="D779" s="222"/>
      <c r="E779" s="18"/>
      <c r="F779" s="230"/>
      <c r="G779" s="18"/>
      <c r="H779" s="25"/>
    </row>
    <row r="780" spans="1:8" ht="15.75" customHeight="1" x14ac:dyDescent="0.25">
      <c r="A780" s="18"/>
      <c r="C780" s="229"/>
      <c r="D780" s="222"/>
      <c r="E780" s="18"/>
      <c r="F780" s="230"/>
      <c r="G780" s="18"/>
      <c r="H780" s="25"/>
    </row>
    <row r="781" spans="1:8" ht="15.75" customHeight="1" x14ac:dyDescent="0.25">
      <c r="A781" s="18"/>
      <c r="C781" s="229"/>
      <c r="D781" s="222"/>
      <c r="E781" s="18"/>
      <c r="F781" s="230"/>
      <c r="G781" s="18"/>
      <c r="H781" s="25"/>
    </row>
    <row r="782" spans="1:8" ht="15.75" customHeight="1" x14ac:dyDescent="0.25">
      <c r="A782" s="18"/>
      <c r="C782" s="229"/>
      <c r="D782" s="222"/>
      <c r="E782" s="18"/>
      <c r="F782" s="230"/>
      <c r="G782" s="18"/>
      <c r="H782" s="25"/>
    </row>
    <row r="783" spans="1:8" ht="15.75" customHeight="1" x14ac:dyDescent="0.25">
      <c r="A783" s="10" t="s">
        <v>21</v>
      </c>
      <c r="B783" s="10"/>
      <c r="C783" s="10"/>
      <c r="D783" s="10"/>
      <c r="E783" s="10"/>
      <c r="F783" s="10"/>
      <c r="G783" s="10"/>
      <c r="H783" s="10"/>
    </row>
    <row r="784" spans="1:8" ht="15.75" customHeight="1" x14ac:dyDescent="0.25">
      <c r="D784" s="9"/>
      <c r="H784" s="9"/>
    </row>
    <row r="785" spans="1:8" ht="15.75" customHeight="1" x14ac:dyDescent="0.25">
      <c r="A785" s="17" t="s">
        <v>28</v>
      </c>
      <c r="B785" s="17"/>
      <c r="C785" s="223" t="s">
        <v>607</v>
      </c>
      <c r="D785" s="223"/>
      <c r="E785" s="17"/>
      <c r="F785" s="19" t="s">
        <v>24</v>
      </c>
      <c r="G785" s="21" t="s">
        <v>490</v>
      </c>
      <c r="H785" s="22"/>
    </row>
    <row r="786" spans="1:8" ht="15.75" customHeight="1" x14ac:dyDescent="0.25">
      <c r="A786" s="17" t="inlineStr">
        <is>
          <t>Dealer-009</t>
        </is>
      </c>
      <c r="B786" s="17"/>
      <c r="C786" s="17" t="inlineStr">
        <is>
          <t>ATTN: Contact-001</t>
        </is>
      </c>
      <c r="E786" s="17"/>
      <c r="F786" s="19" t="s">
        <v>29</v>
      </c>
      <c r="G786" s="17" t="s">
        <v>569</v>
      </c>
      <c r="H786" s="18"/>
    </row>
    <row r="787" spans="1:8" ht="15.75" customHeight="1" x14ac:dyDescent="0.25">
      <c r="A787" s="17" t="inlineStr">
        <is>
          <t>Address line (redacted)</t>
        </is>
      </c>
      <c r="B787" s="17"/>
      <c r="C787" s="88" t="s">
        <v>498</v>
      </c>
      <c r="D787" s="88"/>
      <c r="E787" s="88"/>
      <c r="H787" s="9"/>
    </row>
    <row r="788" spans="1:8" ht="15.75" customHeight="1" x14ac:dyDescent="0.25">
      <c r="A788" s="17" t="inlineStr">
        <is>
          <t>Address line (redacted)</t>
        </is>
      </c>
      <c r="B788" s="17"/>
      <c r="C788" s="88"/>
      <c r="D788" s="88"/>
      <c r="E788" s="88"/>
      <c r="H788" s="9"/>
    </row>
    <row r="789" spans="1:8" ht="15.75" customHeight="1" x14ac:dyDescent="0.25">
      <c r="A789" s="17"/>
      <c r="B789" s="17"/>
      <c r="C789" s="88"/>
      <c r="D789" s="88"/>
      <c r="E789" s="88"/>
      <c r="H789" s="9"/>
    </row>
    <row r="790" spans="1:8" ht="15.75" customHeight="1" x14ac:dyDescent="0.25">
      <c r="A790" s="17" t="s">
        <v>79</v>
      </c>
      <c r="B790" s="17"/>
      <c r="C790" s="17"/>
      <c r="D790" s="18"/>
      <c r="E790" s="17"/>
      <c r="F790" s="18"/>
      <c r="G790" s="17"/>
      <c r="H790" s="25"/>
    </row>
    <row r="791" spans="1:8" ht="15.75" customHeight="1" x14ac:dyDescent="0.25">
      <c r="A791" s="17"/>
      <c r="B791" s="17"/>
      <c r="C791" s="17"/>
      <c r="D791" s="18"/>
      <c r="E791" s="17"/>
      <c r="F791" s="18"/>
      <c r="G791" s="17"/>
      <c r="H791" s="25"/>
    </row>
    <row r="792" spans="1:8" ht="15.75" customHeight="1" x14ac:dyDescent="0.25">
      <c r="A792" s="17" t="s">
        <v>35</v>
      </c>
      <c r="B792" s="17"/>
      <c r="C792" s="17"/>
      <c r="D792" s="18"/>
      <c r="E792" s="17"/>
      <c r="F792" s="18"/>
      <c r="G792" s="17"/>
      <c r="H792" s="25"/>
    </row>
    <row r="793" spans="1:8" ht="15.75" customHeight="1" x14ac:dyDescent="0.25">
      <c r="A793" s="17" t="s">
        <v>36</v>
      </c>
      <c r="B793" s="17"/>
      <c r="C793" s="17"/>
      <c r="D793" s="18"/>
      <c r="E793" s="17"/>
      <c r="F793" s="18"/>
      <c r="G793" s="17"/>
      <c r="H793" s="25"/>
    </row>
    <row r="794" spans="1:8" ht="15.75" customHeight="1" x14ac:dyDescent="0.25">
      <c r="A794" s="89" t="s">
        <v>37</v>
      </c>
      <c r="B794" s="90" t="s">
        <v>38</v>
      </c>
      <c r="C794" s="90"/>
      <c r="D794" s="91" t="s">
        <v>39</v>
      </c>
      <c r="E794" s="91" t="s">
        <v>40</v>
      </c>
      <c r="F794" s="92" t="s">
        <v>41</v>
      </c>
      <c r="G794" s="93" t="s">
        <v>42</v>
      </c>
      <c r="H794" s="94" t="s">
        <v>43</v>
      </c>
    </row>
    <row r="795" spans="1:8" ht="15.75" customHeight="1" x14ac:dyDescent="0.25">
      <c r="A795" s="102">
        <v>50</v>
      </c>
      <c r="B795" s="103" t="s">
        <v>610</v>
      </c>
      <c r="C795" s="157" t="s">
        <v>611</v>
      </c>
      <c r="D795" s="194">
        <v>1</v>
      </c>
      <c r="E795" s="50">
        <v>6</v>
      </c>
      <c r="F795" s="106">
        <f t="shared" ref="F795:F804" si="35">+E795*D795</f>
      </c>
      <c r="G795" s="50">
        <v>1</v>
      </c>
      <c r="H795" s="45">
        <f t="shared" ref="H795:H804" si="36">+G795*F795</f>
      </c>
    </row>
    <row r="796" spans="1:8" ht="15.75" customHeight="1" x14ac:dyDescent="0.25">
      <c r="A796" s="102">
        <v>51</v>
      </c>
      <c r="B796" s="103" t="s">
        <v>610</v>
      </c>
      <c r="C796" s="157" t="s">
        <v>611</v>
      </c>
      <c r="D796" s="194">
        <v>1</v>
      </c>
      <c r="E796" s="50">
        <v>5</v>
      </c>
      <c r="F796" s="106">
        <f t="shared" si="35"/>
      </c>
      <c r="G796" s="50">
        <v>1</v>
      </c>
      <c r="H796" s="45">
        <f t="shared" si="36"/>
      </c>
    </row>
    <row r="797" spans="1:8" ht="15.75" customHeight="1" x14ac:dyDescent="0.25">
      <c r="A797" s="102">
        <v>52</v>
      </c>
      <c r="B797" s="103" t="s">
        <v>612</v>
      </c>
      <c r="C797" s="157" t="s">
        <v>613</v>
      </c>
      <c r="D797" s="194">
        <v>5</v>
      </c>
      <c r="E797" s="50">
        <v>6</v>
      </c>
      <c r="F797" s="106">
        <f t="shared" si="35"/>
      </c>
      <c r="G797" s="50">
        <v>1</v>
      </c>
      <c r="H797" s="45">
        <f t="shared" si="36"/>
      </c>
    </row>
    <row r="798" spans="1:8" ht="15.75" customHeight="1" x14ac:dyDescent="0.25">
      <c r="A798" s="102">
        <v>53</v>
      </c>
      <c r="B798" s="103" t="s">
        <v>614</v>
      </c>
      <c r="C798" s="157" t="s">
        <v>425</v>
      </c>
      <c r="D798" s="194">
        <v>1</v>
      </c>
      <c r="E798" s="50">
        <v>6</v>
      </c>
      <c r="F798" s="106">
        <f t="shared" si="35"/>
      </c>
      <c r="G798" s="50">
        <v>1</v>
      </c>
      <c r="H798" s="45">
        <f t="shared" si="36"/>
      </c>
    </row>
    <row r="799" spans="1:8" ht="15.75" customHeight="1" x14ac:dyDescent="0.25">
      <c r="A799" s="102">
        <v>54</v>
      </c>
      <c r="B799" s="103" t="s">
        <v>118</v>
      </c>
      <c r="C799" s="157" t="s">
        <v>421</v>
      </c>
      <c r="D799" s="194">
        <v>8</v>
      </c>
      <c r="E799" s="50">
        <v>6</v>
      </c>
      <c r="F799" s="106">
        <f t="shared" si="35"/>
      </c>
      <c r="G799" s="50">
        <v>1</v>
      </c>
      <c r="H799" s="45">
        <f t="shared" si="36"/>
      </c>
    </row>
    <row r="800" spans="1:8" ht="15.75" customHeight="1" x14ac:dyDescent="0.25">
      <c r="A800" s="102">
        <v>55</v>
      </c>
      <c r="B800" s="103" t="s">
        <v>257</v>
      </c>
      <c r="C800" s="157" t="s">
        <v>456</v>
      </c>
      <c r="D800" s="194">
        <v>1</v>
      </c>
      <c r="E800" s="50">
        <v>6</v>
      </c>
      <c r="F800" s="106">
        <f t="shared" si="35"/>
      </c>
      <c r="G800" s="50">
        <v>1</v>
      </c>
      <c r="H800" s="45">
        <f t="shared" si="36"/>
      </c>
    </row>
    <row r="801" spans="1:8" ht="15.75" customHeight="1" x14ac:dyDescent="0.25">
      <c r="A801" s="102">
        <v>56</v>
      </c>
      <c r="B801" s="103" t="s">
        <v>146</v>
      </c>
      <c r="C801" s="157" t="s">
        <v>431</v>
      </c>
      <c r="D801" s="194">
        <v>8</v>
      </c>
      <c r="E801" s="50">
        <v>6</v>
      </c>
      <c r="F801" s="106">
        <f t="shared" si="35"/>
      </c>
      <c r="G801" s="50">
        <v>1</v>
      </c>
      <c r="H801" s="45">
        <f t="shared" si="36"/>
      </c>
    </row>
    <row r="802" spans="1:8" ht="15.75" customHeight="1" x14ac:dyDescent="0.25">
      <c r="A802" s="102">
        <v>57</v>
      </c>
      <c r="B802" s="103" t="s">
        <v>615</v>
      </c>
      <c r="C802" s="157" t="s">
        <v>441</v>
      </c>
      <c r="D802" s="194">
        <v>3</v>
      </c>
      <c r="E802" s="50">
        <v>6</v>
      </c>
      <c r="F802" s="106">
        <f t="shared" si="35"/>
      </c>
      <c r="G802" s="50">
        <v>1</v>
      </c>
      <c r="H802" s="45">
        <f t="shared" si="36"/>
      </c>
    </row>
    <row r="803" spans="1:8" ht="15.75" customHeight="1" x14ac:dyDescent="0.25">
      <c r="A803" s="102">
        <v>58</v>
      </c>
      <c r="B803" s="103" t="s">
        <v>159</v>
      </c>
      <c r="C803" s="157" t="s">
        <v>439</v>
      </c>
      <c r="D803" s="194">
        <v>8</v>
      </c>
      <c r="E803" s="50">
        <v>6</v>
      </c>
      <c r="F803" s="106">
        <f t="shared" si="35"/>
      </c>
      <c r="G803" s="50">
        <v>1</v>
      </c>
      <c r="H803" s="45">
        <f t="shared" si="36"/>
      </c>
    </row>
    <row r="804" spans="1:8" ht="15.75" customHeight="1" x14ac:dyDescent="0.25">
      <c r="A804" s="102">
        <v>59</v>
      </c>
      <c r="B804" s="103" t="s">
        <v>53</v>
      </c>
      <c r="C804" s="157" t="s">
        <v>448</v>
      </c>
      <c r="D804" s="194">
        <v>4</v>
      </c>
      <c r="E804" s="50">
        <v>6</v>
      </c>
      <c r="F804" s="106">
        <f t="shared" si="35"/>
      </c>
      <c r="G804" s="50">
        <v>1</v>
      </c>
      <c r="H804" s="45">
        <f t="shared" si="36"/>
      </c>
    </row>
    <row r="805" spans="1:8" ht="15.75" customHeight="1" x14ac:dyDescent="0.25">
      <c r="A805" s="102"/>
      <c r="B805" s="103"/>
      <c r="C805" s="157"/>
      <c r="D805" s="194"/>
      <c r="E805" s="50"/>
      <c r="F805" s="106"/>
      <c r="G805" s="50"/>
      <c r="H805" s="45"/>
    </row>
    <row r="806" spans="1:8" ht="15.75" customHeight="1" x14ac:dyDescent="0.25">
      <c r="A806" s="102"/>
      <c r="B806" s="213"/>
      <c r="C806" s="103"/>
      <c r="D806" s="194"/>
      <c r="E806" s="194"/>
      <c r="F806" s="194"/>
      <c r="G806" s="50"/>
      <c r="H806" s="45"/>
    </row>
    <row r="807" spans="1:8" ht="15.75" customHeight="1" x14ac:dyDescent="0.25">
      <c r="A807" s="111"/>
      <c r="B807" s="213"/>
      <c r="C807" s="231"/>
      <c r="D807" s="108"/>
      <c r="E807" s="114"/>
      <c r="F807" s="109"/>
      <c r="G807" s="115"/>
      <c r="H807" s="110"/>
    </row>
    <row r="808" spans="1:8" ht="15.75" customHeight="1" x14ac:dyDescent="0.25">
      <c r="A808" s="116"/>
      <c r="B808" s="117"/>
      <c r="C808" s="118" t="s">
        <v>58</v>
      </c>
      <c r="D808" s="119">
        <f>SUM(D704:D807)</f>
      </c>
      <c r="E808" s="119"/>
      <c r="F808" s="119">
        <f>SUM(F705:F807)</f>
      </c>
      <c r="G808" s="120"/>
      <c r="H808" s="121">
        <f>+H807+H806+H805+H804+H803+H802+H801+H800+H799+H798+H797+H796+H795+H778+H777+H776+H775+H774+H773+H772+H771+H770+H769+H768+H767+H766+H765+H764+H763+H762+H761+H760+H759+H758+H757+H756+H755+H754+H753+H752+H751+H750+H749+H733+H732+H731+H730+H729+H728+H727+H726+H725+H724+H723+H722+H721+H720+H719+H718+H717+H716+H715+H714+H713+H712+H711+H710+H709+H708+H707+H706+H705</f>
      </c>
    </row>
    <row r="809" spans="1:8" ht="15.75" customHeight="1" x14ac:dyDescent="0.25">
      <c r="A809" s="122"/>
      <c r="B809" s="123"/>
      <c r="C809" s="124"/>
      <c r="D809" s="60"/>
      <c r="E809" s="125"/>
      <c r="F809" s="125"/>
      <c r="G809" s="126"/>
      <c r="H809" s="74"/>
    </row>
    <row r="810" spans="1:8" ht="15.75" customHeight="1" x14ac:dyDescent="0.25">
      <c r="A810" s="127"/>
      <c r="B810" s="18"/>
      <c r="C810" s="18"/>
      <c r="D810" s="77" t="s">
        <v>59</v>
      </c>
      <c r="E810" s="76" t="s">
        <v>60</v>
      </c>
      <c r="F810" s="76"/>
      <c r="G810" s="17"/>
      <c r="H810" s="25"/>
    </row>
    <row r="811" spans="1:8" ht="15.75" customHeight="1" x14ac:dyDescent="0.25">
      <c r="A811" s="127"/>
      <c r="B811" s="18"/>
      <c r="C811" s="18"/>
      <c r="D811" s="77"/>
      <c r="E811" s="76"/>
      <c r="F811" s="76"/>
      <c r="G811" s="17"/>
      <c r="H811" s="25"/>
    </row>
    <row r="812" spans="1:8" ht="15.75" customHeight="1" x14ac:dyDescent="0.25">
      <c r="A812" s="76"/>
      <c r="B812" s="76"/>
      <c r="C812" s="76"/>
      <c r="D812" s="77"/>
      <c r="E812" s="76"/>
      <c r="F812" s="76"/>
      <c r="G812" s="17"/>
      <c r="H812" s="25"/>
    </row>
    <row r="813" spans="1:8" ht="15.75" customHeight="1" x14ac:dyDescent="0.25">
      <c r="A813" s="76"/>
      <c r="B813" s="76"/>
      <c r="C813" s="76"/>
      <c r="D813" s="77"/>
      <c r="E813" s="76" t="s">
        <v>61</v>
      </c>
      <c r="F813" s="76"/>
      <c r="G813" s="17"/>
      <c r="H813" s="25"/>
    </row>
    <row r="814" spans="1:8" ht="15.75" customHeight="1" x14ac:dyDescent="0.25">
      <c r="D814" s="9"/>
      <c r="H814" s="9"/>
    </row>
    <row r="815" spans="1:8" ht="15.75" customHeight="1" x14ac:dyDescent="0.25">
      <c r="D815" s="9"/>
      <c r="H815" s="9"/>
    </row>
    <row r="816" spans="1:8" ht="15.75" customHeight="1" x14ac:dyDescent="0.25">
      <c r="D816" s="9"/>
      <c r="H816" s="9"/>
    </row>
    <row r="817" spans="1:8" ht="15.75" customHeight="1" x14ac:dyDescent="0.25">
      <c r="D817" s="9"/>
      <c r="H817" s="9"/>
    </row>
    <row r="818" spans="1:8" ht="15.75" customHeight="1" x14ac:dyDescent="0.25">
      <c r="D818" s="9"/>
      <c r="H818" s="9"/>
    </row>
    <row r="819" spans="1:8" ht="15.75" customHeight="1" x14ac:dyDescent="0.25">
      <c r="D819" s="9"/>
      <c r="H819" s="9"/>
    </row>
    <row r="820" spans="1:8" ht="15.75" customHeight="1" x14ac:dyDescent="0.25">
      <c r="D820" s="9"/>
      <c r="H820" s="9"/>
    </row>
    <row r="821" spans="1:8" ht="15.75" customHeight="1" x14ac:dyDescent="0.25">
      <c r="D821" s="9"/>
      <c r="H821" s="9"/>
    </row>
    <row r="822" spans="1:8" ht="15.75" customHeight="1" x14ac:dyDescent="0.25">
      <c r="D822" s="9"/>
      <c r="H822" s="9"/>
    </row>
    <row r="823" spans="1:8" ht="15.75" customHeight="1" x14ac:dyDescent="0.25">
      <c r="D823" s="9"/>
      <c r="H823" s="9"/>
    </row>
    <row r="824" spans="1:8" ht="15.75" customHeight="1" x14ac:dyDescent="0.25">
      <c r="D824" s="9"/>
      <c r="H824" s="9"/>
    </row>
    <row r="825" spans="1:8" ht="15.75" customHeight="1" x14ac:dyDescent="0.25">
      <c r="D825" s="9"/>
      <c r="H825" s="9"/>
    </row>
    <row r="826" spans="1:8" ht="15.75" customHeight="1" x14ac:dyDescent="0.25">
      <c r="D826" s="9"/>
      <c r="H826" s="9"/>
    </row>
    <row r="827" spans="1:8" ht="15.75" customHeight="1" x14ac:dyDescent="0.25">
      <c r="D827" s="9"/>
      <c r="H827" s="9"/>
    </row>
    <row r="828" spans="1:8" ht="15.75" customHeight="1" x14ac:dyDescent="0.25">
      <c r="D828" s="9"/>
      <c r="H828" s="9"/>
    </row>
    <row r="829" spans="1:8" ht="15.75" customHeight="1" x14ac:dyDescent="0.25">
      <c r="A829" s="10" t="s">
        <v>21</v>
      </c>
      <c r="B829" s="10"/>
      <c r="C829" s="10"/>
      <c r="D829" s="10"/>
      <c r="E829" s="10"/>
      <c r="F829" s="10"/>
      <c r="G829" s="10"/>
      <c r="H829" s="10"/>
    </row>
    <row r="830" spans="1:8" ht="15.75" customHeight="1" x14ac:dyDescent="0.25">
      <c r="D830" s="9"/>
      <c r="H830" s="9"/>
    </row>
    <row r="831" spans="1:8" ht="15.75" customHeight="1" x14ac:dyDescent="0.25">
      <c r="A831" s="17" t="s">
        <v>28</v>
      </c>
      <c r="B831" s="17"/>
      <c r="C831" s="223" t="s">
        <v>618</v>
      </c>
      <c r="D831" s="223"/>
      <c r="E831" s="17"/>
      <c r="F831" s="19" t="s">
        <v>24</v>
      </c>
      <c r="G831" s="21" t="s">
        <v>490</v>
      </c>
      <c r="H831" s="22"/>
    </row>
    <row r="832" spans="1:8" ht="15.75" customHeight="1" x14ac:dyDescent="0.25">
      <c r="A832" s="17" t="inlineStr">
        <is>
          <t>Dealer-024</t>
        </is>
      </c>
      <c r="B832" s="17"/>
      <c r="C832" s="17"/>
      <c r="E832" s="17"/>
      <c r="F832" s="19" t="s">
        <v>29</v>
      </c>
      <c r="G832" s="17" t="s">
        <v>620</v>
      </c>
      <c r="H832" s="18"/>
    </row>
    <row r="833" spans="1:8" ht="15.75" customHeight="1" x14ac:dyDescent="0.25">
      <c r="A833" s="17" t="inlineStr">
        <is>
          <t>Address line (redacted)</t>
        </is>
      </c>
      <c r="B833" s="17"/>
      <c r="C833" s="88" t="s">
        <v>498</v>
      </c>
      <c r="D833" s="88"/>
      <c r="E833" s="88"/>
      <c r="H833" s="9"/>
    </row>
    <row r="834" spans="1:8" ht="15.75" customHeight="1" x14ac:dyDescent="0.25">
      <c r="A834" s="17"/>
      <c r="B834" s="17"/>
      <c r="C834" s="88"/>
      <c r="D834" s="88"/>
      <c r="E834" s="88"/>
      <c r="H834" s="9"/>
    </row>
    <row r="835" spans="1:8" ht="15.75" customHeight="1" x14ac:dyDescent="0.25">
      <c r="A835" s="17"/>
      <c r="B835" s="17"/>
      <c r="C835" s="88"/>
      <c r="D835" s="88"/>
      <c r="E835" s="88"/>
      <c r="H835" s="9"/>
    </row>
    <row r="836" spans="1:8" ht="15.75" customHeight="1" x14ac:dyDescent="0.25">
      <c r="A836" s="17" t="s">
        <v>79</v>
      </c>
      <c r="B836" s="17"/>
      <c r="C836" s="17"/>
      <c r="D836" s="18"/>
      <c r="E836" s="17"/>
      <c r="F836" s="18"/>
      <c r="G836" s="17"/>
      <c r="H836" s="25"/>
    </row>
    <row r="837" spans="1:8" ht="15.75" customHeight="1" x14ac:dyDescent="0.25">
      <c r="A837" s="17"/>
      <c r="B837" s="17"/>
      <c r="C837" s="17"/>
      <c r="D837" s="18"/>
      <c r="E837" s="17"/>
      <c r="F837" s="18"/>
      <c r="G837" s="17"/>
      <c r="H837" s="25"/>
    </row>
    <row r="838" spans="1:8" ht="15.75" customHeight="1" x14ac:dyDescent="0.25">
      <c r="A838" s="17" t="s">
        <v>35</v>
      </c>
      <c r="B838" s="17"/>
      <c r="C838" s="17"/>
      <c r="D838" s="18"/>
      <c r="E838" s="17"/>
      <c r="F838" s="18"/>
      <c r="G838" s="17"/>
      <c r="H838" s="25"/>
    </row>
    <row r="839" spans="1:8" ht="15.75" customHeight="1" x14ac:dyDescent="0.25">
      <c r="A839" s="17" t="s">
        <v>36</v>
      </c>
      <c r="B839" s="17"/>
      <c r="C839" s="17"/>
      <c r="D839" s="18"/>
      <c r="E839" s="17"/>
      <c r="F839" s="18"/>
      <c r="G839" s="17"/>
      <c r="H839" s="25"/>
    </row>
    <row r="840" spans="1:8" ht="15.75" customHeight="1" x14ac:dyDescent="0.25">
      <c r="A840" s="89" t="s">
        <v>37</v>
      </c>
      <c r="B840" s="90" t="s">
        <v>38</v>
      </c>
      <c r="C840" s="90"/>
      <c r="D840" s="91" t="s">
        <v>39</v>
      </c>
      <c r="E840" s="91" t="s">
        <v>40</v>
      </c>
      <c r="F840" s="92" t="s">
        <v>41</v>
      </c>
      <c r="G840" s="93" t="s">
        <v>42</v>
      </c>
      <c r="H840" s="94" t="s">
        <v>43</v>
      </c>
    </row>
    <row r="841" spans="1:8" ht="15.75" customHeight="1" x14ac:dyDescent="0.3">
      <c r="A841" s="47"/>
      <c r="B841" s="95"/>
      <c r="C841" s="95"/>
      <c r="D841" s="96"/>
      <c r="E841" s="96"/>
      <c r="F841" s="50"/>
      <c r="G841" s="50"/>
      <c r="H841" s="45"/>
    </row>
    <row r="842" spans="1:8" ht="15.75" customHeight="1" x14ac:dyDescent="0.25">
      <c r="A842" s="102"/>
      <c r="B842" s="190" t="s">
        <v>549</v>
      </c>
      <c r="C842" s="190"/>
      <c r="D842" s="50"/>
      <c r="E842" s="50"/>
      <c r="F842" s="106"/>
      <c r="G842" s="50"/>
      <c r="H842" s="45"/>
    </row>
    <row r="843" spans="1:8" ht="15.75" customHeight="1" x14ac:dyDescent="0.25">
      <c r="A843" s="102">
        <v>1</v>
      </c>
      <c r="B843" s="103" t="s">
        <v>552</v>
      </c>
      <c r="C843" s="103"/>
      <c r="D843" s="194">
        <v>1</v>
      </c>
      <c r="E843" s="50">
        <v>60</v>
      </c>
      <c r="F843" s="106">
        <f t="shared" ref="F843:F844" si="37">+E843*D843</f>
      </c>
      <c r="G843" s="50">
        <v>1</v>
      </c>
      <c r="H843" s="45">
        <f t="shared" ref="H843:H844" si="38">+G843*F843</f>
      </c>
    </row>
    <row r="844" spans="1:8" ht="15.75" customHeight="1" x14ac:dyDescent="0.25">
      <c r="A844" s="102">
        <v>2</v>
      </c>
      <c r="B844" s="103" t="s">
        <v>553</v>
      </c>
      <c r="C844" s="103"/>
      <c r="D844" s="194">
        <v>1</v>
      </c>
      <c r="E844" s="50">
        <v>25</v>
      </c>
      <c r="F844" s="106">
        <f t="shared" si="37"/>
      </c>
      <c r="G844" s="50">
        <v>1</v>
      </c>
      <c r="H844" s="45">
        <f t="shared" si="38"/>
      </c>
    </row>
    <row r="845" spans="1:8" ht="15.75" customHeight="1" x14ac:dyDescent="0.25">
      <c r="A845" s="102"/>
      <c r="B845" s="190" t="s">
        <v>564</v>
      </c>
      <c r="C845" s="190"/>
      <c r="D845" s="194"/>
      <c r="E845" s="50"/>
      <c r="F845" s="106"/>
      <c r="G845" s="50"/>
      <c r="H845" s="45"/>
    </row>
    <row r="846" spans="1:8" ht="15.75" customHeight="1" x14ac:dyDescent="0.25">
      <c r="A846" s="102">
        <v>3</v>
      </c>
      <c r="B846" s="103" t="s">
        <v>565</v>
      </c>
      <c r="C846" s="103" t="s">
        <v>566</v>
      </c>
      <c r="D846" s="194">
        <v>25</v>
      </c>
      <c r="E846" s="50">
        <v>1</v>
      </c>
      <c r="F846" s="106">
        <f>+E846*D846</f>
      </c>
      <c r="G846" s="50">
        <v>1</v>
      </c>
      <c r="H846" s="45">
        <f>+G846*F846</f>
      </c>
    </row>
    <row r="847" spans="1:8" ht="15.75" customHeight="1" x14ac:dyDescent="0.25">
      <c r="A847" s="102"/>
      <c r="B847" s="190" t="s">
        <v>545</v>
      </c>
      <c r="C847" s="190"/>
      <c r="D847" s="194"/>
      <c r="E847" s="50"/>
      <c r="F847" s="106"/>
      <c r="G847" s="50"/>
      <c r="H847" s="45"/>
    </row>
    <row r="848" spans="1:8" ht="15.75" customHeight="1" x14ac:dyDescent="0.25">
      <c r="A848" s="102">
        <v>4</v>
      </c>
      <c r="B848" s="103" t="s">
        <v>622</v>
      </c>
      <c r="C848" s="103" t="s">
        <v>349</v>
      </c>
      <c r="D848" s="187">
        <v>2</v>
      </c>
      <c r="E848" s="194">
        <v>50</v>
      </c>
      <c r="F848" s="194">
        <v>50</v>
      </c>
      <c r="G848" s="106">
        <v>1</v>
      </c>
      <c r="H848" s="45">
        <f t="shared" ref="H848:H851" si="39">+G848*F848</f>
      </c>
    </row>
    <row r="849" spans="1:8" ht="15.75" customHeight="1" x14ac:dyDescent="0.25">
      <c r="A849" s="102">
        <v>5</v>
      </c>
      <c r="B849" s="103" t="s">
        <v>623</v>
      </c>
      <c r="C849" s="103" t="s">
        <v>349</v>
      </c>
      <c r="D849" s="232"/>
      <c r="E849" s="194">
        <v>25</v>
      </c>
      <c r="F849" s="194">
        <v>25</v>
      </c>
      <c r="G849" s="106">
        <v>1</v>
      </c>
      <c r="H849" s="45">
        <f t="shared" si="39"/>
      </c>
    </row>
    <row r="850" spans="1:8" ht="15.75" customHeight="1" x14ac:dyDescent="0.25">
      <c r="A850" s="102">
        <v>6</v>
      </c>
      <c r="B850" s="103" t="s">
        <v>622</v>
      </c>
      <c r="C850" s="103" t="s">
        <v>547</v>
      </c>
      <c r="D850" s="232"/>
      <c r="E850" s="194">
        <v>15</v>
      </c>
      <c r="F850" s="194">
        <v>15</v>
      </c>
      <c r="G850" s="106">
        <v>1</v>
      </c>
      <c r="H850" s="45">
        <f t="shared" si="39"/>
      </c>
    </row>
    <row r="851" spans="1:8" ht="15.75" customHeight="1" x14ac:dyDescent="0.25">
      <c r="A851" s="102">
        <v>7</v>
      </c>
      <c r="B851" s="103" t="s">
        <v>623</v>
      </c>
      <c r="C851" s="103" t="s">
        <v>547</v>
      </c>
      <c r="D851" s="189"/>
      <c r="E851" s="194">
        <v>15</v>
      </c>
      <c r="F851" s="194">
        <v>15</v>
      </c>
      <c r="G851" s="106">
        <v>1</v>
      </c>
      <c r="H851" s="45">
        <f t="shared" si="39"/>
      </c>
    </row>
    <row r="852" spans="1:8" ht="15.75" customHeight="1" x14ac:dyDescent="0.25">
      <c r="A852" s="102"/>
      <c r="B852" s="190" t="s">
        <v>624</v>
      </c>
      <c r="C852" s="190"/>
      <c r="D852" s="233"/>
      <c r="E852" s="194"/>
      <c r="F852" s="194"/>
      <c r="G852" s="106"/>
      <c r="H852" s="45"/>
    </row>
    <row r="853" spans="1:8" ht="15.75" customHeight="1" x14ac:dyDescent="0.25">
      <c r="A853" s="102">
        <v>8</v>
      </c>
      <c r="B853" s="103" t="s">
        <v>179</v>
      </c>
      <c r="C853" s="103" t="s">
        <v>481</v>
      </c>
      <c r="D853" s="234"/>
      <c r="E853" s="194" t="s">
        <v>625</v>
      </c>
      <c r="F853" s="194">
        <v>25</v>
      </c>
      <c r="G853" s="106">
        <v>1</v>
      </c>
      <c r="H853" s="45">
        <f t="shared" ref="H853:H854" si="40">+G853*F853</f>
      </c>
    </row>
    <row r="854" spans="1:8" ht="15.75" customHeight="1" x14ac:dyDescent="0.25">
      <c r="A854" s="102">
        <v>9</v>
      </c>
      <c r="B854" s="103" t="s">
        <v>581</v>
      </c>
      <c r="C854" s="103" t="s">
        <v>482</v>
      </c>
      <c r="D854" s="233">
        <v>3</v>
      </c>
      <c r="E854" s="194">
        <v>100</v>
      </c>
      <c r="F854" s="194">
        <f>+E854*D854</f>
      </c>
      <c r="G854" s="106">
        <v>1</v>
      </c>
      <c r="H854" s="45">
        <f t="shared" si="40"/>
      </c>
    </row>
    <row r="855" spans="1:8" ht="15.75" customHeight="1" x14ac:dyDescent="0.25">
      <c r="A855" s="102"/>
      <c r="B855" s="103"/>
      <c r="C855" s="103"/>
      <c r="D855" s="194"/>
      <c r="E855" s="50"/>
      <c r="F855" s="106"/>
      <c r="G855" s="50"/>
      <c r="H855" s="45"/>
    </row>
    <row r="856" spans="1:8" ht="15.75" customHeight="1" x14ac:dyDescent="0.25">
      <c r="A856" s="111"/>
      <c r="B856" s="112"/>
      <c r="C856" s="113"/>
      <c r="D856" s="108"/>
      <c r="E856" s="114"/>
      <c r="F856" s="109"/>
      <c r="G856" s="115"/>
      <c r="H856" s="110"/>
    </row>
    <row r="857" spans="1:8" ht="15.75" customHeight="1" x14ac:dyDescent="0.25">
      <c r="A857" s="195"/>
      <c r="B857" s="196"/>
      <c r="C857" s="118" t="s">
        <v>58</v>
      </c>
      <c r="D857" s="119">
        <f>SUM(D843:D856)</f>
      </c>
      <c r="E857" s="119"/>
      <c r="F857" s="119">
        <f>SUM(F842:F856)</f>
      </c>
      <c r="G857" s="120"/>
      <c r="H857" s="121">
        <f>SUM(H843:H856)</f>
      </c>
    </row>
    <row r="858" spans="1:8" ht="15.75" customHeight="1" x14ac:dyDescent="0.25">
      <c r="A858" s="122"/>
      <c r="B858" s="123"/>
      <c r="C858" s="124"/>
      <c r="D858" s="60"/>
      <c r="E858" s="125"/>
      <c r="F858" s="125"/>
      <c r="G858" s="126"/>
      <c r="H858" s="74"/>
    </row>
    <row r="859" spans="1:8" ht="15.75" customHeight="1" x14ac:dyDescent="0.25">
      <c r="A859" s="127"/>
      <c r="B859" s="18"/>
      <c r="C859" s="18"/>
      <c r="D859" s="77" t="s">
        <v>59</v>
      </c>
      <c r="E859" s="76" t="s">
        <v>60</v>
      </c>
      <c r="F859" s="76"/>
      <c r="G859" s="17"/>
      <c r="H859" s="25"/>
    </row>
    <row r="860" spans="1:8" ht="15.75" customHeight="1" x14ac:dyDescent="0.25">
      <c r="A860" s="127"/>
      <c r="B860" s="18"/>
      <c r="C860" s="18"/>
      <c r="D860" s="77"/>
      <c r="E860" s="76"/>
      <c r="F860" s="76"/>
      <c r="G860" s="17"/>
      <c r="H860" s="25"/>
    </row>
    <row r="861" spans="1:8" ht="15.75" customHeight="1" x14ac:dyDescent="0.25">
      <c r="A861" s="76"/>
      <c r="B861" s="76"/>
      <c r="C861" s="76"/>
      <c r="D861" s="77"/>
      <c r="E861" s="76"/>
      <c r="F861" s="76"/>
      <c r="G861" s="17"/>
      <c r="H861" s="25"/>
    </row>
    <row r="862" spans="1:8" ht="15.75" customHeight="1" x14ac:dyDescent="0.25">
      <c r="A862" s="76"/>
      <c r="B862" s="76"/>
      <c r="C862" s="76"/>
      <c r="D862" s="77"/>
      <c r="E862" s="76" t="s">
        <v>61</v>
      </c>
      <c r="F862" s="76"/>
      <c r="G862" s="17"/>
      <c r="H862" s="25"/>
    </row>
    <row r="863" spans="1:8" ht="15.75" customHeight="1" x14ac:dyDescent="0.25">
      <c r="D863" s="9"/>
      <c r="H863" s="9"/>
    </row>
    <row r="864" spans="1:8" ht="15.75" customHeight="1" x14ac:dyDescent="0.25">
      <c r="D864" s="9"/>
      <c r="H864" s="9"/>
    </row>
    <row r="865" spans="1:8" ht="15.75" customHeight="1" x14ac:dyDescent="0.25">
      <c r="D865" s="9"/>
      <c r="H865" s="9"/>
    </row>
    <row r="866" spans="1:8" ht="15.75" customHeight="1" x14ac:dyDescent="0.25">
      <c r="D866" s="9"/>
      <c r="H866" s="9"/>
    </row>
    <row r="867" spans="1:8" ht="15.75" customHeight="1" x14ac:dyDescent="0.25">
      <c r="D867" s="9"/>
      <c r="H867" s="9"/>
    </row>
    <row r="868" spans="1:8" ht="15.75" customHeight="1" x14ac:dyDescent="0.25">
      <c r="D868" s="9"/>
      <c r="H868" s="9"/>
    </row>
    <row r="869" spans="1:8" ht="15.75" customHeight="1" x14ac:dyDescent="0.25">
      <c r="D869" s="9"/>
      <c r="H869" s="9"/>
    </row>
    <row r="870" spans="1:8" ht="15.75" customHeight="1" x14ac:dyDescent="0.25">
      <c r="D870" s="9"/>
      <c r="H870" s="9"/>
    </row>
    <row r="871" spans="1:8" ht="15.75" customHeight="1" x14ac:dyDescent="0.25">
      <c r="D871" s="9"/>
      <c r="H871" s="9"/>
    </row>
    <row r="872" spans="1:8" ht="15.75" customHeight="1" x14ac:dyDescent="0.25">
      <c r="D872" s="9"/>
      <c r="H872" s="9"/>
    </row>
    <row r="873" spans="1:8" ht="15.75" customHeight="1" x14ac:dyDescent="0.25">
      <c r="D873" s="9"/>
      <c r="H873" s="9"/>
    </row>
    <row r="874" spans="1:8" ht="15.75" customHeight="1" x14ac:dyDescent="0.25">
      <c r="A874" s="10" t="s">
        <v>21</v>
      </c>
      <c r="B874" s="10"/>
      <c r="C874" s="10"/>
      <c r="D874" s="10"/>
      <c r="E874" s="10"/>
      <c r="F874" s="10"/>
      <c r="G874" s="10"/>
      <c r="H874" s="10"/>
    </row>
    <row r="875" spans="1:8" ht="15.75" customHeight="1" x14ac:dyDescent="0.25">
      <c r="D875" s="9"/>
      <c r="H875" s="9"/>
    </row>
    <row r="876" spans="1:8" ht="15.75" customHeight="1" x14ac:dyDescent="0.25">
      <c r="A876" s="17" t="s">
        <v>28</v>
      </c>
      <c r="B876" s="17"/>
      <c r="C876" s="223" t="s">
        <v>618</v>
      </c>
      <c r="D876" s="223"/>
      <c r="E876" s="17"/>
      <c r="F876" s="19" t="s">
        <v>24</v>
      </c>
      <c r="G876" s="21" t="s">
        <v>490</v>
      </c>
      <c r="H876" s="22"/>
    </row>
    <row r="877" spans="1:8" ht="15.75" customHeight="1" x14ac:dyDescent="0.25">
      <c r="A877" s="17" t="inlineStr">
        <is>
          <t>Dealer-029</t>
        </is>
      </c>
      <c r="B877" s="17"/>
      <c r="C877" s="17"/>
      <c r="E877" s="17"/>
      <c r="F877" s="19" t="s">
        <v>29</v>
      </c>
      <c r="G877" s="17" t="s">
        <v>627</v>
      </c>
      <c r="H877" s="18"/>
    </row>
    <row r="878" spans="1:8" ht="15.75" customHeight="1" x14ac:dyDescent="0.25">
      <c r="A878" s="17" t="inlineStr">
        <is>
          <t>Address line (redacted)</t>
        </is>
      </c>
      <c r="B878" s="17"/>
      <c r="C878" s="88" t="s">
        <v>498</v>
      </c>
      <c r="D878" s="88"/>
      <c r="E878" s="88"/>
      <c r="H878" s="9"/>
    </row>
    <row r="879" spans="1:8" ht="15.75" customHeight="1" x14ac:dyDescent="0.25">
      <c r="A879" s="17"/>
      <c r="B879" s="17"/>
      <c r="C879" s="88"/>
      <c r="D879" s="88"/>
      <c r="E879" s="88"/>
      <c r="H879" s="9"/>
    </row>
    <row r="880" spans="1:8" ht="15.75" customHeight="1" x14ac:dyDescent="0.25">
      <c r="A880" s="17" t="s">
        <v>79</v>
      </c>
      <c r="B880" s="17"/>
      <c r="C880" s="17"/>
      <c r="D880" s="18"/>
      <c r="E880" s="17"/>
      <c r="F880" s="18"/>
      <c r="G880" s="17"/>
      <c r="H880" s="25"/>
    </row>
    <row r="881" spans="1:8" ht="15.75" customHeight="1" x14ac:dyDescent="0.25">
      <c r="A881" s="17"/>
      <c r="B881" s="17"/>
      <c r="C881" s="17"/>
      <c r="D881" s="18"/>
      <c r="E881" s="17"/>
      <c r="F881" s="18"/>
      <c r="G881" s="17"/>
      <c r="H881" s="25"/>
    </row>
    <row r="882" spans="1:8" ht="15.75" customHeight="1" x14ac:dyDescent="0.25">
      <c r="A882" s="17" t="s">
        <v>35</v>
      </c>
      <c r="B882" s="17"/>
      <c r="C882" s="17"/>
      <c r="D882" s="18"/>
      <c r="E882" s="17"/>
      <c r="F882" s="18"/>
      <c r="G882" s="17"/>
      <c r="H882" s="25"/>
    </row>
    <row r="883" spans="1:8" ht="15.75" customHeight="1" x14ac:dyDescent="0.25">
      <c r="A883" s="17" t="s">
        <v>36</v>
      </c>
      <c r="B883" s="17"/>
      <c r="C883" s="17"/>
      <c r="D883" s="18"/>
      <c r="E883" s="17"/>
      <c r="F883" s="18"/>
      <c r="G883" s="17"/>
      <c r="H883" s="25"/>
    </row>
    <row r="884" spans="1:8" ht="15.75" customHeight="1" x14ac:dyDescent="0.25">
      <c r="A884" s="89" t="s">
        <v>37</v>
      </c>
      <c r="B884" s="90" t="s">
        <v>38</v>
      </c>
      <c r="C884" s="90"/>
      <c r="D884" s="91" t="s">
        <v>39</v>
      </c>
      <c r="E884" s="91" t="s">
        <v>40</v>
      </c>
      <c r="F884" s="92" t="s">
        <v>41</v>
      </c>
      <c r="G884" s="93" t="s">
        <v>42</v>
      </c>
      <c r="H884" s="94" t="s">
        <v>43</v>
      </c>
    </row>
    <row r="885" spans="1:8" ht="15.75" customHeight="1" x14ac:dyDescent="0.3">
      <c r="A885" s="47"/>
      <c r="B885" s="95"/>
      <c r="C885" s="95"/>
      <c r="D885" s="96"/>
      <c r="E885" s="96"/>
      <c r="F885" s="50"/>
      <c r="G885" s="50"/>
      <c r="H885" s="45"/>
    </row>
    <row r="886" spans="1:8" ht="15.75" customHeight="1" x14ac:dyDescent="0.25">
      <c r="A886" s="102"/>
      <c r="B886" s="190" t="s">
        <v>549</v>
      </c>
      <c r="C886" s="190"/>
      <c r="D886" s="50"/>
      <c r="E886" s="50"/>
      <c r="F886" s="106"/>
      <c r="G886" s="50"/>
      <c r="H886" s="45"/>
    </row>
    <row r="887" spans="1:8" ht="15.75" customHeight="1" x14ac:dyDescent="0.25">
      <c r="A887" s="102">
        <v>1</v>
      </c>
      <c r="B887" s="103" t="s">
        <v>552</v>
      </c>
      <c r="C887" s="103"/>
      <c r="D887" s="194">
        <v>1</v>
      </c>
      <c r="E887" s="50">
        <v>60</v>
      </c>
      <c r="F887" s="106">
        <f t="shared" ref="F887:F888" si="41">+E887*D887</f>
      </c>
      <c r="G887" s="50">
        <v>1</v>
      </c>
      <c r="H887" s="45">
        <f t="shared" ref="H887:H888" si="42">+G887*F887</f>
      </c>
    </row>
    <row r="888" spans="1:8" ht="15.75" customHeight="1" x14ac:dyDescent="0.25">
      <c r="A888" s="102">
        <v>2</v>
      </c>
      <c r="B888" s="103" t="s">
        <v>553</v>
      </c>
      <c r="C888" s="103"/>
      <c r="D888" s="194">
        <v>1</v>
      </c>
      <c r="E888" s="50">
        <v>25</v>
      </c>
      <c r="F888" s="106">
        <f t="shared" si="41"/>
      </c>
      <c r="G888" s="50">
        <v>1</v>
      </c>
      <c r="H888" s="45">
        <f t="shared" si="42"/>
      </c>
    </row>
    <row r="889" spans="1:8" ht="15.75" customHeight="1" x14ac:dyDescent="0.25">
      <c r="A889" s="102"/>
      <c r="B889" s="190" t="s">
        <v>564</v>
      </c>
      <c r="C889" s="190"/>
      <c r="D889" s="194"/>
      <c r="E889" s="50"/>
      <c r="F889" s="106"/>
      <c r="G889" s="50"/>
      <c r="H889" s="45"/>
    </row>
    <row r="890" spans="1:8" ht="15.75" customHeight="1" x14ac:dyDescent="0.25">
      <c r="A890" s="102">
        <v>3</v>
      </c>
      <c r="B890" s="103" t="s">
        <v>565</v>
      </c>
      <c r="C890" s="103" t="s">
        <v>566</v>
      </c>
      <c r="D890" s="194">
        <v>10</v>
      </c>
      <c r="E890" s="50">
        <v>1</v>
      </c>
      <c r="F890" s="106">
        <f>+E890*D890</f>
      </c>
      <c r="G890" s="50">
        <v>1</v>
      </c>
      <c r="H890" s="45">
        <f>+G890*F890</f>
      </c>
    </row>
    <row r="891" spans="1:8" ht="15.75" customHeight="1" x14ac:dyDescent="0.25">
      <c r="A891" s="102"/>
      <c r="B891" s="190" t="s">
        <v>545</v>
      </c>
      <c r="C891" s="190"/>
      <c r="D891" s="194"/>
      <c r="E891" s="50"/>
      <c r="F891" s="106"/>
      <c r="G891" s="50"/>
      <c r="H891" s="45"/>
    </row>
    <row r="892" spans="1:8" ht="15.75" customHeight="1" x14ac:dyDescent="0.25">
      <c r="A892" s="102">
        <v>4</v>
      </c>
      <c r="B892" s="103" t="s">
        <v>622</v>
      </c>
      <c r="C892" s="103" t="s">
        <v>349</v>
      </c>
      <c r="D892" s="187">
        <v>2</v>
      </c>
      <c r="E892" s="194">
        <v>50</v>
      </c>
      <c r="F892" s="194">
        <v>50</v>
      </c>
      <c r="G892" s="106">
        <v>1</v>
      </c>
      <c r="H892" s="45">
        <f t="shared" ref="H892:H895" si="43">+G892*F892</f>
      </c>
    </row>
    <row r="893" spans="1:8" ht="15.75" customHeight="1" x14ac:dyDescent="0.25">
      <c r="A893" s="102">
        <v>5</v>
      </c>
      <c r="B893" s="103" t="s">
        <v>623</v>
      </c>
      <c r="C893" s="103" t="s">
        <v>349</v>
      </c>
      <c r="D893" s="232"/>
      <c r="E893" s="194">
        <v>25</v>
      </c>
      <c r="F893" s="194">
        <v>25</v>
      </c>
      <c r="G893" s="106">
        <v>1</v>
      </c>
      <c r="H893" s="45">
        <f t="shared" si="43"/>
      </c>
    </row>
    <row r="894" spans="1:8" ht="15.75" customHeight="1" x14ac:dyDescent="0.25">
      <c r="A894" s="102">
        <v>6</v>
      </c>
      <c r="B894" s="103" t="s">
        <v>622</v>
      </c>
      <c r="C894" s="103" t="s">
        <v>547</v>
      </c>
      <c r="D894" s="232"/>
      <c r="E894" s="194">
        <v>15</v>
      </c>
      <c r="F894" s="194">
        <v>15</v>
      </c>
      <c r="G894" s="106">
        <v>1</v>
      </c>
      <c r="H894" s="45">
        <f t="shared" si="43"/>
      </c>
    </row>
    <row r="895" spans="1:8" ht="15.75" customHeight="1" x14ac:dyDescent="0.25">
      <c r="A895" s="102">
        <v>7</v>
      </c>
      <c r="B895" s="103" t="s">
        <v>623</v>
      </c>
      <c r="C895" s="103" t="s">
        <v>547</v>
      </c>
      <c r="D895" s="189"/>
      <c r="E895" s="194">
        <v>15</v>
      </c>
      <c r="F895" s="194">
        <v>15</v>
      </c>
      <c r="G895" s="106">
        <v>1</v>
      </c>
      <c r="H895" s="45">
        <f t="shared" si="43"/>
      </c>
    </row>
    <row r="896" spans="1:8" ht="15.75" customHeight="1" x14ac:dyDescent="0.25">
      <c r="A896" s="102"/>
      <c r="B896" s="190" t="s">
        <v>522</v>
      </c>
      <c r="C896" s="190"/>
      <c r="D896" s="233"/>
      <c r="E896" s="194"/>
      <c r="F896" s="194"/>
      <c r="G896" s="106"/>
      <c r="H896" s="45"/>
    </row>
    <row r="897" spans="1:8" ht="15.75" customHeight="1" x14ac:dyDescent="0.25">
      <c r="A897" s="102">
        <v>8</v>
      </c>
      <c r="B897" s="103" t="s">
        <v>551</v>
      </c>
      <c r="C897" s="103"/>
      <c r="D897" s="233">
        <v>10</v>
      </c>
      <c r="E897" s="194">
        <v>24</v>
      </c>
      <c r="F897" s="194">
        <f>+E897*D897</f>
      </c>
      <c r="G897" s="106">
        <v>1</v>
      </c>
      <c r="H897" s="45">
        <f>+G897*F897</f>
      </c>
    </row>
    <row r="898" spans="1:8" ht="15.75" customHeight="1" x14ac:dyDescent="0.25">
      <c r="A898" s="102"/>
      <c r="B898" s="190" t="s">
        <v>624</v>
      </c>
      <c r="C898" s="190"/>
      <c r="D898" s="233"/>
      <c r="E898" s="194"/>
      <c r="F898" s="194"/>
      <c r="G898" s="106"/>
      <c r="H898" s="45"/>
    </row>
    <row r="899" spans="1:8" ht="15.75" customHeight="1" x14ac:dyDescent="0.25">
      <c r="A899" s="102">
        <v>8</v>
      </c>
      <c r="B899" s="103" t="s">
        <v>172</v>
      </c>
      <c r="C899" s="103" t="s">
        <v>628</v>
      </c>
      <c r="D899" s="187">
        <v>1</v>
      </c>
      <c r="E899" s="194" t="s">
        <v>570</v>
      </c>
      <c r="F899" s="194">
        <v>0</v>
      </c>
      <c r="G899" s="106">
        <v>0</v>
      </c>
      <c r="H899" s="45">
        <f>+G899*F899</f>
      </c>
    </row>
    <row r="900" spans="1:8" ht="15.75" customHeight="1" x14ac:dyDescent="0.25">
      <c r="A900" s="102">
        <v>9</v>
      </c>
      <c r="B900" s="103" t="s">
        <v>172</v>
      </c>
      <c r="C900" s="103" t="s">
        <v>628</v>
      </c>
      <c r="D900" s="232"/>
      <c r="E900" s="194"/>
      <c r="F900" s="194">
        <v>0</v>
      </c>
      <c r="G900" s="238" t="s">
        <v>571</v>
      </c>
      <c r="H900" s="45"/>
    </row>
    <row r="901" spans="1:8" ht="15.75" customHeight="1" x14ac:dyDescent="0.25">
      <c r="A901" s="102">
        <v>10</v>
      </c>
      <c r="B901" s="103" t="s">
        <v>629</v>
      </c>
      <c r="C901" s="103" t="s">
        <v>469</v>
      </c>
      <c r="D901" s="232"/>
      <c r="E901" s="194" t="s">
        <v>625</v>
      </c>
      <c r="F901" s="194">
        <v>25</v>
      </c>
      <c r="G901" s="106">
        <v>1</v>
      </c>
      <c r="H901" s="45">
        <f t="shared" ref="H901:H907" si="44">+G901*F901</f>
      </c>
    </row>
    <row r="902" spans="1:8" ht="15.75" customHeight="1" x14ac:dyDescent="0.25">
      <c r="A902" s="102">
        <v>11</v>
      </c>
      <c r="B902" s="103" t="s">
        <v>287</v>
      </c>
      <c r="C902" s="103" t="s">
        <v>471</v>
      </c>
      <c r="D902" s="232"/>
      <c r="E902" s="194" t="s">
        <v>625</v>
      </c>
      <c r="F902" s="194">
        <v>0</v>
      </c>
      <c r="G902" s="106">
        <v>0</v>
      </c>
      <c r="H902" s="45">
        <f t="shared" si="44"/>
      </c>
    </row>
    <row r="903" spans="1:8" ht="15.75" customHeight="1" x14ac:dyDescent="0.25">
      <c r="A903" s="102">
        <v>12</v>
      </c>
      <c r="B903" s="103" t="s">
        <v>179</v>
      </c>
      <c r="C903" s="103" t="s">
        <v>481</v>
      </c>
      <c r="D903" s="232"/>
      <c r="E903" s="194" t="s">
        <v>625</v>
      </c>
      <c r="F903" s="194">
        <v>25</v>
      </c>
      <c r="G903" s="106">
        <v>1</v>
      </c>
      <c r="H903" s="45">
        <f t="shared" si="44"/>
      </c>
    </row>
    <row r="904" spans="1:8" ht="15.75" customHeight="1" x14ac:dyDescent="0.25">
      <c r="A904" s="102">
        <v>13</v>
      </c>
      <c r="B904" s="103" t="s">
        <v>176</v>
      </c>
      <c r="C904" s="103" t="s">
        <v>478</v>
      </c>
      <c r="D904" s="232"/>
      <c r="E904" s="194" t="s">
        <v>625</v>
      </c>
      <c r="F904" s="194">
        <v>25</v>
      </c>
      <c r="G904" s="106">
        <v>1</v>
      </c>
      <c r="H904" s="45">
        <f t="shared" si="44"/>
      </c>
    </row>
    <row r="905" spans="1:8" ht="15.75" customHeight="1" x14ac:dyDescent="0.25">
      <c r="A905" s="102">
        <v>14</v>
      </c>
      <c r="B905" s="103" t="s">
        <v>53</v>
      </c>
      <c r="C905" s="103" t="s">
        <v>54</v>
      </c>
      <c r="D905" s="189"/>
      <c r="E905" s="194" t="s">
        <v>625</v>
      </c>
      <c r="F905" s="194">
        <v>25</v>
      </c>
      <c r="G905" s="106">
        <v>1</v>
      </c>
      <c r="H905" s="45">
        <f t="shared" si="44"/>
      </c>
    </row>
    <row r="906" spans="1:8" ht="15.75" customHeight="1" x14ac:dyDescent="0.25">
      <c r="A906" s="102">
        <v>15</v>
      </c>
      <c r="B906" s="103" t="s">
        <v>630</v>
      </c>
      <c r="C906" s="103"/>
      <c r="D906" s="233"/>
      <c r="E906" s="194"/>
      <c r="F906" s="194">
        <v>10</v>
      </c>
      <c r="G906" s="106">
        <v>1</v>
      </c>
      <c r="H906" s="45">
        <f t="shared" si="44"/>
      </c>
    </row>
    <row r="907" spans="1:8" ht="15.75" customHeight="1" x14ac:dyDescent="0.25">
      <c r="A907" s="102">
        <v>16</v>
      </c>
      <c r="B907" s="103" t="s">
        <v>581</v>
      </c>
      <c r="C907" s="103" t="s">
        <v>482</v>
      </c>
      <c r="D907" s="233">
        <v>3</v>
      </c>
      <c r="E907" s="194">
        <v>100</v>
      </c>
      <c r="F907" s="194">
        <f>+E907*D907</f>
      </c>
      <c r="G907" s="106">
        <v>1</v>
      </c>
      <c r="H907" s="45">
        <f t="shared" si="44"/>
      </c>
    </row>
    <row r="908" spans="1:8" ht="15.75" customHeight="1" x14ac:dyDescent="0.25">
      <c r="A908" s="102"/>
      <c r="B908" s="190" t="s">
        <v>10</v>
      </c>
      <c r="C908" s="190"/>
      <c r="D908" s="233"/>
      <c r="E908" s="194"/>
      <c r="F908" s="194"/>
      <c r="G908" s="106"/>
      <c r="H908" s="45"/>
    </row>
    <row r="909" spans="1:8" ht="15.75" customHeight="1" x14ac:dyDescent="0.25">
      <c r="A909" s="102">
        <v>17</v>
      </c>
      <c r="B909" s="103" t="s">
        <v>631</v>
      </c>
      <c r="C909" s="103" t="s">
        <v>511</v>
      </c>
      <c r="D909" s="187">
        <v>1</v>
      </c>
      <c r="E909" s="194">
        <v>100</v>
      </c>
      <c r="F909" s="194">
        <v>100</v>
      </c>
      <c r="G909" s="106">
        <v>1</v>
      </c>
      <c r="H909" s="45">
        <f t="shared" ref="H909:H912" si="45">+G909*F909</f>
      </c>
    </row>
    <row r="910" spans="1:8" ht="15.75" customHeight="1" x14ac:dyDescent="0.25">
      <c r="A910" s="102">
        <v>18</v>
      </c>
      <c r="B910" s="103" t="s">
        <v>632</v>
      </c>
      <c r="C910" s="103" t="s">
        <v>355</v>
      </c>
      <c r="D910" s="232"/>
      <c r="E910" s="194">
        <v>100</v>
      </c>
      <c r="F910" s="194">
        <v>100</v>
      </c>
      <c r="G910" s="106">
        <v>1</v>
      </c>
      <c r="H910" s="45">
        <f t="shared" si="45"/>
      </c>
    </row>
    <row r="911" spans="1:8" ht="15.75" customHeight="1" x14ac:dyDescent="0.25">
      <c r="A911" s="102">
        <v>19</v>
      </c>
      <c r="B911" s="103" t="s">
        <v>330</v>
      </c>
      <c r="C911" s="103" t="s">
        <v>518</v>
      </c>
      <c r="D911" s="232"/>
      <c r="E911" s="194">
        <v>100</v>
      </c>
      <c r="F911" s="194">
        <v>100</v>
      </c>
      <c r="G911" s="106">
        <v>1</v>
      </c>
      <c r="H911" s="45">
        <f t="shared" si="45"/>
      </c>
    </row>
    <row r="912" spans="1:8" ht="15.75" customHeight="1" x14ac:dyDescent="0.25">
      <c r="A912" s="102">
        <v>20</v>
      </c>
      <c r="B912" s="103" t="s">
        <v>320</v>
      </c>
      <c r="C912" s="103" t="s">
        <v>578</v>
      </c>
      <c r="D912" s="189"/>
      <c r="E912" s="50">
        <v>100</v>
      </c>
      <c r="F912" s="50">
        <v>100</v>
      </c>
      <c r="G912" s="50">
        <v>1</v>
      </c>
      <c r="H912" s="45">
        <f t="shared" si="45"/>
      </c>
    </row>
    <row r="913" spans="1:8" ht="15.75" customHeight="1" x14ac:dyDescent="0.25">
      <c r="A913" s="111"/>
      <c r="B913" s="112"/>
      <c r="C913" s="113"/>
      <c r="D913" s="108"/>
      <c r="E913" s="114"/>
      <c r="F913" s="109"/>
      <c r="G913" s="115"/>
      <c r="H913" s="110"/>
    </row>
    <row r="914" spans="1:8" ht="15.75" customHeight="1" x14ac:dyDescent="0.25">
      <c r="A914" s="195"/>
      <c r="B914" s="196"/>
      <c r="C914" s="118" t="s">
        <v>58</v>
      </c>
      <c r="D914" s="119">
        <f>SUM(D886:D913)</f>
      </c>
      <c r="E914" s="119"/>
      <c r="F914" s="119">
        <f>SUM(F886:F913)</f>
      </c>
      <c r="G914" s="120"/>
      <c r="H914" s="121">
        <f>SUM(H887:H913)</f>
      </c>
    </row>
    <row r="915" spans="1:8" ht="15.75" customHeight="1" x14ac:dyDescent="0.25">
      <c r="A915" s="122"/>
      <c r="B915" s="123"/>
      <c r="C915" s="124"/>
      <c r="D915" s="60"/>
      <c r="E915" s="125"/>
      <c r="F915" s="125"/>
      <c r="G915" s="126"/>
      <c r="H915" s="74"/>
    </row>
    <row r="916" spans="1:8" ht="15.75" customHeight="1" x14ac:dyDescent="0.25">
      <c r="A916" s="127"/>
      <c r="B916" s="18"/>
      <c r="C916" s="18"/>
      <c r="D916" s="77" t="s">
        <v>59</v>
      </c>
      <c r="E916" s="76" t="s">
        <v>60</v>
      </c>
      <c r="F916" s="76"/>
      <c r="G916" s="17"/>
      <c r="H916" s="25"/>
    </row>
    <row r="917" spans="1:8" ht="15.75" customHeight="1" x14ac:dyDescent="0.25">
      <c r="A917" s="127"/>
      <c r="B917" s="18"/>
      <c r="C917" s="18"/>
      <c r="D917" s="77"/>
      <c r="E917" s="76"/>
      <c r="F917" s="76"/>
      <c r="G917" s="17"/>
      <c r="H917" s="25"/>
    </row>
    <row r="918" spans="1:8" ht="15.75" customHeight="1" x14ac:dyDescent="0.25">
      <c r="A918" s="76"/>
      <c r="B918" s="76"/>
      <c r="C918" s="76"/>
      <c r="D918" s="77"/>
      <c r="E918" s="76"/>
      <c r="F918" s="76"/>
      <c r="G918" s="17"/>
      <c r="H918" s="25"/>
    </row>
    <row r="919" spans="1:8" ht="15.75" customHeight="1" x14ac:dyDescent="0.25">
      <c r="A919" s="76"/>
      <c r="B919" s="76"/>
      <c r="C919" s="76"/>
      <c r="D919" s="77"/>
      <c r="E919" s="76" t="s">
        <v>61</v>
      </c>
      <c r="F919" s="76"/>
      <c r="G919" s="17"/>
      <c r="H919" s="25"/>
    </row>
    <row r="920" spans="1:8" ht="15.75" customHeight="1" x14ac:dyDescent="0.25">
      <c r="A920" s="76"/>
      <c r="B920" s="76"/>
      <c r="C920" s="76"/>
      <c r="D920" s="77"/>
      <c r="E920" s="76"/>
      <c r="F920" s="76"/>
      <c r="G920" s="17"/>
      <c r="H920" s="25"/>
    </row>
    <row r="921" spans="1:8" ht="15.75" customHeight="1" x14ac:dyDescent="0.25">
      <c r="A921" s="10" t="s">
        <v>21</v>
      </c>
      <c r="B921" s="10"/>
      <c r="C921" s="10"/>
      <c r="D921" s="10"/>
      <c r="E921" s="10"/>
      <c r="F921" s="10"/>
      <c r="G921" s="10"/>
      <c r="H921" s="10"/>
    </row>
    <row r="922" spans="1:8" ht="15.75" customHeight="1" x14ac:dyDescent="0.25">
      <c r="D922" s="9"/>
      <c r="H922" s="9"/>
    </row>
    <row r="923" spans="1:8" ht="15.75" customHeight="1" x14ac:dyDescent="0.25">
      <c r="A923" s="17" t="s">
        <v>28</v>
      </c>
      <c r="B923" s="17"/>
      <c r="C923" s="17"/>
      <c r="E923" s="17"/>
      <c r="F923" s="19" t="s">
        <v>24</v>
      </c>
      <c r="G923" s="21" t="s">
        <v>490</v>
      </c>
      <c r="H923" s="22"/>
    </row>
    <row r="924" spans="1:8" ht="15.75" customHeight="1" x14ac:dyDescent="0.25">
      <c r="A924" s="17" t="inlineStr">
        <is>
          <t>Dealer-004</t>
        </is>
      </c>
      <c r="B924" s="17"/>
      <c r="C924" s="17"/>
      <c r="E924" s="17"/>
      <c r="F924" s="19" t="s">
        <v>29</v>
      </c>
      <c r="G924" s="17" t="s">
        <v>635</v>
      </c>
      <c r="H924" s="18"/>
    </row>
    <row r="925" spans="1:8" ht="15.75" customHeight="1" x14ac:dyDescent="0.25">
      <c r="A925" s="17" t="inlineStr">
        <is>
          <t>Address line (redacted)</t>
        </is>
      </c>
      <c r="B925" s="17"/>
      <c r="C925" s="88" t="s">
        <v>498</v>
      </c>
      <c r="D925" s="88"/>
      <c r="E925" s="88"/>
      <c r="H925" s="9"/>
    </row>
    <row r="926" spans="1:8" ht="15.75" customHeight="1" x14ac:dyDescent="0.25">
      <c r="A926" s="17" t="inlineStr">
        <is>
          <t>Address line (redacted)</t>
        </is>
      </c>
      <c r="B926" s="17"/>
      <c r="C926" s="88"/>
      <c r="D926" s="88"/>
      <c r="E926" s="88"/>
      <c r="H926" s="9"/>
    </row>
    <row r="927" spans="1:8" ht="15.75" customHeight="1" x14ac:dyDescent="0.25">
      <c r="A927" s="17"/>
      <c r="B927" s="17"/>
      <c r="C927" s="88"/>
      <c r="D927" s="88"/>
      <c r="E927" s="88"/>
      <c r="H927" s="9"/>
    </row>
    <row r="928" spans="1:8" ht="15.75" customHeight="1" x14ac:dyDescent="0.25">
      <c r="A928" s="17" t="s">
        <v>79</v>
      </c>
      <c r="B928" s="17"/>
      <c r="C928" s="17"/>
      <c r="D928" s="18"/>
      <c r="E928" s="17"/>
      <c r="F928" s="18"/>
      <c r="G928" s="17"/>
      <c r="H928" s="25"/>
    </row>
    <row r="929" spans="1:8" ht="15.75" customHeight="1" x14ac:dyDescent="0.25">
      <c r="A929" s="17"/>
      <c r="B929" s="17"/>
      <c r="C929" s="17"/>
      <c r="D929" s="18"/>
      <c r="E929" s="17"/>
      <c r="F929" s="18"/>
      <c r="G929" s="17"/>
      <c r="H929" s="25"/>
    </row>
    <row r="930" spans="1:8" ht="15.75" customHeight="1" x14ac:dyDescent="0.25">
      <c r="A930" s="17" t="s">
        <v>35</v>
      </c>
      <c r="B930" s="17"/>
      <c r="C930" s="17"/>
      <c r="D930" s="18"/>
      <c r="E930" s="17"/>
      <c r="F930" s="18"/>
      <c r="G930" s="17"/>
      <c r="H930" s="25"/>
    </row>
    <row r="931" spans="1:8" ht="15.75" customHeight="1" x14ac:dyDescent="0.25">
      <c r="A931" s="17" t="s">
        <v>36</v>
      </c>
      <c r="B931" s="17"/>
      <c r="C931" s="17"/>
      <c r="D931" s="18"/>
      <c r="E931" s="17"/>
      <c r="F931" s="18"/>
      <c r="G931" s="17"/>
      <c r="H931" s="25"/>
    </row>
    <row r="932" spans="1:8" ht="15.75" customHeight="1" x14ac:dyDescent="0.25">
      <c r="A932" s="89" t="s">
        <v>37</v>
      </c>
      <c r="B932" s="90" t="s">
        <v>38</v>
      </c>
      <c r="C932" s="90"/>
      <c r="D932" s="91" t="s">
        <v>39</v>
      </c>
      <c r="E932" s="91" t="s">
        <v>40</v>
      </c>
      <c r="F932" s="92" t="s">
        <v>41</v>
      </c>
      <c r="G932" s="93" t="s">
        <v>42</v>
      </c>
      <c r="H932" s="94" t="s">
        <v>43</v>
      </c>
    </row>
    <row r="933" spans="1:8" ht="15.75" customHeight="1" x14ac:dyDescent="0.3">
      <c r="A933" s="47"/>
      <c r="B933" s="95"/>
      <c r="C933" s="95"/>
      <c r="D933" s="96"/>
      <c r="E933" s="96"/>
      <c r="F933" s="50"/>
      <c r="G933" s="50"/>
      <c r="H933" s="45"/>
    </row>
    <row r="934" spans="1:8" ht="15.75" customHeight="1" x14ac:dyDescent="0.25">
      <c r="A934" s="97"/>
      <c r="B934" s="190" t="s">
        <v>522</v>
      </c>
      <c r="C934" s="190"/>
      <c r="D934" s="100"/>
      <c r="E934" s="100"/>
      <c r="F934" s="100"/>
      <c r="G934" s="100"/>
      <c r="H934" s="101"/>
    </row>
    <row r="935" spans="1:8" ht="15.75" customHeight="1" x14ac:dyDescent="0.25">
      <c r="A935" s="102">
        <v>1</v>
      </c>
      <c r="B935" s="103" t="s">
        <v>544</v>
      </c>
      <c r="C935" s="103"/>
      <c r="D935" s="50">
        <v>7</v>
      </c>
      <c r="E935" s="50">
        <v>6</v>
      </c>
      <c r="F935" s="106">
        <f>+E935*D935</f>
      </c>
      <c r="G935" s="50">
        <v>1</v>
      </c>
      <c r="H935" s="45">
        <f>+G935*F935</f>
      </c>
    </row>
    <row r="936" spans="1:8" ht="15.75" customHeight="1" x14ac:dyDescent="0.25">
      <c r="A936" s="102"/>
      <c r="B936" s="190" t="s">
        <v>564</v>
      </c>
      <c r="C936" s="190"/>
      <c r="D936" s="50"/>
      <c r="E936" s="50"/>
      <c r="F936" s="106"/>
      <c r="G936" s="50"/>
      <c r="H936" s="45"/>
    </row>
    <row r="937" spans="1:8" ht="15.75" customHeight="1" x14ac:dyDescent="0.25">
      <c r="A937" s="102">
        <v>2</v>
      </c>
      <c r="B937" s="103" t="s">
        <v>565</v>
      </c>
      <c r="C937" s="103" t="s">
        <v>566</v>
      </c>
      <c r="D937" s="194">
        <v>100</v>
      </c>
      <c r="E937" s="50">
        <v>1</v>
      </c>
      <c r="F937" s="106">
        <f>+E937*D937</f>
      </c>
      <c r="G937" s="50">
        <v>1</v>
      </c>
      <c r="H937" s="45">
        <f>+G937*F937</f>
      </c>
    </row>
    <row r="938" spans="1:8" ht="15.75" customHeight="1" x14ac:dyDescent="0.25">
      <c r="A938" s="102"/>
      <c r="B938" s="190" t="s">
        <v>584</v>
      </c>
      <c r="C938" s="190"/>
      <c r="D938" s="194"/>
      <c r="E938" s="50"/>
      <c r="F938" s="106"/>
      <c r="G938" s="50"/>
      <c r="H938" s="45"/>
    </row>
    <row r="939" spans="1:8" ht="15.75" customHeight="1" x14ac:dyDescent="0.25">
      <c r="A939" s="102">
        <v>3</v>
      </c>
      <c r="B939" s="103" t="s">
        <v>585</v>
      </c>
      <c r="C939" s="157" t="s">
        <v>366</v>
      </c>
      <c r="D939" s="194">
        <v>4</v>
      </c>
      <c r="E939" s="50">
        <v>5</v>
      </c>
      <c r="F939" s="106">
        <f t="shared" ref="F939:F951" si="46">+E939*D939</f>
      </c>
      <c r="G939" s="50">
        <v>1</v>
      </c>
      <c r="H939" s="45">
        <f t="shared" ref="H939:H959" si="47">+G939*F939</f>
      </c>
    </row>
    <row r="940" spans="1:8" ht="15.75" customHeight="1" x14ac:dyDescent="0.25">
      <c r="A940" s="102">
        <v>4</v>
      </c>
      <c r="B940" s="103" t="s">
        <v>587</v>
      </c>
      <c r="C940" s="157" t="s">
        <v>385</v>
      </c>
      <c r="D940" s="194">
        <v>1</v>
      </c>
      <c r="E940" s="50">
        <v>5</v>
      </c>
      <c r="F940" s="106">
        <f t="shared" si="46"/>
      </c>
      <c r="G940" s="50">
        <v>1</v>
      </c>
      <c r="H940" s="45">
        <f t="shared" si="47"/>
      </c>
    </row>
    <row r="941" spans="1:8" ht="15.75" customHeight="1" x14ac:dyDescent="0.25">
      <c r="A941" s="102">
        <v>5</v>
      </c>
      <c r="B941" s="103" t="s">
        <v>172</v>
      </c>
      <c r="C941" s="157" t="s">
        <v>394</v>
      </c>
      <c r="D941" s="194">
        <v>10</v>
      </c>
      <c r="E941" s="50">
        <v>5</v>
      </c>
      <c r="F941" s="106">
        <f t="shared" si="46"/>
      </c>
      <c r="G941" s="50">
        <v>1</v>
      </c>
      <c r="H941" s="45">
        <f t="shared" si="47"/>
      </c>
    </row>
    <row r="942" spans="1:8" ht="15.75" customHeight="1" x14ac:dyDescent="0.25">
      <c r="A942" s="102">
        <v>6</v>
      </c>
      <c r="B942" s="103" t="s">
        <v>588</v>
      </c>
      <c r="C942" s="157" t="s">
        <v>383</v>
      </c>
      <c r="D942" s="194">
        <v>10</v>
      </c>
      <c r="E942" s="50">
        <v>5</v>
      </c>
      <c r="F942" s="106">
        <f t="shared" si="46"/>
      </c>
      <c r="G942" s="50">
        <v>1</v>
      </c>
      <c r="H942" s="45">
        <f t="shared" si="47"/>
      </c>
    </row>
    <row r="943" spans="1:8" ht="15.75" customHeight="1" x14ac:dyDescent="0.25">
      <c r="A943" s="102">
        <v>7</v>
      </c>
      <c r="B943" s="103" t="s">
        <v>589</v>
      </c>
      <c r="C943" s="157" t="s">
        <v>392</v>
      </c>
      <c r="D943" s="194">
        <v>4</v>
      </c>
      <c r="E943" s="50">
        <v>5</v>
      </c>
      <c r="F943" s="106">
        <f t="shared" si="46"/>
      </c>
      <c r="G943" s="50">
        <v>1</v>
      </c>
      <c r="H943" s="45">
        <f t="shared" si="47"/>
      </c>
    </row>
    <row r="944" spans="1:8" ht="15.75" customHeight="1" x14ac:dyDescent="0.25">
      <c r="A944" s="102">
        <v>8</v>
      </c>
      <c r="B944" s="103" t="s">
        <v>334</v>
      </c>
      <c r="C944" s="157" t="s">
        <v>407</v>
      </c>
      <c r="D944" s="194">
        <v>4</v>
      </c>
      <c r="E944" s="50">
        <v>5</v>
      </c>
      <c r="F944" s="106">
        <f t="shared" si="46"/>
      </c>
      <c r="G944" s="50">
        <v>1</v>
      </c>
      <c r="H944" s="45">
        <f t="shared" si="47"/>
      </c>
    </row>
    <row r="945" spans="1:8" ht="15.75" customHeight="1" x14ac:dyDescent="0.25">
      <c r="A945" s="102">
        <v>9</v>
      </c>
      <c r="B945" s="103" t="s">
        <v>590</v>
      </c>
      <c r="C945" s="157" t="s">
        <v>415</v>
      </c>
      <c r="D945" s="194">
        <v>4</v>
      </c>
      <c r="E945" s="50">
        <v>5</v>
      </c>
      <c r="F945" s="106">
        <f t="shared" si="46"/>
      </c>
      <c r="G945" s="50">
        <v>1</v>
      </c>
      <c r="H945" s="45">
        <f t="shared" si="47"/>
      </c>
    </row>
    <row r="946" spans="1:8" ht="15.75" customHeight="1" x14ac:dyDescent="0.25">
      <c r="A946" s="102">
        <v>10</v>
      </c>
      <c r="B946" s="103" t="s">
        <v>591</v>
      </c>
      <c r="C946" s="157" t="s">
        <v>379</v>
      </c>
      <c r="D946" s="194">
        <v>2</v>
      </c>
      <c r="E946" s="50">
        <v>5</v>
      </c>
      <c r="F946" s="106">
        <f t="shared" si="46"/>
      </c>
      <c r="G946" s="50">
        <v>1</v>
      </c>
      <c r="H946" s="45">
        <f t="shared" si="47"/>
      </c>
    </row>
    <row r="947" spans="1:8" ht="15.75" customHeight="1" x14ac:dyDescent="0.25">
      <c r="A947" s="102">
        <v>11</v>
      </c>
      <c r="B947" s="103" t="s">
        <v>181</v>
      </c>
      <c r="C947" s="157" t="s">
        <v>403</v>
      </c>
      <c r="D947" s="194">
        <v>8</v>
      </c>
      <c r="E947" s="50">
        <v>5</v>
      </c>
      <c r="F947" s="106">
        <f t="shared" si="46"/>
      </c>
      <c r="G947" s="50">
        <v>1</v>
      </c>
      <c r="H947" s="45">
        <f t="shared" si="47"/>
      </c>
    </row>
    <row r="948" spans="1:8" ht="15.75" customHeight="1" x14ac:dyDescent="0.25">
      <c r="A948" s="102">
        <v>12</v>
      </c>
      <c r="B948" s="103" t="s">
        <v>175</v>
      </c>
      <c r="C948" s="157" t="s">
        <v>397</v>
      </c>
      <c r="D948" s="194">
        <v>5</v>
      </c>
      <c r="E948" s="50">
        <v>5</v>
      </c>
      <c r="F948" s="106">
        <f t="shared" si="46"/>
      </c>
      <c r="G948" s="50">
        <v>1</v>
      </c>
      <c r="H948" s="45">
        <f t="shared" si="47"/>
      </c>
    </row>
    <row r="949" spans="1:8" ht="15.75" customHeight="1" x14ac:dyDescent="0.25">
      <c r="A949" s="102">
        <v>13</v>
      </c>
      <c r="B949" s="103" t="s">
        <v>264</v>
      </c>
      <c r="C949" s="157" t="s">
        <v>414</v>
      </c>
      <c r="D949" s="194">
        <v>5</v>
      </c>
      <c r="E949" s="50">
        <v>10</v>
      </c>
      <c r="F949" s="106">
        <f t="shared" si="46"/>
      </c>
      <c r="G949" s="50">
        <v>1</v>
      </c>
      <c r="H949" s="45">
        <f t="shared" si="47"/>
      </c>
    </row>
    <row r="950" spans="1:8" ht="15.75" customHeight="1" x14ac:dyDescent="0.25">
      <c r="A950" s="102">
        <v>14</v>
      </c>
      <c r="B950" s="103" t="s">
        <v>188</v>
      </c>
      <c r="C950" s="157" t="s">
        <v>47</v>
      </c>
      <c r="D950" s="194">
        <v>4</v>
      </c>
      <c r="E950" s="50">
        <v>5</v>
      </c>
      <c r="F950" s="106">
        <f t="shared" si="46"/>
      </c>
      <c r="G950" s="50">
        <v>1</v>
      </c>
      <c r="H950" s="45">
        <f t="shared" si="47"/>
      </c>
    </row>
    <row r="951" spans="1:8" ht="15.75" customHeight="1" x14ac:dyDescent="0.25">
      <c r="A951" s="102">
        <v>15</v>
      </c>
      <c r="B951" s="103" t="s">
        <v>179</v>
      </c>
      <c r="C951" s="157" t="s">
        <v>401</v>
      </c>
      <c r="D951" s="194">
        <v>4</v>
      </c>
      <c r="E951" s="50">
        <v>5</v>
      </c>
      <c r="F951" s="106">
        <f t="shared" si="46"/>
      </c>
      <c r="G951" s="50">
        <v>1</v>
      </c>
      <c r="H951" s="45">
        <f t="shared" si="47"/>
      </c>
    </row>
    <row r="952" spans="1:8" ht="15.75" customHeight="1" x14ac:dyDescent="0.25">
      <c r="A952" s="102"/>
      <c r="B952" s="190" t="s">
        <v>599</v>
      </c>
      <c r="C952" s="190"/>
      <c r="D952" s="194"/>
      <c r="E952" s="50"/>
      <c r="F952" s="106"/>
      <c r="G952" s="50"/>
      <c r="H952" s="45">
        <f t="shared" si="47"/>
      </c>
    </row>
    <row r="953" spans="1:8" ht="15.75" customHeight="1" x14ac:dyDescent="0.25">
      <c r="A953" s="102">
        <v>16</v>
      </c>
      <c r="B953" s="225" t="s">
        <v>181</v>
      </c>
      <c r="C953" s="157" t="s">
        <v>460</v>
      </c>
      <c r="D953" s="194">
        <v>3</v>
      </c>
      <c r="E953" s="50">
        <v>6</v>
      </c>
      <c r="F953" s="106">
        <f t="shared" ref="F953:F959" si="48">+E953*D953</f>
      </c>
      <c r="G953" s="50">
        <v>1</v>
      </c>
      <c r="H953" s="45">
        <f t="shared" si="47"/>
      </c>
    </row>
    <row r="954" spans="1:8" ht="15.75" customHeight="1" x14ac:dyDescent="0.25">
      <c r="A954" s="102">
        <v>17</v>
      </c>
      <c r="B954" s="103" t="s">
        <v>604</v>
      </c>
      <c r="C954" s="157" t="s">
        <v>464</v>
      </c>
      <c r="D954" s="194">
        <v>3</v>
      </c>
      <c r="E954" s="50">
        <v>6</v>
      </c>
      <c r="F954" s="106">
        <f t="shared" si="48"/>
      </c>
      <c r="G954" s="50">
        <v>1</v>
      </c>
      <c r="H954" s="45">
        <f t="shared" si="47"/>
      </c>
    </row>
    <row r="955" spans="1:8" ht="15.75" customHeight="1" x14ac:dyDescent="0.25">
      <c r="A955" s="102">
        <v>18</v>
      </c>
      <c r="B955" s="103" t="s">
        <v>605</v>
      </c>
      <c r="C955" s="157" t="s">
        <v>443</v>
      </c>
      <c r="D955" s="194">
        <v>2</v>
      </c>
      <c r="E955" s="50">
        <v>6</v>
      </c>
      <c r="F955" s="106">
        <f t="shared" si="48"/>
      </c>
      <c r="G955" s="50">
        <v>1</v>
      </c>
      <c r="H955" s="45">
        <f t="shared" si="47"/>
      </c>
    </row>
    <row r="956" spans="1:8" ht="15.75" customHeight="1" x14ac:dyDescent="0.25">
      <c r="A956" s="102">
        <v>19</v>
      </c>
      <c r="B956" s="103" t="s">
        <v>118</v>
      </c>
      <c r="C956" s="157" t="s">
        <v>421</v>
      </c>
      <c r="D956" s="194">
        <v>3</v>
      </c>
      <c r="E956" s="50">
        <v>6</v>
      </c>
      <c r="F956" s="106">
        <f t="shared" si="48"/>
      </c>
      <c r="G956" s="50">
        <v>1</v>
      </c>
      <c r="H956" s="45">
        <f t="shared" si="47"/>
      </c>
    </row>
    <row r="957" spans="1:8" ht="15.75" customHeight="1" x14ac:dyDescent="0.25">
      <c r="A957" s="102">
        <v>20</v>
      </c>
      <c r="B957" s="103" t="s">
        <v>233</v>
      </c>
      <c r="C957" s="157" t="s">
        <v>431</v>
      </c>
      <c r="D957" s="194">
        <v>3</v>
      </c>
      <c r="E957" s="50">
        <v>6</v>
      </c>
      <c r="F957" s="106">
        <f t="shared" si="48"/>
      </c>
      <c r="G957" s="50">
        <v>1</v>
      </c>
      <c r="H957" s="45">
        <f t="shared" si="47"/>
      </c>
    </row>
    <row r="958" spans="1:8" ht="15.75" customHeight="1" x14ac:dyDescent="0.25">
      <c r="A958" s="102">
        <v>21</v>
      </c>
      <c r="B958" s="103" t="s">
        <v>587</v>
      </c>
      <c r="C958" s="157" t="s">
        <v>446</v>
      </c>
      <c r="D958" s="194">
        <v>1</v>
      </c>
      <c r="E958" s="50">
        <v>6</v>
      </c>
      <c r="F958" s="106">
        <f t="shared" si="48"/>
      </c>
      <c r="G958" s="50">
        <v>1</v>
      </c>
      <c r="H958" s="45">
        <f t="shared" si="47"/>
      </c>
    </row>
    <row r="959" spans="1:8" ht="15.75" customHeight="1" x14ac:dyDescent="0.25">
      <c r="A959" s="245">
        <v>22</v>
      </c>
      <c r="B959" s="231" t="s">
        <v>642</v>
      </c>
      <c r="C959" s="157" t="s">
        <v>427</v>
      </c>
      <c r="D959" s="194">
        <v>2</v>
      </c>
      <c r="E959" s="50">
        <v>6</v>
      </c>
      <c r="F959" s="106">
        <f t="shared" si="48"/>
      </c>
      <c r="G959" s="109">
        <v>1</v>
      </c>
      <c r="H959" s="45">
        <f t="shared" si="47"/>
      </c>
    </row>
    <row r="960" spans="1:8" ht="15.75" customHeight="1" x14ac:dyDescent="0.25">
      <c r="A960" s="245"/>
      <c r="B960" s="231"/>
      <c r="C960" s="246"/>
      <c r="D960" s="108"/>
      <c r="E960" s="109"/>
      <c r="F960" s="247"/>
      <c r="G960" s="109"/>
      <c r="H960" s="110"/>
    </row>
    <row r="961" spans="1:8" ht="15.75" customHeight="1" x14ac:dyDescent="0.25">
      <c r="A961" s="214"/>
      <c r="B961" s="216"/>
      <c r="C961" s="227" t="s">
        <v>582</v>
      </c>
      <c r="D961" s="227"/>
      <c r="E961" s="227"/>
      <c r="F961" s="228"/>
      <c r="G961" s="218"/>
      <c r="H961" s="219"/>
    </row>
    <row r="962" spans="1:8" ht="15.75" customHeight="1" x14ac:dyDescent="0.25">
      <c r="A962" s="18"/>
      <c r="C962" s="229"/>
      <c r="D962" s="222"/>
      <c r="E962" s="18"/>
      <c r="F962" s="230"/>
      <c r="G962" s="18"/>
      <c r="H962" s="25"/>
    </row>
    <row r="963" spans="1:8" ht="15.75" customHeight="1" x14ac:dyDescent="0.25">
      <c r="A963" s="18"/>
      <c r="C963" s="229"/>
      <c r="D963" s="222"/>
      <c r="E963" s="18"/>
      <c r="F963" s="230"/>
      <c r="G963" s="18"/>
      <c r="H963" s="25"/>
    </row>
    <row r="964" spans="1:8" ht="15.75" customHeight="1" x14ac:dyDescent="0.25">
      <c r="A964" s="18"/>
      <c r="C964" s="229"/>
      <c r="D964" s="222"/>
      <c r="E964" s="18"/>
      <c r="F964" s="230"/>
      <c r="G964" s="18"/>
      <c r="H964" s="25"/>
    </row>
    <row r="965" spans="1:8" ht="15.75" customHeight="1" x14ac:dyDescent="0.25">
      <c r="A965" s="18"/>
      <c r="C965" s="229"/>
      <c r="D965" s="222"/>
      <c r="E965" s="18"/>
      <c r="F965" s="230"/>
      <c r="G965" s="18"/>
      <c r="H965" s="25"/>
    </row>
    <row r="966" spans="1:8" ht="15.75" customHeight="1" x14ac:dyDescent="0.25">
      <c r="A966" s="18"/>
      <c r="C966" s="229"/>
      <c r="D966" s="222"/>
      <c r="E966" s="18"/>
      <c r="F966" s="230"/>
      <c r="G966" s="18"/>
      <c r="H966" s="25"/>
    </row>
    <row r="967" spans="1:8" ht="15.75" customHeight="1" x14ac:dyDescent="0.25">
      <c r="A967" s="10" t="s">
        <v>21</v>
      </c>
      <c r="B967" s="10"/>
      <c r="C967" s="10"/>
      <c r="D967" s="10"/>
      <c r="E967" s="10"/>
      <c r="F967" s="10"/>
      <c r="G967" s="10"/>
      <c r="H967" s="10"/>
    </row>
    <row r="968" spans="1:8" ht="15.75" customHeight="1" x14ac:dyDescent="0.25">
      <c r="D968" s="9"/>
      <c r="H968" s="9"/>
    </row>
    <row r="969" spans="1:8" ht="15.75" customHeight="1" x14ac:dyDescent="0.25">
      <c r="A969" s="17" t="s">
        <v>28</v>
      </c>
      <c r="B969" s="17"/>
      <c r="C969" s="17"/>
      <c r="E969" s="17"/>
      <c r="F969" s="19" t="s">
        <v>24</v>
      </c>
      <c r="G969" s="21" t="s">
        <v>490</v>
      </c>
      <c r="H969" s="22"/>
    </row>
    <row r="970" spans="1:8" ht="15.75" customHeight="1" x14ac:dyDescent="0.25">
      <c r="A970" s="17" t="inlineStr">
        <is>
          <t>Dealer-004</t>
        </is>
      </c>
      <c r="B970" s="17"/>
      <c r="C970" s="17"/>
      <c r="E970" s="17"/>
      <c r="F970" s="19" t="s">
        <v>29</v>
      </c>
      <c r="G970" s="17" t="s">
        <v>635</v>
      </c>
      <c r="H970" s="18"/>
    </row>
    <row r="971" spans="1:8" ht="15.75" customHeight="1" x14ac:dyDescent="0.25">
      <c r="A971" s="17" t="inlineStr">
        <is>
          <t>Address line (redacted)</t>
        </is>
      </c>
      <c r="B971" s="17"/>
      <c r="C971" s="88" t="s">
        <v>498</v>
      </c>
      <c r="D971" s="88"/>
      <c r="E971" s="88"/>
      <c r="H971" s="9"/>
    </row>
    <row r="972" spans="1:8" ht="15.75" customHeight="1" x14ac:dyDescent="0.25">
      <c r="A972" s="17" t="inlineStr">
        <is>
          <t>Address line (redacted)</t>
        </is>
      </c>
      <c r="B972" s="17"/>
      <c r="C972" s="88"/>
      <c r="D972" s="88"/>
      <c r="E972" s="88"/>
      <c r="H972" s="9"/>
    </row>
    <row r="973" spans="1:8" ht="15.75" customHeight="1" x14ac:dyDescent="0.25">
      <c r="A973" s="17"/>
      <c r="B973" s="17"/>
      <c r="C973" s="88"/>
      <c r="D973" s="88"/>
      <c r="E973" s="88"/>
      <c r="H973" s="9"/>
    </row>
    <row r="974" spans="1:8" ht="15.75" customHeight="1" x14ac:dyDescent="0.25">
      <c r="A974" s="17" t="s">
        <v>79</v>
      </c>
      <c r="B974" s="17"/>
      <c r="C974" s="17"/>
      <c r="D974" s="18"/>
      <c r="E974" s="17"/>
      <c r="F974" s="18"/>
      <c r="G974" s="17"/>
      <c r="H974" s="25"/>
    </row>
    <row r="975" spans="1:8" ht="15.75" customHeight="1" x14ac:dyDescent="0.25">
      <c r="A975" s="17"/>
      <c r="B975" s="17"/>
      <c r="C975" s="17"/>
      <c r="D975" s="18"/>
      <c r="E975" s="17"/>
      <c r="F975" s="18"/>
      <c r="G975" s="17"/>
      <c r="H975" s="25"/>
    </row>
    <row r="976" spans="1:8" ht="15.75" customHeight="1" x14ac:dyDescent="0.25">
      <c r="A976" s="17" t="s">
        <v>35</v>
      </c>
      <c r="B976" s="17"/>
      <c r="C976" s="17"/>
      <c r="D976" s="18"/>
      <c r="E976" s="17"/>
      <c r="F976" s="18"/>
      <c r="G976" s="17"/>
      <c r="H976" s="25"/>
    </row>
    <row r="977" spans="1:8" ht="15.75" customHeight="1" x14ac:dyDescent="0.25">
      <c r="A977" s="17" t="s">
        <v>36</v>
      </c>
      <c r="B977" s="17"/>
      <c r="C977" s="17"/>
      <c r="D977" s="18"/>
      <c r="E977" s="17"/>
      <c r="F977" s="18"/>
      <c r="G977" s="17"/>
      <c r="H977" s="25"/>
    </row>
    <row r="978" spans="1:8" ht="15.75" customHeight="1" x14ac:dyDescent="0.25">
      <c r="A978" s="89" t="s">
        <v>37</v>
      </c>
      <c r="B978" s="90" t="s">
        <v>38</v>
      </c>
      <c r="C978" s="90"/>
      <c r="D978" s="91" t="s">
        <v>39</v>
      </c>
      <c r="E978" s="91" t="s">
        <v>40</v>
      </c>
      <c r="F978" s="92" t="s">
        <v>41</v>
      </c>
      <c r="G978" s="93" t="s">
        <v>42</v>
      </c>
      <c r="H978" s="94" t="s">
        <v>43</v>
      </c>
    </row>
    <row r="979" spans="1:8" ht="15.75" customHeight="1" x14ac:dyDescent="0.25">
      <c r="A979" s="102"/>
      <c r="B979" s="190" t="s">
        <v>646</v>
      </c>
      <c r="C979" s="190"/>
      <c r="D979" s="194"/>
      <c r="E979" s="50"/>
      <c r="F979" s="106"/>
      <c r="G979" s="50"/>
      <c r="H979" s="45"/>
    </row>
    <row r="980" spans="1:8" ht="15.75" customHeight="1" x14ac:dyDescent="0.25">
      <c r="A980" s="102">
        <v>23</v>
      </c>
      <c r="B980" s="103" t="s">
        <v>547</v>
      </c>
      <c r="C980" s="157"/>
      <c r="D980" s="187">
        <v>2</v>
      </c>
      <c r="E980" s="187">
        <v>100</v>
      </c>
      <c r="F980" s="106">
        <f>95*2</f>
      </c>
      <c r="G980" s="50">
        <v>1</v>
      </c>
      <c r="H980" s="45">
        <f>+G980*F980</f>
      </c>
    </row>
    <row r="981" spans="1:8" ht="15.75" customHeight="1" x14ac:dyDescent="0.25">
      <c r="A981" s="102">
        <v>24</v>
      </c>
      <c r="B981" s="103" t="s">
        <v>547</v>
      </c>
      <c r="C981" s="157"/>
      <c r="D981" s="189"/>
      <c r="E981" s="189"/>
      <c r="F981" s="106">
        <v>10</v>
      </c>
      <c r="G981" s="210" t="s">
        <v>571</v>
      </c>
      <c r="H981" s="45"/>
    </row>
    <row r="982" spans="1:8" ht="15.75" customHeight="1" x14ac:dyDescent="0.25">
      <c r="A982" s="102">
        <v>25</v>
      </c>
      <c r="B982" s="103" t="s">
        <v>581</v>
      </c>
      <c r="C982" s="157" t="s">
        <v>482</v>
      </c>
      <c r="D982" s="194">
        <v>7</v>
      </c>
      <c r="E982" s="50">
        <v>100</v>
      </c>
      <c r="F982" s="106">
        <f>+E982*D982</f>
      </c>
      <c r="G982" s="50">
        <v>1</v>
      </c>
      <c r="H982" s="45">
        <f>+G982*F982</f>
      </c>
    </row>
    <row r="983" spans="1:8" ht="15.75" customHeight="1" x14ac:dyDescent="0.25">
      <c r="A983" s="102"/>
      <c r="B983" s="190" t="s">
        <v>575</v>
      </c>
      <c r="C983" s="190"/>
      <c r="D983" s="194"/>
      <c r="E983" s="50"/>
      <c r="F983" s="106"/>
      <c r="G983" s="50"/>
      <c r="H983" s="45"/>
    </row>
    <row r="984" spans="1:8" ht="15.75" customHeight="1" x14ac:dyDescent="0.25">
      <c r="A984" s="102">
        <v>25</v>
      </c>
      <c r="B984" s="103" t="s">
        <v>612</v>
      </c>
      <c r="C984" s="157" t="s">
        <v>499</v>
      </c>
      <c r="D984" s="194">
        <v>1</v>
      </c>
      <c r="E984" s="50">
        <v>20</v>
      </c>
      <c r="F984" s="106">
        <f>+E984*D984</f>
      </c>
      <c r="G984" s="50">
        <v>1</v>
      </c>
      <c r="H984" s="45">
        <f>+G984*F984</f>
      </c>
    </row>
    <row r="985" spans="1:8" ht="15.75" customHeight="1" x14ac:dyDescent="0.25">
      <c r="A985" s="102"/>
      <c r="B985" s="103"/>
      <c r="C985" s="157"/>
      <c r="D985" s="194"/>
      <c r="E985" s="50"/>
      <c r="F985" s="106"/>
      <c r="G985" s="50"/>
      <c r="H985" s="45"/>
    </row>
    <row r="986" spans="1:8" ht="15.75" customHeight="1" x14ac:dyDescent="0.25">
      <c r="A986" s="102"/>
      <c r="B986" s="103"/>
      <c r="C986" s="157"/>
      <c r="D986" s="194"/>
      <c r="E986" s="50"/>
      <c r="F986" s="106"/>
      <c r="G986" s="50"/>
      <c r="H986" s="45"/>
    </row>
    <row r="987" spans="1:8" ht="15.75" customHeight="1" x14ac:dyDescent="0.25">
      <c r="A987" s="102"/>
      <c r="B987" s="103"/>
      <c r="C987" s="157"/>
      <c r="D987" s="194"/>
      <c r="E987" s="50"/>
      <c r="F987" s="106"/>
      <c r="G987" s="50"/>
      <c r="H987" s="45"/>
    </row>
    <row r="988" spans="1:8" ht="15.75" customHeight="1" x14ac:dyDescent="0.25">
      <c r="A988" s="102"/>
      <c r="B988" s="103"/>
      <c r="C988" s="157"/>
      <c r="D988" s="194"/>
      <c r="E988" s="50"/>
      <c r="F988" s="106"/>
      <c r="G988" s="50"/>
      <c r="H988" s="45"/>
    </row>
    <row r="989" spans="1:8" ht="15.75" customHeight="1" x14ac:dyDescent="0.25">
      <c r="A989" s="102"/>
      <c r="B989" s="103"/>
      <c r="C989" s="157"/>
      <c r="D989" s="194"/>
      <c r="E989" s="50"/>
      <c r="F989" s="106"/>
      <c r="G989" s="50"/>
      <c r="H989" s="45"/>
    </row>
    <row r="990" spans="1:8" ht="15.75" customHeight="1" x14ac:dyDescent="0.25">
      <c r="A990" s="102"/>
      <c r="B990" s="213"/>
      <c r="C990" s="103"/>
      <c r="D990" s="194"/>
      <c r="E990" s="194"/>
      <c r="F990" s="194"/>
      <c r="G990" s="50"/>
      <c r="H990" s="45"/>
    </row>
    <row r="991" spans="1:8" ht="15.75" customHeight="1" x14ac:dyDescent="0.25">
      <c r="A991" s="111"/>
      <c r="B991" s="213"/>
      <c r="C991" s="103"/>
      <c r="D991" s="194"/>
      <c r="E991" s="248"/>
      <c r="F991" s="50"/>
      <c r="G991" s="43"/>
      <c r="H991" s="45"/>
    </row>
    <row r="992" spans="1:8" ht="15.75" customHeight="1" x14ac:dyDescent="0.25">
      <c r="A992" s="116"/>
      <c r="B992" s="249"/>
      <c r="C992" s="250" t="s">
        <v>58</v>
      </c>
      <c r="D992" s="251">
        <f>+D991+D990+D989+D988+D987+D986+D985+D984+D983+D982+D980+D960+D959+D958+D957+D956+D955+D954+D953+D952+D951+D950+D949+D948+D947+D946+D945+D944+D943+D942+D941+D940+D939+D938+D937+D936+D935+D934</f>
      </c>
      <c r="E992" s="251"/>
      <c r="F992" s="251">
        <f>+F991+F990+F989+F988+F987+F986+F985+F984+F983+F982+F980+F960+F959+F958+F957+F956+F955+F954+F953+F952+F951+F950+F949+F948+F947+F946+F945+F944+F943+F942+F941+F940+F939+F938+F937+F936+F935+F934</f>
      </c>
      <c r="G992" s="252"/>
      <c r="H992" s="252">
        <f>+H991+H990+H989+H988+H987+H986+H985+H984+H983+H982+H981+H980+H979+H961+H960+H959+H958+H957+H956+H955+H954+H953+H952+H951+H950+H949+H948+H947+H946+H945+H944+H943+H942+H941+H940+H939+H938+H937+H936+H935</f>
      </c>
    </row>
    <row r="993" spans="1:8" ht="15.75" customHeight="1" x14ac:dyDescent="0.25">
      <c r="A993" s="122"/>
      <c r="B993" s="123"/>
      <c r="C993" s="253"/>
      <c r="D993" s="218"/>
      <c r="E993" s="123"/>
      <c r="F993" s="123"/>
      <c r="G993" s="254"/>
      <c r="H993" s="219"/>
    </row>
    <row r="994" spans="1:8" ht="15.75" customHeight="1" x14ac:dyDescent="0.25">
      <c r="A994" s="127"/>
      <c r="B994" s="18"/>
      <c r="C994" s="18"/>
      <c r="D994" s="77" t="s">
        <v>59</v>
      </c>
      <c r="E994" s="76" t="s">
        <v>60</v>
      </c>
      <c r="F994" s="76"/>
      <c r="G994" s="17"/>
      <c r="H994" s="25"/>
    </row>
    <row r="995" spans="1:8" ht="15.75" customHeight="1" x14ac:dyDescent="0.25">
      <c r="A995" s="127"/>
      <c r="B995" s="18"/>
      <c r="C995" s="18"/>
      <c r="D995" s="77"/>
      <c r="E995" s="76"/>
      <c r="F995" s="76"/>
      <c r="G995" s="17"/>
      <c r="H995" s="25"/>
    </row>
    <row r="996" spans="1:8" ht="15.75" customHeight="1" x14ac:dyDescent="0.25">
      <c r="A996" s="76"/>
      <c r="B996" s="76"/>
      <c r="C996" s="76"/>
      <c r="D996" s="77"/>
      <c r="E996" s="76"/>
      <c r="F996" s="76"/>
      <c r="G996" s="17"/>
      <c r="H996" s="25"/>
    </row>
    <row r="997" spans="1:8" ht="15.75" customHeight="1" x14ac:dyDescent="0.25">
      <c r="A997" s="76"/>
      <c r="B997" s="76"/>
      <c r="C997" s="76"/>
      <c r="D997" s="77"/>
      <c r="E997" s="76" t="s">
        <v>61</v>
      </c>
      <c r="F997" s="76"/>
      <c r="G997" s="17"/>
      <c r="H997" s="25"/>
    </row>
    <row r="998" spans="1:8" ht="15.75" customHeight="1" x14ac:dyDescent="0.25">
      <c r="D998" s="9"/>
      <c r="H998" s="9"/>
    </row>
    <row r="999" spans="1:8" ht="15.75" customHeight="1" x14ac:dyDescent="0.25">
      <c r="D999" s="9"/>
      <c r="H999" s="9"/>
    </row>
    <row r="1000" spans="1:8" ht="15.75" customHeight="1" x14ac:dyDescent="0.25">
      <c r="D1000" s="9"/>
      <c r="H1000" s="9"/>
    </row>
    <row r="1001" spans="1:8" ht="15.75" customHeight="1" x14ac:dyDescent="0.25">
      <c r="D1001" s="9"/>
      <c r="H1001" s="9"/>
    </row>
    <row r="1002" spans="1:8" ht="15.75" customHeight="1" x14ac:dyDescent="0.25">
      <c r="D1002" s="9"/>
      <c r="H1002" s="9"/>
    </row>
    <row r="1003" spans="1:8" ht="15.75" customHeight="1" x14ac:dyDescent="0.25">
      <c r="D1003" s="9"/>
      <c r="H1003" s="9"/>
    </row>
    <row r="1004" spans="1:8" ht="15.75" customHeight="1" x14ac:dyDescent="0.25">
      <c r="D1004" s="9"/>
      <c r="H1004" s="9"/>
    </row>
    <row r="1005" spans="1:8" ht="15.75" customHeight="1" x14ac:dyDescent="0.25">
      <c r="D1005" s="9"/>
      <c r="H1005" s="9"/>
    </row>
    <row r="1006" spans="1:8" ht="15.75" customHeight="1" x14ac:dyDescent="0.25">
      <c r="D1006" s="9"/>
      <c r="H1006" s="9"/>
    </row>
    <row r="1007" spans="1:8" ht="15.75" customHeight="1" x14ac:dyDescent="0.25">
      <c r="D1007" s="9"/>
      <c r="H1007" s="9"/>
    </row>
    <row r="1008" spans="1:8" ht="15.75" customHeight="1" x14ac:dyDescent="0.25">
      <c r="D1008" s="9"/>
      <c r="H1008" s="9"/>
    </row>
    <row r="1009" spans="1:8" ht="15.75" customHeight="1" x14ac:dyDescent="0.25">
      <c r="D1009" s="9"/>
      <c r="H1009" s="9"/>
    </row>
    <row r="1010" spans="1:8" ht="15.75" customHeight="1" x14ac:dyDescent="0.25">
      <c r="D1010" s="9"/>
      <c r="H1010" s="9"/>
    </row>
    <row r="1011" spans="1:8" ht="15.75" customHeight="1" x14ac:dyDescent="0.25">
      <c r="D1011" s="9"/>
      <c r="H1011" s="9"/>
    </row>
    <row r="1012" spans="1:8" ht="15.75" customHeight="1" x14ac:dyDescent="0.25">
      <c r="D1012" s="9"/>
      <c r="H1012" s="9"/>
    </row>
    <row r="1013" spans="1:8" ht="15.75" customHeight="1" x14ac:dyDescent="0.25">
      <c r="D1013" s="9"/>
      <c r="H1013" s="9"/>
    </row>
    <row r="1014" spans="1:8" ht="15.75" customHeight="1" x14ac:dyDescent="0.25">
      <c r="A1014" s="10" t="s">
        <v>21</v>
      </c>
      <c r="B1014" s="10"/>
      <c r="C1014" s="10"/>
      <c r="D1014" s="10"/>
      <c r="E1014" s="10"/>
      <c r="F1014" s="10"/>
      <c r="G1014" s="10"/>
      <c r="H1014" s="10"/>
    </row>
    <row r="1015" spans="1:8" ht="15.75" customHeight="1" x14ac:dyDescent="0.25">
      <c r="D1015" s="9"/>
      <c r="H1015" s="9"/>
    </row>
    <row r="1016" spans="1:8" ht="15.75" customHeight="1" x14ac:dyDescent="0.25">
      <c r="A1016" s="17" t="s">
        <v>28</v>
      </c>
      <c r="B1016" s="17"/>
      <c r="C1016" s="17"/>
      <c r="E1016" s="17"/>
      <c r="F1016" s="19" t="s">
        <v>24</v>
      </c>
      <c r="G1016" s="21" t="s">
        <v>490</v>
      </c>
      <c r="H1016" s="22"/>
    </row>
    <row r="1017" spans="1:8" ht="15.75" customHeight="1" x14ac:dyDescent="0.25">
      <c r="A1017" s="17" t="inlineStr">
        <is>
          <t>Dealer-013</t>
        </is>
      </c>
      <c r="B1017" s="17"/>
      <c r="C1017" s="17" t="inlineStr">
        <is>
          <t>ATTN: Contact-003</t>
        </is>
      </c>
      <c r="E1017" s="17"/>
      <c r="F1017" s="19" t="s">
        <v>29</v>
      </c>
      <c r="G1017" s="17" t="s">
        <v>660</v>
      </c>
      <c r="H1017" s="18"/>
    </row>
    <row r="1018" spans="1:8" ht="15.75" customHeight="1" x14ac:dyDescent="0.25">
      <c r="A1018" s="17" t="inlineStr">
        <is>
          <t>Address line (redacted)</t>
        </is>
      </c>
      <c r="B1018" s="17"/>
      <c r="C1018" s="88" t="s">
        <v>498</v>
      </c>
      <c r="D1018" s="88"/>
      <c r="E1018" s="88"/>
      <c r="H1018" s="9"/>
    </row>
    <row r="1019" spans="1:8" ht="15.75" customHeight="1" x14ac:dyDescent="0.25">
      <c r="A1019" s="17" t="inlineStr">
        <is>
          <t>Address line (redacted)</t>
        </is>
      </c>
      <c r="B1019" s="17"/>
      <c r="C1019" s="88"/>
      <c r="D1019" s="88"/>
      <c r="E1019" s="88"/>
      <c r="H1019" s="9"/>
    </row>
    <row r="1020" spans="1:8" ht="15.75" customHeight="1" x14ac:dyDescent="0.25">
      <c r="A1020" s="17"/>
      <c r="B1020" s="17"/>
      <c r="C1020" s="88"/>
      <c r="D1020" s="88"/>
      <c r="E1020" s="88"/>
      <c r="H1020" s="9"/>
    </row>
    <row r="1021" spans="1:8" ht="15.75" customHeight="1" x14ac:dyDescent="0.25">
      <c r="A1021" s="17" t="s">
        <v>79</v>
      </c>
      <c r="B1021" s="17"/>
      <c r="C1021" s="17"/>
      <c r="D1021" s="18"/>
      <c r="E1021" s="17"/>
      <c r="F1021" s="18"/>
      <c r="G1021" s="17"/>
      <c r="H1021" s="25"/>
    </row>
    <row r="1022" spans="1:8" ht="15.75" customHeight="1" x14ac:dyDescent="0.25">
      <c r="A1022" s="17"/>
      <c r="B1022" s="17"/>
      <c r="C1022" s="17"/>
      <c r="D1022" s="18"/>
      <c r="E1022" s="17"/>
      <c r="F1022" s="18"/>
      <c r="G1022" s="17"/>
      <c r="H1022" s="25"/>
    </row>
    <row r="1023" spans="1:8" ht="15.75" customHeight="1" x14ac:dyDescent="0.25">
      <c r="A1023" s="17" t="s">
        <v>35</v>
      </c>
      <c r="B1023" s="17"/>
      <c r="C1023" s="17"/>
      <c r="D1023" s="18"/>
      <c r="E1023" s="17"/>
      <c r="F1023" s="18"/>
      <c r="G1023" s="17"/>
      <c r="H1023" s="25"/>
    </row>
    <row r="1024" spans="1:8" ht="15.75" customHeight="1" x14ac:dyDescent="0.25">
      <c r="A1024" s="17" t="s">
        <v>36</v>
      </c>
      <c r="B1024" s="17"/>
      <c r="C1024" s="17"/>
      <c r="D1024" s="18"/>
      <c r="E1024" s="17"/>
      <c r="F1024" s="18"/>
      <c r="G1024" s="17"/>
      <c r="H1024" s="25"/>
    </row>
    <row r="1025" spans="1:8" ht="15.75" customHeight="1" x14ac:dyDescent="0.25">
      <c r="A1025" s="89" t="s">
        <v>37</v>
      </c>
      <c r="B1025" s="90" t="s">
        <v>38</v>
      </c>
      <c r="C1025" s="90"/>
      <c r="D1025" s="91" t="s">
        <v>39</v>
      </c>
      <c r="E1025" s="91" t="s">
        <v>40</v>
      </c>
      <c r="F1025" s="92" t="s">
        <v>41</v>
      </c>
      <c r="G1025" s="93" t="s">
        <v>42</v>
      </c>
      <c r="H1025" s="94" t="s">
        <v>43</v>
      </c>
    </row>
    <row r="1026" spans="1:8" ht="15.75" customHeight="1" x14ac:dyDescent="0.3">
      <c r="A1026" s="47"/>
      <c r="B1026" s="95"/>
      <c r="C1026" s="95"/>
      <c r="D1026" s="96"/>
      <c r="E1026" s="96"/>
      <c r="F1026" s="50"/>
      <c r="G1026" s="50"/>
      <c r="H1026" s="45"/>
    </row>
    <row r="1027" spans="1:8" ht="15.75" customHeight="1" x14ac:dyDescent="0.25">
      <c r="A1027" s="97"/>
      <c r="B1027" s="190" t="s">
        <v>522</v>
      </c>
      <c r="C1027" s="190"/>
      <c r="D1027" s="100"/>
      <c r="E1027" s="100"/>
      <c r="F1027" s="100"/>
      <c r="G1027" s="100"/>
      <c r="H1027" s="101"/>
    </row>
    <row r="1028" spans="1:8" ht="15.75" customHeight="1" x14ac:dyDescent="0.25">
      <c r="A1028" s="102">
        <v>1</v>
      </c>
      <c r="B1028" s="103" t="s">
        <v>551</v>
      </c>
      <c r="C1028" s="103"/>
      <c r="D1028" s="50">
        <v>25</v>
      </c>
      <c r="E1028" s="50">
        <v>24</v>
      </c>
      <c r="F1028" s="106">
        <f>+E1028*D1028</f>
      </c>
      <c r="G1028" s="210">
        <v>1</v>
      </c>
      <c r="H1028" s="45">
        <f>+G1028*F1028</f>
      </c>
    </row>
    <row r="1029" spans="1:8" ht="15.75" customHeight="1" x14ac:dyDescent="0.25">
      <c r="A1029" s="102"/>
      <c r="B1029" s="190" t="s">
        <v>44</v>
      </c>
      <c r="C1029" s="190"/>
      <c r="D1029" s="194"/>
      <c r="E1029" s="50"/>
      <c r="F1029" s="106"/>
      <c r="G1029" s="50"/>
      <c r="H1029" s="45"/>
    </row>
    <row r="1030" spans="1:8" ht="15.75" customHeight="1" x14ac:dyDescent="0.25">
      <c r="A1030" s="102">
        <v>2</v>
      </c>
      <c r="B1030" s="103" t="s">
        <v>184</v>
      </c>
      <c r="C1030" s="103" t="s">
        <v>406</v>
      </c>
      <c r="D1030" s="194">
        <v>3</v>
      </c>
      <c r="E1030" s="50">
        <v>5</v>
      </c>
      <c r="F1030" s="106">
        <f>+E1030*D1030</f>
      </c>
      <c r="G1030" s="50">
        <v>1</v>
      </c>
      <c r="H1030" s="45">
        <f>+G1030*F1030</f>
      </c>
    </row>
    <row r="1031" spans="1:8" ht="15.75" customHeight="1" x14ac:dyDescent="0.25">
      <c r="A1031" s="102"/>
      <c r="B1031" s="103"/>
      <c r="C1031" s="103"/>
      <c r="D1031" s="194"/>
      <c r="E1031" s="50"/>
      <c r="F1031" s="106"/>
      <c r="G1031" s="50"/>
      <c r="H1031" s="45"/>
    </row>
    <row r="1032" spans="1:8" ht="15.75" customHeight="1" x14ac:dyDescent="0.25">
      <c r="A1032" s="102"/>
      <c r="B1032" s="103"/>
      <c r="C1032" s="103"/>
      <c r="D1032" s="194"/>
      <c r="E1032" s="50"/>
      <c r="F1032" s="106"/>
      <c r="G1032" s="50"/>
      <c r="H1032" s="45"/>
    </row>
    <row r="1033" spans="1:8" ht="15.75" customHeight="1" x14ac:dyDescent="0.25">
      <c r="A1033" s="102"/>
      <c r="B1033" s="103"/>
      <c r="C1033" s="103"/>
      <c r="D1033" s="194"/>
      <c r="E1033" s="50"/>
      <c r="F1033" s="106"/>
      <c r="G1033" s="50"/>
      <c r="H1033" s="45"/>
    </row>
    <row r="1034" spans="1:8" ht="15.75" customHeight="1" x14ac:dyDescent="0.25">
      <c r="A1034" s="102"/>
      <c r="B1034" s="103"/>
      <c r="C1034" s="103"/>
      <c r="D1034" s="194"/>
      <c r="E1034" s="50"/>
      <c r="F1034" s="106"/>
      <c r="G1034" s="50"/>
      <c r="H1034" s="45"/>
    </row>
    <row r="1035" spans="1:8" ht="15.75" customHeight="1" x14ac:dyDescent="0.25">
      <c r="A1035" s="111"/>
      <c r="B1035" s="112"/>
      <c r="C1035" s="113"/>
      <c r="D1035" s="108"/>
      <c r="E1035" s="114"/>
      <c r="F1035" s="109"/>
      <c r="G1035" s="115"/>
      <c r="H1035" s="110"/>
    </row>
    <row r="1036" spans="1:8" ht="15.75" customHeight="1" x14ac:dyDescent="0.25">
      <c r="A1036" s="195"/>
      <c r="B1036" s="196"/>
      <c r="C1036" s="118" t="s">
        <v>58</v>
      </c>
      <c r="D1036" s="119">
        <f>SUM(D1027:D1035)</f>
      </c>
      <c r="E1036" s="119"/>
      <c r="F1036" s="119">
        <f>SUM(F1028:F1035)</f>
      </c>
      <c r="G1036" s="120"/>
      <c r="H1036" s="121">
        <f>SUM(H1028:H1035)</f>
      </c>
    </row>
    <row r="1037" spans="1:8" ht="15.75" customHeight="1" x14ac:dyDescent="0.25">
      <c r="A1037" s="122"/>
      <c r="B1037" s="123"/>
      <c r="C1037" s="124"/>
      <c r="D1037" s="60"/>
      <c r="E1037" s="125"/>
      <c r="F1037" s="125"/>
      <c r="G1037" s="126"/>
      <c r="H1037" s="74"/>
    </row>
    <row r="1038" spans="1:8" ht="15.75" customHeight="1" x14ac:dyDescent="0.25">
      <c r="A1038" s="127"/>
      <c r="B1038" s="18"/>
      <c r="C1038" s="18"/>
      <c r="D1038" s="77" t="s">
        <v>59</v>
      </c>
      <c r="E1038" s="76" t="s">
        <v>60</v>
      </c>
      <c r="F1038" s="76"/>
      <c r="G1038" s="17"/>
      <c r="H1038" s="25"/>
    </row>
    <row r="1039" spans="1:8" ht="15.75" customHeight="1" x14ac:dyDescent="0.25">
      <c r="A1039" s="127"/>
      <c r="B1039" s="18"/>
      <c r="C1039" s="18"/>
      <c r="D1039" s="77"/>
      <c r="E1039" s="76"/>
      <c r="F1039" s="76"/>
      <c r="G1039" s="17"/>
      <c r="H1039" s="25"/>
    </row>
    <row r="1040" spans="1:8" ht="15.75" customHeight="1" x14ac:dyDescent="0.25">
      <c r="A1040" s="76"/>
      <c r="B1040" s="76"/>
      <c r="C1040" s="76"/>
      <c r="D1040" s="77"/>
      <c r="E1040" s="76"/>
      <c r="F1040" s="76"/>
      <c r="G1040" s="17"/>
      <c r="H1040" s="25"/>
    </row>
    <row r="1041" spans="1:8" ht="15.75" customHeight="1" x14ac:dyDescent="0.25">
      <c r="A1041" s="76"/>
      <c r="B1041" s="76"/>
      <c r="C1041" s="76"/>
      <c r="D1041" s="77"/>
      <c r="E1041" s="76" t="s">
        <v>61</v>
      </c>
      <c r="F1041" s="76"/>
      <c r="G1041" s="17"/>
      <c r="H1041" s="25"/>
    </row>
    <row r="1042" spans="1:8" ht="15.75" customHeight="1" x14ac:dyDescent="0.25">
      <c r="D1042" s="9"/>
      <c r="H1042" s="9"/>
    </row>
    <row r="1043" spans="1:8" ht="15.75" customHeight="1" x14ac:dyDescent="0.25">
      <c r="D1043" s="9"/>
      <c r="H1043" s="9"/>
    </row>
    <row r="1044" spans="1:8" ht="15.75" customHeight="1" x14ac:dyDescent="0.25">
      <c r="D1044" s="9"/>
      <c r="H1044" s="9"/>
    </row>
    <row r="1045" spans="1:8" ht="15.75" customHeight="1" x14ac:dyDescent="0.25">
      <c r="D1045" s="9"/>
      <c r="H1045" s="9"/>
    </row>
    <row r="1046" spans="1:8" ht="15.75" customHeight="1" x14ac:dyDescent="0.25">
      <c r="D1046" s="9"/>
      <c r="H1046" s="9"/>
    </row>
    <row r="1047" spans="1:8" ht="15.75" customHeight="1" x14ac:dyDescent="0.25">
      <c r="D1047" s="9"/>
      <c r="H1047" s="9"/>
    </row>
    <row r="1048" spans="1:8" ht="15.75" customHeight="1" x14ac:dyDescent="0.25">
      <c r="D1048" s="9"/>
      <c r="H1048" s="9"/>
    </row>
    <row r="1049" spans="1:8" ht="15.75" customHeight="1" x14ac:dyDescent="0.25">
      <c r="D1049" s="9"/>
      <c r="H1049" s="9"/>
    </row>
    <row r="1050" spans="1:8" ht="15.75" customHeight="1" x14ac:dyDescent="0.25">
      <c r="D1050" s="9"/>
      <c r="H1050" s="9"/>
    </row>
    <row r="1051" spans="1:8" ht="15.75" customHeight="1" x14ac:dyDescent="0.25">
      <c r="D1051" s="9"/>
      <c r="H1051" s="9"/>
    </row>
    <row r="1052" spans="1:8" ht="15.75" customHeight="1" x14ac:dyDescent="0.25">
      <c r="D1052" s="9"/>
      <c r="H1052" s="9"/>
    </row>
    <row r="1053" spans="1:8" ht="15.75" customHeight="1" x14ac:dyDescent="0.25">
      <c r="D1053" s="9"/>
      <c r="H1053" s="9"/>
    </row>
    <row r="1054" spans="1:8" ht="15.75" customHeight="1" x14ac:dyDescent="0.25">
      <c r="D1054" s="9"/>
      <c r="H1054" s="9"/>
    </row>
    <row r="1055" spans="1:8" ht="15.75" customHeight="1" x14ac:dyDescent="0.25">
      <c r="D1055" s="9"/>
      <c r="H1055" s="9"/>
    </row>
    <row r="1056" spans="1:8" ht="15.75" customHeight="1" x14ac:dyDescent="0.25">
      <c r="D1056" s="9"/>
      <c r="H1056" s="9"/>
    </row>
    <row r="1057" spans="1:8" ht="15.75" customHeight="1" x14ac:dyDescent="0.25">
      <c r="D1057" s="9"/>
      <c r="H1057" s="9"/>
    </row>
    <row r="1058" spans="1:8" ht="15.75" customHeight="1" x14ac:dyDescent="0.25">
      <c r="D1058" s="9"/>
      <c r="H1058" s="9"/>
    </row>
    <row r="1059" spans="1:8" ht="15.75" customHeight="1" x14ac:dyDescent="0.25">
      <c r="A1059" s="10" t="s">
        <v>21</v>
      </c>
      <c r="B1059" s="10"/>
      <c r="C1059" s="10"/>
      <c r="D1059" s="10"/>
      <c r="E1059" s="10"/>
      <c r="F1059" s="10"/>
      <c r="G1059" s="10"/>
      <c r="H1059" s="10"/>
    </row>
    <row r="1060" spans="1:8" ht="15.75" customHeight="1" x14ac:dyDescent="0.25">
      <c r="D1060" s="9"/>
      <c r="H1060" s="9"/>
    </row>
    <row r="1061" spans="1:8" ht="15.75" customHeight="1" x14ac:dyDescent="0.25">
      <c r="A1061" s="17" t="s">
        <v>28</v>
      </c>
      <c r="B1061" s="17"/>
      <c r="C1061" s="86"/>
      <c r="D1061" s="18"/>
      <c r="E1061" s="17"/>
      <c r="F1061" s="19" t="s">
        <v>24</v>
      </c>
      <c r="G1061" s="21" t="s">
        <v>670</v>
      </c>
      <c r="H1061" s="22"/>
    </row>
    <row r="1062" spans="1:8" ht="15.75" customHeight="1" x14ac:dyDescent="0.3">
      <c r="A1062" s="17" t="inlineStr">
        <is>
          <t>Dealer-003</t>
        </is>
      </c>
      <c r="B1062" s="87"/>
      <c r="C1062" s="86"/>
      <c r="D1062" s="18"/>
      <c r="E1062" s="17"/>
      <c r="F1062" s="19" t="s">
        <v>29</v>
      </c>
      <c r="G1062" s="17" t="s">
        <v>671</v>
      </c>
      <c r="H1062" s="18"/>
    </row>
    <row r="1063" spans="1:8" ht="15.75" customHeight="1" x14ac:dyDescent="0.3">
      <c r="A1063" s="17" t="inlineStr">
        <is>
          <t>Address line (redacted)</t>
        </is>
      </c>
      <c r="B1063" s="87"/>
      <c r="C1063" s="182" t="s">
        <v>498</v>
      </c>
      <c r="D1063" s="182"/>
      <c r="E1063" s="138"/>
      <c r="F1063" s="18"/>
      <c r="G1063" s="17"/>
      <c r="H1063" s="25"/>
    </row>
    <row r="1064" spans="1:8" ht="15.75" customHeight="1" x14ac:dyDescent="0.3">
      <c r="A1064" s="17" t="inlineStr">
        <is>
          <t>Address line (redacted)</t>
        </is>
      </c>
      <c r="B1064" s="87"/>
      <c r="C1064" s="182"/>
      <c r="D1064" s="182"/>
      <c r="E1064" s="138"/>
      <c r="F1064" s="18"/>
      <c r="G1064" s="17"/>
      <c r="H1064" s="25"/>
    </row>
    <row r="1065" spans="1:8" ht="15.75" customHeight="1" x14ac:dyDescent="0.25">
      <c r="A1065" s="17"/>
      <c r="B1065" s="17"/>
      <c r="C1065" s="138"/>
      <c r="D1065" s="138"/>
      <c r="E1065" s="138"/>
      <c r="F1065" s="18"/>
      <c r="G1065" s="17"/>
      <c r="H1065" s="25"/>
    </row>
    <row r="1066" spans="1:8" ht="15.75" customHeight="1" x14ac:dyDescent="0.25">
      <c r="A1066" s="17" t="s">
        <v>79</v>
      </c>
      <c r="B1066" s="17"/>
      <c r="C1066" s="17"/>
      <c r="D1066" s="18"/>
      <c r="E1066" s="17"/>
      <c r="F1066" s="18"/>
      <c r="G1066" s="17"/>
      <c r="H1066" s="25"/>
    </row>
    <row r="1067" spans="1:8" ht="15.75" customHeight="1" x14ac:dyDescent="0.25">
      <c r="A1067" s="17"/>
      <c r="B1067" s="17"/>
      <c r="C1067" s="17"/>
      <c r="D1067" s="18"/>
      <c r="E1067" s="17"/>
      <c r="F1067" s="18"/>
      <c r="G1067" s="17"/>
      <c r="H1067" s="25"/>
    </row>
    <row r="1068" spans="1:8" ht="15.75" customHeight="1" x14ac:dyDescent="0.25">
      <c r="A1068" s="17" t="s">
        <v>35</v>
      </c>
      <c r="B1068" s="17"/>
      <c r="C1068" s="17"/>
      <c r="D1068" s="18"/>
      <c r="E1068" s="17"/>
      <c r="F1068" s="18"/>
      <c r="G1068" s="17"/>
      <c r="H1068" s="25"/>
    </row>
    <row r="1069" spans="1:8" ht="15.75" customHeight="1" x14ac:dyDescent="0.25">
      <c r="A1069" s="17" t="s">
        <v>36</v>
      </c>
      <c r="B1069" s="17"/>
      <c r="C1069" s="17"/>
      <c r="D1069" s="18"/>
      <c r="E1069" s="17"/>
      <c r="F1069" s="18"/>
      <c r="G1069" s="17"/>
      <c r="H1069" s="25"/>
    </row>
    <row r="1070" spans="1:8" ht="15.75" customHeight="1" x14ac:dyDescent="0.25">
      <c r="A1070" s="89" t="s">
        <v>37</v>
      </c>
      <c r="B1070" s="90" t="s">
        <v>38</v>
      </c>
      <c r="C1070" s="90"/>
      <c r="D1070" s="91" t="s">
        <v>39</v>
      </c>
      <c r="E1070" s="91" t="s">
        <v>40</v>
      </c>
      <c r="F1070" s="92" t="s">
        <v>41</v>
      </c>
      <c r="G1070" s="93" t="s">
        <v>42</v>
      </c>
      <c r="H1070" s="94" t="s">
        <v>43</v>
      </c>
    </row>
    <row r="1071" spans="1:8" ht="15.75" customHeight="1" x14ac:dyDescent="0.3">
      <c r="A1071" s="47"/>
      <c r="B1071" s="95"/>
      <c r="C1071" s="95"/>
      <c r="D1071" s="96"/>
      <c r="E1071" s="96"/>
      <c r="F1071" s="50"/>
      <c r="G1071" s="50"/>
      <c r="H1071" s="45"/>
    </row>
    <row r="1072" spans="1:8" ht="15.75" customHeight="1" x14ac:dyDescent="0.25">
      <c r="A1072" s="97"/>
      <c r="B1072" s="98" t="s">
        <v>12</v>
      </c>
      <c r="C1072" s="99"/>
      <c r="D1072" s="100"/>
      <c r="E1072" s="100"/>
      <c r="F1072" s="100"/>
      <c r="G1072" s="100"/>
      <c r="H1072" s="101"/>
    </row>
    <row r="1073" spans="1:8" ht="15.75" customHeight="1" x14ac:dyDescent="0.25">
      <c r="A1073" s="102">
        <v>1</v>
      </c>
      <c r="B1073" s="103" t="s">
        <v>674</v>
      </c>
      <c r="C1073" s="103"/>
      <c r="D1073" s="50">
        <f>150/5</f>
      </c>
      <c r="E1073" s="50">
        <v>5</v>
      </c>
      <c r="F1073" s="106">
        <f>+E1073*D1073</f>
      </c>
      <c r="G1073" s="50">
        <v>1</v>
      </c>
      <c r="H1073" s="45">
        <f>+G1073*F1073</f>
      </c>
    </row>
    <row r="1074" spans="1:8" ht="15.75" customHeight="1" x14ac:dyDescent="0.25">
      <c r="A1074" s="102"/>
      <c r="B1074" s="98" t="s">
        <v>522</v>
      </c>
      <c r="C1074" s="99"/>
      <c r="D1074" s="50"/>
      <c r="E1074" s="50"/>
      <c r="F1074" s="106"/>
      <c r="G1074" s="50"/>
      <c r="H1074" s="45"/>
    </row>
    <row r="1075" spans="1:8" ht="15.75" customHeight="1" x14ac:dyDescent="0.25">
      <c r="A1075" s="102">
        <v>2</v>
      </c>
      <c r="B1075" s="103" t="s">
        <v>551</v>
      </c>
      <c r="C1075" s="103"/>
      <c r="D1075" s="50">
        <v>25</v>
      </c>
      <c r="E1075" s="50">
        <v>24</v>
      </c>
      <c r="F1075" s="106">
        <f>+E1075*D1075</f>
      </c>
      <c r="G1075" s="50">
        <v>1</v>
      </c>
      <c r="H1075" s="45">
        <f>+G1075*F1075</f>
      </c>
    </row>
    <row r="1076" spans="1:8" ht="15.75" customHeight="1" x14ac:dyDescent="0.25">
      <c r="A1076" s="102"/>
      <c r="B1076" s="98" t="s">
        <v>10</v>
      </c>
      <c r="C1076" s="99"/>
      <c r="D1076" s="50"/>
      <c r="E1076" s="50"/>
      <c r="F1076" s="106"/>
      <c r="G1076" s="50"/>
      <c r="H1076" s="45"/>
    </row>
    <row r="1077" spans="1:8" ht="15.75" customHeight="1" x14ac:dyDescent="0.25">
      <c r="A1077" s="102">
        <v>3</v>
      </c>
      <c r="B1077" s="103" t="s">
        <v>320</v>
      </c>
      <c r="C1077" s="103"/>
      <c r="D1077" s="187">
        <v>1</v>
      </c>
      <c r="E1077" s="50">
        <v>450</v>
      </c>
      <c r="F1077" s="106">
        <f>+E1077*D1077</f>
      </c>
      <c r="G1077" s="50">
        <v>1</v>
      </c>
      <c r="H1077" s="45">
        <f>+G1077*F1077</f>
      </c>
    </row>
    <row r="1078" spans="1:8" ht="15.75" customHeight="1" x14ac:dyDescent="0.25">
      <c r="A1078" s="102">
        <v>4</v>
      </c>
      <c r="B1078" s="103" t="s">
        <v>320</v>
      </c>
      <c r="C1078" s="103"/>
      <c r="D1078" s="189"/>
      <c r="E1078" s="50">
        <v>50</v>
      </c>
      <c r="F1078" s="106">
        <v>50</v>
      </c>
      <c r="G1078" s="210" t="s">
        <v>571</v>
      </c>
      <c r="H1078" s="45"/>
    </row>
    <row r="1079" spans="1:8" ht="15.75" customHeight="1" x14ac:dyDescent="0.25">
      <c r="A1079" s="102"/>
      <c r="B1079" s="98" t="s">
        <v>584</v>
      </c>
      <c r="C1079" s="99"/>
      <c r="D1079" s="233"/>
      <c r="E1079" s="50"/>
      <c r="F1079" s="106"/>
      <c r="G1079" s="50"/>
      <c r="H1079" s="45"/>
    </row>
    <row r="1080" spans="1:8" ht="15.75" customHeight="1" x14ac:dyDescent="0.25">
      <c r="A1080" s="102">
        <v>5</v>
      </c>
      <c r="B1080" s="103" t="s">
        <v>140</v>
      </c>
      <c r="C1080" s="157" t="s">
        <v>362</v>
      </c>
      <c r="D1080" s="233">
        <v>2</v>
      </c>
      <c r="E1080" s="50">
        <v>5</v>
      </c>
      <c r="F1080" s="106">
        <f t="shared" ref="F1080:F1096" si="49">+E1080*D1080</f>
      </c>
      <c r="G1080" s="50">
        <v>1</v>
      </c>
      <c r="H1080" s="45">
        <f t="shared" ref="H1080:H1095" si="50">+G1080*F1080</f>
      </c>
    </row>
    <row r="1081" spans="1:8" ht="15.75" customHeight="1" x14ac:dyDescent="0.25">
      <c r="A1081" s="102">
        <v>6</v>
      </c>
      <c r="B1081" s="103" t="s">
        <v>142</v>
      </c>
      <c r="C1081" s="157" t="s">
        <v>364</v>
      </c>
      <c r="D1081" s="233">
        <v>2</v>
      </c>
      <c r="E1081" s="50">
        <v>5</v>
      </c>
      <c r="F1081" s="106">
        <f t="shared" si="49"/>
      </c>
      <c r="G1081" s="50">
        <v>1</v>
      </c>
      <c r="H1081" s="45">
        <f t="shared" si="50"/>
      </c>
    </row>
    <row r="1082" spans="1:8" ht="15.75" customHeight="1" x14ac:dyDescent="0.25">
      <c r="A1082" s="102">
        <v>7</v>
      </c>
      <c r="B1082" s="103" t="s">
        <v>585</v>
      </c>
      <c r="C1082" s="157" t="s">
        <v>366</v>
      </c>
      <c r="D1082" s="233">
        <v>10</v>
      </c>
      <c r="E1082" s="50">
        <v>5</v>
      </c>
      <c r="F1082" s="106">
        <f t="shared" si="49"/>
      </c>
      <c r="G1082" s="50">
        <v>1</v>
      </c>
      <c r="H1082" s="45">
        <f t="shared" si="50"/>
      </c>
    </row>
    <row r="1083" spans="1:8" ht="15.75" customHeight="1" x14ac:dyDescent="0.25">
      <c r="A1083" s="102">
        <v>8</v>
      </c>
      <c r="B1083" s="103" t="s">
        <v>149</v>
      </c>
      <c r="C1083" s="157" t="s">
        <v>371</v>
      </c>
      <c r="D1083" s="233">
        <v>2</v>
      </c>
      <c r="E1083" s="50">
        <v>5</v>
      </c>
      <c r="F1083" s="106">
        <f t="shared" si="49"/>
      </c>
      <c r="G1083" s="50">
        <v>1</v>
      </c>
      <c r="H1083" s="45">
        <f t="shared" si="50"/>
      </c>
    </row>
    <row r="1084" spans="1:8" ht="15.75" customHeight="1" x14ac:dyDescent="0.25">
      <c r="A1084" s="102">
        <v>9</v>
      </c>
      <c r="B1084" s="103" t="s">
        <v>679</v>
      </c>
      <c r="C1084" s="157" t="s">
        <v>375</v>
      </c>
      <c r="D1084" s="233">
        <v>1</v>
      </c>
      <c r="E1084" s="50">
        <v>5</v>
      </c>
      <c r="F1084" s="106">
        <f t="shared" si="49"/>
      </c>
      <c r="G1084" s="50">
        <v>1</v>
      </c>
      <c r="H1084" s="45">
        <f t="shared" si="50"/>
      </c>
    </row>
    <row r="1085" spans="1:8" ht="15.75" customHeight="1" x14ac:dyDescent="0.25">
      <c r="A1085" s="102">
        <v>10</v>
      </c>
      <c r="B1085" s="103" t="s">
        <v>587</v>
      </c>
      <c r="C1085" s="157" t="s">
        <v>385</v>
      </c>
      <c r="D1085" s="233">
        <v>1</v>
      </c>
      <c r="E1085" s="50">
        <v>5</v>
      </c>
      <c r="F1085" s="106">
        <f t="shared" si="49"/>
      </c>
      <c r="G1085" s="50">
        <v>1</v>
      </c>
      <c r="H1085" s="45">
        <f t="shared" si="50"/>
      </c>
    </row>
    <row r="1086" spans="1:8" ht="15.75" customHeight="1" x14ac:dyDescent="0.25">
      <c r="A1086" s="102">
        <v>11</v>
      </c>
      <c r="B1086" s="103" t="s">
        <v>605</v>
      </c>
      <c r="C1086" s="157" t="s">
        <v>382</v>
      </c>
      <c r="D1086" s="233">
        <v>1</v>
      </c>
      <c r="E1086" s="50">
        <v>5</v>
      </c>
      <c r="F1086" s="106">
        <f t="shared" si="49"/>
      </c>
      <c r="G1086" s="50">
        <v>1</v>
      </c>
      <c r="H1086" s="45">
        <f t="shared" si="50"/>
      </c>
    </row>
    <row r="1087" spans="1:8" ht="15.75" customHeight="1" x14ac:dyDescent="0.25">
      <c r="A1087" s="102">
        <v>12</v>
      </c>
      <c r="B1087" s="103" t="s">
        <v>588</v>
      </c>
      <c r="C1087" s="157" t="s">
        <v>383</v>
      </c>
      <c r="D1087" s="233">
        <v>20</v>
      </c>
      <c r="E1087" s="50">
        <v>5</v>
      </c>
      <c r="F1087" s="106">
        <f t="shared" si="49"/>
      </c>
      <c r="G1087" s="50">
        <v>1</v>
      </c>
      <c r="H1087" s="45">
        <f t="shared" si="50"/>
      </c>
    </row>
    <row r="1088" spans="1:8" ht="15.75" customHeight="1" x14ac:dyDescent="0.25">
      <c r="A1088" s="102">
        <v>13</v>
      </c>
      <c r="B1088" s="103" t="s">
        <v>589</v>
      </c>
      <c r="C1088" s="157" t="s">
        <v>392</v>
      </c>
      <c r="D1088" s="233">
        <v>5</v>
      </c>
      <c r="E1088" s="50">
        <v>5</v>
      </c>
      <c r="F1088" s="106">
        <f t="shared" si="49"/>
      </c>
      <c r="G1088" s="50">
        <v>1</v>
      </c>
      <c r="H1088" s="45">
        <f t="shared" si="50"/>
      </c>
    </row>
    <row r="1089" spans="1:8" ht="15.75" customHeight="1" x14ac:dyDescent="0.25">
      <c r="A1089" s="102">
        <v>14</v>
      </c>
      <c r="B1089" s="103" t="s">
        <v>590</v>
      </c>
      <c r="C1089" s="157" t="s">
        <v>415</v>
      </c>
      <c r="D1089" s="233">
        <v>10</v>
      </c>
      <c r="E1089" s="50">
        <v>5</v>
      </c>
      <c r="F1089" s="106">
        <f t="shared" si="49"/>
      </c>
      <c r="G1089" s="50">
        <v>1</v>
      </c>
      <c r="H1089" s="45">
        <f t="shared" si="50"/>
      </c>
    </row>
    <row r="1090" spans="1:8" ht="15.75" customHeight="1" x14ac:dyDescent="0.25">
      <c r="A1090" s="102">
        <v>15</v>
      </c>
      <c r="B1090" s="103" t="s">
        <v>171</v>
      </c>
      <c r="C1090" s="157" t="s">
        <v>393</v>
      </c>
      <c r="D1090" s="233">
        <v>10</v>
      </c>
      <c r="E1090" s="50">
        <v>5</v>
      </c>
      <c r="F1090" s="106">
        <f t="shared" si="49"/>
      </c>
      <c r="G1090" s="50">
        <v>1</v>
      </c>
      <c r="H1090" s="45">
        <f t="shared" si="50"/>
      </c>
    </row>
    <row r="1091" spans="1:8" ht="15.75" customHeight="1" x14ac:dyDescent="0.25">
      <c r="A1091" s="102">
        <v>16</v>
      </c>
      <c r="B1091" s="103" t="s">
        <v>175</v>
      </c>
      <c r="C1091" s="157" t="s">
        <v>397</v>
      </c>
      <c r="D1091" s="233">
        <v>4</v>
      </c>
      <c r="E1091" s="50">
        <v>5</v>
      </c>
      <c r="F1091" s="106">
        <f t="shared" si="49"/>
      </c>
      <c r="G1091" s="50">
        <v>1</v>
      </c>
      <c r="H1091" s="45">
        <f t="shared" si="50"/>
      </c>
    </row>
    <row r="1092" spans="1:8" ht="15.75" customHeight="1" x14ac:dyDescent="0.25">
      <c r="A1092" s="102">
        <v>17</v>
      </c>
      <c r="B1092" s="103" t="s">
        <v>593</v>
      </c>
      <c r="C1092" s="157" t="s">
        <v>391</v>
      </c>
      <c r="D1092" s="233">
        <v>5</v>
      </c>
      <c r="E1092" s="50">
        <v>5</v>
      </c>
      <c r="F1092" s="106">
        <f t="shared" si="49"/>
      </c>
      <c r="G1092" s="50">
        <v>1</v>
      </c>
      <c r="H1092" s="45">
        <f t="shared" si="50"/>
      </c>
    </row>
    <row r="1093" spans="1:8" ht="15.75" customHeight="1" x14ac:dyDescent="0.25">
      <c r="A1093" s="102">
        <v>18</v>
      </c>
      <c r="B1093" s="103" t="s">
        <v>264</v>
      </c>
      <c r="C1093" s="157" t="s">
        <v>414</v>
      </c>
      <c r="D1093" s="234">
        <v>20</v>
      </c>
      <c r="E1093" s="50">
        <v>10</v>
      </c>
      <c r="F1093" s="106">
        <f t="shared" si="49"/>
      </c>
      <c r="G1093" s="109">
        <v>1</v>
      </c>
      <c r="H1093" s="45">
        <f t="shared" si="50"/>
      </c>
    </row>
    <row r="1094" spans="1:8" ht="15.75" customHeight="1" x14ac:dyDescent="0.25">
      <c r="A1094" s="102">
        <v>19</v>
      </c>
      <c r="B1094" s="103" t="s">
        <v>189</v>
      </c>
      <c r="C1094" s="157" t="s">
        <v>412</v>
      </c>
      <c r="D1094" s="234">
        <v>2</v>
      </c>
      <c r="E1094" s="50">
        <v>5</v>
      </c>
      <c r="F1094" s="106">
        <f t="shared" si="49"/>
      </c>
      <c r="G1094" s="109">
        <v>1</v>
      </c>
      <c r="H1094" s="45">
        <f t="shared" si="50"/>
      </c>
    </row>
    <row r="1095" spans="1:8" ht="15.75" customHeight="1" x14ac:dyDescent="0.25">
      <c r="A1095" s="102">
        <v>20</v>
      </c>
      <c r="B1095" s="103" t="s">
        <v>683</v>
      </c>
      <c r="C1095" s="231"/>
      <c r="D1095" s="234">
        <v>5</v>
      </c>
      <c r="E1095" s="50">
        <v>5</v>
      </c>
      <c r="F1095" s="106">
        <f t="shared" si="49"/>
      </c>
      <c r="G1095" s="109">
        <v>1</v>
      </c>
      <c r="H1095" s="45">
        <f t="shared" si="50"/>
      </c>
    </row>
    <row r="1096" spans="1:8" ht="15" customHeight="1" x14ac:dyDescent="0.25">
      <c r="A1096" s="102">
        <v>21</v>
      </c>
      <c r="B1096" s="256" t="s">
        <v>684</v>
      </c>
      <c r="C1096" s="257"/>
      <c r="D1096" s="234"/>
      <c r="E1096" s="109">
        <v>1</v>
      </c>
      <c r="F1096" s="247">
        <f t="shared" si="49"/>
      </c>
      <c r="G1096" s="258" t="s">
        <v>571</v>
      </c>
      <c r="H1096" s="45"/>
    </row>
    <row r="1097" spans="1:8" ht="15.75" customHeight="1" x14ac:dyDescent="0.25">
      <c r="A1097" s="111"/>
      <c r="B1097" s="259"/>
      <c r="C1097" s="260"/>
      <c r="D1097" s="108"/>
      <c r="E1097" s="114"/>
      <c r="F1097" s="109"/>
      <c r="G1097" s="115"/>
      <c r="H1097" s="110"/>
    </row>
    <row r="1098" spans="1:8" ht="15.75" customHeight="1" x14ac:dyDescent="0.25">
      <c r="A1098" s="116"/>
      <c r="B1098" s="117"/>
      <c r="C1098" s="118" t="s">
        <v>58</v>
      </c>
      <c r="D1098" s="119">
        <f>SUM(D1073:D1097)</f>
      </c>
      <c r="E1098" s="119"/>
      <c r="F1098" s="119">
        <f>SUM(F1073:F1097)</f>
      </c>
      <c r="G1098" s="120"/>
      <c r="H1098" s="121">
        <f>SUM(H1073:H1097)</f>
      </c>
    </row>
    <row r="1099" spans="1:8" ht="15.75" customHeight="1" x14ac:dyDescent="0.25">
      <c r="A1099" s="122"/>
      <c r="B1099" s="123"/>
      <c r="C1099" s="124"/>
      <c r="D1099" s="60"/>
      <c r="E1099" s="125"/>
      <c r="F1099" s="125"/>
      <c r="G1099" s="126"/>
      <c r="H1099" s="74"/>
    </row>
    <row r="1100" spans="1:8" ht="15.75" customHeight="1" x14ac:dyDescent="0.25">
      <c r="A1100" s="127"/>
      <c r="B1100" s="18"/>
      <c r="C1100" s="18"/>
      <c r="D1100" s="77" t="s">
        <v>59</v>
      </c>
      <c r="E1100" s="76" t="s">
        <v>60</v>
      </c>
      <c r="F1100" s="76"/>
      <c r="G1100" s="17"/>
      <c r="H1100" s="25"/>
    </row>
    <row r="1101" spans="1:8" ht="15.75" customHeight="1" x14ac:dyDescent="0.25">
      <c r="A1101" s="127"/>
      <c r="B1101" s="18"/>
      <c r="C1101" s="18"/>
      <c r="D1101" s="77"/>
      <c r="E1101" s="76"/>
      <c r="F1101" s="76"/>
      <c r="G1101" s="17"/>
      <c r="H1101" s="25"/>
    </row>
    <row r="1102" spans="1:8" ht="15.75" customHeight="1" x14ac:dyDescent="0.25">
      <c r="A1102" s="76"/>
      <c r="B1102" s="76"/>
      <c r="C1102" s="76"/>
      <c r="D1102" s="77"/>
      <c r="E1102" s="76"/>
      <c r="F1102" s="76"/>
      <c r="G1102" s="17"/>
      <c r="H1102" s="25"/>
    </row>
    <row r="1103" spans="1:8" ht="15.75" customHeight="1" x14ac:dyDescent="0.25">
      <c r="A1103" s="76"/>
      <c r="B1103" s="76"/>
      <c r="C1103" s="76"/>
      <c r="D1103" s="77"/>
      <c r="E1103" s="76" t="s">
        <v>61</v>
      </c>
      <c r="F1103" s="76"/>
      <c r="G1103" s="17"/>
      <c r="H1103" s="25"/>
    </row>
    <row r="1104" spans="1:8" ht="15.75" customHeight="1" x14ac:dyDescent="0.25">
      <c r="A1104" s="10" t="s">
        <v>21</v>
      </c>
      <c r="B1104" s="10"/>
      <c r="C1104" s="10"/>
      <c r="D1104" s="10"/>
      <c r="E1104" s="10"/>
      <c r="F1104" s="10"/>
      <c r="G1104" s="10"/>
      <c r="H1104" s="10"/>
    </row>
    <row r="1105" spans="1:8" ht="15.75" customHeight="1" x14ac:dyDescent="0.25">
      <c r="D1105" s="9"/>
      <c r="H1105" s="9"/>
    </row>
    <row r="1106" spans="1:8" ht="15.75" customHeight="1" x14ac:dyDescent="0.25">
      <c r="A1106" s="17" t="s">
        <v>28</v>
      </c>
      <c r="B1106" s="17"/>
      <c r="C1106" s="86"/>
      <c r="D1106" s="18"/>
      <c r="E1106" s="17"/>
      <c r="F1106" s="19" t="s">
        <v>24</v>
      </c>
      <c r="G1106" s="21" t="s">
        <v>685</v>
      </c>
      <c r="H1106" s="22"/>
    </row>
    <row r="1107" spans="1:8" ht="15.75" customHeight="1" x14ac:dyDescent="0.3">
      <c r="A1107" s="17" t="inlineStr">
        <is>
          <t>Dealer-022</t>
        </is>
      </c>
      <c r="B1107" s="87"/>
      <c r="C1107" s="86"/>
      <c r="D1107" s="18"/>
      <c r="E1107" s="17"/>
      <c r="F1107" s="19" t="s">
        <v>29</v>
      </c>
      <c r="G1107" s="17" t="s">
        <v>687</v>
      </c>
      <c r="H1107" s="18"/>
    </row>
    <row r="1108" spans="1:8" ht="15.75" customHeight="1" x14ac:dyDescent="0.3">
      <c r="A1108" s="17" t="inlineStr">
        <is>
          <t>Address line (redacted)</t>
        </is>
      </c>
      <c r="B1108" s="87"/>
      <c r="C1108" s="182" t="s">
        <v>498</v>
      </c>
      <c r="D1108" s="182"/>
      <c r="E1108" s="138"/>
      <c r="F1108" s="18"/>
      <c r="G1108" s="17"/>
      <c r="H1108" s="25"/>
    </row>
    <row r="1109" spans="1:8" ht="15.75" customHeight="1" x14ac:dyDescent="0.3">
      <c r="A1109" s="17"/>
      <c r="B1109" s="87"/>
      <c r="C1109" s="182"/>
      <c r="D1109" s="182"/>
      <c r="E1109" s="138"/>
      <c r="F1109" s="18"/>
      <c r="G1109" s="17"/>
      <c r="H1109" s="25"/>
    </row>
    <row r="1110" spans="1:8" ht="15.75" customHeight="1" x14ac:dyDescent="0.25">
      <c r="A1110" s="17"/>
      <c r="B1110" s="17"/>
      <c r="C1110" s="138"/>
      <c r="D1110" s="138"/>
      <c r="E1110" s="138"/>
      <c r="F1110" s="18"/>
      <c r="G1110" s="17"/>
      <c r="H1110" s="25"/>
    </row>
    <row r="1111" spans="1:8" ht="15.75" customHeight="1" x14ac:dyDescent="0.25">
      <c r="A1111" s="17" t="s">
        <v>79</v>
      </c>
      <c r="B1111" s="17"/>
      <c r="C1111" s="17"/>
      <c r="D1111" s="18"/>
      <c r="E1111" s="17"/>
      <c r="F1111" s="18"/>
      <c r="G1111" s="17"/>
      <c r="H1111" s="25"/>
    </row>
    <row r="1112" spans="1:8" ht="15.75" customHeight="1" x14ac:dyDescent="0.25">
      <c r="A1112" s="17"/>
      <c r="B1112" s="17"/>
      <c r="C1112" s="17"/>
      <c r="D1112" s="18"/>
      <c r="E1112" s="17"/>
      <c r="F1112" s="18"/>
      <c r="G1112" s="17"/>
      <c r="H1112" s="25"/>
    </row>
    <row r="1113" spans="1:8" ht="15.75" customHeight="1" x14ac:dyDescent="0.25">
      <c r="A1113" s="17" t="s">
        <v>35</v>
      </c>
      <c r="B1113" s="17"/>
      <c r="C1113" s="17"/>
      <c r="D1113" s="18"/>
      <c r="E1113" s="17"/>
      <c r="F1113" s="18"/>
      <c r="G1113" s="17"/>
      <c r="H1113" s="25"/>
    </row>
    <row r="1114" spans="1:8" ht="15.75" customHeight="1" x14ac:dyDescent="0.25">
      <c r="A1114" s="17" t="s">
        <v>36</v>
      </c>
      <c r="B1114" s="17"/>
      <c r="C1114" s="17"/>
      <c r="D1114" s="18"/>
      <c r="E1114" s="17"/>
      <c r="F1114" s="18"/>
      <c r="G1114" s="17"/>
      <c r="H1114" s="25"/>
    </row>
    <row r="1115" spans="1:8" ht="15.75" customHeight="1" x14ac:dyDescent="0.25">
      <c r="A1115" s="89" t="s">
        <v>37</v>
      </c>
      <c r="B1115" s="90" t="s">
        <v>38</v>
      </c>
      <c r="C1115" s="90"/>
      <c r="D1115" s="91" t="s">
        <v>39</v>
      </c>
      <c r="E1115" s="91" t="s">
        <v>40</v>
      </c>
      <c r="F1115" s="92" t="s">
        <v>41</v>
      </c>
      <c r="G1115" s="93" t="s">
        <v>42</v>
      </c>
      <c r="H1115" s="94" t="s">
        <v>43</v>
      </c>
    </row>
    <row r="1116" spans="1:8" ht="15.75" customHeight="1" x14ac:dyDescent="0.3">
      <c r="A1116" s="47"/>
      <c r="B1116" s="95"/>
      <c r="C1116" s="95"/>
      <c r="D1116" s="96"/>
      <c r="E1116" s="96"/>
      <c r="F1116" s="50"/>
      <c r="G1116" s="50"/>
      <c r="H1116" s="45"/>
    </row>
    <row r="1117" spans="1:8" ht="15.75" customHeight="1" x14ac:dyDescent="0.25">
      <c r="A1117" s="97"/>
      <c r="B1117" s="98" t="s">
        <v>564</v>
      </c>
      <c r="C1117" s="99"/>
      <c r="D1117" s="100"/>
      <c r="E1117" s="100"/>
      <c r="F1117" s="100"/>
      <c r="G1117" s="100"/>
      <c r="H1117" s="101"/>
    </row>
    <row r="1118" spans="1:8" ht="15.75" customHeight="1" x14ac:dyDescent="0.25">
      <c r="A1118" s="102">
        <v>1</v>
      </c>
      <c r="B1118" s="103" t="s">
        <v>639</v>
      </c>
      <c r="C1118" s="103"/>
      <c r="D1118" s="50">
        <v>10</v>
      </c>
      <c r="E1118" s="50">
        <v>2</v>
      </c>
      <c r="F1118" s="106">
        <f>+E1118*D1118</f>
      </c>
      <c r="G1118" s="50">
        <v>1</v>
      </c>
      <c r="H1118" s="45">
        <f>+G1118*F1118</f>
      </c>
    </row>
    <row r="1119" spans="1:8" ht="15.75" customHeight="1" x14ac:dyDescent="0.25">
      <c r="A1119" s="102"/>
      <c r="B1119" s="103"/>
      <c r="C1119" s="103"/>
      <c r="D1119" s="233"/>
      <c r="E1119" s="50"/>
      <c r="F1119" s="106"/>
      <c r="G1119" s="50"/>
      <c r="H1119" s="45"/>
    </row>
    <row r="1120" spans="1:8" ht="15.75" customHeight="1" x14ac:dyDescent="0.25">
      <c r="A1120" s="102"/>
      <c r="B1120" s="103"/>
      <c r="C1120" s="103"/>
      <c r="D1120" s="233"/>
      <c r="E1120" s="50"/>
      <c r="F1120" s="106"/>
      <c r="G1120" s="50"/>
      <c r="H1120" s="45"/>
    </row>
    <row r="1121" spans="1:8" ht="15.75" customHeight="1" x14ac:dyDescent="0.25">
      <c r="A1121" s="102"/>
      <c r="B1121" s="103"/>
      <c r="C1121" s="103"/>
      <c r="D1121" s="233"/>
      <c r="E1121" s="50"/>
      <c r="F1121" s="106"/>
      <c r="G1121" s="50"/>
      <c r="H1121" s="45"/>
    </row>
    <row r="1122" spans="1:8" ht="15" customHeight="1" x14ac:dyDescent="0.25">
      <c r="A1122" s="102"/>
      <c r="B1122" s="205" t="s">
        <v>691</v>
      </c>
      <c r="C1122" s="103"/>
      <c r="D1122" s="233"/>
      <c r="E1122" s="50"/>
      <c r="F1122" s="106"/>
      <c r="G1122" s="50"/>
      <c r="H1122" s="45"/>
    </row>
    <row r="1123" spans="1:8" ht="15.75" customHeight="1" x14ac:dyDescent="0.25">
      <c r="A1123" s="102"/>
      <c r="B1123" s="261"/>
      <c r="C1123" s="103"/>
      <c r="D1123" s="233"/>
      <c r="E1123" s="50"/>
      <c r="F1123" s="106"/>
      <c r="G1123" s="50"/>
      <c r="H1123" s="45"/>
    </row>
    <row r="1124" spans="1:8" ht="15.75" customHeight="1" x14ac:dyDescent="0.25">
      <c r="A1124" s="102"/>
      <c r="B1124" s="261"/>
      <c r="C1124" s="103"/>
      <c r="D1124" s="233"/>
      <c r="E1124" s="50"/>
      <c r="F1124" s="106"/>
      <c r="G1124" s="50"/>
      <c r="H1124" s="45"/>
    </row>
    <row r="1125" spans="1:8" ht="15.75" customHeight="1" x14ac:dyDescent="0.25">
      <c r="A1125" s="102"/>
      <c r="B1125" s="206"/>
      <c r="C1125" s="103"/>
      <c r="D1125" s="233"/>
      <c r="E1125" s="50"/>
      <c r="F1125" s="106"/>
      <c r="G1125" s="50"/>
      <c r="H1125" s="45"/>
    </row>
    <row r="1126" spans="1:8" ht="15.75" customHeight="1" x14ac:dyDescent="0.25">
      <c r="A1126" s="102"/>
      <c r="B1126" s="103"/>
      <c r="C1126" s="103"/>
      <c r="D1126" s="233"/>
      <c r="E1126" s="50"/>
      <c r="F1126" s="106"/>
      <c r="G1126" s="50"/>
      <c r="H1126" s="45"/>
    </row>
    <row r="1127" spans="1:8" ht="15.75" customHeight="1" x14ac:dyDescent="0.25">
      <c r="A1127" s="102"/>
      <c r="B1127" s="103"/>
      <c r="C1127" s="103"/>
      <c r="D1127" s="50"/>
      <c r="E1127" s="50"/>
      <c r="F1127" s="106"/>
      <c r="G1127" s="50"/>
      <c r="H1127" s="45"/>
    </row>
    <row r="1128" spans="1:8" ht="15.75" customHeight="1" x14ac:dyDescent="0.25">
      <c r="A1128" s="102"/>
      <c r="B1128" s="107"/>
      <c r="C1128" s="108"/>
      <c r="D1128" s="109"/>
      <c r="E1128" s="109"/>
      <c r="F1128" s="108"/>
      <c r="G1128" s="109"/>
      <c r="H1128" s="110"/>
    </row>
    <row r="1129" spans="1:8" ht="15.75" customHeight="1" x14ac:dyDescent="0.25">
      <c r="A1129" s="111"/>
      <c r="B1129" s="112"/>
      <c r="C1129" s="113"/>
      <c r="D1129" s="108"/>
      <c r="E1129" s="114"/>
      <c r="F1129" s="109"/>
      <c r="G1129" s="115"/>
      <c r="H1129" s="110"/>
    </row>
    <row r="1130" spans="1:8" ht="15.75" customHeight="1" x14ac:dyDescent="0.25">
      <c r="A1130" s="116"/>
      <c r="B1130" s="117"/>
      <c r="C1130" s="118" t="s">
        <v>58</v>
      </c>
      <c r="D1130" s="119">
        <f>SUM(D1118:D1129)</f>
      </c>
      <c r="E1130" s="119"/>
      <c r="F1130" s="119">
        <f>SUM(F1118:F1129)</f>
      </c>
      <c r="G1130" s="120"/>
      <c r="H1130" s="121">
        <f>SUM(H1118:H1129)</f>
      </c>
    </row>
    <row r="1131" spans="1:8" ht="15.75" customHeight="1" x14ac:dyDescent="0.25">
      <c r="A1131" s="122"/>
      <c r="B1131" s="123"/>
      <c r="C1131" s="124"/>
      <c r="D1131" s="60"/>
      <c r="E1131" s="125"/>
      <c r="F1131" s="125"/>
      <c r="G1131" s="126"/>
      <c r="H1131" s="74"/>
    </row>
    <row r="1132" spans="1:8" ht="15.75" customHeight="1" x14ac:dyDescent="0.25">
      <c r="A1132" s="127"/>
      <c r="B1132" s="18"/>
      <c r="C1132" s="18"/>
      <c r="D1132" s="77" t="s">
        <v>59</v>
      </c>
      <c r="E1132" s="76" t="s">
        <v>60</v>
      </c>
      <c r="F1132" s="76"/>
      <c r="G1132" s="17"/>
      <c r="H1132" s="25"/>
    </row>
    <row r="1133" spans="1:8" ht="15.75" customHeight="1" x14ac:dyDescent="0.25">
      <c r="A1133" s="127"/>
      <c r="B1133" s="18"/>
      <c r="C1133" s="18"/>
      <c r="D1133" s="77"/>
      <c r="E1133" s="76"/>
      <c r="F1133" s="76"/>
      <c r="G1133" s="17"/>
      <c r="H1133" s="25"/>
    </row>
    <row r="1134" spans="1:8" ht="15.75" customHeight="1" x14ac:dyDescent="0.25">
      <c r="A1134" s="76"/>
      <c r="B1134" s="76"/>
      <c r="C1134" s="76"/>
      <c r="D1134" s="77"/>
      <c r="E1134" s="76"/>
      <c r="F1134" s="76"/>
      <c r="G1134" s="17"/>
      <c r="H1134" s="25"/>
    </row>
    <row r="1135" spans="1:8" ht="15.75" customHeight="1" x14ac:dyDescent="0.25">
      <c r="A1135" s="76"/>
      <c r="B1135" s="76"/>
      <c r="C1135" s="76"/>
      <c r="D1135" s="77"/>
      <c r="E1135" s="76" t="s">
        <v>61</v>
      </c>
      <c r="F1135" s="76"/>
      <c r="G1135" s="17"/>
      <c r="H1135" s="25"/>
    </row>
    <row r="1136" spans="1:8" ht="15.75" customHeight="1" x14ac:dyDescent="0.25">
      <c r="D1136" s="9"/>
      <c r="H1136" s="9"/>
    </row>
    <row r="1137" spans="1:8" ht="15.75" customHeight="1" x14ac:dyDescent="0.25">
      <c r="D1137" s="9"/>
      <c r="H1137" s="9"/>
    </row>
    <row r="1138" spans="1:8" ht="15.75" customHeight="1" x14ac:dyDescent="0.25">
      <c r="D1138" s="9"/>
      <c r="H1138" s="9"/>
    </row>
    <row r="1139" spans="1:8" ht="15.75" customHeight="1" x14ac:dyDescent="0.25">
      <c r="D1139" s="9"/>
      <c r="H1139" s="9"/>
    </row>
    <row r="1140" spans="1:8" ht="15.75" customHeight="1" x14ac:dyDescent="0.25">
      <c r="D1140" s="9"/>
      <c r="H1140" s="9"/>
    </row>
    <row r="1141" spans="1:8" ht="15.75" customHeight="1" x14ac:dyDescent="0.25">
      <c r="D1141" s="9"/>
      <c r="H1141" s="9"/>
    </row>
    <row r="1142" spans="1:8" ht="15.75" customHeight="1" x14ac:dyDescent="0.25">
      <c r="D1142" s="9"/>
      <c r="H1142" s="9"/>
    </row>
    <row r="1143" spans="1:8" ht="15.75" customHeight="1" x14ac:dyDescent="0.25">
      <c r="D1143" s="9"/>
      <c r="H1143" s="9"/>
    </row>
    <row r="1144" spans="1:8" ht="15.75" customHeight="1" x14ac:dyDescent="0.25">
      <c r="D1144" s="9"/>
      <c r="H1144" s="9"/>
    </row>
    <row r="1145" spans="1:8" ht="15.75" customHeight="1" x14ac:dyDescent="0.25">
      <c r="D1145" s="9"/>
      <c r="H1145" s="9"/>
    </row>
    <row r="1146" spans="1:8" ht="15.75" customHeight="1" x14ac:dyDescent="0.25">
      <c r="D1146" s="9"/>
      <c r="H1146" s="9"/>
    </row>
    <row r="1147" spans="1:8" ht="15.75" customHeight="1" x14ac:dyDescent="0.25">
      <c r="D1147" s="9"/>
      <c r="H1147" s="9"/>
    </row>
    <row r="1148" spans="1:8" ht="15.75" customHeight="1" x14ac:dyDescent="0.25">
      <c r="D1148" s="9"/>
      <c r="H1148" s="9"/>
    </row>
    <row r="1149" spans="1:8" ht="15.75" customHeight="1" x14ac:dyDescent="0.25">
      <c r="A1149" s="10" t="s">
        <v>21</v>
      </c>
      <c r="B1149" s="10"/>
      <c r="C1149" s="10"/>
      <c r="D1149" s="10"/>
      <c r="E1149" s="10"/>
      <c r="F1149" s="10"/>
      <c r="G1149" s="10"/>
      <c r="H1149" s="10"/>
    </row>
    <row r="1150" spans="1:8" ht="15.75" customHeight="1" x14ac:dyDescent="0.25">
      <c r="D1150" s="9"/>
      <c r="H1150" s="9"/>
    </row>
    <row r="1151" spans="1:8" ht="15.75" customHeight="1" x14ac:dyDescent="0.25">
      <c r="A1151" s="17" t="s">
        <v>28</v>
      </c>
      <c r="B1151" s="17"/>
      <c r="C1151" s="86"/>
      <c r="D1151" s="18"/>
      <c r="E1151" s="17"/>
      <c r="F1151" s="19" t="s">
        <v>24</v>
      </c>
      <c r="G1151" s="21" t="s">
        <v>685</v>
      </c>
      <c r="H1151" s="22"/>
    </row>
    <row r="1152" spans="1:8" ht="15.75" customHeight="1" x14ac:dyDescent="0.3">
      <c r="A1152" s="17" t="inlineStr">
        <is>
          <t>Dealer-003</t>
        </is>
      </c>
      <c r="B1152" s="87"/>
      <c r="C1152" s="86"/>
      <c r="D1152" s="18"/>
      <c r="E1152" s="17"/>
      <c r="F1152" s="19" t="s">
        <v>29</v>
      </c>
      <c r="G1152" s="17" t="s">
        <v>694</v>
      </c>
      <c r="H1152" s="18"/>
    </row>
    <row r="1153" spans="1:8" ht="15.75" customHeight="1" x14ac:dyDescent="0.3">
      <c r="A1153" s="17" t="inlineStr">
        <is>
          <t>Address line (redacted)</t>
        </is>
      </c>
      <c r="B1153" s="87"/>
      <c r="C1153" s="182" t="s">
        <v>498</v>
      </c>
      <c r="D1153" s="182"/>
      <c r="E1153" s="138"/>
      <c r="F1153" s="18"/>
      <c r="G1153" s="17"/>
      <c r="H1153" s="25"/>
    </row>
    <row r="1154" spans="1:8" ht="15.75" customHeight="1" x14ac:dyDescent="0.3">
      <c r="A1154" s="17" t="inlineStr">
        <is>
          <t>Address line (redacted)</t>
        </is>
      </c>
      <c r="B1154" s="87"/>
      <c r="C1154" s="182"/>
      <c r="D1154" s="182"/>
      <c r="E1154" s="138"/>
      <c r="F1154" s="18"/>
      <c r="G1154" s="17"/>
      <c r="H1154" s="25"/>
    </row>
    <row r="1155" spans="1:8" ht="15.75" customHeight="1" x14ac:dyDescent="0.25">
      <c r="A1155" s="17"/>
      <c r="B1155" s="17"/>
      <c r="C1155" s="138"/>
      <c r="D1155" s="138"/>
      <c r="E1155" s="138"/>
      <c r="F1155" s="18"/>
      <c r="G1155" s="17"/>
      <c r="H1155" s="25"/>
    </row>
    <row r="1156" spans="1:8" ht="15.75" customHeight="1" x14ac:dyDescent="0.25">
      <c r="A1156" s="17" t="s">
        <v>79</v>
      </c>
      <c r="B1156" s="17"/>
      <c r="C1156" s="17"/>
      <c r="D1156" s="18"/>
      <c r="E1156" s="17"/>
      <c r="F1156" s="18"/>
      <c r="G1156" s="17"/>
      <c r="H1156" s="25"/>
    </row>
    <row r="1157" spans="1:8" ht="15.75" customHeight="1" x14ac:dyDescent="0.25">
      <c r="A1157" s="17"/>
      <c r="B1157" s="17"/>
      <c r="C1157" s="17"/>
      <c r="D1157" s="18"/>
      <c r="E1157" s="17"/>
      <c r="F1157" s="18"/>
      <c r="G1157" s="17"/>
      <c r="H1157" s="25"/>
    </row>
    <row r="1158" spans="1:8" ht="15.75" customHeight="1" x14ac:dyDescent="0.25">
      <c r="A1158" s="17" t="s">
        <v>35</v>
      </c>
      <c r="B1158" s="17"/>
      <c r="C1158" s="17"/>
      <c r="D1158" s="18"/>
      <c r="E1158" s="17"/>
      <c r="F1158" s="18"/>
      <c r="G1158" s="17"/>
      <c r="H1158" s="25"/>
    </row>
    <row r="1159" spans="1:8" ht="15.75" customHeight="1" x14ac:dyDescent="0.25">
      <c r="A1159" s="17" t="s">
        <v>36</v>
      </c>
      <c r="B1159" s="17"/>
      <c r="C1159" s="17"/>
      <c r="D1159" s="18"/>
      <c r="E1159" s="17"/>
      <c r="F1159" s="18"/>
      <c r="G1159" s="17"/>
      <c r="H1159" s="25"/>
    </row>
    <row r="1160" spans="1:8" ht="15.75" customHeight="1" x14ac:dyDescent="0.25">
      <c r="A1160" s="89" t="s">
        <v>37</v>
      </c>
      <c r="B1160" s="90" t="s">
        <v>38</v>
      </c>
      <c r="C1160" s="90"/>
      <c r="D1160" s="91" t="s">
        <v>39</v>
      </c>
      <c r="E1160" s="91" t="s">
        <v>40</v>
      </c>
      <c r="F1160" s="92" t="s">
        <v>41</v>
      </c>
      <c r="G1160" s="93" t="s">
        <v>42</v>
      </c>
      <c r="H1160" s="94" t="s">
        <v>43</v>
      </c>
    </row>
    <row r="1161" spans="1:8" ht="15.75" customHeight="1" x14ac:dyDescent="0.3">
      <c r="A1161" s="47"/>
      <c r="B1161" s="95"/>
      <c r="C1161" s="95"/>
      <c r="D1161" s="96"/>
      <c r="E1161" s="96"/>
      <c r="F1161" s="50"/>
      <c r="G1161" s="50"/>
      <c r="H1161" s="45"/>
    </row>
    <row r="1162" spans="1:8" ht="15.75" customHeight="1" x14ac:dyDescent="0.25">
      <c r="A1162" s="102"/>
      <c r="B1162" s="98" t="s">
        <v>584</v>
      </c>
      <c r="C1162" s="99"/>
      <c r="D1162" s="233"/>
      <c r="E1162" s="50"/>
      <c r="F1162" s="106"/>
      <c r="G1162" s="50"/>
      <c r="H1162" s="45"/>
    </row>
    <row r="1163" spans="1:8" ht="15.75" customHeight="1" x14ac:dyDescent="0.25">
      <c r="A1163" s="102">
        <v>1</v>
      </c>
      <c r="B1163" s="103" t="s">
        <v>587</v>
      </c>
      <c r="C1163" s="157" t="s">
        <v>385</v>
      </c>
      <c r="D1163" s="233">
        <v>3</v>
      </c>
      <c r="E1163" s="50">
        <v>5</v>
      </c>
      <c r="F1163" s="106">
        <f>+E1163*D1163</f>
      </c>
      <c r="G1163" s="50">
        <v>1</v>
      </c>
      <c r="H1163" s="45">
        <f>+G1163*F1163</f>
      </c>
    </row>
    <row r="1164" spans="1:8" ht="15.75" customHeight="1" x14ac:dyDescent="0.25">
      <c r="A1164" s="102"/>
      <c r="B1164" s="98" t="s">
        <v>599</v>
      </c>
      <c r="C1164" s="99"/>
      <c r="D1164" s="194"/>
      <c r="E1164" s="50"/>
      <c r="F1164" s="106"/>
      <c r="G1164" s="109"/>
      <c r="H1164" s="110"/>
    </row>
    <row r="1165" spans="1:8" ht="15.75" customHeight="1" x14ac:dyDescent="0.25">
      <c r="A1165" s="102">
        <v>2</v>
      </c>
      <c r="B1165" s="103" t="s">
        <v>602</v>
      </c>
      <c r="C1165" s="246" t="s">
        <v>428</v>
      </c>
      <c r="D1165" s="194">
        <v>8</v>
      </c>
      <c r="E1165" s="50">
        <v>6</v>
      </c>
      <c r="F1165" s="106">
        <f t="shared" ref="F1165:F1171" si="51">+E1165*D1165</f>
      </c>
      <c r="G1165" s="109">
        <v>1</v>
      </c>
      <c r="H1165" s="45">
        <f t="shared" ref="H1165:H1171" si="52">+G1165*F1165</f>
      </c>
    </row>
    <row r="1166" spans="1:8" ht="15.75" customHeight="1" x14ac:dyDescent="0.25">
      <c r="A1166" s="102">
        <v>3</v>
      </c>
      <c r="B1166" s="103" t="s">
        <v>605</v>
      </c>
      <c r="C1166" s="246" t="s">
        <v>443</v>
      </c>
      <c r="D1166" s="194">
        <v>2</v>
      </c>
      <c r="E1166" s="50">
        <v>6</v>
      </c>
      <c r="F1166" s="106">
        <f t="shared" si="51"/>
      </c>
      <c r="G1166" s="109">
        <v>1</v>
      </c>
      <c r="H1166" s="45">
        <f t="shared" si="52"/>
      </c>
    </row>
    <row r="1167" spans="1:8" ht="15.75" customHeight="1" x14ac:dyDescent="0.25">
      <c r="A1167" s="102">
        <v>4</v>
      </c>
      <c r="B1167" s="103" t="s">
        <v>118</v>
      </c>
      <c r="C1167" s="246" t="s">
        <v>421</v>
      </c>
      <c r="D1167" s="194">
        <v>4</v>
      </c>
      <c r="E1167" s="50">
        <v>6</v>
      </c>
      <c r="F1167" s="106">
        <f t="shared" si="51"/>
      </c>
      <c r="G1167" s="109">
        <v>1</v>
      </c>
      <c r="H1167" s="45">
        <f t="shared" si="52"/>
      </c>
    </row>
    <row r="1168" spans="1:8" ht="15.75" customHeight="1" x14ac:dyDescent="0.25">
      <c r="A1168" s="102">
        <v>5</v>
      </c>
      <c r="B1168" s="103" t="s">
        <v>146</v>
      </c>
      <c r="C1168" s="246" t="s">
        <v>431</v>
      </c>
      <c r="D1168" s="194">
        <v>8</v>
      </c>
      <c r="E1168" s="50">
        <v>6</v>
      </c>
      <c r="F1168" s="106">
        <f t="shared" si="51"/>
      </c>
      <c r="G1168" s="109">
        <v>1</v>
      </c>
      <c r="H1168" s="45">
        <f t="shared" si="52"/>
      </c>
    </row>
    <row r="1169" spans="1:8" ht="15.75" customHeight="1" x14ac:dyDescent="0.25">
      <c r="A1169" s="102">
        <v>6</v>
      </c>
      <c r="B1169" s="103" t="s">
        <v>615</v>
      </c>
      <c r="C1169" s="246" t="s">
        <v>441</v>
      </c>
      <c r="D1169" s="194">
        <v>4</v>
      </c>
      <c r="E1169" s="50">
        <v>6</v>
      </c>
      <c r="F1169" s="106">
        <f t="shared" si="51"/>
      </c>
      <c r="G1169" s="109">
        <v>1</v>
      </c>
      <c r="H1169" s="45">
        <f t="shared" si="52"/>
      </c>
    </row>
    <row r="1170" spans="1:8" ht="15.75" customHeight="1" x14ac:dyDescent="0.25">
      <c r="A1170" s="102">
        <v>7</v>
      </c>
      <c r="B1170" s="103" t="s">
        <v>53</v>
      </c>
      <c r="C1170" s="246" t="s">
        <v>448</v>
      </c>
      <c r="D1170" s="194">
        <v>2</v>
      </c>
      <c r="E1170" s="50">
        <v>6</v>
      </c>
      <c r="F1170" s="106">
        <f t="shared" si="51"/>
      </c>
      <c r="G1170" s="109">
        <v>1</v>
      </c>
      <c r="H1170" s="45">
        <f t="shared" si="52"/>
      </c>
    </row>
    <row r="1171" spans="1:8" ht="15.75" customHeight="1" x14ac:dyDescent="0.25">
      <c r="A1171" s="102">
        <v>8</v>
      </c>
      <c r="B1171" s="103" t="s">
        <v>251</v>
      </c>
      <c r="C1171" s="246" t="s">
        <v>449</v>
      </c>
      <c r="D1171" s="194">
        <v>2</v>
      </c>
      <c r="E1171" s="50">
        <v>6</v>
      </c>
      <c r="F1171" s="106">
        <f t="shared" si="51"/>
      </c>
      <c r="G1171" s="109">
        <v>1</v>
      </c>
      <c r="H1171" s="45">
        <f t="shared" si="52"/>
      </c>
    </row>
    <row r="1172" spans="1:8" ht="15.75" customHeight="1" x14ac:dyDescent="0.25">
      <c r="A1172" s="102"/>
      <c r="B1172" s="98" t="s">
        <v>646</v>
      </c>
      <c r="C1172" s="99"/>
      <c r="D1172" s="194"/>
      <c r="E1172" s="50"/>
      <c r="F1172" s="106"/>
      <c r="G1172" s="109"/>
      <c r="H1172" s="110"/>
    </row>
    <row r="1173" spans="1:8" ht="15.75" customHeight="1" x14ac:dyDescent="0.25">
      <c r="A1173" s="102">
        <v>9</v>
      </c>
      <c r="B1173" s="103" t="s">
        <v>547</v>
      </c>
      <c r="C1173" s="246"/>
      <c r="D1173" s="187">
        <v>2</v>
      </c>
      <c r="E1173" s="50">
        <v>100</v>
      </c>
      <c r="F1173" s="106">
        <f>95*2</f>
      </c>
      <c r="G1173" s="109">
        <v>1</v>
      </c>
      <c r="H1173" s="45">
        <f>+G1173*F1173</f>
      </c>
    </row>
    <row r="1174" spans="1:8" ht="15.75" customHeight="1" x14ac:dyDescent="0.25">
      <c r="A1174" s="102">
        <v>10</v>
      </c>
      <c r="B1174" s="103" t="s">
        <v>547</v>
      </c>
      <c r="C1174" s="246"/>
      <c r="D1174" s="189"/>
      <c r="E1174" s="50"/>
      <c r="F1174" s="106">
        <v>10</v>
      </c>
      <c r="G1174" s="258" t="s">
        <v>571</v>
      </c>
      <c r="H1174" s="110"/>
    </row>
    <row r="1175" spans="1:8" ht="15.75" customHeight="1" x14ac:dyDescent="0.25">
      <c r="A1175" s="102">
        <v>11</v>
      </c>
      <c r="B1175" s="103" t="s">
        <v>581</v>
      </c>
      <c r="C1175" s="246"/>
      <c r="D1175" s="194">
        <v>10</v>
      </c>
      <c r="E1175" s="50">
        <v>100</v>
      </c>
      <c r="F1175" s="106">
        <f>+E1175*D1175</f>
      </c>
      <c r="G1175" s="109">
        <v>1</v>
      </c>
      <c r="H1175" s="45">
        <f>+G1175*F1175</f>
      </c>
    </row>
    <row r="1176" spans="1:8" ht="15" customHeight="1" x14ac:dyDescent="0.25">
      <c r="A1176" s="102"/>
      <c r="B1176" s="256" t="s">
        <v>697</v>
      </c>
      <c r="C1176" s="257"/>
      <c r="D1176" s="194"/>
      <c r="E1176" s="50"/>
      <c r="F1176" s="106"/>
      <c r="G1176" s="109"/>
      <c r="H1176" s="110"/>
    </row>
    <row r="1177" spans="1:8" ht="15.75" customHeight="1" x14ac:dyDescent="0.25">
      <c r="A1177" s="102"/>
      <c r="B1177" s="263"/>
      <c r="C1177" s="264"/>
      <c r="D1177" s="194"/>
      <c r="E1177" s="50"/>
      <c r="F1177" s="106"/>
      <c r="G1177" s="109"/>
      <c r="H1177" s="110"/>
    </row>
    <row r="1178" spans="1:8" ht="15.75" customHeight="1" x14ac:dyDescent="0.25">
      <c r="A1178" s="102"/>
      <c r="B1178" s="103"/>
      <c r="C1178" s="231"/>
      <c r="D1178" s="194"/>
      <c r="E1178" s="50"/>
      <c r="F1178" s="106"/>
      <c r="G1178" s="109"/>
      <c r="H1178" s="110"/>
    </row>
    <row r="1179" spans="1:8" ht="15.75" customHeight="1" x14ac:dyDescent="0.25">
      <c r="A1179" s="111"/>
      <c r="B1179" s="112"/>
      <c r="C1179" s="113"/>
      <c r="D1179" s="108"/>
      <c r="E1179" s="114"/>
      <c r="F1179" s="109"/>
      <c r="G1179" s="115"/>
      <c r="H1179" s="110"/>
    </row>
    <row r="1180" spans="1:8" ht="15.75" customHeight="1" x14ac:dyDescent="0.25">
      <c r="A1180" s="116"/>
      <c r="B1180" s="117"/>
      <c r="C1180" s="118" t="s">
        <v>58</v>
      </c>
      <c r="D1180" s="119">
        <f>SUM(D1163:D1179)</f>
      </c>
      <c r="E1180" s="119"/>
      <c r="F1180" s="119">
        <f>SUM(F1162:F1179)</f>
      </c>
      <c r="G1180" s="120"/>
      <c r="H1180" s="121">
        <f>SUM(H1163:H1179)</f>
      </c>
    </row>
    <row r="1181" spans="1:8" ht="15.75" customHeight="1" x14ac:dyDescent="0.25">
      <c r="A1181" s="122"/>
      <c r="B1181" s="123"/>
      <c r="C1181" s="124"/>
      <c r="D1181" s="60"/>
      <c r="E1181" s="125"/>
      <c r="F1181" s="125"/>
      <c r="G1181" s="126"/>
      <c r="H1181" s="74"/>
    </row>
    <row r="1182" spans="1:8" ht="15.75" customHeight="1" x14ac:dyDescent="0.25">
      <c r="A1182" s="127"/>
      <c r="B1182" s="18"/>
      <c r="C1182" s="18"/>
      <c r="D1182" s="77" t="s">
        <v>59</v>
      </c>
      <c r="E1182" s="76" t="s">
        <v>60</v>
      </c>
      <c r="F1182" s="76"/>
      <c r="G1182" s="17"/>
      <c r="H1182" s="25"/>
    </row>
    <row r="1183" spans="1:8" ht="15.75" customHeight="1" x14ac:dyDescent="0.25">
      <c r="A1183" s="127"/>
      <c r="B1183" s="18"/>
      <c r="C1183" s="18"/>
      <c r="D1183" s="77"/>
      <c r="E1183" s="76"/>
      <c r="F1183" s="76"/>
      <c r="G1183" s="17"/>
      <c r="H1183" s="25"/>
    </row>
    <row r="1184" spans="1:8" ht="15.75" customHeight="1" x14ac:dyDescent="0.25">
      <c r="A1184" s="76"/>
      <c r="B1184" s="76"/>
      <c r="C1184" s="76"/>
      <c r="D1184" s="77"/>
      <c r="E1184" s="76"/>
      <c r="F1184" s="76"/>
      <c r="G1184" s="17"/>
      <c r="H1184" s="25"/>
    </row>
    <row r="1185" spans="1:8" ht="15.75" customHeight="1" x14ac:dyDescent="0.25">
      <c r="A1185" s="76"/>
      <c r="B1185" s="76"/>
      <c r="C1185" s="76"/>
      <c r="D1185" s="77"/>
      <c r="E1185" s="76" t="s">
        <v>61</v>
      </c>
      <c r="F1185" s="76"/>
      <c r="G1185" s="17"/>
      <c r="H1185" s="25"/>
    </row>
    <row r="1186" spans="1:8" ht="15.75" customHeight="1" x14ac:dyDescent="0.25">
      <c r="D1186" s="9"/>
      <c r="H1186" s="9"/>
    </row>
    <row r="1187" spans="1:8" ht="15.75" customHeight="1" x14ac:dyDescent="0.25">
      <c r="D1187" s="9"/>
      <c r="H1187" s="9"/>
    </row>
    <row r="1188" spans="1:8" ht="15.75" customHeight="1" x14ac:dyDescent="0.25">
      <c r="D1188" s="9"/>
      <c r="H1188" s="9"/>
    </row>
    <row r="1189" spans="1:8" ht="15.75" customHeight="1" x14ac:dyDescent="0.25">
      <c r="D1189" s="9"/>
      <c r="H1189" s="9"/>
    </row>
    <row r="1190" spans="1:8" ht="15.75" customHeight="1" x14ac:dyDescent="0.25">
      <c r="D1190" s="9"/>
      <c r="H1190" s="9"/>
    </row>
    <row r="1191" spans="1:8" ht="15.75" customHeight="1" x14ac:dyDescent="0.25">
      <c r="D1191" s="9"/>
      <c r="H1191" s="9"/>
    </row>
    <row r="1192" spans="1:8" ht="15.75" customHeight="1" x14ac:dyDescent="0.25">
      <c r="D1192" s="9"/>
      <c r="H1192" s="9"/>
    </row>
    <row r="1193" spans="1:8" ht="15.75" customHeight="1" x14ac:dyDescent="0.25">
      <c r="D1193" s="9"/>
      <c r="H1193" s="9"/>
    </row>
    <row r="1194" spans="1:8" ht="15.75" customHeight="1" x14ac:dyDescent="0.25">
      <c r="D1194" s="9"/>
      <c r="H1194" s="9"/>
    </row>
    <row r="1195" spans="1:8" ht="15.75" customHeight="1" x14ac:dyDescent="0.25">
      <c r="D1195" s="9"/>
      <c r="H1195" s="9"/>
    </row>
    <row r="1196" spans="1:8" ht="15.75" customHeight="1" x14ac:dyDescent="0.25">
      <c r="A1196" s="10" t="s">
        <v>21</v>
      </c>
      <c r="B1196" s="10"/>
      <c r="C1196" s="10"/>
      <c r="D1196" s="10"/>
      <c r="E1196" s="10"/>
      <c r="F1196" s="10"/>
      <c r="G1196" s="10"/>
      <c r="H1196" s="10"/>
    </row>
    <row r="1197" spans="1:8" ht="15.75" customHeight="1" x14ac:dyDescent="0.25">
      <c r="D1197" s="9"/>
      <c r="H1197" s="9"/>
    </row>
    <row r="1198" spans="1:8" ht="15.75" customHeight="1" x14ac:dyDescent="0.25">
      <c r="A1198" s="17" t="s">
        <v>700</v>
      </c>
      <c r="B1198" s="17"/>
      <c r="C1198" s="86"/>
      <c r="D1198" s="18"/>
      <c r="E1198" s="17"/>
      <c r="F1198" s="19" t="s">
        <v>24</v>
      </c>
      <c r="G1198" s="21" t="s">
        <v>685</v>
      </c>
      <c r="H1198" s="22"/>
    </row>
    <row r="1199" spans="1:8" ht="15.75" customHeight="1" x14ac:dyDescent="0.25">
      <c r="A1199" s="17" t="inlineStr">
        <is>
          <t>Dealer-016</t>
        </is>
      </c>
      <c r="B1199" s="17"/>
      <c r="C1199" s="86"/>
      <c r="D1199" s="18"/>
      <c r="E1199" s="17"/>
      <c r="F1199" s="19" t="s">
        <v>29</v>
      </c>
      <c r="G1199" s="17" t="s">
        <v>702</v>
      </c>
      <c r="H1199" s="18"/>
    </row>
    <row r="1200" spans="1:8" ht="15.75" customHeight="1" x14ac:dyDescent="0.25">
      <c r="A1200" s="17" t="inlineStr">
        <is>
          <t>Dealer-017</t>
        </is>
      </c>
      <c r="B1200" s="17"/>
      <c r="C1200" s="265"/>
      <c r="D1200" s="265"/>
      <c r="E1200" s="138"/>
      <c r="F1200" s="18"/>
      <c r="G1200" s="17"/>
      <c r="H1200" s="25"/>
    </row>
    <row r="1201" spans="1:8" ht="15.75" customHeight="1" x14ac:dyDescent="0.25">
      <c r="A1201" s="17" t="inlineStr">
        <is>
          <t>Address line (redacted)</t>
        </is>
      </c>
      <c r="B1201" s="17"/>
      <c r="C1201" s="265"/>
      <c r="D1201" s="265"/>
      <c r="E1201" s="138"/>
      <c r="F1201" s="18"/>
      <c r="G1201" s="17"/>
      <c r="H1201" s="25"/>
    </row>
    <row r="1202" spans="1:8" ht="15.75" customHeight="1" x14ac:dyDescent="0.25">
      <c r="A1202" s="17" t="inlineStr">
        <is>
          <t>Address line (redacted)</t>
        </is>
      </c>
      <c r="B1202" s="17"/>
      <c r="C1202" s="266"/>
      <c r="D1202" s="266"/>
      <c r="E1202" s="138"/>
      <c r="F1202" s="18"/>
      <c r="G1202" s="17"/>
      <c r="H1202" s="25"/>
    </row>
    <row r="1203" spans="1:8" ht="15.75" customHeight="1" x14ac:dyDescent="0.3">
      <c r="A1203" s="17"/>
      <c r="B1203" s="87"/>
      <c r="C1203" s="266"/>
      <c r="D1203" s="266"/>
      <c r="E1203" s="138"/>
      <c r="F1203" s="18"/>
      <c r="G1203" s="17"/>
      <c r="H1203" s="25"/>
    </row>
    <row r="1204" spans="1:8" ht="15.75" customHeight="1" x14ac:dyDescent="0.25">
      <c r="A1204" s="17" t="s">
        <v>79</v>
      </c>
      <c r="B1204" s="17"/>
      <c r="C1204" s="17"/>
      <c r="D1204" s="18"/>
      <c r="E1204" s="17"/>
      <c r="F1204" s="18"/>
      <c r="G1204" s="17"/>
      <c r="H1204" s="25"/>
    </row>
    <row r="1205" spans="1:8" ht="15.75" customHeight="1" x14ac:dyDescent="0.25">
      <c r="A1205" s="17"/>
      <c r="B1205" s="17"/>
      <c r="C1205" s="17"/>
      <c r="D1205" s="18"/>
      <c r="E1205" s="17"/>
      <c r="F1205" s="18"/>
      <c r="G1205" s="17"/>
      <c r="H1205" s="25"/>
    </row>
    <row r="1206" spans="1:8" ht="15.75" customHeight="1" x14ac:dyDescent="0.25">
      <c r="A1206" s="17" t="s">
        <v>35</v>
      </c>
      <c r="B1206" s="17"/>
      <c r="C1206" s="17"/>
      <c r="D1206" s="18"/>
      <c r="E1206" s="17"/>
      <c r="F1206" s="18"/>
      <c r="G1206" s="17"/>
      <c r="H1206" s="25"/>
    </row>
    <row r="1207" spans="1:8" ht="15.75" customHeight="1" x14ac:dyDescent="0.25">
      <c r="A1207" s="17" t="s">
        <v>36</v>
      </c>
      <c r="B1207" s="17"/>
      <c r="C1207" s="17"/>
      <c r="D1207" s="18"/>
      <c r="E1207" s="17"/>
      <c r="F1207" s="18"/>
      <c r="G1207" s="17"/>
      <c r="H1207" s="25"/>
    </row>
    <row r="1208" spans="1:8" ht="15.75" customHeight="1" x14ac:dyDescent="0.25">
      <c r="A1208" s="89" t="s">
        <v>37</v>
      </c>
      <c r="B1208" s="90" t="s">
        <v>38</v>
      </c>
      <c r="C1208" s="90"/>
      <c r="D1208" s="91" t="s">
        <v>39</v>
      </c>
      <c r="E1208" s="91" t="s">
        <v>40</v>
      </c>
      <c r="F1208" s="92" t="s">
        <v>41</v>
      </c>
      <c r="G1208" s="93" t="s">
        <v>42</v>
      </c>
      <c r="H1208" s="94" t="s">
        <v>43</v>
      </c>
    </row>
    <row r="1209" spans="1:8" ht="15.75" customHeight="1" x14ac:dyDescent="0.3">
      <c r="A1209" s="47"/>
      <c r="B1209" s="95"/>
      <c r="C1209" s="95"/>
      <c r="D1209" s="96"/>
      <c r="E1209" s="96"/>
      <c r="F1209" s="50"/>
      <c r="G1209" s="50"/>
      <c r="H1209" s="45"/>
    </row>
    <row r="1210" spans="1:8" ht="15.75" customHeight="1" x14ac:dyDescent="0.25">
      <c r="A1210" s="102"/>
      <c r="B1210" s="98" t="s">
        <v>708</v>
      </c>
      <c r="C1210" s="99"/>
      <c r="D1210" s="233"/>
      <c r="E1210" s="50"/>
      <c r="F1210" s="106"/>
      <c r="G1210" s="50"/>
      <c r="H1210" s="45"/>
    </row>
    <row r="1211" spans="1:8" ht="15.75" customHeight="1" x14ac:dyDescent="0.25">
      <c r="A1211" s="102">
        <v>1</v>
      </c>
      <c r="B1211" s="103" t="s">
        <v>709</v>
      </c>
      <c r="C1211" s="157"/>
      <c r="D1211" s="233">
        <v>100</v>
      </c>
      <c r="E1211" s="50">
        <v>100</v>
      </c>
      <c r="F1211" s="106">
        <f>+E1211*D1211</f>
      </c>
      <c r="G1211" s="50">
        <v>1</v>
      </c>
      <c r="H1211" s="45">
        <f>+G1211*F1211</f>
      </c>
    </row>
    <row r="1212" spans="1:8" ht="15.75" customHeight="1" x14ac:dyDescent="0.25">
      <c r="A1212" s="102"/>
      <c r="B1212" s="103"/>
      <c r="C1212" s="231"/>
      <c r="D1212" s="234"/>
      <c r="E1212" s="50"/>
      <c r="F1212" s="106"/>
      <c r="G1212" s="109"/>
      <c r="H1212" s="110"/>
    </row>
    <row r="1213" spans="1:8" ht="15.75" customHeight="1" x14ac:dyDescent="0.25">
      <c r="A1213" s="111"/>
      <c r="B1213" s="112"/>
      <c r="C1213" s="113"/>
      <c r="D1213" s="108"/>
      <c r="E1213" s="114"/>
      <c r="F1213" s="109"/>
      <c r="G1213" s="115"/>
      <c r="H1213" s="110"/>
    </row>
    <row r="1214" spans="1:8" ht="15.75" customHeight="1" x14ac:dyDescent="0.25">
      <c r="A1214" s="116"/>
      <c r="B1214" s="117"/>
      <c r="C1214" s="118" t="s">
        <v>58</v>
      </c>
      <c r="D1214" s="119">
        <f>SUM(D1210:D1213)</f>
      </c>
      <c r="E1214" s="119"/>
      <c r="F1214" s="119">
        <f>SUM(F1210:F1213)</f>
      </c>
      <c r="G1214" s="120"/>
      <c r="H1214" s="121">
        <f>SUM(H1211:H1213)</f>
      </c>
    </row>
    <row r="1215" spans="1:8" ht="15.75" customHeight="1" x14ac:dyDescent="0.25">
      <c r="A1215" s="122"/>
      <c r="B1215" s="123"/>
      <c r="C1215" s="124"/>
      <c r="D1215" s="60"/>
      <c r="E1215" s="125"/>
      <c r="F1215" s="125"/>
      <c r="G1215" s="126"/>
      <c r="H1215" s="74"/>
    </row>
    <row r="1216" spans="1:8" ht="15.75" customHeight="1" x14ac:dyDescent="0.25">
      <c r="A1216" s="127"/>
      <c r="B1216" s="18"/>
      <c r="C1216" s="18"/>
      <c r="D1216" s="77" t="s">
        <v>59</v>
      </c>
      <c r="E1216" s="76" t="s">
        <v>60</v>
      </c>
      <c r="F1216" s="76"/>
      <c r="G1216" s="17"/>
      <c r="H1216" s="25"/>
    </row>
    <row r="1217" spans="1:8" ht="15.75" customHeight="1" x14ac:dyDescent="0.25">
      <c r="A1217" s="127"/>
      <c r="B1217" s="18"/>
      <c r="C1217" s="18"/>
      <c r="D1217" s="77"/>
      <c r="E1217" s="76"/>
      <c r="F1217" s="76"/>
      <c r="G1217" s="17"/>
      <c r="H1217" s="25"/>
    </row>
    <row r="1218" spans="1:8" ht="15.75" customHeight="1" x14ac:dyDescent="0.25">
      <c r="A1218" s="76"/>
      <c r="B1218" s="76"/>
      <c r="C1218" s="76"/>
      <c r="D1218" s="77"/>
      <c r="E1218" s="76"/>
      <c r="F1218" s="76"/>
      <c r="G1218" s="17"/>
      <c r="H1218" s="25"/>
    </row>
    <row r="1219" spans="1:8" ht="15.75" customHeight="1" x14ac:dyDescent="0.25">
      <c r="A1219" s="76"/>
      <c r="B1219" s="76"/>
      <c r="C1219" s="76"/>
      <c r="D1219" s="77"/>
      <c r="E1219" s="76" t="s">
        <v>61</v>
      </c>
      <c r="F1219" s="76"/>
      <c r="G1219" s="17"/>
      <c r="H1219" s="25"/>
    </row>
    <row r="1220" spans="1:8" ht="15.75" customHeight="1" x14ac:dyDescent="0.25">
      <c r="D1220" s="9"/>
      <c r="H1220" s="9"/>
    </row>
    <row r="1221" spans="1:8" ht="15.75" customHeight="1" x14ac:dyDescent="0.25">
      <c r="D1221" s="9"/>
      <c r="H1221" s="9"/>
    </row>
    <row r="1222" spans="1:8" ht="15.75" customHeight="1" x14ac:dyDescent="0.25">
      <c r="D1222" s="9"/>
      <c r="H1222" s="9"/>
    </row>
    <row r="1223" spans="1:8" ht="15.75" customHeight="1" x14ac:dyDescent="0.25">
      <c r="D1223" s="9"/>
      <c r="H1223" s="9"/>
    </row>
    <row r="1224" spans="1:8" ht="15.75" customHeight="1" x14ac:dyDescent="0.25">
      <c r="D1224" s="9"/>
      <c r="H1224" s="9"/>
    </row>
    <row r="1225" spans="1:8" ht="15.75" customHeight="1" x14ac:dyDescent="0.25">
      <c r="D1225" s="9"/>
      <c r="H1225" s="9"/>
    </row>
    <row r="1226" spans="1:8" ht="15.75" customHeight="1" x14ac:dyDescent="0.25">
      <c r="D1226" s="9"/>
      <c r="H1226" s="9"/>
    </row>
    <row r="1227" spans="1:8" ht="15.75" customHeight="1" x14ac:dyDescent="0.25">
      <c r="D1227" s="9"/>
      <c r="H1227" s="9"/>
    </row>
    <row r="1228" spans="1:8" ht="15.75" customHeight="1" x14ac:dyDescent="0.25">
      <c r="D1228" s="9"/>
      <c r="H1228" s="9"/>
    </row>
    <row r="1229" spans="1:8" ht="15.75" customHeight="1" x14ac:dyDescent="0.25">
      <c r="D1229" s="9"/>
      <c r="H1229" s="9"/>
    </row>
    <row r="1230" spans="1:8" ht="15.75" customHeight="1" x14ac:dyDescent="0.25">
      <c r="D1230" s="9"/>
      <c r="H1230" s="9"/>
    </row>
    <row r="1231" spans="1:8" ht="15.75" customHeight="1" x14ac:dyDescent="0.25">
      <c r="D1231" s="9"/>
      <c r="H1231" s="9"/>
    </row>
    <row r="1232" spans="1:8" ht="15.75" customHeight="1" x14ac:dyDescent="0.25">
      <c r="D1232" s="9"/>
      <c r="H1232" s="9"/>
    </row>
    <row r="1233" spans="1:8" ht="15.75" customHeight="1" x14ac:dyDescent="0.25">
      <c r="D1233" s="9"/>
      <c r="H1233" s="9"/>
    </row>
    <row r="1234" spans="1:8" ht="15.75" customHeight="1" x14ac:dyDescent="0.25">
      <c r="D1234" s="9"/>
      <c r="H1234" s="9"/>
    </row>
    <row r="1235" spans="1:8" ht="15.75" customHeight="1" x14ac:dyDescent="0.25">
      <c r="D1235" s="9"/>
      <c r="H1235" s="9"/>
    </row>
    <row r="1236" spans="1:8" ht="15.75" customHeight="1" x14ac:dyDescent="0.25">
      <c r="D1236" s="9"/>
      <c r="H1236" s="9"/>
    </row>
    <row r="1237" spans="1:8" ht="15.75" customHeight="1" x14ac:dyDescent="0.25">
      <c r="D1237" s="9"/>
      <c r="H1237" s="9"/>
    </row>
    <row r="1238" spans="1:8" ht="15.75" customHeight="1" x14ac:dyDescent="0.25">
      <c r="D1238" s="9"/>
      <c r="H1238" s="9"/>
    </row>
    <row r="1239" spans="1:8" ht="15.75" customHeight="1" x14ac:dyDescent="0.25">
      <c r="A1239" s="10" t="s">
        <v>21</v>
      </c>
      <c r="B1239" s="10"/>
      <c r="C1239" s="10"/>
      <c r="D1239" s="10"/>
      <c r="E1239" s="10"/>
      <c r="F1239" s="10"/>
      <c r="G1239" s="10"/>
      <c r="H1239" s="10"/>
    </row>
    <row r="1240" spans="1:8" ht="15.75" customHeight="1" x14ac:dyDescent="0.25">
      <c r="D1240" s="9"/>
      <c r="H1240" s="9"/>
    </row>
    <row r="1241" spans="1:8" ht="15.75" customHeight="1" x14ac:dyDescent="0.25">
      <c r="A1241" s="17" t="s">
        <v>28</v>
      </c>
      <c r="B1241" s="17"/>
      <c r="C1241" s="86"/>
      <c r="D1241" s="18"/>
      <c r="E1241" s="17"/>
      <c r="F1241" s="19" t="s">
        <v>24</v>
      </c>
      <c r="G1241" s="21" t="s">
        <v>640</v>
      </c>
      <c r="H1241" s="22"/>
    </row>
    <row r="1242" spans="1:8" ht="15.75" customHeight="1" x14ac:dyDescent="0.3">
      <c r="A1242" s="87" t="inlineStr">
        <is>
          <t>Dealer-002</t>
        </is>
      </c>
      <c r="B1242" s="87"/>
      <c r="C1242" s="86"/>
      <c r="D1242" s="18"/>
      <c r="E1242" s="17"/>
      <c r="F1242" s="19" t="s">
        <v>29</v>
      </c>
      <c r="G1242" s="17" t="s">
        <v>711</v>
      </c>
      <c r="H1242" s="18"/>
    </row>
    <row r="1243" spans="1:8" ht="15.75" customHeight="1" x14ac:dyDescent="0.3">
      <c r="A1243" s="87" t="inlineStr">
        <is>
          <t>Address line (redacted)</t>
        </is>
      </c>
      <c r="B1243" s="87"/>
      <c r="C1243" s="88" t="s">
        <v>498</v>
      </c>
      <c r="D1243" s="88"/>
      <c r="E1243" s="88"/>
      <c r="F1243" s="18"/>
      <c r="G1243" s="17"/>
      <c r="H1243" s="25"/>
    </row>
    <row r="1244" spans="1:8" ht="15.75" customHeight="1" x14ac:dyDescent="0.3">
      <c r="A1244" s="87" t="inlineStr">
        <is>
          <t>Address line (redacted)</t>
        </is>
      </c>
      <c r="B1244" s="87"/>
      <c r="C1244" s="88"/>
      <c r="D1244" s="88"/>
      <c r="E1244" s="88"/>
      <c r="F1244" s="18"/>
      <c r="G1244" s="17"/>
      <c r="H1244" s="25"/>
    </row>
    <row r="1245" spans="1:8" ht="15.75" customHeight="1" x14ac:dyDescent="0.25">
      <c r="A1245" s="17"/>
      <c r="B1245" s="17"/>
      <c r="C1245" s="88"/>
      <c r="D1245" s="88"/>
      <c r="E1245" s="88"/>
      <c r="F1245" s="18"/>
      <c r="G1245" s="17"/>
      <c r="H1245" s="25"/>
    </row>
    <row r="1246" spans="1:8" ht="15.75" customHeight="1" x14ac:dyDescent="0.25">
      <c r="A1246" s="17" t="s">
        <v>79</v>
      </c>
      <c r="B1246" s="17"/>
      <c r="C1246" s="17"/>
      <c r="D1246" s="18"/>
      <c r="E1246" s="17"/>
      <c r="F1246" s="18"/>
      <c r="G1246" s="17"/>
      <c r="H1246" s="25"/>
    </row>
    <row r="1247" spans="1:8" ht="15.75" customHeight="1" x14ac:dyDescent="0.25">
      <c r="A1247" s="17"/>
      <c r="B1247" s="17"/>
      <c r="C1247" s="17"/>
      <c r="D1247" s="18"/>
      <c r="E1247" s="17"/>
      <c r="F1247" s="18"/>
      <c r="G1247" s="17"/>
      <c r="H1247" s="25"/>
    </row>
    <row r="1248" spans="1:8" ht="15.75" customHeight="1" x14ac:dyDescent="0.25">
      <c r="A1248" s="17" t="s">
        <v>35</v>
      </c>
      <c r="B1248" s="17"/>
      <c r="C1248" s="17"/>
      <c r="D1248" s="18"/>
      <c r="E1248" s="17"/>
      <c r="F1248" s="18"/>
      <c r="G1248" s="17"/>
      <c r="H1248" s="25"/>
    </row>
    <row r="1249" spans="1:8" ht="15.75" customHeight="1" x14ac:dyDescent="0.25">
      <c r="A1249" s="17" t="s">
        <v>36</v>
      </c>
      <c r="B1249" s="17"/>
      <c r="C1249" s="17"/>
      <c r="D1249" s="18"/>
      <c r="E1249" s="17"/>
      <c r="F1249" s="18"/>
      <c r="G1249" s="17"/>
      <c r="H1249" s="25"/>
    </row>
    <row r="1250" spans="1:8" ht="15.75" customHeight="1" x14ac:dyDescent="0.25">
      <c r="A1250" s="89" t="s">
        <v>37</v>
      </c>
      <c r="B1250" s="90" t="s">
        <v>38</v>
      </c>
      <c r="C1250" s="90"/>
      <c r="D1250" s="91" t="s">
        <v>39</v>
      </c>
      <c r="E1250" s="91" t="s">
        <v>40</v>
      </c>
      <c r="F1250" s="92" t="s">
        <v>41</v>
      </c>
      <c r="G1250" s="93" t="s">
        <v>42</v>
      </c>
      <c r="H1250" s="94" t="s">
        <v>43</v>
      </c>
    </row>
    <row r="1251" spans="1:8" ht="15.75" customHeight="1" x14ac:dyDescent="0.3">
      <c r="A1251" s="47"/>
      <c r="B1251" s="95"/>
      <c r="C1251" s="95"/>
      <c r="D1251" s="96"/>
      <c r="E1251" s="96"/>
      <c r="F1251" s="50"/>
      <c r="G1251" s="50"/>
      <c r="H1251" s="45"/>
    </row>
    <row r="1252" spans="1:8" ht="15.75" customHeight="1" x14ac:dyDescent="0.25">
      <c r="A1252" s="102"/>
      <c r="B1252" s="98" t="s">
        <v>584</v>
      </c>
      <c r="C1252" s="99"/>
      <c r="D1252" s="233"/>
      <c r="E1252" s="50"/>
      <c r="F1252" s="106"/>
      <c r="G1252" s="50"/>
      <c r="H1252" s="45"/>
    </row>
    <row r="1253" spans="1:8" ht="15.75" customHeight="1" x14ac:dyDescent="0.25">
      <c r="A1253" s="102">
        <v>1</v>
      </c>
      <c r="B1253" s="103" t="s">
        <v>135</v>
      </c>
      <c r="C1253" s="157" t="s">
        <v>358</v>
      </c>
      <c r="D1253" s="233">
        <v>1</v>
      </c>
      <c r="E1253" s="50">
        <v>5</v>
      </c>
      <c r="F1253" s="106">
        <f t="shared" ref="F1253:F1267" si="53">+E1253*D1253</f>
      </c>
      <c r="G1253" s="50">
        <v>1</v>
      </c>
      <c r="H1253" s="45">
        <f t="shared" ref="H1253:H1267" si="54">+G1253*F1253</f>
      </c>
    </row>
    <row r="1254" spans="1:8" ht="15.75" customHeight="1" x14ac:dyDescent="0.25">
      <c r="A1254" s="102">
        <v>2</v>
      </c>
      <c r="B1254" s="103" t="s">
        <v>585</v>
      </c>
      <c r="C1254" s="157" t="s">
        <v>366</v>
      </c>
      <c r="D1254" s="233">
        <v>6</v>
      </c>
      <c r="E1254" s="50">
        <v>5</v>
      </c>
      <c r="F1254" s="106">
        <f t="shared" si="53"/>
      </c>
      <c r="G1254" s="50">
        <v>1</v>
      </c>
      <c r="H1254" s="45">
        <f t="shared" si="54"/>
      </c>
    </row>
    <row r="1255" spans="1:8" ht="15.75" customHeight="1" x14ac:dyDescent="0.25">
      <c r="A1255" s="102">
        <v>3</v>
      </c>
      <c r="B1255" s="103" t="s">
        <v>714</v>
      </c>
      <c r="C1255" s="157" t="s">
        <v>374</v>
      </c>
      <c r="D1255" s="233">
        <v>6</v>
      </c>
      <c r="E1255" s="50">
        <v>5</v>
      </c>
      <c r="F1255" s="106">
        <f t="shared" si="53"/>
      </c>
      <c r="G1255" s="50">
        <v>1</v>
      </c>
      <c r="H1255" s="45">
        <f t="shared" si="54"/>
      </c>
    </row>
    <row r="1256" spans="1:8" ht="15.75" customHeight="1" x14ac:dyDescent="0.25">
      <c r="A1256" s="102">
        <v>4</v>
      </c>
      <c r="B1256" s="103" t="s">
        <v>172</v>
      </c>
      <c r="C1256" s="157" t="s">
        <v>394</v>
      </c>
      <c r="D1256" s="233">
        <v>20</v>
      </c>
      <c r="E1256" s="50">
        <v>5</v>
      </c>
      <c r="F1256" s="106">
        <f t="shared" si="53"/>
      </c>
      <c r="G1256" s="50">
        <v>1</v>
      </c>
      <c r="H1256" s="45">
        <f t="shared" si="54"/>
      </c>
    </row>
    <row r="1257" spans="1:8" ht="15.75" customHeight="1" x14ac:dyDescent="0.25">
      <c r="A1257" s="102">
        <v>5</v>
      </c>
      <c r="B1257" s="103" t="s">
        <v>588</v>
      </c>
      <c r="C1257" s="157" t="s">
        <v>383</v>
      </c>
      <c r="D1257" s="233">
        <v>20</v>
      </c>
      <c r="E1257" s="50">
        <v>5</v>
      </c>
      <c r="F1257" s="106">
        <f t="shared" si="53"/>
      </c>
      <c r="G1257" s="50">
        <v>1</v>
      </c>
      <c r="H1257" s="45">
        <f t="shared" si="54"/>
      </c>
    </row>
    <row r="1258" spans="1:8" ht="15.75" customHeight="1" x14ac:dyDescent="0.25">
      <c r="A1258" s="102">
        <v>6</v>
      </c>
      <c r="B1258" s="103" t="s">
        <v>573</v>
      </c>
      <c r="C1258" s="157" t="s">
        <v>396</v>
      </c>
      <c r="D1258" s="233">
        <v>4</v>
      </c>
      <c r="E1258" s="50">
        <v>5</v>
      </c>
      <c r="F1258" s="106">
        <f t="shared" si="53"/>
      </c>
      <c r="G1258" s="50">
        <v>1</v>
      </c>
      <c r="H1258" s="45">
        <f t="shared" si="54"/>
      </c>
    </row>
    <row r="1259" spans="1:8" ht="15.75" customHeight="1" x14ac:dyDescent="0.25">
      <c r="A1259" s="102">
        <v>7</v>
      </c>
      <c r="B1259" s="103" t="s">
        <v>604</v>
      </c>
      <c r="C1259" s="157" t="s">
        <v>407</v>
      </c>
      <c r="D1259" s="233">
        <v>20</v>
      </c>
      <c r="E1259" s="50">
        <v>5</v>
      </c>
      <c r="F1259" s="106">
        <f t="shared" si="53"/>
      </c>
      <c r="G1259" s="50">
        <v>1</v>
      </c>
      <c r="H1259" s="45">
        <f t="shared" si="54"/>
      </c>
    </row>
    <row r="1260" spans="1:8" ht="15.75" customHeight="1" x14ac:dyDescent="0.25">
      <c r="A1260" s="102">
        <v>8</v>
      </c>
      <c r="B1260" s="103" t="s">
        <v>171</v>
      </c>
      <c r="C1260" s="157" t="s">
        <v>393</v>
      </c>
      <c r="D1260" s="233">
        <v>6</v>
      </c>
      <c r="E1260" s="50">
        <v>5</v>
      </c>
      <c r="F1260" s="106">
        <f t="shared" si="53"/>
      </c>
      <c r="G1260" s="50">
        <v>1</v>
      </c>
      <c r="H1260" s="45">
        <f t="shared" si="54"/>
      </c>
    </row>
    <row r="1261" spans="1:8" ht="15.75" customHeight="1" x14ac:dyDescent="0.25">
      <c r="A1261" s="102">
        <v>9</v>
      </c>
      <c r="B1261" s="103" t="s">
        <v>175</v>
      </c>
      <c r="C1261" s="157" t="s">
        <v>397</v>
      </c>
      <c r="D1261" s="233">
        <v>4</v>
      </c>
      <c r="E1261" s="50">
        <v>5</v>
      </c>
      <c r="F1261" s="106">
        <f t="shared" si="53"/>
      </c>
      <c r="G1261" s="50">
        <v>1</v>
      </c>
      <c r="H1261" s="45">
        <f t="shared" si="54"/>
      </c>
    </row>
    <row r="1262" spans="1:8" ht="15.75" customHeight="1" x14ac:dyDescent="0.25">
      <c r="A1262" s="102">
        <v>10</v>
      </c>
      <c r="B1262" s="103" t="s">
        <v>593</v>
      </c>
      <c r="C1262" s="157" t="s">
        <v>391</v>
      </c>
      <c r="D1262" s="233">
        <v>4</v>
      </c>
      <c r="E1262" s="50">
        <v>5</v>
      </c>
      <c r="F1262" s="106">
        <f t="shared" si="53"/>
      </c>
      <c r="G1262" s="50">
        <v>1</v>
      </c>
      <c r="H1262" s="45">
        <f t="shared" si="54"/>
      </c>
    </row>
    <row r="1263" spans="1:8" ht="15.75" customHeight="1" x14ac:dyDescent="0.25">
      <c r="A1263" s="102">
        <v>11</v>
      </c>
      <c r="B1263" s="103" t="s">
        <v>264</v>
      </c>
      <c r="C1263" s="157" t="s">
        <v>414</v>
      </c>
      <c r="D1263" s="194">
        <v>5</v>
      </c>
      <c r="E1263" s="50">
        <v>10</v>
      </c>
      <c r="F1263" s="106">
        <f t="shared" si="53"/>
      </c>
      <c r="G1263" s="109">
        <v>1</v>
      </c>
      <c r="H1263" s="45">
        <f t="shared" si="54"/>
      </c>
    </row>
    <row r="1264" spans="1:8" ht="15.75" customHeight="1" x14ac:dyDescent="0.25">
      <c r="A1264" s="102">
        <v>12</v>
      </c>
      <c r="B1264" s="103" t="s">
        <v>179</v>
      </c>
      <c r="C1264" s="157" t="s">
        <v>401</v>
      </c>
      <c r="D1264" s="194">
        <v>6</v>
      </c>
      <c r="E1264" s="50">
        <v>5</v>
      </c>
      <c r="F1264" s="106">
        <f t="shared" si="53"/>
      </c>
      <c r="G1264" s="109">
        <v>1</v>
      </c>
      <c r="H1264" s="45">
        <f t="shared" si="54"/>
      </c>
    </row>
    <row r="1265" spans="1:8" ht="15.75" customHeight="1" x14ac:dyDescent="0.25">
      <c r="A1265" s="102">
        <v>13</v>
      </c>
      <c r="B1265" s="103" t="s">
        <v>234</v>
      </c>
      <c r="C1265" s="157" t="s">
        <v>369</v>
      </c>
      <c r="D1265" s="194">
        <v>2</v>
      </c>
      <c r="E1265" s="50">
        <v>5</v>
      </c>
      <c r="F1265" s="106">
        <f t="shared" si="53"/>
      </c>
      <c r="G1265" s="109">
        <v>1</v>
      </c>
      <c r="H1265" s="45">
        <f t="shared" si="54"/>
      </c>
    </row>
    <row r="1266" spans="1:8" ht="15.75" customHeight="1" x14ac:dyDescent="0.25">
      <c r="A1266" s="102">
        <v>14</v>
      </c>
      <c r="B1266" s="103" t="s">
        <v>598</v>
      </c>
      <c r="C1266" s="157"/>
      <c r="D1266" s="194">
        <v>5</v>
      </c>
      <c r="E1266" s="50">
        <v>10</v>
      </c>
      <c r="F1266" s="106">
        <f t="shared" si="53"/>
      </c>
      <c r="G1266" s="109">
        <v>1</v>
      </c>
      <c r="H1266" s="45">
        <f t="shared" si="54"/>
      </c>
    </row>
    <row r="1267" spans="1:8" ht="15.75" customHeight="1" x14ac:dyDescent="0.25">
      <c r="A1267" s="102">
        <v>15</v>
      </c>
      <c r="B1267" s="103" t="s">
        <v>717</v>
      </c>
      <c r="C1267" s="157"/>
      <c r="D1267" s="194">
        <v>5</v>
      </c>
      <c r="E1267" s="50">
        <v>10</v>
      </c>
      <c r="F1267" s="106">
        <f t="shared" si="53"/>
      </c>
      <c r="G1267" s="109">
        <v>1</v>
      </c>
      <c r="H1267" s="45">
        <f t="shared" si="54"/>
      </c>
    </row>
    <row r="1268" spans="1:8" ht="15.75" customHeight="1" x14ac:dyDescent="0.25">
      <c r="A1268" s="102"/>
      <c r="B1268" s="98" t="s">
        <v>599</v>
      </c>
      <c r="C1268" s="99"/>
      <c r="D1268" s="194"/>
      <c r="E1268" s="50"/>
      <c r="F1268" s="106"/>
      <c r="G1268" s="109"/>
      <c r="H1268" s="45"/>
    </row>
    <row r="1269" spans="1:8" ht="15.75" customHeight="1" x14ac:dyDescent="0.25">
      <c r="A1269" s="102">
        <v>16</v>
      </c>
      <c r="B1269" s="225" t="s">
        <v>181</v>
      </c>
      <c r="C1269" s="154" t="s">
        <v>460</v>
      </c>
      <c r="D1269" s="194">
        <v>8</v>
      </c>
      <c r="E1269" s="50">
        <v>6</v>
      </c>
      <c r="F1269" s="106">
        <f t="shared" ref="F1269:F1277" si="55">+E1269*D1269</f>
      </c>
      <c r="G1269" s="109">
        <v>1</v>
      </c>
      <c r="H1269" s="45">
        <f t="shared" ref="H1269:H1277" si="56">+G1269*F1269</f>
      </c>
    </row>
    <row r="1270" spans="1:8" ht="15.75" customHeight="1" x14ac:dyDescent="0.25">
      <c r="A1270" s="102">
        <v>17</v>
      </c>
      <c r="B1270" s="225" t="s">
        <v>334</v>
      </c>
      <c r="C1270" s="154" t="s">
        <v>464</v>
      </c>
      <c r="D1270" s="194">
        <v>8</v>
      </c>
      <c r="E1270" s="50">
        <v>6</v>
      </c>
      <c r="F1270" s="106">
        <f t="shared" si="55"/>
      </c>
      <c r="G1270" s="109">
        <v>1</v>
      </c>
      <c r="H1270" s="45">
        <f t="shared" si="56"/>
      </c>
    </row>
    <row r="1271" spans="1:8" ht="15.75" customHeight="1" x14ac:dyDescent="0.25">
      <c r="A1271" s="102">
        <v>18</v>
      </c>
      <c r="B1271" s="225" t="s">
        <v>612</v>
      </c>
      <c r="C1271" s="154" t="s">
        <v>613</v>
      </c>
      <c r="D1271" s="194">
        <v>5</v>
      </c>
      <c r="E1271" s="50">
        <v>6</v>
      </c>
      <c r="F1271" s="106">
        <f t="shared" si="55"/>
      </c>
      <c r="G1271" s="109">
        <v>1</v>
      </c>
      <c r="H1271" s="45">
        <f t="shared" si="56"/>
      </c>
    </row>
    <row r="1272" spans="1:8" ht="15.75" customHeight="1" x14ac:dyDescent="0.25">
      <c r="A1272" s="102">
        <v>19</v>
      </c>
      <c r="B1272" s="225" t="s">
        <v>188</v>
      </c>
      <c r="C1272" s="154" t="s">
        <v>465</v>
      </c>
      <c r="D1272" s="194">
        <v>2</v>
      </c>
      <c r="E1272" s="50">
        <v>6</v>
      </c>
      <c r="F1272" s="106">
        <f t="shared" si="55"/>
      </c>
      <c r="G1272" s="109">
        <v>1</v>
      </c>
      <c r="H1272" s="45">
        <f t="shared" si="56"/>
      </c>
    </row>
    <row r="1273" spans="1:8" ht="15.75" customHeight="1" x14ac:dyDescent="0.25">
      <c r="A1273" s="102">
        <v>20</v>
      </c>
      <c r="B1273" s="103" t="s">
        <v>118</v>
      </c>
      <c r="C1273" s="267" t="s">
        <v>421</v>
      </c>
      <c r="D1273" s="194">
        <v>4</v>
      </c>
      <c r="E1273" s="50">
        <v>6</v>
      </c>
      <c r="F1273" s="106">
        <f t="shared" si="55"/>
      </c>
      <c r="G1273" s="109">
        <v>1</v>
      </c>
      <c r="H1273" s="45">
        <f t="shared" si="56"/>
      </c>
    </row>
    <row r="1274" spans="1:8" ht="15.75" customHeight="1" x14ac:dyDescent="0.25">
      <c r="A1274" s="102">
        <v>21</v>
      </c>
      <c r="B1274" s="103" t="s">
        <v>146</v>
      </c>
      <c r="C1274" s="246" t="s">
        <v>431</v>
      </c>
      <c r="D1274" s="194">
        <v>8</v>
      </c>
      <c r="E1274" s="50">
        <v>6</v>
      </c>
      <c r="F1274" s="106">
        <f t="shared" si="55"/>
      </c>
      <c r="G1274" s="109">
        <v>1</v>
      </c>
      <c r="H1274" s="45">
        <f t="shared" si="56"/>
      </c>
    </row>
    <row r="1275" spans="1:8" ht="15.75" customHeight="1" x14ac:dyDescent="0.25">
      <c r="A1275" s="102">
        <v>22</v>
      </c>
      <c r="B1275" s="103" t="s">
        <v>615</v>
      </c>
      <c r="C1275" s="246" t="s">
        <v>441</v>
      </c>
      <c r="D1275" s="194">
        <v>2</v>
      </c>
      <c r="E1275" s="50">
        <v>6</v>
      </c>
      <c r="F1275" s="106">
        <f t="shared" si="55"/>
      </c>
      <c r="G1275" s="109">
        <v>1</v>
      </c>
      <c r="H1275" s="45">
        <f t="shared" si="56"/>
      </c>
    </row>
    <row r="1276" spans="1:8" ht="15.75" customHeight="1" x14ac:dyDescent="0.25">
      <c r="A1276" s="102">
        <v>23</v>
      </c>
      <c r="B1276" s="103" t="s">
        <v>159</v>
      </c>
      <c r="C1276" s="246" t="s">
        <v>439</v>
      </c>
      <c r="D1276" s="194">
        <v>8</v>
      </c>
      <c r="E1276" s="50">
        <v>6</v>
      </c>
      <c r="F1276" s="106">
        <f t="shared" si="55"/>
      </c>
      <c r="G1276" s="109">
        <v>1</v>
      </c>
      <c r="H1276" s="45">
        <f t="shared" si="56"/>
      </c>
    </row>
    <row r="1277" spans="1:8" ht="15.75" customHeight="1" x14ac:dyDescent="0.25">
      <c r="A1277" s="102">
        <v>24</v>
      </c>
      <c r="B1277" s="103" t="s">
        <v>175</v>
      </c>
      <c r="C1277" s="246" t="s">
        <v>438</v>
      </c>
      <c r="D1277" s="194">
        <v>2</v>
      </c>
      <c r="E1277" s="50">
        <v>4</v>
      </c>
      <c r="F1277" s="106">
        <f t="shared" si="55"/>
      </c>
      <c r="G1277" s="109">
        <v>1</v>
      </c>
      <c r="H1277" s="45">
        <f t="shared" si="56"/>
      </c>
    </row>
    <row r="1278" spans="1:8" ht="15.75" customHeight="1" x14ac:dyDescent="0.25">
      <c r="A1278" s="111"/>
      <c r="B1278" s="112"/>
      <c r="C1278" s="113"/>
      <c r="D1278" s="108"/>
      <c r="E1278" s="114"/>
      <c r="F1278" s="109"/>
      <c r="G1278" s="115"/>
      <c r="H1278" s="110"/>
    </row>
    <row r="1279" spans="1:8" ht="15.75" customHeight="1" x14ac:dyDescent="0.25">
      <c r="A1279" s="195"/>
      <c r="B1279" s="196"/>
      <c r="C1279" s="118" t="s">
        <v>58</v>
      </c>
      <c r="D1279" s="119">
        <f>SUM(D1253:D1278)</f>
      </c>
      <c r="E1279" s="119"/>
      <c r="F1279" s="119">
        <f>SUM(F1253:F1278)</f>
      </c>
      <c r="G1279" s="120"/>
      <c r="H1279" s="121">
        <f>SUM(H1253:H1278)</f>
      </c>
    </row>
    <row r="1280" spans="1:8" ht="15.75" customHeight="1" x14ac:dyDescent="0.25">
      <c r="A1280" s="122"/>
      <c r="B1280" s="123"/>
      <c r="C1280" s="124"/>
      <c r="D1280" s="60"/>
      <c r="E1280" s="125"/>
      <c r="F1280" s="125"/>
      <c r="G1280" s="126"/>
      <c r="H1280" s="74"/>
    </row>
    <row r="1281" spans="1:8" ht="15.75" customHeight="1" x14ac:dyDescent="0.25">
      <c r="A1281" s="127"/>
      <c r="B1281" s="18"/>
      <c r="C1281" s="18"/>
      <c r="D1281" s="77" t="s">
        <v>59</v>
      </c>
      <c r="E1281" s="76" t="s">
        <v>60</v>
      </c>
      <c r="F1281" s="76"/>
      <c r="G1281" s="17"/>
      <c r="H1281" s="25"/>
    </row>
    <row r="1282" spans="1:8" ht="15.75" customHeight="1" x14ac:dyDescent="0.25">
      <c r="A1282" s="127"/>
      <c r="B1282" s="18"/>
      <c r="C1282" s="18"/>
      <c r="D1282" s="77"/>
      <c r="E1282" s="76"/>
      <c r="F1282" s="76"/>
      <c r="G1282" s="17"/>
      <c r="H1282" s="25"/>
    </row>
    <row r="1283" spans="1:8" ht="15.75" customHeight="1" x14ac:dyDescent="0.25">
      <c r="A1283" s="76"/>
      <c r="B1283" s="76"/>
      <c r="C1283" s="76"/>
      <c r="D1283" s="77"/>
      <c r="E1283" s="76" t="s">
        <v>61</v>
      </c>
      <c r="F1283" s="76"/>
      <c r="G1283" s="17"/>
      <c r="H1283" s="25"/>
    </row>
    <row r="1284" spans="1:8" ht="15.75" customHeight="1" x14ac:dyDescent="0.25">
      <c r="A1284" s="76"/>
      <c r="B1284" s="76"/>
      <c r="C1284" s="76"/>
      <c r="D1284" s="77"/>
      <c r="E1284" s="76"/>
      <c r="F1284" s="76"/>
      <c r="G1284" s="17"/>
      <c r="H1284" s="25"/>
    </row>
    <row r="1285" spans="1:8" ht="15.75" customHeight="1" x14ac:dyDescent="0.25">
      <c r="A1285" s="10" t="s">
        <v>21</v>
      </c>
      <c r="B1285" s="10"/>
      <c r="C1285" s="10"/>
      <c r="D1285" s="10"/>
      <c r="E1285" s="10"/>
      <c r="F1285" s="10"/>
      <c r="G1285" s="10"/>
      <c r="H1285" s="10"/>
    </row>
    <row r="1286" spans="1:8" ht="15.75" customHeight="1" x14ac:dyDescent="0.25">
      <c r="D1286" s="9"/>
      <c r="H1286" s="9"/>
    </row>
    <row r="1287" spans="1:8" ht="15.75" customHeight="1" x14ac:dyDescent="0.25">
      <c r="A1287" s="17" t="s">
        <v>28</v>
      </c>
      <c r="B1287" s="17"/>
      <c r="C1287" s="17"/>
      <c r="E1287" s="17"/>
      <c r="F1287" s="19" t="s">
        <v>24</v>
      </c>
      <c r="G1287" s="21" t="s">
        <v>720</v>
      </c>
      <c r="H1287" s="22"/>
    </row>
    <row r="1288" spans="1:8" ht="15.75" customHeight="1" x14ac:dyDescent="0.25">
      <c r="A1288" s="17" t="inlineStr">
        <is>
          <t>Dealer-009</t>
        </is>
      </c>
      <c r="B1288" s="17"/>
      <c r="C1288" s="17" t="inlineStr">
        <is>
          <t>ATTN: Contact-001</t>
        </is>
      </c>
      <c r="E1288" s="17"/>
      <c r="F1288" s="19" t="s">
        <v>29</v>
      </c>
      <c r="G1288" s="17" t="s">
        <v>721</v>
      </c>
      <c r="H1288" s="18"/>
    </row>
    <row r="1289" spans="1:8" ht="15.75" customHeight="1" x14ac:dyDescent="0.25">
      <c r="A1289" s="17" t="inlineStr">
        <is>
          <t>Address line (redacted)</t>
        </is>
      </c>
      <c r="B1289" s="17"/>
      <c r="C1289" s="88" t="s">
        <v>498</v>
      </c>
      <c r="D1289" s="88"/>
      <c r="E1289" s="88"/>
      <c r="H1289" s="9"/>
    </row>
    <row r="1290" spans="1:8" ht="15.75" customHeight="1" x14ac:dyDescent="0.25">
      <c r="A1290" s="17" t="inlineStr">
        <is>
          <t>Address line (redacted)</t>
        </is>
      </c>
      <c r="B1290" s="17"/>
      <c r="C1290" s="88"/>
      <c r="D1290" s="88"/>
      <c r="E1290" s="88"/>
      <c r="H1290" s="9"/>
    </row>
    <row r="1291" spans="1:8" ht="15.75" customHeight="1" x14ac:dyDescent="0.25">
      <c r="A1291" s="17"/>
      <c r="B1291" s="17"/>
      <c r="C1291" s="88"/>
      <c r="D1291" s="88"/>
      <c r="E1291" s="88"/>
      <c r="H1291" s="9"/>
    </row>
    <row r="1292" spans="1:8" ht="15.75" customHeight="1" x14ac:dyDescent="0.25">
      <c r="A1292" s="17" t="s">
        <v>79</v>
      </c>
      <c r="B1292" s="17"/>
      <c r="C1292" s="17"/>
      <c r="D1292" s="18"/>
      <c r="E1292" s="17"/>
      <c r="F1292" s="18"/>
      <c r="G1292" s="17"/>
      <c r="H1292" s="25"/>
    </row>
    <row r="1293" spans="1:8" ht="15.75" customHeight="1" x14ac:dyDescent="0.25">
      <c r="A1293" s="17"/>
      <c r="B1293" s="17"/>
      <c r="C1293" s="17"/>
      <c r="D1293" s="18"/>
      <c r="E1293" s="17"/>
      <c r="F1293" s="18"/>
      <c r="G1293" s="17"/>
      <c r="H1293" s="25"/>
    </row>
    <row r="1294" spans="1:8" ht="15.75" customHeight="1" x14ac:dyDescent="0.25">
      <c r="A1294" s="17" t="s">
        <v>35</v>
      </c>
      <c r="B1294" s="17"/>
      <c r="C1294" s="17"/>
      <c r="D1294" s="18"/>
      <c r="E1294" s="17"/>
      <c r="F1294" s="18"/>
      <c r="G1294" s="17"/>
      <c r="H1294" s="25"/>
    </row>
    <row r="1295" spans="1:8" ht="15.75" customHeight="1" x14ac:dyDescent="0.25">
      <c r="A1295" s="17" t="s">
        <v>36</v>
      </c>
      <c r="B1295" s="17"/>
      <c r="C1295" s="17"/>
      <c r="D1295" s="18"/>
      <c r="E1295" s="17"/>
      <c r="F1295" s="18"/>
      <c r="G1295" s="17"/>
      <c r="H1295" s="25"/>
    </row>
    <row r="1296" spans="1:8" ht="15.75" customHeight="1" x14ac:dyDescent="0.25">
      <c r="A1296" s="89" t="s">
        <v>37</v>
      </c>
      <c r="B1296" s="90" t="s">
        <v>38</v>
      </c>
      <c r="C1296" s="90"/>
      <c r="D1296" s="91" t="s">
        <v>39</v>
      </c>
      <c r="E1296" s="91" t="s">
        <v>40</v>
      </c>
      <c r="F1296" s="92" t="s">
        <v>41</v>
      </c>
      <c r="G1296" s="93" t="s">
        <v>42</v>
      </c>
      <c r="H1296" s="94" t="s">
        <v>43</v>
      </c>
    </row>
    <row r="1297" spans="1:8" ht="15.75" customHeight="1" x14ac:dyDescent="0.25">
      <c r="A1297" s="102"/>
      <c r="B1297" s="190" t="s">
        <v>584</v>
      </c>
      <c r="C1297" s="190"/>
      <c r="D1297" s="194"/>
      <c r="E1297" s="50"/>
      <c r="F1297" s="106"/>
      <c r="G1297" s="50"/>
      <c r="H1297" s="45"/>
    </row>
    <row r="1298" spans="1:8" ht="15.75" customHeight="1" x14ac:dyDescent="0.25">
      <c r="A1298" s="102">
        <v>1</v>
      </c>
      <c r="B1298" s="268" t="s">
        <v>135</v>
      </c>
      <c r="C1298" s="157" t="s">
        <v>358</v>
      </c>
      <c r="D1298" s="194">
        <v>1</v>
      </c>
      <c r="E1298" s="50">
        <v>5</v>
      </c>
      <c r="F1298" s="106">
        <f t="shared" ref="F1298:F1313" si="57">+E1298*D1298</f>
      </c>
      <c r="G1298" s="50">
        <v>1</v>
      </c>
      <c r="H1298" s="45">
        <f t="shared" ref="H1298:H1313" si="58">+G1298*F1298</f>
      </c>
    </row>
    <row r="1299" spans="1:8" ht="15.75" customHeight="1" x14ac:dyDescent="0.25">
      <c r="A1299" s="102">
        <v>2</v>
      </c>
      <c r="B1299" s="103" t="s">
        <v>585</v>
      </c>
      <c r="C1299" s="157" t="s">
        <v>366</v>
      </c>
      <c r="D1299" s="194">
        <v>3</v>
      </c>
      <c r="E1299" s="50">
        <v>5</v>
      </c>
      <c r="F1299" s="106">
        <f t="shared" si="57"/>
      </c>
      <c r="G1299" s="50">
        <v>1</v>
      </c>
      <c r="H1299" s="45">
        <f t="shared" si="58"/>
      </c>
    </row>
    <row r="1300" spans="1:8" ht="15.75" customHeight="1" x14ac:dyDescent="0.25">
      <c r="A1300" s="102">
        <v>3</v>
      </c>
      <c r="B1300" s="103" t="s">
        <v>586</v>
      </c>
      <c r="C1300" s="157" t="s">
        <v>374</v>
      </c>
      <c r="D1300" s="194">
        <v>2</v>
      </c>
      <c r="E1300" s="50">
        <v>5</v>
      </c>
      <c r="F1300" s="106">
        <f t="shared" si="57"/>
      </c>
      <c r="G1300" s="50">
        <v>1</v>
      </c>
      <c r="H1300" s="45">
        <f t="shared" si="58"/>
      </c>
    </row>
    <row r="1301" spans="1:8" ht="15.75" customHeight="1" x14ac:dyDescent="0.25">
      <c r="A1301" s="102">
        <v>4</v>
      </c>
      <c r="B1301" s="103" t="s">
        <v>587</v>
      </c>
      <c r="C1301" s="157" t="s">
        <v>385</v>
      </c>
      <c r="D1301" s="194">
        <v>2</v>
      </c>
      <c r="E1301" s="50">
        <v>5</v>
      </c>
      <c r="F1301" s="106">
        <f t="shared" si="57"/>
      </c>
      <c r="G1301" s="50">
        <v>1</v>
      </c>
      <c r="H1301" s="45">
        <f t="shared" si="58"/>
      </c>
    </row>
    <row r="1302" spans="1:8" ht="15.75" customHeight="1" x14ac:dyDescent="0.25">
      <c r="A1302" s="102">
        <v>5</v>
      </c>
      <c r="B1302" s="103" t="s">
        <v>588</v>
      </c>
      <c r="C1302" s="157" t="s">
        <v>383</v>
      </c>
      <c r="D1302" s="194">
        <v>3</v>
      </c>
      <c r="E1302" s="50">
        <v>5</v>
      </c>
      <c r="F1302" s="106">
        <f t="shared" si="57"/>
      </c>
      <c r="G1302" s="50">
        <v>1</v>
      </c>
      <c r="H1302" s="45">
        <f t="shared" si="58"/>
      </c>
    </row>
    <row r="1303" spans="1:8" ht="15.75" customHeight="1" x14ac:dyDescent="0.25">
      <c r="A1303" s="102">
        <v>6</v>
      </c>
      <c r="B1303" s="103" t="s">
        <v>573</v>
      </c>
      <c r="C1303" s="157" t="s">
        <v>396</v>
      </c>
      <c r="D1303" s="194">
        <v>6</v>
      </c>
      <c r="E1303" s="50">
        <v>5</v>
      </c>
      <c r="F1303" s="106">
        <f t="shared" si="57"/>
      </c>
      <c r="G1303" s="50">
        <v>1</v>
      </c>
      <c r="H1303" s="45">
        <f t="shared" si="58"/>
      </c>
    </row>
    <row r="1304" spans="1:8" ht="15.75" customHeight="1" x14ac:dyDescent="0.25">
      <c r="A1304" s="102">
        <v>7</v>
      </c>
      <c r="B1304" s="103" t="s">
        <v>589</v>
      </c>
      <c r="C1304" s="157" t="s">
        <v>392</v>
      </c>
      <c r="D1304" s="194">
        <v>4</v>
      </c>
      <c r="E1304" s="50">
        <v>5</v>
      </c>
      <c r="F1304" s="106">
        <f t="shared" si="57"/>
      </c>
      <c r="G1304" s="50">
        <v>1</v>
      </c>
      <c r="H1304" s="45">
        <f t="shared" si="58"/>
      </c>
    </row>
    <row r="1305" spans="1:8" ht="15.75" customHeight="1" x14ac:dyDescent="0.25">
      <c r="A1305" s="102">
        <v>8</v>
      </c>
      <c r="B1305" s="103" t="s">
        <v>604</v>
      </c>
      <c r="C1305" s="157" t="s">
        <v>407</v>
      </c>
      <c r="D1305" s="194">
        <v>5</v>
      </c>
      <c r="E1305" s="50">
        <v>5</v>
      </c>
      <c r="F1305" s="106">
        <f t="shared" si="57"/>
      </c>
      <c r="G1305" s="50">
        <v>1</v>
      </c>
      <c r="H1305" s="45">
        <f t="shared" si="58"/>
      </c>
    </row>
    <row r="1306" spans="1:8" ht="15.75" customHeight="1" x14ac:dyDescent="0.25">
      <c r="A1306" s="102">
        <v>9</v>
      </c>
      <c r="B1306" s="103" t="s">
        <v>590</v>
      </c>
      <c r="C1306" s="157" t="s">
        <v>415</v>
      </c>
      <c r="D1306" s="194">
        <v>4</v>
      </c>
      <c r="E1306" s="50">
        <v>5</v>
      </c>
      <c r="F1306" s="106">
        <f t="shared" si="57"/>
      </c>
      <c r="G1306" s="50">
        <v>1</v>
      </c>
      <c r="H1306" s="45">
        <f t="shared" si="58"/>
      </c>
    </row>
    <row r="1307" spans="1:8" ht="15.75" customHeight="1" x14ac:dyDescent="0.25">
      <c r="A1307" s="102">
        <v>10</v>
      </c>
      <c r="B1307" s="103" t="s">
        <v>591</v>
      </c>
      <c r="C1307" s="157" t="s">
        <v>379</v>
      </c>
      <c r="D1307" s="194">
        <v>5</v>
      </c>
      <c r="E1307" s="50">
        <v>5</v>
      </c>
      <c r="F1307" s="106">
        <f t="shared" si="57"/>
      </c>
      <c r="G1307" s="50">
        <v>1</v>
      </c>
      <c r="H1307" s="45">
        <f t="shared" si="58"/>
      </c>
    </row>
    <row r="1308" spans="1:8" ht="15.75" customHeight="1" x14ac:dyDescent="0.25">
      <c r="A1308" s="102">
        <v>11</v>
      </c>
      <c r="B1308" s="103" t="s">
        <v>234</v>
      </c>
      <c r="C1308" s="157" t="s">
        <v>369</v>
      </c>
      <c r="D1308" s="194">
        <v>4</v>
      </c>
      <c r="E1308" s="50">
        <v>5</v>
      </c>
      <c r="F1308" s="106">
        <f t="shared" si="57"/>
      </c>
      <c r="G1308" s="50">
        <v>1</v>
      </c>
      <c r="H1308" s="45">
        <f t="shared" si="58"/>
      </c>
    </row>
    <row r="1309" spans="1:8" ht="15.75" customHeight="1" x14ac:dyDescent="0.25">
      <c r="A1309" s="102">
        <v>12</v>
      </c>
      <c r="B1309" s="103" t="s">
        <v>181</v>
      </c>
      <c r="C1309" s="157" t="s">
        <v>403</v>
      </c>
      <c r="D1309" s="194">
        <v>7</v>
      </c>
      <c r="E1309" s="50">
        <v>5</v>
      </c>
      <c r="F1309" s="106">
        <f t="shared" si="57"/>
      </c>
      <c r="G1309" s="50">
        <v>1</v>
      </c>
      <c r="H1309" s="45">
        <f t="shared" si="58"/>
      </c>
    </row>
    <row r="1310" spans="1:8" ht="15.75" customHeight="1" x14ac:dyDescent="0.25">
      <c r="A1310" s="102">
        <v>13</v>
      </c>
      <c r="B1310" s="103" t="s">
        <v>171</v>
      </c>
      <c r="C1310" s="157" t="s">
        <v>393</v>
      </c>
      <c r="D1310" s="194">
        <v>3</v>
      </c>
      <c r="E1310" s="50">
        <v>5</v>
      </c>
      <c r="F1310" s="106">
        <f t="shared" si="57"/>
      </c>
      <c r="G1310" s="50">
        <v>1</v>
      </c>
      <c r="H1310" s="45">
        <f t="shared" si="58"/>
      </c>
    </row>
    <row r="1311" spans="1:8" ht="15.75" customHeight="1" x14ac:dyDescent="0.25">
      <c r="A1311" s="102">
        <v>14</v>
      </c>
      <c r="B1311" s="103" t="s">
        <v>175</v>
      </c>
      <c r="C1311" s="157" t="s">
        <v>397</v>
      </c>
      <c r="D1311" s="194">
        <v>2</v>
      </c>
      <c r="E1311" s="50">
        <v>5</v>
      </c>
      <c r="F1311" s="106">
        <f t="shared" si="57"/>
      </c>
      <c r="G1311" s="50">
        <v>1</v>
      </c>
      <c r="H1311" s="45">
        <f t="shared" si="58"/>
      </c>
    </row>
    <row r="1312" spans="1:8" ht="15.75" customHeight="1" x14ac:dyDescent="0.25">
      <c r="A1312" s="102">
        <v>15</v>
      </c>
      <c r="B1312" s="103" t="s">
        <v>264</v>
      </c>
      <c r="C1312" s="157" t="s">
        <v>414</v>
      </c>
      <c r="D1312" s="194">
        <v>5</v>
      </c>
      <c r="E1312" s="50">
        <v>10</v>
      </c>
      <c r="F1312" s="106">
        <f t="shared" si="57"/>
      </c>
      <c r="G1312" s="50">
        <v>1</v>
      </c>
      <c r="H1312" s="45">
        <f t="shared" si="58"/>
      </c>
    </row>
    <row r="1313" spans="1:8" ht="15.75" customHeight="1" x14ac:dyDescent="0.25">
      <c r="A1313" s="102">
        <v>16</v>
      </c>
      <c r="B1313" s="103" t="s">
        <v>179</v>
      </c>
      <c r="C1313" s="157" t="s">
        <v>401</v>
      </c>
      <c r="D1313" s="194">
        <v>5</v>
      </c>
      <c r="E1313" s="50">
        <v>5</v>
      </c>
      <c r="F1313" s="106">
        <f t="shared" si="57"/>
      </c>
      <c r="G1313" s="50">
        <v>1</v>
      </c>
      <c r="H1313" s="45">
        <f t="shared" si="58"/>
      </c>
    </row>
    <row r="1314" spans="1:8" ht="15.75" customHeight="1" x14ac:dyDescent="0.25">
      <c r="A1314" s="102"/>
      <c r="B1314" s="190" t="s">
        <v>599</v>
      </c>
      <c r="C1314" s="190"/>
      <c r="D1314" s="194"/>
      <c r="E1314" s="50"/>
      <c r="F1314" s="106"/>
      <c r="G1314" s="50"/>
      <c r="H1314" s="45"/>
    </row>
    <row r="1315" spans="1:8" ht="15.75" customHeight="1" x14ac:dyDescent="0.25">
      <c r="A1315" s="102">
        <v>17</v>
      </c>
      <c r="B1315" s="225" t="s">
        <v>181</v>
      </c>
      <c r="C1315" s="157" t="s">
        <v>460</v>
      </c>
      <c r="D1315" s="194">
        <v>4</v>
      </c>
      <c r="E1315" s="50">
        <v>6</v>
      </c>
      <c r="F1315" s="106">
        <f t="shared" ref="F1315:F1317" si="59">+E1315*D1315</f>
      </c>
      <c r="G1315" s="50">
        <v>1</v>
      </c>
      <c r="H1315" s="45">
        <f t="shared" ref="H1315:H1319" si="60">+G1315*F1315</f>
      </c>
    </row>
    <row r="1316" spans="1:8" ht="15.75" customHeight="1" x14ac:dyDescent="0.25">
      <c r="A1316" s="102">
        <v>18</v>
      </c>
      <c r="B1316" s="103" t="s">
        <v>585</v>
      </c>
      <c r="C1316" s="157" t="s">
        <v>732</v>
      </c>
      <c r="D1316" s="194">
        <v>8</v>
      </c>
      <c r="E1316" s="50">
        <v>6</v>
      </c>
      <c r="F1316" s="106">
        <f t="shared" si="59"/>
      </c>
      <c r="G1316" s="50">
        <v>1</v>
      </c>
      <c r="H1316" s="45">
        <f t="shared" si="60"/>
      </c>
    </row>
    <row r="1317" spans="1:8" ht="15.75" customHeight="1" x14ac:dyDescent="0.25">
      <c r="A1317" s="102">
        <v>19</v>
      </c>
      <c r="B1317" s="103" t="s">
        <v>605</v>
      </c>
      <c r="C1317" s="157" t="s">
        <v>443</v>
      </c>
      <c r="D1317" s="194">
        <v>2</v>
      </c>
      <c r="E1317" s="50">
        <v>6</v>
      </c>
      <c r="F1317" s="106">
        <f t="shared" si="59"/>
      </c>
      <c r="G1317" s="50">
        <v>1</v>
      </c>
      <c r="H1317" s="45">
        <f t="shared" si="60"/>
      </c>
    </row>
    <row r="1318" spans="1:8" ht="15.75" customHeight="1" x14ac:dyDescent="0.25">
      <c r="A1318" s="102">
        <v>20</v>
      </c>
      <c r="B1318" s="103" t="s">
        <v>610</v>
      </c>
      <c r="C1318" s="157" t="s">
        <v>458</v>
      </c>
      <c r="D1318" s="194">
        <v>2</v>
      </c>
      <c r="E1318" s="50">
        <v>6</v>
      </c>
      <c r="F1318" s="106">
        <v>11</v>
      </c>
      <c r="G1318" s="50">
        <v>1</v>
      </c>
      <c r="H1318" s="45">
        <f t="shared" si="60"/>
      </c>
    </row>
    <row r="1319" spans="1:8" ht="15.75" customHeight="1" x14ac:dyDescent="0.25">
      <c r="A1319" s="102">
        <v>21</v>
      </c>
      <c r="B1319" s="103" t="s">
        <v>53</v>
      </c>
      <c r="C1319" s="157" t="s">
        <v>448</v>
      </c>
      <c r="D1319" s="194">
        <v>2</v>
      </c>
      <c r="E1319" s="50">
        <v>6</v>
      </c>
      <c r="F1319" s="106">
        <f>+E1319*D1319</f>
      </c>
      <c r="G1319" s="50">
        <v>1</v>
      </c>
      <c r="H1319" s="45">
        <f t="shared" si="60"/>
      </c>
    </row>
    <row r="1320" spans="1:8" ht="15.75" customHeight="1" x14ac:dyDescent="0.25">
      <c r="A1320" s="111"/>
      <c r="B1320" s="213"/>
      <c r="C1320" s="103"/>
      <c r="D1320" s="194"/>
      <c r="E1320" s="248"/>
      <c r="F1320" s="50"/>
      <c r="G1320" s="43"/>
      <c r="H1320" s="45"/>
    </row>
    <row r="1321" spans="1:8" ht="15.75" customHeight="1" x14ac:dyDescent="0.25">
      <c r="A1321" s="116"/>
      <c r="B1321" s="249"/>
      <c r="C1321" s="250" t="s">
        <v>58</v>
      </c>
      <c r="D1321" s="251">
        <f>SUM(D1298:D1320)</f>
      </c>
      <c r="E1321" s="251"/>
      <c r="F1321" s="251">
        <f>SUM(F1298:F1320)</f>
      </c>
      <c r="G1321" s="252"/>
      <c r="H1321" s="271">
        <f>SUM(H1298:H1320)</f>
      </c>
    </row>
    <row r="1322" spans="1:8" ht="15.75" customHeight="1" x14ac:dyDescent="0.25">
      <c r="A1322" s="122"/>
      <c r="B1322" s="123"/>
      <c r="C1322" s="253"/>
      <c r="D1322" s="218"/>
      <c r="E1322" s="123"/>
      <c r="F1322" s="123"/>
      <c r="G1322" s="254"/>
      <c r="H1322" s="219"/>
    </row>
    <row r="1323" spans="1:8" ht="15.75" customHeight="1" x14ac:dyDescent="0.25">
      <c r="A1323" s="127"/>
      <c r="B1323" s="18"/>
      <c r="C1323" s="18"/>
      <c r="D1323" s="77" t="s">
        <v>59</v>
      </c>
      <c r="E1323" s="76" t="s">
        <v>60</v>
      </c>
      <c r="F1323" s="76"/>
      <c r="G1323" s="17"/>
      <c r="H1323" s="25"/>
    </row>
    <row r="1324" spans="1:8" ht="15.75" customHeight="1" x14ac:dyDescent="0.25">
      <c r="A1324" s="127"/>
      <c r="B1324" s="18"/>
      <c r="C1324" s="18"/>
      <c r="D1324" s="77"/>
      <c r="E1324" s="76"/>
      <c r="F1324" s="76"/>
      <c r="G1324" s="17"/>
      <c r="H1324" s="25"/>
    </row>
    <row r="1325" spans="1:8" ht="15.75" customHeight="1" x14ac:dyDescent="0.25">
      <c r="A1325" s="76"/>
      <c r="B1325" s="76"/>
      <c r="C1325" s="76"/>
      <c r="D1325" s="77"/>
      <c r="E1325" s="76"/>
      <c r="F1325" s="76"/>
      <c r="G1325" s="17"/>
      <c r="H1325" s="25"/>
    </row>
    <row r="1326" spans="1:8" ht="15.75" customHeight="1" x14ac:dyDescent="0.25">
      <c r="A1326" s="76"/>
      <c r="B1326" s="76"/>
      <c r="C1326" s="76"/>
      <c r="D1326" s="77"/>
      <c r="E1326" s="76" t="s">
        <v>61</v>
      </c>
      <c r="F1326" s="76"/>
      <c r="G1326" s="17"/>
      <c r="H1326" s="25"/>
    </row>
    <row r="1327" spans="1:8" ht="15.75" customHeight="1" x14ac:dyDescent="0.25">
      <c r="D1327" s="9"/>
      <c r="H1327" s="9"/>
    </row>
    <row r="1328" spans="1:8" ht="15.75" customHeight="1" x14ac:dyDescent="0.25">
      <c r="D1328" s="9"/>
      <c r="H1328" s="9"/>
    </row>
    <row r="1329" spans="1:8" ht="15.75" customHeight="1" x14ac:dyDescent="0.25">
      <c r="D1329" s="9"/>
      <c r="H1329" s="9"/>
    </row>
    <row r="1330" spans="1:8" ht="15.75" customHeight="1" x14ac:dyDescent="0.25">
      <c r="D1330" s="9"/>
      <c r="H1330" s="9"/>
    </row>
    <row r="1331" spans="1:8" ht="15.75" customHeight="1" x14ac:dyDescent="0.25">
      <c r="A1331" s="10" t="s">
        <v>21</v>
      </c>
      <c r="B1331" s="10"/>
      <c r="C1331" s="10"/>
      <c r="D1331" s="10"/>
      <c r="E1331" s="10"/>
      <c r="F1331" s="10"/>
      <c r="G1331" s="10"/>
      <c r="H1331" s="10"/>
    </row>
    <row r="1332" spans="1:8" ht="15.75" customHeight="1" x14ac:dyDescent="0.25">
      <c r="D1332" s="9"/>
      <c r="H1332" s="9"/>
    </row>
    <row r="1333" spans="1:8" ht="15.75" customHeight="1" x14ac:dyDescent="0.25">
      <c r="A1333" s="17" t="s">
        <v>28</v>
      </c>
      <c r="B1333" s="17"/>
      <c r="C1333" s="17"/>
      <c r="E1333" s="17"/>
      <c r="F1333" s="19" t="s">
        <v>24</v>
      </c>
      <c r="G1333" s="21" t="s">
        <v>720</v>
      </c>
      <c r="H1333" s="22"/>
    </row>
    <row r="1334" spans="1:8" ht="15.75" customHeight="1" x14ac:dyDescent="0.25">
      <c r="A1334" s="17" t="inlineStr">
        <is>
          <t>Dealer-013</t>
        </is>
      </c>
      <c r="B1334" s="17"/>
      <c r="C1334" s="17" t="inlineStr">
        <is>
          <t>ATTN: Contact-003</t>
        </is>
      </c>
      <c r="E1334" s="17"/>
      <c r="F1334" s="19" t="s">
        <v>29</v>
      </c>
      <c r="G1334" s="17" t="s">
        <v>737</v>
      </c>
      <c r="H1334" s="18"/>
    </row>
    <row r="1335" spans="1:8" ht="15.75" customHeight="1" x14ac:dyDescent="0.25">
      <c r="A1335" s="17" t="inlineStr">
        <is>
          <t>Address line (redacted)</t>
        </is>
      </c>
      <c r="B1335" s="17"/>
      <c r="C1335" s="88" t="s">
        <v>498</v>
      </c>
      <c r="D1335" s="88"/>
      <c r="E1335" s="88"/>
      <c r="H1335" s="9"/>
    </row>
    <row r="1336" spans="1:8" ht="15.75" customHeight="1" x14ac:dyDescent="0.25">
      <c r="A1336" s="17" t="inlineStr">
        <is>
          <t>Address line (redacted)</t>
        </is>
      </c>
      <c r="B1336" s="17"/>
      <c r="C1336" s="88"/>
      <c r="D1336" s="88"/>
      <c r="E1336" s="88"/>
      <c r="H1336" s="9"/>
    </row>
    <row r="1337" spans="1:8" ht="15.75" customHeight="1" x14ac:dyDescent="0.25">
      <c r="A1337" s="17"/>
      <c r="B1337" s="17"/>
      <c r="C1337" s="88"/>
      <c r="D1337" s="88"/>
      <c r="E1337" s="88"/>
      <c r="H1337" s="9"/>
    </row>
    <row r="1338" spans="1:8" ht="15.75" customHeight="1" x14ac:dyDescent="0.25">
      <c r="A1338" s="17" t="s">
        <v>79</v>
      </c>
      <c r="B1338" s="17"/>
      <c r="C1338" s="17"/>
      <c r="D1338" s="18"/>
      <c r="E1338" s="17"/>
      <c r="F1338" s="18"/>
      <c r="G1338" s="17"/>
      <c r="H1338" s="25"/>
    </row>
    <row r="1339" spans="1:8" ht="15.75" customHeight="1" x14ac:dyDescent="0.25">
      <c r="A1339" s="17"/>
      <c r="B1339" s="17"/>
      <c r="C1339" s="17"/>
      <c r="D1339" s="18"/>
      <c r="E1339" s="17"/>
      <c r="F1339" s="18"/>
      <c r="G1339" s="17"/>
      <c r="H1339" s="25"/>
    </row>
    <row r="1340" spans="1:8" ht="15.75" customHeight="1" x14ac:dyDescent="0.25">
      <c r="A1340" s="17" t="s">
        <v>35</v>
      </c>
      <c r="B1340" s="17"/>
      <c r="C1340" s="17"/>
      <c r="D1340" s="18"/>
      <c r="E1340" s="17"/>
      <c r="F1340" s="18"/>
      <c r="G1340" s="17"/>
      <c r="H1340" s="25"/>
    </row>
    <row r="1341" spans="1:8" ht="15.75" customHeight="1" x14ac:dyDescent="0.25">
      <c r="A1341" s="17" t="s">
        <v>36</v>
      </c>
      <c r="B1341" s="17"/>
      <c r="C1341" s="17"/>
      <c r="D1341" s="18"/>
      <c r="E1341" s="17"/>
      <c r="F1341" s="18"/>
      <c r="G1341" s="17"/>
      <c r="H1341" s="25"/>
    </row>
    <row r="1342" spans="1:8" ht="15.75" customHeight="1" x14ac:dyDescent="0.25">
      <c r="A1342" s="89" t="s">
        <v>37</v>
      </c>
      <c r="B1342" s="90" t="s">
        <v>38</v>
      </c>
      <c r="C1342" s="90"/>
      <c r="D1342" s="91" t="s">
        <v>39</v>
      </c>
      <c r="E1342" s="91" t="s">
        <v>40</v>
      </c>
      <c r="F1342" s="92" t="s">
        <v>41</v>
      </c>
      <c r="G1342" s="93" t="s">
        <v>42</v>
      </c>
      <c r="H1342" s="94" t="s">
        <v>43</v>
      </c>
    </row>
    <row r="1343" spans="1:8" ht="15.75" customHeight="1" x14ac:dyDescent="0.25">
      <c r="A1343" s="102"/>
      <c r="B1343" s="190" t="s">
        <v>584</v>
      </c>
      <c r="C1343" s="190"/>
      <c r="D1343" s="194"/>
      <c r="E1343" s="50"/>
      <c r="F1343" s="106"/>
      <c r="G1343" s="50"/>
      <c r="H1343" s="45"/>
    </row>
    <row r="1344" spans="1:8" ht="15.75" customHeight="1" x14ac:dyDescent="0.25">
      <c r="A1344" s="102">
        <v>1</v>
      </c>
      <c r="B1344" s="268" t="s">
        <v>135</v>
      </c>
      <c r="C1344" s="157" t="s">
        <v>358</v>
      </c>
      <c r="D1344" s="194">
        <v>1</v>
      </c>
      <c r="E1344" s="50">
        <v>5</v>
      </c>
      <c r="F1344" s="106">
        <f t="shared" ref="F1344:F1353" si="61">+E1344*D1344</f>
      </c>
      <c r="G1344" s="50">
        <v>1</v>
      </c>
      <c r="H1344" s="45">
        <f t="shared" ref="H1344:H1353" si="62">+G1344*F1344</f>
      </c>
    </row>
    <row r="1345" spans="1:8" ht="15.75" customHeight="1" x14ac:dyDescent="0.25">
      <c r="A1345" s="102">
        <v>2</v>
      </c>
      <c r="B1345" s="103" t="s">
        <v>585</v>
      </c>
      <c r="C1345" s="157" t="s">
        <v>366</v>
      </c>
      <c r="D1345" s="194">
        <v>2</v>
      </c>
      <c r="E1345" s="50">
        <v>5</v>
      </c>
      <c r="F1345" s="106">
        <f t="shared" si="61"/>
      </c>
      <c r="G1345" s="50">
        <v>1</v>
      </c>
      <c r="H1345" s="45">
        <f t="shared" si="62"/>
      </c>
    </row>
    <row r="1346" spans="1:8" ht="15.75" customHeight="1" x14ac:dyDescent="0.25">
      <c r="A1346" s="102">
        <v>3</v>
      </c>
      <c r="B1346" s="103" t="s">
        <v>586</v>
      </c>
      <c r="C1346" s="157" t="s">
        <v>374</v>
      </c>
      <c r="D1346" s="194">
        <v>3</v>
      </c>
      <c r="E1346" s="50">
        <v>5</v>
      </c>
      <c r="F1346" s="106">
        <f t="shared" si="61"/>
      </c>
      <c r="G1346" s="50">
        <v>1</v>
      </c>
      <c r="H1346" s="45">
        <f t="shared" si="62"/>
      </c>
    </row>
    <row r="1347" spans="1:8" ht="15.75" customHeight="1" x14ac:dyDescent="0.25">
      <c r="A1347" s="102">
        <v>4</v>
      </c>
      <c r="B1347" s="103" t="s">
        <v>573</v>
      </c>
      <c r="C1347" s="157" t="s">
        <v>396</v>
      </c>
      <c r="D1347" s="194">
        <v>2</v>
      </c>
      <c r="E1347" s="50">
        <v>5</v>
      </c>
      <c r="F1347" s="106">
        <f t="shared" si="61"/>
      </c>
      <c r="G1347" s="50">
        <v>1</v>
      </c>
      <c r="H1347" s="45">
        <f t="shared" si="62"/>
      </c>
    </row>
    <row r="1348" spans="1:8" ht="15.75" customHeight="1" x14ac:dyDescent="0.25">
      <c r="A1348" s="102">
        <v>5</v>
      </c>
      <c r="B1348" s="103" t="s">
        <v>604</v>
      </c>
      <c r="C1348" s="157" t="s">
        <v>407</v>
      </c>
      <c r="D1348" s="194">
        <v>6</v>
      </c>
      <c r="E1348" s="50">
        <v>5</v>
      </c>
      <c r="F1348" s="106">
        <f t="shared" si="61"/>
      </c>
      <c r="G1348" s="50">
        <v>1</v>
      </c>
      <c r="H1348" s="45">
        <f t="shared" si="62"/>
      </c>
    </row>
    <row r="1349" spans="1:8" ht="15.75" customHeight="1" x14ac:dyDescent="0.25">
      <c r="A1349" s="102">
        <v>9</v>
      </c>
      <c r="B1349" s="103" t="s">
        <v>590</v>
      </c>
      <c r="C1349" s="157" t="s">
        <v>415</v>
      </c>
      <c r="D1349" s="194">
        <v>4</v>
      </c>
      <c r="E1349" s="50">
        <v>5</v>
      </c>
      <c r="F1349" s="106">
        <f t="shared" si="61"/>
      </c>
      <c r="G1349" s="50">
        <v>1</v>
      </c>
      <c r="H1349" s="45">
        <f t="shared" si="62"/>
      </c>
    </row>
    <row r="1350" spans="1:8" ht="15.75" customHeight="1" x14ac:dyDescent="0.25">
      <c r="A1350" s="102">
        <v>10</v>
      </c>
      <c r="B1350" s="103" t="s">
        <v>171</v>
      </c>
      <c r="C1350" s="157" t="s">
        <v>393</v>
      </c>
      <c r="D1350" s="194">
        <v>4</v>
      </c>
      <c r="E1350" s="50">
        <v>5</v>
      </c>
      <c r="F1350" s="106">
        <f t="shared" si="61"/>
      </c>
      <c r="G1350" s="50">
        <v>1</v>
      </c>
      <c r="H1350" s="45">
        <f t="shared" si="62"/>
      </c>
    </row>
    <row r="1351" spans="1:8" ht="15.75" customHeight="1" x14ac:dyDescent="0.25">
      <c r="A1351" s="102">
        <v>11</v>
      </c>
      <c r="B1351" s="103" t="s">
        <v>175</v>
      </c>
      <c r="C1351" s="157" t="s">
        <v>397</v>
      </c>
      <c r="D1351" s="194">
        <v>3</v>
      </c>
      <c r="E1351" s="50">
        <v>5</v>
      </c>
      <c r="F1351" s="106">
        <f t="shared" si="61"/>
      </c>
      <c r="G1351" s="50">
        <v>1</v>
      </c>
      <c r="H1351" s="45">
        <f t="shared" si="62"/>
      </c>
    </row>
    <row r="1352" spans="1:8" ht="15.75" customHeight="1" x14ac:dyDescent="0.25">
      <c r="A1352" s="102">
        <v>12</v>
      </c>
      <c r="B1352" s="103" t="s">
        <v>264</v>
      </c>
      <c r="C1352" s="157" t="s">
        <v>414</v>
      </c>
      <c r="D1352" s="194">
        <v>4</v>
      </c>
      <c r="E1352" s="50">
        <v>10</v>
      </c>
      <c r="F1352" s="106">
        <f t="shared" si="61"/>
      </c>
      <c r="G1352" s="50">
        <v>1</v>
      </c>
      <c r="H1352" s="45">
        <f t="shared" si="62"/>
      </c>
    </row>
    <row r="1353" spans="1:8" ht="15.75" customHeight="1" x14ac:dyDescent="0.25">
      <c r="A1353" s="102">
        <v>13</v>
      </c>
      <c r="B1353" s="103" t="s">
        <v>188</v>
      </c>
      <c r="C1353" s="157" t="s">
        <v>47</v>
      </c>
      <c r="D1353" s="194">
        <v>2</v>
      </c>
      <c r="E1353" s="50">
        <v>5</v>
      </c>
      <c r="F1353" s="106">
        <f t="shared" si="61"/>
      </c>
      <c r="G1353" s="50">
        <v>1</v>
      </c>
      <c r="H1353" s="45">
        <f t="shared" si="62"/>
      </c>
    </row>
    <row r="1354" spans="1:8" ht="15.75" customHeight="1" x14ac:dyDescent="0.25">
      <c r="A1354" s="102"/>
      <c r="B1354" s="103"/>
      <c r="C1354" s="157"/>
      <c r="D1354" s="194"/>
      <c r="E1354" s="50"/>
      <c r="F1354" s="106"/>
      <c r="G1354" s="50"/>
      <c r="H1354" s="45"/>
    </row>
    <row r="1355" spans="1:8" ht="15.75" customHeight="1" x14ac:dyDescent="0.25">
      <c r="A1355" s="102"/>
      <c r="B1355" s="213"/>
      <c r="C1355" s="103"/>
      <c r="D1355" s="194"/>
      <c r="E1355" s="194"/>
      <c r="F1355" s="194"/>
      <c r="G1355" s="50"/>
      <c r="H1355" s="45"/>
    </row>
    <row r="1356" spans="1:8" ht="15.75" customHeight="1" x14ac:dyDescent="0.25">
      <c r="A1356" s="111"/>
      <c r="B1356" s="213"/>
      <c r="C1356" s="103"/>
      <c r="D1356" s="194"/>
      <c r="E1356" s="248"/>
      <c r="F1356" s="50"/>
      <c r="G1356" s="43"/>
      <c r="H1356" s="45"/>
    </row>
    <row r="1357" spans="1:8" ht="15.75" customHeight="1" x14ac:dyDescent="0.25">
      <c r="A1357" s="116"/>
      <c r="B1357" s="249"/>
      <c r="C1357" s="250" t="s">
        <v>58</v>
      </c>
      <c r="D1357" s="251">
        <f>SUM(D1344:D1356)</f>
      </c>
      <c r="E1357" s="251"/>
      <c r="F1357" s="251">
        <f>SUM(F1344:F1356)</f>
      </c>
      <c r="G1357" s="252"/>
      <c r="H1357" s="271">
        <f>SUM(H1344:H1356)</f>
      </c>
    </row>
    <row r="1358" spans="1:8" ht="15.75" customHeight="1" x14ac:dyDescent="0.25">
      <c r="A1358" s="122"/>
      <c r="B1358" s="123"/>
      <c r="C1358" s="253"/>
      <c r="D1358" s="218"/>
      <c r="E1358" s="123"/>
      <c r="F1358" s="123"/>
      <c r="G1358" s="254"/>
      <c r="H1358" s="219"/>
    </row>
    <row r="1359" spans="1:8" ht="15.75" customHeight="1" x14ac:dyDescent="0.25">
      <c r="A1359" s="127"/>
      <c r="B1359" s="18"/>
      <c r="C1359" s="18"/>
      <c r="D1359" s="77" t="s">
        <v>59</v>
      </c>
      <c r="E1359" s="76" t="s">
        <v>60</v>
      </c>
      <c r="F1359" s="76"/>
      <c r="G1359" s="17"/>
      <c r="H1359" s="25"/>
    </row>
    <row r="1360" spans="1:8" ht="15.75" customHeight="1" x14ac:dyDescent="0.25">
      <c r="A1360" s="127"/>
      <c r="B1360" s="18"/>
      <c r="C1360" s="18"/>
      <c r="D1360" s="77"/>
      <c r="E1360" s="76"/>
      <c r="F1360" s="76"/>
      <c r="G1360" s="17"/>
      <c r="H1360" s="25"/>
    </row>
    <row r="1361" spans="1:8" ht="15.75" customHeight="1" x14ac:dyDescent="0.25">
      <c r="A1361" s="76"/>
      <c r="B1361" s="76"/>
      <c r="C1361" s="76"/>
      <c r="D1361" s="77"/>
      <c r="E1361" s="76"/>
      <c r="F1361" s="76"/>
      <c r="G1361" s="17"/>
      <c r="H1361" s="25"/>
    </row>
    <row r="1362" spans="1:8" ht="15.75" customHeight="1" x14ac:dyDescent="0.25">
      <c r="A1362" s="76"/>
      <c r="B1362" s="76"/>
      <c r="C1362" s="76"/>
      <c r="D1362" s="77"/>
      <c r="E1362" s="76" t="s">
        <v>61</v>
      </c>
      <c r="F1362" s="76"/>
      <c r="G1362" s="17"/>
      <c r="H1362" s="25"/>
    </row>
    <row r="1363" spans="1:8" ht="15.75" customHeight="1" x14ac:dyDescent="0.25">
      <c r="D1363" s="9"/>
      <c r="H1363" s="9"/>
    </row>
    <row r="1364" spans="1:8" ht="15.75" customHeight="1" x14ac:dyDescent="0.25">
      <c r="D1364" s="9"/>
      <c r="H1364" s="9"/>
    </row>
    <row r="1365" spans="1:8" ht="15.75" customHeight="1" x14ac:dyDescent="0.25">
      <c r="D1365" s="9"/>
      <c r="H1365" s="9"/>
    </row>
    <row r="1366" spans="1:8" ht="15.75" customHeight="1" x14ac:dyDescent="0.25">
      <c r="D1366" s="9"/>
      <c r="H1366" s="9"/>
    </row>
    <row r="1367" spans="1:8" ht="15.75" customHeight="1" x14ac:dyDescent="0.25">
      <c r="D1367" s="9"/>
      <c r="H1367" s="9"/>
    </row>
    <row r="1368" spans="1:8" ht="15.75" customHeight="1" x14ac:dyDescent="0.25">
      <c r="D1368" s="9"/>
      <c r="H1368" s="9"/>
    </row>
    <row r="1369" spans="1:8" ht="15.75" customHeight="1" x14ac:dyDescent="0.25">
      <c r="D1369" s="9"/>
      <c r="H1369" s="9"/>
    </row>
    <row r="1370" spans="1:8" ht="15.75" customHeight="1" x14ac:dyDescent="0.25">
      <c r="D1370" s="9"/>
      <c r="H1370" s="9"/>
    </row>
    <row r="1371" spans="1:8" ht="15.75" customHeight="1" x14ac:dyDescent="0.25">
      <c r="D1371" s="9"/>
      <c r="H1371" s="9"/>
    </row>
    <row r="1372" spans="1:8" ht="15.75" customHeight="1" x14ac:dyDescent="0.25">
      <c r="D1372" s="9"/>
      <c r="H1372" s="9"/>
    </row>
    <row r="1373" spans="1:8" ht="15.75" customHeight="1" x14ac:dyDescent="0.25">
      <c r="D1373" s="9"/>
      <c r="H1373" s="9"/>
    </row>
    <row r="1374" spans="1:8" ht="15.75" customHeight="1" x14ac:dyDescent="0.25">
      <c r="D1374" s="9"/>
      <c r="H1374" s="9"/>
    </row>
    <row r="1375" spans="1:8" ht="15.75" customHeight="1" x14ac:dyDescent="0.25">
      <c r="A1375" s="10" t="s">
        <v>21</v>
      </c>
      <c r="B1375" s="10"/>
      <c r="C1375" s="10"/>
      <c r="D1375" s="10"/>
      <c r="E1375" s="10"/>
      <c r="F1375" s="10"/>
      <c r="G1375" s="10"/>
      <c r="H1375" s="10"/>
    </row>
    <row r="1376" spans="1:8" ht="15.75" customHeight="1" x14ac:dyDescent="0.25">
      <c r="D1376" s="9"/>
      <c r="H1376" s="9"/>
    </row>
    <row r="1377" spans="1:8" ht="15.75" customHeight="1" x14ac:dyDescent="0.25">
      <c r="A1377" s="17" t="s">
        <v>28</v>
      </c>
      <c r="B1377" s="17"/>
      <c r="C1377" s="17"/>
      <c r="E1377" s="17"/>
      <c r="F1377" s="19" t="s">
        <v>24</v>
      </c>
      <c r="G1377" s="21" t="s">
        <v>720</v>
      </c>
      <c r="H1377" s="22"/>
    </row>
    <row r="1378" spans="1:8" ht="15.75" customHeight="1" x14ac:dyDescent="0.25">
      <c r="A1378" s="17" t="inlineStr">
        <is>
          <t>Dealer-025</t>
        </is>
      </c>
      <c r="B1378" s="17"/>
      <c r="C1378" s="36" t="inlineStr">
        <is>
          <t>ATTN: Contact-009</t>
        </is>
      </c>
      <c r="E1378" s="17"/>
      <c r="F1378" s="19" t="s">
        <v>29</v>
      </c>
      <c r="G1378" s="17" t="s">
        <v>745</v>
      </c>
      <c r="H1378" s="18"/>
    </row>
    <row r="1379" spans="1:8" ht="15.75" customHeight="1" x14ac:dyDescent="0.25">
      <c r="A1379" s="17" t="inlineStr">
        <is>
          <t>Address line (redacted)</t>
        </is>
      </c>
      <c r="B1379" s="17"/>
      <c r="C1379" s="88" t="s">
        <v>498</v>
      </c>
      <c r="D1379" s="88"/>
      <c r="E1379" s="88"/>
      <c r="H1379" s="9"/>
    </row>
    <row r="1380" spans="1:8" ht="15.75" customHeight="1" x14ac:dyDescent="0.25">
      <c r="A1380" s="17" t="inlineStr">
        <is>
          <t>Address line (redacted)</t>
        </is>
      </c>
      <c r="B1380" s="17"/>
      <c r="C1380" s="88"/>
      <c r="D1380" s="88"/>
      <c r="E1380" s="88"/>
      <c r="H1380" s="9"/>
    </row>
    <row r="1381" spans="1:8" ht="15.75" customHeight="1" x14ac:dyDescent="0.25">
      <c r="A1381" s="17"/>
      <c r="B1381" s="17"/>
      <c r="C1381" s="88"/>
      <c r="D1381" s="88"/>
      <c r="E1381" s="88"/>
      <c r="H1381" s="9"/>
    </row>
    <row r="1382" spans="1:8" ht="15.75" customHeight="1" x14ac:dyDescent="0.25">
      <c r="A1382" s="17" t="s">
        <v>79</v>
      </c>
      <c r="B1382" s="17"/>
      <c r="C1382" s="17"/>
      <c r="D1382" s="18"/>
      <c r="E1382" s="17"/>
      <c r="F1382" s="18"/>
      <c r="G1382" s="17"/>
      <c r="H1382" s="25"/>
    </row>
    <row r="1383" spans="1:8" ht="15.75" customHeight="1" x14ac:dyDescent="0.25">
      <c r="A1383" s="17"/>
      <c r="B1383" s="17"/>
      <c r="C1383" s="17"/>
      <c r="D1383" s="18"/>
      <c r="E1383" s="17"/>
      <c r="F1383" s="18"/>
      <c r="G1383" s="17"/>
      <c r="H1383" s="25"/>
    </row>
    <row r="1384" spans="1:8" ht="15.75" customHeight="1" x14ac:dyDescent="0.25">
      <c r="A1384" s="17" t="s">
        <v>35</v>
      </c>
      <c r="B1384" s="17"/>
      <c r="C1384" s="17"/>
      <c r="D1384" s="18"/>
      <c r="E1384" s="17"/>
      <c r="F1384" s="18"/>
      <c r="G1384" s="17"/>
      <c r="H1384" s="25"/>
    </row>
    <row r="1385" spans="1:8" ht="15.75" customHeight="1" x14ac:dyDescent="0.25">
      <c r="A1385" s="17" t="s">
        <v>36</v>
      </c>
      <c r="B1385" s="17"/>
      <c r="C1385" s="17"/>
      <c r="D1385" s="18"/>
      <c r="E1385" s="17"/>
      <c r="F1385" s="18"/>
      <c r="G1385" s="17"/>
      <c r="H1385" s="25"/>
    </row>
    <row r="1386" spans="1:8" ht="15.75" customHeight="1" x14ac:dyDescent="0.25">
      <c r="A1386" s="89" t="s">
        <v>37</v>
      </c>
      <c r="B1386" s="90" t="s">
        <v>38</v>
      </c>
      <c r="C1386" s="90"/>
      <c r="D1386" s="91" t="s">
        <v>39</v>
      </c>
      <c r="E1386" s="91" t="s">
        <v>40</v>
      </c>
      <c r="F1386" s="92" t="s">
        <v>41</v>
      </c>
      <c r="G1386" s="93" t="s">
        <v>42</v>
      </c>
      <c r="H1386" s="94" t="s">
        <v>43</v>
      </c>
    </row>
    <row r="1387" spans="1:8" ht="15.75" customHeight="1" x14ac:dyDescent="0.25">
      <c r="A1387" s="102"/>
      <c r="B1387" s="190" t="s">
        <v>584</v>
      </c>
      <c r="C1387" s="190"/>
      <c r="D1387" s="194"/>
      <c r="E1387" s="50"/>
      <c r="F1387" s="106"/>
      <c r="G1387" s="50"/>
      <c r="H1387" s="45"/>
    </row>
    <row r="1388" spans="1:8" ht="15.75" customHeight="1" x14ac:dyDescent="0.25">
      <c r="A1388" s="102">
        <v>1</v>
      </c>
      <c r="B1388" s="103" t="s">
        <v>588</v>
      </c>
      <c r="C1388" s="157" t="s">
        <v>383</v>
      </c>
      <c r="D1388" s="194">
        <v>10</v>
      </c>
      <c r="E1388" s="50">
        <v>5</v>
      </c>
      <c r="F1388" s="106">
        <f>+E1388*D1388</f>
      </c>
      <c r="G1388" s="50">
        <v>1</v>
      </c>
      <c r="H1388" s="45">
        <f>+G1388*F1388</f>
      </c>
    </row>
    <row r="1389" spans="1:8" ht="15.75" customHeight="1" x14ac:dyDescent="0.25">
      <c r="A1389" s="102"/>
      <c r="B1389" s="190" t="s">
        <v>599</v>
      </c>
      <c r="C1389" s="190"/>
      <c r="D1389" s="194"/>
      <c r="E1389" s="50"/>
      <c r="F1389" s="106"/>
      <c r="G1389" s="50"/>
      <c r="H1389" s="45"/>
    </row>
    <row r="1390" spans="1:8" ht="15.75" customHeight="1" x14ac:dyDescent="0.25">
      <c r="A1390" s="102">
        <v>2</v>
      </c>
      <c r="B1390" s="225" t="s">
        <v>181</v>
      </c>
      <c r="C1390" s="157" t="s">
        <v>460</v>
      </c>
      <c r="D1390" s="194">
        <v>4</v>
      </c>
      <c r="E1390" s="50">
        <v>6</v>
      </c>
      <c r="F1390" s="106">
        <f t="shared" ref="F1390:F1391" si="63">+E1390*D1390</f>
      </c>
      <c r="G1390" s="50">
        <v>1</v>
      </c>
      <c r="H1390" s="45">
        <f t="shared" ref="H1390:H1391" si="64">+G1390*F1390</f>
      </c>
    </row>
    <row r="1391" spans="1:8" ht="15.75" customHeight="1" x14ac:dyDescent="0.25">
      <c r="A1391" s="102">
        <v>3</v>
      </c>
      <c r="B1391" s="103" t="s">
        <v>612</v>
      </c>
      <c r="C1391" s="157" t="s">
        <v>613</v>
      </c>
      <c r="D1391" s="194">
        <v>3</v>
      </c>
      <c r="E1391" s="50">
        <v>6</v>
      </c>
      <c r="F1391" s="106">
        <f t="shared" si="63"/>
      </c>
      <c r="G1391" s="50">
        <v>1</v>
      </c>
      <c r="H1391" s="45">
        <f t="shared" si="64"/>
      </c>
    </row>
    <row r="1392" spans="1:8" ht="15.75" customHeight="1" x14ac:dyDescent="0.25">
      <c r="A1392" s="102"/>
      <c r="B1392" s="103"/>
      <c r="C1392" s="157"/>
      <c r="D1392" s="194"/>
      <c r="E1392" s="50"/>
      <c r="F1392" s="106"/>
      <c r="G1392" s="50"/>
      <c r="H1392" s="45"/>
    </row>
    <row r="1393" spans="1:8" ht="15.75" customHeight="1" x14ac:dyDescent="0.25">
      <c r="A1393" s="102"/>
      <c r="B1393" s="103"/>
      <c r="C1393" s="157"/>
      <c r="D1393" s="194"/>
      <c r="E1393" s="50"/>
      <c r="F1393" s="106"/>
      <c r="G1393" s="50"/>
      <c r="H1393" s="45"/>
    </row>
    <row r="1394" spans="1:8" ht="15.75" customHeight="1" x14ac:dyDescent="0.25">
      <c r="A1394" s="102"/>
      <c r="B1394" s="103"/>
      <c r="C1394" s="157"/>
      <c r="D1394" s="194"/>
      <c r="E1394" s="50"/>
      <c r="F1394" s="106"/>
      <c r="G1394" s="50"/>
      <c r="H1394" s="45"/>
    </row>
    <row r="1395" spans="1:8" ht="15.75" customHeight="1" x14ac:dyDescent="0.25">
      <c r="A1395" s="102"/>
      <c r="B1395" s="103"/>
      <c r="C1395" s="157"/>
      <c r="D1395" s="194"/>
      <c r="E1395" s="50"/>
      <c r="F1395" s="106"/>
      <c r="G1395" s="50"/>
      <c r="H1395" s="45"/>
    </row>
    <row r="1396" spans="1:8" ht="15.75" customHeight="1" x14ac:dyDescent="0.25">
      <c r="A1396" s="102"/>
      <c r="B1396" s="213"/>
      <c r="C1396" s="103"/>
      <c r="D1396" s="194"/>
      <c r="E1396" s="194"/>
      <c r="F1396" s="194"/>
      <c r="G1396" s="50"/>
      <c r="H1396" s="45"/>
    </row>
    <row r="1397" spans="1:8" ht="15.75" customHeight="1" x14ac:dyDescent="0.25">
      <c r="A1397" s="111"/>
      <c r="B1397" s="213"/>
      <c r="C1397" s="103"/>
      <c r="D1397" s="194"/>
      <c r="E1397" s="248"/>
      <c r="F1397" s="50"/>
      <c r="G1397" s="43"/>
      <c r="H1397" s="45"/>
    </row>
    <row r="1398" spans="1:8" ht="15.75" customHeight="1" x14ac:dyDescent="0.25">
      <c r="A1398" s="116"/>
      <c r="B1398" s="249"/>
      <c r="C1398" s="250" t="s">
        <v>58</v>
      </c>
      <c r="D1398" s="251">
        <f>SUM(D1388:D1397)</f>
      </c>
      <c r="E1398" s="251"/>
      <c r="F1398" s="251">
        <f>SUM(F1388:F1397)</f>
      </c>
      <c r="G1398" s="252"/>
      <c r="H1398" s="271">
        <f>SUM(H1388:H1397)</f>
      </c>
    </row>
    <row r="1399" spans="1:8" ht="15.75" customHeight="1" x14ac:dyDescent="0.25">
      <c r="A1399" s="122"/>
      <c r="B1399" s="123"/>
      <c r="C1399" s="253"/>
      <c r="D1399" s="218"/>
      <c r="E1399" s="123"/>
      <c r="F1399" s="123"/>
      <c r="G1399" s="254"/>
      <c r="H1399" s="219"/>
    </row>
    <row r="1400" spans="1:8" ht="15.75" customHeight="1" x14ac:dyDescent="0.25">
      <c r="A1400" s="127"/>
      <c r="B1400" s="18"/>
      <c r="C1400" s="18"/>
      <c r="D1400" s="77" t="s">
        <v>59</v>
      </c>
      <c r="E1400" s="76" t="s">
        <v>60</v>
      </c>
      <c r="F1400" s="76"/>
      <c r="G1400" s="17"/>
      <c r="H1400" s="25"/>
    </row>
    <row r="1401" spans="1:8" ht="15.75" customHeight="1" x14ac:dyDescent="0.25">
      <c r="A1401" s="127"/>
      <c r="B1401" s="18"/>
      <c r="C1401" s="18"/>
      <c r="D1401" s="77"/>
      <c r="E1401" s="76"/>
      <c r="F1401" s="76"/>
      <c r="G1401" s="17"/>
      <c r="H1401" s="25"/>
    </row>
    <row r="1402" spans="1:8" ht="15.75" customHeight="1" x14ac:dyDescent="0.25">
      <c r="A1402" s="76"/>
      <c r="B1402" s="76"/>
      <c r="C1402" s="76"/>
      <c r="D1402" s="77"/>
      <c r="E1402" s="76"/>
      <c r="F1402" s="76"/>
      <c r="G1402" s="17"/>
      <c r="H1402" s="25"/>
    </row>
    <row r="1403" spans="1:8" ht="15.75" customHeight="1" x14ac:dyDescent="0.25">
      <c r="A1403" s="76"/>
      <c r="B1403" s="76"/>
      <c r="C1403" s="76"/>
      <c r="D1403" s="77"/>
      <c r="E1403" s="76" t="s">
        <v>61</v>
      </c>
      <c r="F1403" s="76"/>
      <c r="G1403" s="17"/>
      <c r="H1403" s="25"/>
    </row>
    <row r="1404" spans="1:8" ht="15.75" customHeight="1" x14ac:dyDescent="0.25">
      <c r="D1404" s="9"/>
      <c r="H1404" s="9"/>
    </row>
    <row r="1405" spans="1:8" ht="15.75" customHeight="1" x14ac:dyDescent="0.25">
      <c r="D1405" s="9"/>
      <c r="H1405" s="9"/>
    </row>
    <row r="1406" spans="1:8" ht="15.75" customHeight="1" x14ac:dyDescent="0.25">
      <c r="D1406" s="9"/>
      <c r="H1406" s="9"/>
    </row>
    <row r="1407" spans="1:8" ht="15.75" customHeight="1" x14ac:dyDescent="0.25">
      <c r="D1407" s="9"/>
      <c r="H1407" s="9"/>
    </row>
    <row r="1408" spans="1:8" ht="15.75" customHeight="1" x14ac:dyDescent="0.25">
      <c r="D1408" s="9"/>
      <c r="H1408" s="9"/>
    </row>
    <row r="1409" spans="1:8" ht="15.75" customHeight="1" x14ac:dyDescent="0.25">
      <c r="D1409" s="9"/>
      <c r="H1409" s="9"/>
    </row>
    <row r="1410" spans="1:8" ht="15.75" customHeight="1" x14ac:dyDescent="0.25">
      <c r="D1410" s="9"/>
      <c r="H1410" s="9"/>
    </row>
    <row r="1411" spans="1:8" ht="15.75" customHeight="1" x14ac:dyDescent="0.25">
      <c r="D1411" s="9"/>
      <c r="H1411" s="9"/>
    </row>
    <row r="1412" spans="1:8" ht="15.75" customHeight="1" x14ac:dyDescent="0.25">
      <c r="D1412" s="9"/>
      <c r="H1412" s="9"/>
    </row>
    <row r="1413" spans="1:8" ht="15.75" customHeight="1" x14ac:dyDescent="0.25">
      <c r="D1413" s="9"/>
      <c r="H1413" s="9"/>
    </row>
    <row r="1414" spans="1:8" ht="15.75" customHeight="1" x14ac:dyDescent="0.25">
      <c r="D1414" s="9"/>
      <c r="H1414" s="9"/>
    </row>
    <row r="1415" spans="1:8" ht="15.75" customHeight="1" x14ac:dyDescent="0.25">
      <c r="D1415" s="9"/>
      <c r="H1415" s="9"/>
    </row>
    <row r="1416" spans="1:8" ht="15.75" customHeight="1" x14ac:dyDescent="0.25">
      <c r="D1416" s="9"/>
      <c r="H1416" s="9"/>
    </row>
    <row r="1417" spans="1:8" ht="15.75" customHeight="1" x14ac:dyDescent="0.25">
      <c r="D1417" s="9"/>
      <c r="H1417" s="9"/>
    </row>
    <row r="1418" spans="1:8" ht="15.75" customHeight="1" x14ac:dyDescent="0.25">
      <c r="D1418" s="9"/>
      <c r="H1418" s="9"/>
    </row>
    <row r="1419" spans="1:8" ht="15.75" customHeight="1" x14ac:dyDescent="0.25">
      <c r="D1419" s="9"/>
      <c r="H1419" s="9"/>
    </row>
    <row r="1420" spans="1:8" ht="15.75" customHeight="1" x14ac:dyDescent="0.25">
      <c r="A1420" s="10" t="s">
        <v>21</v>
      </c>
      <c r="B1420" s="10"/>
      <c r="C1420" s="10"/>
      <c r="D1420" s="10"/>
      <c r="E1420" s="10"/>
      <c r="F1420" s="10"/>
      <c r="G1420" s="10"/>
      <c r="H1420" s="10"/>
    </row>
    <row r="1421" spans="1:8" ht="15.75" customHeight="1" x14ac:dyDescent="0.25">
      <c r="D1421" s="9"/>
      <c r="H1421" s="9"/>
    </row>
    <row r="1422" spans="1:8" ht="15.75" customHeight="1" x14ac:dyDescent="0.25">
      <c r="A1422" s="17" t="s">
        <v>28</v>
      </c>
      <c r="B1422" s="17"/>
      <c r="C1422" s="17"/>
      <c r="E1422" s="17"/>
      <c r="F1422" s="19" t="s">
        <v>24</v>
      </c>
      <c r="G1422" s="21" t="s">
        <v>720</v>
      </c>
      <c r="H1422" s="22"/>
    </row>
    <row r="1423" spans="1:8" ht="15.75" customHeight="1" x14ac:dyDescent="0.25">
      <c r="A1423" s="17" t="inlineStr">
        <is>
          <t>Dealer-022</t>
        </is>
      </c>
      <c r="B1423" s="17"/>
      <c r="C1423" s="17"/>
      <c r="E1423" s="17"/>
      <c r="F1423" s="19" t="s">
        <v>29</v>
      </c>
      <c r="G1423" s="17" t="s">
        <v>751</v>
      </c>
      <c r="H1423" s="18"/>
    </row>
    <row r="1424" spans="1:8" ht="15.75" customHeight="1" x14ac:dyDescent="0.25">
      <c r="A1424" s="17" t="inlineStr">
        <is>
          <t>Address line (redacted)</t>
        </is>
      </c>
      <c r="B1424" s="17"/>
      <c r="C1424" s="88" t="s">
        <v>498</v>
      </c>
      <c r="D1424" s="88"/>
      <c r="E1424" s="88"/>
      <c r="H1424" s="9"/>
    </row>
    <row r="1425" spans="1:8" ht="15.75" customHeight="1" x14ac:dyDescent="0.25">
      <c r="A1425" s="17"/>
      <c r="B1425" s="17"/>
      <c r="C1425" s="88"/>
      <c r="D1425" s="88"/>
      <c r="E1425" s="88"/>
      <c r="H1425" s="9"/>
    </row>
    <row r="1426" spans="1:8" ht="15.75" customHeight="1" x14ac:dyDescent="0.25">
      <c r="A1426" s="17"/>
      <c r="B1426" s="17"/>
      <c r="C1426" s="88"/>
      <c r="D1426" s="88"/>
      <c r="E1426" s="88"/>
      <c r="H1426" s="9"/>
    </row>
    <row r="1427" spans="1:8" ht="15.75" customHeight="1" x14ac:dyDescent="0.25">
      <c r="A1427" s="17" t="s">
        <v>79</v>
      </c>
      <c r="B1427" s="17"/>
      <c r="C1427" s="17"/>
      <c r="D1427" s="18"/>
      <c r="E1427" s="17"/>
      <c r="F1427" s="18"/>
      <c r="G1427" s="17"/>
      <c r="H1427" s="25"/>
    </row>
    <row r="1428" spans="1:8" ht="15.75" customHeight="1" x14ac:dyDescent="0.25">
      <c r="A1428" s="17"/>
      <c r="B1428" s="17"/>
      <c r="C1428" s="17"/>
      <c r="D1428" s="18"/>
      <c r="E1428" s="17"/>
      <c r="F1428" s="18"/>
      <c r="G1428" s="17"/>
      <c r="H1428" s="25"/>
    </row>
    <row r="1429" spans="1:8" ht="15.75" customHeight="1" x14ac:dyDescent="0.25">
      <c r="A1429" s="17" t="s">
        <v>35</v>
      </c>
      <c r="B1429" s="17"/>
      <c r="C1429" s="17"/>
      <c r="D1429" s="18"/>
      <c r="E1429" s="17"/>
      <c r="F1429" s="18"/>
      <c r="G1429" s="17"/>
      <c r="H1429" s="25"/>
    </row>
    <row r="1430" spans="1:8" ht="15.75" customHeight="1" x14ac:dyDescent="0.25">
      <c r="A1430" s="17" t="s">
        <v>36</v>
      </c>
      <c r="B1430" s="17"/>
      <c r="C1430" s="17"/>
      <c r="D1430" s="18"/>
      <c r="E1430" s="17"/>
      <c r="F1430" s="18"/>
      <c r="G1430" s="17"/>
      <c r="H1430" s="25"/>
    </row>
    <row r="1431" spans="1:8" ht="15.75" customHeight="1" x14ac:dyDescent="0.25">
      <c r="A1431" s="89" t="s">
        <v>37</v>
      </c>
      <c r="B1431" s="90" t="s">
        <v>38</v>
      </c>
      <c r="C1431" s="90"/>
      <c r="D1431" s="91" t="s">
        <v>39</v>
      </c>
      <c r="E1431" s="91" t="s">
        <v>40</v>
      </c>
      <c r="F1431" s="92" t="s">
        <v>41</v>
      </c>
      <c r="G1431" s="93" t="s">
        <v>42</v>
      </c>
      <c r="H1431" s="94" t="s">
        <v>43</v>
      </c>
    </row>
    <row r="1432" spans="1:8" ht="15.75" customHeight="1" x14ac:dyDescent="0.25">
      <c r="A1432" s="102"/>
      <c r="B1432" s="190" t="s">
        <v>584</v>
      </c>
      <c r="C1432" s="190"/>
      <c r="D1432" s="194"/>
      <c r="E1432" s="50"/>
      <c r="F1432" s="106"/>
      <c r="G1432" s="50"/>
      <c r="H1432" s="45"/>
    </row>
    <row r="1433" spans="1:8" ht="15.75" customHeight="1" x14ac:dyDescent="0.25">
      <c r="A1433" s="102">
        <v>1</v>
      </c>
      <c r="B1433" s="268" t="s">
        <v>656</v>
      </c>
      <c r="C1433" s="157" t="s">
        <v>360</v>
      </c>
      <c r="D1433" s="194">
        <v>1</v>
      </c>
      <c r="E1433" s="50">
        <v>5</v>
      </c>
      <c r="F1433" s="106">
        <f t="shared" ref="F1433:F1450" si="65">+E1433*D1433</f>
      </c>
      <c r="G1433" s="50">
        <v>1</v>
      </c>
      <c r="H1433" s="45">
        <f t="shared" ref="H1433:H1450" si="66">+G1433*F1433</f>
      </c>
    </row>
    <row r="1434" spans="1:8" ht="15.75" customHeight="1" x14ac:dyDescent="0.25">
      <c r="A1434" s="102">
        <v>2</v>
      </c>
      <c r="B1434" s="103" t="s">
        <v>585</v>
      </c>
      <c r="C1434" s="157" t="s">
        <v>366</v>
      </c>
      <c r="D1434" s="194">
        <v>2</v>
      </c>
      <c r="E1434" s="50">
        <v>5</v>
      </c>
      <c r="F1434" s="106">
        <f t="shared" si="65"/>
      </c>
      <c r="G1434" s="50">
        <v>1</v>
      </c>
      <c r="H1434" s="45">
        <f t="shared" si="66"/>
      </c>
    </row>
    <row r="1435" spans="1:8" ht="15.75" customHeight="1" x14ac:dyDescent="0.25">
      <c r="A1435" s="102">
        <v>3</v>
      </c>
      <c r="B1435" s="103" t="s">
        <v>602</v>
      </c>
      <c r="C1435" s="157" t="s">
        <v>367</v>
      </c>
      <c r="D1435" s="194">
        <v>1</v>
      </c>
      <c r="E1435" s="50">
        <v>10</v>
      </c>
      <c r="F1435" s="106">
        <f t="shared" si="65"/>
      </c>
      <c r="G1435" s="50">
        <v>1</v>
      </c>
      <c r="H1435" s="45">
        <f t="shared" si="66"/>
      </c>
    </row>
    <row r="1436" spans="1:8" ht="15.75" customHeight="1" x14ac:dyDescent="0.25">
      <c r="A1436" s="102">
        <v>4</v>
      </c>
      <c r="B1436" s="103" t="s">
        <v>149</v>
      </c>
      <c r="C1436" s="157" t="s">
        <v>371</v>
      </c>
      <c r="D1436" s="194">
        <v>1</v>
      </c>
      <c r="E1436" s="50">
        <v>5</v>
      </c>
      <c r="F1436" s="106">
        <f t="shared" si="65"/>
      </c>
      <c r="G1436" s="50">
        <v>1</v>
      </c>
      <c r="H1436" s="45">
        <f t="shared" si="66"/>
      </c>
    </row>
    <row r="1437" spans="1:8" ht="15.75" customHeight="1" x14ac:dyDescent="0.25">
      <c r="A1437" s="102">
        <v>5</v>
      </c>
      <c r="B1437" s="103" t="s">
        <v>586</v>
      </c>
      <c r="C1437" s="157" t="s">
        <v>374</v>
      </c>
      <c r="D1437" s="194">
        <v>2</v>
      </c>
      <c r="E1437" s="50">
        <v>5</v>
      </c>
      <c r="F1437" s="106">
        <f t="shared" si="65"/>
      </c>
      <c r="G1437" s="50">
        <v>1</v>
      </c>
      <c r="H1437" s="45">
        <f t="shared" si="66"/>
      </c>
    </row>
    <row r="1438" spans="1:8" ht="15.75" customHeight="1" x14ac:dyDescent="0.25">
      <c r="A1438" s="102">
        <v>6</v>
      </c>
      <c r="B1438" s="103" t="s">
        <v>172</v>
      </c>
      <c r="C1438" s="157" t="s">
        <v>394</v>
      </c>
      <c r="D1438" s="194">
        <v>3</v>
      </c>
      <c r="E1438" s="50">
        <v>5</v>
      </c>
      <c r="F1438" s="106">
        <f t="shared" si="65"/>
      </c>
      <c r="G1438" s="50">
        <v>1</v>
      </c>
      <c r="H1438" s="45">
        <f t="shared" si="66"/>
      </c>
    </row>
    <row r="1439" spans="1:8" ht="15.75" customHeight="1" x14ac:dyDescent="0.25">
      <c r="A1439" s="102">
        <v>7</v>
      </c>
      <c r="B1439" s="103" t="s">
        <v>605</v>
      </c>
      <c r="C1439" s="157" t="s">
        <v>382</v>
      </c>
      <c r="D1439" s="194">
        <v>1</v>
      </c>
      <c r="E1439" s="50">
        <v>5</v>
      </c>
      <c r="F1439" s="106">
        <f t="shared" si="65"/>
      </c>
      <c r="G1439" s="50">
        <v>1</v>
      </c>
      <c r="H1439" s="45">
        <f t="shared" si="66"/>
      </c>
    </row>
    <row r="1440" spans="1:8" ht="15.75" customHeight="1" x14ac:dyDescent="0.25">
      <c r="A1440" s="102">
        <v>8</v>
      </c>
      <c r="B1440" s="103" t="s">
        <v>573</v>
      </c>
      <c r="C1440" s="157" t="s">
        <v>396</v>
      </c>
      <c r="D1440" s="194">
        <v>3</v>
      </c>
      <c r="E1440" s="50">
        <v>5</v>
      </c>
      <c r="F1440" s="106">
        <f t="shared" si="65"/>
      </c>
      <c r="G1440" s="50">
        <v>1</v>
      </c>
      <c r="H1440" s="45">
        <f t="shared" si="66"/>
      </c>
    </row>
    <row r="1441" spans="1:8" ht="15.75" customHeight="1" x14ac:dyDescent="0.25">
      <c r="A1441" s="102">
        <v>9</v>
      </c>
      <c r="B1441" s="103" t="s">
        <v>589</v>
      </c>
      <c r="C1441" s="157" t="s">
        <v>392</v>
      </c>
      <c r="D1441" s="194">
        <v>2</v>
      </c>
      <c r="E1441" s="50">
        <v>5</v>
      </c>
      <c r="F1441" s="106">
        <f t="shared" si="65"/>
      </c>
      <c r="G1441" s="50">
        <v>1</v>
      </c>
      <c r="H1441" s="45">
        <f t="shared" si="66"/>
      </c>
    </row>
    <row r="1442" spans="1:8" ht="15.75" customHeight="1" x14ac:dyDescent="0.25">
      <c r="A1442" s="102">
        <v>10</v>
      </c>
      <c r="B1442" s="103" t="s">
        <v>604</v>
      </c>
      <c r="C1442" s="157" t="s">
        <v>407</v>
      </c>
      <c r="D1442" s="194">
        <v>3</v>
      </c>
      <c r="E1442" s="50">
        <v>5</v>
      </c>
      <c r="F1442" s="106">
        <f t="shared" si="65"/>
      </c>
      <c r="G1442" s="50">
        <v>1</v>
      </c>
      <c r="H1442" s="45">
        <f t="shared" si="66"/>
      </c>
    </row>
    <row r="1443" spans="1:8" ht="15.75" customHeight="1" x14ac:dyDescent="0.25">
      <c r="A1443" s="102">
        <v>11</v>
      </c>
      <c r="B1443" s="103" t="s">
        <v>590</v>
      </c>
      <c r="C1443" s="157" t="s">
        <v>415</v>
      </c>
      <c r="D1443" s="194">
        <v>2</v>
      </c>
      <c r="E1443" s="50">
        <v>5</v>
      </c>
      <c r="F1443" s="106">
        <f t="shared" si="65"/>
      </c>
      <c r="G1443" s="50">
        <v>1</v>
      </c>
      <c r="H1443" s="45">
        <f t="shared" si="66"/>
      </c>
    </row>
    <row r="1444" spans="1:8" ht="15.75" customHeight="1" x14ac:dyDescent="0.25">
      <c r="A1444" s="102">
        <v>12</v>
      </c>
      <c r="B1444" s="103" t="s">
        <v>53</v>
      </c>
      <c r="C1444" s="157" t="s">
        <v>388</v>
      </c>
      <c r="D1444" s="194">
        <v>1</v>
      </c>
      <c r="E1444" s="50">
        <v>5</v>
      </c>
      <c r="F1444" s="106">
        <f t="shared" si="65"/>
      </c>
      <c r="G1444" s="50">
        <v>1</v>
      </c>
      <c r="H1444" s="45">
        <f t="shared" si="66"/>
      </c>
    </row>
    <row r="1445" spans="1:8" ht="15.75" customHeight="1" x14ac:dyDescent="0.25">
      <c r="A1445" s="102">
        <v>13</v>
      </c>
      <c r="B1445" s="103" t="s">
        <v>234</v>
      </c>
      <c r="C1445" s="157" t="s">
        <v>369</v>
      </c>
      <c r="D1445" s="194">
        <v>2</v>
      </c>
      <c r="E1445" s="50">
        <v>5</v>
      </c>
      <c r="F1445" s="106">
        <f t="shared" si="65"/>
      </c>
      <c r="G1445" s="50">
        <v>1</v>
      </c>
      <c r="H1445" s="45">
        <f t="shared" si="66"/>
      </c>
    </row>
    <row r="1446" spans="1:8" ht="15.75" customHeight="1" x14ac:dyDescent="0.25">
      <c r="A1446" s="102">
        <v>14</v>
      </c>
      <c r="B1446" s="103" t="s">
        <v>181</v>
      </c>
      <c r="C1446" s="157" t="s">
        <v>403</v>
      </c>
      <c r="D1446" s="194">
        <v>1</v>
      </c>
      <c r="E1446" s="50">
        <v>5</v>
      </c>
      <c r="F1446" s="106">
        <f t="shared" si="65"/>
      </c>
      <c r="G1446" s="50">
        <v>1</v>
      </c>
      <c r="H1446" s="45">
        <f t="shared" si="66"/>
      </c>
    </row>
    <row r="1447" spans="1:8" ht="15.75" customHeight="1" x14ac:dyDescent="0.25">
      <c r="A1447" s="102">
        <v>15</v>
      </c>
      <c r="B1447" s="103" t="s">
        <v>175</v>
      </c>
      <c r="C1447" s="157" t="s">
        <v>397</v>
      </c>
      <c r="D1447" s="194">
        <v>1</v>
      </c>
      <c r="E1447" s="50">
        <v>5</v>
      </c>
      <c r="F1447" s="106">
        <f t="shared" si="65"/>
      </c>
      <c r="G1447" s="50">
        <v>1</v>
      </c>
      <c r="H1447" s="45">
        <f t="shared" si="66"/>
      </c>
    </row>
    <row r="1448" spans="1:8" ht="15.75" customHeight="1" x14ac:dyDescent="0.25">
      <c r="A1448" s="102">
        <v>16</v>
      </c>
      <c r="B1448" s="103" t="s">
        <v>264</v>
      </c>
      <c r="C1448" s="157" t="s">
        <v>414</v>
      </c>
      <c r="D1448" s="194">
        <v>1</v>
      </c>
      <c r="E1448" s="50">
        <v>10</v>
      </c>
      <c r="F1448" s="106">
        <f t="shared" si="65"/>
      </c>
      <c r="G1448" s="50">
        <v>1</v>
      </c>
      <c r="H1448" s="45">
        <f t="shared" si="66"/>
      </c>
    </row>
    <row r="1449" spans="1:8" ht="15.75" customHeight="1" x14ac:dyDescent="0.25">
      <c r="A1449" s="102">
        <v>17</v>
      </c>
      <c r="B1449" s="103" t="s">
        <v>188</v>
      </c>
      <c r="C1449" s="157" t="s">
        <v>755</v>
      </c>
      <c r="D1449" s="194">
        <v>1</v>
      </c>
      <c r="E1449" s="50">
        <v>5</v>
      </c>
      <c r="F1449" s="106">
        <f t="shared" si="65"/>
      </c>
      <c r="G1449" s="50">
        <v>1</v>
      </c>
      <c r="H1449" s="45">
        <f t="shared" si="66"/>
      </c>
    </row>
    <row r="1450" spans="1:8" ht="15.75" customHeight="1" x14ac:dyDescent="0.25">
      <c r="A1450" s="102">
        <v>18</v>
      </c>
      <c r="B1450" s="103" t="s">
        <v>179</v>
      </c>
      <c r="C1450" s="157" t="s">
        <v>401</v>
      </c>
      <c r="D1450" s="194">
        <v>2</v>
      </c>
      <c r="E1450" s="50">
        <v>5</v>
      </c>
      <c r="F1450" s="106">
        <f t="shared" si="65"/>
      </c>
      <c r="G1450" s="50">
        <v>1</v>
      </c>
      <c r="H1450" s="45">
        <f t="shared" si="66"/>
      </c>
    </row>
    <row r="1451" spans="1:8" ht="15.75" customHeight="1" x14ac:dyDescent="0.25">
      <c r="A1451" s="102"/>
      <c r="B1451" s="190" t="s">
        <v>599</v>
      </c>
      <c r="C1451" s="190"/>
      <c r="D1451" s="194"/>
      <c r="E1451" s="50"/>
      <c r="F1451" s="106"/>
      <c r="G1451" s="50"/>
      <c r="H1451" s="45"/>
    </row>
    <row r="1452" spans="1:8" ht="15.75" customHeight="1" x14ac:dyDescent="0.25">
      <c r="A1452" s="102">
        <v>19</v>
      </c>
      <c r="B1452" s="103" t="s">
        <v>585</v>
      </c>
      <c r="C1452" s="157" t="s">
        <v>732</v>
      </c>
      <c r="D1452" s="194">
        <v>3</v>
      </c>
      <c r="E1452" s="50">
        <v>6</v>
      </c>
      <c r="F1452" s="106">
        <f t="shared" ref="F1452:F1456" si="67">+E1452*D1452</f>
      </c>
      <c r="G1452" s="50">
        <v>1</v>
      </c>
      <c r="H1452" s="45">
        <f t="shared" ref="H1452:H1456" si="68">+G1452*F1452</f>
      </c>
    </row>
    <row r="1453" spans="1:8" ht="15.75" customHeight="1" x14ac:dyDescent="0.25">
      <c r="A1453" s="102">
        <v>20</v>
      </c>
      <c r="B1453" s="103" t="s">
        <v>605</v>
      </c>
      <c r="C1453" s="157" t="s">
        <v>443</v>
      </c>
      <c r="D1453" s="194">
        <v>1</v>
      </c>
      <c r="E1453" s="50">
        <v>6</v>
      </c>
      <c r="F1453" s="106">
        <f t="shared" si="67"/>
      </c>
      <c r="G1453" s="50">
        <v>1</v>
      </c>
      <c r="H1453" s="45">
        <f t="shared" si="68"/>
      </c>
    </row>
    <row r="1454" spans="1:8" ht="15.75" customHeight="1" x14ac:dyDescent="0.25">
      <c r="A1454" s="102">
        <v>21</v>
      </c>
      <c r="B1454" s="103" t="s">
        <v>756</v>
      </c>
      <c r="C1454" s="157" t="s">
        <v>421</v>
      </c>
      <c r="D1454" s="194">
        <v>4</v>
      </c>
      <c r="E1454" s="50">
        <v>6</v>
      </c>
      <c r="F1454" s="106">
        <f t="shared" si="67"/>
      </c>
      <c r="G1454" s="50">
        <v>1</v>
      </c>
      <c r="H1454" s="45">
        <f t="shared" si="68"/>
      </c>
    </row>
    <row r="1455" spans="1:8" ht="15.75" customHeight="1" x14ac:dyDescent="0.25">
      <c r="A1455" s="102">
        <v>22</v>
      </c>
      <c r="B1455" s="103" t="s">
        <v>233</v>
      </c>
      <c r="C1455" s="157" t="s">
        <v>431</v>
      </c>
      <c r="D1455" s="194">
        <v>4</v>
      </c>
      <c r="E1455" s="50">
        <v>6</v>
      </c>
      <c r="F1455" s="106">
        <f t="shared" si="67"/>
      </c>
      <c r="G1455" s="50">
        <v>1</v>
      </c>
      <c r="H1455" s="45">
        <f t="shared" si="68"/>
      </c>
    </row>
    <row r="1456" spans="1:8" ht="15.75" customHeight="1" x14ac:dyDescent="0.25">
      <c r="A1456" s="102">
        <v>23</v>
      </c>
      <c r="B1456" s="103" t="s">
        <v>53</v>
      </c>
      <c r="C1456" s="157" t="s">
        <v>448</v>
      </c>
      <c r="D1456" s="194">
        <v>2</v>
      </c>
      <c r="E1456" s="50">
        <v>6</v>
      </c>
      <c r="F1456" s="106">
        <f t="shared" si="67"/>
      </c>
      <c r="G1456" s="50">
        <v>1</v>
      </c>
      <c r="H1456" s="45">
        <f t="shared" si="68"/>
      </c>
    </row>
    <row r="1457" spans="1:8" ht="15.75" customHeight="1" x14ac:dyDescent="0.25">
      <c r="A1457" s="111"/>
      <c r="B1457" s="281" t="s">
        <v>758</v>
      </c>
      <c r="C1457" s="103"/>
      <c r="D1457" s="194"/>
      <c r="E1457" s="248"/>
      <c r="F1457" s="50"/>
      <c r="G1457" s="43"/>
      <c r="H1457" s="45"/>
    </row>
    <row r="1458" spans="1:8" ht="52.5" customHeight="1" x14ac:dyDescent="0.25">
      <c r="A1458" s="116"/>
      <c r="B1458" s="283"/>
      <c r="C1458" s="250" t="s">
        <v>58</v>
      </c>
      <c r="D1458" s="251">
        <f>SUM(D1433:D1457)</f>
      </c>
      <c r="E1458" s="251"/>
      <c r="F1458" s="251">
        <f>SUM(F1433:F1457)</f>
      </c>
      <c r="G1458" s="252"/>
      <c r="H1458" s="271">
        <f>SUM(H1433:H1457)</f>
      </c>
    </row>
    <row r="1459" spans="1:8" ht="15.75" customHeight="1" x14ac:dyDescent="0.25">
      <c r="A1459" s="122"/>
      <c r="B1459" s="123"/>
      <c r="C1459" s="253"/>
      <c r="D1459" s="218"/>
      <c r="E1459" s="123"/>
      <c r="F1459" s="123"/>
      <c r="G1459" s="254"/>
      <c r="H1459" s="219"/>
    </row>
    <row r="1460" spans="1:8" ht="15.75" customHeight="1" x14ac:dyDescent="0.25">
      <c r="A1460" s="127"/>
      <c r="B1460" s="18"/>
      <c r="C1460" s="18"/>
      <c r="D1460" s="77" t="s">
        <v>59</v>
      </c>
      <c r="E1460" s="76" t="s">
        <v>60</v>
      </c>
      <c r="F1460" s="76"/>
      <c r="G1460" s="17"/>
      <c r="H1460" s="25"/>
    </row>
    <row r="1461" spans="1:8" ht="15.75" customHeight="1" x14ac:dyDescent="0.25">
      <c r="A1461" s="127"/>
      <c r="B1461" s="18"/>
      <c r="C1461" s="18"/>
      <c r="D1461" s="77"/>
      <c r="E1461" s="76"/>
      <c r="F1461" s="76"/>
      <c r="G1461" s="17"/>
      <c r="H1461" s="25"/>
    </row>
    <row r="1462" spans="1:8" ht="15.75" customHeight="1" x14ac:dyDescent="0.25">
      <c r="A1462" s="76"/>
      <c r="B1462" s="76"/>
      <c r="C1462" s="76"/>
      <c r="D1462" s="77"/>
      <c r="E1462" s="76" t="s">
        <v>61</v>
      </c>
      <c r="F1462" s="76"/>
      <c r="G1462" s="17"/>
      <c r="H1462" s="25"/>
    </row>
    <row r="1463" spans="1:8" ht="15.75" customHeight="1" x14ac:dyDescent="0.25">
      <c r="A1463" s="76"/>
      <c r="B1463" s="76"/>
      <c r="C1463" s="76"/>
      <c r="D1463" s="77"/>
      <c r="E1463" s="76"/>
      <c r="F1463" s="76"/>
      <c r="G1463" s="17"/>
      <c r="H1463" s="25"/>
    </row>
    <row r="1464" spans="1:8" ht="15.75" customHeight="1" x14ac:dyDescent="0.25">
      <c r="A1464" s="10" t="s">
        <v>21</v>
      </c>
      <c r="B1464" s="10"/>
      <c r="C1464" s="10"/>
      <c r="D1464" s="10"/>
      <c r="E1464" s="10"/>
      <c r="F1464" s="10"/>
      <c r="G1464" s="10"/>
      <c r="H1464" s="10"/>
    </row>
    <row r="1465" spans="1:8" ht="15.75" customHeight="1" x14ac:dyDescent="0.25">
      <c r="D1465" s="9"/>
      <c r="H1465" s="9"/>
    </row>
    <row r="1466" spans="1:8" ht="15.75" customHeight="1" x14ac:dyDescent="0.25">
      <c r="A1466" s="17" t="s">
        <v>28</v>
      </c>
      <c r="B1466" s="17"/>
      <c r="C1466" s="17"/>
      <c r="E1466" s="17"/>
      <c r="F1466" s="19" t="s">
        <v>24</v>
      </c>
      <c r="G1466" s="21" t="s">
        <v>720</v>
      </c>
      <c r="H1466" s="22"/>
    </row>
    <row r="1467" spans="1:8" ht="15.75" customHeight="1" x14ac:dyDescent="0.25">
      <c r="A1467" s="17" t="inlineStr">
        <is>
          <t>Dealer-013</t>
        </is>
      </c>
      <c r="B1467" s="17"/>
      <c r="C1467" s="17" t="inlineStr">
        <is>
          <t>ATTN: Contact-003</t>
        </is>
      </c>
      <c r="E1467" s="17"/>
      <c r="F1467" s="19" t="s">
        <v>29</v>
      </c>
      <c r="G1467" s="17" t="s">
        <v>759</v>
      </c>
      <c r="H1467" s="18"/>
    </row>
    <row r="1468" spans="1:8" ht="15.75" customHeight="1" x14ac:dyDescent="0.25">
      <c r="A1468" s="17" t="inlineStr">
        <is>
          <t>Address line (redacted)</t>
        </is>
      </c>
      <c r="B1468" s="17"/>
      <c r="C1468" s="88" t="s">
        <v>498</v>
      </c>
      <c r="D1468" s="88"/>
      <c r="E1468" s="88"/>
      <c r="H1468" s="9"/>
    </row>
    <row r="1469" spans="1:8" ht="15.75" customHeight="1" x14ac:dyDescent="0.25">
      <c r="A1469" s="17" t="inlineStr">
        <is>
          <t>Address line (redacted)</t>
        </is>
      </c>
      <c r="B1469" s="17"/>
      <c r="C1469" s="88"/>
      <c r="D1469" s="88"/>
      <c r="E1469" s="88"/>
      <c r="H1469" s="9"/>
    </row>
    <row r="1470" spans="1:8" ht="15.75" customHeight="1" x14ac:dyDescent="0.25">
      <c r="A1470" s="17"/>
      <c r="B1470" s="17"/>
      <c r="C1470" s="88"/>
      <c r="D1470" s="88"/>
      <c r="E1470" s="88"/>
      <c r="H1470" s="9"/>
    </row>
    <row r="1471" spans="1:8" ht="15.75" customHeight="1" x14ac:dyDescent="0.25">
      <c r="A1471" s="17" t="s">
        <v>79</v>
      </c>
      <c r="B1471" s="17"/>
      <c r="C1471" s="17"/>
      <c r="D1471" s="18"/>
      <c r="E1471" s="17"/>
      <c r="F1471" s="18"/>
      <c r="G1471" s="17"/>
      <c r="H1471" s="25"/>
    </row>
    <row r="1472" spans="1:8" ht="15.75" customHeight="1" x14ac:dyDescent="0.25">
      <c r="A1472" s="17"/>
      <c r="B1472" s="17"/>
      <c r="C1472" s="17"/>
      <c r="D1472" s="18"/>
      <c r="E1472" s="17"/>
      <c r="F1472" s="18"/>
      <c r="G1472" s="17"/>
      <c r="H1472" s="25"/>
    </row>
    <row r="1473" spans="1:8" ht="15.75" customHeight="1" x14ac:dyDescent="0.25">
      <c r="A1473" s="17" t="s">
        <v>35</v>
      </c>
      <c r="B1473" s="17"/>
      <c r="C1473" s="17"/>
      <c r="D1473" s="18"/>
      <c r="E1473" s="17"/>
      <c r="F1473" s="18"/>
      <c r="G1473" s="17"/>
      <c r="H1473" s="25"/>
    </row>
    <row r="1474" spans="1:8" ht="15.75" customHeight="1" x14ac:dyDescent="0.25">
      <c r="A1474" s="17" t="s">
        <v>36</v>
      </c>
      <c r="B1474" s="17"/>
      <c r="C1474" s="17"/>
      <c r="D1474" s="18"/>
      <c r="E1474" s="17"/>
      <c r="F1474" s="18"/>
      <c r="G1474" s="17"/>
      <c r="H1474" s="25"/>
    </row>
    <row r="1475" spans="1:8" ht="15.75" customHeight="1" x14ac:dyDescent="0.25">
      <c r="A1475" s="89" t="s">
        <v>37</v>
      </c>
      <c r="B1475" s="284" t="s">
        <v>38</v>
      </c>
      <c r="C1475" s="285"/>
      <c r="D1475" s="91" t="s">
        <v>39</v>
      </c>
      <c r="E1475" s="91" t="s">
        <v>40</v>
      </c>
      <c r="F1475" s="92" t="s">
        <v>41</v>
      </c>
      <c r="G1475" s="93" t="s">
        <v>42</v>
      </c>
      <c r="H1475" s="94" t="s">
        <v>43</v>
      </c>
    </row>
    <row r="1476" spans="1:8" ht="15.75" customHeight="1" x14ac:dyDescent="0.25">
      <c r="A1476" s="102"/>
      <c r="B1476" s="98" t="s">
        <v>599</v>
      </c>
      <c r="C1476" s="99"/>
      <c r="D1476" s="194"/>
      <c r="E1476" s="50"/>
      <c r="F1476" s="106"/>
      <c r="G1476" s="50"/>
      <c r="H1476" s="45"/>
    </row>
    <row r="1477" spans="1:8" ht="15.75" customHeight="1" x14ac:dyDescent="0.25">
      <c r="A1477" s="102">
        <v>1</v>
      </c>
      <c r="B1477" s="225" t="s">
        <v>181</v>
      </c>
      <c r="C1477" s="157" t="s">
        <v>460</v>
      </c>
      <c r="D1477" s="194">
        <v>7</v>
      </c>
      <c r="E1477" s="50">
        <v>6</v>
      </c>
      <c r="F1477" s="106">
        <f t="shared" ref="F1477:F1482" si="69">+E1477*D1477</f>
      </c>
      <c r="G1477" s="50">
        <v>1</v>
      </c>
      <c r="H1477" s="45">
        <f t="shared" ref="H1477:H1482" si="70">+G1477*F1477</f>
      </c>
    </row>
    <row r="1478" spans="1:8" ht="15.75" customHeight="1" x14ac:dyDescent="0.25">
      <c r="A1478" s="102">
        <v>2</v>
      </c>
      <c r="B1478" s="103" t="s">
        <v>585</v>
      </c>
      <c r="C1478" s="157" t="s">
        <v>732</v>
      </c>
      <c r="D1478" s="194">
        <v>2</v>
      </c>
      <c r="E1478" s="50">
        <v>6</v>
      </c>
      <c r="F1478" s="106">
        <f t="shared" si="69"/>
      </c>
      <c r="G1478" s="50">
        <v>1</v>
      </c>
      <c r="H1478" s="45">
        <f t="shared" si="70"/>
      </c>
    </row>
    <row r="1479" spans="1:8" ht="15.75" customHeight="1" x14ac:dyDescent="0.25">
      <c r="A1479" s="102">
        <v>3</v>
      </c>
      <c r="B1479" s="103" t="s">
        <v>612</v>
      </c>
      <c r="C1479" s="157" t="s">
        <v>613</v>
      </c>
      <c r="D1479" s="194">
        <v>3</v>
      </c>
      <c r="E1479" s="50">
        <v>6</v>
      </c>
      <c r="F1479" s="106">
        <f t="shared" si="69"/>
      </c>
      <c r="G1479" s="50">
        <v>1</v>
      </c>
      <c r="H1479" s="45">
        <f t="shared" si="70"/>
      </c>
    </row>
    <row r="1480" spans="1:8" ht="15.75" customHeight="1" x14ac:dyDescent="0.25">
      <c r="A1480" s="102">
        <v>4</v>
      </c>
      <c r="B1480" s="103" t="s">
        <v>118</v>
      </c>
      <c r="C1480" s="157" t="s">
        <v>421</v>
      </c>
      <c r="D1480" s="194">
        <v>3</v>
      </c>
      <c r="E1480" s="50">
        <v>6</v>
      </c>
      <c r="F1480" s="106">
        <f t="shared" si="69"/>
      </c>
      <c r="G1480" s="50">
        <v>1</v>
      </c>
      <c r="H1480" s="45">
        <f t="shared" si="70"/>
      </c>
    </row>
    <row r="1481" spans="1:8" ht="15.75" customHeight="1" x14ac:dyDescent="0.25">
      <c r="A1481" s="102">
        <v>5</v>
      </c>
      <c r="B1481" s="103" t="s">
        <v>233</v>
      </c>
      <c r="C1481" s="157" t="s">
        <v>431</v>
      </c>
      <c r="D1481" s="194">
        <v>5</v>
      </c>
      <c r="E1481" s="50">
        <v>6</v>
      </c>
      <c r="F1481" s="106">
        <f t="shared" si="69"/>
      </c>
      <c r="G1481" s="50">
        <v>1</v>
      </c>
      <c r="H1481" s="45">
        <f t="shared" si="70"/>
      </c>
    </row>
    <row r="1482" spans="1:8" ht="15.75" customHeight="1" x14ac:dyDescent="0.25">
      <c r="A1482" s="102">
        <v>6</v>
      </c>
      <c r="B1482" s="103" t="s">
        <v>159</v>
      </c>
      <c r="C1482" s="157" t="s">
        <v>439</v>
      </c>
      <c r="D1482" s="194">
        <v>2</v>
      </c>
      <c r="E1482" s="50">
        <v>6</v>
      </c>
      <c r="F1482" s="106">
        <f t="shared" si="69"/>
      </c>
      <c r="G1482" s="50">
        <v>1</v>
      </c>
      <c r="H1482" s="45">
        <f t="shared" si="70"/>
      </c>
    </row>
    <row r="1483" spans="1:8" ht="15.75" customHeight="1" x14ac:dyDescent="0.25">
      <c r="A1483" s="102"/>
      <c r="B1483" s="103"/>
      <c r="C1483" s="157"/>
      <c r="D1483" s="194"/>
      <c r="E1483" s="50"/>
      <c r="F1483" s="106"/>
      <c r="G1483" s="50"/>
      <c r="H1483" s="45"/>
    </row>
    <row r="1484" spans="1:8" ht="15.75" customHeight="1" x14ac:dyDescent="0.25">
      <c r="A1484" s="102"/>
      <c r="B1484" s="213"/>
      <c r="C1484" s="103"/>
      <c r="D1484" s="194"/>
      <c r="E1484" s="194"/>
      <c r="F1484" s="194"/>
      <c r="G1484" s="50"/>
      <c r="H1484" s="45"/>
    </row>
    <row r="1485" spans="1:8" ht="15.75" customHeight="1" x14ac:dyDescent="0.25">
      <c r="A1485" s="111"/>
      <c r="B1485" s="213"/>
      <c r="C1485" s="103"/>
      <c r="D1485" s="194"/>
      <c r="E1485" s="248"/>
      <c r="F1485" s="50"/>
      <c r="G1485" s="43"/>
      <c r="H1485" s="45"/>
    </row>
    <row r="1486" spans="1:8" ht="15.75" customHeight="1" x14ac:dyDescent="0.25">
      <c r="A1486" s="116"/>
      <c r="B1486" s="249"/>
      <c r="C1486" s="250" t="s">
        <v>58</v>
      </c>
      <c r="D1486" s="251">
        <f>SUM(D1477:D1485)</f>
      </c>
      <c r="E1486" s="251"/>
      <c r="F1486" s="251">
        <f>SUM(F1477:F1485)</f>
      </c>
      <c r="G1486" s="252"/>
      <c r="H1486" s="271">
        <f>SUM(H1477:H1485)</f>
      </c>
    </row>
    <row r="1487" spans="1:8" ht="15.75" customHeight="1" x14ac:dyDescent="0.25">
      <c r="A1487" s="122"/>
      <c r="B1487" s="123"/>
      <c r="C1487" s="253"/>
      <c r="D1487" s="218"/>
      <c r="E1487" s="123"/>
      <c r="F1487" s="123"/>
      <c r="G1487" s="254"/>
      <c r="H1487" s="219"/>
    </row>
    <row r="1488" spans="1:8" ht="15.75" customHeight="1" x14ac:dyDescent="0.25">
      <c r="A1488" s="127"/>
      <c r="B1488" s="18"/>
      <c r="C1488" s="18"/>
      <c r="D1488" s="77" t="s">
        <v>59</v>
      </c>
      <c r="E1488" s="76" t="s">
        <v>60</v>
      </c>
      <c r="F1488" s="76"/>
      <c r="G1488" s="17"/>
      <c r="H1488" s="25"/>
    </row>
    <row r="1489" spans="1:8" ht="15.75" customHeight="1" x14ac:dyDescent="0.25">
      <c r="A1489" s="127"/>
      <c r="B1489" s="18"/>
      <c r="C1489" s="18"/>
      <c r="D1489" s="77"/>
      <c r="E1489" s="76"/>
      <c r="F1489" s="76"/>
      <c r="G1489" s="17"/>
      <c r="H1489" s="25"/>
    </row>
    <row r="1490" spans="1:8" ht="15.75" customHeight="1" x14ac:dyDescent="0.25">
      <c r="A1490" s="76"/>
      <c r="B1490" s="76"/>
      <c r="C1490" s="76"/>
      <c r="D1490" s="77"/>
      <c r="E1490" s="76"/>
      <c r="F1490" s="76"/>
      <c r="G1490" s="17"/>
      <c r="H1490" s="25"/>
    </row>
    <row r="1491" spans="1:8" ht="15.75" customHeight="1" x14ac:dyDescent="0.25">
      <c r="A1491" s="76"/>
      <c r="B1491" s="76"/>
      <c r="C1491" s="76"/>
      <c r="D1491" s="77"/>
      <c r="E1491" s="76" t="s">
        <v>61</v>
      </c>
      <c r="F1491" s="76"/>
      <c r="G1491" s="17"/>
      <c r="H1491" s="25"/>
    </row>
    <row r="1492" spans="1:8" ht="15.75" customHeight="1" x14ac:dyDescent="0.25">
      <c r="D1492" s="9"/>
      <c r="H1492" s="9"/>
    </row>
    <row r="1493" spans="1:8" ht="15.75" customHeight="1" x14ac:dyDescent="0.25">
      <c r="D1493" s="9"/>
      <c r="H1493" s="9"/>
    </row>
    <row r="1494" spans="1:8" ht="15.75" customHeight="1" x14ac:dyDescent="0.25">
      <c r="D1494" s="9"/>
      <c r="H1494" s="9"/>
    </row>
    <row r="1495" spans="1:8" ht="15.75" customHeight="1" x14ac:dyDescent="0.25">
      <c r="D1495" s="9"/>
      <c r="H1495" s="9"/>
    </row>
    <row r="1496" spans="1:8" ht="15.75" customHeight="1" x14ac:dyDescent="0.25">
      <c r="D1496" s="9"/>
      <c r="H1496" s="9"/>
    </row>
    <row r="1497" spans="1:8" ht="15.75" customHeight="1" x14ac:dyDescent="0.25">
      <c r="D1497" s="9"/>
      <c r="H1497" s="9"/>
    </row>
    <row r="1498" spans="1:8" ht="15.75" customHeight="1" x14ac:dyDescent="0.25">
      <c r="D1498" s="9"/>
      <c r="H1498" s="9"/>
    </row>
    <row r="1499" spans="1:8" ht="15.75" customHeight="1" x14ac:dyDescent="0.25">
      <c r="D1499" s="9"/>
      <c r="H1499" s="9"/>
    </row>
    <row r="1500" spans="1:8" ht="15.75" customHeight="1" x14ac:dyDescent="0.25">
      <c r="D1500" s="9"/>
      <c r="H1500" s="9"/>
    </row>
    <row r="1501" spans="1:8" ht="15.75" customHeight="1" x14ac:dyDescent="0.25">
      <c r="D1501" s="9"/>
      <c r="H1501" s="9"/>
    </row>
    <row r="1502" spans="1:8" ht="15.75" customHeight="1" x14ac:dyDescent="0.25">
      <c r="D1502" s="9"/>
      <c r="H1502" s="9"/>
    </row>
    <row r="1503" spans="1:8" ht="15.75" customHeight="1" x14ac:dyDescent="0.25">
      <c r="D1503" s="9"/>
      <c r="H1503" s="9"/>
    </row>
    <row r="1504" spans="1:8" ht="15.75" customHeight="1" x14ac:dyDescent="0.25">
      <c r="D1504" s="9"/>
      <c r="H1504" s="9"/>
    </row>
    <row r="1505" spans="1:8" ht="15.75" customHeight="1" x14ac:dyDescent="0.25">
      <c r="A1505" s="10" t="s">
        <v>21</v>
      </c>
      <c r="B1505" s="10"/>
      <c r="C1505" s="10"/>
      <c r="D1505" s="10"/>
      <c r="E1505" s="10"/>
      <c r="F1505" s="10"/>
      <c r="G1505" s="10"/>
      <c r="H1505" s="10"/>
    </row>
    <row r="1506" spans="1:8" ht="15.75" customHeight="1" x14ac:dyDescent="0.25">
      <c r="D1506" s="9"/>
      <c r="H1506" s="9"/>
    </row>
    <row r="1507" spans="1:8" ht="15.75" customHeight="1" x14ac:dyDescent="0.25">
      <c r="A1507" s="86" t="s">
        <v>28</v>
      </c>
      <c r="B1507" s="86"/>
      <c r="C1507" s="10"/>
      <c r="D1507" s="18"/>
      <c r="E1507" s="17"/>
      <c r="F1507" s="19" t="s">
        <v>24</v>
      </c>
      <c r="G1507" s="21" t="s">
        <v>762</v>
      </c>
      <c r="H1507" s="22"/>
    </row>
    <row r="1508" spans="1:8" ht="15.75" customHeight="1" x14ac:dyDescent="0.25">
      <c r="A1508" s="86" t="inlineStr">
        <is>
          <t>Dealer-001</t>
        </is>
      </c>
      <c r="B1508" s="86"/>
      <c r="C1508" s="86"/>
      <c r="D1508" s="18"/>
      <c r="E1508" s="17"/>
      <c r="F1508" s="19" t="s">
        <v>29</v>
      </c>
      <c r="G1508" s="17" t="s">
        <v>763</v>
      </c>
      <c r="H1508" s="18"/>
    </row>
    <row r="1509" spans="1:8" ht="15.75" customHeight="1" x14ac:dyDescent="0.25">
      <c r="A1509" s="86" t="inlineStr">
        <is>
          <t>Address line (redacted)</t>
        </is>
      </c>
      <c r="B1509" s="86"/>
      <c r="C1509" s="88" t="s">
        <v>498</v>
      </c>
      <c r="D1509" s="88"/>
      <c r="E1509" s="88"/>
      <c r="F1509" s="18"/>
      <c r="G1509" s="17"/>
      <c r="H1509" s="25"/>
    </row>
    <row r="1510" spans="1:8" ht="15.75" customHeight="1" x14ac:dyDescent="0.25">
      <c r="A1510" s="86"/>
      <c r="B1510" s="86"/>
      <c r="C1510" s="88"/>
      <c r="D1510" s="88"/>
      <c r="E1510" s="88"/>
      <c r="F1510" s="18"/>
      <c r="G1510" s="17"/>
      <c r="H1510" s="25"/>
    </row>
    <row r="1511" spans="1:8" ht="15.75" customHeight="1" x14ac:dyDescent="0.25">
      <c r="A1511" s="86" t="inlineStr">
        <is>
          <t>Through: Transporter-001</t>
        </is>
      </c>
      <c r="B1511" s="86"/>
      <c r="C1511" s="88"/>
      <c r="D1511" s="88"/>
      <c r="E1511" s="88"/>
      <c r="F1511" s="18"/>
      <c r="G1511" s="17"/>
      <c r="H1511" s="25"/>
    </row>
    <row r="1512" spans="1:8" ht="15.75" customHeight="1" x14ac:dyDescent="0.25">
      <c r="A1512" s="86"/>
      <c r="B1512" s="86" t="inlineStr">
        <is>
          <t>Address line (redacted)</t>
        </is>
      </c>
      <c r="C1512" s="199"/>
      <c r="D1512" s="199"/>
      <c r="E1512" s="199"/>
      <c r="F1512" s="18"/>
      <c r="G1512" s="17"/>
      <c r="H1512" s="25"/>
    </row>
    <row r="1513" spans="1:8" ht="15.75" customHeight="1" x14ac:dyDescent="0.25">
      <c r="A1513" s="86"/>
      <c r="B1513" s="86" t="inlineStr">
        <is>
          <t>Address line (redacted)</t>
        </is>
      </c>
      <c r="C1513" s="199"/>
      <c r="D1513" s="199"/>
      <c r="E1513" s="199"/>
      <c r="F1513" s="18"/>
      <c r="G1513" s="17"/>
      <c r="H1513" s="25"/>
    </row>
    <row r="1514" spans="1:8" ht="15.75" customHeight="1" x14ac:dyDescent="0.25">
      <c r="A1514" s="17"/>
      <c r="B1514" s="17"/>
      <c r="C1514" s="199"/>
      <c r="D1514" s="199"/>
      <c r="E1514" s="199"/>
      <c r="F1514" s="18"/>
      <c r="G1514" s="17"/>
      <c r="H1514" s="25"/>
    </row>
    <row r="1515" spans="1:8" ht="15.75" customHeight="1" x14ac:dyDescent="0.25">
      <c r="A1515" s="17" t="s">
        <v>79</v>
      </c>
      <c r="B1515" s="17"/>
      <c r="C1515" s="17"/>
      <c r="D1515" s="18"/>
      <c r="E1515" s="17"/>
      <c r="F1515" s="18"/>
      <c r="G1515" s="17"/>
      <c r="H1515" s="25"/>
    </row>
    <row r="1516" spans="1:8" ht="15.75" customHeight="1" x14ac:dyDescent="0.25">
      <c r="A1516" s="17"/>
      <c r="B1516" s="17"/>
      <c r="C1516" s="17"/>
      <c r="D1516" s="18"/>
      <c r="E1516" s="17"/>
      <c r="F1516" s="18"/>
      <c r="G1516" s="17"/>
      <c r="H1516" s="25"/>
    </row>
    <row r="1517" spans="1:8" ht="15.75" customHeight="1" x14ac:dyDescent="0.25">
      <c r="A1517" s="17" t="s">
        <v>35</v>
      </c>
      <c r="B1517" s="17"/>
      <c r="C1517" s="17"/>
      <c r="D1517" s="18"/>
      <c r="E1517" s="17"/>
      <c r="F1517" s="18"/>
      <c r="G1517" s="17"/>
      <c r="H1517" s="25"/>
    </row>
    <row r="1518" spans="1:8" ht="15.75" customHeight="1" x14ac:dyDescent="0.25">
      <c r="A1518" s="17" t="s">
        <v>36</v>
      </c>
      <c r="B1518" s="17"/>
      <c r="C1518" s="17"/>
      <c r="D1518" s="18"/>
      <c r="E1518" s="17"/>
      <c r="F1518" s="18"/>
      <c r="G1518" s="17"/>
      <c r="H1518" s="25"/>
    </row>
    <row r="1519" spans="1:8" ht="15.75" customHeight="1" x14ac:dyDescent="0.25">
      <c r="A1519" s="89" t="s">
        <v>37</v>
      </c>
      <c r="B1519" s="90" t="s">
        <v>38</v>
      </c>
      <c r="C1519" s="90"/>
      <c r="D1519" s="91" t="s">
        <v>39</v>
      </c>
      <c r="E1519" s="91" t="s">
        <v>40</v>
      </c>
      <c r="F1519" s="92" t="s">
        <v>41</v>
      </c>
      <c r="G1519" s="93" t="s">
        <v>42</v>
      </c>
      <c r="H1519" s="94" t="s">
        <v>43</v>
      </c>
    </row>
    <row r="1520" spans="1:8" ht="15.75" customHeight="1" x14ac:dyDescent="0.25">
      <c r="A1520" s="102"/>
      <c r="B1520" s="190" t="s">
        <v>584</v>
      </c>
      <c r="C1520" s="190"/>
      <c r="D1520" s="194"/>
      <c r="E1520" s="50"/>
      <c r="F1520" s="106"/>
      <c r="G1520" s="50"/>
      <c r="H1520" s="45"/>
    </row>
    <row r="1521" spans="1:8" ht="15.75" customHeight="1" x14ac:dyDescent="0.25">
      <c r="A1521" s="102">
        <v>1</v>
      </c>
      <c r="B1521" s="103" t="s">
        <v>586</v>
      </c>
      <c r="C1521" s="157" t="s">
        <v>374</v>
      </c>
      <c r="D1521" s="194">
        <v>2</v>
      </c>
      <c r="E1521" s="50">
        <v>5</v>
      </c>
      <c r="F1521" s="106">
        <f t="shared" ref="F1521:F1525" si="71">+E1521*D1521</f>
      </c>
      <c r="G1521" s="50">
        <v>1</v>
      </c>
      <c r="H1521" s="45">
        <f t="shared" ref="H1521:H1525" si="72">+G1521*F1521</f>
      </c>
    </row>
    <row r="1522" spans="1:8" ht="15.75" customHeight="1" x14ac:dyDescent="0.25">
      <c r="A1522" s="102">
        <v>2</v>
      </c>
      <c r="B1522" s="103" t="s">
        <v>589</v>
      </c>
      <c r="C1522" s="157" t="s">
        <v>392</v>
      </c>
      <c r="D1522" s="194">
        <v>2</v>
      </c>
      <c r="E1522" s="50">
        <v>5</v>
      </c>
      <c r="F1522" s="106">
        <f t="shared" si="71"/>
      </c>
      <c r="G1522" s="50">
        <v>1</v>
      </c>
      <c r="H1522" s="45">
        <f t="shared" si="72"/>
      </c>
    </row>
    <row r="1523" spans="1:8" ht="15.75" customHeight="1" x14ac:dyDescent="0.25">
      <c r="A1523" s="102">
        <v>3</v>
      </c>
      <c r="B1523" s="103" t="s">
        <v>604</v>
      </c>
      <c r="C1523" s="157" t="s">
        <v>407</v>
      </c>
      <c r="D1523" s="194">
        <v>2</v>
      </c>
      <c r="E1523" s="50">
        <v>5</v>
      </c>
      <c r="F1523" s="106">
        <f t="shared" si="71"/>
      </c>
      <c r="G1523" s="50">
        <v>1</v>
      </c>
      <c r="H1523" s="45">
        <f t="shared" si="72"/>
      </c>
    </row>
    <row r="1524" spans="1:8" ht="15.75" customHeight="1" x14ac:dyDescent="0.25">
      <c r="A1524" s="102">
        <v>4</v>
      </c>
      <c r="B1524" s="103" t="s">
        <v>234</v>
      </c>
      <c r="C1524" s="157" t="s">
        <v>369</v>
      </c>
      <c r="D1524" s="194">
        <v>2</v>
      </c>
      <c r="E1524" s="50">
        <v>5</v>
      </c>
      <c r="F1524" s="106">
        <f t="shared" si="71"/>
      </c>
      <c r="G1524" s="50">
        <v>1</v>
      </c>
      <c r="H1524" s="45">
        <f t="shared" si="72"/>
      </c>
    </row>
    <row r="1525" spans="1:8" ht="15.75" customHeight="1" x14ac:dyDescent="0.25">
      <c r="A1525" s="102">
        <v>5</v>
      </c>
      <c r="B1525" s="103" t="s">
        <v>264</v>
      </c>
      <c r="C1525" s="157" t="s">
        <v>414</v>
      </c>
      <c r="D1525" s="194">
        <v>10</v>
      </c>
      <c r="E1525" s="50">
        <v>10</v>
      </c>
      <c r="F1525" s="106">
        <f t="shared" si="71"/>
      </c>
      <c r="G1525" s="50">
        <v>1</v>
      </c>
      <c r="H1525" s="45">
        <f t="shared" si="72"/>
      </c>
    </row>
    <row r="1526" spans="1:8" ht="15.75" customHeight="1" x14ac:dyDescent="0.25">
      <c r="A1526" s="102"/>
      <c r="B1526" s="103"/>
      <c r="C1526" s="157"/>
      <c r="D1526" s="194"/>
      <c r="E1526" s="50"/>
      <c r="F1526" s="106"/>
      <c r="G1526" s="50"/>
      <c r="H1526" s="45"/>
    </row>
    <row r="1527" spans="1:8" ht="15" customHeight="1" x14ac:dyDescent="0.25">
      <c r="A1527" s="102"/>
      <c r="B1527" s="205" t="s">
        <v>764</v>
      </c>
      <c r="C1527" s="157"/>
      <c r="D1527" s="194"/>
      <c r="E1527" s="50"/>
      <c r="F1527" s="106"/>
      <c r="G1527" s="50"/>
      <c r="H1527" s="45"/>
    </row>
    <row r="1528" spans="1:8" ht="15.75" customHeight="1" x14ac:dyDescent="0.25">
      <c r="A1528" s="102"/>
      <c r="B1528" s="261"/>
      <c r="C1528" s="157"/>
      <c r="D1528" s="194"/>
      <c r="E1528" s="50"/>
      <c r="F1528" s="106"/>
      <c r="G1528" s="50"/>
      <c r="H1528" s="45"/>
    </row>
    <row r="1529" spans="1:8" ht="15.75" customHeight="1" x14ac:dyDescent="0.25">
      <c r="A1529" s="102"/>
      <c r="B1529" s="206"/>
      <c r="C1529" s="103"/>
      <c r="D1529" s="194"/>
      <c r="E1529" s="50"/>
      <c r="F1529" s="106"/>
      <c r="G1529" s="50"/>
      <c r="H1529" s="45"/>
    </row>
    <row r="1530" spans="1:8" ht="15.75" customHeight="1" x14ac:dyDescent="0.25">
      <c r="A1530" s="102"/>
      <c r="B1530" s="103"/>
      <c r="C1530" s="103"/>
      <c r="D1530" s="194"/>
      <c r="E1530" s="50"/>
      <c r="F1530" s="106"/>
      <c r="G1530" s="50"/>
      <c r="H1530" s="45"/>
    </row>
    <row r="1531" spans="1:8" ht="15.75" customHeight="1" x14ac:dyDescent="0.25">
      <c r="A1531" s="111"/>
      <c r="B1531" s="112"/>
      <c r="C1531" s="113"/>
      <c r="D1531" s="108"/>
      <c r="E1531" s="114"/>
      <c r="F1531" s="109"/>
      <c r="G1531" s="115"/>
      <c r="H1531" s="110"/>
    </row>
    <row r="1532" spans="1:8" ht="15.75" customHeight="1" x14ac:dyDescent="0.25">
      <c r="A1532" s="195"/>
      <c r="B1532" s="196"/>
      <c r="C1532" s="118" t="s">
        <v>58</v>
      </c>
      <c r="D1532" s="119">
        <f>SUM(D1521:D1531)</f>
      </c>
      <c r="E1532" s="119"/>
      <c r="F1532" s="119">
        <f>SUM(F1520:F1531)</f>
      </c>
      <c r="G1532" s="120"/>
      <c r="H1532" s="121">
        <f>SUM(H1521:H1531)</f>
      </c>
    </row>
    <row r="1533" spans="1:8" ht="15.75" customHeight="1" x14ac:dyDescent="0.25">
      <c r="A1533" s="122"/>
      <c r="B1533" s="123"/>
      <c r="C1533" s="124"/>
      <c r="D1533" s="60"/>
      <c r="E1533" s="125"/>
      <c r="F1533" s="125"/>
      <c r="G1533" s="126"/>
      <c r="H1533" s="74"/>
    </row>
    <row r="1534" spans="1:8" ht="15.75" customHeight="1" x14ac:dyDescent="0.25">
      <c r="A1534" s="127"/>
      <c r="B1534" s="18"/>
      <c r="C1534" s="18"/>
      <c r="D1534" s="77" t="s">
        <v>59</v>
      </c>
      <c r="E1534" s="76" t="s">
        <v>60</v>
      </c>
      <c r="F1534" s="76"/>
      <c r="G1534" s="17"/>
      <c r="H1534" s="25"/>
    </row>
    <row r="1535" spans="1:8" ht="15.75" customHeight="1" x14ac:dyDescent="0.25">
      <c r="A1535" s="127"/>
      <c r="B1535" s="18"/>
      <c r="C1535" s="18"/>
      <c r="D1535" s="77"/>
      <c r="E1535" s="76"/>
      <c r="F1535" s="76"/>
      <c r="G1535" s="17"/>
      <c r="H1535" s="25"/>
    </row>
    <row r="1536" spans="1:8" ht="15.75" customHeight="1" x14ac:dyDescent="0.25">
      <c r="A1536" s="76"/>
      <c r="B1536" s="76"/>
      <c r="C1536" s="76"/>
      <c r="D1536" s="77"/>
      <c r="E1536" s="76"/>
      <c r="F1536" s="76"/>
      <c r="G1536" s="17"/>
      <c r="H1536" s="25"/>
    </row>
    <row r="1537" spans="1:8" ht="15.75" customHeight="1" x14ac:dyDescent="0.25">
      <c r="A1537" s="76"/>
      <c r="B1537" s="76"/>
      <c r="C1537" s="76"/>
      <c r="D1537" s="77"/>
      <c r="E1537" s="76" t="s">
        <v>61</v>
      </c>
      <c r="F1537" s="76"/>
      <c r="G1537" s="17"/>
      <c r="H1537" s="25"/>
    </row>
    <row r="1538" spans="1:8" ht="15.75" customHeight="1" x14ac:dyDescent="0.25">
      <c r="D1538" s="9"/>
      <c r="H1538" s="9"/>
    </row>
    <row r="1539" spans="1:8" ht="15.75" customHeight="1" x14ac:dyDescent="0.25">
      <c r="D1539" s="9"/>
      <c r="H1539" s="9"/>
    </row>
    <row r="1540" spans="1:8" ht="15.75" customHeight="1" x14ac:dyDescent="0.25">
      <c r="D1540" s="9"/>
      <c r="H1540" s="9"/>
    </row>
    <row r="1541" spans="1:8" ht="15.75" customHeight="1" x14ac:dyDescent="0.25">
      <c r="D1541" s="9"/>
      <c r="H1541" s="9"/>
    </row>
    <row r="1542" spans="1:8" ht="15.75" customHeight="1" x14ac:dyDescent="0.25">
      <c r="D1542" s="9"/>
      <c r="H1542" s="9"/>
    </row>
    <row r="1543" spans="1:8" ht="15.75" customHeight="1" x14ac:dyDescent="0.25">
      <c r="D1543" s="9"/>
      <c r="H1543" s="9"/>
    </row>
    <row r="1544" spans="1:8" ht="15.75" customHeight="1" x14ac:dyDescent="0.25">
      <c r="D1544" s="9"/>
      <c r="H1544" s="9"/>
    </row>
    <row r="1545" spans="1:8" ht="15.75" customHeight="1" x14ac:dyDescent="0.25">
      <c r="D1545" s="9"/>
      <c r="H1545" s="9"/>
    </row>
    <row r="1546" spans="1:8" ht="15.75" customHeight="1" x14ac:dyDescent="0.25">
      <c r="D1546" s="9"/>
      <c r="H1546" s="9"/>
    </row>
    <row r="1547" spans="1:8" ht="15.75" customHeight="1" x14ac:dyDescent="0.25">
      <c r="D1547" s="9"/>
      <c r="H1547" s="9"/>
    </row>
    <row r="1548" spans="1:8" ht="15.75" customHeight="1" x14ac:dyDescent="0.25">
      <c r="D1548" s="9"/>
      <c r="H1548" s="9"/>
    </row>
    <row r="1549" spans="1:8" ht="15.75" customHeight="1" x14ac:dyDescent="0.25">
      <c r="D1549" s="9"/>
      <c r="H1549" s="9"/>
    </row>
    <row r="1550" spans="1:8" ht="15.75" customHeight="1" x14ac:dyDescent="0.25">
      <c r="D1550" s="9"/>
      <c r="H1550" s="9"/>
    </row>
    <row r="1551" spans="1:8" ht="15.75" customHeight="1" x14ac:dyDescent="0.25">
      <c r="D1551" s="9"/>
      <c r="H1551" s="9"/>
    </row>
    <row r="1552" spans="1:8" ht="15.75" customHeight="1" x14ac:dyDescent="0.25">
      <c r="D1552" s="9"/>
      <c r="H1552" s="9"/>
    </row>
    <row r="1553" spans="1:8" ht="15.75" customHeight="1" x14ac:dyDescent="0.25">
      <c r="D1553" s="9"/>
      <c r="H1553" s="9"/>
    </row>
    <row r="1554" spans="1:8" ht="15.75" customHeight="1" x14ac:dyDescent="0.25">
      <c r="A1554" s="10" t="s">
        <v>21</v>
      </c>
      <c r="B1554" s="10"/>
      <c r="C1554" s="10"/>
      <c r="D1554" s="10"/>
      <c r="E1554" s="10"/>
      <c r="F1554" s="10"/>
      <c r="G1554" s="10"/>
      <c r="H1554" s="10"/>
    </row>
    <row r="1555" spans="1:8" ht="15.75" customHeight="1" x14ac:dyDescent="0.25">
      <c r="D1555" s="9"/>
      <c r="H1555" s="9"/>
    </row>
    <row r="1556" spans="1:8" ht="15.75" customHeight="1" x14ac:dyDescent="0.25">
      <c r="A1556" s="17" t="s">
        <v>28</v>
      </c>
      <c r="B1556" s="17"/>
      <c r="C1556" s="17"/>
      <c r="E1556" s="17"/>
      <c r="F1556" s="19" t="s">
        <v>24</v>
      </c>
      <c r="G1556" s="21" t="s">
        <v>762</v>
      </c>
      <c r="H1556" s="22"/>
    </row>
    <row r="1557" spans="1:8" ht="15.75" customHeight="1" x14ac:dyDescent="0.25">
      <c r="A1557" s="17" t="inlineStr">
        <is>
          <t>Dealer-011</t>
        </is>
      </c>
      <c r="B1557" s="17"/>
      <c r="C1557" s="17"/>
      <c r="E1557" s="17"/>
      <c r="F1557" s="19" t="s">
        <v>29</v>
      </c>
      <c r="G1557" s="17" t="s">
        <v>766</v>
      </c>
      <c r="H1557" s="18"/>
    </row>
    <row r="1558" spans="1:8" ht="15.75" customHeight="1" x14ac:dyDescent="0.25">
      <c r="A1558" s="17" t="inlineStr">
        <is>
          <t>Address line (redacted)</t>
        </is>
      </c>
      <c r="B1558" s="17"/>
      <c r="C1558" s="88" t="s">
        <v>498</v>
      </c>
      <c r="D1558" s="88"/>
      <c r="E1558" s="88"/>
      <c r="H1558" s="9"/>
    </row>
    <row r="1559" spans="1:8" ht="15.75" customHeight="1" x14ac:dyDescent="0.25">
      <c r="A1559" s="17" t="inlineStr">
        <is>
          <t>Address line (redacted)</t>
        </is>
      </c>
      <c r="B1559" s="17"/>
      <c r="C1559" s="88"/>
      <c r="D1559" s="88"/>
      <c r="E1559" s="88"/>
      <c r="H1559" s="9"/>
    </row>
    <row r="1560" spans="1:8" ht="15.75" customHeight="1" x14ac:dyDescent="0.25">
      <c r="A1560" s="17" t="inlineStr">
        <is>
          <t>Address line (redacted)</t>
        </is>
      </c>
      <c r="B1560" s="17"/>
      <c r="C1560" s="88"/>
      <c r="D1560" s="88"/>
      <c r="E1560" s="88"/>
      <c r="H1560" s="9"/>
    </row>
    <row r="1561" spans="1:8" ht="15.75" customHeight="1" x14ac:dyDescent="0.25">
      <c r="A1561" s="17"/>
      <c r="B1561" s="17"/>
      <c r="C1561" s="199"/>
      <c r="D1561" s="199"/>
      <c r="E1561" s="199"/>
      <c r="H1561" s="9"/>
    </row>
    <row r="1562" spans="1:8" ht="15.75" customHeight="1" x14ac:dyDescent="0.25">
      <c r="A1562" s="17" t="s">
        <v>79</v>
      </c>
      <c r="B1562" s="17"/>
      <c r="C1562" s="17"/>
      <c r="D1562" s="18"/>
      <c r="E1562" s="17"/>
      <c r="F1562" s="18"/>
      <c r="G1562" s="17"/>
      <c r="H1562" s="25"/>
    </row>
    <row r="1563" spans="1:8" ht="15.75" customHeight="1" x14ac:dyDescent="0.25">
      <c r="A1563" s="17"/>
      <c r="B1563" s="17"/>
      <c r="C1563" s="17"/>
      <c r="D1563" s="18"/>
      <c r="E1563" s="17"/>
      <c r="F1563" s="18"/>
      <c r="G1563" s="17"/>
      <c r="H1563" s="25"/>
    </row>
    <row r="1564" spans="1:8" ht="15.75" customHeight="1" x14ac:dyDescent="0.25">
      <c r="A1564" s="17" t="s">
        <v>35</v>
      </c>
      <c r="B1564" s="17"/>
      <c r="C1564" s="17"/>
      <c r="D1564" s="18"/>
      <c r="E1564" s="17"/>
      <c r="F1564" s="18"/>
      <c r="G1564" s="17"/>
      <c r="H1564" s="25"/>
    </row>
    <row r="1565" spans="1:8" ht="15.75" customHeight="1" x14ac:dyDescent="0.25">
      <c r="A1565" s="17" t="s">
        <v>36</v>
      </c>
      <c r="B1565" s="17"/>
      <c r="C1565" s="17"/>
      <c r="D1565" s="18"/>
      <c r="E1565" s="17"/>
      <c r="F1565" s="18"/>
      <c r="G1565" s="17"/>
      <c r="H1565" s="25"/>
    </row>
    <row r="1566" spans="1:8" ht="15.75" customHeight="1" x14ac:dyDescent="0.25">
      <c r="A1566" s="89" t="s">
        <v>37</v>
      </c>
      <c r="B1566" s="90" t="s">
        <v>38</v>
      </c>
      <c r="C1566" s="90"/>
      <c r="D1566" s="91" t="s">
        <v>39</v>
      </c>
      <c r="E1566" s="91" t="s">
        <v>40</v>
      </c>
      <c r="F1566" s="92" t="s">
        <v>41</v>
      </c>
      <c r="G1566" s="93" t="s">
        <v>42</v>
      </c>
      <c r="H1566" s="94" t="s">
        <v>43</v>
      </c>
    </row>
    <row r="1567" spans="1:8" ht="15.75" customHeight="1" x14ac:dyDescent="0.25">
      <c r="A1567" s="102"/>
      <c r="B1567" s="190" t="s">
        <v>584</v>
      </c>
      <c r="C1567" s="190"/>
      <c r="D1567" s="194"/>
      <c r="E1567" s="50"/>
      <c r="F1567" s="106"/>
      <c r="G1567" s="50"/>
      <c r="H1567" s="45"/>
    </row>
    <row r="1568" spans="1:8" ht="15.75" customHeight="1" x14ac:dyDescent="0.25">
      <c r="A1568" s="102">
        <v>1</v>
      </c>
      <c r="B1568" s="103" t="s">
        <v>586</v>
      </c>
      <c r="C1568" s="157" t="s">
        <v>374</v>
      </c>
      <c r="D1568" s="194">
        <v>2</v>
      </c>
      <c r="E1568" s="50">
        <v>5</v>
      </c>
      <c r="F1568" s="106">
        <f t="shared" ref="F1568:F1569" si="73">+E1568*D1568</f>
      </c>
      <c r="G1568" s="50">
        <v>1</v>
      </c>
      <c r="H1568" s="45">
        <f t="shared" ref="H1568:H1569" si="74">+G1568*F1568</f>
      </c>
    </row>
    <row r="1569" spans="1:8" ht="15.75" customHeight="1" x14ac:dyDescent="0.25">
      <c r="A1569" s="102">
        <v>2</v>
      </c>
      <c r="B1569" s="103" t="s">
        <v>573</v>
      </c>
      <c r="C1569" s="157" t="s">
        <v>396</v>
      </c>
      <c r="D1569" s="194">
        <v>5</v>
      </c>
      <c r="E1569" s="50">
        <v>5</v>
      </c>
      <c r="F1569" s="106">
        <f t="shared" si="73"/>
      </c>
      <c r="G1569" s="50">
        <v>1</v>
      </c>
      <c r="H1569" s="45">
        <f t="shared" si="74"/>
      </c>
    </row>
    <row r="1570" spans="1:8" ht="15.75" customHeight="1" x14ac:dyDescent="0.25">
      <c r="A1570" s="102"/>
      <c r="B1570" s="103"/>
      <c r="C1570" s="157"/>
      <c r="D1570" s="194"/>
      <c r="E1570" s="50"/>
      <c r="F1570" s="106"/>
      <c r="G1570" s="50"/>
      <c r="H1570" s="45"/>
    </row>
    <row r="1571" spans="1:8" ht="15.75" customHeight="1" x14ac:dyDescent="0.25">
      <c r="A1571" s="111"/>
      <c r="B1571" s="213"/>
      <c r="C1571" s="103"/>
      <c r="D1571" s="194"/>
      <c r="E1571" s="248"/>
      <c r="F1571" s="50"/>
      <c r="G1571" s="43"/>
      <c r="H1571" s="45"/>
    </row>
    <row r="1572" spans="1:8" ht="15.75" customHeight="1" x14ac:dyDescent="0.25">
      <c r="A1572" s="116"/>
      <c r="B1572" s="249"/>
      <c r="C1572" s="250" t="s">
        <v>58</v>
      </c>
      <c r="D1572" s="251">
        <f>SUM(D1568:D1571)</f>
      </c>
      <c r="E1572" s="251"/>
      <c r="F1572" s="251">
        <f>SUM(F1568:F1571)</f>
      </c>
      <c r="G1572" s="252"/>
      <c r="H1572" s="271">
        <f>SUM(H1568:H1571)</f>
      </c>
    </row>
    <row r="1573" spans="1:8" ht="15.75" customHeight="1" x14ac:dyDescent="0.25">
      <c r="A1573" s="122"/>
      <c r="B1573" s="123"/>
      <c r="C1573" s="253"/>
      <c r="D1573" s="218"/>
      <c r="E1573" s="123"/>
      <c r="F1573" s="123"/>
      <c r="G1573" s="254"/>
      <c r="H1573" s="219"/>
    </row>
    <row r="1574" spans="1:8" ht="15.75" customHeight="1" x14ac:dyDescent="0.25">
      <c r="A1574" s="127"/>
      <c r="B1574" s="18"/>
      <c r="C1574" s="18"/>
      <c r="D1574" s="77" t="s">
        <v>59</v>
      </c>
      <c r="E1574" s="76" t="s">
        <v>60</v>
      </c>
      <c r="F1574" s="76"/>
      <c r="G1574" s="17"/>
      <c r="H1574" s="25"/>
    </row>
    <row r="1575" spans="1:8" ht="15.75" customHeight="1" x14ac:dyDescent="0.25">
      <c r="A1575" s="127"/>
      <c r="B1575" s="18"/>
      <c r="C1575" s="18"/>
      <c r="D1575" s="77"/>
      <c r="E1575" s="76"/>
      <c r="F1575" s="76"/>
      <c r="G1575" s="17"/>
      <c r="H1575" s="25"/>
    </row>
    <row r="1576" spans="1:8" ht="15.75" customHeight="1" x14ac:dyDescent="0.25">
      <c r="A1576" s="76"/>
      <c r="B1576" s="76"/>
      <c r="C1576" s="76"/>
      <c r="D1576" s="77"/>
      <c r="E1576" s="76"/>
      <c r="F1576" s="76"/>
      <c r="G1576" s="17"/>
      <c r="H1576" s="25"/>
    </row>
    <row r="1577" spans="1:8" ht="15.75" customHeight="1" x14ac:dyDescent="0.25">
      <c r="A1577" s="76"/>
      <c r="B1577" s="76"/>
      <c r="C1577" s="76"/>
      <c r="D1577" s="77"/>
      <c r="E1577" s="76" t="s">
        <v>61</v>
      </c>
      <c r="F1577" s="76"/>
      <c r="G1577" s="17"/>
      <c r="H1577" s="25"/>
    </row>
    <row r="1578" spans="1:8" ht="15.75" customHeight="1" x14ac:dyDescent="0.25">
      <c r="D1578" s="9"/>
      <c r="H1578" s="9"/>
    </row>
    <row r="1579" spans="1:8" ht="15.75" customHeight="1" x14ac:dyDescent="0.25">
      <c r="D1579" s="9"/>
      <c r="H1579" s="9"/>
    </row>
    <row r="1580" spans="1:8" ht="15.75" customHeight="1" x14ac:dyDescent="0.25">
      <c r="D1580" s="9"/>
      <c r="H1580" s="9"/>
    </row>
    <row r="1581" spans="1:8" ht="15.75" customHeight="1" x14ac:dyDescent="0.25">
      <c r="D1581" s="9"/>
      <c r="H1581" s="9"/>
    </row>
    <row r="1582" spans="1:8" ht="15.75" customHeight="1" x14ac:dyDescent="0.25">
      <c r="D1582" s="9"/>
      <c r="H1582" s="9"/>
    </row>
    <row r="1583" spans="1:8" ht="15.75" customHeight="1" x14ac:dyDescent="0.25">
      <c r="D1583" s="9"/>
      <c r="H1583" s="9"/>
    </row>
    <row r="1584" spans="1:8" ht="15.75" customHeight="1" x14ac:dyDescent="0.25">
      <c r="D1584" s="9"/>
      <c r="H1584" s="9"/>
    </row>
    <row r="1585" spans="1:8" ht="15.75" customHeight="1" x14ac:dyDescent="0.25">
      <c r="D1585" s="9"/>
      <c r="H1585" s="9"/>
    </row>
    <row r="1586" spans="1:8" ht="15.75" customHeight="1" x14ac:dyDescent="0.25">
      <c r="D1586" s="9"/>
      <c r="H1586" s="9"/>
    </row>
    <row r="1587" spans="1:8" ht="15.75" customHeight="1" x14ac:dyDescent="0.25">
      <c r="D1587" s="9"/>
      <c r="H1587" s="9"/>
    </row>
    <row r="1588" spans="1:8" ht="15.75" customHeight="1" x14ac:dyDescent="0.25">
      <c r="D1588" s="9"/>
      <c r="H1588" s="9"/>
    </row>
    <row r="1589" spans="1:8" ht="15.75" customHeight="1" x14ac:dyDescent="0.25">
      <c r="D1589" s="9"/>
      <c r="H1589" s="9"/>
    </row>
    <row r="1590" spans="1:8" ht="15.75" customHeight="1" x14ac:dyDescent="0.25">
      <c r="D1590" s="9"/>
      <c r="H1590" s="9"/>
    </row>
    <row r="1591" spans="1:8" ht="15.75" customHeight="1" x14ac:dyDescent="0.25">
      <c r="D1591" s="9"/>
      <c r="H1591" s="9"/>
    </row>
    <row r="1592" spans="1:8" ht="15.75" customHeight="1" x14ac:dyDescent="0.25">
      <c r="D1592" s="9"/>
      <c r="H1592" s="9"/>
    </row>
    <row r="1593" spans="1:8" ht="15.75" customHeight="1" x14ac:dyDescent="0.25">
      <c r="D1593" s="9"/>
      <c r="H1593" s="9"/>
    </row>
    <row r="1594" spans="1:8" ht="15.75" customHeight="1" x14ac:dyDescent="0.25">
      <c r="D1594" s="9"/>
      <c r="H1594" s="9"/>
    </row>
    <row r="1595" spans="1:8" ht="15.75" customHeight="1" x14ac:dyDescent="0.25">
      <c r="D1595" s="9"/>
      <c r="H1595" s="9"/>
    </row>
    <row r="1596" spans="1:8" ht="15.75" customHeight="1" x14ac:dyDescent="0.25">
      <c r="D1596" s="9"/>
      <c r="H1596" s="9"/>
    </row>
    <row r="1597" spans="1:8" ht="15.75" customHeight="1" x14ac:dyDescent="0.25">
      <c r="D1597" s="9"/>
      <c r="H1597" s="9"/>
    </row>
    <row r="1598" spans="1:8" ht="15.75" customHeight="1" x14ac:dyDescent="0.25">
      <c r="D1598" s="9"/>
      <c r="H1598" s="9"/>
    </row>
    <row r="1599" spans="1:8" ht="15.75" customHeight="1" x14ac:dyDescent="0.25">
      <c r="D1599" s="9"/>
      <c r="H1599" s="9"/>
    </row>
    <row r="1600" spans="1:8" ht="15.75" customHeight="1" x14ac:dyDescent="0.25">
      <c r="A1600" s="10" t="s">
        <v>21</v>
      </c>
      <c r="B1600" s="10"/>
      <c r="C1600" s="10"/>
      <c r="D1600" s="10"/>
      <c r="E1600" s="10"/>
      <c r="F1600" s="10"/>
      <c r="G1600" s="10"/>
      <c r="H1600" s="10"/>
    </row>
    <row r="1601" spans="1:8" ht="15.75" customHeight="1" x14ac:dyDescent="0.25">
      <c r="D1601" s="9"/>
      <c r="H1601" s="9"/>
    </row>
    <row r="1602" spans="1:8" ht="15.75" customHeight="1" x14ac:dyDescent="0.25">
      <c r="A1602" s="17" t="s">
        <v>28</v>
      </c>
      <c r="B1602" s="17"/>
      <c r="C1602" s="17"/>
      <c r="E1602" s="17"/>
      <c r="F1602" s="19" t="s">
        <v>24</v>
      </c>
      <c r="G1602" s="21" t="s">
        <v>771</v>
      </c>
      <c r="H1602" s="22"/>
    </row>
    <row r="1603" spans="1:8" ht="15.75" customHeight="1" x14ac:dyDescent="0.25">
      <c r="A1603" s="17" t="inlineStr">
        <is>
          <t>Dealer-009</t>
        </is>
      </c>
      <c r="B1603" s="17"/>
      <c r="C1603" s="17" t="inlineStr">
        <is>
          <t>ATTN: Contact-001</t>
        </is>
      </c>
      <c r="E1603" s="17"/>
      <c r="F1603" s="19" t="s">
        <v>29</v>
      </c>
      <c r="G1603" s="17" t="s">
        <v>772</v>
      </c>
      <c r="H1603" s="18"/>
    </row>
    <row r="1604" spans="1:8" ht="15.75" customHeight="1" x14ac:dyDescent="0.25">
      <c r="A1604" s="17" t="inlineStr">
        <is>
          <t>Address line (redacted)</t>
        </is>
      </c>
      <c r="B1604" s="17"/>
      <c r="C1604" s="88" t="s">
        <v>498</v>
      </c>
      <c r="D1604" s="88"/>
      <c r="E1604" s="88"/>
      <c r="H1604" s="9"/>
    </row>
    <row r="1605" spans="1:8" ht="15.75" customHeight="1" x14ac:dyDescent="0.25">
      <c r="A1605" s="17" t="inlineStr">
        <is>
          <t>Address line (redacted)</t>
        </is>
      </c>
      <c r="B1605" s="17"/>
      <c r="C1605" s="88"/>
      <c r="D1605" s="88"/>
      <c r="E1605" s="88"/>
      <c r="H1605" s="9"/>
    </row>
    <row r="1606" spans="1:8" ht="15.75" customHeight="1" x14ac:dyDescent="0.25">
      <c r="A1606" s="17"/>
      <c r="B1606" s="17"/>
      <c r="C1606" s="88"/>
      <c r="D1606" s="88"/>
      <c r="E1606" s="88"/>
      <c r="H1606" s="9"/>
    </row>
    <row r="1607" spans="1:8" ht="15.75" customHeight="1" x14ac:dyDescent="0.25">
      <c r="A1607" s="17" t="s">
        <v>79</v>
      </c>
      <c r="B1607" s="17"/>
      <c r="C1607" s="17"/>
      <c r="D1607" s="18"/>
      <c r="E1607" s="17"/>
      <c r="F1607" s="18"/>
      <c r="G1607" s="17"/>
      <c r="H1607" s="25"/>
    </row>
    <row r="1608" spans="1:8" ht="15.75" customHeight="1" x14ac:dyDescent="0.25">
      <c r="A1608" s="17"/>
      <c r="B1608" s="17"/>
      <c r="C1608" s="17"/>
      <c r="D1608" s="18"/>
      <c r="E1608" s="17"/>
      <c r="F1608" s="18"/>
      <c r="G1608" s="17"/>
      <c r="H1608" s="25"/>
    </row>
    <row r="1609" spans="1:8" ht="15.75" customHeight="1" x14ac:dyDescent="0.25">
      <c r="A1609" s="17" t="s">
        <v>35</v>
      </c>
      <c r="B1609" s="17"/>
      <c r="C1609" s="17"/>
      <c r="D1609" s="18"/>
      <c r="E1609" s="17"/>
      <c r="F1609" s="18"/>
      <c r="G1609" s="17"/>
      <c r="H1609" s="25"/>
    </row>
    <row r="1610" spans="1:8" ht="15.75" customHeight="1" x14ac:dyDescent="0.25">
      <c r="A1610" s="17" t="s">
        <v>36</v>
      </c>
      <c r="B1610" s="17"/>
      <c r="C1610" s="17"/>
      <c r="D1610" s="18"/>
      <c r="E1610" s="17"/>
      <c r="F1610" s="18"/>
      <c r="G1610" s="17"/>
      <c r="H1610" s="25"/>
    </row>
    <row r="1611" spans="1:8" ht="15.75" customHeight="1" x14ac:dyDescent="0.25">
      <c r="A1611" s="89" t="s">
        <v>37</v>
      </c>
      <c r="B1611" s="90" t="s">
        <v>38</v>
      </c>
      <c r="C1611" s="90"/>
      <c r="D1611" s="91" t="s">
        <v>39</v>
      </c>
      <c r="E1611" s="91" t="s">
        <v>40</v>
      </c>
      <c r="F1611" s="92" t="s">
        <v>41</v>
      </c>
      <c r="G1611" s="93" t="s">
        <v>42</v>
      </c>
      <c r="H1611" s="94" t="s">
        <v>43</v>
      </c>
    </row>
    <row r="1612" spans="1:8" ht="15.75" customHeight="1" x14ac:dyDescent="0.25">
      <c r="A1612" s="102"/>
      <c r="B1612" s="190" t="s">
        <v>775</v>
      </c>
      <c r="C1612" s="190"/>
      <c r="D1612" s="194"/>
      <c r="E1612" s="50"/>
      <c r="F1612" s="106"/>
      <c r="G1612" s="50"/>
      <c r="H1612" s="45"/>
    </row>
    <row r="1613" spans="1:8" ht="15.75" customHeight="1" x14ac:dyDescent="0.25">
      <c r="A1613" s="102">
        <v>1</v>
      </c>
      <c r="B1613" s="103" t="s">
        <v>622</v>
      </c>
      <c r="C1613" s="157" t="s">
        <v>349</v>
      </c>
      <c r="D1613" s="194">
        <v>5</v>
      </c>
      <c r="E1613" s="50">
        <v>60</v>
      </c>
      <c r="F1613" s="50">
        <f t="shared" ref="F1613:F1614" si="75">+E1613*D1613</f>
      </c>
      <c r="G1613" s="50">
        <v>1</v>
      </c>
      <c r="H1613" s="45">
        <f t="shared" ref="H1613:H1614" si="76">+G1613*F1613</f>
      </c>
    </row>
    <row r="1614" spans="1:8" ht="15.75" customHeight="1" x14ac:dyDescent="0.25">
      <c r="A1614" s="102">
        <v>2</v>
      </c>
      <c r="B1614" s="103" t="s">
        <v>622</v>
      </c>
      <c r="C1614" s="157" t="s">
        <v>547</v>
      </c>
      <c r="D1614" s="194">
        <v>1</v>
      </c>
      <c r="E1614" s="50">
        <v>60</v>
      </c>
      <c r="F1614" s="50">
        <f t="shared" si="75"/>
      </c>
      <c r="G1614" s="50">
        <v>1</v>
      </c>
      <c r="H1614" s="45">
        <f t="shared" si="76"/>
      </c>
    </row>
    <row r="1615" spans="1:8" ht="15.75" customHeight="1" x14ac:dyDescent="0.25">
      <c r="A1615" s="102"/>
      <c r="B1615" s="190" t="s">
        <v>44</v>
      </c>
      <c r="C1615" s="190"/>
      <c r="D1615" s="194"/>
      <c r="E1615" s="50"/>
      <c r="F1615" s="50"/>
      <c r="G1615" s="50"/>
      <c r="H1615" s="45"/>
    </row>
    <row r="1616" spans="1:8" ht="15.75" customHeight="1" x14ac:dyDescent="0.25">
      <c r="A1616" s="102">
        <v>3</v>
      </c>
      <c r="B1616" s="103" t="s">
        <v>587</v>
      </c>
      <c r="C1616" s="157" t="s">
        <v>385</v>
      </c>
      <c r="D1616" s="194">
        <v>2</v>
      </c>
      <c r="E1616" s="50">
        <v>5</v>
      </c>
      <c r="F1616" s="50">
        <f t="shared" ref="F1616:F1618" si="77">+E1616*D1616</f>
      </c>
      <c r="G1616" s="50">
        <v>1</v>
      </c>
      <c r="H1616" s="45">
        <f t="shared" ref="H1616:H1618" si="78">+G1616*F1616</f>
      </c>
    </row>
    <row r="1617" spans="1:8" ht="15.75" customHeight="1" x14ac:dyDescent="0.25">
      <c r="A1617" s="102">
        <v>4</v>
      </c>
      <c r="B1617" s="103" t="s">
        <v>590</v>
      </c>
      <c r="C1617" s="157" t="s">
        <v>415</v>
      </c>
      <c r="D1617" s="194">
        <v>2</v>
      </c>
      <c r="E1617" s="50">
        <v>5</v>
      </c>
      <c r="F1617" s="50">
        <f t="shared" si="77"/>
      </c>
      <c r="G1617" s="50">
        <v>1</v>
      </c>
      <c r="H1617" s="45">
        <f t="shared" si="78"/>
      </c>
    </row>
    <row r="1618" spans="1:8" ht="15.75" customHeight="1" x14ac:dyDescent="0.25">
      <c r="A1618" s="102">
        <v>5</v>
      </c>
      <c r="B1618" s="103" t="s">
        <v>175</v>
      </c>
      <c r="C1618" s="157" t="s">
        <v>397</v>
      </c>
      <c r="D1618" s="194">
        <v>1</v>
      </c>
      <c r="E1618" s="50">
        <v>5</v>
      </c>
      <c r="F1618" s="50">
        <f t="shared" si="77"/>
      </c>
      <c r="G1618" s="50">
        <v>1</v>
      </c>
      <c r="H1618" s="45">
        <f t="shared" si="78"/>
      </c>
    </row>
    <row r="1619" spans="1:8" ht="15.75" customHeight="1" x14ac:dyDescent="0.25">
      <c r="A1619" s="102"/>
      <c r="B1619" s="190" t="s">
        <v>599</v>
      </c>
      <c r="C1619" s="190"/>
      <c r="D1619" s="194"/>
      <c r="E1619" s="50"/>
      <c r="F1619" s="50"/>
      <c r="G1619" s="50"/>
      <c r="H1619" s="45"/>
    </row>
    <row r="1620" spans="1:8" ht="15.75" customHeight="1" x14ac:dyDescent="0.25">
      <c r="A1620" s="102">
        <v>6</v>
      </c>
      <c r="B1620" s="103" t="s">
        <v>142</v>
      </c>
      <c r="C1620" s="157" t="s">
        <v>427</v>
      </c>
      <c r="D1620" s="194">
        <v>2</v>
      </c>
      <c r="E1620" s="50">
        <v>1</v>
      </c>
      <c r="F1620" s="50">
        <f t="shared" ref="F1620:F1622" si="79">+E1620*D1620</f>
      </c>
      <c r="G1620" s="50">
        <v>1</v>
      </c>
      <c r="H1620" s="45">
        <f t="shared" ref="H1620:H1622" si="80">+G1620*F1620</f>
      </c>
    </row>
    <row r="1621" spans="1:8" ht="15.75" customHeight="1" x14ac:dyDescent="0.25">
      <c r="A1621" s="102">
        <v>7</v>
      </c>
      <c r="B1621" s="103" t="s">
        <v>585</v>
      </c>
      <c r="C1621" s="157" t="s">
        <v>732</v>
      </c>
      <c r="D1621" s="194">
        <v>1</v>
      </c>
      <c r="E1621" s="50">
        <v>6</v>
      </c>
      <c r="F1621" s="50">
        <f t="shared" si="79"/>
      </c>
      <c r="G1621" s="50">
        <v>1</v>
      </c>
      <c r="H1621" s="45">
        <f t="shared" si="80"/>
      </c>
    </row>
    <row r="1622" spans="1:8" ht="15.75" customHeight="1" x14ac:dyDescent="0.25">
      <c r="A1622" s="102">
        <v>8</v>
      </c>
      <c r="B1622" s="103" t="s">
        <v>53</v>
      </c>
      <c r="C1622" s="157" t="s">
        <v>448</v>
      </c>
      <c r="D1622" s="194">
        <v>1</v>
      </c>
      <c r="E1622" s="50">
        <v>6</v>
      </c>
      <c r="F1622" s="50">
        <f t="shared" si="79"/>
      </c>
      <c r="G1622" s="50">
        <v>1</v>
      </c>
      <c r="H1622" s="45">
        <f t="shared" si="80"/>
      </c>
    </row>
    <row r="1623" spans="1:8" ht="15.75" customHeight="1" x14ac:dyDescent="0.25">
      <c r="A1623" s="111"/>
      <c r="B1623" s="213"/>
      <c r="C1623" s="231"/>
      <c r="D1623" s="108"/>
      <c r="E1623" s="114"/>
      <c r="F1623" s="109"/>
      <c r="G1623" s="115"/>
      <c r="H1623" s="110"/>
    </row>
    <row r="1624" spans="1:8" ht="15.75" customHeight="1" x14ac:dyDescent="0.25">
      <c r="A1624" s="116"/>
      <c r="B1624" s="117"/>
      <c r="C1624" s="118" t="s">
        <v>58</v>
      </c>
      <c r="D1624" s="119">
        <f>SUM(D1612:D1623)</f>
      </c>
      <c r="E1624" s="119"/>
      <c r="F1624" s="119">
        <f>SUM(F1613:F1623)</f>
      </c>
      <c r="G1624" s="120"/>
      <c r="H1624" s="121">
        <f>SUM(H1613:H1623)</f>
      </c>
    </row>
    <row r="1625" spans="1:8" ht="15.75" customHeight="1" x14ac:dyDescent="0.25">
      <c r="A1625" s="122"/>
      <c r="B1625" s="123"/>
      <c r="C1625" s="124"/>
      <c r="D1625" s="60"/>
      <c r="E1625" s="125"/>
      <c r="F1625" s="125"/>
      <c r="G1625" s="126"/>
      <c r="H1625" s="74"/>
    </row>
    <row r="1626" spans="1:8" ht="15.75" customHeight="1" x14ac:dyDescent="0.25">
      <c r="A1626" s="127"/>
      <c r="B1626" s="18"/>
      <c r="C1626" s="18"/>
      <c r="D1626" s="77" t="s">
        <v>59</v>
      </c>
      <c r="E1626" s="76" t="s">
        <v>60</v>
      </c>
      <c r="F1626" s="76"/>
      <c r="G1626" s="17"/>
      <c r="H1626" s="25"/>
    </row>
    <row r="1627" spans="1:8" ht="15.75" customHeight="1" x14ac:dyDescent="0.25">
      <c r="A1627" s="127"/>
      <c r="B1627" s="18"/>
      <c r="C1627" s="18"/>
      <c r="D1627" s="77"/>
      <c r="E1627" s="76"/>
      <c r="F1627" s="76"/>
      <c r="G1627" s="17"/>
      <c r="H1627" s="25"/>
    </row>
    <row r="1628" spans="1:8" ht="15.75" customHeight="1" x14ac:dyDescent="0.25">
      <c r="A1628" s="76"/>
      <c r="B1628" s="76"/>
      <c r="C1628" s="76"/>
      <c r="D1628" s="77"/>
      <c r="E1628" s="76"/>
      <c r="F1628" s="76"/>
      <c r="G1628" s="17"/>
      <c r="H1628" s="25"/>
    </row>
    <row r="1629" spans="1:8" ht="15.75" customHeight="1" x14ac:dyDescent="0.25">
      <c r="A1629" s="76"/>
      <c r="B1629" s="76"/>
      <c r="C1629" s="76"/>
      <c r="D1629" s="77"/>
      <c r="E1629" s="76" t="s">
        <v>61</v>
      </c>
      <c r="F1629" s="76"/>
      <c r="G1629" s="17"/>
      <c r="H1629" s="25"/>
    </row>
    <row r="1630" spans="1:8" ht="15.75" customHeight="1" x14ac:dyDescent="0.25">
      <c r="D1630" s="9"/>
      <c r="H1630" s="9"/>
    </row>
    <row r="1631" spans="1:8" ht="15.75" customHeight="1" x14ac:dyDescent="0.25">
      <c r="D1631" s="9"/>
      <c r="H1631" s="9"/>
    </row>
    <row r="1632" spans="1:8" ht="15.75" customHeight="1" x14ac:dyDescent="0.25">
      <c r="D1632" s="9"/>
      <c r="H1632" s="9"/>
    </row>
    <row r="1633" spans="1:8" ht="15.75" customHeight="1" x14ac:dyDescent="0.25">
      <c r="D1633" s="9"/>
      <c r="H1633" s="9"/>
    </row>
    <row r="1634" spans="1:8" ht="15.75" customHeight="1" x14ac:dyDescent="0.25">
      <c r="D1634" s="9"/>
      <c r="H1634" s="9"/>
    </row>
    <row r="1635" spans="1:8" ht="15.75" customHeight="1" x14ac:dyDescent="0.25">
      <c r="D1635" s="9"/>
      <c r="H1635" s="9"/>
    </row>
    <row r="1636" spans="1:8" ht="15.75" customHeight="1" x14ac:dyDescent="0.25">
      <c r="D1636" s="9"/>
      <c r="H1636" s="9"/>
    </row>
    <row r="1637" spans="1:8" ht="15.75" customHeight="1" x14ac:dyDescent="0.25">
      <c r="D1637" s="9"/>
      <c r="H1637" s="9"/>
    </row>
    <row r="1638" spans="1:8" ht="15.75" customHeight="1" x14ac:dyDescent="0.25">
      <c r="D1638" s="9"/>
      <c r="H1638" s="9"/>
    </row>
    <row r="1639" spans="1:8" ht="15.75" customHeight="1" x14ac:dyDescent="0.25">
      <c r="D1639" s="9"/>
      <c r="H1639" s="9"/>
    </row>
    <row r="1640" spans="1:8" ht="15.75" customHeight="1" x14ac:dyDescent="0.25">
      <c r="D1640" s="9"/>
      <c r="H1640" s="9"/>
    </row>
    <row r="1641" spans="1:8" ht="15.75" customHeight="1" x14ac:dyDescent="0.25">
      <c r="D1641" s="9"/>
      <c r="H1641" s="9"/>
    </row>
    <row r="1642" spans="1:8" ht="15.75" customHeight="1" x14ac:dyDescent="0.25">
      <c r="D1642" s="9"/>
      <c r="H1642" s="9"/>
    </row>
    <row r="1643" spans="1:8" ht="15.75" customHeight="1" x14ac:dyDescent="0.25">
      <c r="D1643" s="9"/>
      <c r="H1643" s="9"/>
    </row>
    <row r="1644" spans="1:8" ht="15.75" customHeight="1" x14ac:dyDescent="0.25">
      <c r="D1644" s="9"/>
      <c r="H1644" s="9"/>
    </row>
    <row r="1645" spans="1:8" ht="15.75" customHeight="1" x14ac:dyDescent="0.25">
      <c r="D1645" s="9"/>
      <c r="H1645" s="9"/>
    </row>
    <row r="1646" spans="1:8" ht="15.75" customHeight="1" x14ac:dyDescent="0.25">
      <c r="A1646" s="10" t="s">
        <v>21</v>
      </c>
      <c r="B1646" s="10"/>
      <c r="C1646" s="10"/>
      <c r="D1646" s="10"/>
      <c r="E1646" s="10"/>
      <c r="F1646" s="10"/>
      <c r="G1646" s="10"/>
      <c r="H1646" s="10"/>
    </row>
    <row r="1647" spans="1:8" ht="15.75" customHeight="1" x14ac:dyDescent="0.25">
      <c r="D1647" s="9"/>
      <c r="H1647" s="9"/>
    </row>
    <row r="1648" spans="1:8" ht="15.75" customHeight="1" x14ac:dyDescent="0.25">
      <c r="A1648" s="17" t="s">
        <v>28</v>
      </c>
      <c r="B1648" s="17"/>
      <c r="C1648" s="17"/>
      <c r="E1648" s="17"/>
      <c r="F1648" s="19" t="s">
        <v>24</v>
      </c>
      <c r="G1648" s="21" t="s">
        <v>779</v>
      </c>
      <c r="H1648" s="22"/>
    </row>
    <row r="1649" spans="1:8" ht="15.75" customHeight="1" x14ac:dyDescent="0.25">
      <c r="A1649" s="17" t="inlineStr">
        <is>
          <t>Dealer-011</t>
        </is>
      </c>
      <c r="B1649" s="17"/>
      <c r="C1649" s="17"/>
      <c r="E1649" s="17"/>
      <c r="F1649" s="19" t="s">
        <v>29</v>
      </c>
      <c r="G1649" s="17" t="s">
        <v>780</v>
      </c>
      <c r="H1649" s="18"/>
    </row>
    <row r="1650" spans="1:8" ht="15.75" customHeight="1" x14ac:dyDescent="0.25">
      <c r="A1650" s="17" t="inlineStr">
        <is>
          <t>Address line (redacted)</t>
        </is>
      </c>
      <c r="B1650" s="17"/>
      <c r="C1650" s="88" t="s">
        <v>498</v>
      </c>
      <c r="D1650" s="88"/>
      <c r="E1650" s="88"/>
      <c r="H1650" s="9"/>
    </row>
    <row r="1651" spans="1:8" ht="15.75" customHeight="1" x14ac:dyDescent="0.25">
      <c r="A1651" s="17" t="inlineStr">
        <is>
          <t>Address line (redacted)</t>
        </is>
      </c>
      <c r="B1651" s="17"/>
      <c r="C1651" s="88"/>
      <c r="D1651" s="88"/>
      <c r="E1651" s="88"/>
      <c r="H1651" s="9"/>
    </row>
    <row r="1652" spans="1:8" ht="15.75" customHeight="1" x14ac:dyDescent="0.25">
      <c r="A1652" s="17" t="inlineStr">
        <is>
          <t>Address line (redacted)</t>
        </is>
      </c>
      <c r="B1652" s="17"/>
      <c r="C1652" s="88"/>
      <c r="D1652" s="88"/>
      <c r="E1652" s="88"/>
      <c r="H1652" s="9"/>
    </row>
    <row r="1653" spans="1:8" ht="15.75" customHeight="1" x14ac:dyDescent="0.25">
      <c r="A1653" s="17"/>
      <c r="B1653" s="17"/>
      <c r="C1653" s="199"/>
      <c r="D1653" s="199"/>
      <c r="E1653" s="199"/>
      <c r="H1653" s="9"/>
    </row>
    <row r="1654" spans="1:8" ht="15.75" customHeight="1" x14ac:dyDescent="0.25">
      <c r="A1654" s="17" t="s">
        <v>79</v>
      </c>
      <c r="B1654" s="17"/>
      <c r="C1654" s="17"/>
      <c r="D1654" s="18"/>
      <c r="E1654" s="17"/>
      <c r="F1654" s="18"/>
      <c r="G1654" s="17"/>
      <c r="H1654" s="25"/>
    </row>
    <row r="1655" spans="1:8" ht="15.75" customHeight="1" x14ac:dyDescent="0.25">
      <c r="A1655" s="17"/>
      <c r="B1655" s="17"/>
      <c r="C1655" s="17"/>
      <c r="D1655" s="18"/>
      <c r="E1655" s="17"/>
      <c r="F1655" s="18"/>
      <c r="G1655" s="17"/>
      <c r="H1655" s="25"/>
    </row>
    <row r="1656" spans="1:8" ht="15.75" customHeight="1" x14ac:dyDescent="0.25">
      <c r="A1656" s="17" t="s">
        <v>35</v>
      </c>
      <c r="B1656" s="17"/>
      <c r="C1656" s="17"/>
      <c r="D1656" s="18"/>
      <c r="E1656" s="17"/>
      <c r="F1656" s="18"/>
      <c r="G1656" s="17"/>
      <c r="H1656" s="25"/>
    </row>
    <row r="1657" spans="1:8" ht="15.75" customHeight="1" x14ac:dyDescent="0.25">
      <c r="A1657" s="17" t="s">
        <v>36</v>
      </c>
      <c r="B1657" s="17"/>
      <c r="C1657" s="17"/>
      <c r="D1657" s="18"/>
      <c r="E1657" s="17"/>
      <c r="F1657" s="18"/>
      <c r="G1657" s="17"/>
      <c r="H1657" s="25"/>
    </row>
    <row r="1658" spans="1:8" ht="15.75" customHeight="1" x14ac:dyDescent="0.25">
      <c r="A1658" s="89" t="s">
        <v>37</v>
      </c>
      <c r="B1658" s="90" t="s">
        <v>38</v>
      </c>
      <c r="C1658" s="90"/>
      <c r="D1658" s="91" t="s">
        <v>39</v>
      </c>
      <c r="E1658" s="91" t="s">
        <v>40</v>
      </c>
      <c r="F1658" s="92" t="s">
        <v>41</v>
      </c>
      <c r="G1658" s="93" t="s">
        <v>42</v>
      </c>
      <c r="H1658" s="94" t="s">
        <v>43</v>
      </c>
    </row>
    <row r="1659" spans="1:8" ht="15.75" customHeight="1" x14ac:dyDescent="0.25">
      <c r="A1659" s="102"/>
      <c r="B1659" s="190" t="s">
        <v>584</v>
      </c>
      <c r="C1659" s="190"/>
      <c r="D1659" s="194"/>
      <c r="E1659" s="50"/>
      <c r="F1659" s="106"/>
      <c r="G1659" s="50"/>
      <c r="H1659" s="45"/>
    </row>
    <row r="1660" spans="1:8" ht="15.75" customHeight="1" x14ac:dyDescent="0.25">
      <c r="A1660" s="102">
        <v>1</v>
      </c>
      <c r="B1660" s="103" t="s">
        <v>234</v>
      </c>
      <c r="C1660" s="157" t="s">
        <v>369</v>
      </c>
      <c r="D1660" s="194">
        <v>2</v>
      </c>
      <c r="E1660" s="50">
        <v>5</v>
      </c>
      <c r="F1660" s="106">
        <f>+E1660*D1660</f>
      </c>
      <c r="G1660" s="50">
        <v>1</v>
      </c>
      <c r="H1660" s="45">
        <f>+G1660*F1660</f>
      </c>
    </row>
    <row r="1661" spans="1:8" ht="15.75" customHeight="1" x14ac:dyDescent="0.25">
      <c r="A1661" s="102"/>
      <c r="B1661" s="103"/>
      <c r="C1661" s="157"/>
      <c r="D1661" s="194"/>
      <c r="E1661" s="50"/>
      <c r="F1661" s="106"/>
      <c r="G1661" s="50"/>
      <c r="H1661" s="45"/>
    </row>
    <row r="1662" spans="1:8" ht="15.75" customHeight="1" x14ac:dyDescent="0.25">
      <c r="A1662" s="102"/>
      <c r="B1662" s="103"/>
      <c r="C1662" s="157"/>
      <c r="D1662" s="194"/>
      <c r="E1662" s="50"/>
      <c r="F1662" s="106"/>
      <c r="G1662" s="50"/>
      <c r="H1662" s="45"/>
    </row>
    <row r="1663" spans="1:8" ht="15.75" customHeight="1" x14ac:dyDescent="0.25">
      <c r="A1663" s="111"/>
      <c r="B1663" s="213"/>
      <c r="C1663" s="103"/>
      <c r="D1663" s="194"/>
      <c r="E1663" s="248"/>
      <c r="F1663" s="50"/>
      <c r="G1663" s="43"/>
      <c r="H1663" s="45"/>
    </row>
    <row r="1664" spans="1:8" ht="15.75" customHeight="1" x14ac:dyDescent="0.25">
      <c r="A1664" s="116"/>
      <c r="B1664" s="249"/>
      <c r="C1664" s="250" t="s">
        <v>58</v>
      </c>
      <c r="D1664" s="251">
        <f>SUM(D1660:D1663)</f>
      </c>
      <c r="E1664" s="251"/>
      <c r="F1664" s="251">
        <f>SUM(F1660:F1663)</f>
      </c>
      <c r="G1664" s="252"/>
      <c r="H1664" s="271">
        <f>SUM(H1659:H1663)</f>
      </c>
    </row>
    <row r="1665" spans="1:8" ht="15.75" customHeight="1" x14ac:dyDescent="0.25">
      <c r="A1665" s="122"/>
      <c r="B1665" s="123"/>
      <c r="C1665" s="253"/>
      <c r="D1665" s="218"/>
      <c r="E1665" s="123"/>
      <c r="F1665" s="123"/>
      <c r="G1665" s="254"/>
      <c r="H1665" s="219"/>
    </row>
    <row r="1666" spans="1:8" ht="15.75" customHeight="1" x14ac:dyDescent="0.25">
      <c r="A1666" s="127"/>
      <c r="B1666" s="18"/>
      <c r="C1666" s="18"/>
      <c r="D1666" s="77" t="s">
        <v>59</v>
      </c>
      <c r="E1666" s="76" t="s">
        <v>60</v>
      </c>
      <c r="F1666" s="76"/>
      <c r="G1666" s="17"/>
      <c r="H1666" s="25"/>
    </row>
    <row r="1667" spans="1:8" ht="15.75" customHeight="1" x14ac:dyDescent="0.25">
      <c r="A1667" s="127"/>
      <c r="B1667" s="18"/>
      <c r="C1667" s="18"/>
      <c r="D1667" s="77"/>
      <c r="E1667" s="76"/>
      <c r="F1667" s="76"/>
      <c r="G1667" s="17"/>
      <c r="H1667" s="25"/>
    </row>
    <row r="1668" spans="1:8" ht="15.75" customHeight="1" x14ac:dyDescent="0.25">
      <c r="A1668" s="76"/>
      <c r="B1668" s="76"/>
      <c r="C1668" s="76"/>
      <c r="D1668" s="77"/>
      <c r="E1668" s="76"/>
      <c r="F1668" s="76"/>
      <c r="G1668" s="17"/>
      <c r="H1668" s="25"/>
    </row>
    <row r="1669" spans="1:8" ht="15.75" customHeight="1" x14ac:dyDescent="0.25">
      <c r="A1669" s="76"/>
      <c r="B1669" s="76"/>
      <c r="C1669" s="76"/>
      <c r="D1669" s="77"/>
      <c r="E1669" s="76" t="s">
        <v>61</v>
      </c>
      <c r="F1669" s="76"/>
      <c r="G1669" s="17"/>
      <c r="H1669" s="25"/>
    </row>
    <row r="1670" spans="1:8" ht="15.75" customHeight="1" x14ac:dyDescent="0.25">
      <c r="D1670" s="9"/>
      <c r="H1670" s="9"/>
    </row>
    <row r="1671" spans="1:8" ht="15.75" customHeight="1" x14ac:dyDescent="0.25">
      <c r="D1671" s="9"/>
      <c r="H1671" s="9"/>
    </row>
    <row r="1672" spans="1:8" ht="15.75" customHeight="1" x14ac:dyDescent="0.25">
      <c r="D1672" s="9"/>
      <c r="H1672" s="9"/>
    </row>
    <row r="1673" spans="1:8" ht="15.75" customHeight="1" x14ac:dyDescent="0.25">
      <c r="D1673" s="9"/>
      <c r="H1673" s="9"/>
    </row>
    <row r="1674" spans="1:8" ht="15.75" customHeight="1" x14ac:dyDescent="0.25">
      <c r="D1674" s="9"/>
      <c r="H1674" s="9"/>
    </row>
    <row r="1675" spans="1:8" ht="15.75" customHeight="1" x14ac:dyDescent="0.25">
      <c r="D1675" s="9"/>
      <c r="H1675" s="9"/>
    </row>
    <row r="1676" spans="1:8" ht="15.75" customHeight="1" x14ac:dyDescent="0.25">
      <c r="D1676" s="9"/>
      <c r="H1676" s="9"/>
    </row>
    <row r="1677" spans="1:8" ht="15.75" customHeight="1" x14ac:dyDescent="0.25">
      <c r="D1677" s="9"/>
      <c r="H1677" s="9"/>
    </row>
    <row r="1678" spans="1:8" ht="15.75" customHeight="1" x14ac:dyDescent="0.25">
      <c r="D1678" s="9"/>
      <c r="H1678" s="9"/>
    </row>
    <row r="1679" spans="1:8" ht="15.75" customHeight="1" x14ac:dyDescent="0.25">
      <c r="D1679" s="9"/>
      <c r="H1679" s="9"/>
    </row>
    <row r="1680" spans="1:8" ht="15.75" customHeight="1" x14ac:dyDescent="0.25">
      <c r="D1680" s="9"/>
      <c r="H1680" s="9"/>
    </row>
    <row r="1681" spans="1:8" ht="15.75" customHeight="1" x14ac:dyDescent="0.25">
      <c r="D1681" s="9"/>
      <c r="H1681" s="9"/>
    </row>
    <row r="1682" spans="1:8" ht="15.75" customHeight="1" x14ac:dyDescent="0.25">
      <c r="D1682" s="9"/>
      <c r="H1682" s="9"/>
    </row>
    <row r="1683" spans="1:8" ht="15.75" customHeight="1" x14ac:dyDescent="0.25">
      <c r="D1683" s="9"/>
      <c r="H1683" s="9"/>
    </row>
    <row r="1684" spans="1:8" ht="15.75" customHeight="1" x14ac:dyDescent="0.25">
      <c r="D1684" s="9"/>
      <c r="H1684" s="9"/>
    </row>
    <row r="1685" spans="1:8" ht="15.75" customHeight="1" x14ac:dyDescent="0.25">
      <c r="D1685" s="9"/>
      <c r="H1685" s="9"/>
    </row>
    <row r="1686" spans="1:8" ht="15.75" customHeight="1" x14ac:dyDescent="0.25">
      <c r="D1686" s="9"/>
      <c r="H1686" s="9"/>
    </row>
    <row r="1687" spans="1:8" ht="15.75" customHeight="1" x14ac:dyDescent="0.25">
      <c r="D1687" s="9"/>
      <c r="H1687" s="9"/>
    </row>
    <row r="1688" spans="1:8" ht="15.75" customHeight="1" x14ac:dyDescent="0.25">
      <c r="D1688" s="9"/>
      <c r="H1688" s="9"/>
    </row>
    <row r="1689" spans="1:8" ht="15.75" customHeight="1" x14ac:dyDescent="0.25">
      <c r="D1689" s="9"/>
      <c r="H1689" s="9"/>
    </row>
    <row r="1690" spans="1:8" ht="15.75" customHeight="1" x14ac:dyDescent="0.25">
      <c r="D1690" s="9"/>
      <c r="H1690" s="9"/>
    </row>
    <row r="1691" spans="1:8" ht="15.75" customHeight="1" x14ac:dyDescent="0.25">
      <c r="D1691" s="9"/>
      <c r="H1691" s="9"/>
    </row>
    <row r="1692" spans="1:8" ht="15.75" customHeight="1" x14ac:dyDescent="0.25">
      <c r="A1692" s="10" t="s">
        <v>21</v>
      </c>
      <c r="B1692" s="10"/>
      <c r="C1692" s="10"/>
      <c r="D1692" s="10"/>
      <c r="E1692" s="10"/>
      <c r="F1692" s="10"/>
      <c r="G1692" s="10"/>
      <c r="H1692" s="10"/>
    </row>
    <row r="1693" spans="1:8" ht="15.75" customHeight="1" x14ac:dyDescent="0.25">
      <c r="D1693" s="9"/>
      <c r="H1693" s="9"/>
    </row>
    <row r="1694" spans="1:8" ht="15.75" customHeight="1" x14ac:dyDescent="0.25">
      <c r="A1694" s="17" t="s">
        <v>28</v>
      </c>
      <c r="B1694" s="17"/>
      <c r="C1694" s="86"/>
      <c r="D1694" s="18"/>
      <c r="E1694" s="17"/>
      <c r="F1694" s="19" t="s">
        <v>24</v>
      </c>
      <c r="G1694" s="21" t="s">
        <v>779</v>
      </c>
      <c r="H1694" s="22"/>
    </row>
    <row r="1695" spans="1:8" ht="15.75" customHeight="1" x14ac:dyDescent="0.3">
      <c r="A1695" s="17" t="inlineStr">
        <is>
          <t>Dealer-003</t>
        </is>
      </c>
      <c r="B1695" s="87"/>
      <c r="C1695" s="86"/>
      <c r="D1695" s="18"/>
      <c r="E1695" s="17"/>
      <c r="F1695" s="19" t="s">
        <v>29</v>
      </c>
      <c r="G1695" s="17" t="s">
        <v>785</v>
      </c>
      <c r="H1695" s="18"/>
    </row>
    <row r="1696" spans="1:8" ht="15.75" customHeight="1" x14ac:dyDescent="0.3">
      <c r="A1696" s="17" t="inlineStr">
        <is>
          <t>Address line (redacted)</t>
        </is>
      </c>
      <c r="B1696" s="87"/>
      <c r="C1696" s="138"/>
      <c r="D1696" s="138"/>
      <c r="E1696" s="138"/>
      <c r="F1696" s="18"/>
      <c r="G1696" s="17"/>
      <c r="H1696" s="25"/>
    </row>
    <row r="1697" spans="1:8" ht="15.75" customHeight="1" x14ac:dyDescent="0.3">
      <c r="A1697" s="17" t="inlineStr">
        <is>
          <t>Address line (redacted)</t>
        </is>
      </c>
      <c r="B1697" s="87"/>
      <c r="C1697" s="138"/>
      <c r="D1697" s="138"/>
      <c r="E1697" s="138"/>
      <c r="F1697" s="18"/>
      <c r="G1697" s="17"/>
      <c r="H1697" s="25"/>
    </row>
    <row r="1698" spans="1:8" ht="15.75" customHeight="1" x14ac:dyDescent="0.25">
      <c r="A1698" s="17"/>
      <c r="B1698" s="17"/>
      <c r="C1698" s="138"/>
      <c r="D1698" s="138"/>
      <c r="E1698" s="138"/>
      <c r="F1698" s="18"/>
      <c r="G1698" s="17"/>
      <c r="H1698" s="25"/>
    </row>
    <row r="1699" spans="1:8" ht="15.75" customHeight="1" x14ac:dyDescent="0.25">
      <c r="A1699" s="17" t="s">
        <v>79</v>
      </c>
      <c r="B1699" s="17"/>
      <c r="C1699" s="17"/>
      <c r="D1699" s="18"/>
      <c r="E1699" s="17"/>
      <c r="F1699" s="18"/>
      <c r="G1699" s="17"/>
      <c r="H1699" s="25"/>
    </row>
    <row r="1700" spans="1:8" ht="15.75" customHeight="1" x14ac:dyDescent="0.25">
      <c r="A1700" s="17"/>
      <c r="B1700" s="17"/>
      <c r="C1700" s="17"/>
      <c r="D1700" s="18"/>
      <c r="E1700" s="17"/>
      <c r="F1700" s="18"/>
      <c r="G1700" s="17"/>
      <c r="H1700" s="25"/>
    </row>
    <row r="1701" spans="1:8" ht="15.75" customHeight="1" x14ac:dyDescent="0.25">
      <c r="A1701" s="17" t="s">
        <v>35</v>
      </c>
      <c r="B1701" s="17"/>
      <c r="C1701" s="17"/>
      <c r="D1701" s="18"/>
      <c r="E1701" s="17"/>
      <c r="F1701" s="18"/>
      <c r="G1701" s="17"/>
      <c r="H1701" s="25"/>
    </row>
    <row r="1702" spans="1:8" ht="15.75" customHeight="1" x14ac:dyDescent="0.25">
      <c r="A1702" s="17" t="s">
        <v>36</v>
      </c>
      <c r="B1702" s="17"/>
      <c r="C1702" s="17"/>
      <c r="D1702" s="18"/>
      <c r="E1702" s="17"/>
      <c r="F1702" s="18"/>
      <c r="G1702" s="17"/>
      <c r="H1702" s="25"/>
    </row>
    <row r="1703" spans="1:8" ht="15.75" customHeight="1" x14ac:dyDescent="0.25">
      <c r="A1703" s="89" t="s">
        <v>37</v>
      </c>
      <c r="B1703" s="90" t="s">
        <v>38</v>
      </c>
      <c r="C1703" s="90"/>
      <c r="D1703" s="91" t="s">
        <v>39</v>
      </c>
      <c r="E1703" s="91" t="s">
        <v>40</v>
      </c>
      <c r="F1703" s="92" t="s">
        <v>41</v>
      </c>
      <c r="G1703" s="93" t="s">
        <v>42</v>
      </c>
      <c r="H1703" s="94" t="s">
        <v>43</v>
      </c>
    </row>
    <row r="1704" spans="1:8" ht="15.75" customHeight="1" x14ac:dyDescent="0.3">
      <c r="A1704" s="47"/>
      <c r="B1704" s="95"/>
      <c r="C1704" s="95"/>
      <c r="D1704" s="96"/>
      <c r="E1704" s="96"/>
      <c r="F1704" s="50"/>
      <c r="G1704" s="50"/>
      <c r="H1704" s="45"/>
    </row>
    <row r="1705" spans="1:8" ht="15.75" customHeight="1" x14ac:dyDescent="0.25">
      <c r="A1705" s="97"/>
      <c r="B1705" s="98" t="s">
        <v>599</v>
      </c>
      <c r="C1705" s="99"/>
      <c r="D1705" s="100"/>
      <c r="E1705" s="100"/>
      <c r="F1705" s="100"/>
      <c r="G1705" s="100"/>
      <c r="H1705" s="101"/>
    </row>
    <row r="1706" spans="1:8" ht="15.75" customHeight="1" x14ac:dyDescent="0.25">
      <c r="A1706" s="102">
        <v>1</v>
      </c>
      <c r="B1706" s="103" t="s">
        <v>175</v>
      </c>
      <c r="C1706" s="103"/>
      <c r="D1706" s="50">
        <v>9</v>
      </c>
      <c r="E1706" s="50">
        <v>4</v>
      </c>
      <c r="F1706" s="106">
        <f>+E1706*D1706</f>
      </c>
      <c r="G1706" s="50">
        <v>1</v>
      </c>
      <c r="H1706" s="45">
        <f>+G1706*F1706</f>
      </c>
    </row>
    <row r="1707" spans="1:8" ht="15.75" customHeight="1" x14ac:dyDescent="0.25">
      <c r="A1707" s="102"/>
      <c r="B1707" s="103"/>
      <c r="C1707" s="103"/>
      <c r="D1707" s="50"/>
      <c r="E1707" s="50"/>
      <c r="F1707" s="106"/>
      <c r="G1707" s="50"/>
      <c r="H1707" s="45"/>
    </row>
    <row r="1708" spans="1:8" ht="15.75" customHeight="1" x14ac:dyDescent="0.25">
      <c r="A1708" s="102"/>
      <c r="B1708" s="98" t="s">
        <v>786</v>
      </c>
      <c r="C1708" s="99"/>
      <c r="D1708" s="50"/>
      <c r="E1708" s="50"/>
      <c r="F1708" s="106"/>
      <c r="G1708" s="50"/>
      <c r="H1708" s="45"/>
    </row>
    <row r="1709" spans="1:8" ht="15.75" customHeight="1" x14ac:dyDescent="0.25">
      <c r="A1709" s="102">
        <v>2</v>
      </c>
      <c r="B1709" s="103" t="s">
        <v>56</v>
      </c>
      <c r="C1709" s="103" t="s">
        <v>788</v>
      </c>
      <c r="D1709" s="50">
        <v>1</v>
      </c>
      <c r="E1709" s="50">
        <v>1</v>
      </c>
      <c r="F1709" s="106">
        <v>1</v>
      </c>
      <c r="G1709" s="224" t="s">
        <v>571</v>
      </c>
      <c r="H1709" s="45"/>
    </row>
    <row r="1710" spans="1:8" ht="15.75" customHeight="1" x14ac:dyDescent="0.25">
      <c r="A1710" s="102"/>
      <c r="B1710" s="107"/>
      <c r="C1710" s="108"/>
      <c r="D1710" s="109"/>
      <c r="E1710" s="109"/>
      <c r="F1710" s="108"/>
      <c r="G1710" s="109"/>
      <c r="H1710" s="110"/>
    </row>
    <row r="1711" spans="1:8" ht="15.75" customHeight="1" x14ac:dyDescent="0.25">
      <c r="A1711" s="111"/>
      <c r="B1711" s="112"/>
      <c r="C1711" s="113"/>
      <c r="D1711" s="108"/>
      <c r="E1711" s="114"/>
      <c r="F1711" s="109"/>
      <c r="G1711" s="115"/>
      <c r="H1711" s="110"/>
    </row>
    <row r="1712" spans="1:8" ht="15.75" customHeight="1" x14ac:dyDescent="0.25">
      <c r="A1712" s="116"/>
      <c r="B1712" s="117"/>
      <c r="C1712" s="118" t="s">
        <v>58</v>
      </c>
      <c r="D1712" s="119">
        <f>SUM(D1706:D1711)</f>
      </c>
      <c r="E1712" s="119"/>
      <c r="F1712" s="119">
        <f>SUM(F1706:F1711)</f>
      </c>
      <c r="G1712" s="120"/>
      <c r="H1712" s="121">
        <f>SUM(H1706:H1711)</f>
      </c>
    </row>
    <row r="1713" spans="1:8" ht="15.75" customHeight="1" x14ac:dyDescent="0.25">
      <c r="A1713" s="122"/>
      <c r="B1713" s="123"/>
      <c r="C1713" s="124"/>
      <c r="D1713" s="60"/>
      <c r="E1713" s="125"/>
      <c r="F1713" s="125"/>
      <c r="G1713" s="126"/>
      <c r="H1713" s="74"/>
    </row>
    <row r="1714" spans="1:8" ht="15.75" customHeight="1" x14ac:dyDescent="0.25">
      <c r="A1714" s="127"/>
      <c r="B1714" s="18"/>
      <c r="C1714" s="18"/>
      <c r="D1714" s="77" t="s">
        <v>59</v>
      </c>
      <c r="E1714" s="76" t="s">
        <v>60</v>
      </c>
      <c r="F1714" s="76"/>
      <c r="G1714" s="17"/>
      <c r="H1714" s="25"/>
    </row>
    <row r="1715" spans="1:8" ht="15.75" customHeight="1" x14ac:dyDescent="0.25">
      <c r="A1715" s="127"/>
      <c r="B1715" s="18"/>
      <c r="C1715" s="18"/>
      <c r="D1715" s="77"/>
      <c r="E1715" s="76"/>
      <c r="F1715" s="76"/>
      <c r="G1715" s="17"/>
      <c r="H1715" s="25"/>
    </row>
    <row r="1716" spans="1:8" ht="15.75" customHeight="1" x14ac:dyDescent="0.25">
      <c r="A1716" s="76"/>
      <c r="B1716" s="76"/>
      <c r="C1716" s="76"/>
      <c r="D1716" s="77"/>
      <c r="E1716" s="76"/>
      <c r="F1716" s="76"/>
      <c r="G1716" s="17"/>
      <c r="H1716" s="25"/>
    </row>
    <row r="1717" spans="1:8" ht="15.75" customHeight="1" x14ac:dyDescent="0.25">
      <c r="A1717" s="76"/>
      <c r="B1717" s="76"/>
      <c r="C1717" s="76"/>
      <c r="D1717" s="77"/>
      <c r="E1717" s="76" t="s">
        <v>61</v>
      </c>
      <c r="F1717" s="76"/>
      <c r="G1717" s="17"/>
      <c r="H1717" s="25"/>
    </row>
    <row r="1718" spans="1:8" ht="15.75" customHeight="1" x14ac:dyDescent="0.25">
      <c r="D1718" s="9"/>
      <c r="H1718" s="9"/>
    </row>
    <row r="1719" spans="1:8" ht="15.75" customHeight="1" x14ac:dyDescent="0.25">
      <c r="D1719" s="9"/>
      <c r="H1719" s="9"/>
    </row>
    <row r="1720" spans="1:8" ht="15.75" customHeight="1" x14ac:dyDescent="0.25">
      <c r="D1720" s="9"/>
      <c r="H1720" s="9"/>
    </row>
    <row r="1721" spans="1:8" ht="15.75" customHeight="1" x14ac:dyDescent="0.25">
      <c r="D1721" s="9"/>
      <c r="H1721" s="9"/>
    </row>
    <row r="1722" spans="1:8" ht="15.75" customHeight="1" x14ac:dyDescent="0.25">
      <c r="D1722" s="9"/>
      <c r="H1722" s="9"/>
    </row>
    <row r="1723" spans="1:8" ht="15.75" customHeight="1" x14ac:dyDescent="0.25">
      <c r="D1723" s="9"/>
      <c r="H1723" s="9"/>
    </row>
    <row r="1724" spans="1:8" ht="15.75" customHeight="1" x14ac:dyDescent="0.25">
      <c r="D1724" s="9"/>
      <c r="H1724" s="9"/>
    </row>
    <row r="1725" spans="1:8" ht="15.75" customHeight="1" x14ac:dyDescent="0.25">
      <c r="D1725" s="9"/>
      <c r="H1725" s="9"/>
    </row>
    <row r="1726" spans="1:8" ht="15.75" customHeight="1" x14ac:dyDescent="0.25">
      <c r="D1726" s="9"/>
      <c r="H1726" s="9"/>
    </row>
    <row r="1727" spans="1:8" ht="15.75" customHeight="1" x14ac:dyDescent="0.25">
      <c r="D1727" s="9"/>
      <c r="H1727" s="9"/>
    </row>
    <row r="1728" spans="1:8" ht="15.75" customHeight="1" x14ac:dyDescent="0.25">
      <c r="D1728" s="9"/>
      <c r="H1728" s="9"/>
    </row>
    <row r="1729" spans="1:8" ht="15.75" customHeight="1" x14ac:dyDescent="0.25">
      <c r="D1729" s="9"/>
      <c r="H1729" s="9"/>
    </row>
    <row r="1730" spans="1:8" ht="15.75" customHeight="1" x14ac:dyDescent="0.25">
      <c r="D1730" s="9"/>
      <c r="H1730" s="9"/>
    </row>
    <row r="1731" spans="1:8" ht="15.75" customHeight="1" x14ac:dyDescent="0.25">
      <c r="D1731" s="9"/>
      <c r="H1731" s="9"/>
    </row>
    <row r="1732" spans="1:8" ht="15.75" customHeight="1" x14ac:dyDescent="0.25">
      <c r="D1732" s="9"/>
      <c r="H1732" s="9"/>
    </row>
    <row r="1733" spans="1:8" ht="15.75" customHeight="1" x14ac:dyDescent="0.25">
      <c r="D1733" s="9"/>
      <c r="H1733" s="9"/>
    </row>
    <row r="1734" spans="1:8" ht="15.75" customHeight="1" x14ac:dyDescent="0.25">
      <c r="D1734" s="9"/>
      <c r="H1734" s="9"/>
    </row>
    <row r="1735" spans="1:8" ht="15.75" customHeight="1" x14ac:dyDescent="0.25">
      <c r="D1735" s="9"/>
      <c r="H1735" s="9"/>
    </row>
    <row r="1736" spans="1:8" ht="15.75" customHeight="1" x14ac:dyDescent="0.25">
      <c r="D1736" s="9"/>
      <c r="H1736" s="9"/>
    </row>
    <row r="1737" spans="1:8" ht="15.75" customHeight="1" x14ac:dyDescent="0.25">
      <c r="D1737" s="9"/>
      <c r="H1737" s="9"/>
    </row>
    <row r="1738" spans="1:8" ht="15.75" customHeight="1" x14ac:dyDescent="0.25">
      <c r="A1738" s="16" t="s">
        <v>21</v>
      </c>
      <c r="B1738" s="16"/>
      <c r="C1738" s="16"/>
      <c r="D1738" s="16"/>
      <c r="E1738" s="16"/>
      <c r="F1738" s="16"/>
      <c r="G1738" s="16"/>
      <c r="H1738" s="16"/>
    </row>
    <row r="1739" spans="1:8" ht="15.75" customHeight="1" x14ac:dyDescent="0.25">
      <c r="D1739" s="9"/>
      <c r="H1739" s="11"/>
    </row>
    <row r="1740" spans="1:8" ht="15.75" customHeight="1" x14ac:dyDescent="0.25">
      <c r="A1740" s="17"/>
      <c r="B1740" s="17"/>
      <c r="C1740" s="17"/>
      <c r="D1740" s="18"/>
      <c r="E1740" s="17"/>
      <c r="F1740" s="19" t="s">
        <v>24</v>
      </c>
      <c r="G1740" s="21" t="s">
        <v>779</v>
      </c>
      <c r="H1740" s="22"/>
    </row>
    <row r="1741" spans="1:8" ht="15.75" customHeight="1" x14ac:dyDescent="0.25">
      <c r="A1741" s="17" t="s">
        <v>28</v>
      </c>
      <c r="B1741" s="17"/>
      <c r="C1741" s="17"/>
      <c r="D1741" s="18"/>
      <c r="E1741" s="17"/>
      <c r="F1741" s="19" t="s">
        <v>29</v>
      </c>
      <c r="G1741" s="17" t="s">
        <v>790</v>
      </c>
      <c r="H1741" s="18"/>
    </row>
    <row r="1742" spans="1:8" ht="15.75" customHeight="1" x14ac:dyDescent="0.25">
      <c r="A1742" s="17" t="inlineStr">
        <is>
          <t>Dealer-004</t>
        </is>
      </c>
      <c r="B1742" s="17"/>
      <c r="C1742" s="17"/>
      <c r="D1742" s="24"/>
      <c r="E1742" s="17"/>
      <c r="F1742" s="18"/>
      <c r="G1742" s="17"/>
      <c r="H1742" s="25"/>
    </row>
    <row r="1743" spans="1:8" ht="15.75" customHeight="1" x14ac:dyDescent="0.25">
      <c r="A1743" s="17" t="inlineStr">
        <is>
          <t>Address line (redacted)</t>
        </is>
      </c>
      <c r="B1743" s="17"/>
      <c r="C1743" s="17"/>
      <c r="D1743" s="24"/>
      <c r="E1743" s="17"/>
      <c r="F1743" s="18"/>
      <c r="G1743" s="17"/>
      <c r="H1743" s="25"/>
    </row>
    <row r="1744" spans="1:8" ht="15.75" customHeight="1" x14ac:dyDescent="0.25">
      <c r="A1744" s="17" t="inlineStr">
        <is>
          <t>Address line (redacted)</t>
        </is>
      </c>
      <c r="B1744" s="17"/>
      <c r="C1744" s="17"/>
      <c r="D1744" s="18"/>
      <c r="E1744" s="17"/>
      <c r="F1744" s="18"/>
      <c r="G1744" s="17"/>
      <c r="H1744" s="25"/>
    </row>
    <row r="1745" spans="1:15" ht="15.75" customHeight="1" x14ac:dyDescent="0.25">
      <c r="A1745" s="17"/>
      <c r="B1745" s="17"/>
      <c r="C1745" s="17"/>
      <c r="D1745" s="18"/>
      <c r="E1745" s="17"/>
      <c r="F1745" s="18"/>
      <c r="G1745" s="17"/>
      <c r="H1745" s="25"/>
    </row>
    <row r="1746" spans="1:15" ht="15.75" customHeight="1" x14ac:dyDescent="0.25">
      <c r="A1746" s="223" t="inlineStr">
        <is>
          <t>Address line (redacted)</t>
        </is>
      </c>
      <c r="B1746" s="223"/>
      <c r="C1746" s="223"/>
      <c r="D1746" s="293"/>
      <c r="E1746" s="17"/>
      <c r="F1746" s="18"/>
      <c r="G1746" s="17"/>
      <c r="H1746" s="25"/>
    </row>
    <row r="1747" spans="1:15" ht="15.75" customHeight="1" x14ac:dyDescent="0.25">
      <c r="A1747" s="36" t="s">
        <v>793</v>
      </c>
      <c r="B1747" s="17"/>
      <c r="C1747" s="17"/>
      <c r="D1747" s="24" t="inlineStr">
        <is>
          <t>ATTN: Contact-005</t>
        </is>
      </c>
      <c r="E1747" s="17"/>
      <c r="F1747" s="18"/>
      <c r="G1747" s="17"/>
      <c r="H1747" s="25"/>
    </row>
    <row r="1748" spans="1:15" ht="15.75" customHeight="1" x14ac:dyDescent="0.25">
      <c r="A1748" s="17" t="inlineStr">
        <is>
          <t>Address line (redacted)</t>
        </is>
      </c>
      <c r="B1748" s="17"/>
      <c r="C1748" s="17"/>
      <c r="D1748" s="18"/>
      <c r="E1748" s="17"/>
      <c r="F1748" s="18"/>
      <c r="G1748" s="17"/>
      <c r="H1748" s="25"/>
    </row>
    <row r="1749" spans="1:15" ht="15.75" customHeight="1" x14ac:dyDescent="0.25">
      <c r="A1749" s="17" t="inlineStr">
        <is>
          <t>Address line (redacted)</t>
        </is>
      </c>
      <c r="B1749" s="17"/>
      <c r="C1749" s="17"/>
      <c r="D1749" s="18"/>
      <c r="E1749" s="17"/>
      <c r="F1749" s="18"/>
      <c r="G1749" s="17"/>
      <c r="H1749" s="25"/>
    </row>
    <row r="1750" spans="1:15" ht="15.75" customHeight="1" x14ac:dyDescent="0.25">
      <c r="A1750" s="17"/>
      <c r="B1750" s="17"/>
      <c r="C1750" s="17"/>
      <c r="D1750" s="18"/>
      <c r="E1750" s="17"/>
      <c r="F1750" s="18"/>
      <c r="G1750" s="17"/>
      <c r="H1750" s="25"/>
    </row>
    <row r="1751" spans="1:15" ht="15.75" customHeight="1" x14ac:dyDescent="0.25">
      <c r="A1751" s="17" t="s">
        <v>34</v>
      </c>
      <c r="B1751" s="17"/>
      <c r="C1751" s="17"/>
      <c r="D1751" s="18"/>
      <c r="E1751" s="17"/>
      <c r="F1751" s="18"/>
      <c r="G1751" s="17"/>
      <c r="H1751" s="25"/>
    </row>
    <row r="1752" spans="1:15" ht="15.75" customHeight="1" x14ac:dyDescent="0.25">
      <c r="A1752" s="17"/>
      <c r="B1752" s="17"/>
      <c r="C1752" s="17"/>
      <c r="D1752" s="18"/>
      <c r="E1752" s="17"/>
      <c r="F1752" s="18"/>
      <c r="G1752" s="17"/>
      <c r="H1752" s="25"/>
    </row>
    <row r="1753" spans="1:15" ht="15.75" customHeight="1" x14ac:dyDescent="0.25">
      <c r="A1753" s="17" t="s">
        <v>35</v>
      </c>
      <c r="B1753" s="17"/>
      <c r="C1753" s="17"/>
      <c r="D1753" s="18"/>
      <c r="E1753" s="17"/>
      <c r="F1753" s="18"/>
      <c r="G1753" s="17"/>
      <c r="H1753" s="25"/>
    </row>
    <row r="1754" spans="1:15" ht="15.75" customHeight="1" x14ac:dyDescent="0.25">
      <c r="A1754" s="17" t="s">
        <v>36</v>
      </c>
      <c r="B1754" s="17"/>
      <c r="C1754" s="17"/>
      <c r="D1754" s="18"/>
      <c r="E1754" s="17"/>
      <c r="F1754" s="18"/>
      <c r="G1754" s="17"/>
      <c r="H1754" s="25"/>
    </row>
    <row r="1755" spans="1:15" ht="15.75" customHeight="1" x14ac:dyDescent="0.25">
      <c r="A1755" s="17"/>
      <c r="B1755" s="17"/>
      <c r="C1755" s="17"/>
      <c r="D1755" s="18"/>
      <c r="E1755" s="17"/>
      <c r="F1755" s="18"/>
      <c r="G1755" s="17"/>
      <c r="H1755" s="25"/>
    </row>
    <row r="1756" spans="1:15" ht="15.75" customHeight="1" x14ac:dyDescent="0.25">
      <c r="A1756" s="26" t="s">
        <v>37</v>
      </c>
      <c r="B1756" s="27" t="s">
        <v>38</v>
      </c>
      <c r="C1756" s="27"/>
      <c r="D1756" s="28" t="s">
        <v>39</v>
      </c>
      <c r="E1756" s="29" t="s">
        <v>40</v>
      </c>
      <c r="F1756" s="30" t="s">
        <v>41</v>
      </c>
      <c r="G1756" s="31" t="s">
        <v>42</v>
      </c>
      <c r="H1756" s="33" t="s">
        <v>43</v>
      </c>
    </row>
    <row r="1757" spans="1:15" ht="15.75" customHeight="1" x14ac:dyDescent="0.25">
      <c r="A1757" s="34"/>
      <c r="B1757" s="35"/>
      <c r="C1757" s="36"/>
      <c r="D1757" s="37"/>
      <c r="E1757" s="37"/>
      <c r="F1757" s="38"/>
      <c r="G1757" s="39"/>
      <c r="H1757" s="40"/>
    </row>
    <row r="1758" spans="1:15" ht="15.75" customHeight="1" x14ac:dyDescent="0.25">
      <c r="A1758" s="41"/>
      <c r="B1758" s="42" t="s">
        <v>44</v>
      </c>
      <c r="C1758" s="42"/>
      <c r="D1758" s="43"/>
      <c r="E1758" s="43"/>
      <c r="F1758" s="44"/>
      <c r="G1758" s="43"/>
      <c r="H1758" s="45"/>
    </row>
    <row r="1759" spans="1:15" ht="15" customHeight="1" x14ac:dyDescent="0.25">
      <c r="A1759" s="294">
        <v>1</v>
      </c>
      <c r="B1759" s="295" t="s">
        <v>53</v>
      </c>
      <c r="C1759" s="157" t="s">
        <v>388</v>
      </c>
      <c r="D1759" s="296">
        <v>2</v>
      </c>
      <c r="E1759" s="296">
        <v>5</v>
      </c>
      <c r="F1759" s="296">
        <f t="shared" ref="F1759:F1766" si="81">+E1759*D1759</f>
      </c>
      <c r="G1759" s="296">
        <v>1</v>
      </c>
      <c r="H1759" s="297">
        <f t="shared" ref="H1759:H1766" si="82">+G1759*F1759</f>
      </c>
      <c r="I1759" s="298"/>
      <c r="J1759" s="298"/>
      <c r="K1759" s="298"/>
      <c r="L1759" s="298"/>
      <c r="M1759" s="298"/>
      <c r="N1759" s="298"/>
      <c r="O1759" s="298"/>
    </row>
    <row r="1760" spans="1:15" ht="15" customHeight="1" x14ac:dyDescent="0.25">
      <c r="A1760" s="294">
        <v>2</v>
      </c>
      <c r="B1760" s="295" t="s">
        <v>796</v>
      </c>
      <c r="C1760" s="157" t="s">
        <v>367</v>
      </c>
      <c r="D1760" s="296">
        <v>4</v>
      </c>
      <c r="E1760" s="296">
        <v>10</v>
      </c>
      <c r="F1760" s="296">
        <f t="shared" si="81"/>
      </c>
      <c r="G1760" s="296">
        <v>1</v>
      </c>
      <c r="H1760" s="297">
        <f t="shared" si="82"/>
      </c>
      <c r="I1760" s="298"/>
      <c r="J1760" s="298"/>
      <c r="K1760" s="298"/>
      <c r="L1760" s="298"/>
      <c r="M1760" s="298"/>
      <c r="N1760" s="298"/>
      <c r="O1760" s="298"/>
    </row>
    <row r="1761" spans="1:15" ht="15" customHeight="1" x14ac:dyDescent="0.25">
      <c r="A1761" s="294">
        <v>3</v>
      </c>
      <c r="B1761" s="299" t="s">
        <v>588</v>
      </c>
      <c r="C1761" s="157" t="s">
        <v>383</v>
      </c>
      <c r="D1761" s="300">
        <v>3</v>
      </c>
      <c r="E1761" s="296">
        <v>5</v>
      </c>
      <c r="F1761" s="300">
        <f t="shared" si="81"/>
      </c>
      <c r="G1761" s="296">
        <v>1</v>
      </c>
      <c r="H1761" s="297">
        <f t="shared" si="82"/>
      </c>
      <c r="I1761" s="298"/>
      <c r="J1761" s="298"/>
      <c r="K1761" s="298"/>
      <c r="L1761" s="298"/>
      <c r="M1761" s="298"/>
      <c r="N1761" s="298"/>
      <c r="O1761" s="298"/>
    </row>
    <row r="1762" spans="1:15" ht="15" customHeight="1" x14ac:dyDescent="0.25">
      <c r="A1762" s="294">
        <v>4</v>
      </c>
      <c r="B1762" s="299" t="s">
        <v>573</v>
      </c>
      <c r="C1762" s="157" t="s">
        <v>396</v>
      </c>
      <c r="D1762" s="300">
        <v>4</v>
      </c>
      <c r="E1762" s="296">
        <v>5</v>
      </c>
      <c r="F1762" s="300">
        <f t="shared" si="81"/>
      </c>
      <c r="G1762" s="296">
        <v>1</v>
      </c>
      <c r="H1762" s="297">
        <f t="shared" si="82"/>
      </c>
      <c r="I1762" s="298"/>
      <c r="J1762" s="298"/>
      <c r="K1762" s="298"/>
      <c r="L1762" s="298"/>
      <c r="M1762" s="298"/>
      <c r="N1762" s="298"/>
      <c r="O1762" s="298"/>
    </row>
    <row r="1763" spans="1:15" ht="15" customHeight="1" x14ac:dyDescent="0.25">
      <c r="A1763" s="294">
        <v>5</v>
      </c>
      <c r="B1763" s="299" t="s">
        <v>589</v>
      </c>
      <c r="C1763" s="157" t="s">
        <v>392</v>
      </c>
      <c r="D1763" s="300">
        <v>2</v>
      </c>
      <c r="E1763" s="296">
        <v>5</v>
      </c>
      <c r="F1763" s="300">
        <f t="shared" si="81"/>
      </c>
      <c r="G1763" s="296">
        <v>1</v>
      </c>
      <c r="H1763" s="297">
        <f t="shared" si="82"/>
      </c>
      <c r="I1763" s="298"/>
      <c r="J1763" s="298"/>
      <c r="K1763" s="298"/>
      <c r="L1763" s="298"/>
      <c r="M1763" s="298"/>
      <c r="N1763" s="298"/>
      <c r="O1763" s="298"/>
    </row>
    <row r="1764" spans="1:15" ht="15" customHeight="1" x14ac:dyDescent="0.25">
      <c r="A1764" s="294">
        <v>6</v>
      </c>
      <c r="B1764" s="299" t="s">
        <v>590</v>
      </c>
      <c r="C1764" s="157" t="s">
        <v>415</v>
      </c>
      <c r="D1764" s="300">
        <v>4</v>
      </c>
      <c r="E1764" s="296">
        <v>5</v>
      </c>
      <c r="F1764" s="300">
        <f t="shared" si="81"/>
      </c>
      <c r="G1764" s="296">
        <v>1</v>
      </c>
      <c r="H1764" s="297">
        <f t="shared" si="82"/>
      </c>
      <c r="I1764" s="298"/>
      <c r="J1764" s="298"/>
      <c r="K1764" s="298"/>
      <c r="L1764" s="298"/>
      <c r="M1764" s="298"/>
      <c r="N1764" s="298"/>
      <c r="O1764" s="298"/>
    </row>
    <row r="1765" spans="1:15" ht="15" customHeight="1" x14ac:dyDescent="0.25">
      <c r="A1765" s="294">
        <v>7</v>
      </c>
      <c r="B1765" s="299" t="s">
        <v>175</v>
      </c>
      <c r="C1765" s="157" t="s">
        <v>397</v>
      </c>
      <c r="D1765" s="300">
        <v>2</v>
      </c>
      <c r="E1765" s="296">
        <v>5</v>
      </c>
      <c r="F1765" s="300">
        <f t="shared" si="81"/>
      </c>
      <c r="G1765" s="296">
        <v>1</v>
      </c>
      <c r="H1765" s="297">
        <f t="shared" si="82"/>
      </c>
      <c r="I1765" s="298"/>
      <c r="J1765" s="298"/>
      <c r="K1765" s="298"/>
      <c r="L1765" s="298"/>
      <c r="M1765" s="298"/>
      <c r="N1765" s="298"/>
      <c r="O1765" s="298"/>
    </row>
    <row r="1766" spans="1:15" ht="15" customHeight="1" x14ac:dyDescent="0.25">
      <c r="A1766" s="294">
        <v>8</v>
      </c>
      <c r="B1766" s="299" t="s">
        <v>188</v>
      </c>
      <c r="C1766" s="301" t="s">
        <v>755</v>
      </c>
      <c r="D1766" s="300">
        <v>2</v>
      </c>
      <c r="E1766" s="296">
        <v>5</v>
      </c>
      <c r="F1766" s="300">
        <f t="shared" si="81"/>
      </c>
      <c r="G1766" s="296">
        <v>1</v>
      </c>
      <c r="H1766" s="297">
        <f t="shared" si="82"/>
      </c>
      <c r="I1766" s="298"/>
      <c r="J1766" s="298"/>
      <c r="K1766" s="298"/>
      <c r="L1766" s="298"/>
      <c r="M1766" s="298"/>
      <c r="N1766" s="298"/>
      <c r="O1766" s="298"/>
    </row>
    <row r="1767" spans="1:15" ht="15.75" customHeight="1" x14ac:dyDescent="0.25">
      <c r="A1767" s="302"/>
      <c r="B1767" s="190" t="s">
        <v>599</v>
      </c>
      <c r="C1767" s="190"/>
      <c r="D1767" s="194"/>
      <c r="E1767" s="50"/>
      <c r="F1767" s="106"/>
      <c r="G1767" s="50"/>
      <c r="H1767" s="297"/>
    </row>
    <row r="1768" spans="1:15" ht="15.75" customHeight="1" x14ac:dyDescent="0.25">
      <c r="A1768" s="302">
        <v>9</v>
      </c>
      <c r="B1768" s="103" t="s">
        <v>585</v>
      </c>
      <c r="C1768" s="157" t="s">
        <v>429</v>
      </c>
      <c r="D1768" s="194">
        <v>1</v>
      </c>
      <c r="E1768" s="50">
        <v>6</v>
      </c>
      <c r="F1768" s="106">
        <f t="shared" ref="F1768:F1770" si="83">+E1768*D1768</f>
      </c>
      <c r="G1768" s="50">
        <v>1</v>
      </c>
      <c r="H1768" s="297">
        <f t="shared" ref="H1768:H1770" si="84">+G1768*F1768</f>
      </c>
    </row>
    <row r="1769" spans="1:15" ht="15.75" customHeight="1" x14ac:dyDescent="0.25">
      <c r="A1769" s="302">
        <v>10</v>
      </c>
      <c r="B1769" s="103" t="s">
        <v>612</v>
      </c>
      <c r="C1769" s="157" t="s">
        <v>445</v>
      </c>
      <c r="D1769" s="194">
        <v>1</v>
      </c>
      <c r="E1769" s="50">
        <v>6</v>
      </c>
      <c r="F1769" s="106">
        <f t="shared" si="83"/>
      </c>
      <c r="G1769" s="50">
        <v>1</v>
      </c>
      <c r="H1769" s="297">
        <f t="shared" si="84"/>
      </c>
    </row>
    <row r="1770" spans="1:15" ht="15.75" customHeight="1" x14ac:dyDescent="0.25">
      <c r="A1770" s="302">
        <v>11</v>
      </c>
      <c r="B1770" s="103" t="s">
        <v>175</v>
      </c>
      <c r="C1770" s="157"/>
      <c r="D1770" s="194">
        <v>1</v>
      </c>
      <c r="E1770" s="50">
        <v>4</v>
      </c>
      <c r="F1770" s="106">
        <f t="shared" si="83"/>
      </c>
      <c r="G1770" s="50">
        <v>1</v>
      </c>
      <c r="H1770" s="297">
        <f t="shared" si="84"/>
      </c>
    </row>
    <row r="1771" spans="1:15" ht="15.75" customHeight="1" x14ac:dyDescent="0.25">
      <c r="A1771" s="294"/>
      <c r="B1771" s="190" t="s">
        <v>12</v>
      </c>
      <c r="C1771" s="190"/>
      <c r="D1771" s="50"/>
      <c r="E1771" s="50"/>
      <c r="F1771" s="50"/>
      <c r="G1771" s="50"/>
      <c r="H1771" s="297"/>
    </row>
    <row r="1772" spans="1:15" ht="15.75" customHeight="1" x14ac:dyDescent="0.25">
      <c r="A1772" s="294">
        <v>12</v>
      </c>
      <c r="B1772" s="51" t="s">
        <v>799</v>
      </c>
      <c r="C1772" s="49"/>
      <c r="D1772" s="194">
        <v>4</v>
      </c>
      <c r="E1772" s="50">
        <v>5</v>
      </c>
      <c r="F1772" s="106">
        <f>+E1772*D1772</f>
      </c>
      <c r="G1772" s="50">
        <v>1</v>
      </c>
      <c r="H1772" s="297">
        <f>+G1772*F1772</f>
      </c>
    </row>
    <row r="1773" spans="1:15" ht="15.75" customHeight="1" x14ac:dyDescent="0.25">
      <c r="A1773" s="294"/>
      <c r="B1773" s="190" t="s">
        <v>800</v>
      </c>
      <c r="C1773" s="190"/>
      <c r="D1773" s="50"/>
      <c r="E1773" s="50"/>
      <c r="F1773" s="50"/>
      <c r="G1773" s="50"/>
      <c r="H1773" s="297"/>
    </row>
    <row r="1774" spans="1:15" ht="15.75" customHeight="1" x14ac:dyDescent="0.25">
      <c r="A1774" s="303">
        <v>13</v>
      </c>
      <c r="B1774" s="53">
        <v>404</v>
      </c>
      <c r="C1774" s="49"/>
      <c r="D1774" s="50">
        <v>3</v>
      </c>
      <c r="E1774" s="50">
        <v>1</v>
      </c>
      <c r="F1774" s="50">
        <f>+E1774*D1774</f>
      </c>
      <c r="G1774" s="50">
        <v>1</v>
      </c>
      <c r="H1774" s="297">
        <f>+G1774*F1774</f>
      </c>
      <c r="I1774" s="304"/>
      <c r="J1774" s="304"/>
      <c r="K1774" s="304"/>
      <c r="L1774" s="304"/>
      <c r="M1774" s="304"/>
      <c r="N1774" s="304"/>
      <c r="O1774" s="304"/>
    </row>
    <row r="1775" spans="1:15" ht="15.75" customHeight="1" x14ac:dyDescent="0.25">
      <c r="A1775" s="47"/>
      <c r="B1775" s="56"/>
      <c r="C1775" s="49"/>
      <c r="D1775" s="50"/>
      <c r="E1775" s="50"/>
      <c r="F1775" s="50"/>
      <c r="G1775" s="50"/>
      <c r="H1775" s="45"/>
    </row>
    <row r="1776" spans="1:15" ht="15.75" customHeight="1" x14ac:dyDescent="0.25">
      <c r="A1776" s="57"/>
      <c r="B1776" s="38"/>
      <c r="C1776" s="36"/>
      <c r="D1776" s="58"/>
      <c r="E1776" s="58"/>
      <c r="F1776" s="59"/>
      <c r="G1776" s="60"/>
      <c r="H1776" s="61"/>
    </row>
    <row r="1777" spans="1:8" ht="15.75" customHeight="1" x14ac:dyDescent="0.25">
      <c r="A1777" s="62"/>
      <c r="B1777" s="63"/>
      <c r="C1777" s="64" t="s">
        <v>58</v>
      </c>
      <c r="D1777" s="65">
        <f>SUM(D1759:D1776)</f>
      </c>
      <c r="E1777" s="65"/>
      <c r="F1777" s="65">
        <f>SUM(F1759:F1776)</f>
      </c>
      <c r="G1777" s="67"/>
      <c r="H1777" s="68">
        <f>SUM(H1759:H1776)</f>
      </c>
    </row>
    <row r="1778" spans="1:8" ht="15.75" customHeight="1" x14ac:dyDescent="0.25">
      <c r="A1778" s="69"/>
      <c r="B1778" s="70"/>
      <c r="C1778" s="70"/>
      <c r="D1778" s="71"/>
      <c r="E1778" s="70"/>
      <c r="F1778" s="72"/>
      <c r="G1778" s="73"/>
      <c r="H1778" s="74"/>
    </row>
    <row r="1779" spans="1:8" ht="15.75" customHeight="1" x14ac:dyDescent="0.25">
      <c r="A1779" s="75"/>
      <c r="B1779" s="18"/>
      <c r="C1779" s="18"/>
      <c r="D1779" s="18"/>
      <c r="E1779" s="17"/>
      <c r="F1779" s="75"/>
      <c r="G1779" s="17"/>
      <c r="H1779" s="25"/>
    </row>
    <row r="1780" spans="1:8" ht="15.75" customHeight="1" x14ac:dyDescent="0.25">
      <c r="A1780" s="76"/>
      <c r="B1780" s="76"/>
      <c r="C1780" s="76"/>
      <c r="D1780" s="77" t="s">
        <v>59</v>
      </c>
      <c r="E1780" s="76" t="s">
        <v>60</v>
      </c>
      <c r="F1780" s="76"/>
      <c r="G1780" s="17"/>
      <c r="H1780" s="25"/>
    </row>
    <row r="1781" spans="1:8" ht="15.75" customHeight="1" x14ac:dyDescent="0.25">
      <c r="A1781" s="17"/>
      <c r="B1781" s="17"/>
      <c r="C1781" s="17"/>
      <c r="D1781" s="18"/>
      <c r="E1781" s="17"/>
      <c r="F1781" s="17"/>
      <c r="G1781" s="17"/>
      <c r="H1781" s="25"/>
    </row>
    <row r="1782" spans="1:8" ht="15.75" customHeight="1" x14ac:dyDescent="0.25">
      <c r="A1782" s="17"/>
      <c r="B1782" s="17"/>
      <c r="C1782" s="17"/>
      <c r="D1782" s="18"/>
      <c r="E1782" s="17"/>
      <c r="F1782" s="17"/>
      <c r="G1782" s="17"/>
      <c r="H1782" s="25"/>
    </row>
    <row r="1783" spans="1:8" ht="15.75" customHeight="1" x14ac:dyDescent="0.25">
      <c r="A1783" s="76"/>
      <c r="B1783" s="76"/>
      <c r="C1783" s="76"/>
      <c r="D1783" s="77"/>
      <c r="E1783" s="76" t="s">
        <v>61</v>
      </c>
      <c r="F1783" s="76"/>
      <c r="G1783" s="17"/>
      <c r="H1783" s="25"/>
    </row>
    <row r="1784" spans="1:8" ht="15.75" customHeight="1" x14ac:dyDescent="0.25">
      <c r="A1784" s="76"/>
      <c r="B1784" s="76"/>
      <c r="C1784" s="76"/>
      <c r="D1784" s="77"/>
      <c r="E1784" s="76"/>
      <c r="F1784" s="76"/>
      <c r="G1784" s="17"/>
      <c r="H1784" s="25"/>
    </row>
    <row r="1785" spans="1:8" ht="15.75" customHeight="1" x14ac:dyDescent="0.25">
      <c r="A1785" s="36" t="s">
        <v>21</v>
      </c>
      <c r="B1785" s="36"/>
      <c r="C1785" s="36"/>
      <c r="D1785" s="36"/>
      <c r="E1785" s="36"/>
      <c r="F1785" s="36"/>
      <c r="G1785" s="36"/>
      <c r="H1785" s="36"/>
    </row>
    <row r="1786" spans="1:8" ht="15.75" customHeight="1" x14ac:dyDescent="0.25">
      <c r="A1786" s="17"/>
      <c r="B1786" s="17"/>
      <c r="C1786" s="17"/>
      <c r="D1786" s="18"/>
      <c r="E1786" s="17"/>
      <c r="F1786" s="17"/>
      <c r="G1786" s="17"/>
      <c r="H1786" s="24"/>
    </row>
    <row r="1787" spans="1:8" ht="15.75" customHeight="1" x14ac:dyDescent="0.25">
      <c r="A1787" s="17"/>
      <c r="B1787" s="17"/>
      <c r="C1787" s="18"/>
      <c r="D1787" s="75"/>
      <c r="E1787" s="36"/>
      <c r="F1787" s="36"/>
      <c r="G1787" s="36"/>
      <c r="H1787" s="25"/>
    </row>
    <row r="1788" spans="1:8" ht="15.75" customHeight="1" x14ac:dyDescent="0.25">
      <c r="A1788" s="17" t="s">
        <v>28</v>
      </c>
      <c r="B1788" s="17"/>
      <c r="C1788" s="17"/>
      <c r="D1788" s="18"/>
      <c r="E1788" s="17"/>
      <c r="F1788" s="19" t="s">
        <v>24</v>
      </c>
      <c r="G1788" s="21" t="s">
        <v>801</v>
      </c>
      <c r="H1788" s="22"/>
    </row>
    <row r="1789" spans="1:8" ht="15.75" customHeight="1" x14ac:dyDescent="0.25">
      <c r="A1789" s="17" t="inlineStr">
        <is>
          <t>Dealer-009</t>
        </is>
      </c>
      <c r="B1789" s="17"/>
      <c r="C1789" s="17" t="inlineStr">
        <is>
          <t>ATTN: Contact-001</t>
        </is>
      </c>
      <c r="D1789" s="18"/>
      <c r="E1789" s="17"/>
      <c r="F1789" s="19" t="s">
        <v>29</v>
      </c>
      <c r="G1789" s="17" t="s">
        <v>802</v>
      </c>
      <c r="H1789" s="18"/>
    </row>
    <row r="1790" spans="1:8" ht="15.75" customHeight="1" x14ac:dyDescent="0.25">
      <c r="A1790" s="17" t="inlineStr">
        <is>
          <t>Address line (redacted)</t>
        </is>
      </c>
      <c r="B1790" s="17"/>
      <c r="C1790" s="17"/>
      <c r="D1790" s="18"/>
      <c r="E1790" s="19"/>
      <c r="F1790" s="17"/>
      <c r="G1790" s="17"/>
      <c r="H1790" s="25"/>
    </row>
    <row r="1791" spans="1:8" ht="15.75" customHeight="1" x14ac:dyDescent="0.25">
      <c r="A1791" s="17" t="inlineStr">
        <is>
          <t>Address line (redacted)</t>
        </is>
      </c>
      <c r="B1791" s="17"/>
      <c r="C1791" s="17"/>
      <c r="D1791" s="24"/>
      <c r="E1791" s="17"/>
      <c r="F1791" s="18"/>
      <c r="G1791" s="17"/>
      <c r="H1791" s="25"/>
    </row>
    <row r="1792" spans="1:8" ht="15.75" customHeight="1" x14ac:dyDescent="0.25">
      <c r="D1792" s="24"/>
      <c r="E1792" s="17"/>
      <c r="F1792" s="18"/>
      <c r="G1792" s="17"/>
      <c r="H1792" s="25"/>
    </row>
    <row r="1793" spans="1:8" ht="15.75" customHeight="1" x14ac:dyDescent="0.25">
      <c r="A1793" s="17" t="s">
        <v>34</v>
      </c>
      <c r="B1793" s="17"/>
      <c r="C1793" s="17"/>
      <c r="D1793" s="18"/>
      <c r="E1793" s="17"/>
      <c r="F1793" s="18"/>
      <c r="G1793" s="17"/>
      <c r="H1793" s="25"/>
    </row>
    <row r="1794" spans="1:8" ht="15.75" customHeight="1" x14ac:dyDescent="0.25">
      <c r="A1794" s="17"/>
      <c r="B1794" s="17"/>
      <c r="C1794" s="17"/>
      <c r="D1794" s="18"/>
      <c r="E1794" s="17"/>
      <c r="F1794" s="18"/>
      <c r="G1794" s="17"/>
      <c r="H1794" s="25"/>
    </row>
    <row r="1795" spans="1:8" ht="15.75" customHeight="1" x14ac:dyDescent="0.25">
      <c r="A1795" s="17" t="s">
        <v>35</v>
      </c>
      <c r="B1795" s="17"/>
      <c r="C1795" s="17"/>
      <c r="D1795" s="18"/>
      <c r="E1795" s="17"/>
      <c r="F1795" s="18"/>
      <c r="G1795" s="17"/>
      <c r="H1795" s="25"/>
    </row>
    <row r="1796" spans="1:8" ht="15.75" customHeight="1" x14ac:dyDescent="0.25">
      <c r="A1796" s="17" t="s">
        <v>36</v>
      </c>
      <c r="B1796" s="17"/>
      <c r="C1796" s="17"/>
      <c r="D1796" s="18"/>
      <c r="E1796" s="17"/>
      <c r="F1796" s="18"/>
      <c r="G1796" s="17"/>
      <c r="H1796" s="25"/>
    </row>
    <row r="1797" spans="1:8" ht="15.75" customHeight="1" x14ac:dyDescent="0.25">
      <c r="A1797" s="17"/>
      <c r="B1797" s="17"/>
      <c r="C1797" s="17"/>
      <c r="D1797" s="18"/>
      <c r="E1797" s="17"/>
      <c r="F1797" s="18"/>
      <c r="G1797" s="17"/>
      <c r="H1797" s="25"/>
    </row>
    <row r="1798" spans="1:8" ht="15.75" customHeight="1" x14ac:dyDescent="0.25">
      <c r="A1798" s="26" t="s">
        <v>37</v>
      </c>
      <c r="B1798" s="27" t="s">
        <v>38</v>
      </c>
      <c r="C1798" s="27"/>
      <c r="D1798" s="28" t="s">
        <v>39</v>
      </c>
      <c r="E1798" s="29" t="s">
        <v>40</v>
      </c>
      <c r="F1798" s="30" t="s">
        <v>41</v>
      </c>
      <c r="G1798" s="31" t="s">
        <v>42</v>
      </c>
      <c r="H1798" s="33" t="s">
        <v>43</v>
      </c>
    </row>
    <row r="1799" spans="1:8" ht="15.75" customHeight="1" x14ac:dyDescent="0.25">
      <c r="A1799" s="34"/>
      <c r="B1799" s="35"/>
      <c r="C1799" s="36"/>
      <c r="D1799" s="37"/>
      <c r="E1799" s="37"/>
      <c r="F1799" s="38"/>
      <c r="G1799" s="39"/>
      <c r="H1799" s="40"/>
    </row>
    <row r="1800" spans="1:8" ht="15.75" customHeight="1" x14ac:dyDescent="0.25">
      <c r="A1800" s="47"/>
      <c r="B1800" s="79" t="s">
        <v>803</v>
      </c>
      <c r="C1800" s="80"/>
      <c r="D1800" s="50"/>
      <c r="E1800" s="50"/>
      <c r="F1800" s="50"/>
      <c r="G1800" s="50"/>
      <c r="H1800" s="45"/>
    </row>
    <row r="1801" spans="1:8" ht="15.75" customHeight="1" x14ac:dyDescent="0.25">
      <c r="A1801" s="47">
        <v>1</v>
      </c>
      <c r="B1801" s="51" t="s">
        <v>106</v>
      </c>
      <c r="C1801" s="49"/>
      <c r="D1801" s="50">
        <v>5</v>
      </c>
      <c r="E1801" s="50">
        <v>100</v>
      </c>
      <c r="F1801" s="50">
        <f t="shared" ref="F1801:F1803" si="85">+E1801*D1801</f>
      </c>
      <c r="G1801" s="187">
        <v>1</v>
      </c>
      <c r="H1801" s="305">
        <f>+G1801*F1806</f>
      </c>
    </row>
    <row r="1802" spans="1:8" ht="15.75" customHeight="1" x14ac:dyDescent="0.25">
      <c r="A1802" s="47">
        <v>2</v>
      </c>
      <c r="B1802" s="51" t="s">
        <v>107</v>
      </c>
      <c r="C1802" s="49"/>
      <c r="D1802" s="50">
        <v>30</v>
      </c>
      <c r="E1802" s="50">
        <v>100</v>
      </c>
      <c r="F1802" s="50">
        <f t="shared" si="85"/>
      </c>
      <c r="G1802" s="232"/>
      <c r="H1802" s="306"/>
    </row>
    <row r="1803" spans="1:8" ht="15.75" customHeight="1" x14ac:dyDescent="0.25">
      <c r="A1803" s="47">
        <v>3</v>
      </c>
      <c r="B1803" s="82" t="s">
        <v>108</v>
      </c>
      <c r="C1803" s="49"/>
      <c r="D1803" s="50">
        <v>15</v>
      </c>
      <c r="E1803" s="50">
        <v>100</v>
      </c>
      <c r="F1803" s="50">
        <f t="shared" si="85"/>
      </c>
      <c r="G1803" s="189"/>
      <c r="H1803" s="307"/>
    </row>
    <row r="1804" spans="1:8" ht="15.75" customHeight="1" x14ac:dyDescent="0.25">
      <c r="A1804" s="47"/>
      <c r="B1804" s="51"/>
      <c r="C1804" s="49"/>
      <c r="D1804" s="50"/>
      <c r="E1804" s="50"/>
      <c r="F1804" s="50"/>
      <c r="G1804" s="50"/>
      <c r="H1804" s="81"/>
    </row>
    <row r="1805" spans="1:8" ht="15.75" customHeight="1" x14ac:dyDescent="0.25">
      <c r="A1805" s="83"/>
      <c r="B1805" s="84"/>
      <c r="C1805" s="17"/>
      <c r="D1805" s="58"/>
      <c r="E1805" s="58"/>
      <c r="F1805" s="18"/>
      <c r="G1805" s="58"/>
      <c r="H1805" s="61"/>
    </row>
    <row r="1806" spans="1:8" ht="15.75" customHeight="1" x14ac:dyDescent="0.25">
      <c r="A1806" s="62"/>
      <c r="B1806" s="63"/>
      <c r="C1806" s="64" t="s">
        <v>58</v>
      </c>
      <c r="D1806" s="65">
        <f>SUM(D1800:D1805)</f>
      </c>
      <c r="E1806" s="65"/>
      <c r="F1806" s="66">
        <f>SUM(F1801:F1805)</f>
      </c>
      <c r="G1806" s="67"/>
      <c r="H1806" s="68">
        <f>SUM(H1800:H1805)</f>
      </c>
    </row>
    <row r="1807" spans="1:8" ht="15.75" customHeight="1" x14ac:dyDescent="0.25">
      <c r="A1807" s="69"/>
      <c r="B1807" s="70"/>
      <c r="C1807" s="70"/>
      <c r="D1807" s="71"/>
      <c r="E1807" s="70"/>
      <c r="F1807" s="72"/>
      <c r="G1807" s="73"/>
      <c r="H1807" s="74"/>
    </row>
    <row r="1808" spans="1:8" ht="15.75" customHeight="1" x14ac:dyDescent="0.25">
      <c r="A1808" s="85" t="s">
        <v>72</v>
      </c>
      <c r="B1808" s="85"/>
      <c r="C1808" s="85"/>
      <c r="D1808" s="85"/>
      <c r="E1808" s="85"/>
      <c r="F1808" s="85"/>
      <c r="G1808" s="85"/>
      <c r="H1808" s="85"/>
    </row>
    <row r="1809" spans="1:8" ht="15.75" customHeight="1" x14ac:dyDescent="0.25">
      <c r="A1809" s="76"/>
      <c r="B1809" s="76"/>
      <c r="C1809" s="76"/>
      <c r="D1809" s="77" t="s">
        <v>59</v>
      </c>
      <c r="E1809" s="76" t="s">
        <v>60</v>
      </c>
      <c r="F1809" s="76"/>
      <c r="G1809" s="17"/>
      <c r="H1809" s="25"/>
    </row>
    <row r="1810" spans="1:8" ht="15.75" customHeight="1" x14ac:dyDescent="0.25">
      <c r="A1810" s="17"/>
      <c r="B1810" s="17"/>
      <c r="C1810" s="17"/>
      <c r="D1810" s="18"/>
      <c r="E1810" s="17"/>
      <c r="F1810" s="17"/>
      <c r="G1810" s="17"/>
      <c r="H1810" s="25"/>
    </row>
    <row r="1811" spans="1:8" ht="15.75" customHeight="1" x14ac:dyDescent="0.25">
      <c r="A1811" s="17"/>
      <c r="B1811" s="17"/>
      <c r="C1811" s="17"/>
      <c r="D1811" s="18"/>
      <c r="E1811" s="17"/>
      <c r="F1811" s="17"/>
      <c r="G1811" s="17"/>
      <c r="H1811" s="25"/>
    </row>
    <row r="1812" spans="1:8" ht="15.75" customHeight="1" x14ac:dyDescent="0.25">
      <c r="A1812" s="76"/>
      <c r="B1812" s="76"/>
      <c r="C1812" s="76"/>
      <c r="D1812" s="77"/>
      <c r="E1812" s="76" t="s">
        <v>61</v>
      </c>
      <c r="F1812" s="76"/>
      <c r="G1812" s="17"/>
      <c r="H1812" s="25"/>
    </row>
    <row r="1813" spans="1:8" ht="15.75" customHeight="1" x14ac:dyDescent="0.25">
      <c r="D1813" s="9"/>
      <c r="H1813" s="9"/>
    </row>
    <row r="1814" spans="1:8" ht="15.75" customHeight="1" x14ac:dyDescent="0.25">
      <c r="D1814" s="9"/>
      <c r="H1814" s="9"/>
    </row>
    <row r="1815" spans="1:8" ht="15.75" customHeight="1" x14ac:dyDescent="0.25">
      <c r="D1815" s="9"/>
      <c r="H1815" s="9"/>
    </row>
    <row r="1816" spans="1:8" ht="15.75" customHeight="1" x14ac:dyDescent="0.25">
      <c r="D1816" s="9"/>
      <c r="H1816" s="9"/>
    </row>
    <row r="1817" spans="1:8" ht="15.75" customHeight="1" x14ac:dyDescent="0.25">
      <c r="D1817" s="9"/>
      <c r="H1817" s="9"/>
    </row>
    <row r="1818" spans="1:8" ht="15.75" customHeight="1" x14ac:dyDescent="0.25">
      <c r="D1818" s="9"/>
      <c r="H1818" s="9"/>
    </row>
    <row r="1819" spans="1:8" ht="15.75" customHeight="1" x14ac:dyDescent="0.25">
      <c r="D1819" s="9"/>
      <c r="H1819" s="9"/>
    </row>
    <row r="1820" spans="1:8" ht="15.75" customHeight="1" x14ac:dyDescent="0.25">
      <c r="D1820" s="9"/>
      <c r="H1820" s="9"/>
    </row>
    <row r="1821" spans="1:8" ht="15.75" customHeight="1" x14ac:dyDescent="0.25">
      <c r="D1821" s="9"/>
      <c r="H1821" s="9"/>
    </row>
    <row r="1822" spans="1:8" ht="15.75" customHeight="1" x14ac:dyDescent="0.25">
      <c r="D1822" s="9"/>
      <c r="H1822" s="9"/>
    </row>
    <row r="1823" spans="1:8" ht="15.75" customHeight="1" x14ac:dyDescent="0.25">
      <c r="D1823" s="9"/>
      <c r="H1823" s="9"/>
    </row>
    <row r="1824" spans="1:8" ht="15.75" customHeight="1" x14ac:dyDescent="0.25">
      <c r="D1824" s="9"/>
      <c r="H1824" s="9"/>
    </row>
    <row r="1825" spans="1:8" ht="15.75" customHeight="1" x14ac:dyDescent="0.25">
      <c r="D1825" s="9"/>
      <c r="H1825" s="9"/>
    </row>
    <row r="1826" spans="1:8" ht="15.75" customHeight="1" x14ac:dyDescent="0.25">
      <c r="D1826" s="9"/>
      <c r="H1826" s="9"/>
    </row>
    <row r="1827" spans="1:8" ht="15.75" customHeight="1" x14ac:dyDescent="0.25">
      <c r="D1827" s="9"/>
      <c r="H1827" s="9"/>
    </row>
    <row r="1828" spans="1:8" ht="15.75" customHeight="1" x14ac:dyDescent="0.25">
      <c r="D1828" s="9"/>
      <c r="H1828" s="9"/>
    </row>
    <row r="1829" spans="1:8" ht="15.75" customHeight="1" x14ac:dyDescent="0.25">
      <c r="D1829" s="9"/>
      <c r="H1829" s="9"/>
    </row>
    <row r="1830" spans="1:8" ht="15.75" customHeight="1" x14ac:dyDescent="0.25">
      <c r="D1830" s="9"/>
      <c r="H1830" s="9"/>
    </row>
    <row r="1831" spans="1:8" ht="15.75" customHeight="1" x14ac:dyDescent="0.25">
      <c r="A1831" s="36" t="s">
        <v>21</v>
      </c>
      <c r="B1831" s="36"/>
      <c r="C1831" s="36"/>
      <c r="D1831" s="36"/>
      <c r="E1831" s="36"/>
      <c r="F1831" s="36"/>
      <c r="G1831" s="36"/>
      <c r="H1831" s="36"/>
    </row>
    <row r="1832" spans="1:8" ht="15.75" customHeight="1" x14ac:dyDescent="0.25">
      <c r="A1832" s="17"/>
      <c r="B1832" s="17"/>
      <c r="C1832" s="17"/>
      <c r="D1832" s="18"/>
      <c r="E1832" s="17"/>
      <c r="F1832" s="17"/>
      <c r="G1832" s="17"/>
      <c r="H1832" s="24"/>
    </row>
    <row r="1833" spans="1:8" ht="15.75" customHeight="1" x14ac:dyDescent="0.25">
      <c r="A1833" s="17"/>
      <c r="B1833" s="17"/>
      <c r="C1833" s="18"/>
      <c r="D1833" s="75"/>
      <c r="E1833" s="36"/>
      <c r="F1833" s="36"/>
      <c r="G1833" s="36"/>
      <c r="H1833" s="25"/>
    </row>
    <row r="1834" spans="1:8" ht="15.75" customHeight="1" x14ac:dyDescent="0.25">
      <c r="A1834" s="17" t="s">
        <v>28</v>
      </c>
      <c r="B1834" s="17"/>
      <c r="C1834" s="17"/>
      <c r="D1834" s="18"/>
      <c r="E1834" s="17"/>
      <c r="F1834" s="19" t="s">
        <v>24</v>
      </c>
      <c r="G1834" s="21" t="s">
        <v>801</v>
      </c>
      <c r="H1834" s="22"/>
    </row>
    <row r="1835" spans="1:8" ht="15.75" customHeight="1" x14ac:dyDescent="0.3">
      <c r="A1835" s="17" t="inlineStr">
        <is>
          <t>Dealer-003</t>
        </is>
      </c>
      <c r="B1835" s="87"/>
      <c r="C1835" s="17"/>
      <c r="D1835" s="18"/>
      <c r="E1835" s="17"/>
      <c r="F1835" s="19" t="s">
        <v>29</v>
      </c>
      <c r="G1835" s="17" t="s">
        <v>806</v>
      </c>
      <c r="H1835" s="18"/>
    </row>
    <row r="1836" spans="1:8" ht="15.75" customHeight="1" x14ac:dyDescent="0.3">
      <c r="A1836" s="17" t="inlineStr">
        <is>
          <t>Address line (redacted)</t>
        </is>
      </c>
      <c r="B1836" s="87"/>
      <c r="C1836" s="17"/>
      <c r="D1836" s="18"/>
      <c r="E1836" s="19"/>
      <c r="F1836" s="17"/>
      <c r="G1836" s="17"/>
      <c r="H1836" s="25"/>
    </row>
    <row r="1837" spans="1:8" ht="15.75" customHeight="1" x14ac:dyDescent="0.3">
      <c r="A1837" s="17" t="inlineStr">
        <is>
          <t>Address line (redacted)</t>
        </is>
      </c>
      <c r="B1837" s="87"/>
      <c r="C1837" s="17"/>
      <c r="D1837" s="24"/>
      <c r="E1837" s="17"/>
      <c r="F1837" s="18"/>
      <c r="G1837" s="17"/>
      <c r="H1837" s="25"/>
    </row>
    <row r="1838" spans="1:8" ht="15.75" customHeight="1" x14ac:dyDescent="0.25">
      <c r="D1838" s="24"/>
      <c r="E1838" s="17"/>
      <c r="F1838" s="18"/>
      <c r="G1838" s="17"/>
      <c r="H1838" s="25"/>
    </row>
    <row r="1839" spans="1:8" ht="15.75" customHeight="1" x14ac:dyDescent="0.25">
      <c r="A1839" s="17" t="s">
        <v>34</v>
      </c>
      <c r="B1839" s="17"/>
      <c r="C1839" s="17"/>
      <c r="D1839" s="18"/>
      <c r="E1839" s="17"/>
      <c r="F1839" s="18"/>
      <c r="G1839" s="17"/>
      <c r="H1839" s="25"/>
    </row>
    <row r="1840" spans="1:8" ht="15.75" customHeight="1" x14ac:dyDescent="0.25">
      <c r="A1840" s="17"/>
      <c r="B1840" s="17"/>
      <c r="C1840" s="17"/>
      <c r="D1840" s="18"/>
      <c r="E1840" s="17"/>
      <c r="F1840" s="18"/>
      <c r="G1840" s="17"/>
      <c r="H1840" s="25"/>
    </row>
    <row r="1841" spans="1:8" ht="15.75" customHeight="1" x14ac:dyDescent="0.25">
      <c r="A1841" s="17" t="s">
        <v>35</v>
      </c>
      <c r="B1841" s="17"/>
      <c r="C1841" s="17"/>
      <c r="D1841" s="18"/>
      <c r="E1841" s="17"/>
      <c r="F1841" s="18"/>
      <c r="G1841" s="17"/>
      <c r="H1841" s="25"/>
    </row>
    <row r="1842" spans="1:8" ht="15.75" customHeight="1" x14ac:dyDescent="0.25">
      <c r="A1842" s="17" t="s">
        <v>36</v>
      </c>
      <c r="B1842" s="17"/>
      <c r="C1842" s="17"/>
      <c r="D1842" s="18"/>
      <c r="E1842" s="17"/>
      <c r="F1842" s="18"/>
      <c r="G1842" s="17"/>
      <c r="H1842" s="25"/>
    </row>
    <row r="1843" spans="1:8" ht="15.75" customHeight="1" x14ac:dyDescent="0.25">
      <c r="A1843" s="17"/>
      <c r="B1843" s="17"/>
      <c r="C1843" s="17"/>
      <c r="D1843" s="18"/>
      <c r="E1843" s="17"/>
      <c r="F1843" s="18"/>
      <c r="G1843" s="17"/>
      <c r="H1843" s="25"/>
    </row>
    <row r="1844" spans="1:8" ht="15.75" customHeight="1" x14ac:dyDescent="0.25">
      <c r="A1844" s="26" t="s">
        <v>37</v>
      </c>
      <c r="B1844" s="27" t="s">
        <v>38</v>
      </c>
      <c r="C1844" s="27"/>
      <c r="D1844" s="28" t="s">
        <v>39</v>
      </c>
      <c r="E1844" s="29" t="s">
        <v>40</v>
      </c>
      <c r="F1844" s="30" t="s">
        <v>41</v>
      </c>
      <c r="G1844" s="31" t="s">
        <v>42</v>
      </c>
      <c r="H1844" s="33" t="s">
        <v>43</v>
      </c>
    </row>
    <row r="1845" spans="1:8" ht="15.75" customHeight="1" x14ac:dyDescent="0.25">
      <c r="A1845" s="34"/>
      <c r="B1845" s="35"/>
      <c r="C1845" s="36"/>
      <c r="D1845" s="37"/>
      <c r="E1845" s="37"/>
      <c r="F1845" s="38"/>
      <c r="G1845" s="39"/>
      <c r="H1845" s="40"/>
    </row>
    <row r="1846" spans="1:8" ht="15.75" customHeight="1" x14ac:dyDescent="0.25">
      <c r="A1846" s="47"/>
      <c r="B1846" s="79" t="s">
        <v>803</v>
      </c>
      <c r="C1846" s="80"/>
      <c r="D1846" s="50"/>
      <c r="E1846" s="50"/>
      <c r="F1846" s="50"/>
      <c r="G1846" s="50"/>
      <c r="H1846" s="45"/>
    </row>
    <row r="1847" spans="1:8" ht="15.75" customHeight="1" x14ac:dyDescent="0.25">
      <c r="A1847" s="47">
        <v>1</v>
      </c>
      <c r="B1847" s="51" t="s">
        <v>106</v>
      </c>
      <c r="C1847" s="49"/>
      <c r="D1847" s="50">
        <v>3</v>
      </c>
      <c r="E1847" s="50">
        <v>100</v>
      </c>
      <c r="F1847" s="50">
        <f t="shared" ref="F1847:F1849" si="86">+E1847*D1847</f>
      </c>
      <c r="G1847" s="187">
        <v>1</v>
      </c>
      <c r="H1847" s="305">
        <f>+G1847*F1852</f>
      </c>
    </row>
    <row r="1848" spans="1:8" ht="15.75" customHeight="1" x14ac:dyDescent="0.25">
      <c r="A1848" s="47">
        <v>2</v>
      </c>
      <c r="B1848" s="51" t="s">
        <v>107</v>
      </c>
      <c r="C1848" s="49"/>
      <c r="D1848" s="50">
        <v>18</v>
      </c>
      <c r="E1848" s="50">
        <v>100</v>
      </c>
      <c r="F1848" s="50">
        <f t="shared" si="86"/>
      </c>
      <c r="G1848" s="232"/>
      <c r="H1848" s="306"/>
    </row>
    <row r="1849" spans="1:8" ht="15.75" customHeight="1" x14ac:dyDescent="0.25">
      <c r="A1849" s="47">
        <v>3</v>
      </c>
      <c r="B1849" s="82" t="s">
        <v>108</v>
      </c>
      <c r="C1849" s="49"/>
      <c r="D1849" s="50">
        <v>9</v>
      </c>
      <c r="E1849" s="50">
        <v>100</v>
      </c>
      <c r="F1849" s="50">
        <f t="shared" si="86"/>
      </c>
      <c r="G1849" s="189"/>
      <c r="H1849" s="307"/>
    </row>
    <row r="1850" spans="1:8" ht="15.75" customHeight="1" x14ac:dyDescent="0.25">
      <c r="A1850" s="47"/>
      <c r="B1850" s="51"/>
      <c r="C1850" s="49"/>
      <c r="D1850" s="50"/>
      <c r="E1850" s="50"/>
      <c r="F1850" s="50"/>
      <c r="G1850" s="50"/>
      <c r="H1850" s="81"/>
    </row>
    <row r="1851" spans="1:8" ht="15.75" customHeight="1" x14ac:dyDescent="0.25">
      <c r="A1851" s="83"/>
      <c r="B1851" s="84"/>
      <c r="C1851" s="17"/>
      <c r="D1851" s="58"/>
      <c r="E1851" s="58"/>
      <c r="F1851" s="18"/>
      <c r="G1851" s="58"/>
      <c r="H1851" s="61"/>
    </row>
    <row r="1852" spans="1:8" ht="15.75" customHeight="1" x14ac:dyDescent="0.25">
      <c r="A1852" s="62"/>
      <c r="B1852" s="63"/>
      <c r="C1852" s="64" t="s">
        <v>58</v>
      </c>
      <c r="D1852" s="65">
        <f>SUM(D1846:D1851)</f>
      </c>
      <c r="E1852" s="65"/>
      <c r="F1852" s="66">
        <f>SUM(F1847:F1851)</f>
      </c>
      <c r="G1852" s="67"/>
      <c r="H1852" s="68">
        <f>SUM(H1846:H1851)</f>
      </c>
    </row>
    <row r="1853" spans="1:8" ht="15.75" customHeight="1" x14ac:dyDescent="0.25">
      <c r="A1853" s="69"/>
      <c r="B1853" s="70"/>
      <c r="C1853" s="70"/>
      <c r="D1853" s="71"/>
      <c r="E1853" s="70"/>
      <c r="F1853" s="72"/>
      <c r="G1853" s="73"/>
      <c r="H1853" s="74"/>
    </row>
    <row r="1854" spans="1:8" ht="15.75" customHeight="1" x14ac:dyDescent="0.25">
      <c r="A1854" s="85" t="s">
        <v>72</v>
      </c>
      <c r="B1854" s="85"/>
      <c r="C1854" s="85"/>
      <c r="D1854" s="85"/>
      <c r="E1854" s="85"/>
      <c r="F1854" s="85"/>
      <c r="G1854" s="85"/>
      <c r="H1854" s="85"/>
    </row>
    <row r="1855" spans="1:8" ht="15.75" customHeight="1" x14ac:dyDescent="0.25">
      <c r="A1855" s="76"/>
      <c r="B1855" s="76"/>
      <c r="C1855" s="76"/>
      <c r="D1855" s="77" t="s">
        <v>59</v>
      </c>
      <c r="E1855" s="76" t="s">
        <v>60</v>
      </c>
      <c r="F1855" s="76"/>
      <c r="G1855" s="17"/>
      <c r="H1855" s="25"/>
    </row>
    <row r="1856" spans="1:8" ht="15.75" customHeight="1" x14ac:dyDescent="0.25">
      <c r="A1856" s="17"/>
      <c r="B1856" s="17"/>
      <c r="C1856" s="17"/>
      <c r="D1856" s="18"/>
      <c r="E1856" s="17"/>
      <c r="F1856" s="17"/>
      <c r="G1856" s="17"/>
      <c r="H1856" s="25"/>
    </row>
    <row r="1857" spans="1:8" ht="15.75" customHeight="1" x14ac:dyDescent="0.25">
      <c r="A1857" s="17"/>
      <c r="B1857" s="17"/>
      <c r="C1857" s="17"/>
      <c r="D1857" s="18"/>
      <c r="E1857" s="17"/>
      <c r="F1857" s="17"/>
      <c r="G1857" s="17"/>
      <c r="H1857" s="25"/>
    </row>
    <row r="1858" spans="1:8" ht="15.75" customHeight="1" x14ac:dyDescent="0.25">
      <c r="A1858" s="76"/>
      <c r="B1858" s="76"/>
      <c r="C1858" s="76"/>
      <c r="D1858" s="77"/>
      <c r="E1858" s="76" t="s">
        <v>61</v>
      </c>
      <c r="F1858" s="76"/>
      <c r="G1858" s="17"/>
      <c r="H1858" s="25"/>
    </row>
    <row r="1859" spans="1:8" ht="15.75" customHeight="1" x14ac:dyDescent="0.25">
      <c r="D1859" s="9"/>
      <c r="H1859" s="9"/>
    </row>
    <row r="1860" spans="1:8" ht="15.75" customHeight="1" x14ac:dyDescent="0.25">
      <c r="D1860" s="9"/>
      <c r="H1860" s="9"/>
    </row>
    <row r="1861" spans="1:8" ht="15.75" customHeight="1" x14ac:dyDescent="0.25">
      <c r="D1861" s="9"/>
      <c r="H1861" s="9"/>
    </row>
    <row r="1862" spans="1:8" ht="15.75" customHeight="1" x14ac:dyDescent="0.25">
      <c r="D1862" s="9"/>
      <c r="H1862" s="9"/>
    </row>
    <row r="1863" spans="1:8" ht="15.75" customHeight="1" x14ac:dyDescent="0.25">
      <c r="D1863" s="9"/>
      <c r="H1863" s="9"/>
    </row>
    <row r="1864" spans="1:8" ht="15.75" customHeight="1" x14ac:dyDescent="0.25">
      <c r="D1864" s="9"/>
      <c r="H1864" s="9"/>
    </row>
    <row r="1865" spans="1:8" ht="15.75" customHeight="1" x14ac:dyDescent="0.25">
      <c r="D1865" s="9"/>
      <c r="H1865" s="9"/>
    </row>
    <row r="1866" spans="1:8" ht="15.75" customHeight="1" x14ac:dyDescent="0.25">
      <c r="D1866" s="9"/>
      <c r="H1866" s="9"/>
    </row>
    <row r="1867" spans="1:8" ht="15.75" customHeight="1" x14ac:dyDescent="0.25">
      <c r="D1867" s="9"/>
      <c r="H1867" s="9"/>
    </row>
    <row r="1868" spans="1:8" ht="15.75" customHeight="1" x14ac:dyDescent="0.25">
      <c r="D1868" s="9"/>
      <c r="H1868" s="9"/>
    </row>
    <row r="1869" spans="1:8" ht="15.75" customHeight="1" x14ac:dyDescent="0.25">
      <c r="D1869" s="9"/>
      <c r="H1869" s="9"/>
    </row>
    <row r="1870" spans="1:8" ht="15.75" customHeight="1" x14ac:dyDescent="0.25">
      <c r="D1870" s="9"/>
      <c r="H1870" s="9"/>
    </row>
    <row r="1871" spans="1:8" ht="15.75" customHeight="1" x14ac:dyDescent="0.25">
      <c r="D1871" s="9"/>
      <c r="H1871" s="9"/>
    </row>
    <row r="1872" spans="1:8" ht="15.75" customHeight="1" x14ac:dyDescent="0.25">
      <c r="D1872" s="9"/>
      <c r="H1872" s="9"/>
    </row>
    <row r="1873" spans="1:8" ht="15.75" customHeight="1" x14ac:dyDescent="0.25">
      <c r="D1873" s="9"/>
      <c r="H1873" s="9"/>
    </row>
    <row r="1874" spans="1:8" ht="15.75" customHeight="1" x14ac:dyDescent="0.25">
      <c r="D1874" s="9"/>
      <c r="H1874" s="9"/>
    </row>
    <row r="1875" spans="1:8" ht="15.75" customHeight="1" x14ac:dyDescent="0.25">
      <c r="D1875" s="9"/>
      <c r="H1875" s="9"/>
    </row>
    <row r="1876" spans="1:8" ht="15.75" customHeight="1" x14ac:dyDescent="0.25">
      <c r="A1876" s="36" t="s">
        <v>21</v>
      </c>
      <c r="B1876" s="36"/>
      <c r="C1876" s="36"/>
      <c r="D1876" s="36"/>
      <c r="E1876" s="36"/>
      <c r="F1876" s="36"/>
      <c r="G1876" s="36"/>
      <c r="H1876" s="36"/>
    </row>
    <row r="1877" spans="1:8" ht="15.75" customHeight="1" x14ac:dyDescent="0.25">
      <c r="A1877" s="17"/>
      <c r="B1877" s="17"/>
      <c r="C1877" s="17"/>
      <c r="D1877" s="18"/>
      <c r="E1877" s="17"/>
      <c r="F1877" s="17"/>
      <c r="G1877" s="17"/>
      <c r="H1877" s="24"/>
    </row>
    <row r="1878" spans="1:8" ht="15.75" customHeight="1" x14ac:dyDescent="0.25">
      <c r="A1878" s="17"/>
      <c r="B1878" s="17"/>
      <c r="C1878" s="18"/>
      <c r="D1878" s="75"/>
      <c r="E1878" s="36"/>
      <c r="F1878" s="36"/>
      <c r="G1878" s="36"/>
      <c r="H1878" s="25"/>
    </row>
    <row r="1879" spans="1:8" ht="15.75" customHeight="1" x14ac:dyDescent="0.25">
      <c r="A1879" s="17" t="s">
        <v>28</v>
      </c>
      <c r="B1879" s="17"/>
      <c r="C1879" s="17"/>
      <c r="D1879" s="18"/>
      <c r="E1879" s="17"/>
      <c r="F1879" s="19" t="s">
        <v>24</v>
      </c>
      <c r="G1879" s="21" t="s">
        <v>801</v>
      </c>
      <c r="H1879" s="22"/>
    </row>
    <row r="1880" spans="1:8" ht="15.75" customHeight="1" x14ac:dyDescent="0.3">
      <c r="A1880" s="87" t="inlineStr">
        <is>
          <t>Dealer-002</t>
        </is>
      </c>
      <c r="B1880" s="87"/>
      <c r="C1880" s="17"/>
      <c r="D1880" s="18"/>
      <c r="E1880" s="17"/>
      <c r="F1880" s="19" t="s">
        <v>29</v>
      </c>
      <c r="G1880" s="17" t="s">
        <v>809</v>
      </c>
      <c r="H1880" s="18"/>
    </row>
    <row r="1881" spans="1:8" ht="15.75" customHeight="1" x14ac:dyDescent="0.3">
      <c r="A1881" s="87" t="inlineStr">
        <is>
          <t>Address line (redacted)</t>
        </is>
      </c>
      <c r="B1881" s="87"/>
      <c r="C1881" s="17"/>
      <c r="D1881" s="18"/>
      <c r="E1881" s="19"/>
      <c r="F1881" s="17"/>
      <c r="G1881" s="17"/>
      <c r="H1881" s="25"/>
    </row>
    <row r="1882" spans="1:8" ht="15.75" customHeight="1" x14ac:dyDescent="0.3">
      <c r="A1882" s="87" t="inlineStr">
        <is>
          <t>Address line (redacted)</t>
        </is>
      </c>
      <c r="B1882" s="87"/>
      <c r="C1882" s="17"/>
      <c r="D1882" s="24"/>
      <c r="E1882" s="17"/>
      <c r="F1882" s="18"/>
      <c r="G1882" s="17"/>
      <c r="H1882" s="25"/>
    </row>
    <row r="1883" spans="1:8" ht="15.75" customHeight="1" x14ac:dyDescent="0.25">
      <c r="D1883" s="24"/>
      <c r="E1883" s="17"/>
      <c r="F1883" s="18"/>
      <c r="G1883" s="17"/>
      <c r="H1883" s="25"/>
    </row>
    <row r="1884" spans="1:8" ht="15.75" customHeight="1" x14ac:dyDescent="0.25">
      <c r="A1884" s="17" t="s">
        <v>34</v>
      </c>
      <c r="B1884" s="17"/>
      <c r="C1884" s="17"/>
      <c r="D1884" s="18"/>
      <c r="E1884" s="17"/>
      <c r="F1884" s="18"/>
      <c r="G1884" s="17"/>
      <c r="H1884" s="25"/>
    </row>
    <row r="1885" spans="1:8" ht="15.75" customHeight="1" x14ac:dyDescent="0.25">
      <c r="A1885" s="17"/>
      <c r="B1885" s="17"/>
      <c r="C1885" s="17"/>
      <c r="D1885" s="18"/>
      <c r="E1885" s="17"/>
      <c r="F1885" s="18"/>
      <c r="G1885" s="17"/>
      <c r="H1885" s="25"/>
    </row>
    <row r="1886" spans="1:8" ht="15.75" customHeight="1" x14ac:dyDescent="0.25">
      <c r="A1886" s="17" t="s">
        <v>35</v>
      </c>
      <c r="B1886" s="17"/>
      <c r="C1886" s="17"/>
      <c r="D1886" s="18"/>
      <c r="E1886" s="17"/>
      <c r="F1886" s="18"/>
      <c r="G1886" s="17"/>
      <c r="H1886" s="25"/>
    </row>
    <row r="1887" spans="1:8" ht="15.75" customHeight="1" x14ac:dyDescent="0.25">
      <c r="A1887" s="17" t="s">
        <v>36</v>
      </c>
      <c r="B1887" s="17"/>
      <c r="C1887" s="17"/>
      <c r="D1887" s="18"/>
      <c r="E1887" s="17"/>
      <c r="F1887" s="18"/>
      <c r="G1887" s="17"/>
      <c r="H1887" s="25"/>
    </row>
    <row r="1888" spans="1:8" ht="15.75" customHeight="1" x14ac:dyDescent="0.25">
      <c r="A1888" s="17"/>
      <c r="B1888" s="17"/>
      <c r="C1888" s="17"/>
      <c r="D1888" s="18"/>
      <c r="E1888" s="17"/>
      <c r="F1888" s="18"/>
      <c r="G1888" s="17"/>
      <c r="H1888" s="25"/>
    </row>
    <row r="1889" spans="1:8" ht="15.75" customHeight="1" x14ac:dyDescent="0.25">
      <c r="A1889" s="26" t="s">
        <v>37</v>
      </c>
      <c r="B1889" s="27" t="s">
        <v>38</v>
      </c>
      <c r="C1889" s="27"/>
      <c r="D1889" s="28" t="s">
        <v>39</v>
      </c>
      <c r="E1889" s="29" t="s">
        <v>40</v>
      </c>
      <c r="F1889" s="30" t="s">
        <v>41</v>
      </c>
      <c r="G1889" s="31" t="s">
        <v>42</v>
      </c>
      <c r="H1889" s="33" t="s">
        <v>43</v>
      </c>
    </row>
    <row r="1890" spans="1:8" ht="15.75" customHeight="1" x14ac:dyDescent="0.25">
      <c r="A1890" s="34"/>
      <c r="B1890" s="35"/>
      <c r="C1890" s="36"/>
      <c r="D1890" s="37"/>
      <c r="E1890" s="37"/>
      <c r="F1890" s="38"/>
      <c r="G1890" s="39"/>
      <c r="H1890" s="40"/>
    </row>
    <row r="1891" spans="1:8" ht="15.75" customHeight="1" x14ac:dyDescent="0.25">
      <c r="A1891" s="47"/>
      <c r="B1891" s="79" t="s">
        <v>803</v>
      </c>
      <c r="C1891" s="80"/>
      <c r="D1891" s="50"/>
      <c r="E1891" s="50"/>
      <c r="F1891" s="50"/>
      <c r="G1891" s="50"/>
      <c r="H1891" s="45"/>
    </row>
    <row r="1892" spans="1:8" ht="15.75" customHeight="1" x14ac:dyDescent="0.25">
      <c r="A1892" s="47">
        <v>1</v>
      </c>
      <c r="B1892" s="51" t="s">
        <v>106</v>
      </c>
      <c r="C1892" s="49"/>
      <c r="D1892" s="50">
        <v>7</v>
      </c>
      <c r="E1892" s="50">
        <v>100</v>
      </c>
      <c r="F1892" s="50">
        <f t="shared" ref="F1892:F1894" si="87">+E1892*D1892</f>
      </c>
      <c r="G1892" s="187">
        <v>1</v>
      </c>
      <c r="H1892" s="305">
        <f>+G1892*F1897</f>
      </c>
    </row>
    <row r="1893" spans="1:8" ht="15.75" customHeight="1" x14ac:dyDescent="0.25">
      <c r="A1893" s="47">
        <v>2</v>
      </c>
      <c r="B1893" s="51" t="s">
        <v>107</v>
      </c>
      <c r="C1893" s="49"/>
      <c r="D1893" s="50">
        <v>31</v>
      </c>
      <c r="E1893" s="50">
        <v>100</v>
      </c>
      <c r="F1893" s="50">
        <f t="shared" si="87"/>
      </c>
      <c r="G1893" s="232"/>
      <c r="H1893" s="306"/>
    </row>
    <row r="1894" spans="1:8" ht="15.75" customHeight="1" x14ac:dyDescent="0.25">
      <c r="A1894" s="47">
        <v>3</v>
      </c>
      <c r="B1894" s="82" t="s">
        <v>108</v>
      </c>
      <c r="C1894" s="49"/>
      <c r="D1894" s="50">
        <v>12</v>
      </c>
      <c r="E1894" s="50">
        <v>100</v>
      </c>
      <c r="F1894" s="50">
        <f t="shared" si="87"/>
      </c>
      <c r="G1894" s="189"/>
      <c r="H1894" s="307"/>
    </row>
    <row r="1895" spans="1:8" ht="15.75" customHeight="1" x14ac:dyDescent="0.25">
      <c r="A1895" s="47"/>
      <c r="B1895" s="51"/>
      <c r="C1895" s="49"/>
      <c r="D1895" s="50"/>
      <c r="E1895" s="50"/>
      <c r="F1895" s="50"/>
      <c r="G1895" s="50"/>
      <c r="H1895" s="81"/>
    </row>
    <row r="1896" spans="1:8" ht="15.75" customHeight="1" x14ac:dyDescent="0.25">
      <c r="A1896" s="83"/>
      <c r="B1896" s="84"/>
      <c r="C1896" s="17"/>
      <c r="D1896" s="58"/>
      <c r="E1896" s="58"/>
      <c r="F1896" s="18"/>
      <c r="G1896" s="58"/>
      <c r="H1896" s="61"/>
    </row>
    <row r="1897" spans="1:8" ht="15.75" customHeight="1" x14ac:dyDescent="0.25">
      <c r="A1897" s="62"/>
      <c r="B1897" s="63"/>
      <c r="C1897" s="64" t="s">
        <v>58</v>
      </c>
      <c r="D1897" s="65">
        <f>SUM(D1891:D1896)</f>
      </c>
      <c r="E1897" s="65"/>
      <c r="F1897" s="66">
        <f>SUM(F1892:F1896)</f>
      </c>
      <c r="G1897" s="67"/>
      <c r="H1897" s="68">
        <f>SUM(H1891:H1896)</f>
      </c>
    </row>
    <row r="1898" spans="1:8" ht="15.75" customHeight="1" x14ac:dyDescent="0.25">
      <c r="A1898" s="69"/>
      <c r="B1898" s="70"/>
      <c r="C1898" s="70"/>
      <c r="D1898" s="71"/>
      <c r="E1898" s="70"/>
      <c r="F1898" s="72"/>
      <c r="G1898" s="73"/>
      <c r="H1898" s="74"/>
    </row>
    <row r="1899" spans="1:8" ht="15.75" customHeight="1" x14ac:dyDescent="0.25">
      <c r="A1899" s="85" t="s">
        <v>72</v>
      </c>
      <c r="B1899" s="85"/>
      <c r="C1899" s="85"/>
      <c r="D1899" s="85"/>
      <c r="E1899" s="85"/>
      <c r="F1899" s="85"/>
      <c r="G1899" s="85"/>
      <c r="H1899" s="85"/>
    </row>
    <row r="1900" spans="1:8" ht="15.75" customHeight="1" x14ac:dyDescent="0.25">
      <c r="A1900" s="76"/>
      <c r="B1900" s="76"/>
      <c r="C1900" s="76"/>
      <c r="D1900" s="77" t="s">
        <v>59</v>
      </c>
      <c r="E1900" s="76" t="s">
        <v>60</v>
      </c>
      <c r="F1900" s="76"/>
      <c r="G1900" s="17"/>
      <c r="H1900" s="25"/>
    </row>
    <row r="1901" spans="1:8" ht="15.75" customHeight="1" x14ac:dyDescent="0.25">
      <c r="A1901" s="17"/>
      <c r="B1901" s="17"/>
      <c r="C1901" s="17"/>
      <c r="D1901" s="18"/>
      <c r="E1901" s="17"/>
      <c r="F1901" s="17"/>
      <c r="G1901" s="17"/>
      <c r="H1901" s="25"/>
    </row>
    <row r="1902" spans="1:8" ht="15.75" customHeight="1" x14ac:dyDescent="0.25">
      <c r="A1902" s="17"/>
      <c r="B1902" s="17"/>
      <c r="C1902" s="17"/>
      <c r="D1902" s="18"/>
      <c r="E1902" s="17"/>
      <c r="F1902" s="17"/>
      <c r="G1902" s="17"/>
      <c r="H1902" s="25"/>
    </row>
    <row r="1903" spans="1:8" ht="15.75" customHeight="1" x14ac:dyDescent="0.25">
      <c r="A1903" s="76"/>
      <c r="B1903" s="76"/>
      <c r="C1903" s="76"/>
      <c r="D1903" s="77"/>
      <c r="E1903" s="76" t="s">
        <v>61</v>
      </c>
      <c r="F1903" s="76"/>
      <c r="G1903" s="17"/>
      <c r="H1903" s="25"/>
    </row>
    <row r="1904" spans="1:8" ht="15.75" customHeight="1" x14ac:dyDescent="0.25">
      <c r="D1904" s="9"/>
      <c r="H1904" s="9"/>
    </row>
    <row r="1905" spans="4:8" ht="15.75" customHeight="1" x14ac:dyDescent="0.25">
      <c r="D1905" s="9"/>
      <c r="H1905" s="9"/>
    </row>
    <row r="1906" spans="4:8" ht="15.75" customHeight="1" x14ac:dyDescent="0.25">
      <c r="D1906" s="9"/>
      <c r="H1906" s="9"/>
    </row>
    <row r="1907" spans="4:8" ht="15.75" customHeight="1" x14ac:dyDescent="0.25">
      <c r="D1907" s="9"/>
      <c r="H1907" s="9"/>
    </row>
    <row r="1908" spans="4:8" ht="15.75" customHeight="1" x14ac:dyDescent="0.25">
      <c r="D1908" s="9"/>
      <c r="H1908" s="9"/>
    </row>
    <row r="1909" spans="4:8" ht="15.75" customHeight="1" x14ac:dyDescent="0.25">
      <c r="D1909" s="9"/>
      <c r="H1909" s="9"/>
    </row>
    <row r="1910" spans="4:8" ht="15.75" customHeight="1" x14ac:dyDescent="0.25">
      <c r="D1910" s="9"/>
      <c r="H1910" s="9"/>
    </row>
    <row r="1911" spans="4:8" ht="15.75" customHeight="1" x14ac:dyDescent="0.25">
      <c r="D1911" s="9"/>
      <c r="H1911" s="9"/>
    </row>
    <row r="1912" spans="4:8" ht="15.75" customHeight="1" x14ac:dyDescent="0.25">
      <c r="D1912" s="9"/>
      <c r="H1912" s="9"/>
    </row>
    <row r="1913" spans="4:8" ht="15.75" customHeight="1" x14ac:dyDescent="0.25">
      <c r="D1913" s="9"/>
      <c r="H1913" s="9"/>
    </row>
    <row r="1914" spans="4:8" ht="15.75" customHeight="1" x14ac:dyDescent="0.25">
      <c r="D1914" s="9"/>
      <c r="H1914" s="9"/>
    </row>
    <row r="1915" spans="4:8" ht="15.75" customHeight="1" x14ac:dyDescent="0.25">
      <c r="D1915" s="9"/>
      <c r="H1915" s="9"/>
    </row>
    <row r="1916" spans="4:8" ht="15.75" customHeight="1" x14ac:dyDescent="0.25">
      <c r="D1916" s="9"/>
      <c r="H1916" s="9"/>
    </row>
    <row r="1917" spans="4:8" ht="15.75" customHeight="1" x14ac:dyDescent="0.25">
      <c r="D1917" s="9"/>
      <c r="H1917" s="9"/>
    </row>
    <row r="1918" spans="4:8" ht="15.75" customHeight="1" x14ac:dyDescent="0.25">
      <c r="D1918" s="9"/>
      <c r="H1918" s="9"/>
    </row>
    <row r="1919" spans="4:8" ht="15.75" customHeight="1" x14ac:dyDescent="0.25">
      <c r="D1919" s="9"/>
      <c r="H1919" s="9"/>
    </row>
    <row r="1920" spans="4:8" ht="15.75" customHeight="1" x14ac:dyDescent="0.25">
      <c r="D1920" s="9"/>
      <c r="H1920" s="9"/>
    </row>
    <row r="1921" spans="1:8" ht="15.75" customHeight="1" x14ac:dyDescent="0.25">
      <c r="A1921" s="36" t="s">
        <v>21</v>
      </c>
      <c r="B1921" s="36"/>
      <c r="C1921" s="36"/>
      <c r="D1921" s="36"/>
      <c r="E1921" s="36"/>
      <c r="F1921" s="36"/>
      <c r="G1921" s="36"/>
      <c r="H1921" s="36"/>
    </row>
    <row r="1922" spans="1:8" ht="15.75" customHeight="1" x14ac:dyDescent="0.25">
      <c r="A1922" s="17"/>
      <c r="B1922" s="17"/>
      <c r="C1922" s="17"/>
      <c r="D1922" s="18"/>
      <c r="E1922" s="17"/>
      <c r="F1922" s="17"/>
      <c r="G1922" s="17"/>
      <c r="H1922" s="24"/>
    </row>
    <row r="1923" spans="1:8" ht="15.75" customHeight="1" x14ac:dyDescent="0.25">
      <c r="A1923" s="17"/>
      <c r="B1923" s="17"/>
      <c r="C1923" s="18"/>
      <c r="D1923" s="75"/>
      <c r="E1923" s="36"/>
      <c r="F1923" s="36"/>
      <c r="G1923" s="36"/>
      <c r="H1923" s="25"/>
    </row>
    <row r="1924" spans="1:8" ht="15.75" customHeight="1" x14ac:dyDescent="0.25">
      <c r="A1924" s="17" t="s">
        <v>28</v>
      </c>
      <c r="B1924" s="17"/>
      <c r="C1924" s="17"/>
      <c r="D1924" s="18"/>
      <c r="E1924" s="17"/>
      <c r="F1924" s="19" t="s">
        <v>24</v>
      </c>
      <c r="G1924" s="21" t="s">
        <v>801</v>
      </c>
      <c r="H1924" s="22"/>
    </row>
    <row r="1925" spans="1:8" ht="15.75" customHeight="1" x14ac:dyDescent="0.25">
      <c r="A1925" s="17" t="inlineStr">
        <is>
          <t>Dealer-004</t>
        </is>
      </c>
      <c r="B1925" s="17"/>
      <c r="C1925" s="17"/>
      <c r="D1925" s="18"/>
      <c r="E1925" s="17"/>
      <c r="F1925" s="19" t="s">
        <v>29</v>
      </c>
      <c r="G1925" s="17" t="s">
        <v>810</v>
      </c>
      <c r="H1925" s="18"/>
    </row>
    <row r="1926" spans="1:8" ht="15.75" customHeight="1" x14ac:dyDescent="0.25">
      <c r="A1926" s="17" t="inlineStr">
        <is>
          <t>Address line (redacted)</t>
        </is>
      </c>
      <c r="B1926" s="17"/>
      <c r="C1926" s="17"/>
      <c r="D1926" s="18"/>
      <c r="E1926" s="19"/>
      <c r="F1926" s="17"/>
      <c r="G1926" s="17"/>
      <c r="H1926" s="25"/>
    </row>
    <row r="1927" spans="1:8" ht="15.75" customHeight="1" x14ac:dyDescent="0.25">
      <c r="A1927" s="17" t="inlineStr">
        <is>
          <t>Address line (redacted)</t>
        </is>
      </c>
      <c r="B1927" s="17"/>
      <c r="C1927" s="17"/>
      <c r="D1927" s="24"/>
      <c r="E1927" s="17"/>
      <c r="F1927" s="18"/>
      <c r="G1927" s="17"/>
      <c r="H1927" s="25"/>
    </row>
    <row r="1928" spans="1:8" ht="15.75" customHeight="1" x14ac:dyDescent="0.25">
      <c r="D1928" s="24"/>
      <c r="E1928" s="17"/>
      <c r="F1928" s="18"/>
      <c r="G1928" s="17"/>
      <c r="H1928" s="25"/>
    </row>
    <row r="1929" spans="1:8" ht="15.75" customHeight="1" x14ac:dyDescent="0.25">
      <c r="A1929" s="17" t="s">
        <v>34</v>
      </c>
      <c r="B1929" s="17"/>
      <c r="C1929" s="17"/>
      <c r="D1929" s="18"/>
      <c r="E1929" s="17"/>
      <c r="F1929" s="18"/>
      <c r="G1929" s="17"/>
      <c r="H1929" s="25"/>
    </row>
    <row r="1930" spans="1:8" ht="15.75" customHeight="1" x14ac:dyDescent="0.25">
      <c r="A1930" s="17"/>
      <c r="B1930" s="17"/>
      <c r="C1930" s="17"/>
      <c r="D1930" s="18"/>
      <c r="E1930" s="17"/>
      <c r="F1930" s="18"/>
      <c r="G1930" s="17"/>
      <c r="H1930" s="25"/>
    </row>
    <row r="1931" spans="1:8" ht="15.75" customHeight="1" x14ac:dyDescent="0.25">
      <c r="A1931" s="17" t="s">
        <v>35</v>
      </c>
      <c r="B1931" s="17"/>
      <c r="C1931" s="17"/>
      <c r="D1931" s="18"/>
      <c r="E1931" s="17"/>
      <c r="F1931" s="18"/>
      <c r="G1931" s="17"/>
      <c r="H1931" s="25"/>
    </row>
    <row r="1932" spans="1:8" ht="15.75" customHeight="1" x14ac:dyDescent="0.25">
      <c r="A1932" s="17" t="s">
        <v>36</v>
      </c>
      <c r="B1932" s="17"/>
      <c r="C1932" s="17"/>
      <c r="D1932" s="18"/>
      <c r="E1932" s="17"/>
      <c r="F1932" s="18"/>
      <c r="G1932" s="17"/>
      <c r="H1932" s="25"/>
    </row>
    <row r="1933" spans="1:8" ht="15.75" customHeight="1" x14ac:dyDescent="0.25">
      <c r="A1933" s="17"/>
      <c r="B1933" s="17"/>
      <c r="C1933" s="17"/>
      <c r="D1933" s="18"/>
      <c r="E1933" s="17"/>
      <c r="F1933" s="18"/>
      <c r="G1933" s="17"/>
      <c r="H1933" s="25"/>
    </row>
    <row r="1934" spans="1:8" ht="15.75" customHeight="1" x14ac:dyDescent="0.25">
      <c r="A1934" s="26" t="s">
        <v>37</v>
      </c>
      <c r="B1934" s="27" t="s">
        <v>38</v>
      </c>
      <c r="C1934" s="27"/>
      <c r="D1934" s="28" t="s">
        <v>39</v>
      </c>
      <c r="E1934" s="29" t="s">
        <v>40</v>
      </c>
      <c r="F1934" s="30" t="s">
        <v>41</v>
      </c>
      <c r="G1934" s="31" t="s">
        <v>42</v>
      </c>
      <c r="H1934" s="33" t="s">
        <v>43</v>
      </c>
    </row>
    <row r="1935" spans="1:8" ht="15.75" customHeight="1" x14ac:dyDescent="0.25">
      <c r="A1935" s="34"/>
      <c r="B1935" s="35"/>
      <c r="C1935" s="36"/>
      <c r="D1935" s="37"/>
      <c r="E1935" s="37"/>
      <c r="F1935" s="38"/>
      <c r="G1935" s="39"/>
      <c r="H1935" s="40"/>
    </row>
    <row r="1936" spans="1:8" ht="15.75" customHeight="1" x14ac:dyDescent="0.25">
      <c r="A1936" s="47"/>
      <c r="B1936" s="79" t="s">
        <v>803</v>
      </c>
      <c r="C1936" s="80"/>
      <c r="D1936" s="50"/>
      <c r="E1936" s="50"/>
      <c r="F1936" s="50"/>
      <c r="G1936" s="50"/>
      <c r="H1936" s="45"/>
    </row>
    <row r="1937" spans="1:8" ht="15.75" customHeight="1" x14ac:dyDescent="0.25">
      <c r="A1937" s="47">
        <v>1</v>
      </c>
      <c r="B1937" s="51" t="s">
        <v>106</v>
      </c>
      <c r="C1937" s="49"/>
      <c r="D1937" s="50">
        <v>3</v>
      </c>
      <c r="E1937" s="50">
        <v>100</v>
      </c>
      <c r="F1937" s="50">
        <f t="shared" ref="F1937:F1939" si="88">+E1937*D1937</f>
      </c>
      <c r="G1937" s="187">
        <v>1</v>
      </c>
      <c r="H1937" s="305">
        <f>+G1937*F1942</f>
      </c>
    </row>
    <row r="1938" spans="1:8" ht="15.75" customHeight="1" x14ac:dyDescent="0.25">
      <c r="A1938" s="47">
        <v>2</v>
      </c>
      <c r="B1938" s="51" t="s">
        <v>107</v>
      </c>
      <c r="C1938" s="49"/>
      <c r="D1938" s="50">
        <v>13</v>
      </c>
      <c r="E1938" s="50">
        <v>100</v>
      </c>
      <c r="F1938" s="50">
        <f t="shared" si="88"/>
      </c>
      <c r="G1938" s="232"/>
      <c r="H1938" s="306"/>
    </row>
    <row r="1939" spans="1:8" ht="15.75" customHeight="1" x14ac:dyDescent="0.25">
      <c r="A1939" s="47">
        <v>3</v>
      </c>
      <c r="B1939" s="82" t="s">
        <v>108</v>
      </c>
      <c r="C1939" s="49"/>
      <c r="D1939" s="50">
        <v>4</v>
      </c>
      <c r="E1939" s="50">
        <v>100</v>
      </c>
      <c r="F1939" s="50">
        <f t="shared" si="88"/>
      </c>
      <c r="G1939" s="232"/>
      <c r="H1939" s="306"/>
    </row>
    <row r="1940" spans="1:8" ht="15.75" customHeight="1" x14ac:dyDescent="0.25">
      <c r="A1940" s="47"/>
      <c r="B1940" s="51"/>
      <c r="C1940" s="49"/>
      <c r="D1940" s="50"/>
      <c r="E1940" s="50"/>
      <c r="F1940" s="50"/>
      <c r="G1940" s="189"/>
      <c r="H1940" s="307"/>
    </row>
    <row r="1941" spans="1:8" ht="15.75" customHeight="1" x14ac:dyDescent="0.25">
      <c r="A1941" s="83"/>
      <c r="B1941" s="84"/>
      <c r="C1941" s="17"/>
      <c r="D1941" s="58"/>
      <c r="E1941" s="58"/>
      <c r="F1941" s="18"/>
      <c r="G1941" s="58"/>
      <c r="H1941" s="61"/>
    </row>
    <row r="1942" spans="1:8" ht="15.75" customHeight="1" x14ac:dyDescent="0.25">
      <c r="A1942" s="62"/>
      <c r="B1942" s="63"/>
      <c r="C1942" s="64" t="s">
        <v>58</v>
      </c>
      <c r="D1942" s="65">
        <f>SUM(D1936:D1941)</f>
      </c>
      <c r="E1942" s="65"/>
      <c r="F1942" s="66">
        <f>SUM(F1937:F1941)</f>
      </c>
      <c r="G1942" s="67"/>
      <c r="H1942" s="68">
        <f>SUM(H1936:H1941)</f>
      </c>
    </row>
    <row r="1943" spans="1:8" ht="15.75" customHeight="1" x14ac:dyDescent="0.25">
      <c r="A1943" s="69"/>
      <c r="B1943" s="70"/>
      <c r="C1943" s="70"/>
      <c r="D1943" s="71"/>
      <c r="E1943" s="70"/>
      <c r="F1943" s="72"/>
      <c r="G1943" s="73"/>
      <c r="H1943" s="74"/>
    </row>
    <row r="1944" spans="1:8" ht="15.75" customHeight="1" x14ac:dyDescent="0.25">
      <c r="A1944" s="85" t="s">
        <v>72</v>
      </c>
      <c r="B1944" s="85"/>
      <c r="C1944" s="85"/>
      <c r="D1944" s="85"/>
      <c r="E1944" s="85"/>
      <c r="F1944" s="85"/>
      <c r="G1944" s="85"/>
      <c r="H1944" s="85"/>
    </row>
    <row r="1945" spans="1:8" ht="15.75" customHeight="1" x14ac:dyDescent="0.25">
      <c r="A1945" s="76"/>
      <c r="B1945" s="76"/>
      <c r="C1945" s="76"/>
      <c r="D1945" s="77" t="s">
        <v>59</v>
      </c>
      <c r="E1945" s="76" t="s">
        <v>60</v>
      </c>
      <c r="F1945" s="76"/>
      <c r="G1945" s="17"/>
      <c r="H1945" s="25"/>
    </row>
    <row r="1946" spans="1:8" ht="15.75" customHeight="1" x14ac:dyDescent="0.25">
      <c r="A1946" s="17"/>
      <c r="B1946" s="17"/>
      <c r="C1946" s="17"/>
      <c r="D1946" s="18"/>
      <c r="E1946" s="17"/>
      <c r="F1946" s="17"/>
      <c r="G1946" s="17"/>
      <c r="H1946" s="25"/>
    </row>
    <row r="1947" spans="1:8" ht="15.75" customHeight="1" x14ac:dyDescent="0.25">
      <c r="A1947" s="17"/>
      <c r="B1947" s="17"/>
      <c r="C1947" s="17"/>
      <c r="D1947" s="18"/>
      <c r="E1947" s="17"/>
      <c r="F1947" s="17"/>
      <c r="G1947" s="17"/>
      <c r="H1947" s="25"/>
    </row>
    <row r="1948" spans="1:8" ht="15.75" customHeight="1" x14ac:dyDescent="0.25">
      <c r="A1948" s="76"/>
      <c r="B1948" s="76"/>
      <c r="C1948" s="76"/>
      <c r="D1948" s="77"/>
      <c r="E1948" s="76" t="s">
        <v>61</v>
      </c>
      <c r="F1948" s="76"/>
      <c r="G1948" s="17"/>
      <c r="H1948" s="25"/>
    </row>
    <row r="1949" spans="1:8" ht="15.75" customHeight="1" x14ac:dyDescent="0.25">
      <c r="D1949" s="9"/>
      <c r="H1949" s="9"/>
    </row>
    <row r="1950" spans="1:8" ht="15.75" customHeight="1" x14ac:dyDescent="0.25">
      <c r="D1950" s="9"/>
      <c r="H1950" s="9"/>
    </row>
    <row r="1951" spans="1:8" ht="15.75" customHeight="1" x14ac:dyDescent="0.25">
      <c r="D1951" s="9"/>
      <c r="H1951" s="9"/>
    </row>
    <row r="1952" spans="1:8" ht="15.75" customHeight="1" x14ac:dyDescent="0.25">
      <c r="D1952" s="9"/>
      <c r="H1952" s="9"/>
    </row>
    <row r="1953" spans="1:8" ht="15.75" customHeight="1" x14ac:dyDescent="0.25">
      <c r="D1953" s="9"/>
      <c r="H1953" s="9"/>
    </row>
    <row r="1954" spans="1:8" ht="15.75" customHeight="1" x14ac:dyDescent="0.25">
      <c r="D1954" s="9"/>
      <c r="H1954" s="9"/>
    </row>
    <row r="1955" spans="1:8" ht="15.75" customHeight="1" x14ac:dyDescent="0.25">
      <c r="D1955" s="9"/>
      <c r="H1955" s="9"/>
    </row>
    <row r="1956" spans="1:8" ht="15.75" customHeight="1" x14ac:dyDescent="0.25">
      <c r="D1956" s="9"/>
      <c r="H1956" s="9"/>
    </row>
    <row r="1957" spans="1:8" ht="15.75" customHeight="1" x14ac:dyDescent="0.25">
      <c r="D1957" s="9"/>
      <c r="H1957" s="9"/>
    </row>
    <row r="1958" spans="1:8" ht="15.75" customHeight="1" x14ac:dyDescent="0.25">
      <c r="D1958" s="9"/>
      <c r="H1958" s="9"/>
    </row>
    <row r="1959" spans="1:8" ht="15.75" customHeight="1" x14ac:dyDescent="0.25">
      <c r="D1959" s="9"/>
      <c r="H1959" s="9"/>
    </row>
    <row r="1960" spans="1:8" ht="15.75" customHeight="1" x14ac:dyDescent="0.25">
      <c r="D1960" s="9"/>
      <c r="H1960" s="9"/>
    </row>
    <row r="1961" spans="1:8" ht="15.75" customHeight="1" x14ac:dyDescent="0.25">
      <c r="D1961" s="9"/>
      <c r="H1961" s="9"/>
    </row>
    <row r="1962" spans="1:8" ht="15.75" customHeight="1" x14ac:dyDescent="0.25">
      <c r="D1962" s="9"/>
      <c r="H1962" s="9"/>
    </row>
    <row r="1963" spans="1:8" ht="15.75" customHeight="1" x14ac:dyDescent="0.25">
      <c r="D1963" s="9"/>
      <c r="H1963" s="9"/>
    </row>
    <row r="1964" spans="1:8" ht="15.75" customHeight="1" x14ac:dyDescent="0.25">
      <c r="D1964" s="9"/>
      <c r="H1964" s="9"/>
    </row>
    <row r="1965" spans="1:8" ht="15.75" customHeight="1" x14ac:dyDescent="0.25">
      <c r="D1965" s="9"/>
      <c r="H1965" s="9"/>
    </row>
    <row r="1966" spans="1:8" ht="15.75" customHeight="1" x14ac:dyDescent="0.25">
      <c r="D1966" s="9"/>
      <c r="H1966" s="9"/>
    </row>
    <row r="1967" spans="1:8" ht="15.75" customHeight="1" x14ac:dyDescent="0.25">
      <c r="A1967" s="36" t="s">
        <v>21</v>
      </c>
      <c r="B1967" s="36"/>
      <c r="C1967" s="36"/>
      <c r="D1967" s="36"/>
      <c r="E1967" s="36"/>
      <c r="F1967" s="36"/>
      <c r="G1967" s="36"/>
      <c r="H1967" s="36"/>
    </row>
    <row r="1968" spans="1:8" ht="15.75" customHeight="1" x14ac:dyDescent="0.25">
      <c r="A1968" s="17"/>
      <c r="B1968" s="17"/>
      <c r="C1968" s="17"/>
      <c r="D1968" s="18"/>
      <c r="E1968" s="17"/>
      <c r="F1968" s="17"/>
      <c r="G1968" s="17"/>
      <c r="H1968" s="24"/>
    </row>
    <row r="1969" spans="1:8" ht="15.75" customHeight="1" x14ac:dyDescent="0.25">
      <c r="A1969" s="17"/>
      <c r="B1969" s="17"/>
      <c r="C1969" s="18"/>
      <c r="D1969" s="75"/>
      <c r="E1969" s="36"/>
      <c r="F1969" s="36"/>
      <c r="G1969" s="36"/>
      <c r="H1969" s="25"/>
    </row>
    <row r="1970" spans="1:8" ht="15.75" customHeight="1" x14ac:dyDescent="0.25">
      <c r="A1970" s="17" t="s">
        <v>28</v>
      </c>
      <c r="B1970" s="17"/>
      <c r="C1970" s="17"/>
      <c r="D1970" s="18"/>
      <c r="E1970" s="17"/>
      <c r="F1970" s="19" t="s">
        <v>24</v>
      </c>
      <c r="G1970" s="21" t="s">
        <v>801</v>
      </c>
      <c r="H1970" s="22"/>
    </row>
    <row r="1971" spans="1:8" ht="15.75" customHeight="1" x14ac:dyDescent="0.25">
      <c r="A1971" s="17" t="inlineStr">
        <is>
          <t>Dealer-022</t>
        </is>
      </c>
      <c r="B1971" s="17"/>
      <c r="C1971" s="17"/>
      <c r="D1971" s="18"/>
      <c r="E1971" s="17"/>
      <c r="F1971" s="19" t="s">
        <v>29</v>
      </c>
      <c r="G1971" s="17" t="s">
        <v>811</v>
      </c>
      <c r="H1971" s="18"/>
    </row>
    <row r="1972" spans="1:8" ht="15.75" customHeight="1" x14ac:dyDescent="0.25">
      <c r="A1972" s="17" t="inlineStr">
        <is>
          <t>Address line (redacted)</t>
        </is>
      </c>
      <c r="B1972" s="17"/>
      <c r="C1972" s="17"/>
      <c r="D1972" s="18"/>
      <c r="E1972" s="19"/>
      <c r="F1972" s="17"/>
      <c r="G1972" s="17"/>
      <c r="H1972" s="25"/>
    </row>
    <row r="1973" spans="1:8" ht="15.75" customHeight="1" x14ac:dyDescent="0.25">
      <c r="A1973" s="17"/>
      <c r="B1973" s="17"/>
      <c r="C1973" s="17"/>
      <c r="D1973" s="24"/>
      <c r="E1973" s="17"/>
      <c r="F1973" s="18"/>
      <c r="G1973" s="17"/>
      <c r="H1973" s="25"/>
    </row>
    <row r="1974" spans="1:8" ht="15.75" customHeight="1" x14ac:dyDescent="0.25">
      <c r="D1974" s="24"/>
      <c r="E1974" s="17"/>
      <c r="F1974" s="18"/>
      <c r="G1974" s="17"/>
      <c r="H1974" s="25"/>
    </row>
    <row r="1975" spans="1:8" ht="15.75" customHeight="1" x14ac:dyDescent="0.25">
      <c r="A1975" s="17" t="s">
        <v>34</v>
      </c>
      <c r="B1975" s="17"/>
      <c r="C1975" s="17"/>
      <c r="D1975" s="18"/>
      <c r="E1975" s="17"/>
      <c r="F1975" s="18"/>
      <c r="G1975" s="17"/>
      <c r="H1975" s="25"/>
    </row>
    <row r="1976" spans="1:8" ht="15.75" customHeight="1" x14ac:dyDescent="0.25">
      <c r="A1976" s="17"/>
      <c r="B1976" s="17"/>
      <c r="C1976" s="17"/>
      <c r="D1976" s="18"/>
      <c r="E1976" s="17"/>
      <c r="F1976" s="18"/>
      <c r="G1976" s="17"/>
      <c r="H1976" s="25"/>
    </row>
    <row r="1977" spans="1:8" ht="15.75" customHeight="1" x14ac:dyDescent="0.25">
      <c r="A1977" s="17" t="s">
        <v>35</v>
      </c>
      <c r="B1977" s="17"/>
      <c r="C1977" s="17"/>
      <c r="D1977" s="18"/>
      <c r="E1977" s="17"/>
      <c r="F1977" s="18"/>
      <c r="G1977" s="17"/>
      <c r="H1977" s="25"/>
    </row>
    <row r="1978" spans="1:8" ht="15.75" customHeight="1" x14ac:dyDescent="0.25">
      <c r="A1978" s="17" t="s">
        <v>36</v>
      </c>
      <c r="B1978" s="17"/>
      <c r="C1978" s="17"/>
      <c r="D1978" s="18"/>
      <c r="E1978" s="17"/>
      <c r="F1978" s="18"/>
      <c r="G1978" s="17"/>
      <c r="H1978" s="25"/>
    </row>
    <row r="1979" spans="1:8" ht="15.75" customHeight="1" x14ac:dyDescent="0.25">
      <c r="A1979" s="17"/>
      <c r="B1979" s="17"/>
      <c r="C1979" s="17"/>
      <c r="D1979" s="18"/>
      <c r="E1979" s="17"/>
      <c r="F1979" s="18"/>
      <c r="G1979" s="17"/>
      <c r="H1979" s="25"/>
    </row>
    <row r="1980" spans="1:8" ht="15.75" customHeight="1" x14ac:dyDescent="0.25">
      <c r="A1980" s="26" t="s">
        <v>37</v>
      </c>
      <c r="B1980" s="27" t="s">
        <v>38</v>
      </c>
      <c r="C1980" s="27"/>
      <c r="D1980" s="28" t="s">
        <v>39</v>
      </c>
      <c r="E1980" s="29" t="s">
        <v>40</v>
      </c>
      <c r="F1980" s="30" t="s">
        <v>41</v>
      </c>
      <c r="G1980" s="31" t="s">
        <v>42</v>
      </c>
      <c r="H1980" s="33" t="s">
        <v>43</v>
      </c>
    </row>
    <row r="1981" spans="1:8" ht="15.75" customHeight="1" x14ac:dyDescent="0.25">
      <c r="A1981" s="34"/>
      <c r="B1981" s="35"/>
      <c r="C1981" s="36"/>
      <c r="D1981" s="37"/>
      <c r="E1981" s="37"/>
      <c r="F1981" s="38"/>
      <c r="G1981" s="39"/>
      <c r="H1981" s="40"/>
    </row>
    <row r="1982" spans="1:8" ht="15.75" customHeight="1" x14ac:dyDescent="0.25">
      <c r="A1982" s="47"/>
      <c r="B1982" s="79" t="s">
        <v>803</v>
      </c>
      <c r="C1982" s="80"/>
      <c r="D1982" s="50"/>
      <c r="E1982" s="50"/>
      <c r="F1982" s="50"/>
      <c r="G1982" s="50"/>
      <c r="H1982" s="45"/>
    </row>
    <row r="1983" spans="1:8" ht="15.75" customHeight="1" x14ac:dyDescent="0.25">
      <c r="A1983" s="47">
        <v>1</v>
      </c>
      <c r="B1983" s="51" t="s">
        <v>107</v>
      </c>
      <c r="C1983" s="49"/>
      <c r="D1983" s="50">
        <v>4</v>
      </c>
      <c r="E1983" s="50">
        <v>100</v>
      </c>
      <c r="F1983" s="50">
        <f t="shared" ref="F1983:F1984" si="89">+E1983*D1983</f>
      </c>
      <c r="G1983" s="50">
        <v>1</v>
      </c>
      <c r="H1983" s="81">
        <f t="shared" ref="H1983:H1984" si="90">+G1983*F1983</f>
      </c>
    </row>
    <row r="1984" spans="1:8" ht="15.75" customHeight="1" x14ac:dyDescent="0.25">
      <c r="A1984" s="47">
        <v>2</v>
      </c>
      <c r="B1984" s="82" t="s">
        <v>108</v>
      </c>
      <c r="C1984" s="49"/>
      <c r="D1984" s="50">
        <v>2</v>
      </c>
      <c r="E1984" s="50">
        <v>100</v>
      </c>
      <c r="F1984" s="50">
        <f t="shared" si="89"/>
      </c>
      <c r="G1984" s="50">
        <v>1</v>
      </c>
      <c r="H1984" s="81">
        <f t="shared" si="90"/>
      </c>
    </row>
    <row r="1985" spans="1:8" ht="15" customHeight="1" x14ac:dyDescent="0.25">
      <c r="A1985" s="47"/>
      <c r="B1985" s="308" t="s">
        <v>812</v>
      </c>
      <c r="C1985" s="49"/>
      <c r="D1985" s="50"/>
      <c r="E1985" s="50"/>
      <c r="F1985" s="50"/>
      <c r="G1985" s="50"/>
      <c r="H1985" s="81"/>
    </row>
    <row r="1986" spans="1:8" ht="15.75" customHeight="1" x14ac:dyDescent="0.25">
      <c r="A1986" s="47"/>
      <c r="B1986" s="309"/>
      <c r="C1986" s="49"/>
      <c r="D1986" s="50"/>
      <c r="E1986" s="50"/>
      <c r="F1986" s="50"/>
      <c r="G1986" s="50"/>
      <c r="H1986" s="81"/>
    </row>
    <row r="1987" spans="1:8" ht="15.75" customHeight="1" x14ac:dyDescent="0.25">
      <c r="A1987" s="47"/>
      <c r="B1987" s="310"/>
      <c r="C1987" s="49"/>
      <c r="D1987" s="50"/>
      <c r="E1987" s="50"/>
      <c r="F1987" s="50"/>
      <c r="G1987" s="50"/>
      <c r="H1987" s="81"/>
    </row>
    <row r="1988" spans="1:8" ht="15.75" customHeight="1" x14ac:dyDescent="0.25">
      <c r="A1988" s="47"/>
      <c r="B1988" s="82"/>
      <c r="C1988" s="49"/>
      <c r="D1988" s="50"/>
      <c r="E1988" s="50"/>
      <c r="F1988" s="50"/>
      <c r="G1988" s="50"/>
      <c r="H1988" s="81"/>
    </row>
    <row r="1989" spans="1:8" ht="15.75" customHeight="1" x14ac:dyDescent="0.25">
      <c r="A1989" s="47"/>
      <c r="B1989" s="51"/>
      <c r="C1989" s="49"/>
      <c r="D1989" s="50"/>
      <c r="E1989" s="50"/>
      <c r="F1989" s="50"/>
      <c r="G1989" s="50"/>
      <c r="H1989" s="81"/>
    </row>
    <row r="1990" spans="1:8" ht="15.75" customHeight="1" x14ac:dyDescent="0.25">
      <c r="A1990" s="83"/>
      <c r="B1990" s="84"/>
      <c r="C1990" s="17"/>
      <c r="D1990" s="58"/>
      <c r="E1990" s="58"/>
      <c r="F1990" s="18"/>
      <c r="G1990" s="58"/>
      <c r="H1990" s="61"/>
    </row>
    <row r="1991" spans="1:8" ht="15.75" customHeight="1" x14ac:dyDescent="0.25">
      <c r="A1991" s="62"/>
      <c r="B1991" s="63"/>
      <c r="C1991" s="64" t="s">
        <v>58</v>
      </c>
      <c r="D1991" s="65">
        <f>SUM(D1982:D1990)</f>
      </c>
      <c r="E1991" s="65"/>
      <c r="F1991" s="66">
        <f>SUM(F1983:F1990)</f>
      </c>
      <c r="G1991" s="67"/>
      <c r="H1991" s="68">
        <f>SUM(H1982:H1990)</f>
      </c>
    </row>
    <row r="1992" spans="1:8" ht="15.75" customHeight="1" x14ac:dyDescent="0.25">
      <c r="A1992" s="69"/>
      <c r="B1992" s="70"/>
      <c r="C1992" s="70"/>
      <c r="D1992" s="71"/>
      <c r="E1992" s="70"/>
      <c r="F1992" s="72"/>
      <c r="G1992" s="73"/>
      <c r="H1992" s="74"/>
    </row>
    <row r="1993" spans="1:8" ht="15.75" customHeight="1" x14ac:dyDescent="0.25">
      <c r="A1993" s="85" t="s">
        <v>72</v>
      </c>
      <c r="B1993" s="85"/>
      <c r="C1993" s="85"/>
      <c r="D1993" s="85"/>
      <c r="E1993" s="85"/>
      <c r="F1993" s="85"/>
      <c r="G1993" s="85"/>
      <c r="H1993" s="85"/>
    </row>
    <row r="1994" spans="1:8" ht="15.75" customHeight="1" x14ac:dyDescent="0.25">
      <c r="A1994" s="76"/>
      <c r="B1994" s="76"/>
      <c r="C1994" s="76"/>
      <c r="D1994" s="77" t="s">
        <v>59</v>
      </c>
      <c r="E1994" s="76" t="s">
        <v>60</v>
      </c>
      <c r="F1994" s="76"/>
      <c r="G1994" s="17"/>
      <c r="H1994" s="25"/>
    </row>
    <row r="1995" spans="1:8" ht="15.75" customHeight="1" x14ac:dyDescent="0.25">
      <c r="A1995" s="17"/>
      <c r="B1995" s="17"/>
      <c r="C1995" s="17"/>
      <c r="D1995" s="18"/>
      <c r="E1995" s="17"/>
      <c r="F1995" s="17"/>
      <c r="G1995" s="17"/>
      <c r="H1995" s="25"/>
    </row>
    <row r="1996" spans="1:8" ht="15.75" customHeight="1" x14ac:dyDescent="0.25">
      <c r="A1996" s="17"/>
      <c r="B1996" s="17"/>
      <c r="C1996" s="17"/>
      <c r="D1996" s="18"/>
      <c r="E1996" s="17"/>
      <c r="F1996" s="17"/>
      <c r="G1996" s="17"/>
      <c r="H1996" s="25"/>
    </row>
    <row r="1997" spans="1:8" ht="15.75" customHeight="1" x14ac:dyDescent="0.25">
      <c r="A1997" s="76"/>
      <c r="B1997" s="76"/>
      <c r="C1997" s="76"/>
      <c r="D1997" s="77"/>
      <c r="E1997" s="76" t="s">
        <v>61</v>
      </c>
      <c r="F1997" s="76"/>
      <c r="G1997" s="17"/>
      <c r="H1997" s="25"/>
    </row>
    <row r="1998" spans="1:8" ht="15.75" customHeight="1" x14ac:dyDescent="0.25">
      <c r="D1998" s="9"/>
      <c r="H1998" s="9"/>
    </row>
    <row r="1999" spans="1:8" ht="15.75" customHeight="1" x14ac:dyDescent="0.25">
      <c r="D1999" s="9"/>
      <c r="H1999" s="9"/>
    </row>
    <row r="2000" spans="1:8" ht="15.75" customHeight="1" x14ac:dyDescent="0.25">
      <c r="D2000" s="9"/>
      <c r="H2000" s="9"/>
    </row>
    <row r="2001" spans="1:8" ht="15.75" customHeight="1" x14ac:dyDescent="0.25">
      <c r="D2001" s="9"/>
      <c r="H2001" s="9"/>
    </row>
    <row r="2002" spans="1:8" ht="15.75" customHeight="1" x14ac:dyDescent="0.25">
      <c r="D2002" s="9"/>
      <c r="H2002" s="9"/>
    </row>
    <row r="2003" spans="1:8" ht="15.75" customHeight="1" x14ac:dyDescent="0.25">
      <c r="D2003" s="9"/>
      <c r="H2003" s="9"/>
    </row>
    <row r="2004" spans="1:8" ht="15.75" customHeight="1" x14ac:dyDescent="0.25">
      <c r="D2004" s="9"/>
      <c r="H2004" s="9"/>
    </row>
    <row r="2005" spans="1:8" ht="15.75" customHeight="1" x14ac:dyDescent="0.25">
      <c r="D2005" s="9"/>
      <c r="H2005" s="9"/>
    </row>
    <row r="2006" spans="1:8" ht="15.75" customHeight="1" x14ac:dyDescent="0.25">
      <c r="D2006" s="9"/>
      <c r="H2006" s="9"/>
    </row>
    <row r="2007" spans="1:8" ht="15.75" customHeight="1" x14ac:dyDescent="0.25">
      <c r="D2007" s="9"/>
      <c r="H2007" s="9"/>
    </row>
    <row r="2008" spans="1:8" ht="15.75" customHeight="1" x14ac:dyDescent="0.25">
      <c r="D2008" s="9"/>
      <c r="H2008" s="9"/>
    </row>
    <row r="2009" spans="1:8" ht="15.75" customHeight="1" x14ac:dyDescent="0.25">
      <c r="D2009" s="9"/>
      <c r="H2009" s="9"/>
    </row>
    <row r="2010" spans="1:8" ht="15.75" customHeight="1" x14ac:dyDescent="0.25">
      <c r="D2010" s="9"/>
      <c r="H2010" s="9"/>
    </row>
    <row r="2011" spans="1:8" ht="15.75" customHeight="1" x14ac:dyDescent="0.25">
      <c r="D2011" s="9"/>
      <c r="H2011" s="9"/>
    </row>
    <row r="2012" spans="1:8" ht="15.75" customHeight="1" x14ac:dyDescent="0.25">
      <c r="D2012" s="9"/>
      <c r="H2012" s="9"/>
    </row>
    <row r="2013" spans="1:8" ht="15.75" customHeight="1" x14ac:dyDescent="0.25">
      <c r="D2013" s="9"/>
      <c r="H2013" s="9"/>
    </row>
    <row r="2014" spans="1:8" ht="15.75" customHeight="1" x14ac:dyDescent="0.25">
      <c r="D2014" s="9"/>
      <c r="H2014" s="9"/>
    </row>
    <row r="2015" spans="1:8" ht="15.75" customHeight="1" x14ac:dyDescent="0.25">
      <c r="D2015" s="9"/>
      <c r="H2015" s="9"/>
    </row>
    <row r="2016" spans="1:8" ht="15.75" customHeight="1" x14ac:dyDescent="0.25">
      <c r="A2016" s="36" t="s">
        <v>21</v>
      </c>
      <c r="B2016" s="36"/>
      <c r="C2016" s="36"/>
      <c r="D2016" s="36"/>
      <c r="E2016" s="36"/>
      <c r="F2016" s="36"/>
      <c r="G2016" s="36"/>
      <c r="H2016" s="36"/>
    </row>
    <row r="2017" spans="1:8" ht="15.75" customHeight="1" x14ac:dyDescent="0.25">
      <c r="A2017" s="17"/>
      <c r="B2017" s="17"/>
      <c r="C2017" s="17"/>
      <c r="D2017" s="18"/>
      <c r="E2017" s="17"/>
      <c r="F2017" s="17"/>
      <c r="G2017" s="17"/>
      <c r="H2017" s="24"/>
    </row>
    <row r="2018" spans="1:8" ht="15.75" customHeight="1" x14ac:dyDescent="0.25">
      <c r="A2018" s="17"/>
      <c r="B2018" s="17"/>
      <c r="C2018" s="18"/>
      <c r="D2018" s="75"/>
      <c r="E2018" s="36"/>
      <c r="F2018" s="36"/>
      <c r="G2018" s="36"/>
      <c r="H2018" s="25"/>
    </row>
    <row r="2019" spans="1:8" ht="15.75" customHeight="1" x14ac:dyDescent="0.25">
      <c r="A2019" s="17" t="s">
        <v>28</v>
      </c>
      <c r="B2019" s="17"/>
      <c r="C2019" s="17"/>
      <c r="D2019" s="18"/>
      <c r="E2019" s="17"/>
      <c r="F2019" s="19" t="s">
        <v>24</v>
      </c>
      <c r="G2019" s="21" t="s">
        <v>814</v>
      </c>
      <c r="H2019" s="22"/>
    </row>
    <row r="2020" spans="1:8" ht="15.75" customHeight="1" x14ac:dyDescent="0.25">
      <c r="A2020" s="17" t="inlineStr">
        <is>
          <t>Dealer-010</t>
        </is>
      </c>
      <c r="B2020" s="17"/>
      <c r="C2020" s="17"/>
      <c r="D2020" s="18"/>
      <c r="E2020" s="17"/>
      <c r="F2020" s="19" t="s">
        <v>29</v>
      </c>
      <c r="G2020" s="17" t="s">
        <v>816</v>
      </c>
      <c r="H2020" s="18"/>
    </row>
    <row r="2021" spans="1:8" ht="15.75" customHeight="1" x14ac:dyDescent="0.25">
      <c r="A2021" s="17" t="inlineStr">
        <is>
          <t>Address line (redacted)</t>
        </is>
      </c>
      <c r="B2021" s="17"/>
      <c r="C2021" s="17"/>
      <c r="D2021" s="18"/>
      <c r="E2021" s="19"/>
      <c r="F2021" s="17"/>
      <c r="G2021" s="17"/>
      <c r="H2021" s="25"/>
    </row>
    <row r="2022" spans="1:8" ht="15.75" customHeight="1" x14ac:dyDescent="0.25">
      <c r="A2022" s="17" t="inlineStr">
        <is>
          <t>Address line (redacted)</t>
        </is>
      </c>
      <c r="B2022" s="17"/>
      <c r="C2022" s="17"/>
      <c r="D2022" s="24"/>
      <c r="E2022" s="17"/>
      <c r="F2022" s="18"/>
      <c r="G2022" s="17"/>
      <c r="H2022" s="25"/>
    </row>
    <row r="2023" spans="1:8" ht="15.75" customHeight="1" x14ac:dyDescent="0.25">
      <c r="A2023" s="17" t="inlineStr">
        <is>
          <t>Address line (redacted)</t>
        </is>
      </c>
      <c r="D2023" s="24"/>
      <c r="E2023" s="17"/>
      <c r="F2023" s="18"/>
      <c r="G2023" s="17"/>
      <c r="H2023" s="25"/>
    </row>
    <row r="2024" spans="1:8" ht="15.75" customHeight="1" x14ac:dyDescent="0.25">
      <c r="A2024" s="17"/>
      <c r="D2024" s="24"/>
      <c r="E2024" s="17"/>
      <c r="F2024" s="18"/>
      <c r="G2024" s="17"/>
      <c r="H2024" s="25"/>
    </row>
    <row r="2025" spans="1:8" ht="15.75" customHeight="1" x14ac:dyDescent="0.25">
      <c r="A2025" s="17" t="s">
        <v>34</v>
      </c>
      <c r="B2025" s="17"/>
      <c r="C2025" s="17"/>
      <c r="D2025" s="18"/>
      <c r="E2025" s="17"/>
      <c r="F2025" s="18"/>
      <c r="G2025" s="17"/>
      <c r="H2025" s="25"/>
    </row>
    <row r="2026" spans="1:8" ht="15.75" customHeight="1" x14ac:dyDescent="0.25">
      <c r="A2026" s="17"/>
      <c r="B2026" s="17"/>
      <c r="C2026" s="17"/>
      <c r="D2026" s="18"/>
      <c r="E2026" s="17"/>
      <c r="F2026" s="18"/>
      <c r="G2026" s="17"/>
      <c r="H2026" s="25"/>
    </row>
    <row r="2027" spans="1:8" ht="15.75" customHeight="1" x14ac:dyDescent="0.25">
      <c r="A2027" s="17" t="s">
        <v>35</v>
      </c>
      <c r="B2027" s="17"/>
      <c r="C2027" s="17"/>
      <c r="D2027" s="18"/>
      <c r="E2027" s="17"/>
      <c r="F2027" s="18"/>
      <c r="G2027" s="17"/>
      <c r="H2027" s="25"/>
    </row>
    <row r="2028" spans="1:8" ht="15.75" customHeight="1" x14ac:dyDescent="0.25">
      <c r="A2028" s="17" t="s">
        <v>36</v>
      </c>
      <c r="B2028" s="17"/>
      <c r="C2028" s="17"/>
      <c r="D2028" s="18"/>
      <c r="E2028" s="17"/>
      <c r="F2028" s="18"/>
      <c r="G2028" s="17"/>
      <c r="H2028" s="25"/>
    </row>
    <row r="2029" spans="1:8" ht="15.75" customHeight="1" x14ac:dyDescent="0.25">
      <c r="A2029" s="17"/>
      <c r="B2029" s="17"/>
      <c r="C2029" s="17"/>
      <c r="D2029" s="18"/>
      <c r="E2029" s="17"/>
      <c r="F2029" s="18"/>
      <c r="G2029" s="17"/>
      <c r="H2029" s="25"/>
    </row>
    <row r="2030" spans="1:8" ht="15.75" customHeight="1" x14ac:dyDescent="0.25">
      <c r="A2030" s="26" t="s">
        <v>37</v>
      </c>
      <c r="B2030" s="27" t="s">
        <v>38</v>
      </c>
      <c r="C2030" s="27"/>
      <c r="D2030" s="28" t="s">
        <v>39</v>
      </c>
      <c r="E2030" s="29" t="s">
        <v>40</v>
      </c>
      <c r="F2030" s="30" t="s">
        <v>41</v>
      </c>
      <c r="G2030" s="31" t="s">
        <v>42</v>
      </c>
      <c r="H2030" s="33" t="s">
        <v>43</v>
      </c>
    </row>
    <row r="2031" spans="1:8" ht="15.75" customHeight="1" x14ac:dyDescent="0.25">
      <c r="A2031" s="34"/>
      <c r="B2031" s="35"/>
      <c r="C2031" s="36"/>
      <c r="D2031" s="37"/>
      <c r="E2031" s="37"/>
      <c r="F2031" s="38"/>
      <c r="G2031" s="39"/>
      <c r="H2031" s="40"/>
    </row>
    <row r="2032" spans="1:8" ht="15.75" customHeight="1" x14ac:dyDescent="0.25">
      <c r="A2032" s="47"/>
      <c r="B2032" s="79" t="s">
        <v>803</v>
      </c>
      <c r="C2032" s="80"/>
      <c r="D2032" s="50"/>
      <c r="E2032" s="50"/>
      <c r="F2032" s="50"/>
      <c r="G2032" s="50"/>
      <c r="H2032" s="45"/>
    </row>
    <row r="2033" spans="1:8" ht="15.75" customHeight="1" x14ac:dyDescent="0.25">
      <c r="A2033" s="47">
        <v>1</v>
      </c>
      <c r="B2033" s="51" t="s">
        <v>107</v>
      </c>
      <c r="C2033" s="49"/>
      <c r="D2033" s="50">
        <v>3</v>
      </c>
      <c r="E2033" s="50">
        <v>100</v>
      </c>
      <c r="F2033" s="50">
        <f t="shared" ref="F2033:F2034" si="91">+E2033*D2033</f>
      </c>
      <c r="G2033" s="194">
        <v>1</v>
      </c>
      <c r="H2033" s="81">
        <f t="shared" ref="H2033:H2034" si="92">+G2033*F2033</f>
      </c>
    </row>
    <row r="2034" spans="1:8" ht="15.75" customHeight="1" x14ac:dyDescent="0.25">
      <c r="A2034" s="47">
        <v>2</v>
      </c>
      <c r="B2034" s="82" t="s">
        <v>108</v>
      </c>
      <c r="C2034" s="49"/>
      <c r="D2034" s="50">
        <v>1</v>
      </c>
      <c r="E2034" s="50">
        <v>100</v>
      </c>
      <c r="F2034" s="50">
        <f t="shared" si="91"/>
      </c>
      <c r="G2034" s="194">
        <v>1</v>
      </c>
      <c r="H2034" s="81">
        <f t="shared" si="92"/>
      </c>
    </row>
    <row r="2035" spans="1:8" ht="15.75" customHeight="1" x14ac:dyDescent="0.25">
      <c r="A2035" s="47"/>
      <c r="B2035" s="51"/>
      <c r="C2035" s="49"/>
      <c r="D2035" s="50"/>
      <c r="E2035" s="50"/>
      <c r="F2035" s="50"/>
      <c r="G2035" s="194"/>
      <c r="H2035" s="311"/>
    </row>
    <row r="2036" spans="1:8" ht="15.75" customHeight="1" x14ac:dyDescent="0.25">
      <c r="A2036" s="83"/>
      <c r="B2036" s="84"/>
      <c r="C2036" s="17"/>
      <c r="D2036" s="58"/>
      <c r="E2036" s="58"/>
      <c r="F2036" s="18"/>
      <c r="G2036" s="58"/>
      <c r="H2036" s="61"/>
    </row>
    <row r="2037" spans="1:8" ht="15.75" customHeight="1" x14ac:dyDescent="0.25">
      <c r="A2037" s="62"/>
      <c r="B2037" s="63"/>
      <c r="C2037" s="64" t="s">
        <v>58</v>
      </c>
      <c r="D2037" s="65">
        <f>SUM(D2032:D2036)</f>
      </c>
      <c r="E2037" s="65"/>
      <c r="F2037" s="66">
        <f>SUM(F2033:F2036)</f>
      </c>
      <c r="G2037" s="67"/>
      <c r="H2037" s="68">
        <f>SUM(H2032:H2036)</f>
      </c>
    </row>
    <row r="2038" spans="1:8" ht="15.75" customHeight="1" x14ac:dyDescent="0.25">
      <c r="A2038" s="69"/>
      <c r="B2038" s="70"/>
      <c r="C2038" s="70"/>
      <c r="D2038" s="71"/>
      <c r="E2038" s="70"/>
      <c r="F2038" s="72"/>
      <c r="G2038" s="73"/>
      <c r="H2038" s="74"/>
    </row>
    <row r="2039" spans="1:8" ht="15.75" customHeight="1" x14ac:dyDescent="0.25">
      <c r="A2039" s="85" t="s">
        <v>72</v>
      </c>
      <c r="B2039" s="85"/>
      <c r="C2039" s="85"/>
      <c r="D2039" s="85"/>
      <c r="E2039" s="85"/>
      <c r="F2039" s="85"/>
      <c r="G2039" s="85"/>
      <c r="H2039" s="85"/>
    </row>
    <row r="2040" spans="1:8" ht="15.75" customHeight="1" x14ac:dyDescent="0.25">
      <c r="A2040" s="76"/>
      <c r="B2040" s="76"/>
      <c r="C2040" s="76"/>
      <c r="D2040" s="77" t="s">
        <v>59</v>
      </c>
      <c r="E2040" s="76" t="s">
        <v>60</v>
      </c>
      <c r="F2040" s="76"/>
      <c r="G2040" s="17"/>
      <c r="H2040" s="25"/>
    </row>
    <row r="2041" spans="1:8" ht="15.75" customHeight="1" x14ac:dyDescent="0.25">
      <c r="A2041" s="17"/>
      <c r="B2041" s="17"/>
      <c r="C2041" s="17"/>
      <c r="D2041" s="18"/>
      <c r="E2041" s="17"/>
      <c r="F2041" s="17"/>
      <c r="G2041" s="17"/>
      <c r="H2041" s="25"/>
    </row>
    <row r="2042" spans="1:8" ht="15.75" customHeight="1" x14ac:dyDescent="0.25">
      <c r="A2042" s="17"/>
      <c r="B2042" s="17"/>
      <c r="C2042" s="17"/>
      <c r="D2042" s="18"/>
      <c r="E2042" s="17"/>
      <c r="F2042" s="17"/>
      <c r="G2042" s="17"/>
      <c r="H2042" s="25"/>
    </row>
    <row r="2043" spans="1:8" ht="15.75" customHeight="1" x14ac:dyDescent="0.25">
      <c r="A2043" s="76"/>
      <c r="B2043" s="76"/>
      <c r="C2043" s="76"/>
      <c r="D2043" s="77"/>
      <c r="E2043" s="76" t="s">
        <v>61</v>
      </c>
      <c r="F2043" s="76"/>
      <c r="G2043" s="17"/>
      <c r="H2043" s="25"/>
    </row>
    <row r="2044" spans="1:8" ht="15.75" customHeight="1" x14ac:dyDescent="0.25">
      <c r="D2044" s="9"/>
      <c r="H2044" s="9"/>
    </row>
    <row r="2045" spans="1:8" ht="15.75" customHeight="1" x14ac:dyDescent="0.25">
      <c r="D2045" s="9"/>
      <c r="H2045" s="9"/>
    </row>
    <row r="2046" spans="1:8" ht="15.75" customHeight="1" x14ac:dyDescent="0.25">
      <c r="D2046" s="9"/>
      <c r="H2046" s="9"/>
    </row>
    <row r="2047" spans="1:8" ht="15.75" customHeight="1" x14ac:dyDescent="0.25">
      <c r="D2047" s="9"/>
      <c r="H2047" s="9"/>
    </row>
    <row r="2048" spans="1:8" ht="15.75" customHeight="1" x14ac:dyDescent="0.25">
      <c r="D2048" s="9"/>
      <c r="H2048" s="9"/>
    </row>
    <row r="2049" spans="1:8" ht="15.75" customHeight="1" x14ac:dyDescent="0.25">
      <c r="D2049" s="9"/>
      <c r="H2049" s="9"/>
    </row>
    <row r="2050" spans="1:8" ht="15.75" customHeight="1" x14ac:dyDescent="0.25">
      <c r="D2050" s="9"/>
      <c r="H2050" s="9"/>
    </row>
    <row r="2051" spans="1:8" ht="15.75" customHeight="1" x14ac:dyDescent="0.25">
      <c r="D2051" s="9"/>
      <c r="H2051" s="9"/>
    </row>
    <row r="2052" spans="1:8" ht="15.75" customHeight="1" x14ac:dyDescent="0.25">
      <c r="D2052" s="9"/>
      <c r="H2052" s="9"/>
    </row>
    <row r="2053" spans="1:8" ht="15.75" customHeight="1" x14ac:dyDescent="0.25">
      <c r="D2053" s="9"/>
      <c r="H2053" s="9"/>
    </row>
    <row r="2054" spans="1:8" ht="15.75" customHeight="1" x14ac:dyDescent="0.25">
      <c r="D2054" s="9"/>
      <c r="H2054" s="9"/>
    </row>
    <row r="2055" spans="1:8" ht="15.75" customHeight="1" x14ac:dyDescent="0.25">
      <c r="D2055" s="9"/>
      <c r="H2055" s="9"/>
    </row>
    <row r="2056" spans="1:8" ht="15.75" customHeight="1" x14ac:dyDescent="0.25">
      <c r="D2056" s="9"/>
      <c r="H2056" s="9"/>
    </row>
    <row r="2057" spans="1:8" ht="15.75" customHeight="1" x14ac:dyDescent="0.25">
      <c r="D2057" s="9"/>
      <c r="H2057" s="9"/>
    </row>
    <row r="2058" spans="1:8" ht="15.75" customHeight="1" x14ac:dyDescent="0.25">
      <c r="D2058" s="9"/>
      <c r="H2058" s="9"/>
    </row>
    <row r="2059" spans="1:8" ht="15.75" customHeight="1" x14ac:dyDescent="0.25">
      <c r="A2059" s="10" t="s">
        <v>21</v>
      </c>
      <c r="B2059" s="10"/>
      <c r="C2059" s="10"/>
      <c r="D2059" s="10"/>
      <c r="E2059" s="10"/>
      <c r="F2059" s="10"/>
      <c r="G2059" s="10"/>
      <c r="H2059" s="10"/>
    </row>
    <row r="2060" spans="1:8" ht="15.75" customHeight="1" x14ac:dyDescent="0.25">
      <c r="D2060" s="9"/>
      <c r="H2060" s="9"/>
    </row>
    <row r="2061" spans="1:8" ht="15.75" customHeight="1" x14ac:dyDescent="0.25">
      <c r="A2061" s="17" t="s">
        <v>28</v>
      </c>
      <c r="B2061" s="17"/>
      <c r="C2061" s="86"/>
      <c r="D2061" s="18"/>
      <c r="E2061" s="17"/>
      <c r="F2061" s="19" t="s">
        <v>24</v>
      </c>
      <c r="G2061" s="21" t="s">
        <v>814</v>
      </c>
      <c r="H2061" s="22"/>
    </row>
    <row r="2062" spans="1:8" ht="15.75" customHeight="1" x14ac:dyDescent="0.3">
      <c r="A2062" s="17" t="inlineStr">
        <is>
          <t>Dealer-003</t>
        </is>
      </c>
      <c r="B2062" s="87"/>
      <c r="C2062" s="86"/>
      <c r="D2062" s="18"/>
      <c r="E2062" s="17"/>
      <c r="F2062" s="19" t="s">
        <v>29</v>
      </c>
      <c r="G2062" s="17" t="s">
        <v>822</v>
      </c>
      <c r="H2062" s="18"/>
    </row>
    <row r="2063" spans="1:8" ht="15.75" customHeight="1" x14ac:dyDescent="0.3">
      <c r="A2063" s="17" t="inlineStr">
        <is>
          <t>Address line (redacted)</t>
        </is>
      </c>
      <c r="B2063" s="87"/>
      <c r="C2063" s="182" t="s">
        <v>498</v>
      </c>
      <c r="D2063" s="182"/>
      <c r="E2063" s="138"/>
      <c r="F2063" s="18"/>
      <c r="G2063" s="17"/>
      <c r="H2063" s="25"/>
    </row>
    <row r="2064" spans="1:8" ht="15.75" customHeight="1" x14ac:dyDescent="0.3">
      <c r="A2064" s="17" t="inlineStr">
        <is>
          <t>Address line (redacted)</t>
        </is>
      </c>
      <c r="B2064" s="87"/>
      <c r="C2064" s="182"/>
      <c r="D2064" s="182"/>
      <c r="E2064" s="138"/>
      <c r="F2064" s="18"/>
      <c r="G2064" s="17"/>
      <c r="H2064" s="25"/>
    </row>
    <row r="2065" spans="1:8" ht="15.75" customHeight="1" x14ac:dyDescent="0.25">
      <c r="A2065" s="17"/>
      <c r="B2065" s="17"/>
      <c r="C2065" s="138"/>
      <c r="D2065" s="138"/>
      <c r="E2065" s="138"/>
      <c r="F2065" s="18"/>
      <c r="G2065" s="17"/>
      <c r="H2065" s="25"/>
    </row>
    <row r="2066" spans="1:8" ht="15.75" customHeight="1" x14ac:dyDescent="0.25">
      <c r="A2066" s="17" t="s">
        <v>79</v>
      </c>
      <c r="B2066" s="17"/>
      <c r="C2066" s="17"/>
      <c r="D2066" s="18"/>
      <c r="E2066" s="17"/>
      <c r="F2066" s="18"/>
      <c r="G2066" s="17"/>
      <c r="H2066" s="25"/>
    </row>
    <row r="2067" spans="1:8" ht="15.75" customHeight="1" x14ac:dyDescent="0.25">
      <c r="A2067" s="17"/>
      <c r="B2067" s="17"/>
      <c r="C2067" s="17"/>
      <c r="D2067" s="18"/>
      <c r="E2067" s="17"/>
      <c r="F2067" s="18"/>
      <c r="G2067" s="17"/>
      <c r="H2067" s="25"/>
    </row>
    <row r="2068" spans="1:8" ht="15.75" customHeight="1" x14ac:dyDescent="0.25">
      <c r="A2068" s="17" t="s">
        <v>35</v>
      </c>
      <c r="B2068" s="17"/>
      <c r="C2068" s="17"/>
      <c r="D2068" s="18"/>
      <c r="E2068" s="17"/>
      <c r="F2068" s="18"/>
      <c r="G2068" s="17"/>
      <c r="H2068" s="25"/>
    </row>
    <row r="2069" spans="1:8" ht="15.75" customHeight="1" x14ac:dyDescent="0.25">
      <c r="A2069" s="17" t="s">
        <v>36</v>
      </c>
      <c r="B2069" s="17"/>
      <c r="C2069" s="17"/>
      <c r="D2069" s="18"/>
      <c r="E2069" s="17"/>
      <c r="F2069" s="18"/>
      <c r="G2069" s="17"/>
      <c r="H2069" s="25"/>
    </row>
    <row r="2070" spans="1:8" ht="15.75" customHeight="1" x14ac:dyDescent="0.25">
      <c r="A2070" s="89" t="s">
        <v>37</v>
      </c>
      <c r="B2070" s="90" t="s">
        <v>38</v>
      </c>
      <c r="C2070" s="90"/>
      <c r="D2070" s="91" t="s">
        <v>39</v>
      </c>
      <c r="E2070" s="91" t="s">
        <v>40</v>
      </c>
      <c r="F2070" s="92" t="s">
        <v>41</v>
      </c>
      <c r="G2070" s="93" t="s">
        <v>42</v>
      </c>
      <c r="H2070" s="94" t="s">
        <v>43</v>
      </c>
    </row>
    <row r="2071" spans="1:8" ht="15.75" customHeight="1" x14ac:dyDescent="0.3">
      <c r="A2071" s="47"/>
      <c r="B2071" s="95"/>
      <c r="C2071" s="95"/>
      <c r="D2071" s="96"/>
      <c r="E2071" s="96"/>
      <c r="F2071" s="50"/>
      <c r="G2071" s="50"/>
      <c r="H2071" s="45"/>
    </row>
    <row r="2072" spans="1:8" ht="15.75" customHeight="1" x14ac:dyDescent="0.25">
      <c r="A2072" s="97"/>
      <c r="B2072" s="98" t="s">
        <v>12</v>
      </c>
      <c r="C2072" s="99"/>
      <c r="D2072" s="100"/>
      <c r="E2072" s="100"/>
      <c r="F2072" s="100"/>
      <c r="G2072" s="100"/>
      <c r="H2072" s="101"/>
    </row>
    <row r="2073" spans="1:8" ht="15.75" customHeight="1" x14ac:dyDescent="0.25">
      <c r="A2073" s="102">
        <v>1</v>
      </c>
      <c r="B2073" s="103" t="s">
        <v>674</v>
      </c>
      <c r="C2073" s="103"/>
      <c r="D2073" s="50">
        <v>21</v>
      </c>
      <c r="E2073" s="50">
        <v>5</v>
      </c>
      <c r="F2073" s="106">
        <f t="shared" ref="F2073:F2074" si="93">+E2073*D2073</f>
      </c>
      <c r="G2073" s="50">
        <v>1</v>
      </c>
      <c r="H2073" s="45">
        <f t="shared" ref="H2073:H2074" si="94">+G2073*F2073</f>
      </c>
    </row>
    <row r="2074" spans="1:8" ht="15.75" customHeight="1" x14ac:dyDescent="0.25">
      <c r="A2074" s="102">
        <v>2</v>
      </c>
      <c r="B2074" s="103" t="s">
        <v>674</v>
      </c>
      <c r="C2074" s="103"/>
      <c r="D2074" s="312">
        <v>5</v>
      </c>
      <c r="E2074" s="50">
        <v>10</v>
      </c>
      <c r="F2074" s="106">
        <f t="shared" si="93"/>
      </c>
      <c r="G2074" s="50">
        <v>1</v>
      </c>
      <c r="H2074" s="45">
        <f t="shared" si="94"/>
      </c>
    </row>
    <row r="2075" spans="1:8" ht="15.75" customHeight="1" x14ac:dyDescent="0.25">
      <c r="A2075" s="102"/>
      <c r="B2075" s="98" t="s">
        <v>522</v>
      </c>
      <c r="C2075" s="99"/>
      <c r="D2075" s="312"/>
      <c r="E2075" s="50"/>
      <c r="F2075" s="106"/>
      <c r="G2075" s="50"/>
      <c r="H2075" s="45"/>
    </row>
    <row r="2076" spans="1:8" ht="15.75" customHeight="1" x14ac:dyDescent="0.25">
      <c r="A2076" s="102">
        <v>3</v>
      </c>
      <c r="B2076" s="103" t="s">
        <v>551</v>
      </c>
      <c r="C2076" s="103"/>
      <c r="D2076" s="312">
        <v>10</v>
      </c>
      <c r="E2076" s="50">
        <v>24</v>
      </c>
      <c r="F2076" s="106">
        <f>+E2076*D2076</f>
      </c>
      <c r="G2076" s="50">
        <v>1</v>
      </c>
      <c r="H2076" s="45">
        <f>+G2076*F2076</f>
      </c>
    </row>
    <row r="2077" spans="1:8" ht="15.75" customHeight="1" x14ac:dyDescent="0.25">
      <c r="A2077" s="102"/>
      <c r="B2077" s="98" t="s">
        <v>825</v>
      </c>
      <c r="C2077" s="99"/>
      <c r="D2077" s="312"/>
      <c r="E2077" s="50"/>
      <c r="F2077" s="106"/>
      <c r="G2077" s="50"/>
      <c r="H2077" s="45"/>
    </row>
    <row r="2078" spans="1:8" ht="15.75" customHeight="1" x14ac:dyDescent="0.25">
      <c r="A2078" s="102">
        <v>4</v>
      </c>
      <c r="B2078" s="103" t="s">
        <v>826</v>
      </c>
      <c r="C2078" s="106" t="s">
        <v>493</v>
      </c>
      <c r="D2078" s="233">
        <v>2</v>
      </c>
      <c r="E2078" s="50">
        <v>25</v>
      </c>
      <c r="F2078" s="106">
        <f>+E2078*D2078</f>
      </c>
      <c r="G2078" s="50">
        <v>1</v>
      </c>
      <c r="H2078" s="45">
        <f>+G2078*F2078</f>
      </c>
    </row>
    <row r="2079" spans="1:8" ht="15.75" customHeight="1" x14ac:dyDescent="0.25">
      <c r="A2079" s="102"/>
      <c r="B2079" s="103"/>
      <c r="C2079" s="157"/>
      <c r="D2079" s="194"/>
      <c r="E2079" s="50"/>
      <c r="F2079" s="106"/>
      <c r="G2079" s="109"/>
      <c r="H2079" s="45"/>
    </row>
    <row r="2080" spans="1:8" ht="15.75" customHeight="1" x14ac:dyDescent="0.25">
      <c r="A2080" s="102"/>
      <c r="B2080" s="103"/>
      <c r="C2080" s="157"/>
      <c r="D2080" s="194"/>
      <c r="E2080" s="50"/>
      <c r="F2080" s="106"/>
      <c r="G2080" s="109"/>
      <c r="H2080" s="45"/>
    </row>
    <row r="2081" spans="1:8" ht="15.75" customHeight="1" x14ac:dyDescent="0.25">
      <c r="A2081" s="102"/>
      <c r="B2081" s="103"/>
      <c r="C2081" s="231"/>
      <c r="D2081" s="108"/>
      <c r="E2081" s="109"/>
      <c r="F2081" s="247"/>
      <c r="G2081" s="109"/>
      <c r="H2081" s="110"/>
    </row>
    <row r="2082" spans="1:8" ht="15.75" customHeight="1" x14ac:dyDescent="0.25">
      <c r="A2082" s="116"/>
      <c r="B2082" s="117"/>
      <c r="C2082" s="118" t="s">
        <v>58</v>
      </c>
      <c r="D2082" s="119">
        <f>SUM(D2073:D2081)</f>
      </c>
      <c r="E2082" s="119"/>
      <c r="F2082" s="119">
        <f>SUM(F2073:F2081)</f>
      </c>
      <c r="G2082" s="120"/>
      <c r="H2082" s="121">
        <f>SUM(H2073:H2081)</f>
      </c>
    </row>
    <row r="2083" spans="1:8" ht="15.75" customHeight="1" x14ac:dyDescent="0.25">
      <c r="A2083" s="122"/>
      <c r="B2083" s="123"/>
      <c r="C2083" s="124"/>
      <c r="D2083" s="60"/>
      <c r="E2083" s="125"/>
      <c r="F2083" s="125"/>
      <c r="G2083" s="126"/>
      <c r="H2083" s="74"/>
    </row>
    <row r="2084" spans="1:8" ht="15.75" customHeight="1" x14ac:dyDescent="0.25">
      <c r="A2084" s="127"/>
      <c r="B2084" s="18"/>
      <c r="C2084" s="18"/>
      <c r="D2084" s="77" t="s">
        <v>59</v>
      </c>
      <c r="E2084" s="76" t="s">
        <v>60</v>
      </c>
      <c r="F2084" s="76"/>
      <c r="G2084" s="17"/>
      <c r="H2084" s="25"/>
    </row>
    <row r="2085" spans="1:8" ht="15.75" customHeight="1" x14ac:dyDescent="0.25">
      <c r="A2085" s="127"/>
      <c r="B2085" s="18"/>
      <c r="C2085" s="18"/>
      <c r="D2085" s="77"/>
      <c r="E2085" s="76"/>
      <c r="F2085" s="76"/>
      <c r="G2085" s="17"/>
      <c r="H2085" s="25"/>
    </row>
    <row r="2086" spans="1:8" ht="15.75" customHeight="1" x14ac:dyDescent="0.25">
      <c r="A2086" s="76"/>
      <c r="B2086" s="76"/>
      <c r="C2086" s="76"/>
      <c r="D2086" s="77"/>
      <c r="E2086" s="76"/>
      <c r="F2086" s="76"/>
      <c r="G2086" s="17"/>
      <c r="H2086" s="25"/>
    </row>
    <row r="2087" spans="1:8" ht="15.75" customHeight="1" x14ac:dyDescent="0.25">
      <c r="A2087" s="76"/>
      <c r="B2087" s="76"/>
      <c r="C2087" s="76"/>
      <c r="D2087" s="77"/>
      <c r="E2087" s="76" t="s">
        <v>61</v>
      </c>
      <c r="F2087" s="76"/>
      <c r="G2087" s="17"/>
      <c r="H2087" s="25"/>
    </row>
    <row r="2088" spans="1:8" ht="15.75" customHeight="1" x14ac:dyDescent="0.25">
      <c r="D2088" s="9"/>
      <c r="H2088" s="9"/>
    </row>
    <row r="2089" spans="1:8" ht="15.75" customHeight="1" x14ac:dyDescent="0.25">
      <c r="D2089" s="9"/>
      <c r="H2089" s="9"/>
    </row>
    <row r="2090" spans="1:8" ht="15.75" customHeight="1" x14ac:dyDescent="0.25">
      <c r="D2090" s="9"/>
      <c r="H2090" s="9"/>
    </row>
    <row r="2091" spans="1:8" ht="15.75" customHeight="1" x14ac:dyDescent="0.25">
      <c r="D2091" s="9"/>
      <c r="H2091" s="9"/>
    </row>
    <row r="2092" spans="1:8" ht="15.75" customHeight="1" x14ac:dyDescent="0.25">
      <c r="D2092" s="9"/>
      <c r="H2092" s="9"/>
    </row>
    <row r="2093" spans="1:8" ht="15.75" customHeight="1" x14ac:dyDescent="0.25">
      <c r="D2093" s="9"/>
      <c r="H2093" s="9"/>
    </row>
    <row r="2094" spans="1:8" ht="15.75" customHeight="1" x14ac:dyDescent="0.25">
      <c r="D2094" s="9"/>
      <c r="H2094" s="9"/>
    </row>
    <row r="2095" spans="1:8" ht="15.75" customHeight="1" x14ac:dyDescent="0.25">
      <c r="D2095" s="9"/>
      <c r="H2095" s="9"/>
    </row>
    <row r="2096" spans="1:8" ht="15.75" customHeight="1" x14ac:dyDescent="0.25">
      <c r="D2096" s="9"/>
      <c r="H2096" s="9"/>
    </row>
    <row r="2097" spans="1:8" ht="15.75" customHeight="1" x14ac:dyDescent="0.25">
      <c r="D2097" s="9"/>
      <c r="H2097" s="9"/>
    </row>
    <row r="2098" spans="1:8" ht="15.75" customHeight="1" x14ac:dyDescent="0.25">
      <c r="D2098" s="9"/>
      <c r="H2098" s="9"/>
    </row>
    <row r="2099" spans="1:8" ht="15.75" customHeight="1" x14ac:dyDescent="0.25">
      <c r="D2099" s="9"/>
      <c r="H2099" s="9"/>
    </row>
    <row r="2100" spans="1:8" ht="15.75" customHeight="1" x14ac:dyDescent="0.25">
      <c r="D2100" s="9"/>
      <c r="H2100" s="9"/>
    </row>
    <row r="2101" spans="1:8" ht="15.75" customHeight="1" x14ac:dyDescent="0.25">
      <c r="D2101" s="9"/>
      <c r="H2101" s="9"/>
    </row>
    <row r="2102" spans="1:8" ht="15.75" customHeight="1" x14ac:dyDescent="0.25">
      <c r="D2102" s="9"/>
      <c r="H2102" s="9"/>
    </row>
    <row r="2103" spans="1:8" ht="15.75" customHeight="1" x14ac:dyDescent="0.25">
      <c r="D2103" s="9"/>
      <c r="H2103" s="9"/>
    </row>
    <row r="2104" spans="1:8" ht="15.75" customHeight="1" x14ac:dyDescent="0.25">
      <c r="D2104" s="9"/>
      <c r="H2104" s="9"/>
    </row>
    <row r="2105" spans="1:8" ht="15.75" customHeight="1" x14ac:dyDescent="0.25">
      <c r="D2105" s="9"/>
      <c r="H2105" s="9"/>
    </row>
    <row r="2106" spans="1:8" ht="15.75" customHeight="1" x14ac:dyDescent="0.25">
      <c r="A2106" s="36" t="s">
        <v>21</v>
      </c>
      <c r="B2106" s="36"/>
      <c r="C2106" s="36"/>
      <c r="D2106" s="36"/>
      <c r="E2106" s="36"/>
      <c r="F2106" s="36"/>
      <c r="G2106" s="36"/>
      <c r="H2106" s="36"/>
    </row>
    <row r="2107" spans="1:8" ht="15.75" customHeight="1" x14ac:dyDescent="0.25">
      <c r="A2107" s="17"/>
      <c r="B2107" s="17"/>
      <c r="C2107" s="17"/>
      <c r="D2107" s="18"/>
      <c r="E2107" s="17"/>
      <c r="F2107" s="17"/>
      <c r="G2107" s="17"/>
      <c r="H2107" s="24"/>
    </row>
    <row r="2108" spans="1:8" ht="15.75" customHeight="1" x14ac:dyDescent="0.25">
      <c r="A2108" s="17" t="s">
        <v>28</v>
      </c>
      <c r="B2108" s="17"/>
      <c r="C2108" s="18"/>
      <c r="D2108" s="75"/>
      <c r="E2108" s="36"/>
      <c r="F2108" s="36"/>
      <c r="G2108" s="36"/>
      <c r="H2108" s="25"/>
    </row>
    <row r="2109" spans="1:8" ht="15.75" customHeight="1" x14ac:dyDescent="0.3">
      <c r="A2109" s="160" t="inlineStr">
        <is>
          <t>Dealer-028</t>
        </is>
      </c>
      <c r="B2109" s="161"/>
      <c r="C2109" s="17"/>
      <c r="D2109" s="18"/>
      <c r="E2109" s="17"/>
      <c r="F2109" s="19" t="s">
        <v>24</v>
      </c>
      <c r="G2109" s="21" t="s">
        <v>814</v>
      </c>
      <c r="H2109" s="22"/>
    </row>
    <row r="2110" spans="1:8" ht="15.75" customHeight="1" x14ac:dyDescent="0.3">
      <c r="A2110" s="160" t="inlineStr">
        <is>
          <t>Address line (redacted)</t>
        </is>
      </c>
      <c r="B2110" s="161"/>
      <c r="C2110" s="17"/>
      <c r="D2110" s="18"/>
      <c r="E2110" s="17"/>
      <c r="F2110" s="19" t="s">
        <v>29</v>
      </c>
      <c r="G2110" s="17" t="s">
        <v>829</v>
      </c>
      <c r="H2110" s="18"/>
    </row>
    <row r="2111" spans="1:8" ht="15.75" customHeight="1" x14ac:dyDescent="0.3">
      <c r="A2111" s="160" t="inlineStr">
        <is>
          <t>Address line (redacted)</t>
        </is>
      </c>
      <c r="B2111" s="161"/>
      <c r="C2111" s="17"/>
      <c r="D2111" s="18"/>
      <c r="E2111" s="19"/>
      <c r="F2111" s="17"/>
      <c r="G2111" s="17"/>
      <c r="H2111" s="25"/>
    </row>
    <row r="2112" spans="1:8" ht="15.75" customHeight="1" x14ac:dyDescent="0.3">
      <c r="A2112" s="160" t="inlineStr">
        <is>
          <t>Address line (redacted)</t>
        </is>
      </c>
      <c r="B2112" s="161"/>
      <c r="C2112" s="17"/>
      <c r="D2112" s="24"/>
      <c r="E2112" s="17"/>
      <c r="F2112" s="18"/>
      <c r="G2112" s="17"/>
      <c r="H2112" s="25"/>
    </row>
    <row r="2113" spans="1:8" ht="15.75" customHeight="1" x14ac:dyDescent="0.25">
      <c r="D2113" s="24"/>
      <c r="E2113" s="17"/>
      <c r="F2113" s="18"/>
      <c r="G2113" s="17"/>
      <c r="H2113" s="25"/>
    </row>
    <row r="2114" spans="1:8" ht="15.75" customHeight="1" x14ac:dyDescent="0.25">
      <c r="A2114" s="17" t="s">
        <v>34</v>
      </c>
      <c r="B2114" s="17"/>
      <c r="C2114" s="17"/>
      <c r="D2114" s="18"/>
      <c r="E2114" s="17"/>
      <c r="F2114" s="18"/>
      <c r="G2114" s="17"/>
      <c r="H2114" s="25"/>
    </row>
    <row r="2115" spans="1:8" ht="15.75" customHeight="1" x14ac:dyDescent="0.25">
      <c r="A2115" s="17"/>
      <c r="B2115" s="17"/>
      <c r="C2115" s="17"/>
      <c r="D2115" s="18"/>
      <c r="E2115" s="17"/>
      <c r="F2115" s="18"/>
      <c r="G2115" s="17"/>
      <c r="H2115" s="25"/>
    </row>
    <row r="2116" spans="1:8" ht="15.75" customHeight="1" x14ac:dyDescent="0.25">
      <c r="A2116" s="17" t="s">
        <v>35</v>
      </c>
      <c r="B2116" s="17"/>
      <c r="C2116" s="17"/>
      <c r="D2116" s="18"/>
      <c r="E2116" s="17"/>
      <c r="F2116" s="18"/>
      <c r="G2116" s="17"/>
      <c r="H2116" s="25"/>
    </row>
    <row r="2117" spans="1:8" ht="15.75" customHeight="1" x14ac:dyDescent="0.25">
      <c r="A2117" s="17" t="s">
        <v>36</v>
      </c>
      <c r="B2117" s="17"/>
      <c r="C2117" s="17"/>
      <c r="D2117" s="18"/>
      <c r="E2117" s="17"/>
      <c r="F2117" s="18"/>
      <c r="G2117" s="17"/>
      <c r="H2117" s="25"/>
    </row>
    <row r="2118" spans="1:8" ht="15.75" customHeight="1" x14ac:dyDescent="0.25">
      <c r="A2118" s="17"/>
      <c r="B2118" s="17"/>
      <c r="C2118" s="17"/>
      <c r="D2118" s="18"/>
      <c r="E2118" s="17"/>
      <c r="F2118" s="18"/>
      <c r="G2118" s="17"/>
      <c r="H2118" s="25"/>
    </row>
    <row r="2119" spans="1:8" ht="15.75" customHeight="1" x14ac:dyDescent="0.25">
      <c r="A2119" s="26" t="s">
        <v>37</v>
      </c>
      <c r="B2119" s="27" t="s">
        <v>38</v>
      </c>
      <c r="C2119" s="27"/>
      <c r="D2119" s="28" t="s">
        <v>39</v>
      </c>
      <c r="E2119" s="29" t="s">
        <v>40</v>
      </c>
      <c r="F2119" s="30" t="s">
        <v>41</v>
      </c>
      <c r="G2119" s="31" t="s">
        <v>42</v>
      </c>
      <c r="H2119" s="33" t="s">
        <v>43</v>
      </c>
    </row>
    <row r="2120" spans="1:8" ht="15.75" customHeight="1" x14ac:dyDescent="0.25">
      <c r="A2120" s="34"/>
      <c r="B2120" s="35"/>
      <c r="C2120" s="36"/>
      <c r="D2120" s="37"/>
      <c r="E2120" s="37"/>
      <c r="F2120" s="38"/>
      <c r="G2120" s="39"/>
      <c r="H2120" s="40"/>
    </row>
    <row r="2121" spans="1:8" ht="15.75" customHeight="1" x14ac:dyDescent="0.25">
      <c r="A2121" s="47"/>
      <c r="B2121" s="79" t="s">
        <v>803</v>
      </c>
      <c r="C2121" s="80"/>
      <c r="D2121" s="50"/>
      <c r="E2121" s="50"/>
      <c r="F2121" s="50"/>
      <c r="G2121" s="50"/>
      <c r="H2121" s="45"/>
    </row>
    <row r="2122" spans="1:8" ht="15.75" customHeight="1" x14ac:dyDescent="0.25">
      <c r="A2122" s="47">
        <v>1</v>
      </c>
      <c r="B2122" s="51" t="s">
        <v>106</v>
      </c>
      <c r="C2122" s="49"/>
      <c r="D2122" s="50">
        <v>5</v>
      </c>
      <c r="E2122" s="50">
        <v>100</v>
      </c>
      <c r="F2122" s="50">
        <f t="shared" ref="F2122:F2124" si="95">+E2122*D2122</f>
      </c>
      <c r="G2122" s="187">
        <v>1</v>
      </c>
      <c r="H2122" s="305">
        <f>+G2122*F2133</f>
      </c>
    </row>
    <row r="2123" spans="1:8" ht="15.75" customHeight="1" x14ac:dyDescent="0.25">
      <c r="A2123" s="47">
        <v>2</v>
      </c>
      <c r="B2123" s="51" t="s">
        <v>107</v>
      </c>
      <c r="C2123" s="49"/>
      <c r="D2123" s="50">
        <v>30</v>
      </c>
      <c r="E2123" s="50">
        <v>100</v>
      </c>
      <c r="F2123" s="50">
        <f t="shared" si="95"/>
      </c>
      <c r="G2123" s="232"/>
      <c r="H2123" s="306"/>
    </row>
    <row r="2124" spans="1:8" ht="15.75" customHeight="1" x14ac:dyDescent="0.25">
      <c r="A2124" s="47">
        <v>3</v>
      </c>
      <c r="B2124" s="82" t="s">
        <v>108</v>
      </c>
      <c r="C2124" s="49"/>
      <c r="D2124" s="50">
        <v>15</v>
      </c>
      <c r="E2124" s="50">
        <v>100</v>
      </c>
      <c r="F2124" s="50">
        <f t="shared" si="95"/>
      </c>
      <c r="G2124" s="189"/>
      <c r="H2124" s="307"/>
    </row>
    <row r="2125" spans="1:8" ht="15.75" customHeight="1" x14ac:dyDescent="0.25">
      <c r="A2125" s="47"/>
      <c r="B2125" s="82"/>
      <c r="C2125" s="49"/>
      <c r="D2125" s="50"/>
      <c r="E2125" s="50"/>
      <c r="F2125" s="50"/>
      <c r="G2125" s="208"/>
      <c r="H2125" s="311"/>
    </row>
    <row r="2126" spans="1:8" ht="15.75" customHeight="1" x14ac:dyDescent="0.25">
      <c r="A2126" s="47"/>
      <c r="B2126" s="82"/>
      <c r="C2126" s="49"/>
      <c r="D2126" s="50"/>
      <c r="E2126" s="50"/>
      <c r="F2126" s="50"/>
      <c r="G2126" s="208"/>
      <c r="H2126" s="311"/>
    </row>
    <row r="2127" spans="1:8" ht="15.75" customHeight="1" x14ac:dyDescent="0.25">
      <c r="A2127" s="47"/>
      <c r="B2127" s="82"/>
      <c r="C2127" s="49"/>
      <c r="D2127" s="50"/>
      <c r="E2127" s="50"/>
      <c r="F2127" s="50"/>
      <c r="G2127" s="208"/>
      <c r="H2127" s="311"/>
    </row>
    <row r="2128" spans="1:8" ht="15.75" customHeight="1" x14ac:dyDescent="0.25">
      <c r="A2128" s="47"/>
      <c r="B2128" s="82"/>
      <c r="C2128" s="49"/>
      <c r="D2128" s="50"/>
      <c r="E2128" s="50"/>
      <c r="F2128" s="50"/>
      <c r="G2128" s="208"/>
      <c r="H2128" s="311"/>
    </row>
    <row r="2129" spans="1:8" ht="15.75" customHeight="1" x14ac:dyDescent="0.25">
      <c r="A2129" s="47"/>
      <c r="B2129" s="82"/>
      <c r="C2129" s="49"/>
      <c r="D2129" s="50"/>
      <c r="E2129" s="50"/>
      <c r="F2129" s="50"/>
      <c r="G2129" s="208"/>
      <c r="H2129" s="311"/>
    </row>
    <row r="2130" spans="1:8" ht="15.75" customHeight="1" x14ac:dyDescent="0.25">
      <c r="A2130" s="47"/>
      <c r="B2130" s="82"/>
      <c r="C2130" s="49"/>
      <c r="D2130" s="50"/>
      <c r="E2130" s="50"/>
      <c r="F2130" s="50"/>
      <c r="G2130" s="208"/>
      <c r="H2130" s="311"/>
    </row>
    <row r="2131" spans="1:8" ht="15.75" customHeight="1" x14ac:dyDescent="0.25">
      <c r="A2131" s="47"/>
      <c r="B2131" s="51"/>
      <c r="C2131" s="49"/>
      <c r="D2131" s="50"/>
      <c r="E2131" s="50"/>
      <c r="F2131" s="50"/>
      <c r="G2131" s="208"/>
      <c r="H2131" s="311"/>
    </row>
    <row r="2132" spans="1:8" ht="15.75" customHeight="1" x14ac:dyDescent="0.25">
      <c r="A2132" s="83"/>
      <c r="B2132" s="84"/>
      <c r="C2132" s="17"/>
      <c r="D2132" s="58"/>
      <c r="E2132" s="58"/>
      <c r="F2132" s="18"/>
      <c r="G2132" s="58"/>
      <c r="H2132" s="61"/>
    </row>
    <row r="2133" spans="1:8" ht="15.75" customHeight="1" x14ac:dyDescent="0.25">
      <c r="A2133" s="62"/>
      <c r="B2133" s="63"/>
      <c r="C2133" s="64" t="s">
        <v>58</v>
      </c>
      <c r="D2133" s="65">
        <f>SUM(D2121:D2132)</f>
      </c>
      <c r="E2133" s="65"/>
      <c r="F2133" s="66">
        <f>SUM(F2122:F2132)</f>
      </c>
      <c r="G2133" s="67"/>
      <c r="H2133" s="68">
        <f>SUM(H2121:H2132)</f>
      </c>
    </row>
    <row r="2134" spans="1:8" ht="15.75" customHeight="1" x14ac:dyDescent="0.25">
      <c r="A2134" s="69"/>
      <c r="B2134" s="70"/>
      <c r="C2134" s="70"/>
      <c r="D2134" s="71"/>
      <c r="E2134" s="70"/>
      <c r="F2134" s="72"/>
      <c r="G2134" s="73"/>
      <c r="H2134" s="74"/>
    </row>
    <row r="2135" spans="1:8" ht="15.75" customHeight="1" x14ac:dyDescent="0.25">
      <c r="A2135" s="85" t="s">
        <v>72</v>
      </c>
      <c r="B2135" s="85"/>
      <c r="C2135" s="85"/>
      <c r="D2135" s="85"/>
      <c r="E2135" s="85"/>
      <c r="F2135" s="85"/>
      <c r="G2135" s="85"/>
      <c r="H2135" s="85"/>
    </row>
    <row r="2136" spans="1:8" ht="15.75" customHeight="1" x14ac:dyDescent="0.25">
      <c r="A2136" s="76"/>
      <c r="B2136" s="76"/>
      <c r="C2136" s="76"/>
      <c r="D2136" s="77" t="s">
        <v>59</v>
      </c>
      <c r="E2136" s="76" t="s">
        <v>60</v>
      </c>
      <c r="F2136" s="76"/>
      <c r="G2136" s="17"/>
      <c r="H2136" s="25"/>
    </row>
    <row r="2137" spans="1:8" ht="15.75" customHeight="1" x14ac:dyDescent="0.25">
      <c r="A2137" s="17"/>
      <c r="B2137" s="17"/>
      <c r="C2137" s="17"/>
      <c r="D2137" s="18"/>
      <c r="E2137" s="17"/>
      <c r="F2137" s="17"/>
      <c r="G2137" s="17"/>
      <c r="H2137" s="25"/>
    </row>
    <row r="2138" spans="1:8" ht="15.75" customHeight="1" x14ac:dyDescent="0.25">
      <c r="A2138" s="17"/>
      <c r="B2138" s="17"/>
      <c r="C2138" s="17"/>
      <c r="D2138" s="18"/>
      <c r="E2138" s="17"/>
      <c r="F2138" s="17"/>
      <c r="G2138" s="17"/>
      <c r="H2138" s="25"/>
    </row>
    <row r="2139" spans="1:8" ht="15.75" customHeight="1" x14ac:dyDescent="0.25">
      <c r="A2139" s="76"/>
      <c r="B2139" s="76"/>
      <c r="C2139" s="76"/>
      <c r="D2139" s="77"/>
      <c r="E2139" s="76" t="s">
        <v>61</v>
      </c>
      <c r="F2139" s="76"/>
      <c r="G2139" s="17"/>
      <c r="H2139" s="25"/>
    </row>
    <row r="2140" spans="1:8" ht="15.75" customHeight="1" x14ac:dyDescent="0.25">
      <c r="D2140" s="9"/>
      <c r="H2140" s="9"/>
    </row>
    <row r="2141" spans="1:8" ht="15.75" customHeight="1" x14ac:dyDescent="0.25">
      <c r="D2141" s="9"/>
      <c r="H2141" s="9"/>
    </row>
    <row r="2142" spans="1:8" ht="15.75" customHeight="1" x14ac:dyDescent="0.25">
      <c r="D2142" s="9"/>
      <c r="H2142" s="9"/>
    </row>
    <row r="2143" spans="1:8" ht="15.75" customHeight="1" x14ac:dyDescent="0.25">
      <c r="D2143" s="9"/>
      <c r="H2143" s="9"/>
    </row>
    <row r="2144" spans="1:8" ht="15.75" customHeight="1" x14ac:dyDescent="0.25">
      <c r="D2144" s="9"/>
      <c r="H2144" s="9"/>
    </row>
    <row r="2145" spans="1:8" ht="15.75" customHeight="1" x14ac:dyDescent="0.25">
      <c r="D2145" s="9"/>
      <c r="H2145" s="9"/>
    </row>
    <row r="2146" spans="1:8" ht="15.75" customHeight="1" x14ac:dyDescent="0.25">
      <c r="D2146" s="9"/>
      <c r="H2146" s="9"/>
    </row>
    <row r="2147" spans="1:8" ht="15.75" customHeight="1" x14ac:dyDescent="0.25">
      <c r="D2147" s="9"/>
      <c r="H2147" s="9"/>
    </row>
    <row r="2148" spans="1:8" ht="15.75" customHeight="1" x14ac:dyDescent="0.25">
      <c r="D2148" s="9"/>
      <c r="H2148" s="9"/>
    </row>
    <row r="2149" spans="1:8" ht="15.75" customHeight="1" x14ac:dyDescent="0.25">
      <c r="D2149" s="9"/>
      <c r="H2149" s="9"/>
    </row>
    <row r="2150" spans="1:8" ht="15.75" customHeight="1" x14ac:dyDescent="0.25">
      <c r="D2150" s="9"/>
      <c r="H2150" s="9"/>
    </row>
    <row r="2151" spans="1:8" ht="15.75" customHeight="1" x14ac:dyDescent="0.25">
      <c r="D2151" s="9"/>
      <c r="H2151" s="9"/>
    </row>
    <row r="2152" spans="1:8" ht="15.75" customHeight="1" x14ac:dyDescent="0.25">
      <c r="D2152" s="9"/>
      <c r="H2152" s="9"/>
    </row>
    <row r="2153" spans="1:8" ht="15.75" customHeight="1" x14ac:dyDescent="0.25">
      <c r="D2153" s="9"/>
      <c r="H2153" s="9"/>
    </row>
    <row r="2154" spans="1:8" ht="15.75" customHeight="1" x14ac:dyDescent="0.25">
      <c r="D2154" s="9"/>
      <c r="H2154" s="9"/>
    </row>
    <row r="2155" spans="1:8" ht="15.75" customHeight="1" x14ac:dyDescent="0.25">
      <c r="D2155" s="9"/>
      <c r="H2155" s="9"/>
    </row>
    <row r="2156" spans="1:8" ht="15.75" customHeight="1" x14ac:dyDescent="0.25">
      <c r="D2156" s="9"/>
      <c r="H2156" s="9"/>
    </row>
    <row r="2157" spans="1:8" ht="15.75" customHeight="1" x14ac:dyDescent="0.25">
      <c r="A2157" s="36" t="s">
        <v>21</v>
      </c>
      <c r="B2157" s="36"/>
      <c r="C2157" s="36"/>
      <c r="D2157" s="36"/>
      <c r="E2157" s="36"/>
      <c r="F2157" s="36"/>
      <c r="G2157" s="36"/>
      <c r="H2157" s="36"/>
    </row>
    <row r="2158" spans="1:8" ht="15.75" customHeight="1" x14ac:dyDescent="0.25">
      <c r="A2158" s="17"/>
      <c r="B2158" s="17"/>
      <c r="C2158" s="17"/>
      <c r="D2158" s="18"/>
      <c r="E2158" s="17"/>
      <c r="F2158" s="17"/>
      <c r="G2158" s="17"/>
      <c r="H2158" s="24"/>
    </row>
    <row r="2159" spans="1:8" ht="15.75" customHeight="1" x14ac:dyDescent="0.25">
      <c r="A2159" s="17"/>
      <c r="B2159" s="17"/>
      <c r="C2159" s="18"/>
      <c r="D2159" s="75"/>
      <c r="E2159" s="36"/>
      <c r="F2159" s="36"/>
      <c r="G2159" s="36"/>
      <c r="H2159" s="25"/>
    </row>
    <row r="2160" spans="1:8" ht="15.75" customHeight="1" x14ac:dyDescent="0.25">
      <c r="A2160" s="17" t="s">
        <v>28</v>
      </c>
      <c r="B2160" s="17"/>
      <c r="C2160" s="17"/>
      <c r="D2160" s="18"/>
      <c r="E2160" s="17"/>
      <c r="F2160" s="19" t="s">
        <v>24</v>
      </c>
      <c r="G2160" s="21" t="s">
        <v>814</v>
      </c>
      <c r="H2160" s="22"/>
    </row>
    <row r="2161" spans="1:8" ht="15.75" customHeight="1" x14ac:dyDescent="0.25">
      <c r="A2161" s="160" t="inlineStr">
        <is>
          <t>Dealer-030</t>
        </is>
      </c>
      <c r="B2161" s="17"/>
      <c r="C2161" s="17"/>
      <c r="D2161" s="18"/>
      <c r="E2161" s="17"/>
      <c r="F2161" s="19" t="s">
        <v>29</v>
      </c>
      <c r="G2161" s="17" t="s">
        <v>834</v>
      </c>
      <c r="H2161" s="18"/>
    </row>
    <row r="2162" spans="1:8" ht="15.75" customHeight="1" x14ac:dyDescent="0.25">
      <c r="A2162" s="160" t="inlineStr">
        <is>
          <t>Address line (redacted)</t>
        </is>
      </c>
      <c r="B2162" s="17"/>
      <c r="C2162" s="17"/>
      <c r="D2162" s="18"/>
      <c r="E2162" s="19"/>
      <c r="F2162" s="17"/>
      <c r="G2162" s="17"/>
      <c r="H2162" s="25"/>
    </row>
    <row r="2163" spans="1:8" ht="15.75" customHeight="1" x14ac:dyDescent="0.25">
      <c r="A2163" s="160" t="inlineStr">
        <is>
          <t>Address line (redacted)</t>
        </is>
      </c>
      <c r="B2163" s="17"/>
      <c r="C2163" s="17"/>
      <c r="D2163" s="24"/>
      <c r="E2163" s="17"/>
      <c r="F2163" s="18"/>
      <c r="G2163" s="17"/>
      <c r="H2163" s="25"/>
    </row>
    <row r="2164" spans="1:8" ht="15.75" customHeight="1" x14ac:dyDescent="0.25">
      <c r="A2164" s="160" t="inlineStr">
        <is>
          <t>Address line (redacted)</t>
        </is>
      </c>
      <c r="D2164" s="24"/>
      <c r="E2164" s="17"/>
      <c r="F2164" s="18"/>
      <c r="G2164" s="17"/>
      <c r="H2164" s="25"/>
    </row>
    <row r="2165" spans="1:8" ht="15.75" customHeight="1" x14ac:dyDescent="0.25">
      <c r="A2165" s="160"/>
      <c r="D2165" s="24"/>
      <c r="E2165" s="17"/>
      <c r="F2165" s="18"/>
      <c r="G2165" s="17"/>
      <c r="H2165" s="25"/>
    </row>
    <row r="2166" spans="1:8" ht="15.75" customHeight="1" x14ac:dyDescent="0.25">
      <c r="A2166" s="17" t="s">
        <v>34</v>
      </c>
      <c r="B2166" s="17"/>
      <c r="C2166" s="17"/>
      <c r="D2166" s="18"/>
      <c r="E2166" s="17"/>
      <c r="F2166" s="18"/>
      <c r="G2166" s="17"/>
      <c r="H2166" s="25"/>
    </row>
    <row r="2167" spans="1:8" ht="15.75" customHeight="1" x14ac:dyDescent="0.25">
      <c r="A2167" s="17"/>
      <c r="B2167" s="17"/>
      <c r="C2167" s="17"/>
      <c r="D2167" s="18"/>
      <c r="E2167" s="17"/>
      <c r="F2167" s="18"/>
      <c r="G2167" s="17"/>
      <c r="H2167" s="25"/>
    </row>
    <row r="2168" spans="1:8" ht="15.75" customHeight="1" x14ac:dyDescent="0.25">
      <c r="A2168" s="17" t="s">
        <v>35</v>
      </c>
      <c r="B2168" s="17"/>
      <c r="C2168" s="17"/>
      <c r="D2168" s="18"/>
      <c r="E2168" s="17"/>
      <c r="F2168" s="18"/>
      <c r="G2168" s="17"/>
      <c r="H2168" s="25"/>
    </row>
    <row r="2169" spans="1:8" ht="15.75" customHeight="1" x14ac:dyDescent="0.25">
      <c r="A2169" s="17" t="s">
        <v>36</v>
      </c>
      <c r="B2169" s="17"/>
      <c r="C2169" s="17"/>
      <c r="D2169" s="18"/>
      <c r="E2169" s="17"/>
      <c r="F2169" s="18"/>
      <c r="G2169" s="17"/>
      <c r="H2169" s="25"/>
    </row>
    <row r="2170" spans="1:8" ht="15.75" customHeight="1" x14ac:dyDescent="0.25">
      <c r="A2170" s="17"/>
      <c r="B2170" s="17"/>
      <c r="C2170" s="17"/>
      <c r="D2170" s="18"/>
      <c r="E2170" s="17"/>
      <c r="F2170" s="18"/>
      <c r="G2170" s="17"/>
      <c r="H2170" s="25"/>
    </row>
    <row r="2171" spans="1:8" ht="15.75" customHeight="1" x14ac:dyDescent="0.25">
      <c r="A2171" s="26" t="s">
        <v>37</v>
      </c>
      <c r="B2171" s="27" t="s">
        <v>38</v>
      </c>
      <c r="C2171" s="27"/>
      <c r="D2171" s="28" t="s">
        <v>39</v>
      </c>
      <c r="E2171" s="29" t="s">
        <v>40</v>
      </c>
      <c r="F2171" s="30" t="s">
        <v>41</v>
      </c>
      <c r="G2171" s="31" t="s">
        <v>42</v>
      </c>
      <c r="H2171" s="33" t="s">
        <v>43</v>
      </c>
    </row>
    <row r="2172" spans="1:8" ht="15.75" customHeight="1" x14ac:dyDescent="0.25">
      <c r="A2172" s="34"/>
      <c r="B2172" s="35"/>
      <c r="C2172" s="36"/>
      <c r="D2172" s="37"/>
      <c r="E2172" s="37"/>
      <c r="F2172" s="38"/>
      <c r="G2172" s="39"/>
      <c r="H2172" s="40"/>
    </row>
    <row r="2173" spans="1:8" ht="15.75" customHeight="1" x14ac:dyDescent="0.25">
      <c r="A2173" s="47"/>
      <c r="B2173" s="79" t="s">
        <v>803</v>
      </c>
      <c r="C2173" s="80"/>
      <c r="D2173" s="50"/>
      <c r="E2173" s="50"/>
      <c r="F2173" s="50"/>
      <c r="G2173" s="50"/>
      <c r="H2173" s="45"/>
    </row>
    <row r="2174" spans="1:8" ht="15.75" customHeight="1" x14ac:dyDescent="0.25">
      <c r="A2174" s="47">
        <v>1</v>
      </c>
      <c r="B2174" s="51" t="s">
        <v>106</v>
      </c>
      <c r="C2174" s="49"/>
      <c r="D2174" s="50">
        <v>1</v>
      </c>
      <c r="E2174" s="50">
        <v>100</v>
      </c>
      <c r="F2174" s="50">
        <f t="shared" ref="F2174:F2176" si="96">+E2174*D2174</f>
      </c>
      <c r="G2174" s="194">
        <v>1</v>
      </c>
      <c r="H2174" s="81">
        <f t="shared" ref="H2174:H2176" si="97">+G2174*F2174</f>
      </c>
    </row>
    <row r="2175" spans="1:8" ht="15.75" customHeight="1" x14ac:dyDescent="0.25">
      <c r="A2175" s="47">
        <v>2</v>
      </c>
      <c r="B2175" s="51" t="s">
        <v>107</v>
      </c>
      <c r="C2175" s="49"/>
      <c r="D2175" s="50">
        <v>1</v>
      </c>
      <c r="E2175" s="50">
        <v>100</v>
      </c>
      <c r="F2175" s="50">
        <f t="shared" si="96"/>
      </c>
      <c r="G2175" s="194">
        <v>1</v>
      </c>
      <c r="H2175" s="81">
        <f t="shared" si="97"/>
      </c>
    </row>
    <row r="2176" spans="1:8" ht="15.75" customHeight="1" x14ac:dyDescent="0.25">
      <c r="A2176" s="47">
        <v>3</v>
      </c>
      <c r="B2176" s="82" t="s">
        <v>108</v>
      </c>
      <c r="C2176" s="49"/>
      <c r="D2176" s="50">
        <v>1</v>
      </c>
      <c r="E2176" s="50">
        <v>100</v>
      </c>
      <c r="F2176" s="50">
        <f t="shared" si="96"/>
      </c>
      <c r="G2176" s="194">
        <v>1</v>
      </c>
      <c r="H2176" s="81">
        <f t="shared" si="97"/>
      </c>
    </row>
    <row r="2177" spans="1:8" ht="15.75" customHeight="1" x14ac:dyDescent="0.25">
      <c r="A2177" s="47"/>
      <c r="B2177" s="51"/>
      <c r="C2177" s="49"/>
      <c r="D2177" s="50"/>
      <c r="E2177" s="50"/>
      <c r="F2177" s="50"/>
      <c r="G2177" s="208"/>
      <c r="H2177" s="311"/>
    </row>
    <row r="2178" spans="1:8" ht="15.75" customHeight="1" x14ac:dyDescent="0.25">
      <c r="A2178" s="83"/>
      <c r="B2178" s="84"/>
      <c r="C2178" s="17"/>
      <c r="D2178" s="58"/>
      <c r="E2178" s="58"/>
      <c r="F2178" s="18"/>
      <c r="G2178" s="58"/>
      <c r="H2178" s="61"/>
    </row>
    <row r="2179" spans="1:8" ht="15.75" customHeight="1" x14ac:dyDescent="0.25">
      <c r="A2179" s="62"/>
      <c r="B2179" s="63"/>
      <c r="C2179" s="64" t="s">
        <v>58</v>
      </c>
      <c r="D2179" s="65">
        <f>SUM(D2173:D2178)</f>
      </c>
      <c r="E2179" s="65"/>
      <c r="F2179" s="66">
        <f>SUM(F2174:F2178)</f>
      </c>
      <c r="G2179" s="67"/>
      <c r="H2179" s="68">
        <f>SUM(H2174:H2178)</f>
      </c>
    </row>
    <row r="2180" spans="1:8" ht="15.75" customHeight="1" x14ac:dyDescent="0.25">
      <c r="A2180" s="69"/>
      <c r="B2180" s="70"/>
      <c r="C2180" s="70"/>
      <c r="D2180" s="71"/>
      <c r="E2180" s="70"/>
      <c r="F2180" s="72"/>
      <c r="G2180" s="73"/>
      <c r="H2180" s="74"/>
    </row>
    <row r="2181" spans="1:8" ht="15.75" customHeight="1" x14ac:dyDescent="0.25">
      <c r="A2181" s="85" t="s">
        <v>72</v>
      </c>
      <c r="B2181" s="85"/>
      <c r="C2181" s="85"/>
      <c r="D2181" s="85"/>
      <c r="E2181" s="85"/>
      <c r="F2181" s="85"/>
      <c r="G2181" s="85"/>
      <c r="H2181" s="85"/>
    </row>
    <row r="2182" spans="1:8" ht="15.75" customHeight="1" x14ac:dyDescent="0.25">
      <c r="A2182" s="76"/>
      <c r="B2182" s="76"/>
      <c r="C2182" s="76"/>
      <c r="D2182" s="77" t="s">
        <v>59</v>
      </c>
      <c r="E2182" s="76" t="s">
        <v>60</v>
      </c>
      <c r="F2182" s="76"/>
      <c r="G2182" s="17"/>
      <c r="H2182" s="25"/>
    </row>
    <row r="2183" spans="1:8" ht="15.75" customHeight="1" x14ac:dyDescent="0.25">
      <c r="A2183" s="17"/>
      <c r="B2183" s="17"/>
      <c r="C2183" s="17"/>
      <c r="D2183" s="18"/>
      <c r="E2183" s="17"/>
      <c r="F2183" s="17"/>
      <c r="G2183" s="17"/>
      <c r="H2183" s="25"/>
    </row>
    <row r="2184" spans="1:8" ht="15.75" customHeight="1" x14ac:dyDescent="0.25">
      <c r="A2184" s="17"/>
      <c r="B2184" s="17"/>
      <c r="C2184" s="17"/>
      <c r="D2184" s="18"/>
      <c r="E2184" s="17"/>
      <c r="F2184" s="17"/>
      <c r="G2184" s="17"/>
      <c r="H2184" s="25"/>
    </row>
    <row r="2185" spans="1:8" ht="15.75" customHeight="1" x14ac:dyDescent="0.25">
      <c r="A2185" s="76"/>
      <c r="B2185" s="76"/>
      <c r="C2185" s="76"/>
      <c r="D2185" s="77"/>
      <c r="E2185" s="76" t="s">
        <v>61</v>
      </c>
      <c r="F2185" s="76"/>
      <c r="G2185" s="17"/>
      <c r="H2185" s="25"/>
    </row>
    <row r="2186" spans="1:8" ht="15.75" customHeight="1" x14ac:dyDescent="0.25">
      <c r="D2186" s="9"/>
      <c r="H2186" s="9"/>
    </row>
    <row r="2187" spans="1:8" ht="15.75" customHeight="1" x14ac:dyDescent="0.25">
      <c r="D2187" s="9"/>
      <c r="H2187" s="9"/>
    </row>
    <row r="2188" spans="1:8" ht="15.75" customHeight="1" x14ac:dyDescent="0.25">
      <c r="D2188" s="9"/>
      <c r="H2188" s="9"/>
    </row>
    <row r="2189" spans="1:8" ht="15.75" customHeight="1" x14ac:dyDescent="0.25">
      <c r="D2189" s="9"/>
      <c r="H2189" s="9"/>
    </row>
    <row r="2190" spans="1:8" ht="15.75" customHeight="1" x14ac:dyDescent="0.25">
      <c r="D2190" s="9"/>
      <c r="H2190" s="9"/>
    </row>
    <row r="2191" spans="1:8" ht="15.75" customHeight="1" x14ac:dyDescent="0.25">
      <c r="D2191" s="9"/>
      <c r="H2191" s="9"/>
    </row>
    <row r="2192" spans="1:8" ht="15.75" customHeight="1" x14ac:dyDescent="0.25">
      <c r="D2192" s="9"/>
      <c r="H2192" s="9"/>
    </row>
    <row r="2193" spans="1:8" ht="15.75" customHeight="1" x14ac:dyDescent="0.25">
      <c r="D2193" s="9"/>
      <c r="H2193" s="9"/>
    </row>
    <row r="2194" spans="1:8" ht="15.75" customHeight="1" x14ac:dyDescent="0.25">
      <c r="D2194" s="9"/>
      <c r="H2194" s="9"/>
    </row>
    <row r="2195" spans="1:8" ht="15.75" customHeight="1" x14ac:dyDescent="0.25">
      <c r="A2195" s="10" t="s">
        <v>21</v>
      </c>
      <c r="B2195" s="10"/>
      <c r="C2195" s="10"/>
      <c r="D2195" s="10"/>
      <c r="E2195" s="10"/>
      <c r="F2195" s="10"/>
      <c r="G2195" s="10"/>
      <c r="H2195" s="10"/>
    </row>
    <row r="2196" spans="1:8" ht="15.75" customHeight="1" x14ac:dyDescent="0.25">
      <c r="D2196" s="9"/>
      <c r="H2196" s="9"/>
    </row>
    <row r="2197" spans="1:8" ht="15.75" customHeight="1" x14ac:dyDescent="0.25">
      <c r="A2197" s="17" t="s">
        <v>28</v>
      </c>
      <c r="B2197" s="17"/>
      <c r="C2197" s="86"/>
      <c r="D2197" s="18"/>
      <c r="E2197" s="17"/>
      <c r="F2197" s="19" t="s">
        <v>24</v>
      </c>
      <c r="G2197" s="21" t="s">
        <v>839</v>
      </c>
      <c r="H2197" s="22"/>
    </row>
    <row r="2198" spans="1:8" ht="15.75" customHeight="1" x14ac:dyDescent="0.3">
      <c r="A2198" s="17" t="inlineStr">
        <is>
          <t>Dealer-014</t>
        </is>
      </c>
      <c r="B2198" s="87"/>
      <c r="C2198" s="86"/>
      <c r="D2198" s="18"/>
      <c r="E2198" s="17"/>
      <c r="F2198" s="19" t="s">
        <v>29</v>
      </c>
      <c r="G2198" s="17" t="s">
        <v>840</v>
      </c>
      <c r="H2198" s="18"/>
    </row>
    <row r="2199" spans="1:8" ht="15.75" customHeight="1" x14ac:dyDescent="0.3">
      <c r="A2199" s="17" t="inlineStr">
        <is>
          <t>Address line (redacted)</t>
        </is>
      </c>
      <c r="B2199" s="87"/>
      <c r="C2199" s="138"/>
      <c r="D2199" s="138"/>
      <c r="E2199" s="138"/>
      <c r="F2199" s="18"/>
      <c r="G2199" s="17"/>
      <c r="H2199" s="25"/>
    </row>
    <row r="2200" spans="1:8" ht="15.75" customHeight="1" x14ac:dyDescent="0.3">
      <c r="A2200" s="17" t="inlineStr">
        <is>
          <t>Address line (redacted)</t>
        </is>
      </c>
      <c r="B2200" s="87"/>
      <c r="C2200" s="138"/>
      <c r="D2200" s="138"/>
      <c r="E2200" s="138"/>
      <c r="F2200" s="18"/>
      <c r="G2200" s="17"/>
      <c r="H2200" s="25"/>
    </row>
    <row r="2201" spans="1:8" ht="15.75" customHeight="1" x14ac:dyDescent="0.25">
      <c r="A2201" s="17"/>
      <c r="B2201" s="17"/>
      <c r="C2201" s="138"/>
      <c r="D2201" s="138"/>
      <c r="E2201" s="138"/>
      <c r="F2201" s="18"/>
      <c r="G2201" s="17"/>
      <c r="H2201" s="25"/>
    </row>
    <row r="2202" spans="1:8" ht="15.75" customHeight="1" x14ac:dyDescent="0.25">
      <c r="A2202" s="17" t="s">
        <v>79</v>
      </c>
      <c r="B2202" s="17"/>
      <c r="C2202" s="17"/>
      <c r="D2202" s="18"/>
      <c r="E2202" s="17"/>
      <c r="F2202" s="18"/>
      <c r="G2202" s="17"/>
      <c r="H2202" s="25"/>
    </row>
    <row r="2203" spans="1:8" ht="15.75" customHeight="1" x14ac:dyDescent="0.25">
      <c r="A2203" s="17"/>
      <c r="B2203" s="17"/>
      <c r="C2203" s="17"/>
      <c r="D2203" s="18"/>
      <c r="E2203" s="17"/>
      <c r="F2203" s="18"/>
      <c r="G2203" s="17"/>
      <c r="H2203" s="25"/>
    </row>
    <row r="2204" spans="1:8" ht="15.75" customHeight="1" x14ac:dyDescent="0.25">
      <c r="A2204" s="17" t="s">
        <v>35</v>
      </c>
      <c r="B2204" s="17"/>
      <c r="C2204" s="17"/>
      <c r="D2204" s="18"/>
      <c r="E2204" s="17"/>
      <c r="F2204" s="18"/>
      <c r="G2204" s="17"/>
      <c r="H2204" s="25"/>
    </row>
    <row r="2205" spans="1:8" ht="15.75" customHeight="1" x14ac:dyDescent="0.25">
      <c r="A2205" s="17" t="s">
        <v>36</v>
      </c>
      <c r="B2205" s="17"/>
      <c r="C2205" s="17"/>
      <c r="D2205" s="18"/>
      <c r="E2205" s="17"/>
      <c r="F2205" s="18"/>
      <c r="G2205" s="17"/>
      <c r="H2205" s="25"/>
    </row>
    <row r="2206" spans="1:8" ht="15.75" customHeight="1" x14ac:dyDescent="0.25">
      <c r="A2206" s="89" t="s">
        <v>37</v>
      </c>
      <c r="B2206" s="90" t="s">
        <v>38</v>
      </c>
      <c r="C2206" s="90"/>
      <c r="D2206" s="91" t="s">
        <v>39</v>
      </c>
      <c r="E2206" s="91" t="s">
        <v>40</v>
      </c>
      <c r="F2206" s="92" t="s">
        <v>41</v>
      </c>
      <c r="G2206" s="93" t="s">
        <v>42</v>
      </c>
      <c r="H2206" s="94" t="s">
        <v>43</v>
      </c>
    </row>
    <row r="2207" spans="1:8" ht="15.75" customHeight="1" x14ac:dyDescent="0.3">
      <c r="A2207" s="47"/>
      <c r="B2207" s="95"/>
      <c r="C2207" s="95"/>
      <c r="D2207" s="96"/>
      <c r="E2207" s="96"/>
      <c r="F2207" s="50"/>
      <c r="G2207" s="50"/>
      <c r="H2207" s="45"/>
    </row>
    <row r="2208" spans="1:8" ht="15.75" customHeight="1" x14ac:dyDescent="0.25">
      <c r="A2208" s="97"/>
      <c r="B2208" s="98" t="s">
        <v>105</v>
      </c>
      <c r="C2208" s="99"/>
      <c r="D2208" s="100"/>
      <c r="E2208" s="100"/>
      <c r="F2208" s="100"/>
      <c r="G2208" s="100"/>
      <c r="H2208" s="101"/>
    </row>
    <row r="2209" spans="1:8" ht="15.75" customHeight="1" x14ac:dyDescent="0.25">
      <c r="A2209" s="102">
        <v>1</v>
      </c>
      <c r="B2209" s="103" t="s">
        <v>106</v>
      </c>
      <c r="C2209" s="103"/>
      <c r="D2209" s="50">
        <v>4</v>
      </c>
      <c r="E2209" s="50">
        <v>100</v>
      </c>
      <c r="F2209" s="106">
        <f t="shared" ref="F2209:F2211" si="98">+E2209*D2209</f>
      </c>
      <c r="G2209" s="187">
        <v>1</v>
      </c>
      <c r="H2209" s="305">
        <f>+G2209*F2215</f>
      </c>
    </row>
    <row r="2210" spans="1:8" ht="15.75" customHeight="1" x14ac:dyDescent="0.25">
      <c r="A2210" s="102">
        <v>2</v>
      </c>
      <c r="B2210" s="103" t="s">
        <v>107</v>
      </c>
      <c r="C2210" s="103"/>
      <c r="D2210" s="50">
        <v>23</v>
      </c>
      <c r="E2210" s="50">
        <v>100</v>
      </c>
      <c r="F2210" s="106">
        <f t="shared" si="98"/>
      </c>
      <c r="G2210" s="232"/>
      <c r="H2210" s="306"/>
    </row>
    <row r="2211" spans="1:8" ht="15.75" customHeight="1" x14ac:dyDescent="0.25">
      <c r="A2211" s="102">
        <v>3</v>
      </c>
      <c r="B2211" s="103" t="s">
        <v>108</v>
      </c>
      <c r="C2211" s="103"/>
      <c r="D2211" s="50">
        <v>11</v>
      </c>
      <c r="E2211" s="50">
        <v>100</v>
      </c>
      <c r="F2211" s="106">
        <f t="shared" si="98"/>
      </c>
      <c r="G2211" s="189"/>
      <c r="H2211" s="307"/>
    </row>
    <row r="2212" spans="1:8" ht="15.75" customHeight="1" x14ac:dyDescent="0.25">
      <c r="A2212" s="102"/>
      <c r="B2212" s="103"/>
      <c r="C2212" s="103"/>
      <c r="D2212" s="50"/>
      <c r="E2212" s="50"/>
      <c r="F2212" s="106"/>
      <c r="G2212" s="50"/>
      <c r="H2212" s="45"/>
    </row>
    <row r="2213" spans="1:8" ht="15.75" customHeight="1" x14ac:dyDescent="0.25">
      <c r="A2213" s="102"/>
      <c r="B2213" s="107"/>
      <c r="C2213" s="108"/>
      <c r="D2213" s="109"/>
      <c r="E2213" s="109"/>
      <c r="F2213" s="108"/>
      <c r="G2213" s="109"/>
      <c r="H2213" s="110"/>
    </row>
    <row r="2214" spans="1:8" ht="15.75" customHeight="1" x14ac:dyDescent="0.25">
      <c r="A2214" s="111"/>
      <c r="B2214" s="112"/>
      <c r="C2214" s="113"/>
      <c r="D2214" s="108"/>
      <c r="E2214" s="114"/>
      <c r="F2214" s="109"/>
      <c r="G2214" s="115"/>
      <c r="H2214" s="110"/>
    </row>
    <row r="2215" spans="1:8" ht="15.75" customHeight="1" x14ac:dyDescent="0.25">
      <c r="A2215" s="116"/>
      <c r="B2215" s="117"/>
      <c r="C2215" s="118" t="s">
        <v>58</v>
      </c>
      <c r="D2215" s="119">
        <f>SUM(D2209:D2214)</f>
      </c>
      <c r="E2215" s="119"/>
      <c r="F2215" s="119">
        <f>SUM(F2209:F2214)</f>
      </c>
      <c r="G2215" s="120"/>
      <c r="H2215" s="121">
        <f>SUM(H2209:H2214)</f>
      </c>
    </row>
    <row r="2216" spans="1:8" ht="15.75" customHeight="1" x14ac:dyDescent="0.25">
      <c r="A2216" s="122"/>
      <c r="B2216" s="123"/>
      <c r="C2216" s="124"/>
      <c r="D2216" s="60"/>
      <c r="E2216" s="125"/>
      <c r="F2216" s="125"/>
      <c r="G2216" s="126"/>
      <c r="H2216" s="74"/>
    </row>
    <row r="2217" spans="1:8" ht="15.75" customHeight="1" x14ac:dyDescent="0.25">
      <c r="A2217" s="127"/>
      <c r="B2217" s="18"/>
      <c r="C2217" s="18"/>
      <c r="D2217" s="77" t="s">
        <v>59</v>
      </c>
      <c r="E2217" s="76" t="s">
        <v>60</v>
      </c>
      <c r="F2217" s="76"/>
      <c r="G2217" s="17"/>
      <c r="H2217" s="25"/>
    </row>
    <row r="2218" spans="1:8" ht="15.75" customHeight="1" x14ac:dyDescent="0.25">
      <c r="A2218" s="127"/>
      <c r="B2218" s="18"/>
      <c r="C2218" s="18"/>
      <c r="D2218" s="77"/>
      <c r="E2218" s="76"/>
      <c r="F2218" s="76"/>
      <c r="G2218" s="17"/>
      <c r="H2218" s="25"/>
    </row>
    <row r="2219" spans="1:8" ht="15.75" customHeight="1" x14ac:dyDescent="0.25">
      <c r="A2219" s="76"/>
      <c r="B2219" s="76"/>
      <c r="C2219" s="76"/>
      <c r="D2219" s="77"/>
      <c r="E2219" s="76"/>
      <c r="F2219" s="76"/>
      <c r="G2219" s="17"/>
      <c r="H2219" s="25"/>
    </row>
    <row r="2220" spans="1:8" ht="15.75" customHeight="1" x14ac:dyDescent="0.25">
      <c r="A2220" s="76"/>
      <c r="B2220" s="76"/>
      <c r="C2220" s="76"/>
      <c r="D2220" s="77"/>
      <c r="E2220" s="76" t="s">
        <v>61</v>
      </c>
      <c r="F2220" s="76"/>
      <c r="G2220" s="17"/>
      <c r="H2220" s="25"/>
    </row>
    <row r="2221" spans="1:8" ht="15.75" customHeight="1" x14ac:dyDescent="0.25">
      <c r="D2221" s="9"/>
      <c r="H2221" s="9"/>
    </row>
    <row r="2222" spans="1:8" ht="15.75" customHeight="1" x14ac:dyDescent="0.25">
      <c r="D2222" s="9"/>
      <c r="H2222" s="9"/>
    </row>
    <row r="2223" spans="1:8" ht="15.75" customHeight="1" x14ac:dyDescent="0.25">
      <c r="D2223" s="9"/>
      <c r="H2223" s="9"/>
    </row>
    <row r="2224" spans="1:8" ht="15.75" customHeight="1" x14ac:dyDescent="0.25">
      <c r="D2224" s="9"/>
      <c r="H2224" s="9"/>
    </row>
    <row r="2225" spans="1:8" ht="15.75" customHeight="1" x14ac:dyDescent="0.25">
      <c r="D2225" s="9"/>
      <c r="H2225" s="9"/>
    </row>
    <row r="2226" spans="1:8" ht="15.75" customHeight="1" x14ac:dyDescent="0.25">
      <c r="D2226" s="9"/>
      <c r="H2226" s="9"/>
    </row>
    <row r="2227" spans="1:8" ht="15.75" customHeight="1" x14ac:dyDescent="0.25">
      <c r="D2227" s="9"/>
      <c r="H2227" s="9"/>
    </row>
    <row r="2228" spans="1:8" ht="15.75" customHeight="1" x14ac:dyDescent="0.25">
      <c r="D2228" s="9"/>
      <c r="H2228" s="9"/>
    </row>
    <row r="2229" spans="1:8" ht="15.75" customHeight="1" x14ac:dyDescent="0.25">
      <c r="D2229" s="9"/>
      <c r="H2229" s="9"/>
    </row>
    <row r="2230" spans="1:8" ht="15.75" customHeight="1" x14ac:dyDescent="0.25">
      <c r="D2230" s="9"/>
      <c r="H2230" s="9"/>
    </row>
    <row r="2231" spans="1:8" ht="15.75" customHeight="1" x14ac:dyDescent="0.25">
      <c r="D2231" s="9"/>
      <c r="H2231" s="9"/>
    </row>
    <row r="2232" spans="1:8" ht="15.75" customHeight="1" x14ac:dyDescent="0.25">
      <c r="D2232" s="9"/>
      <c r="H2232" s="9"/>
    </row>
    <row r="2233" spans="1:8" ht="15.75" customHeight="1" x14ac:dyDescent="0.25">
      <c r="D2233" s="9"/>
      <c r="H2233" s="9"/>
    </row>
    <row r="2234" spans="1:8" ht="15.75" customHeight="1" x14ac:dyDescent="0.25">
      <c r="D2234" s="9"/>
      <c r="H2234" s="9"/>
    </row>
    <row r="2235" spans="1:8" ht="15.75" customHeight="1" x14ac:dyDescent="0.25">
      <c r="D2235" s="9"/>
      <c r="H2235" s="9"/>
    </row>
    <row r="2236" spans="1:8" ht="15.75" customHeight="1" x14ac:dyDescent="0.25">
      <c r="D2236" s="9"/>
      <c r="H2236" s="9"/>
    </row>
    <row r="2237" spans="1:8" ht="15.75" customHeight="1" x14ac:dyDescent="0.25">
      <c r="D2237" s="9"/>
      <c r="H2237" s="9"/>
    </row>
    <row r="2238" spans="1:8" ht="15.75" customHeight="1" x14ac:dyDescent="0.25">
      <c r="D2238" s="9"/>
      <c r="H2238" s="9"/>
    </row>
    <row r="2239" spans="1:8" ht="15.75" customHeight="1" x14ac:dyDescent="0.25">
      <c r="D2239" s="9"/>
      <c r="H2239" s="9"/>
    </row>
    <row r="2240" spans="1:8" ht="15.75" customHeight="1" x14ac:dyDescent="0.25">
      <c r="A2240" s="36" t="s">
        <v>21</v>
      </c>
      <c r="B2240" s="36"/>
      <c r="C2240" s="36"/>
      <c r="D2240" s="36"/>
      <c r="E2240" s="36"/>
      <c r="F2240" s="36"/>
      <c r="G2240" s="36"/>
      <c r="H2240" s="36"/>
    </row>
    <row r="2241" spans="1:8" ht="15.75" customHeight="1" x14ac:dyDescent="0.25">
      <c r="A2241" s="17"/>
      <c r="B2241" s="17"/>
      <c r="C2241" s="17"/>
      <c r="D2241" s="18"/>
      <c r="E2241" s="17"/>
      <c r="F2241" s="17"/>
      <c r="G2241" s="17"/>
      <c r="H2241" s="24"/>
    </row>
    <row r="2242" spans="1:8" ht="15.75" customHeight="1" x14ac:dyDescent="0.25">
      <c r="A2242" s="17" t="s">
        <v>28</v>
      </c>
      <c r="B2242" s="17"/>
      <c r="C2242" s="18"/>
      <c r="D2242" s="75"/>
      <c r="E2242" s="36"/>
      <c r="F2242" s="36"/>
      <c r="G2242" s="36"/>
      <c r="H2242" s="25"/>
    </row>
    <row r="2243" spans="1:8" ht="15.75" customHeight="1" x14ac:dyDescent="0.3">
      <c r="A2243" s="160" t="inlineStr">
        <is>
          <t>Dealer-028</t>
        </is>
      </c>
      <c r="B2243" s="161"/>
      <c r="C2243" s="17"/>
      <c r="D2243" s="18"/>
      <c r="E2243" s="17"/>
      <c r="F2243" s="19" t="s">
        <v>24</v>
      </c>
      <c r="G2243" s="21" t="s">
        <v>839</v>
      </c>
      <c r="H2243" s="22"/>
    </row>
    <row r="2244" spans="1:8" ht="15.75" customHeight="1" x14ac:dyDescent="0.3">
      <c r="A2244" s="160" t="inlineStr">
        <is>
          <t>Address line (redacted)</t>
        </is>
      </c>
      <c r="B2244" s="161"/>
      <c r="C2244" s="17"/>
      <c r="D2244" s="18"/>
      <c r="E2244" s="17"/>
      <c r="F2244" s="19" t="s">
        <v>29</v>
      </c>
      <c r="G2244" s="17" t="s">
        <v>842</v>
      </c>
      <c r="H2244" s="18"/>
    </row>
    <row r="2245" spans="1:8" ht="15.75" customHeight="1" x14ac:dyDescent="0.3">
      <c r="A2245" s="160" t="inlineStr">
        <is>
          <t>Address line (redacted)</t>
        </is>
      </c>
      <c r="B2245" s="161"/>
      <c r="C2245" s="17"/>
      <c r="D2245" s="18"/>
      <c r="E2245" s="19"/>
      <c r="F2245" s="17"/>
      <c r="G2245" s="17"/>
      <c r="H2245" s="25"/>
    </row>
    <row r="2246" spans="1:8" ht="15.75" customHeight="1" x14ac:dyDescent="0.3">
      <c r="A2246" s="160" t="inlineStr">
        <is>
          <t>Address line (redacted)</t>
        </is>
      </c>
      <c r="B2246" s="161"/>
      <c r="C2246" s="17"/>
      <c r="D2246" s="24"/>
      <c r="E2246" s="17"/>
      <c r="F2246" s="18"/>
      <c r="G2246" s="17"/>
      <c r="H2246" s="25"/>
    </row>
    <row r="2247" spans="1:8" ht="15.75" customHeight="1" x14ac:dyDescent="0.25">
      <c r="D2247" s="24"/>
      <c r="E2247" s="17"/>
      <c r="F2247" s="18"/>
      <c r="G2247" s="17"/>
      <c r="H2247" s="25"/>
    </row>
    <row r="2248" spans="1:8" ht="15.75" customHeight="1" x14ac:dyDescent="0.25">
      <c r="A2248" s="17" t="s">
        <v>34</v>
      </c>
      <c r="B2248" s="17"/>
      <c r="C2248" s="17"/>
      <c r="D2248" s="18"/>
      <c r="E2248" s="17"/>
      <c r="F2248" s="18"/>
      <c r="G2248" s="17"/>
      <c r="H2248" s="25"/>
    </row>
    <row r="2249" spans="1:8" ht="15.75" customHeight="1" x14ac:dyDescent="0.25">
      <c r="A2249" s="17"/>
      <c r="B2249" s="17"/>
      <c r="C2249" s="17"/>
      <c r="D2249" s="18"/>
      <c r="E2249" s="17"/>
      <c r="F2249" s="18"/>
      <c r="G2249" s="17"/>
      <c r="H2249" s="25"/>
    </row>
    <row r="2250" spans="1:8" ht="15.75" customHeight="1" x14ac:dyDescent="0.25">
      <c r="A2250" s="17" t="s">
        <v>35</v>
      </c>
      <c r="B2250" s="17"/>
      <c r="C2250" s="17"/>
      <c r="D2250" s="18"/>
      <c r="E2250" s="17"/>
      <c r="F2250" s="18"/>
      <c r="G2250" s="17"/>
      <c r="H2250" s="25"/>
    </row>
    <row r="2251" spans="1:8" ht="15.75" customHeight="1" x14ac:dyDescent="0.25">
      <c r="A2251" s="17" t="s">
        <v>36</v>
      </c>
      <c r="B2251" s="17"/>
      <c r="C2251" s="17"/>
      <c r="D2251" s="18"/>
      <c r="E2251" s="17"/>
      <c r="F2251" s="18"/>
      <c r="G2251" s="17"/>
      <c r="H2251" s="25"/>
    </row>
    <row r="2252" spans="1:8" ht="15.75" customHeight="1" x14ac:dyDescent="0.25">
      <c r="A2252" s="17"/>
      <c r="B2252" s="17"/>
      <c r="C2252" s="17"/>
      <c r="D2252" s="18"/>
      <c r="E2252" s="17"/>
      <c r="F2252" s="18"/>
      <c r="G2252" s="17"/>
      <c r="H2252" s="25"/>
    </row>
    <row r="2253" spans="1:8" ht="15.75" customHeight="1" x14ac:dyDescent="0.25">
      <c r="A2253" s="26" t="s">
        <v>37</v>
      </c>
      <c r="B2253" s="27" t="s">
        <v>38</v>
      </c>
      <c r="C2253" s="27"/>
      <c r="D2253" s="28" t="s">
        <v>39</v>
      </c>
      <c r="E2253" s="29" t="s">
        <v>40</v>
      </c>
      <c r="F2253" s="30" t="s">
        <v>41</v>
      </c>
      <c r="G2253" s="31" t="s">
        <v>42</v>
      </c>
      <c r="H2253" s="33" t="s">
        <v>43</v>
      </c>
    </row>
    <row r="2254" spans="1:8" ht="15.75" customHeight="1" x14ac:dyDescent="0.25">
      <c r="A2254" s="34"/>
      <c r="B2254" s="35"/>
      <c r="C2254" s="36"/>
      <c r="D2254" s="37"/>
      <c r="E2254" s="37"/>
      <c r="F2254" s="38"/>
      <c r="G2254" s="39"/>
      <c r="H2254" s="40"/>
    </row>
    <row r="2255" spans="1:8" ht="15.75" customHeight="1" x14ac:dyDescent="0.25">
      <c r="A2255" s="47"/>
      <c r="B2255" s="79" t="s">
        <v>803</v>
      </c>
      <c r="C2255" s="80"/>
      <c r="D2255" s="50"/>
      <c r="E2255" s="50"/>
      <c r="F2255" s="50"/>
      <c r="G2255" s="50"/>
      <c r="H2255" s="45"/>
    </row>
    <row r="2256" spans="1:8" ht="15.75" customHeight="1" x14ac:dyDescent="0.25">
      <c r="A2256" s="47">
        <v>1</v>
      </c>
      <c r="B2256" s="51" t="s">
        <v>106</v>
      </c>
      <c r="C2256" s="49"/>
      <c r="D2256" s="50">
        <v>5</v>
      </c>
      <c r="E2256" s="50">
        <v>100</v>
      </c>
      <c r="F2256" s="50">
        <f t="shared" ref="F2256:F2258" si="99">+E2256*D2256</f>
      </c>
      <c r="G2256" s="187">
        <v>1</v>
      </c>
      <c r="H2256" s="305">
        <f>+G2256*F2267</f>
      </c>
    </row>
    <row r="2257" spans="1:8" ht="15.75" customHeight="1" x14ac:dyDescent="0.25">
      <c r="A2257" s="47">
        <v>2</v>
      </c>
      <c r="B2257" s="51" t="s">
        <v>107</v>
      </c>
      <c r="C2257" s="49"/>
      <c r="D2257" s="50">
        <v>30</v>
      </c>
      <c r="E2257" s="50">
        <v>100</v>
      </c>
      <c r="F2257" s="50">
        <f t="shared" si="99"/>
      </c>
      <c r="G2257" s="232"/>
      <c r="H2257" s="306"/>
    </row>
    <row r="2258" spans="1:8" ht="15.75" customHeight="1" x14ac:dyDescent="0.25">
      <c r="A2258" s="47">
        <v>3</v>
      </c>
      <c r="B2258" s="82" t="s">
        <v>108</v>
      </c>
      <c r="C2258" s="49"/>
      <c r="D2258" s="50">
        <v>15</v>
      </c>
      <c r="E2258" s="50">
        <v>100</v>
      </c>
      <c r="F2258" s="50">
        <f t="shared" si="99"/>
      </c>
      <c r="G2258" s="189"/>
      <c r="H2258" s="307"/>
    </row>
    <row r="2259" spans="1:8" ht="15.75" customHeight="1" x14ac:dyDescent="0.25">
      <c r="A2259" s="47"/>
      <c r="B2259" s="82"/>
      <c r="C2259" s="49"/>
      <c r="D2259" s="50"/>
      <c r="E2259" s="50"/>
      <c r="F2259" s="50"/>
      <c r="G2259" s="208"/>
      <c r="H2259" s="311"/>
    </row>
    <row r="2260" spans="1:8" ht="15.75" customHeight="1" x14ac:dyDescent="0.25">
      <c r="A2260" s="47"/>
      <c r="B2260" s="82"/>
      <c r="C2260" s="49"/>
      <c r="D2260" s="50"/>
      <c r="E2260" s="50"/>
      <c r="F2260" s="50"/>
      <c r="G2260" s="208"/>
      <c r="H2260" s="311"/>
    </row>
    <row r="2261" spans="1:8" ht="15.75" customHeight="1" x14ac:dyDescent="0.25">
      <c r="A2261" s="47"/>
      <c r="B2261" s="82"/>
      <c r="C2261" s="49"/>
      <c r="D2261" s="50"/>
      <c r="E2261" s="50"/>
      <c r="F2261" s="50"/>
      <c r="G2261" s="208"/>
      <c r="H2261" s="311"/>
    </row>
    <row r="2262" spans="1:8" ht="15.75" customHeight="1" x14ac:dyDescent="0.25">
      <c r="A2262" s="47"/>
      <c r="B2262" s="82"/>
      <c r="C2262" s="49"/>
      <c r="D2262" s="50"/>
      <c r="E2262" s="50"/>
      <c r="F2262" s="50"/>
      <c r="G2262" s="208"/>
      <c r="H2262" s="311"/>
    </row>
    <row r="2263" spans="1:8" ht="15.75" customHeight="1" x14ac:dyDescent="0.25">
      <c r="A2263" s="47"/>
      <c r="B2263" s="82"/>
      <c r="C2263" s="49"/>
      <c r="D2263" s="50"/>
      <c r="E2263" s="50"/>
      <c r="F2263" s="50"/>
      <c r="G2263" s="208"/>
      <c r="H2263" s="311"/>
    </row>
    <row r="2264" spans="1:8" ht="15.75" customHeight="1" x14ac:dyDescent="0.25">
      <c r="A2264" s="47"/>
      <c r="B2264" s="82"/>
      <c r="C2264" s="49"/>
      <c r="D2264" s="50"/>
      <c r="E2264" s="50"/>
      <c r="F2264" s="50"/>
      <c r="G2264" s="208"/>
      <c r="H2264" s="311"/>
    </row>
    <row r="2265" spans="1:8" ht="15.75" customHeight="1" x14ac:dyDescent="0.25">
      <c r="A2265" s="47"/>
      <c r="B2265" s="51"/>
      <c r="C2265" s="49"/>
      <c r="D2265" s="50"/>
      <c r="E2265" s="50"/>
      <c r="F2265" s="50"/>
      <c r="G2265" s="208"/>
      <c r="H2265" s="311"/>
    </row>
    <row r="2266" spans="1:8" ht="15.75" customHeight="1" x14ac:dyDescent="0.25">
      <c r="A2266" s="83"/>
      <c r="B2266" s="84"/>
      <c r="C2266" s="17"/>
      <c r="D2266" s="58"/>
      <c r="E2266" s="58"/>
      <c r="F2266" s="18"/>
      <c r="G2266" s="58"/>
      <c r="H2266" s="61"/>
    </row>
    <row r="2267" spans="1:8" ht="15.75" customHeight="1" x14ac:dyDescent="0.25">
      <c r="A2267" s="62"/>
      <c r="B2267" s="63"/>
      <c r="C2267" s="64" t="s">
        <v>58</v>
      </c>
      <c r="D2267" s="65">
        <f>SUM(D2255:D2266)</f>
      </c>
      <c r="E2267" s="65"/>
      <c r="F2267" s="66">
        <f>SUM(F2256:F2266)</f>
      </c>
      <c r="G2267" s="67"/>
      <c r="H2267" s="68">
        <f>SUM(H2255:H2266)</f>
      </c>
    </row>
    <row r="2268" spans="1:8" ht="15.75" customHeight="1" x14ac:dyDescent="0.25">
      <c r="A2268" s="69"/>
      <c r="B2268" s="70"/>
      <c r="C2268" s="70"/>
      <c r="D2268" s="71"/>
      <c r="E2268" s="70"/>
      <c r="F2268" s="72"/>
      <c r="G2268" s="73"/>
      <c r="H2268" s="74"/>
    </row>
    <row r="2269" spans="1:8" ht="15.75" customHeight="1" x14ac:dyDescent="0.25">
      <c r="A2269" s="85" t="s">
        <v>72</v>
      </c>
      <c r="B2269" s="85"/>
      <c r="C2269" s="85"/>
      <c r="D2269" s="85"/>
      <c r="E2269" s="85"/>
      <c r="F2269" s="85"/>
      <c r="G2269" s="85"/>
      <c r="H2269" s="85"/>
    </row>
    <row r="2270" spans="1:8" ht="15.75" customHeight="1" x14ac:dyDescent="0.25">
      <c r="A2270" s="76"/>
      <c r="B2270" s="76"/>
      <c r="C2270" s="76"/>
      <c r="D2270" s="77" t="s">
        <v>59</v>
      </c>
      <c r="E2270" s="76" t="s">
        <v>60</v>
      </c>
      <c r="F2270" s="76"/>
      <c r="G2270" s="17"/>
      <c r="H2270" s="25"/>
    </row>
    <row r="2271" spans="1:8" ht="15.75" customHeight="1" x14ac:dyDescent="0.25">
      <c r="A2271" s="17"/>
      <c r="B2271" s="17"/>
      <c r="C2271" s="17"/>
      <c r="D2271" s="18"/>
      <c r="E2271" s="17"/>
      <c r="F2271" s="17"/>
      <c r="G2271" s="17"/>
      <c r="H2271" s="25"/>
    </row>
    <row r="2272" spans="1:8" ht="15.75" customHeight="1" x14ac:dyDescent="0.25">
      <c r="A2272" s="17"/>
      <c r="B2272" s="17"/>
      <c r="C2272" s="17"/>
      <c r="D2272" s="18"/>
      <c r="E2272" s="17"/>
      <c r="F2272" s="17"/>
      <c r="G2272" s="17"/>
      <c r="H2272" s="25"/>
    </row>
    <row r="2273" spans="1:8" ht="15.75" customHeight="1" x14ac:dyDescent="0.25">
      <c r="A2273" s="76"/>
      <c r="B2273" s="76"/>
      <c r="C2273" s="76"/>
      <c r="D2273" s="77"/>
      <c r="E2273" s="76" t="s">
        <v>61</v>
      </c>
      <c r="F2273" s="76"/>
      <c r="G2273" s="17"/>
      <c r="H2273" s="25"/>
    </row>
    <row r="2274" spans="1:8" ht="15.75" customHeight="1" x14ac:dyDescent="0.25">
      <c r="D2274" s="9"/>
      <c r="H2274" s="9"/>
    </row>
    <row r="2275" spans="1:8" ht="15.75" customHeight="1" x14ac:dyDescent="0.25">
      <c r="D2275" s="9"/>
      <c r="H2275" s="9"/>
    </row>
    <row r="2276" spans="1:8" ht="15.75" customHeight="1" x14ac:dyDescent="0.25">
      <c r="D2276" s="9"/>
      <c r="H2276" s="9"/>
    </row>
    <row r="2277" spans="1:8" ht="15.75" customHeight="1" x14ac:dyDescent="0.25">
      <c r="D2277" s="9"/>
      <c r="H2277" s="9"/>
    </row>
    <row r="2278" spans="1:8" ht="15.75" customHeight="1" x14ac:dyDescent="0.25">
      <c r="D2278" s="9"/>
      <c r="H2278" s="9"/>
    </row>
    <row r="2279" spans="1:8" ht="15.75" customHeight="1" x14ac:dyDescent="0.25">
      <c r="D2279" s="9"/>
      <c r="H2279" s="9"/>
    </row>
    <row r="2280" spans="1:8" ht="15.75" customHeight="1" x14ac:dyDescent="0.25">
      <c r="D2280" s="9"/>
      <c r="H2280" s="9"/>
    </row>
    <row r="2281" spans="1:8" ht="15.75" customHeight="1" x14ac:dyDescent="0.25">
      <c r="D2281" s="9"/>
      <c r="H2281" s="9"/>
    </row>
    <row r="2282" spans="1:8" ht="15.75" customHeight="1" x14ac:dyDescent="0.25">
      <c r="D2282" s="9"/>
      <c r="H2282" s="9"/>
    </row>
    <row r="2283" spans="1:8" ht="15.75" customHeight="1" x14ac:dyDescent="0.25">
      <c r="D2283" s="9"/>
      <c r="H2283" s="9"/>
    </row>
    <row r="2284" spans="1:8" ht="15.75" customHeight="1" x14ac:dyDescent="0.25">
      <c r="D2284" s="9"/>
      <c r="H2284" s="9"/>
    </row>
    <row r="2285" spans="1:8" ht="15.75" customHeight="1" x14ac:dyDescent="0.25">
      <c r="A2285" s="36" t="s">
        <v>21</v>
      </c>
      <c r="B2285" s="36"/>
      <c r="C2285" s="36"/>
      <c r="D2285" s="36"/>
      <c r="E2285" s="36"/>
      <c r="F2285" s="36"/>
      <c r="G2285" s="36"/>
      <c r="H2285" s="36"/>
    </row>
    <row r="2286" spans="1:8" ht="15.75" customHeight="1" x14ac:dyDescent="0.25">
      <c r="A2286" s="17"/>
      <c r="B2286" s="17"/>
      <c r="C2286" s="17"/>
      <c r="D2286" s="18"/>
      <c r="E2286" s="17"/>
      <c r="F2286" s="17"/>
      <c r="G2286" s="17"/>
      <c r="H2286" s="24"/>
    </row>
    <row r="2287" spans="1:8" ht="15.75" customHeight="1" x14ac:dyDescent="0.25">
      <c r="A2287" s="17"/>
      <c r="B2287" s="17"/>
      <c r="C2287" s="18"/>
      <c r="D2287" s="75"/>
      <c r="E2287" s="36"/>
      <c r="F2287" s="36"/>
      <c r="G2287" s="36"/>
      <c r="H2287" s="25"/>
    </row>
    <row r="2288" spans="1:8" ht="15.75" customHeight="1" x14ac:dyDescent="0.25">
      <c r="A2288" s="17" t="s">
        <v>28</v>
      </c>
      <c r="B2288" s="17"/>
      <c r="C2288" s="17"/>
      <c r="D2288" s="18"/>
      <c r="E2288" s="17"/>
      <c r="F2288" s="19" t="s">
        <v>24</v>
      </c>
      <c r="G2288" s="21" t="s">
        <v>843</v>
      </c>
      <c r="H2288" s="22"/>
    </row>
    <row r="2289" spans="1:8" ht="15.75" customHeight="1" x14ac:dyDescent="0.25">
      <c r="A2289" s="17" t="inlineStr">
        <is>
          <t>Dealer-009</t>
        </is>
      </c>
      <c r="B2289" s="17"/>
      <c r="C2289" s="17" t="inlineStr">
        <is>
          <t>ATTN: Contact-001</t>
        </is>
      </c>
      <c r="D2289" s="18"/>
      <c r="E2289" s="17"/>
      <c r="F2289" s="19" t="s">
        <v>29</v>
      </c>
      <c r="G2289" s="17" t="s">
        <v>844</v>
      </c>
      <c r="H2289" s="18"/>
    </row>
    <row r="2290" spans="1:8" ht="15.75" customHeight="1" x14ac:dyDescent="0.25">
      <c r="A2290" s="17" t="inlineStr">
        <is>
          <t>Address line (redacted)</t>
        </is>
      </c>
      <c r="B2290" s="17"/>
      <c r="C2290" s="17"/>
      <c r="D2290" s="18"/>
      <c r="E2290" s="19"/>
      <c r="F2290" s="17"/>
      <c r="G2290" s="17"/>
      <c r="H2290" s="25"/>
    </row>
    <row r="2291" spans="1:8" ht="15.75" customHeight="1" x14ac:dyDescent="0.25">
      <c r="A2291" s="17" t="inlineStr">
        <is>
          <t>Address line (redacted)</t>
        </is>
      </c>
      <c r="B2291" s="17"/>
      <c r="C2291" s="17"/>
      <c r="D2291" s="24"/>
      <c r="E2291" s="17"/>
      <c r="F2291" s="18"/>
      <c r="G2291" s="17"/>
      <c r="H2291" s="25"/>
    </row>
    <row r="2292" spans="1:8" ht="15.75" customHeight="1" x14ac:dyDescent="0.25">
      <c r="D2292" s="24"/>
      <c r="E2292" s="17"/>
      <c r="F2292" s="18"/>
      <c r="G2292" s="17"/>
      <c r="H2292" s="25"/>
    </row>
    <row r="2293" spans="1:8" ht="15.75" customHeight="1" x14ac:dyDescent="0.25">
      <c r="A2293" s="17" t="s">
        <v>34</v>
      </c>
      <c r="B2293" s="17"/>
      <c r="C2293" s="17"/>
      <c r="D2293" s="18"/>
      <c r="E2293" s="17"/>
      <c r="F2293" s="18"/>
      <c r="G2293" s="17"/>
      <c r="H2293" s="25"/>
    </row>
    <row r="2294" spans="1:8" ht="15.75" customHeight="1" x14ac:dyDescent="0.25">
      <c r="A2294" s="17"/>
      <c r="B2294" s="17"/>
      <c r="C2294" s="17"/>
      <c r="D2294" s="18"/>
      <c r="E2294" s="17"/>
      <c r="F2294" s="18"/>
      <c r="G2294" s="17"/>
      <c r="H2294" s="25"/>
    </row>
    <row r="2295" spans="1:8" ht="15.75" customHeight="1" x14ac:dyDescent="0.25">
      <c r="A2295" s="17" t="s">
        <v>35</v>
      </c>
      <c r="B2295" s="17"/>
      <c r="C2295" s="17"/>
      <c r="D2295" s="18"/>
      <c r="E2295" s="17"/>
      <c r="F2295" s="18"/>
      <c r="G2295" s="17"/>
      <c r="H2295" s="25"/>
    </row>
    <row r="2296" spans="1:8" ht="15.75" customHeight="1" x14ac:dyDescent="0.25">
      <c r="A2296" s="17" t="s">
        <v>36</v>
      </c>
      <c r="B2296" s="17"/>
      <c r="C2296" s="17"/>
      <c r="D2296" s="18"/>
      <c r="E2296" s="17"/>
      <c r="F2296" s="18"/>
      <c r="G2296" s="17"/>
      <c r="H2296" s="25"/>
    </row>
    <row r="2297" spans="1:8" ht="15.75" customHeight="1" x14ac:dyDescent="0.25">
      <c r="A2297" s="17"/>
      <c r="B2297" s="17"/>
      <c r="C2297" s="17"/>
      <c r="D2297" s="18"/>
      <c r="E2297" s="17"/>
      <c r="F2297" s="18"/>
      <c r="G2297" s="17"/>
      <c r="H2297" s="25"/>
    </row>
    <row r="2298" spans="1:8" ht="15.75" customHeight="1" x14ac:dyDescent="0.25">
      <c r="A2298" s="26" t="s">
        <v>37</v>
      </c>
      <c r="B2298" s="27" t="s">
        <v>38</v>
      </c>
      <c r="C2298" s="27"/>
      <c r="D2298" s="28" t="s">
        <v>39</v>
      </c>
      <c r="E2298" s="29" t="s">
        <v>40</v>
      </c>
      <c r="F2298" s="30" t="s">
        <v>41</v>
      </c>
      <c r="G2298" s="31" t="s">
        <v>42</v>
      </c>
      <c r="H2298" s="33" t="s">
        <v>43</v>
      </c>
    </row>
    <row r="2299" spans="1:8" ht="15.75" customHeight="1" x14ac:dyDescent="0.25">
      <c r="A2299" s="34"/>
      <c r="B2299" s="35"/>
      <c r="C2299" s="36"/>
      <c r="D2299" s="37"/>
      <c r="E2299" s="37"/>
      <c r="F2299" s="38"/>
      <c r="G2299" s="39"/>
      <c r="H2299" s="40"/>
    </row>
    <row r="2300" spans="1:8" ht="15.75" customHeight="1" x14ac:dyDescent="0.25">
      <c r="A2300" s="47"/>
      <c r="B2300" s="79" t="s">
        <v>803</v>
      </c>
      <c r="C2300" s="80"/>
      <c r="D2300" s="50"/>
      <c r="E2300" s="50"/>
      <c r="F2300" s="50"/>
      <c r="G2300" s="50"/>
      <c r="H2300" s="45"/>
    </row>
    <row r="2301" spans="1:8" ht="15.75" customHeight="1" x14ac:dyDescent="0.25">
      <c r="A2301" s="47">
        <v>1</v>
      </c>
      <c r="B2301" s="51" t="s">
        <v>107</v>
      </c>
      <c r="C2301" s="49"/>
      <c r="D2301" s="50">
        <v>1</v>
      </c>
      <c r="E2301" s="50">
        <v>100</v>
      </c>
      <c r="F2301" s="50">
        <f t="shared" ref="F2301:F2302" si="100">+E2301*D2301</f>
      </c>
      <c r="G2301" s="232">
        <v>1</v>
      </c>
      <c r="H2301" s="306">
        <f>+G2301*F2315</f>
      </c>
    </row>
    <row r="2302" spans="1:8" ht="15.75" customHeight="1" x14ac:dyDescent="0.25">
      <c r="A2302" s="47">
        <v>2</v>
      </c>
      <c r="B2302" s="82" t="s">
        <v>108</v>
      </c>
      <c r="C2302" s="49"/>
      <c r="D2302" s="50">
        <v>1</v>
      </c>
      <c r="E2302" s="50">
        <v>100</v>
      </c>
      <c r="F2302" s="50">
        <f t="shared" si="100"/>
      </c>
      <c r="G2302" s="189"/>
      <c r="H2302" s="307"/>
    </row>
    <row r="2303" spans="1:8" ht="15.75" customHeight="1" x14ac:dyDescent="0.25">
      <c r="A2303" s="47"/>
      <c r="B2303" s="79" t="s">
        <v>354</v>
      </c>
      <c r="C2303" s="80"/>
      <c r="D2303" s="50"/>
      <c r="E2303" s="50"/>
      <c r="F2303" s="50"/>
      <c r="G2303" s="233"/>
      <c r="H2303" s="318"/>
    </row>
    <row r="2304" spans="1:8" ht="15.75" customHeight="1" x14ac:dyDescent="0.25">
      <c r="A2304" s="47">
        <v>3</v>
      </c>
      <c r="B2304" s="82" t="s">
        <v>326</v>
      </c>
      <c r="C2304" s="49" t="s">
        <v>355</v>
      </c>
      <c r="D2304" s="50">
        <v>1</v>
      </c>
      <c r="E2304" s="50">
        <v>400</v>
      </c>
      <c r="F2304" s="50">
        <f t="shared" ref="F2304:F2305" si="101">+E2304*D2304</f>
      </c>
      <c r="G2304" s="233">
        <v>1</v>
      </c>
      <c r="H2304" s="318">
        <f t="shared" ref="H2304:H2305" si="102">+G2304*F2304</f>
      </c>
    </row>
    <row r="2305" spans="1:8" ht="15.75" customHeight="1" x14ac:dyDescent="0.25">
      <c r="A2305" s="47">
        <v>4</v>
      </c>
      <c r="B2305" s="82" t="s">
        <v>326</v>
      </c>
      <c r="C2305" s="49" t="s">
        <v>355</v>
      </c>
      <c r="D2305" s="187">
        <v>1</v>
      </c>
      <c r="E2305" s="50">
        <v>35</v>
      </c>
      <c r="F2305" s="50">
        <f t="shared" si="101"/>
      </c>
      <c r="G2305" s="233">
        <v>1</v>
      </c>
      <c r="H2305" s="318">
        <f t="shared" si="102"/>
      </c>
    </row>
    <row r="2306" spans="1:8" ht="15.75" customHeight="1" x14ac:dyDescent="0.25">
      <c r="A2306" s="47">
        <v>5</v>
      </c>
      <c r="B2306" s="82" t="s">
        <v>326</v>
      </c>
      <c r="C2306" s="49" t="s">
        <v>355</v>
      </c>
      <c r="D2306" s="189"/>
      <c r="E2306" s="50">
        <v>65</v>
      </c>
      <c r="F2306" s="50">
        <v>65</v>
      </c>
      <c r="G2306" s="319" t="s">
        <v>571</v>
      </c>
      <c r="H2306" s="318"/>
    </row>
    <row r="2307" spans="1:8" ht="15.75" customHeight="1" x14ac:dyDescent="0.25">
      <c r="A2307" s="47"/>
      <c r="B2307" s="79" t="s">
        <v>44</v>
      </c>
      <c r="C2307" s="80"/>
      <c r="D2307" s="233"/>
      <c r="E2307" s="50"/>
      <c r="F2307" s="50"/>
      <c r="G2307" s="233"/>
      <c r="H2307" s="318"/>
    </row>
    <row r="2308" spans="1:8" ht="15.75" customHeight="1" x14ac:dyDescent="0.25">
      <c r="A2308" s="47">
        <v>6</v>
      </c>
      <c r="B2308" s="82" t="s">
        <v>597</v>
      </c>
      <c r="C2308" s="49"/>
      <c r="D2308" s="233">
        <v>5</v>
      </c>
      <c r="E2308" s="50">
        <v>10</v>
      </c>
      <c r="F2308" s="50">
        <f t="shared" ref="F2308:F2311" si="103">+E2308*D2308</f>
      </c>
      <c r="G2308" s="233">
        <v>1</v>
      </c>
      <c r="H2308" s="318">
        <f t="shared" ref="H2308:H2311" si="104">+G2308*F2308</f>
      </c>
    </row>
    <row r="2309" spans="1:8" ht="15.75" customHeight="1" x14ac:dyDescent="0.25">
      <c r="A2309" s="47">
        <v>7</v>
      </c>
      <c r="B2309" s="82" t="s">
        <v>573</v>
      </c>
      <c r="C2309" s="49" t="s">
        <v>396</v>
      </c>
      <c r="D2309" s="233">
        <v>2</v>
      </c>
      <c r="E2309" s="50">
        <v>5</v>
      </c>
      <c r="F2309" s="50">
        <f t="shared" si="103"/>
      </c>
      <c r="G2309" s="233">
        <v>1</v>
      </c>
      <c r="H2309" s="318">
        <f t="shared" si="104"/>
      </c>
    </row>
    <row r="2310" spans="1:8" ht="15.75" customHeight="1" x14ac:dyDescent="0.25">
      <c r="A2310" s="47">
        <v>8</v>
      </c>
      <c r="B2310" s="82" t="s">
        <v>589</v>
      </c>
      <c r="C2310" s="49" t="s">
        <v>392</v>
      </c>
      <c r="D2310" s="233">
        <v>2</v>
      </c>
      <c r="E2310" s="50">
        <v>5</v>
      </c>
      <c r="F2310" s="50">
        <f t="shared" si="103"/>
      </c>
      <c r="G2310" s="233">
        <v>1</v>
      </c>
      <c r="H2310" s="318">
        <f t="shared" si="104"/>
      </c>
    </row>
    <row r="2311" spans="1:8" ht="15.75" customHeight="1" x14ac:dyDescent="0.25">
      <c r="A2311" s="47">
        <v>9</v>
      </c>
      <c r="B2311" s="82" t="s">
        <v>234</v>
      </c>
      <c r="C2311" s="49" t="s">
        <v>369</v>
      </c>
      <c r="D2311" s="233">
        <v>2</v>
      </c>
      <c r="E2311" s="50">
        <v>5</v>
      </c>
      <c r="F2311" s="50">
        <f t="shared" si="103"/>
      </c>
      <c r="G2311" s="233">
        <v>1</v>
      </c>
      <c r="H2311" s="318">
        <f t="shared" si="104"/>
      </c>
    </row>
    <row r="2312" spans="1:8" ht="15.75" customHeight="1" x14ac:dyDescent="0.25">
      <c r="A2312" s="47"/>
      <c r="B2312" s="82"/>
      <c r="C2312" s="49"/>
      <c r="D2312" s="233"/>
      <c r="E2312" s="50"/>
      <c r="F2312" s="50"/>
      <c r="G2312" s="233"/>
      <c r="H2312" s="318"/>
    </row>
    <row r="2313" spans="1:8" ht="15.75" customHeight="1" x14ac:dyDescent="0.25">
      <c r="A2313" s="47"/>
      <c r="B2313" s="51"/>
      <c r="C2313" s="49"/>
      <c r="D2313" s="50"/>
      <c r="E2313" s="50"/>
      <c r="F2313" s="50"/>
      <c r="G2313" s="50"/>
      <c r="H2313" s="81"/>
    </row>
    <row r="2314" spans="1:8" ht="15.75" customHeight="1" x14ac:dyDescent="0.25">
      <c r="A2314" s="320"/>
      <c r="B2314" s="53"/>
      <c r="C2314" s="49"/>
      <c r="D2314" s="109"/>
      <c r="E2314" s="109"/>
      <c r="F2314" s="109"/>
      <c r="G2314" s="109"/>
      <c r="H2314" s="110"/>
    </row>
    <row r="2315" spans="1:8" ht="15.75" customHeight="1" x14ac:dyDescent="0.25">
      <c r="A2315" s="62"/>
      <c r="B2315" s="63"/>
      <c r="C2315" s="64" t="s">
        <v>58</v>
      </c>
      <c r="D2315" s="65">
        <f>SUM(D2300:D2314)</f>
      </c>
      <c r="E2315" s="65"/>
      <c r="F2315" s="66">
        <f>SUM(F2301:F2314)</f>
      </c>
      <c r="G2315" s="67"/>
      <c r="H2315" s="68">
        <f>SUM(H2301:H2314)</f>
      </c>
    </row>
    <row r="2316" spans="1:8" ht="15.75" customHeight="1" x14ac:dyDescent="0.25">
      <c r="A2316" s="69"/>
      <c r="B2316" s="70"/>
      <c r="C2316" s="70"/>
      <c r="D2316" s="71"/>
      <c r="E2316" s="70"/>
      <c r="F2316" s="72"/>
      <c r="G2316" s="73"/>
      <c r="H2316" s="74"/>
    </row>
    <row r="2317" spans="1:8" ht="15.75" customHeight="1" x14ac:dyDescent="0.25">
      <c r="A2317" s="85" t="s">
        <v>72</v>
      </c>
      <c r="B2317" s="85"/>
      <c r="C2317" s="85"/>
      <c r="D2317" s="85"/>
      <c r="E2317" s="85"/>
      <c r="F2317" s="85"/>
      <c r="G2317" s="85"/>
      <c r="H2317" s="85"/>
    </row>
    <row r="2318" spans="1:8" ht="15.75" customHeight="1" x14ac:dyDescent="0.25">
      <c r="A2318" s="76"/>
      <c r="B2318" s="76"/>
      <c r="C2318" s="76"/>
      <c r="D2318" s="77" t="s">
        <v>59</v>
      </c>
      <c r="E2318" s="76" t="s">
        <v>60</v>
      </c>
      <c r="F2318" s="76"/>
      <c r="G2318" s="17"/>
      <c r="H2318" s="25"/>
    </row>
    <row r="2319" spans="1:8" ht="15.75" customHeight="1" x14ac:dyDescent="0.25">
      <c r="A2319" s="17"/>
      <c r="B2319" s="17"/>
      <c r="C2319" s="17"/>
      <c r="D2319" s="18"/>
      <c r="E2319" s="17"/>
      <c r="F2319" s="17"/>
      <c r="G2319" s="17"/>
      <c r="H2319" s="25"/>
    </row>
    <row r="2320" spans="1:8" ht="15.75" customHeight="1" x14ac:dyDescent="0.25">
      <c r="A2320" s="76"/>
      <c r="B2320" s="76"/>
      <c r="C2320" s="76"/>
      <c r="D2320" s="77"/>
      <c r="E2320" s="76" t="s">
        <v>61</v>
      </c>
      <c r="F2320" s="76"/>
      <c r="G2320" s="17"/>
      <c r="H2320" s="25"/>
    </row>
    <row r="2321" spans="1:8" ht="15.75" customHeight="1" x14ac:dyDescent="0.25">
      <c r="D2321" s="9"/>
      <c r="H2321" s="9"/>
    </row>
    <row r="2322" spans="1:8" ht="15.75" customHeight="1" x14ac:dyDescent="0.25">
      <c r="D2322" s="9"/>
      <c r="H2322" s="9"/>
    </row>
    <row r="2323" spans="1:8" ht="15.75" customHeight="1" x14ac:dyDescent="0.25">
      <c r="D2323" s="9"/>
      <c r="H2323" s="9"/>
    </row>
    <row r="2324" spans="1:8" ht="15.75" customHeight="1" x14ac:dyDescent="0.25">
      <c r="D2324" s="9"/>
      <c r="H2324" s="9"/>
    </row>
    <row r="2325" spans="1:8" ht="15.75" customHeight="1" x14ac:dyDescent="0.25">
      <c r="D2325" s="9"/>
      <c r="H2325" s="9"/>
    </row>
    <row r="2326" spans="1:8" ht="15.75" customHeight="1" x14ac:dyDescent="0.25">
      <c r="D2326" s="9"/>
      <c r="H2326" s="9"/>
    </row>
    <row r="2327" spans="1:8" ht="15.75" customHeight="1" x14ac:dyDescent="0.25">
      <c r="D2327" s="9"/>
      <c r="H2327" s="9"/>
    </row>
    <row r="2328" spans="1:8" ht="15.75" customHeight="1" x14ac:dyDescent="0.25">
      <c r="D2328" s="9"/>
      <c r="H2328" s="9"/>
    </row>
    <row r="2329" spans="1:8" ht="15.75" customHeight="1" x14ac:dyDescent="0.25">
      <c r="D2329" s="9"/>
      <c r="H2329" s="9"/>
    </row>
    <row r="2330" spans="1:8" ht="15.75" customHeight="1" x14ac:dyDescent="0.25">
      <c r="D2330" s="9"/>
      <c r="H2330" s="9"/>
    </row>
    <row r="2331" spans="1:8" ht="15.75" customHeight="1" x14ac:dyDescent="0.25">
      <c r="A2331" s="10" t="s">
        <v>21</v>
      </c>
      <c r="B2331" s="10"/>
      <c r="C2331" s="10"/>
      <c r="D2331" s="10"/>
      <c r="E2331" s="10"/>
      <c r="F2331" s="10"/>
      <c r="G2331" s="10"/>
      <c r="H2331" s="10"/>
    </row>
    <row r="2332" spans="1:8" ht="15.75" customHeight="1" x14ac:dyDescent="0.25">
      <c r="D2332" s="9"/>
      <c r="H2332" s="9"/>
    </row>
    <row r="2333" spans="1:8" ht="15.75" customHeight="1" x14ac:dyDescent="0.25">
      <c r="A2333" s="17" t="s">
        <v>28</v>
      </c>
      <c r="B2333" s="17"/>
      <c r="C2333" s="86"/>
      <c r="D2333" s="18"/>
      <c r="E2333" s="17"/>
      <c r="F2333" s="19" t="s">
        <v>24</v>
      </c>
      <c r="G2333" s="21" t="s">
        <v>843</v>
      </c>
      <c r="H2333" s="22"/>
    </row>
    <row r="2334" spans="1:8" ht="15.75" customHeight="1" x14ac:dyDescent="0.3">
      <c r="A2334" s="87" t="inlineStr">
        <is>
          <t>Dealer-002</t>
        </is>
      </c>
      <c r="B2334" s="87"/>
      <c r="C2334" s="86"/>
      <c r="D2334" s="18"/>
      <c r="E2334" s="17"/>
      <c r="F2334" s="19" t="s">
        <v>29</v>
      </c>
      <c r="G2334" s="17" t="s">
        <v>846</v>
      </c>
      <c r="H2334" s="18"/>
    </row>
    <row r="2335" spans="1:8" ht="15.75" customHeight="1" x14ac:dyDescent="0.3">
      <c r="A2335" s="87" t="inlineStr">
        <is>
          <t>Address line (redacted)</t>
        </is>
      </c>
      <c r="B2335" s="87"/>
      <c r="C2335" s="88" t="inlineStr">
        <is>
          <t>Address line (redacted)</t>
        </is>
      </c>
      <c r="D2335" s="88"/>
      <c r="E2335" s="88"/>
      <c r="F2335" s="18"/>
      <c r="G2335" s="17"/>
      <c r="H2335" s="25"/>
    </row>
    <row r="2336" spans="1:8" ht="15.75" customHeight="1" x14ac:dyDescent="0.3">
      <c r="A2336" s="87" t="inlineStr">
        <is>
          <t>Address line (redacted)</t>
        </is>
      </c>
      <c r="B2336" s="87"/>
      <c r="C2336" s="88"/>
      <c r="D2336" s="88"/>
      <c r="E2336" s="88"/>
      <c r="F2336" s="18"/>
      <c r="G2336" s="17"/>
      <c r="H2336" s="25"/>
    </row>
    <row r="2337" spans="1:8" ht="15.75" customHeight="1" x14ac:dyDescent="0.25">
      <c r="A2337" s="17"/>
      <c r="B2337" s="17"/>
      <c r="C2337" s="88"/>
      <c r="D2337" s="88"/>
      <c r="E2337" s="88"/>
      <c r="F2337" s="18"/>
      <c r="G2337" s="17"/>
      <c r="H2337" s="25"/>
    </row>
    <row r="2338" spans="1:8" ht="15.75" customHeight="1" x14ac:dyDescent="0.25">
      <c r="A2338" s="17" t="s">
        <v>79</v>
      </c>
      <c r="B2338" s="17"/>
      <c r="C2338" s="17"/>
      <c r="D2338" s="18"/>
      <c r="E2338" s="17"/>
      <c r="F2338" s="18"/>
      <c r="G2338" s="17"/>
      <c r="H2338" s="25"/>
    </row>
    <row r="2339" spans="1:8" ht="15.75" customHeight="1" x14ac:dyDescent="0.25">
      <c r="A2339" s="17"/>
      <c r="B2339" s="17"/>
      <c r="C2339" s="17"/>
      <c r="D2339" s="18"/>
      <c r="E2339" s="17"/>
      <c r="F2339" s="18"/>
      <c r="G2339" s="17"/>
      <c r="H2339" s="25"/>
    </row>
    <row r="2340" spans="1:8" ht="15.75" customHeight="1" x14ac:dyDescent="0.25">
      <c r="A2340" s="17" t="s">
        <v>35</v>
      </c>
      <c r="B2340" s="17"/>
      <c r="C2340" s="17"/>
      <c r="D2340" s="18"/>
      <c r="E2340" s="17"/>
      <c r="F2340" s="18"/>
      <c r="G2340" s="17"/>
      <c r="H2340" s="25"/>
    </row>
    <row r="2341" spans="1:8" ht="15.75" customHeight="1" x14ac:dyDescent="0.25">
      <c r="A2341" s="17" t="s">
        <v>36</v>
      </c>
      <c r="B2341" s="17"/>
      <c r="C2341" s="17"/>
      <c r="D2341" s="18"/>
      <c r="E2341" s="17"/>
      <c r="F2341" s="18"/>
      <c r="G2341" s="17"/>
      <c r="H2341" s="25"/>
    </row>
    <row r="2342" spans="1:8" ht="15.75" customHeight="1" x14ac:dyDescent="0.25">
      <c r="A2342" s="89" t="s">
        <v>37</v>
      </c>
      <c r="B2342" s="90" t="s">
        <v>38</v>
      </c>
      <c r="C2342" s="90"/>
      <c r="D2342" s="91" t="s">
        <v>39</v>
      </c>
      <c r="E2342" s="91" t="s">
        <v>40</v>
      </c>
      <c r="F2342" s="92" t="s">
        <v>41</v>
      </c>
      <c r="G2342" s="93" t="s">
        <v>42</v>
      </c>
      <c r="H2342" s="94" t="s">
        <v>43</v>
      </c>
    </row>
    <row r="2343" spans="1:8" ht="15.75" customHeight="1" x14ac:dyDescent="0.3">
      <c r="A2343" s="47"/>
      <c r="B2343" s="95"/>
      <c r="C2343" s="95"/>
      <c r="D2343" s="96"/>
      <c r="E2343" s="96"/>
      <c r="F2343" s="50"/>
      <c r="G2343" s="50"/>
      <c r="H2343" s="45"/>
    </row>
    <row r="2344" spans="1:8" ht="15.75" customHeight="1" x14ac:dyDescent="0.25">
      <c r="A2344" s="97"/>
      <c r="B2344" s="98" t="s">
        <v>848</v>
      </c>
      <c r="C2344" s="99"/>
      <c r="D2344" s="100"/>
      <c r="E2344" s="100"/>
      <c r="F2344" s="100"/>
      <c r="G2344" s="100"/>
      <c r="H2344" s="101"/>
    </row>
    <row r="2345" spans="1:8" ht="15.75" customHeight="1" x14ac:dyDescent="0.25">
      <c r="A2345" s="102">
        <v>1</v>
      </c>
      <c r="B2345" s="103" t="s">
        <v>81</v>
      </c>
      <c r="C2345" s="103"/>
      <c r="D2345" s="50">
        <v>1</v>
      </c>
      <c r="E2345" s="50">
        <v>1</v>
      </c>
      <c r="F2345" s="106">
        <f t="shared" ref="F2345:F2347" si="105">+E2345*D2345</f>
      </c>
      <c r="G2345" s="50">
        <v>1</v>
      </c>
      <c r="H2345" s="45">
        <f t="shared" ref="H2345:H2347" si="106">+G2345*F2345</f>
      </c>
    </row>
    <row r="2346" spans="1:8" ht="15.75" customHeight="1" x14ac:dyDescent="0.25">
      <c r="A2346" s="102">
        <v>2</v>
      </c>
      <c r="B2346" s="103" t="s">
        <v>849</v>
      </c>
      <c r="C2346" s="103"/>
      <c r="D2346" s="50">
        <v>1</v>
      </c>
      <c r="E2346" s="50">
        <v>1</v>
      </c>
      <c r="F2346" s="106">
        <f t="shared" si="105"/>
      </c>
      <c r="G2346" s="50">
        <v>1</v>
      </c>
      <c r="H2346" s="45">
        <f t="shared" si="106"/>
      </c>
    </row>
    <row r="2347" spans="1:8" ht="15.75" customHeight="1" x14ac:dyDescent="0.25">
      <c r="A2347" s="102">
        <v>3</v>
      </c>
      <c r="B2347" s="103" t="s">
        <v>850</v>
      </c>
      <c r="C2347" s="103"/>
      <c r="D2347" s="50">
        <v>1</v>
      </c>
      <c r="E2347" s="50">
        <v>1</v>
      </c>
      <c r="F2347" s="106">
        <f t="shared" si="105"/>
      </c>
      <c r="G2347" s="50">
        <v>1</v>
      </c>
      <c r="H2347" s="45">
        <f t="shared" si="106"/>
      </c>
    </row>
    <row r="2348" spans="1:8" ht="15.75" customHeight="1" x14ac:dyDescent="0.25">
      <c r="A2348" s="102"/>
      <c r="B2348" s="103"/>
      <c r="C2348" s="103"/>
      <c r="D2348" s="50"/>
      <c r="E2348" s="50"/>
      <c r="F2348" s="106"/>
      <c r="G2348" s="50"/>
      <c r="H2348" s="45"/>
    </row>
    <row r="2349" spans="1:8" ht="15.75" customHeight="1" x14ac:dyDescent="0.25">
      <c r="A2349" s="102"/>
      <c r="B2349" s="107"/>
      <c r="C2349" s="108"/>
      <c r="D2349" s="109"/>
      <c r="E2349" s="109"/>
      <c r="F2349" s="108"/>
      <c r="G2349" s="109"/>
      <c r="H2349" s="110"/>
    </row>
    <row r="2350" spans="1:8" ht="15.75" customHeight="1" x14ac:dyDescent="0.25">
      <c r="A2350" s="111"/>
      <c r="B2350" s="112"/>
      <c r="C2350" s="113"/>
      <c r="D2350" s="108"/>
      <c r="E2350" s="114"/>
      <c r="F2350" s="109"/>
      <c r="G2350" s="115"/>
      <c r="H2350" s="110"/>
    </row>
    <row r="2351" spans="1:8" ht="15.75" customHeight="1" x14ac:dyDescent="0.25">
      <c r="A2351" s="116"/>
      <c r="B2351" s="117"/>
      <c r="C2351" s="118" t="s">
        <v>58</v>
      </c>
      <c r="D2351" s="119">
        <f>SUM(D2345:D2350)</f>
      </c>
      <c r="E2351" s="119"/>
      <c r="F2351" s="119">
        <f>SUM(F2345:F2350)</f>
      </c>
      <c r="G2351" s="120"/>
      <c r="H2351" s="121">
        <f>SUM(H2345:H2350)</f>
      </c>
    </row>
    <row r="2352" spans="1:8" ht="15.75" customHeight="1" x14ac:dyDescent="0.25">
      <c r="A2352" s="122"/>
      <c r="B2352" s="123"/>
      <c r="C2352" s="124"/>
      <c r="D2352" s="60"/>
      <c r="E2352" s="125"/>
      <c r="F2352" s="125"/>
      <c r="G2352" s="126"/>
      <c r="H2352" s="74"/>
    </row>
    <row r="2353" spans="1:8" ht="15.75" customHeight="1" x14ac:dyDescent="0.25">
      <c r="A2353" s="127"/>
      <c r="B2353" s="18"/>
      <c r="C2353" s="18"/>
      <c r="D2353" s="77" t="s">
        <v>59</v>
      </c>
      <c r="E2353" s="76" t="s">
        <v>60</v>
      </c>
      <c r="F2353" s="76"/>
      <c r="G2353" s="17"/>
      <c r="H2353" s="25"/>
    </row>
    <row r="2354" spans="1:8" ht="15.75" customHeight="1" x14ac:dyDescent="0.25">
      <c r="A2354" s="127"/>
      <c r="B2354" s="18"/>
      <c r="C2354" s="18"/>
      <c r="D2354" s="77"/>
      <c r="E2354" s="76"/>
      <c r="F2354" s="76"/>
      <c r="G2354" s="17"/>
      <c r="H2354" s="25"/>
    </row>
    <row r="2355" spans="1:8" ht="15.75" customHeight="1" x14ac:dyDescent="0.25">
      <c r="A2355" s="76"/>
      <c r="B2355" s="76"/>
      <c r="C2355" s="76"/>
      <c r="D2355" s="77"/>
      <c r="E2355" s="76"/>
      <c r="F2355" s="76"/>
      <c r="G2355" s="17"/>
      <c r="H2355" s="25"/>
    </row>
    <row r="2356" spans="1:8" ht="15.75" customHeight="1" x14ac:dyDescent="0.25">
      <c r="A2356" s="76"/>
      <c r="B2356" s="76"/>
      <c r="C2356" s="76"/>
      <c r="D2356" s="77"/>
      <c r="E2356" s="76" t="s">
        <v>61</v>
      </c>
      <c r="F2356" s="76"/>
      <c r="G2356" s="17"/>
      <c r="H2356" s="25"/>
    </row>
    <row r="2357" spans="1:8" ht="15.75" customHeight="1" x14ac:dyDescent="0.25">
      <c r="A2357" s="76"/>
      <c r="B2357" s="76"/>
      <c r="C2357" s="76"/>
      <c r="D2357" s="77"/>
      <c r="E2357" s="76"/>
      <c r="F2357" s="76"/>
      <c r="G2357" s="17"/>
      <c r="H2357" s="25"/>
    </row>
    <row r="2358" spans="1:8" ht="15.75" customHeight="1" x14ac:dyDescent="0.25">
      <c r="A2358" s="76"/>
      <c r="B2358" s="76"/>
      <c r="C2358" s="76"/>
      <c r="D2358" s="77"/>
      <c r="E2358" s="76"/>
      <c r="F2358" s="76"/>
      <c r="G2358" s="17"/>
      <c r="H2358" s="25"/>
    </row>
    <row r="2359" spans="1:8" ht="15.75" customHeight="1" x14ac:dyDescent="0.25">
      <c r="A2359" s="76"/>
      <c r="B2359" s="76"/>
      <c r="C2359" s="76"/>
      <c r="D2359" s="77"/>
      <c r="E2359" s="76"/>
      <c r="F2359" s="76"/>
      <c r="G2359" s="17"/>
      <c r="H2359" s="25"/>
    </row>
    <row r="2360" spans="1:8" ht="15.75" customHeight="1" x14ac:dyDescent="0.25">
      <c r="A2360" s="76"/>
      <c r="B2360" s="76"/>
      <c r="C2360" s="76"/>
      <c r="D2360" s="77"/>
      <c r="E2360" s="76"/>
      <c r="F2360" s="76"/>
      <c r="G2360" s="17"/>
      <c r="H2360" s="25"/>
    </row>
    <row r="2361" spans="1:8" ht="15.75" customHeight="1" x14ac:dyDescent="0.25">
      <c r="A2361" s="76"/>
      <c r="B2361" s="76"/>
      <c r="C2361" s="76"/>
      <c r="D2361" s="77"/>
      <c r="E2361" s="76"/>
      <c r="F2361" s="76"/>
      <c r="G2361" s="17"/>
      <c r="H2361" s="25"/>
    </row>
    <row r="2362" spans="1:8" ht="15.75" customHeight="1" x14ac:dyDescent="0.25">
      <c r="A2362" s="76"/>
      <c r="B2362" s="76"/>
      <c r="C2362" s="76"/>
      <c r="D2362" s="77"/>
      <c r="E2362" s="76"/>
      <c r="F2362" s="76"/>
      <c r="G2362" s="17"/>
      <c r="H2362" s="25"/>
    </row>
    <row r="2363" spans="1:8" ht="15.75" customHeight="1" x14ac:dyDescent="0.25">
      <c r="A2363" s="76"/>
      <c r="B2363" s="76"/>
      <c r="C2363" s="76"/>
      <c r="D2363" s="77"/>
      <c r="E2363" s="76"/>
      <c r="F2363" s="76"/>
      <c r="G2363" s="17"/>
      <c r="H2363" s="25"/>
    </row>
    <row r="2364" spans="1:8" ht="15.75" customHeight="1" x14ac:dyDescent="0.25">
      <c r="A2364" s="76"/>
      <c r="B2364" s="76"/>
      <c r="C2364" s="76"/>
      <c r="D2364" s="77"/>
      <c r="E2364" s="76"/>
      <c r="F2364" s="76"/>
      <c r="G2364" s="17"/>
      <c r="H2364" s="25"/>
    </row>
    <row r="2365" spans="1:8" ht="15.75" customHeight="1" x14ac:dyDescent="0.25">
      <c r="A2365" s="76"/>
      <c r="B2365" s="76"/>
      <c r="C2365" s="76"/>
      <c r="D2365" s="77"/>
      <c r="E2365" s="76"/>
      <c r="F2365" s="76"/>
      <c r="G2365" s="17"/>
      <c r="H2365" s="25"/>
    </row>
    <row r="2366" spans="1:8" ht="15.75" customHeight="1" x14ac:dyDescent="0.25">
      <c r="A2366" s="76"/>
      <c r="B2366" s="76"/>
      <c r="C2366" s="76"/>
      <c r="D2366" s="77"/>
      <c r="E2366" s="76"/>
      <c r="F2366" s="76"/>
      <c r="G2366" s="17"/>
      <c r="H2366" s="25"/>
    </row>
    <row r="2367" spans="1:8" ht="15.75" customHeight="1" x14ac:dyDescent="0.25">
      <c r="A2367" s="76"/>
      <c r="B2367" s="76"/>
      <c r="C2367" s="76"/>
      <c r="D2367" s="77"/>
      <c r="E2367" s="76"/>
      <c r="F2367" s="76"/>
      <c r="G2367" s="17"/>
      <c r="H2367" s="25"/>
    </row>
    <row r="2368" spans="1:8" ht="15.75" customHeight="1" x14ac:dyDescent="0.25">
      <c r="A2368" s="76"/>
      <c r="B2368" s="76"/>
      <c r="C2368" s="76"/>
      <c r="D2368" s="77"/>
      <c r="E2368" s="76"/>
      <c r="F2368" s="76"/>
      <c r="G2368" s="17"/>
      <c r="H2368" s="25"/>
    </row>
    <row r="2369" spans="1:8" ht="15.75" customHeight="1" x14ac:dyDescent="0.25">
      <c r="A2369" s="76"/>
      <c r="B2369" s="76"/>
      <c r="C2369" s="76"/>
      <c r="D2369" s="77"/>
      <c r="E2369" s="76"/>
      <c r="F2369" s="76"/>
      <c r="G2369" s="17"/>
      <c r="H2369" s="25"/>
    </row>
    <row r="2370" spans="1:8" ht="15.75" customHeight="1" x14ac:dyDescent="0.25">
      <c r="A2370" s="76"/>
      <c r="B2370" s="76"/>
      <c r="C2370" s="76"/>
      <c r="D2370" s="77"/>
      <c r="E2370" s="76"/>
      <c r="F2370" s="76"/>
      <c r="G2370" s="17"/>
      <c r="H2370" s="25"/>
    </row>
    <row r="2371" spans="1:8" ht="15.75" customHeight="1" x14ac:dyDescent="0.25">
      <c r="A2371" s="76"/>
      <c r="B2371" s="76"/>
      <c r="C2371" s="76"/>
      <c r="D2371" s="77"/>
      <c r="E2371" s="76"/>
      <c r="F2371" s="76"/>
      <c r="G2371" s="17"/>
      <c r="H2371" s="25"/>
    </row>
    <row r="2372" spans="1:8" ht="15.75" customHeight="1" x14ac:dyDescent="0.25">
      <c r="A2372" s="76"/>
      <c r="B2372" s="76"/>
      <c r="C2372" s="76"/>
      <c r="D2372" s="77"/>
      <c r="E2372" s="76"/>
      <c r="F2372" s="76"/>
      <c r="G2372" s="17"/>
      <c r="H2372" s="25"/>
    </row>
    <row r="2373" spans="1:8" ht="15.75" customHeight="1" x14ac:dyDescent="0.25">
      <c r="A2373" s="76"/>
      <c r="B2373" s="76"/>
      <c r="C2373" s="76"/>
      <c r="D2373" s="77"/>
      <c r="E2373" s="76"/>
      <c r="F2373" s="76"/>
      <c r="G2373" s="17"/>
      <c r="H2373" s="25"/>
    </row>
    <row r="2374" spans="1:8" ht="15.75" customHeight="1" x14ac:dyDescent="0.25">
      <c r="A2374" s="76"/>
      <c r="B2374" s="76"/>
      <c r="C2374" s="76"/>
      <c r="D2374" s="77"/>
      <c r="E2374" s="76"/>
      <c r="F2374" s="76"/>
      <c r="G2374" s="17"/>
      <c r="H2374" s="25"/>
    </row>
    <row r="2375" spans="1:8" ht="15.75" customHeight="1" x14ac:dyDescent="0.25">
      <c r="A2375" s="76"/>
      <c r="B2375" s="76"/>
      <c r="C2375" s="76"/>
      <c r="D2375" s="77"/>
      <c r="E2375" s="76"/>
      <c r="F2375" s="76"/>
      <c r="G2375" s="17"/>
      <c r="H2375" s="25"/>
    </row>
    <row r="2376" spans="1:8" ht="15.75" customHeight="1" x14ac:dyDescent="0.25">
      <c r="A2376" s="36" t="s">
        <v>21</v>
      </c>
      <c r="B2376" s="36"/>
      <c r="C2376" s="36"/>
      <c r="D2376" s="36"/>
      <c r="E2376" s="36"/>
      <c r="F2376" s="36"/>
      <c r="G2376" s="36"/>
      <c r="H2376" s="36"/>
    </row>
    <row r="2377" spans="1:8" ht="15.75" customHeight="1" x14ac:dyDescent="0.25">
      <c r="A2377" s="17"/>
      <c r="B2377" s="17"/>
      <c r="C2377" s="17"/>
      <c r="D2377" s="18"/>
      <c r="E2377" s="17"/>
      <c r="F2377" s="17"/>
      <c r="G2377" s="17"/>
      <c r="H2377" s="24"/>
    </row>
    <row r="2378" spans="1:8" ht="15.75" customHeight="1" x14ac:dyDescent="0.25">
      <c r="A2378" s="17"/>
      <c r="B2378" s="17"/>
      <c r="C2378" s="18"/>
      <c r="D2378" s="75"/>
      <c r="E2378" s="36"/>
      <c r="F2378" s="36"/>
      <c r="G2378" s="36"/>
      <c r="H2378" s="25"/>
    </row>
    <row r="2379" spans="1:8" ht="15.75" customHeight="1" x14ac:dyDescent="0.25">
      <c r="A2379" s="17" t="s">
        <v>28</v>
      </c>
      <c r="B2379" s="17"/>
      <c r="C2379" s="17"/>
      <c r="E2379" s="17"/>
      <c r="F2379" s="19" t="s">
        <v>24</v>
      </c>
      <c r="G2379" s="21" t="s">
        <v>852</v>
      </c>
      <c r="H2379" s="22"/>
    </row>
    <row r="2380" spans="1:8" ht="15.75" customHeight="1" x14ac:dyDescent="0.25">
      <c r="A2380" s="17" t="inlineStr">
        <is>
          <t>Dealer-011</t>
        </is>
      </c>
      <c r="B2380" s="17"/>
      <c r="C2380" s="17"/>
      <c r="E2380" s="17"/>
      <c r="F2380" s="19" t="s">
        <v>29</v>
      </c>
      <c r="G2380" s="17" t="s">
        <v>853</v>
      </c>
      <c r="H2380" s="18"/>
    </row>
    <row r="2381" spans="1:8" ht="15.75" customHeight="1" x14ac:dyDescent="0.25">
      <c r="A2381" s="17" t="inlineStr">
        <is>
          <t>Address line (redacted)</t>
        </is>
      </c>
      <c r="B2381" s="17"/>
      <c r="C2381" s="88" t="s">
        <v>498</v>
      </c>
      <c r="D2381" s="88"/>
      <c r="E2381" s="88"/>
      <c r="F2381" s="17"/>
      <c r="G2381" s="17"/>
      <c r="H2381" s="25"/>
    </row>
    <row r="2382" spans="1:8" ht="15.75" customHeight="1" x14ac:dyDescent="0.25">
      <c r="A2382" s="17" t="inlineStr">
        <is>
          <t>Address line (redacted)</t>
        </is>
      </c>
      <c r="B2382" s="17"/>
      <c r="C2382" s="88"/>
      <c r="D2382" s="88"/>
      <c r="E2382" s="88"/>
      <c r="F2382" s="18"/>
      <c r="G2382" s="17"/>
      <c r="H2382" s="25"/>
    </row>
    <row r="2383" spans="1:8" ht="15.75" customHeight="1" x14ac:dyDescent="0.25">
      <c r="A2383" s="17" t="inlineStr">
        <is>
          <t>Address line (redacted)</t>
        </is>
      </c>
      <c r="B2383" s="17"/>
      <c r="C2383" s="88"/>
      <c r="D2383" s="88"/>
      <c r="E2383" s="88"/>
      <c r="F2383" s="18"/>
      <c r="G2383" s="17"/>
      <c r="H2383" s="25"/>
    </row>
    <row r="2384" spans="1:8" ht="15.75" customHeight="1" x14ac:dyDescent="0.25">
      <c r="A2384" s="17"/>
      <c r="B2384" s="17"/>
      <c r="C2384" s="199"/>
      <c r="D2384" s="199"/>
      <c r="E2384" s="199"/>
      <c r="F2384" s="18"/>
      <c r="G2384" s="17"/>
      <c r="H2384" s="25"/>
    </row>
    <row r="2385" spans="1:8" ht="15.75" customHeight="1" x14ac:dyDescent="0.25">
      <c r="A2385" s="17" t="s">
        <v>34</v>
      </c>
      <c r="B2385" s="17"/>
      <c r="C2385" s="17"/>
      <c r="D2385" s="18"/>
      <c r="E2385" s="17"/>
      <c r="F2385" s="18"/>
      <c r="G2385" s="17"/>
      <c r="H2385" s="25"/>
    </row>
    <row r="2386" spans="1:8" ht="15.75" customHeight="1" x14ac:dyDescent="0.25">
      <c r="A2386" s="17"/>
      <c r="B2386" s="17"/>
      <c r="C2386" s="17"/>
      <c r="D2386" s="18"/>
      <c r="E2386" s="17"/>
      <c r="F2386" s="18"/>
      <c r="G2386" s="17"/>
      <c r="H2386" s="25"/>
    </row>
    <row r="2387" spans="1:8" ht="15.75" customHeight="1" x14ac:dyDescent="0.25">
      <c r="A2387" s="17" t="s">
        <v>35</v>
      </c>
      <c r="B2387" s="17"/>
      <c r="C2387" s="17"/>
      <c r="D2387" s="18"/>
      <c r="E2387" s="17"/>
      <c r="F2387" s="18"/>
      <c r="G2387" s="17"/>
      <c r="H2387" s="25"/>
    </row>
    <row r="2388" spans="1:8" ht="15.75" customHeight="1" x14ac:dyDescent="0.25">
      <c r="A2388" s="17" t="s">
        <v>36</v>
      </c>
      <c r="B2388" s="17"/>
      <c r="C2388" s="17"/>
      <c r="D2388" s="18"/>
      <c r="E2388" s="17"/>
      <c r="F2388" s="18"/>
      <c r="G2388" s="17"/>
      <c r="H2388" s="25"/>
    </row>
    <row r="2389" spans="1:8" ht="15.75" customHeight="1" x14ac:dyDescent="0.25">
      <c r="A2389" s="17"/>
      <c r="B2389" s="17"/>
      <c r="C2389" s="17"/>
      <c r="D2389" s="18"/>
      <c r="E2389" s="17"/>
      <c r="F2389" s="18"/>
      <c r="G2389" s="17"/>
      <c r="H2389" s="25"/>
    </row>
    <row r="2390" spans="1:8" ht="15.75" customHeight="1" x14ac:dyDescent="0.25">
      <c r="A2390" s="26" t="s">
        <v>37</v>
      </c>
      <c r="B2390" s="27" t="s">
        <v>38</v>
      </c>
      <c r="C2390" s="27"/>
      <c r="D2390" s="28" t="s">
        <v>39</v>
      </c>
      <c r="E2390" s="29" t="s">
        <v>40</v>
      </c>
      <c r="F2390" s="30" t="s">
        <v>41</v>
      </c>
      <c r="G2390" s="31" t="s">
        <v>42</v>
      </c>
      <c r="H2390" s="33" t="s">
        <v>43</v>
      </c>
    </row>
    <row r="2391" spans="1:8" ht="15.75" customHeight="1" x14ac:dyDescent="0.25">
      <c r="A2391" s="34"/>
      <c r="B2391" s="35"/>
      <c r="C2391" s="36"/>
      <c r="D2391" s="37"/>
      <c r="E2391" s="37"/>
      <c r="F2391" s="38"/>
      <c r="G2391" s="39"/>
      <c r="H2391" s="40"/>
    </row>
    <row r="2392" spans="1:8" ht="15.75" customHeight="1" x14ac:dyDescent="0.25">
      <c r="A2392" s="47"/>
      <c r="B2392" s="79" t="s">
        <v>354</v>
      </c>
      <c r="C2392" s="80"/>
      <c r="D2392" s="50"/>
      <c r="E2392" s="50"/>
      <c r="F2392" s="50"/>
      <c r="G2392" s="233"/>
      <c r="H2392" s="318"/>
    </row>
    <row r="2393" spans="1:8" ht="15.75" customHeight="1" x14ac:dyDescent="0.25">
      <c r="A2393" s="47">
        <v>1</v>
      </c>
      <c r="B2393" s="82" t="s">
        <v>326</v>
      </c>
      <c r="C2393" s="49" t="s">
        <v>355</v>
      </c>
      <c r="D2393" s="50">
        <v>1</v>
      </c>
      <c r="E2393" s="50">
        <v>400</v>
      </c>
      <c r="F2393" s="50">
        <f t="shared" ref="F2393:F2394" si="107">+E2393*D2393</f>
      </c>
      <c r="G2393" s="233">
        <v>1</v>
      </c>
      <c r="H2393" s="318">
        <f t="shared" ref="H2393:H2394" si="108">+G2393*F2393</f>
      </c>
    </row>
    <row r="2394" spans="1:8" ht="15.75" customHeight="1" x14ac:dyDescent="0.25">
      <c r="A2394" s="47">
        <v>2</v>
      </c>
      <c r="B2394" s="82" t="s">
        <v>326</v>
      </c>
      <c r="C2394" s="49" t="s">
        <v>355</v>
      </c>
      <c r="D2394" s="187">
        <v>1</v>
      </c>
      <c r="E2394" s="50">
        <v>35</v>
      </c>
      <c r="F2394" s="50">
        <f t="shared" si="107"/>
      </c>
      <c r="G2394" s="233">
        <v>1</v>
      </c>
      <c r="H2394" s="318">
        <f t="shared" si="108"/>
      </c>
    </row>
    <row r="2395" spans="1:8" ht="15.75" customHeight="1" x14ac:dyDescent="0.25">
      <c r="A2395" s="47">
        <v>3</v>
      </c>
      <c r="B2395" s="82" t="s">
        <v>326</v>
      </c>
      <c r="C2395" s="49" t="s">
        <v>355</v>
      </c>
      <c r="D2395" s="189"/>
      <c r="E2395" s="50">
        <v>65</v>
      </c>
      <c r="F2395" s="50">
        <v>65</v>
      </c>
      <c r="G2395" s="319" t="s">
        <v>571</v>
      </c>
      <c r="H2395" s="318"/>
    </row>
    <row r="2396" spans="1:8" ht="15.75" customHeight="1" x14ac:dyDescent="0.25">
      <c r="A2396" s="47"/>
      <c r="B2396" s="51"/>
      <c r="C2396" s="49"/>
      <c r="D2396" s="50"/>
      <c r="E2396" s="50"/>
      <c r="F2396" s="50"/>
      <c r="G2396" s="50"/>
      <c r="H2396" s="81"/>
    </row>
    <row r="2397" spans="1:8" ht="15.75" customHeight="1" x14ac:dyDescent="0.25">
      <c r="A2397" s="320"/>
      <c r="B2397" s="53"/>
      <c r="C2397" s="49"/>
      <c r="D2397" s="109"/>
      <c r="E2397" s="109"/>
      <c r="F2397" s="109"/>
      <c r="G2397" s="109"/>
      <c r="H2397" s="110"/>
    </row>
    <row r="2398" spans="1:8" ht="15.75" customHeight="1" x14ac:dyDescent="0.25">
      <c r="A2398" s="62"/>
      <c r="B2398" s="63"/>
      <c r="C2398" s="64" t="s">
        <v>58</v>
      </c>
      <c r="D2398" s="65">
        <f>SUM(D2392:D2397)</f>
      </c>
      <c r="E2398" s="65"/>
      <c r="F2398" s="66">
        <f>SUM(F2392:F2397)</f>
      </c>
      <c r="G2398" s="67"/>
      <c r="H2398" s="68">
        <f>SUM(H2393:H2397)</f>
      </c>
    </row>
    <row r="2399" spans="1:8" ht="15.75" customHeight="1" x14ac:dyDescent="0.25">
      <c r="A2399" s="69"/>
      <c r="B2399" s="70"/>
      <c r="C2399" s="70"/>
      <c r="D2399" s="71"/>
      <c r="E2399" s="70"/>
      <c r="F2399" s="72"/>
      <c r="G2399" s="73"/>
      <c r="H2399" s="74"/>
    </row>
    <row r="2400" spans="1:8" ht="15.75" customHeight="1" x14ac:dyDescent="0.25">
      <c r="A2400" s="85" t="s">
        <v>72</v>
      </c>
      <c r="B2400" s="85"/>
      <c r="C2400" s="85"/>
      <c r="D2400" s="85"/>
      <c r="E2400" s="85"/>
      <c r="F2400" s="85"/>
      <c r="G2400" s="85"/>
      <c r="H2400" s="85"/>
    </row>
    <row r="2401" spans="1:8" ht="15.75" customHeight="1" x14ac:dyDescent="0.25">
      <c r="A2401" s="76"/>
      <c r="B2401" s="76"/>
      <c r="C2401" s="76"/>
      <c r="D2401" s="77" t="s">
        <v>59</v>
      </c>
      <c r="E2401" s="76" t="s">
        <v>60</v>
      </c>
      <c r="F2401" s="76"/>
      <c r="G2401" s="17"/>
      <c r="H2401" s="25"/>
    </row>
    <row r="2402" spans="1:8" ht="15.75" customHeight="1" x14ac:dyDescent="0.25">
      <c r="A2402" s="17"/>
      <c r="B2402" s="17"/>
      <c r="C2402" s="17"/>
      <c r="D2402" s="18"/>
      <c r="E2402" s="17"/>
      <c r="F2402" s="17"/>
      <c r="G2402" s="17"/>
      <c r="H2402" s="25"/>
    </row>
    <row r="2403" spans="1:8" ht="15.75" customHeight="1" x14ac:dyDescent="0.25">
      <c r="A2403" s="76"/>
      <c r="B2403" s="76"/>
      <c r="C2403" s="76"/>
      <c r="D2403" s="77"/>
      <c r="E2403" s="76" t="s">
        <v>61</v>
      </c>
      <c r="F2403" s="76"/>
      <c r="G2403" s="17"/>
      <c r="H2403" s="25"/>
    </row>
    <row r="2404" spans="1:8" ht="15.75" customHeight="1" x14ac:dyDescent="0.25">
      <c r="D2404" s="9"/>
      <c r="H2404" s="9"/>
    </row>
    <row r="2405" spans="1:8" ht="15.75" customHeight="1" x14ac:dyDescent="0.25">
      <c r="D2405" s="9"/>
      <c r="H2405" s="9"/>
    </row>
    <row r="2406" spans="1:8" ht="15.75" customHeight="1" x14ac:dyDescent="0.25">
      <c r="D2406" s="9"/>
      <c r="H2406" s="9"/>
    </row>
    <row r="2407" spans="1:8" ht="15.75" customHeight="1" x14ac:dyDescent="0.25">
      <c r="D2407" s="9"/>
      <c r="H2407" s="9"/>
    </row>
    <row r="2408" spans="1:8" ht="15.75" customHeight="1" x14ac:dyDescent="0.25">
      <c r="D2408" s="9"/>
      <c r="H2408" s="9"/>
    </row>
    <row r="2409" spans="1:8" ht="15.75" customHeight="1" x14ac:dyDescent="0.25">
      <c r="D2409" s="9"/>
      <c r="H2409" s="9"/>
    </row>
    <row r="2410" spans="1:8" ht="15.75" customHeight="1" x14ac:dyDescent="0.25">
      <c r="D2410" s="9"/>
      <c r="H2410" s="9"/>
    </row>
    <row r="2411" spans="1:8" ht="15.75" customHeight="1" x14ac:dyDescent="0.25">
      <c r="D2411" s="9"/>
      <c r="H2411" s="9"/>
    </row>
    <row r="2412" spans="1:8" ht="15.75" customHeight="1" x14ac:dyDescent="0.25">
      <c r="D2412" s="9"/>
      <c r="H2412" s="9"/>
    </row>
    <row r="2413" spans="1:8" ht="15.75" customHeight="1" x14ac:dyDescent="0.25">
      <c r="D2413" s="9"/>
      <c r="H2413" s="9"/>
    </row>
    <row r="2414" spans="1:8" ht="15.75" customHeight="1" x14ac:dyDescent="0.25">
      <c r="D2414" s="9"/>
      <c r="H2414" s="9"/>
    </row>
    <row r="2415" spans="1:8" ht="15.75" customHeight="1" x14ac:dyDescent="0.25">
      <c r="D2415" s="9"/>
      <c r="H2415" s="9"/>
    </row>
    <row r="2416" spans="1:8" ht="15.75" customHeight="1" x14ac:dyDescent="0.25">
      <c r="D2416" s="9"/>
      <c r="H2416" s="9"/>
    </row>
    <row r="2417" spans="1:8" ht="15.75" customHeight="1" x14ac:dyDescent="0.25">
      <c r="D2417" s="9"/>
      <c r="H2417" s="9"/>
    </row>
    <row r="2418" spans="1:8" ht="15.75" customHeight="1" x14ac:dyDescent="0.25">
      <c r="D2418" s="9"/>
      <c r="H2418" s="9"/>
    </row>
    <row r="2419" spans="1:8" ht="15.75" customHeight="1" x14ac:dyDescent="0.25">
      <c r="D2419" s="9"/>
      <c r="H2419" s="9"/>
    </row>
    <row r="2420" spans="1:8" ht="15.75" customHeight="1" x14ac:dyDescent="0.25">
      <c r="D2420" s="9"/>
      <c r="H2420" s="9"/>
    </row>
    <row r="2421" spans="1:8" ht="15.75" customHeight="1" x14ac:dyDescent="0.25">
      <c r="D2421" s="9"/>
      <c r="H2421" s="9"/>
    </row>
    <row r="2422" spans="1:8" ht="15.75" customHeight="1" x14ac:dyDescent="0.25">
      <c r="D2422" s="9"/>
      <c r="H2422" s="9"/>
    </row>
    <row r="2423" spans="1:8" ht="15.75" customHeight="1" x14ac:dyDescent="0.25">
      <c r="D2423" s="9"/>
      <c r="H2423" s="9"/>
    </row>
    <row r="2424" spans="1:8" ht="15.75" customHeight="1" x14ac:dyDescent="0.25">
      <c r="A2424" s="10" t="s">
        <v>21</v>
      </c>
      <c r="B2424" s="10"/>
      <c r="C2424" s="10"/>
      <c r="D2424" s="10"/>
      <c r="E2424" s="10"/>
      <c r="F2424" s="10"/>
      <c r="G2424" s="10"/>
      <c r="H2424" s="10"/>
    </row>
    <row r="2425" spans="1:8" ht="15.75" customHeight="1" x14ac:dyDescent="0.25">
      <c r="D2425" s="9"/>
      <c r="H2425" s="9"/>
    </row>
    <row r="2426" spans="1:8" ht="15.75" customHeight="1" x14ac:dyDescent="0.25">
      <c r="A2426" s="17" t="s">
        <v>28</v>
      </c>
      <c r="B2426" s="17"/>
      <c r="C2426" s="86"/>
      <c r="D2426" s="18"/>
      <c r="E2426" s="17"/>
      <c r="F2426" s="19" t="s">
        <v>24</v>
      </c>
      <c r="G2426" s="21" t="s">
        <v>856</v>
      </c>
      <c r="H2426" s="22"/>
    </row>
    <row r="2427" spans="1:8" ht="15.75" customHeight="1" x14ac:dyDescent="0.25">
      <c r="A2427" s="17" t="inlineStr">
        <is>
          <t>Dealer-004</t>
        </is>
      </c>
      <c r="B2427" s="17"/>
      <c r="C2427" s="86"/>
      <c r="D2427" s="18"/>
      <c r="E2427" s="17"/>
      <c r="F2427" s="19" t="s">
        <v>29</v>
      </c>
      <c r="G2427" s="17" t="s">
        <v>857</v>
      </c>
      <c r="H2427" s="18"/>
    </row>
    <row r="2428" spans="1:8" ht="15.75" customHeight="1" x14ac:dyDescent="0.25">
      <c r="A2428" s="17" t="inlineStr">
        <is>
          <t>Address line (redacted)</t>
        </is>
      </c>
      <c r="B2428" s="17"/>
      <c r="C2428" s="88" t="s">
        <v>498</v>
      </c>
      <c r="D2428" s="88"/>
      <c r="E2428" s="88"/>
      <c r="F2428" s="18"/>
      <c r="G2428" s="17"/>
      <c r="H2428" s="25"/>
    </row>
    <row r="2429" spans="1:8" ht="15.75" customHeight="1" x14ac:dyDescent="0.25">
      <c r="A2429" s="17" t="inlineStr">
        <is>
          <t>Address line (redacted)</t>
        </is>
      </c>
      <c r="B2429" s="17"/>
      <c r="C2429" s="88"/>
      <c r="D2429" s="88"/>
      <c r="E2429" s="88"/>
      <c r="F2429" s="18"/>
      <c r="G2429" s="17"/>
      <c r="H2429" s="25"/>
    </row>
    <row r="2430" spans="1:8" ht="15.75" customHeight="1" x14ac:dyDescent="0.25">
      <c r="A2430" s="17"/>
      <c r="B2430" s="17"/>
      <c r="C2430" s="321"/>
      <c r="D2430" s="321"/>
      <c r="E2430" s="321"/>
      <c r="F2430" s="18"/>
      <c r="G2430" s="17"/>
      <c r="H2430" s="25"/>
    </row>
    <row r="2431" spans="1:8" ht="15.75" customHeight="1" x14ac:dyDescent="0.25">
      <c r="A2431" s="17"/>
      <c r="B2431" s="17"/>
      <c r="C2431" s="36" t="inlineStr">
        <is>
          <t>ATTN: Contact-006</t>
        </is>
      </c>
      <c r="D2431" s="9"/>
      <c r="F2431" s="18"/>
      <c r="G2431" s="17"/>
      <c r="H2431" s="25"/>
    </row>
    <row r="2432" spans="1:8" ht="15.75" customHeight="1" x14ac:dyDescent="0.25">
      <c r="A2432" s="36" t="inlineStr">
        <is>
          <t>Dealer-021</t>
        </is>
      </c>
      <c r="B2432" s="17"/>
      <c r="D2432" s="9"/>
      <c r="F2432" s="18"/>
      <c r="G2432" s="17"/>
      <c r="H2432" s="25"/>
    </row>
    <row r="2433" spans="1:8" ht="15.75" customHeight="1" x14ac:dyDescent="0.25">
      <c r="A2433" s="6" t="inlineStr">
        <is>
          <t>Address line (redacted)</t>
        </is>
      </c>
      <c r="B2433" s="17"/>
      <c r="D2433" s="9"/>
      <c r="F2433" s="18"/>
      <c r="G2433" s="17"/>
      <c r="H2433" s="25"/>
    </row>
    <row r="2434" spans="1:8" ht="15.75" customHeight="1" x14ac:dyDescent="0.25">
      <c r="A2434" s="17"/>
      <c r="B2434" s="17"/>
      <c r="C2434" s="17"/>
      <c r="E2434" s="17"/>
      <c r="H2434" s="22"/>
    </row>
    <row r="2435" spans="1:8" ht="15.75" customHeight="1" x14ac:dyDescent="0.25">
      <c r="A2435" s="17" t="s">
        <v>79</v>
      </c>
      <c r="B2435" s="17"/>
      <c r="C2435" s="17"/>
      <c r="D2435" s="18"/>
      <c r="E2435" s="17"/>
      <c r="F2435" s="18"/>
      <c r="G2435" s="17"/>
      <c r="H2435" s="25"/>
    </row>
    <row r="2436" spans="1:8" ht="15.75" customHeight="1" x14ac:dyDescent="0.25">
      <c r="A2436" s="17"/>
      <c r="B2436" s="17"/>
      <c r="C2436" s="17"/>
      <c r="D2436" s="18"/>
      <c r="E2436" s="17"/>
      <c r="F2436" s="18"/>
      <c r="G2436" s="17"/>
      <c r="H2436" s="25"/>
    </row>
    <row r="2437" spans="1:8" ht="15.75" customHeight="1" x14ac:dyDescent="0.25">
      <c r="A2437" s="17" t="s">
        <v>35</v>
      </c>
      <c r="B2437" s="17"/>
      <c r="C2437" s="17"/>
      <c r="D2437" s="18"/>
      <c r="E2437" s="17"/>
      <c r="F2437" s="18"/>
      <c r="G2437" s="17"/>
      <c r="H2437" s="25"/>
    </row>
    <row r="2438" spans="1:8" ht="15.75" customHeight="1" x14ac:dyDescent="0.25">
      <c r="A2438" s="17" t="s">
        <v>36</v>
      </c>
      <c r="B2438" s="17"/>
      <c r="C2438" s="17"/>
      <c r="D2438" s="18"/>
      <c r="E2438" s="17"/>
      <c r="F2438" s="18"/>
      <c r="G2438" s="17"/>
      <c r="H2438" s="25"/>
    </row>
    <row r="2439" spans="1:8" ht="15.75" customHeight="1" x14ac:dyDescent="0.25">
      <c r="A2439" s="89" t="s">
        <v>37</v>
      </c>
      <c r="B2439" s="90" t="s">
        <v>38</v>
      </c>
      <c r="C2439" s="90"/>
      <c r="D2439" s="91" t="s">
        <v>39</v>
      </c>
      <c r="E2439" s="91" t="s">
        <v>40</v>
      </c>
      <c r="F2439" s="92" t="s">
        <v>41</v>
      </c>
      <c r="G2439" s="93" t="s">
        <v>42</v>
      </c>
      <c r="H2439" s="94" t="s">
        <v>43</v>
      </c>
    </row>
    <row r="2440" spans="1:8" ht="15.75" customHeight="1" x14ac:dyDescent="0.3">
      <c r="A2440" s="47"/>
      <c r="B2440" s="95"/>
      <c r="C2440" s="95"/>
      <c r="D2440" s="96"/>
      <c r="E2440" s="96"/>
      <c r="F2440" s="50"/>
      <c r="G2440" s="50"/>
      <c r="H2440" s="45"/>
    </row>
    <row r="2441" spans="1:8" ht="15.75" customHeight="1" x14ac:dyDescent="0.25">
      <c r="A2441" s="102"/>
      <c r="B2441" s="190" t="s">
        <v>584</v>
      </c>
      <c r="C2441" s="190"/>
      <c r="D2441" s="194"/>
      <c r="E2441" s="50"/>
      <c r="F2441" s="106"/>
      <c r="G2441" s="50"/>
      <c r="H2441" s="45"/>
    </row>
    <row r="2442" spans="1:8" ht="15.75" customHeight="1" x14ac:dyDescent="0.25">
      <c r="A2442" s="102">
        <v>1</v>
      </c>
      <c r="B2442" s="103" t="s">
        <v>573</v>
      </c>
      <c r="C2442" s="157" t="s">
        <v>396</v>
      </c>
      <c r="D2442" s="194">
        <v>4</v>
      </c>
      <c r="E2442" s="50">
        <v>5</v>
      </c>
      <c r="F2442" s="106">
        <f t="shared" ref="F2442:F2443" si="109">+E2442*D2442</f>
      </c>
      <c r="G2442" s="50">
        <v>1</v>
      </c>
      <c r="H2442" s="45">
        <f t="shared" ref="H2442:H2443" si="110">+G2442*F2442</f>
      </c>
    </row>
    <row r="2443" spans="1:8" ht="15.75" customHeight="1" x14ac:dyDescent="0.25">
      <c r="A2443" s="102">
        <v>2</v>
      </c>
      <c r="B2443" s="103" t="s">
        <v>589</v>
      </c>
      <c r="C2443" s="157" t="s">
        <v>392</v>
      </c>
      <c r="D2443" s="194">
        <v>2</v>
      </c>
      <c r="E2443" s="50">
        <v>5</v>
      </c>
      <c r="F2443" s="106">
        <f t="shared" si="109"/>
      </c>
      <c r="G2443" s="50">
        <v>1</v>
      </c>
      <c r="H2443" s="45">
        <f t="shared" si="110"/>
      </c>
    </row>
    <row r="2444" spans="1:8" ht="15.75" customHeight="1" x14ac:dyDescent="0.25">
      <c r="A2444" s="102"/>
      <c r="B2444" s="103"/>
      <c r="C2444" s="157"/>
      <c r="D2444" s="194"/>
      <c r="E2444" s="50"/>
      <c r="F2444" s="106"/>
      <c r="G2444" s="50"/>
      <c r="H2444" s="45"/>
    </row>
    <row r="2445" spans="1:8" ht="15.75" customHeight="1" x14ac:dyDescent="0.25">
      <c r="A2445" s="102"/>
      <c r="B2445" s="103"/>
      <c r="C2445" s="157"/>
      <c r="D2445" s="194"/>
      <c r="E2445" s="50"/>
      <c r="F2445" s="106"/>
      <c r="G2445" s="50"/>
      <c r="H2445" s="45"/>
    </row>
    <row r="2446" spans="1:8" ht="15.75" customHeight="1" x14ac:dyDescent="0.25">
      <c r="A2446" s="102"/>
      <c r="B2446" s="103"/>
      <c r="C2446" s="157"/>
      <c r="D2446" s="194"/>
      <c r="E2446" s="50"/>
      <c r="F2446" s="106"/>
      <c r="G2446" s="50"/>
      <c r="H2446" s="45"/>
    </row>
    <row r="2447" spans="1:8" ht="15.75" customHeight="1" x14ac:dyDescent="0.25">
      <c r="A2447" s="102"/>
      <c r="B2447" s="103"/>
      <c r="C2447" s="157"/>
      <c r="D2447" s="194"/>
      <c r="E2447" s="50"/>
      <c r="F2447" s="106"/>
      <c r="G2447" s="50"/>
      <c r="H2447" s="45"/>
    </row>
    <row r="2448" spans="1:8" ht="15.75" customHeight="1" x14ac:dyDescent="0.25">
      <c r="A2448" s="102"/>
      <c r="B2448" s="103"/>
      <c r="C2448" s="157"/>
      <c r="D2448" s="194"/>
      <c r="E2448" s="50"/>
      <c r="F2448" s="106"/>
      <c r="G2448" s="50"/>
      <c r="H2448" s="45"/>
    </row>
    <row r="2449" spans="1:8" ht="15.75" customHeight="1" x14ac:dyDescent="0.25">
      <c r="A2449" s="102"/>
      <c r="B2449" s="103"/>
      <c r="C2449" s="157"/>
      <c r="D2449" s="194"/>
      <c r="E2449" s="50"/>
      <c r="F2449" s="106"/>
      <c r="G2449" s="50"/>
      <c r="H2449" s="45"/>
    </row>
    <row r="2450" spans="1:8" ht="15.75" customHeight="1" x14ac:dyDescent="0.25">
      <c r="A2450" s="102"/>
      <c r="B2450" s="103"/>
      <c r="C2450" s="157"/>
      <c r="D2450" s="194"/>
      <c r="E2450" s="50"/>
      <c r="F2450" s="106"/>
      <c r="G2450" s="50"/>
      <c r="H2450" s="45"/>
    </row>
    <row r="2451" spans="1:8" ht="15.75" customHeight="1" x14ac:dyDescent="0.25">
      <c r="A2451" s="102"/>
      <c r="B2451" s="103"/>
      <c r="C2451" s="157"/>
      <c r="D2451" s="194"/>
      <c r="E2451" s="50"/>
      <c r="F2451" s="106"/>
      <c r="G2451" s="50"/>
      <c r="H2451" s="45"/>
    </row>
    <row r="2452" spans="1:8" ht="15.75" customHeight="1" x14ac:dyDescent="0.25">
      <c r="A2452" s="102"/>
      <c r="B2452" s="103"/>
      <c r="C2452" s="157"/>
      <c r="D2452" s="194"/>
      <c r="E2452" s="50"/>
      <c r="F2452" s="106"/>
      <c r="G2452" s="50"/>
      <c r="H2452" s="45"/>
    </row>
    <row r="2453" spans="1:8" ht="15.75" customHeight="1" x14ac:dyDescent="0.25">
      <c r="A2453" s="102"/>
      <c r="B2453" s="103"/>
      <c r="C2453" s="157"/>
      <c r="D2453" s="194"/>
      <c r="E2453" s="50"/>
      <c r="F2453" s="106"/>
      <c r="G2453" s="50"/>
      <c r="H2453" s="45"/>
    </row>
    <row r="2454" spans="1:8" ht="15.75" customHeight="1" x14ac:dyDescent="0.25">
      <c r="A2454" s="102"/>
      <c r="B2454" s="213"/>
      <c r="C2454" s="103"/>
      <c r="D2454" s="194"/>
      <c r="E2454" s="194"/>
      <c r="F2454" s="194"/>
      <c r="G2454" s="50"/>
      <c r="H2454" s="45"/>
    </row>
    <row r="2455" spans="1:8" ht="15.75" customHeight="1" x14ac:dyDescent="0.25">
      <c r="A2455" s="111"/>
      <c r="B2455" s="213"/>
      <c r="C2455" s="231"/>
      <c r="D2455" s="108"/>
      <c r="E2455" s="114"/>
      <c r="F2455" s="109"/>
      <c r="G2455" s="115"/>
      <c r="H2455" s="110"/>
    </row>
    <row r="2456" spans="1:8" ht="15.75" customHeight="1" x14ac:dyDescent="0.25">
      <c r="A2456" s="116"/>
      <c r="B2456" s="117"/>
      <c r="C2456" s="118" t="s">
        <v>58</v>
      </c>
      <c r="D2456" s="119">
        <f>SUM(D2441:D2455)</f>
      </c>
      <c r="E2456" s="119"/>
      <c r="F2456" s="119">
        <f>SUM(F2441:F2455)</f>
      </c>
      <c r="G2456" s="120"/>
      <c r="H2456" s="121">
        <f>SUM(H2442:H2455)</f>
      </c>
    </row>
    <row r="2457" spans="1:8" ht="15.75" customHeight="1" x14ac:dyDescent="0.25">
      <c r="A2457" s="122"/>
      <c r="B2457" s="123"/>
      <c r="C2457" s="124"/>
      <c r="D2457" s="60"/>
      <c r="E2457" s="125"/>
      <c r="F2457" s="125"/>
      <c r="G2457" s="126"/>
      <c r="H2457" s="74"/>
    </row>
    <row r="2458" spans="1:8" ht="15.75" customHeight="1" x14ac:dyDescent="0.25">
      <c r="A2458" s="127"/>
      <c r="B2458" s="18"/>
      <c r="C2458" s="18"/>
      <c r="D2458" s="77" t="s">
        <v>59</v>
      </c>
      <c r="E2458" s="76" t="s">
        <v>60</v>
      </c>
      <c r="F2458" s="76"/>
      <c r="G2458" s="17"/>
      <c r="H2458" s="25"/>
    </row>
    <row r="2459" spans="1:8" ht="15.75" customHeight="1" x14ac:dyDescent="0.25">
      <c r="A2459" s="127"/>
      <c r="B2459" s="18"/>
      <c r="C2459" s="18"/>
      <c r="D2459" s="77"/>
      <c r="E2459" s="76"/>
      <c r="F2459" s="76"/>
      <c r="G2459" s="17"/>
      <c r="H2459" s="25"/>
    </row>
    <row r="2460" spans="1:8" ht="15.75" customHeight="1" x14ac:dyDescent="0.25">
      <c r="A2460" s="76"/>
      <c r="B2460" s="76"/>
      <c r="C2460" s="76"/>
      <c r="D2460" s="77"/>
      <c r="E2460" s="76"/>
      <c r="F2460" s="76"/>
      <c r="G2460" s="17"/>
      <c r="H2460" s="25"/>
    </row>
    <row r="2461" spans="1:8" ht="15.75" customHeight="1" x14ac:dyDescent="0.25">
      <c r="A2461" s="76"/>
      <c r="B2461" s="76"/>
      <c r="C2461" s="76"/>
      <c r="D2461" s="77"/>
      <c r="E2461" s="76" t="s">
        <v>61</v>
      </c>
      <c r="F2461" s="76"/>
      <c r="G2461" s="17"/>
      <c r="H2461" s="25"/>
    </row>
    <row r="2462" spans="1:8" ht="15.75" customHeight="1" x14ac:dyDescent="0.25">
      <c r="D2462" s="9"/>
      <c r="H2462" s="9"/>
    </row>
    <row r="2463" spans="1:8" ht="15.75" customHeight="1" x14ac:dyDescent="0.25">
      <c r="D2463" s="9"/>
      <c r="H2463" s="9"/>
    </row>
    <row r="2464" spans="1:8" ht="15.75" customHeight="1" x14ac:dyDescent="0.25">
      <c r="D2464" s="9"/>
      <c r="H2464" s="9"/>
    </row>
    <row r="2465" spans="1:8" ht="15.75" customHeight="1" x14ac:dyDescent="0.25">
      <c r="D2465" s="9"/>
      <c r="H2465" s="9"/>
    </row>
    <row r="2466" spans="1:8" ht="15.75" customHeight="1" x14ac:dyDescent="0.25">
      <c r="D2466" s="9"/>
      <c r="H2466" s="9"/>
    </row>
    <row r="2467" spans="1:8" ht="15.75" customHeight="1" x14ac:dyDescent="0.25">
      <c r="D2467" s="9"/>
      <c r="H2467" s="9"/>
    </row>
    <row r="2468" spans="1:8" ht="15.75" customHeight="1" x14ac:dyDescent="0.25">
      <c r="D2468" s="9"/>
      <c r="H2468" s="9"/>
    </row>
    <row r="2469" spans="1:8" ht="15.75" customHeight="1" x14ac:dyDescent="0.25">
      <c r="D2469" s="9"/>
      <c r="H2469" s="9"/>
    </row>
    <row r="2470" spans="1:8" ht="15.75" customHeight="1" x14ac:dyDescent="0.25">
      <c r="A2470" s="10" t="s">
        <v>21</v>
      </c>
      <c r="B2470" s="10"/>
      <c r="C2470" s="10"/>
      <c r="D2470" s="10"/>
      <c r="E2470" s="10"/>
      <c r="F2470" s="10"/>
      <c r="G2470" s="10"/>
      <c r="H2470" s="10"/>
    </row>
    <row r="2471" spans="1:8" ht="15.75" customHeight="1" x14ac:dyDescent="0.25">
      <c r="D2471" s="9"/>
      <c r="H2471" s="9"/>
    </row>
    <row r="2472" spans="1:8" ht="15.75" customHeight="1" x14ac:dyDescent="0.25">
      <c r="A2472" s="86" t="s">
        <v>28</v>
      </c>
      <c r="B2472" s="86"/>
      <c r="C2472" s="10"/>
      <c r="D2472" s="18"/>
      <c r="E2472" s="17"/>
      <c r="F2472" s="19" t="s">
        <v>24</v>
      </c>
      <c r="G2472" s="21" t="s">
        <v>856</v>
      </c>
      <c r="H2472" s="22"/>
    </row>
    <row r="2473" spans="1:8" ht="15.75" customHeight="1" x14ac:dyDescent="0.25">
      <c r="A2473" s="86" t="inlineStr">
        <is>
          <t>Dealer-001</t>
        </is>
      </c>
      <c r="B2473" s="86"/>
      <c r="C2473" s="86"/>
      <c r="D2473" s="18"/>
      <c r="E2473" s="17"/>
      <c r="F2473" s="19" t="s">
        <v>29</v>
      </c>
      <c r="G2473" s="17" t="s">
        <v>861</v>
      </c>
      <c r="H2473" s="18"/>
    </row>
    <row r="2474" spans="1:8" ht="15.75" customHeight="1" x14ac:dyDescent="0.25">
      <c r="A2474" s="86" t="inlineStr">
        <is>
          <t>Address line (redacted)</t>
        </is>
      </c>
      <c r="B2474" s="86"/>
      <c r="C2474" s="88" t="s">
        <v>498</v>
      </c>
      <c r="D2474" s="88"/>
      <c r="E2474" s="88"/>
      <c r="F2474" s="18"/>
      <c r="G2474" s="17"/>
      <c r="H2474" s="25"/>
    </row>
    <row r="2475" spans="1:8" ht="15.75" customHeight="1" x14ac:dyDescent="0.25">
      <c r="A2475" s="86"/>
      <c r="B2475" s="86"/>
      <c r="C2475" s="88"/>
      <c r="D2475" s="88"/>
      <c r="E2475" s="88"/>
      <c r="F2475" s="18"/>
      <c r="G2475" s="17"/>
      <c r="H2475" s="25"/>
    </row>
    <row r="2476" spans="1:8" ht="15.75" customHeight="1" x14ac:dyDescent="0.25">
      <c r="A2476" s="86" t="inlineStr">
        <is>
          <t>Through: Transporter-001</t>
        </is>
      </c>
      <c r="B2476" s="86"/>
      <c r="C2476" s="88"/>
      <c r="D2476" s="88"/>
      <c r="E2476" s="88"/>
      <c r="F2476" s="18"/>
      <c r="G2476" s="17"/>
      <c r="H2476" s="25"/>
    </row>
    <row r="2477" spans="1:8" ht="15.75" customHeight="1" x14ac:dyDescent="0.25">
      <c r="A2477" s="86"/>
      <c r="B2477" s="86" t="inlineStr">
        <is>
          <t>Address line (redacted)</t>
        </is>
      </c>
      <c r="C2477" s="199"/>
      <c r="D2477" s="199"/>
      <c r="E2477" s="199"/>
      <c r="F2477" s="18"/>
      <c r="G2477" s="17"/>
      <c r="H2477" s="25"/>
    </row>
    <row r="2478" spans="1:8" ht="15.75" customHeight="1" x14ac:dyDescent="0.25">
      <c r="A2478" s="86"/>
      <c r="B2478" s="86" t="inlineStr">
        <is>
          <t>Address line (redacted)</t>
        </is>
      </c>
      <c r="C2478" s="199"/>
      <c r="D2478" s="199"/>
      <c r="E2478" s="199"/>
      <c r="F2478" s="18"/>
      <c r="G2478" s="17"/>
      <c r="H2478" s="25"/>
    </row>
    <row r="2479" spans="1:8" ht="15.75" customHeight="1" x14ac:dyDescent="0.25">
      <c r="A2479" s="17"/>
      <c r="B2479" s="17"/>
      <c r="C2479" s="199"/>
      <c r="D2479" s="199"/>
      <c r="E2479" s="199"/>
      <c r="F2479" s="18"/>
      <c r="G2479" s="17"/>
      <c r="H2479" s="25"/>
    </row>
    <row r="2480" spans="1:8" ht="15.75" customHeight="1" x14ac:dyDescent="0.25">
      <c r="A2480" s="17" t="s">
        <v>79</v>
      </c>
      <c r="B2480" s="17"/>
      <c r="C2480" s="17"/>
      <c r="D2480" s="18"/>
      <c r="E2480" s="17"/>
      <c r="F2480" s="18"/>
      <c r="G2480" s="17"/>
      <c r="H2480" s="25"/>
    </row>
    <row r="2481" spans="1:8" ht="15.75" customHeight="1" x14ac:dyDescent="0.25">
      <c r="A2481" s="17"/>
      <c r="B2481" s="17"/>
      <c r="C2481" s="17"/>
      <c r="D2481" s="18"/>
      <c r="E2481" s="17"/>
      <c r="F2481" s="18"/>
      <c r="G2481" s="17"/>
      <c r="H2481" s="25"/>
    </row>
    <row r="2482" spans="1:8" ht="15.75" customHeight="1" x14ac:dyDescent="0.25">
      <c r="A2482" s="17" t="s">
        <v>35</v>
      </c>
      <c r="B2482" s="17"/>
      <c r="C2482" s="17"/>
      <c r="D2482" s="18"/>
      <c r="E2482" s="17"/>
      <c r="F2482" s="18"/>
      <c r="G2482" s="17"/>
      <c r="H2482" s="25"/>
    </row>
    <row r="2483" spans="1:8" ht="15.75" customHeight="1" x14ac:dyDescent="0.25">
      <c r="A2483" s="17" t="s">
        <v>36</v>
      </c>
      <c r="B2483" s="17"/>
      <c r="C2483" s="17"/>
      <c r="D2483" s="18"/>
      <c r="E2483" s="17"/>
      <c r="F2483" s="18"/>
      <c r="G2483" s="17"/>
      <c r="H2483" s="25"/>
    </row>
    <row r="2484" spans="1:8" ht="15.75" customHeight="1" x14ac:dyDescent="0.25">
      <c r="A2484" s="89" t="s">
        <v>37</v>
      </c>
      <c r="B2484" s="90" t="s">
        <v>38</v>
      </c>
      <c r="C2484" s="90"/>
      <c r="D2484" s="91" t="s">
        <v>39</v>
      </c>
      <c r="E2484" s="91" t="s">
        <v>40</v>
      </c>
      <c r="F2484" s="92" t="s">
        <v>41</v>
      </c>
      <c r="G2484" s="93" t="s">
        <v>42</v>
      </c>
      <c r="H2484" s="94" t="s">
        <v>43</v>
      </c>
    </row>
    <row r="2485" spans="1:8" ht="15.75" customHeight="1" x14ac:dyDescent="0.3">
      <c r="A2485" s="47"/>
      <c r="B2485" s="95"/>
      <c r="C2485" s="95"/>
      <c r="D2485" s="96"/>
      <c r="E2485" s="96"/>
      <c r="F2485" s="50"/>
      <c r="G2485" s="50"/>
      <c r="H2485" s="45"/>
    </row>
    <row r="2486" spans="1:8" ht="15.75" customHeight="1" x14ac:dyDescent="0.25">
      <c r="A2486" s="97"/>
      <c r="B2486" s="190" t="s">
        <v>522</v>
      </c>
      <c r="C2486" s="190"/>
      <c r="D2486" s="100"/>
      <c r="E2486" s="100"/>
      <c r="F2486" s="100"/>
      <c r="G2486" s="100"/>
      <c r="H2486" s="101"/>
    </row>
    <row r="2487" spans="1:8" ht="15.75" customHeight="1" x14ac:dyDescent="0.25">
      <c r="A2487" s="102">
        <v>1</v>
      </c>
      <c r="B2487" s="103" t="s">
        <v>551</v>
      </c>
      <c r="C2487" s="103"/>
      <c r="D2487" s="50">
        <v>8</v>
      </c>
      <c r="E2487" s="50">
        <v>24</v>
      </c>
      <c r="F2487" s="106">
        <f>+E2487*D2487</f>
      </c>
      <c r="G2487" s="50">
        <v>1</v>
      </c>
      <c r="H2487" s="45">
        <f>+G2487*F2487</f>
      </c>
    </row>
    <row r="2488" spans="1:8" ht="15.75" customHeight="1" x14ac:dyDescent="0.25">
      <c r="A2488" s="102"/>
      <c r="B2488" s="103"/>
      <c r="C2488" s="103"/>
      <c r="D2488" s="50"/>
      <c r="E2488" s="50"/>
      <c r="F2488" s="106"/>
      <c r="G2488" s="50"/>
      <c r="H2488" s="45"/>
    </row>
    <row r="2489" spans="1:8" ht="15.75" customHeight="1" x14ac:dyDescent="0.25">
      <c r="A2489" s="102"/>
      <c r="B2489" s="103"/>
      <c r="C2489" s="103"/>
      <c r="D2489" s="50"/>
      <c r="E2489" s="50"/>
      <c r="F2489" s="106"/>
      <c r="G2489" s="50"/>
      <c r="H2489" s="45"/>
    </row>
    <row r="2490" spans="1:8" ht="15.75" customHeight="1" x14ac:dyDescent="0.25">
      <c r="A2490" s="102"/>
      <c r="B2490" s="205" t="s">
        <v>865</v>
      </c>
      <c r="C2490" s="103"/>
      <c r="D2490" s="50"/>
      <c r="E2490" s="50"/>
      <c r="F2490" s="106"/>
      <c r="G2490" s="50"/>
      <c r="H2490" s="45"/>
    </row>
    <row r="2491" spans="1:8" ht="15.75" customHeight="1" x14ac:dyDescent="0.25">
      <c r="A2491" s="102"/>
      <c r="B2491" s="206"/>
      <c r="C2491" s="103"/>
      <c r="D2491" s="50"/>
      <c r="E2491" s="50"/>
      <c r="F2491" s="106"/>
      <c r="G2491" s="50"/>
      <c r="H2491" s="45"/>
    </row>
    <row r="2492" spans="1:8" ht="15.75" customHeight="1" x14ac:dyDescent="0.25">
      <c r="A2492" s="102"/>
      <c r="B2492" s="103"/>
      <c r="C2492" s="103"/>
      <c r="D2492" s="194"/>
      <c r="E2492" s="50"/>
      <c r="F2492" s="106"/>
      <c r="G2492" s="50"/>
      <c r="H2492" s="45"/>
    </row>
    <row r="2493" spans="1:8" ht="15.75" customHeight="1" x14ac:dyDescent="0.25">
      <c r="A2493" s="102"/>
      <c r="B2493" s="103"/>
      <c r="C2493" s="103"/>
      <c r="D2493" s="194"/>
      <c r="E2493" s="50"/>
      <c r="F2493" s="106"/>
      <c r="G2493" s="50"/>
      <c r="H2493" s="45"/>
    </row>
    <row r="2494" spans="1:8" ht="15.75" customHeight="1" x14ac:dyDescent="0.25">
      <c r="A2494" s="111"/>
      <c r="B2494" s="112"/>
      <c r="C2494" s="113"/>
      <c r="D2494" s="108"/>
      <c r="E2494" s="114"/>
      <c r="F2494" s="109"/>
      <c r="G2494" s="115"/>
      <c r="H2494" s="110"/>
    </row>
    <row r="2495" spans="1:8" ht="15.75" customHeight="1" x14ac:dyDescent="0.25">
      <c r="A2495" s="195"/>
      <c r="B2495" s="196"/>
      <c r="C2495" s="118" t="s">
        <v>58</v>
      </c>
      <c r="D2495" s="119">
        <f>SUM(D2486:D2494)</f>
      </c>
      <c r="E2495" s="119"/>
      <c r="F2495" s="119">
        <f>SUM(F2487:F2494)</f>
      </c>
      <c r="G2495" s="120"/>
      <c r="H2495" s="121">
        <f>SUM(H2487:H2494)</f>
      </c>
    </row>
    <row r="2496" spans="1:8" ht="15.75" customHeight="1" x14ac:dyDescent="0.25">
      <c r="A2496" s="122"/>
      <c r="B2496" s="123"/>
      <c r="C2496" s="124"/>
      <c r="D2496" s="60"/>
      <c r="E2496" s="125"/>
      <c r="F2496" s="125"/>
      <c r="G2496" s="126"/>
      <c r="H2496" s="74"/>
    </row>
    <row r="2497" spans="1:8" ht="15.75" customHeight="1" x14ac:dyDescent="0.25">
      <c r="A2497" s="127"/>
      <c r="B2497" s="18"/>
      <c r="C2497" s="18"/>
      <c r="D2497" s="77" t="s">
        <v>59</v>
      </c>
      <c r="E2497" s="76" t="s">
        <v>60</v>
      </c>
      <c r="F2497" s="76"/>
      <c r="G2497" s="17"/>
      <c r="H2497" s="25"/>
    </row>
    <row r="2498" spans="1:8" ht="15.75" customHeight="1" x14ac:dyDescent="0.25">
      <c r="A2498" s="127"/>
      <c r="B2498" s="18"/>
      <c r="C2498" s="18"/>
      <c r="D2498" s="77"/>
      <c r="E2498" s="76"/>
      <c r="F2498" s="76"/>
      <c r="G2498" s="17"/>
      <c r="H2498" s="25"/>
    </row>
    <row r="2499" spans="1:8" ht="15.75" customHeight="1" x14ac:dyDescent="0.25">
      <c r="A2499" s="76"/>
      <c r="B2499" s="76"/>
      <c r="C2499" s="76"/>
      <c r="D2499" s="77"/>
      <c r="E2499" s="76"/>
      <c r="F2499" s="76"/>
      <c r="G2499" s="17"/>
      <c r="H2499" s="25"/>
    </row>
    <row r="2500" spans="1:8" ht="15.75" customHeight="1" x14ac:dyDescent="0.25">
      <c r="A2500" s="76"/>
      <c r="B2500" s="76"/>
      <c r="C2500" s="76"/>
      <c r="D2500" s="77"/>
      <c r="E2500" s="76" t="s">
        <v>61</v>
      </c>
      <c r="F2500" s="76"/>
      <c r="G2500" s="17"/>
      <c r="H2500" s="25"/>
    </row>
    <row r="2501" spans="1:8" ht="15.75" customHeight="1" x14ac:dyDescent="0.25">
      <c r="D2501" s="9"/>
      <c r="H2501" s="9"/>
    </row>
    <row r="2502" spans="1:8" ht="15.75" customHeight="1" x14ac:dyDescent="0.25">
      <c r="D2502" s="9"/>
      <c r="H2502" s="9"/>
    </row>
    <row r="2503" spans="1:8" ht="15.75" customHeight="1" x14ac:dyDescent="0.25">
      <c r="D2503" s="9"/>
      <c r="H2503" s="9"/>
    </row>
    <row r="2504" spans="1:8" ht="15.75" customHeight="1" x14ac:dyDescent="0.25">
      <c r="D2504" s="9"/>
      <c r="H2504" s="9"/>
    </row>
    <row r="2505" spans="1:8" ht="15.75" customHeight="1" x14ac:dyDescent="0.25">
      <c r="D2505" s="9"/>
      <c r="H2505" s="9"/>
    </row>
    <row r="2506" spans="1:8" ht="15.75" customHeight="1" x14ac:dyDescent="0.25">
      <c r="D2506" s="9"/>
      <c r="H2506" s="9"/>
    </row>
    <row r="2507" spans="1:8" ht="15.75" customHeight="1" x14ac:dyDescent="0.25">
      <c r="D2507" s="9"/>
      <c r="H2507" s="9"/>
    </row>
    <row r="2508" spans="1:8" ht="15.75" customHeight="1" x14ac:dyDescent="0.25">
      <c r="D2508" s="9"/>
      <c r="H2508" s="9"/>
    </row>
    <row r="2509" spans="1:8" ht="15.75" customHeight="1" x14ac:dyDescent="0.25">
      <c r="D2509" s="9"/>
      <c r="H2509" s="9"/>
    </row>
    <row r="2510" spans="1:8" ht="15.75" customHeight="1" x14ac:dyDescent="0.25">
      <c r="D2510" s="9"/>
      <c r="H2510" s="9"/>
    </row>
    <row r="2511" spans="1:8" ht="15.75" customHeight="1" x14ac:dyDescent="0.25">
      <c r="D2511" s="9"/>
      <c r="H2511" s="9"/>
    </row>
    <row r="2512" spans="1:8" ht="15.75" customHeight="1" x14ac:dyDescent="0.25">
      <c r="D2512" s="9"/>
      <c r="H2512" s="9"/>
    </row>
    <row r="2513" spans="1:8" ht="15.75" customHeight="1" x14ac:dyDescent="0.25">
      <c r="D2513" s="9"/>
      <c r="H2513" s="9"/>
    </row>
    <row r="2514" spans="1:8" ht="15.75" customHeight="1" x14ac:dyDescent="0.25">
      <c r="D2514" s="9"/>
      <c r="H2514" s="9"/>
    </row>
    <row r="2515" spans="1:8" ht="15.75" customHeight="1" x14ac:dyDescent="0.25">
      <c r="D2515" s="9"/>
      <c r="H2515" s="9"/>
    </row>
    <row r="2516" spans="1:8" ht="15.75" customHeight="1" x14ac:dyDescent="0.25">
      <c r="A2516" s="10" t="s">
        <v>21</v>
      </c>
      <c r="B2516" s="10"/>
      <c r="C2516" s="10"/>
      <c r="D2516" s="10"/>
      <c r="E2516" s="10"/>
      <c r="F2516" s="10"/>
      <c r="G2516" s="10"/>
      <c r="H2516" s="10"/>
    </row>
    <row r="2517" spans="1:8" ht="15.75" customHeight="1" x14ac:dyDescent="0.25">
      <c r="D2517" s="9"/>
      <c r="H2517" s="9"/>
    </row>
    <row r="2518" spans="1:8" ht="15.75" customHeight="1" x14ac:dyDescent="0.25">
      <c r="A2518" s="17" t="s">
        <v>28</v>
      </c>
      <c r="B2518" s="17"/>
      <c r="C2518" s="86"/>
      <c r="D2518" s="18"/>
      <c r="E2518" s="17"/>
      <c r="F2518" s="19" t="s">
        <v>24</v>
      </c>
      <c r="G2518" s="21" t="s">
        <v>866</v>
      </c>
      <c r="H2518" s="22"/>
    </row>
    <row r="2519" spans="1:8" ht="15.75" customHeight="1" x14ac:dyDescent="0.3">
      <c r="A2519" s="17" t="inlineStr">
        <is>
          <t>Dealer-003</t>
        </is>
      </c>
      <c r="B2519" s="87"/>
      <c r="C2519" s="86"/>
      <c r="D2519" s="18"/>
      <c r="E2519" s="17"/>
      <c r="F2519" s="19" t="s">
        <v>29</v>
      </c>
      <c r="G2519" s="17" t="s">
        <v>867</v>
      </c>
      <c r="H2519" s="18"/>
    </row>
    <row r="2520" spans="1:8" ht="15.75" customHeight="1" x14ac:dyDescent="0.3">
      <c r="A2520" s="17" t="inlineStr">
        <is>
          <t>Address line (redacted)</t>
        </is>
      </c>
      <c r="B2520" s="87"/>
      <c r="C2520" s="138"/>
      <c r="D2520" s="138"/>
      <c r="E2520" s="138"/>
      <c r="F2520" s="18"/>
      <c r="G2520" s="17"/>
      <c r="H2520" s="25"/>
    </row>
    <row r="2521" spans="1:8" ht="15.75" customHeight="1" x14ac:dyDescent="0.3">
      <c r="A2521" s="17" t="inlineStr">
        <is>
          <t>Address line (redacted)</t>
        </is>
      </c>
      <c r="B2521" s="87"/>
      <c r="C2521" s="138"/>
      <c r="D2521" s="138"/>
      <c r="E2521" s="138"/>
      <c r="F2521" s="18"/>
      <c r="G2521" s="17"/>
      <c r="H2521" s="25"/>
    </row>
    <row r="2522" spans="1:8" ht="15.75" customHeight="1" x14ac:dyDescent="0.25">
      <c r="A2522" s="17"/>
      <c r="B2522" s="17"/>
      <c r="C2522" s="138"/>
      <c r="D2522" s="138"/>
      <c r="E2522" s="138"/>
      <c r="F2522" s="18"/>
      <c r="G2522" s="17"/>
      <c r="H2522" s="25"/>
    </row>
    <row r="2523" spans="1:8" ht="15.75" customHeight="1" x14ac:dyDescent="0.25">
      <c r="A2523" s="17" t="s">
        <v>79</v>
      </c>
      <c r="B2523" s="17"/>
      <c r="C2523" s="17"/>
      <c r="D2523" s="18"/>
      <c r="E2523" s="17"/>
      <c r="F2523" s="18"/>
      <c r="G2523" s="17"/>
      <c r="H2523" s="25"/>
    </row>
    <row r="2524" spans="1:8" ht="15.75" customHeight="1" x14ac:dyDescent="0.25">
      <c r="A2524" s="17"/>
      <c r="B2524" s="17"/>
      <c r="C2524" s="17"/>
      <c r="D2524" s="18"/>
      <c r="E2524" s="17"/>
      <c r="F2524" s="18"/>
      <c r="G2524" s="17"/>
      <c r="H2524" s="25"/>
    </row>
    <row r="2525" spans="1:8" ht="15.75" customHeight="1" x14ac:dyDescent="0.25">
      <c r="A2525" s="17" t="s">
        <v>35</v>
      </c>
      <c r="B2525" s="17"/>
      <c r="C2525" s="17"/>
      <c r="D2525" s="18"/>
      <c r="E2525" s="17"/>
      <c r="F2525" s="18"/>
      <c r="G2525" s="17"/>
      <c r="H2525" s="25"/>
    </row>
    <row r="2526" spans="1:8" ht="15.75" customHeight="1" x14ac:dyDescent="0.25">
      <c r="A2526" s="17" t="s">
        <v>36</v>
      </c>
      <c r="B2526" s="17"/>
      <c r="C2526" s="17"/>
      <c r="D2526" s="18"/>
      <c r="E2526" s="17"/>
      <c r="F2526" s="18"/>
      <c r="G2526" s="17"/>
      <c r="H2526" s="25"/>
    </row>
    <row r="2527" spans="1:8" ht="15.75" customHeight="1" x14ac:dyDescent="0.25">
      <c r="A2527" s="89" t="s">
        <v>37</v>
      </c>
      <c r="B2527" s="90" t="s">
        <v>38</v>
      </c>
      <c r="C2527" s="90"/>
      <c r="D2527" s="91" t="s">
        <v>39</v>
      </c>
      <c r="E2527" s="91" t="s">
        <v>40</v>
      </c>
      <c r="F2527" s="92" t="s">
        <v>41</v>
      </c>
      <c r="G2527" s="93" t="s">
        <v>42</v>
      </c>
      <c r="H2527" s="94" t="s">
        <v>43</v>
      </c>
    </row>
    <row r="2528" spans="1:8" ht="15.75" customHeight="1" x14ac:dyDescent="0.3">
      <c r="A2528" s="47"/>
      <c r="B2528" s="95"/>
      <c r="C2528" s="95"/>
      <c r="D2528" s="96"/>
      <c r="E2528" s="96"/>
      <c r="F2528" s="50"/>
      <c r="G2528" s="50"/>
      <c r="H2528" s="45"/>
    </row>
    <row r="2529" spans="1:8" ht="15.75" customHeight="1" x14ac:dyDescent="0.25">
      <c r="A2529" s="97"/>
      <c r="B2529" s="98" t="s">
        <v>44</v>
      </c>
      <c r="C2529" s="99"/>
      <c r="D2529" s="100"/>
      <c r="E2529" s="100"/>
      <c r="F2529" s="100"/>
      <c r="G2529" s="100"/>
      <c r="H2529" s="101"/>
    </row>
    <row r="2530" spans="1:8" ht="15.75" customHeight="1" x14ac:dyDescent="0.25">
      <c r="A2530" s="102">
        <v>1</v>
      </c>
      <c r="B2530" s="103" t="s">
        <v>153</v>
      </c>
      <c r="C2530" s="322" t="s">
        <v>375</v>
      </c>
      <c r="D2530" s="50">
        <v>1</v>
      </c>
      <c r="E2530" s="50">
        <v>5</v>
      </c>
      <c r="F2530" s="106">
        <f t="shared" ref="F2530:F2532" si="111">+E2530*D2530</f>
      </c>
      <c r="G2530" s="50">
        <v>1</v>
      </c>
      <c r="H2530" s="45">
        <f t="shared" ref="H2530:H2532" si="112">+G2530*F2530</f>
      </c>
    </row>
    <row r="2531" spans="1:8" ht="15.75" customHeight="1" x14ac:dyDescent="0.25">
      <c r="A2531" s="102">
        <v>2</v>
      </c>
      <c r="B2531" s="103" t="s">
        <v>589</v>
      </c>
      <c r="C2531" s="323" t="s">
        <v>392</v>
      </c>
      <c r="D2531" s="50">
        <v>3</v>
      </c>
      <c r="E2531" s="50">
        <v>5</v>
      </c>
      <c r="F2531" s="106">
        <f t="shared" si="111"/>
      </c>
      <c r="G2531" s="50">
        <v>1</v>
      </c>
      <c r="H2531" s="45">
        <f t="shared" si="112"/>
      </c>
    </row>
    <row r="2532" spans="1:8" ht="15.75" customHeight="1" x14ac:dyDescent="0.25">
      <c r="A2532" s="102">
        <v>3</v>
      </c>
      <c r="B2532" s="103" t="s">
        <v>573</v>
      </c>
      <c r="C2532" s="323" t="s">
        <v>396</v>
      </c>
      <c r="D2532" s="50">
        <v>4</v>
      </c>
      <c r="E2532" s="50">
        <v>5</v>
      </c>
      <c r="F2532" s="106">
        <f t="shared" si="111"/>
      </c>
      <c r="G2532" s="50">
        <v>1</v>
      </c>
      <c r="H2532" s="45">
        <f t="shared" si="112"/>
      </c>
    </row>
    <row r="2533" spans="1:8" ht="15.75" customHeight="1" x14ac:dyDescent="0.25">
      <c r="A2533" s="102"/>
      <c r="B2533" s="103"/>
      <c r="C2533" s="103"/>
      <c r="D2533" s="50"/>
      <c r="E2533" s="50"/>
      <c r="F2533" s="106"/>
      <c r="G2533" s="50"/>
      <c r="H2533" s="45"/>
    </row>
    <row r="2534" spans="1:8" ht="15.75" customHeight="1" x14ac:dyDescent="0.25">
      <c r="A2534" s="102"/>
      <c r="B2534" s="107"/>
      <c r="C2534" s="108"/>
      <c r="D2534" s="109"/>
      <c r="E2534" s="109"/>
      <c r="F2534" s="108"/>
      <c r="G2534" s="109"/>
      <c r="H2534" s="110"/>
    </row>
    <row r="2535" spans="1:8" ht="15.75" customHeight="1" x14ac:dyDescent="0.25">
      <c r="A2535" s="111"/>
      <c r="B2535" s="112"/>
      <c r="C2535" s="113"/>
      <c r="D2535" s="108"/>
      <c r="E2535" s="114"/>
      <c r="F2535" s="109"/>
      <c r="G2535" s="115"/>
      <c r="H2535" s="110"/>
    </row>
    <row r="2536" spans="1:8" ht="15.75" customHeight="1" x14ac:dyDescent="0.25">
      <c r="A2536" s="116"/>
      <c r="B2536" s="117"/>
      <c r="C2536" s="118" t="s">
        <v>58</v>
      </c>
      <c r="D2536" s="119">
        <f>SUM(D2530:D2535)</f>
      </c>
      <c r="E2536" s="119"/>
      <c r="F2536" s="119">
        <f>SUM(F2530:F2535)</f>
      </c>
      <c r="G2536" s="120"/>
      <c r="H2536" s="121">
        <f>SUM(H2530:H2535)</f>
      </c>
    </row>
    <row r="2537" spans="1:8" ht="15.75" customHeight="1" x14ac:dyDescent="0.25">
      <c r="A2537" s="122"/>
      <c r="B2537" s="123"/>
      <c r="C2537" s="124"/>
      <c r="D2537" s="60"/>
      <c r="E2537" s="125"/>
      <c r="F2537" s="125"/>
      <c r="G2537" s="126"/>
      <c r="H2537" s="74"/>
    </row>
    <row r="2538" spans="1:8" ht="15.75" customHeight="1" x14ac:dyDescent="0.25">
      <c r="A2538" s="127"/>
      <c r="B2538" s="18"/>
      <c r="C2538" s="18"/>
      <c r="D2538" s="77" t="s">
        <v>59</v>
      </c>
      <c r="E2538" s="76" t="s">
        <v>60</v>
      </c>
      <c r="F2538" s="76"/>
      <c r="G2538" s="17"/>
      <c r="H2538" s="25"/>
    </row>
    <row r="2539" spans="1:8" ht="15.75" customHeight="1" x14ac:dyDescent="0.25">
      <c r="A2539" s="127"/>
      <c r="B2539" s="18"/>
      <c r="C2539" s="18"/>
      <c r="D2539" s="77"/>
      <c r="E2539" s="76"/>
      <c r="F2539" s="76"/>
      <c r="G2539" s="17"/>
      <c r="H2539" s="25"/>
    </row>
    <row r="2540" spans="1:8" ht="15.75" customHeight="1" x14ac:dyDescent="0.25">
      <c r="A2540" s="76"/>
      <c r="B2540" s="76"/>
      <c r="C2540" s="76"/>
      <c r="D2540" s="77"/>
      <c r="E2540" s="76"/>
      <c r="F2540" s="76"/>
      <c r="G2540" s="17"/>
      <c r="H2540" s="25"/>
    </row>
    <row r="2541" spans="1:8" ht="15.75" customHeight="1" x14ac:dyDescent="0.25">
      <c r="A2541" s="76"/>
      <c r="B2541" s="76"/>
      <c r="C2541" s="76"/>
      <c r="D2541" s="77"/>
      <c r="E2541" s="76" t="s">
        <v>61</v>
      </c>
      <c r="F2541" s="76"/>
      <c r="G2541" s="17"/>
      <c r="H2541" s="25"/>
    </row>
    <row r="2542" spans="1:8" ht="15.75" customHeight="1" x14ac:dyDescent="0.25">
      <c r="D2542" s="9"/>
      <c r="H2542" s="9"/>
    </row>
    <row r="2543" spans="1:8" ht="15.75" customHeight="1" x14ac:dyDescent="0.25">
      <c r="D2543" s="9"/>
      <c r="H2543" s="9"/>
    </row>
    <row r="2544" spans="1:8" ht="15.75" customHeight="1" x14ac:dyDescent="0.25">
      <c r="D2544" s="9"/>
      <c r="H2544" s="9"/>
    </row>
    <row r="2545" spans="1:8" ht="15.75" customHeight="1" x14ac:dyDescent="0.25">
      <c r="D2545" s="9"/>
      <c r="H2545" s="9"/>
    </row>
    <row r="2546" spans="1:8" ht="15.75" customHeight="1" x14ac:dyDescent="0.25">
      <c r="D2546" s="9"/>
      <c r="H2546" s="9"/>
    </row>
    <row r="2547" spans="1:8" ht="15.75" customHeight="1" x14ac:dyDescent="0.25">
      <c r="D2547" s="9"/>
      <c r="H2547" s="9"/>
    </row>
    <row r="2548" spans="1:8" ht="15.75" customHeight="1" x14ac:dyDescent="0.25">
      <c r="D2548" s="9"/>
      <c r="H2548" s="9"/>
    </row>
    <row r="2549" spans="1:8" ht="15.75" customHeight="1" x14ac:dyDescent="0.25">
      <c r="D2549" s="9"/>
      <c r="H2549" s="9"/>
    </row>
    <row r="2550" spans="1:8" ht="15.75" customHeight="1" x14ac:dyDescent="0.25">
      <c r="D2550" s="9"/>
      <c r="H2550" s="9"/>
    </row>
    <row r="2551" spans="1:8" ht="15.75" customHeight="1" x14ac:dyDescent="0.25">
      <c r="D2551" s="9"/>
      <c r="H2551" s="9"/>
    </row>
    <row r="2552" spans="1:8" ht="15.75" customHeight="1" x14ac:dyDescent="0.25">
      <c r="D2552" s="9"/>
      <c r="H2552" s="9"/>
    </row>
    <row r="2553" spans="1:8" ht="15.75" customHeight="1" x14ac:dyDescent="0.25">
      <c r="D2553" s="9"/>
      <c r="H2553" s="9"/>
    </row>
    <row r="2554" spans="1:8" ht="15.75" customHeight="1" x14ac:dyDescent="0.25">
      <c r="D2554" s="9"/>
      <c r="H2554" s="9"/>
    </row>
    <row r="2555" spans="1:8" ht="15.75" customHeight="1" x14ac:dyDescent="0.25">
      <c r="D2555" s="9"/>
      <c r="H2555" s="9"/>
    </row>
    <row r="2556" spans="1:8" ht="15.75" customHeight="1" x14ac:dyDescent="0.25">
      <c r="D2556" s="9"/>
      <c r="H2556" s="9"/>
    </row>
    <row r="2557" spans="1:8" ht="15.75" customHeight="1" x14ac:dyDescent="0.25">
      <c r="D2557" s="9"/>
      <c r="H2557" s="9"/>
    </row>
    <row r="2558" spans="1:8" ht="15.75" customHeight="1" x14ac:dyDescent="0.25">
      <c r="D2558" s="9"/>
      <c r="H2558" s="9"/>
    </row>
    <row r="2559" spans="1:8" ht="15.75" customHeight="1" x14ac:dyDescent="0.25">
      <c r="D2559" s="9"/>
      <c r="H2559" s="9"/>
    </row>
    <row r="2560" spans="1:8" ht="15.75" customHeight="1" x14ac:dyDescent="0.25">
      <c r="A2560" s="36" t="s">
        <v>21</v>
      </c>
      <c r="B2560" s="36"/>
      <c r="C2560" s="36"/>
      <c r="D2560" s="36"/>
      <c r="E2560" s="36"/>
      <c r="F2560" s="36"/>
      <c r="G2560" s="36"/>
      <c r="H2560" s="36"/>
    </row>
    <row r="2561" spans="1:8" ht="15.75" customHeight="1" x14ac:dyDescent="0.25">
      <c r="A2561" s="17"/>
      <c r="B2561" s="17"/>
      <c r="C2561" s="17"/>
      <c r="D2561" s="18"/>
      <c r="E2561" s="17"/>
      <c r="F2561" s="17"/>
      <c r="G2561" s="17"/>
      <c r="H2561" s="24"/>
    </row>
    <row r="2562" spans="1:8" ht="15.75" customHeight="1" x14ac:dyDescent="0.25">
      <c r="A2562" s="17"/>
      <c r="B2562" s="17"/>
      <c r="C2562" s="18"/>
      <c r="D2562" s="75"/>
      <c r="E2562" s="36"/>
      <c r="F2562" s="36"/>
      <c r="G2562" s="36"/>
      <c r="H2562" s="25"/>
    </row>
    <row r="2563" spans="1:8" ht="15.75" customHeight="1" x14ac:dyDescent="0.25">
      <c r="A2563" s="17" t="s">
        <v>28</v>
      </c>
      <c r="B2563" s="17"/>
      <c r="C2563" s="17"/>
      <c r="D2563" s="18"/>
      <c r="E2563" s="17"/>
      <c r="F2563" s="19" t="s">
        <v>24</v>
      </c>
      <c r="G2563" s="21" t="s">
        <v>866</v>
      </c>
      <c r="H2563" s="22"/>
    </row>
    <row r="2564" spans="1:8" ht="15.75" customHeight="1" x14ac:dyDescent="0.25">
      <c r="A2564" s="17" t="inlineStr">
        <is>
          <t>Dealer-009</t>
        </is>
      </c>
      <c r="B2564" s="17"/>
      <c r="C2564" s="17" t="inlineStr">
        <is>
          <t>ATTN: Contact-001</t>
        </is>
      </c>
      <c r="D2564" s="18"/>
      <c r="E2564" s="17"/>
      <c r="F2564" s="19" t="s">
        <v>29</v>
      </c>
      <c r="G2564" s="17" t="s">
        <v>872</v>
      </c>
      <c r="H2564" s="18"/>
    </row>
    <row r="2565" spans="1:8" ht="15.75" customHeight="1" x14ac:dyDescent="0.25">
      <c r="A2565" s="17" t="inlineStr">
        <is>
          <t>Address line (redacted)</t>
        </is>
      </c>
      <c r="B2565" s="17"/>
      <c r="C2565" s="17"/>
      <c r="D2565" s="18"/>
      <c r="E2565" s="19"/>
      <c r="F2565" s="17"/>
      <c r="G2565" s="17"/>
      <c r="H2565" s="25"/>
    </row>
    <row r="2566" spans="1:8" ht="15.75" customHeight="1" x14ac:dyDescent="0.25">
      <c r="A2566" s="17" t="inlineStr">
        <is>
          <t>Address line (redacted)</t>
        </is>
      </c>
      <c r="B2566" s="17"/>
      <c r="C2566" s="17"/>
      <c r="D2566" s="24"/>
      <c r="E2566" s="17"/>
      <c r="F2566" s="18"/>
      <c r="G2566" s="17"/>
      <c r="H2566" s="25"/>
    </row>
    <row r="2567" spans="1:8" ht="15.75" customHeight="1" x14ac:dyDescent="0.25">
      <c r="D2567" s="24"/>
      <c r="E2567" s="17"/>
      <c r="F2567" s="18"/>
      <c r="G2567" s="17"/>
      <c r="H2567" s="25"/>
    </row>
    <row r="2568" spans="1:8" ht="15.75" customHeight="1" x14ac:dyDescent="0.25">
      <c r="A2568" s="17" t="s">
        <v>34</v>
      </c>
      <c r="B2568" s="17"/>
      <c r="C2568" s="17"/>
      <c r="D2568" s="18"/>
      <c r="E2568" s="17"/>
      <c r="F2568" s="18"/>
      <c r="G2568" s="17"/>
      <c r="H2568" s="25"/>
    </row>
    <row r="2569" spans="1:8" ht="15.75" customHeight="1" x14ac:dyDescent="0.25">
      <c r="A2569" s="17"/>
      <c r="B2569" s="17"/>
      <c r="C2569" s="17"/>
      <c r="D2569" s="18"/>
      <c r="E2569" s="17"/>
      <c r="F2569" s="18"/>
      <c r="G2569" s="17"/>
      <c r="H2569" s="25"/>
    </row>
    <row r="2570" spans="1:8" ht="15.75" customHeight="1" x14ac:dyDescent="0.25">
      <c r="A2570" s="17" t="s">
        <v>35</v>
      </c>
      <c r="B2570" s="17"/>
      <c r="C2570" s="17"/>
      <c r="D2570" s="18"/>
      <c r="E2570" s="17"/>
      <c r="F2570" s="18"/>
      <c r="G2570" s="17"/>
      <c r="H2570" s="25"/>
    </row>
    <row r="2571" spans="1:8" ht="15.75" customHeight="1" x14ac:dyDescent="0.25">
      <c r="A2571" s="17" t="s">
        <v>36</v>
      </c>
      <c r="B2571" s="17"/>
      <c r="C2571" s="17"/>
      <c r="D2571" s="18"/>
      <c r="E2571" s="17"/>
      <c r="F2571" s="18"/>
      <c r="G2571" s="17"/>
      <c r="H2571" s="25"/>
    </row>
    <row r="2572" spans="1:8" ht="15.75" customHeight="1" x14ac:dyDescent="0.25">
      <c r="A2572" s="17"/>
      <c r="B2572" s="17"/>
      <c r="C2572" s="17"/>
      <c r="D2572" s="18"/>
      <c r="E2572" s="17"/>
      <c r="F2572" s="18"/>
      <c r="G2572" s="17"/>
      <c r="H2572" s="25"/>
    </row>
    <row r="2573" spans="1:8" ht="15.75" customHeight="1" x14ac:dyDescent="0.25">
      <c r="A2573" s="26" t="s">
        <v>37</v>
      </c>
      <c r="B2573" s="27" t="s">
        <v>38</v>
      </c>
      <c r="C2573" s="27"/>
      <c r="D2573" s="28" t="s">
        <v>39</v>
      </c>
      <c r="E2573" s="29" t="s">
        <v>40</v>
      </c>
      <c r="F2573" s="30" t="s">
        <v>41</v>
      </c>
      <c r="G2573" s="31" t="s">
        <v>42</v>
      </c>
      <c r="H2573" s="33" t="s">
        <v>43</v>
      </c>
    </row>
    <row r="2574" spans="1:8" ht="15.75" customHeight="1" x14ac:dyDescent="0.25">
      <c r="A2574" s="34"/>
      <c r="B2574" s="35"/>
      <c r="C2574" s="36"/>
      <c r="D2574" s="37"/>
      <c r="E2574" s="37"/>
      <c r="F2574" s="38"/>
      <c r="G2574" s="39"/>
      <c r="H2574" s="40"/>
    </row>
    <row r="2575" spans="1:8" ht="15.75" customHeight="1" x14ac:dyDescent="0.25">
      <c r="A2575" s="47"/>
      <c r="B2575" s="79" t="s">
        <v>44</v>
      </c>
      <c r="C2575" s="80"/>
      <c r="D2575" s="50"/>
      <c r="E2575" s="50"/>
      <c r="F2575" s="50"/>
      <c r="G2575" s="50"/>
      <c r="H2575" s="45"/>
    </row>
    <row r="2576" spans="1:8" ht="15.75" customHeight="1" x14ac:dyDescent="0.25">
      <c r="A2576" s="47">
        <v>1</v>
      </c>
      <c r="B2576" s="51" t="s">
        <v>602</v>
      </c>
      <c r="C2576" s="323" t="s">
        <v>367</v>
      </c>
      <c r="D2576" s="50">
        <v>4</v>
      </c>
      <c r="E2576" s="50">
        <v>5</v>
      </c>
      <c r="F2576" s="50">
        <f t="shared" ref="F2576:F2579" si="113">+E2576*D2576</f>
      </c>
      <c r="G2576" s="50">
        <v>1</v>
      </c>
      <c r="H2576" s="81">
        <f t="shared" ref="H2576:H2579" si="114">+G2576*F2576</f>
      </c>
    </row>
    <row r="2577" spans="1:8" ht="15.75" customHeight="1" x14ac:dyDescent="0.25">
      <c r="A2577" s="47">
        <v>2</v>
      </c>
      <c r="B2577" s="51" t="s">
        <v>234</v>
      </c>
      <c r="C2577" s="323" t="s">
        <v>369</v>
      </c>
      <c r="D2577" s="50">
        <v>2</v>
      </c>
      <c r="E2577" s="50">
        <v>5</v>
      </c>
      <c r="F2577" s="50">
        <f t="shared" si="113"/>
      </c>
      <c r="G2577" s="50">
        <v>1</v>
      </c>
      <c r="H2577" s="81">
        <f t="shared" si="114"/>
      </c>
    </row>
    <row r="2578" spans="1:8" ht="15.75" customHeight="1" x14ac:dyDescent="0.25">
      <c r="A2578" s="47">
        <v>3</v>
      </c>
      <c r="B2578" s="324" t="s">
        <v>591</v>
      </c>
      <c r="C2578" s="323" t="s">
        <v>379</v>
      </c>
      <c r="D2578" s="50">
        <v>4</v>
      </c>
      <c r="E2578" s="50">
        <v>5</v>
      </c>
      <c r="F2578" s="50">
        <f t="shared" si="113"/>
      </c>
      <c r="G2578" s="50">
        <v>1</v>
      </c>
      <c r="H2578" s="81">
        <f t="shared" si="114"/>
      </c>
    </row>
    <row r="2579" spans="1:8" ht="15.75" customHeight="1" x14ac:dyDescent="0.25">
      <c r="A2579" s="47">
        <v>4</v>
      </c>
      <c r="B2579" s="324" t="s">
        <v>590</v>
      </c>
      <c r="C2579" s="323" t="s">
        <v>415</v>
      </c>
      <c r="D2579" s="50">
        <v>4</v>
      </c>
      <c r="E2579" s="50">
        <v>5</v>
      </c>
      <c r="F2579" s="50">
        <f t="shared" si="113"/>
      </c>
      <c r="G2579" s="50">
        <v>1</v>
      </c>
      <c r="H2579" s="81">
        <f t="shared" si="114"/>
      </c>
    </row>
    <row r="2580" spans="1:8" ht="15.75" customHeight="1" x14ac:dyDescent="0.25">
      <c r="A2580" s="47"/>
      <c r="B2580" s="79" t="s">
        <v>646</v>
      </c>
      <c r="C2580" s="80"/>
      <c r="D2580" s="50"/>
      <c r="E2580" s="50"/>
      <c r="F2580" s="50"/>
      <c r="G2580" s="50"/>
      <c r="H2580" s="81"/>
    </row>
    <row r="2581" spans="1:8" ht="15.75" customHeight="1" x14ac:dyDescent="0.25">
      <c r="A2581" s="47">
        <v>5</v>
      </c>
      <c r="B2581" s="324" t="s">
        <v>281</v>
      </c>
      <c r="C2581" s="323"/>
      <c r="D2581" s="50">
        <v>1</v>
      </c>
      <c r="E2581" s="50">
        <v>50</v>
      </c>
      <c r="F2581" s="50">
        <v>50</v>
      </c>
      <c r="G2581" s="50">
        <v>1</v>
      </c>
      <c r="H2581" s="81">
        <f t="shared" ref="H2581:H2582" si="115">+G2581*F2581</f>
      </c>
    </row>
    <row r="2582" spans="1:8" ht="15.75" customHeight="1" x14ac:dyDescent="0.25">
      <c r="A2582" s="47">
        <v>6</v>
      </c>
      <c r="B2582" s="324" t="s">
        <v>873</v>
      </c>
      <c r="C2582" s="158" t="s">
        <v>478</v>
      </c>
      <c r="D2582" s="50">
        <v>1</v>
      </c>
      <c r="E2582" s="50" t="s">
        <v>570</v>
      </c>
      <c r="F2582" s="50">
        <v>90</v>
      </c>
      <c r="G2582" s="50">
        <v>1</v>
      </c>
      <c r="H2582" s="81">
        <f t="shared" si="115"/>
      </c>
    </row>
    <row r="2583" spans="1:8" ht="15.75" customHeight="1" x14ac:dyDescent="0.25">
      <c r="A2583" s="47">
        <v>7</v>
      </c>
      <c r="B2583" s="324" t="s">
        <v>873</v>
      </c>
      <c r="C2583" s="158" t="s">
        <v>478</v>
      </c>
      <c r="D2583" s="50"/>
      <c r="E2583" s="50"/>
      <c r="F2583" s="50">
        <v>10</v>
      </c>
      <c r="G2583" s="224" t="s">
        <v>571</v>
      </c>
      <c r="H2583" s="81"/>
    </row>
    <row r="2584" spans="1:8" ht="15.75" customHeight="1" x14ac:dyDescent="0.25">
      <c r="A2584" s="47">
        <v>8</v>
      </c>
      <c r="B2584" s="82" t="s">
        <v>547</v>
      </c>
      <c r="C2584" s="49"/>
      <c r="D2584" s="50">
        <v>1</v>
      </c>
      <c r="E2584" s="50">
        <v>100</v>
      </c>
      <c r="F2584" s="50">
        <v>95</v>
      </c>
      <c r="G2584" s="50">
        <v>1</v>
      </c>
      <c r="H2584" s="81">
        <f>+G2584*F2584</f>
      </c>
    </row>
    <row r="2585" spans="1:8" ht="15.75" customHeight="1" x14ac:dyDescent="0.25">
      <c r="A2585" s="47">
        <v>9</v>
      </c>
      <c r="B2585" s="82" t="s">
        <v>547</v>
      </c>
      <c r="C2585" s="49"/>
      <c r="D2585" s="50"/>
      <c r="E2585" s="50"/>
      <c r="F2585" s="50">
        <v>5</v>
      </c>
      <c r="G2585" s="224" t="s">
        <v>571</v>
      </c>
      <c r="H2585" s="81"/>
    </row>
    <row r="2586" spans="1:8" ht="15.75" customHeight="1" x14ac:dyDescent="0.25">
      <c r="A2586" s="83"/>
      <c r="B2586" s="84"/>
      <c r="C2586" s="17"/>
      <c r="D2586" s="58"/>
      <c r="E2586" s="58"/>
      <c r="F2586" s="18"/>
      <c r="G2586" s="58"/>
      <c r="H2586" s="61"/>
    </row>
    <row r="2587" spans="1:8" ht="15.75" customHeight="1" x14ac:dyDescent="0.25">
      <c r="A2587" s="62"/>
      <c r="B2587" s="63"/>
      <c r="C2587" s="64" t="s">
        <v>58</v>
      </c>
      <c r="D2587" s="65">
        <f>SUM(D2575:D2586)</f>
      </c>
      <c r="E2587" s="65"/>
      <c r="F2587" s="66"/>
      <c r="G2587" s="67"/>
      <c r="H2587" s="68">
        <f>SUM(H2576:H2586)</f>
      </c>
    </row>
    <row r="2588" spans="1:8" ht="15.75" customHeight="1" x14ac:dyDescent="0.25">
      <c r="A2588" s="69"/>
      <c r="B2588" s="70"/>
      <c r="C2588" s="70"/>
      <c r="D2588" s="71"/>
      <c r="E2588" s="70"/>
      <c r="F2588" s="72"/>
      <c r="G2588" s="73"/>
      <c r="H2588" s="74"/>
    </row>
    <row r="2589" spans="1:8" ht="15.75" customHeight="1" x14ac:dyDescent="0.25">
      <c r="A2589" s="85" t="s">
        <v>72</v>
      </c>
      <c r="B2589" s="85"/>
      <c r="C2589" s="85"/>
      <c r="D2589" s="85"/>
      <c r="E2589" s="85"/>
      <c r="F2589" s="85"/>
      <c r="G2589" s="85"/>
      <c r="H2589" s="85"/>
    </row>
    <row r="2590" spans="1:8" ht="15.75" customHeight="1" x14ac:dyDescent="0.25">
      <c r="A2590" s="76"/>
      <c r="B2590" s="76"/>
      <c r="C2590" s="76"/>
      <c r="D2590" s="77" t="s">
        <v>59</v>
      </c>
      <c r="E2590" s="76" t="s">
        <v>60</v>
      </c>
      <c r="F2590" s="76"/>
      <c r="G2590" s="17"/>
      <c r="H2590" s="25"/>
    </row>
    <row r="2591" spans="1:8" ht="15.75" customHeight="1" x14ac:dyDescent="0.25">
      <c r="A2591" s="17"/>
      <c r="B2591" s="17"/>
      <c r="C2591" s="17"/>
      <c r="D2591" s="18"/>
      <c r="E2591" s="17"/>
      <c r="F2591" s="17"/>
      <c r="G2591" s="17"/>
      <c r="H2591" s="25"/>
    </row>
    <row r="2592" spans="1:8" ht="15.75" customHeight="1" x14ac:dyDescent="0.25">
      <c r="A2592" s="17"/>
      <c r="B2592" s="17"/>
      <c r="C2592" s="17"/>
      <c r="D2592" s="18"/>
      <c r="E2592" s="17"/>
      <c r="F2592" s="17"/>
      <c r="G2592" s="17"/>
      <c r="H2592" s="25"/>
    </row>
    <row r="2593" spans="1:8" ht="15.75" customHeight="1" x14ac:dyDescent="0.25">
      <c r="A2593" s="76"/>
      <c r="B2593" s="76"/>
      <c r="C2593" s="76"/>
      <c r="D2593" s="77"/>
      <c r="E2593" s="76" t="s">
        <v>61</v>
      </c>
      <c r="F2593" s="76"/>
      <c r="G2593" s="17"/>
      <c r="H2593" s="25"/>
    </row>
    <row r="2594" spans="1:8" ht="15.75" customHeight="1" x14ac:dyDescent="0.25">
      <c r="D2594" s="9"/>
      <c r="H2594" s="9"/>
    </row>
    <row r="2595" spans="1:8" ht="15.75" customHeight="1" x14ac:dyDescent="0.25">
      <c r="D2595" s="9"/>
      <c r="H2595" s="9"/>
    </row>
    <row r="2596" spans="1:8" ht="15.75" customHeight="1" x14ac:dyDescent="0.25">
      <c r="D2596" s="9"/>
      <c r="H2596" s="9"/>
    </row>
    <row r="2597" spans="1:8" ht="15.75" customHeight="1" x14ac:dyDescent="0.25">
      <c r="D2597" s="9"/>
      <c r="H2597" s="9"/>
    </row>
    <row r="2598" spans="1:8" ht="15.75" customHeight="1" x14ac:dyDescent="0.25">
      <c r="D2598" s="9"/>
      <c r="H2598" s="9"/>
    </row>
    <row r="2599" spans="1:8" ht="15.75" customHeight="1" x14ac:dyDescent="0.25">
      <c r="D2599" s="9"/>
      <c r="H2599" s="9"/>
    </row>
    <row r="2600" spans="1:8" ht="15.75" customHeight="1" x14ac:dyDescent="0.25">
      <c r="D2600" s="9"/>
      <c r="H2600" s="9"/>
    </row>
    <row r="2601" spans="1:8" ht="15.75" customHeight="1" x14ac:dyDescent="0.25">
      <c r="D2601" s="9"/>
      <c r="H2601" s="9"/>
    </row>
    <row r="2602" spans="1:8" ht="15.75" customHeight="1" x14ac:dyDescent="0.25">
      <c r="D2602" s="9"/>
      <c r="H2602" s="9"/>
    </row>
    <row r="2603" spans="1:8" ht="15.75" customHeight="1" x14ac:dyDescent="0.25">
      <c r="D2603" s="9"/>
      <c r="H2603" s="9"/>
    </row>
    <row r="2604" spans="1:8" ht="15.75" customHeight="1" x14ac:dyDescent="0.25">
      <c r="D2604" s="9"/>
      <c r="H2604" s="9"/>
    </row>
    <row r="2605" spans="1:8" ht="15.75" customHeight="1" x14ac:dyDescent="0.25">
      <c r="D2605" s="9"/>
      <c r="H2605" s="9"/>
    </row>
    <row r="2606" spans="1:8" ht="15.75" customHeight="1" x14ac:dyDescent="0.25">
      <c r="A2606" s="10" t="s">
        <v>21</v>
      </c>
      <c r="B2606" s="10"/>
      <c r="C2606" s="10"/>
      <c r="D2606" s="10"/>
      <c r="E2606" s="10"/>
      <c r="F2606" s="10"/>
      <c r="G2606" s="10"/>
      <c r="H2606" s="10"/>
    </row>
    <row r="2607" spans="1:8" ht="15.75" customHeight="1" x14ac:dyDescent="0.25">
      <c r="D2607" s="9"/>
      <c r="H2607" s="9"/>
    </row>
    <row r="2608" spans="1:8" ht="15.75" customHeight="1" x14ac:dyDescent="0.25">
      <c r="A2608" s="17" t="s">
        <v>28</v>
      </c>
      <c r="B2608" s="17"/>
      <c r="C2608" s="86"/>
      <c r="D2608" s="18"/>
      <c r="E2608" s="17"/>
      <c r="F2608" s="19" t="s">
        <v>24</v>
      </c>
      <c r="G2608" s="21" t="s">
        <v>866</v>
      </c>
      <c r="H2608" s="22"/>
    </row>
    <row r="2609" spans="1:8" ht="15.75" customHeight="1" x14ac:dyDescent="0.3">
      <c r="A2609" s="87" t="inlineStr">
        <is>
          <t>Dealer-002</t>
        </is>
      </c>
      <c r="B2609" s="87"/>
      <c r="C2609" s="86"/>
      <c r="D2609" s="18"/>
      <c r="E2609" s="17"/>
      <c r="F2609" s="19" t="s">
        <v>29</v>
      </c>
      <c r="G2609" s="17" t="s">
        <v>874</v>
      </c>
      <c r="H2609" s="18"/>
    </row>
    <row r="2610" spans="1:8" ht="15.75" customHeight="1" x14ac:dyDescent="0.3">
      <c r="A2610" s="87" t="inlineStr">
        <is>
          <t>Address line (redacted)</t>
        </is>
      </c>
      <c r="B2610" s="87"/>
      <c r="C2610" s="88" t="s">
        <v>498</v>
      </c>
      <c r="D2610" s="88"/>
      <c r="E2610" s="88"/>
      <c r="F2610" s="18"/>
      <c r="G2610" s="17"/>
      <c r="H2610" s="25"/>
    </row>
    <row r="2611" spans="1:8" ht="15.75" customHeight="1" x14ac:dyDescent="0.3">
      <c r="A2611" s="87" t="inlineStr">
        <is>
          <t>Address line (redacted)</t>
        </is>
      </c>
      <c r="B2611" s="87"/>
      <c r="C2611" s="88"/>
      <c r="D2611" s="88"/>
      <c r="E2611" s="88"/>
      <c r="F2611" s="18"/>
      <c r="G2611" s="17"/>
      <c r="H2611" s="25"/>
    </row>
    <row r="2612" spans="1:8" ht="15.75" customHeight="1" x14ac:dyDescent="0.25">
      <c r="A2612" s="17"/>
      <c r="B2612" s="17"/>
      <c r="C2612" s="88"/>
      <c r="D2612" s="88"/>
      <c r="E2612" s="88"/>
      <c r="F2612" s="18"/>
      <c r="G2612" s="17"/>
      <c r="H2612" s="25"/>
    </row>
    <row r="2613" spans="1:8" ht="15.75" customHeight="1" x14ac:dyDescent="0.25">
      <c r="A2613" s="17" t="s">
        <v>79</v>
      </c>
      <c r="B2613" s="17"/>
      <c r="C2613" s="17"/>
      <c r="D2613" s="18"/>
      <c r="E2613" s="17"/>
      <c r="F2613" s="18"/>
      <c r="G2613" s="17"/>
      <c r="H2613" s="25"/>
    </row>
    <row r="2614" spans="1:8" ht="15.75" customHeight="1" x14ac:dyDescent="0.25">
      <c r="A2614" s="17"/>
      <c r="B2614" s="17"/>
      <c r="C2614" s="17"/>
      <c r="D2614" s="18"/>
      <c r="E2614" s="17"/>
      <c r="F2614" s="18"/>
      <c r="G2614" s="17"/>
      <c r="H2614" s="25"/>
    </row>
    <row r="2615" spans="1:8" ht="15.75" customHeight="1" x14ac:dyDescent="0.25">
      <c r="A2615" s="17" t="s">
        <v>35</v>
      </c>
      <c r="B2615" s="17"/>
      <c r="C2615" s="17"/>
      <c r="D2615" s="18"/>
      <c r="E2615" s="17"/>
      <c r="F2615" s="18"/>
      <c r="G2615" s="17"/>
      <c r="H2615" s="25"/>
    </row>
    <row r="2616" spans="1:8" ht="15.75" customHeight="1" x14ac:dyDescent="0.25">
      <c r="A2616" s="17" t="s">
        <v>36</v>
      </c>
      <c r="B2616" s="17"/>
      <c r="C2616" s="17"/>
      <c r="D2616" s="18"/>
      <c r="E2616" s="17"/>
      <c r="F2616" s="18"/>
      <c r="G2616" s="17"/>
      <c r="H2616" s="25"/>
    </row>
    <row r="2617" spans="1:8" ht="15.75" customHeight="1" x14ac:dyDescent="0.25">
      <c r="A2617" s="89" t="s">
        <v>37</v>
      </c>
      <c r="B2617" s="90" t="s">
        <v>38</v>
      </c>
      <c r="C2617" s="90"/>
      <c r="D2617" s="91" t="s">
        <v>39</v>
      </c>
      <c r="E2617" s="91" t="s">
        <v>40</v>
      </c>
      <c r="F2617" s="92" t="s">
        <v>41</v>
      </c>
      <c r="G2617" s="93" t="s">
        <v>42</v>
      </c>
      <c r="H2617" s="94" t="s">
        <v>43</v>
      </c>
    </row>
    <row r="2618" spans="1:8" ht="15.75" customHeight="1" x14ac:dyDescent="0.3">
      <c r="A2618" s="47"/>
      <c r="B2618" s="95"/>
      <c r="C2618" s="95"/>
      <c r="D2618" s="96"/>
      <c r="E2618" s="96"/>
      <c r="F2618" s="50"/>
      <c r="G2618" s="50"/>
      <c r="H2618" s="45"/>
    </row>
    <row r="2619" spans="1:8" ht="15.75" customHeight="1" x14ac:dyDescent="0.25">
      <c r="A2619" s="97"/>
      <c r="B2619" s="190" t="s">
        <v>575</v>
      </c>
      <c r="C2619" s="190"/>
      <c r="D2619" s="100"/>
      <c r="E2619" s="100"/>
      <c r="F2619" s="100"/>
      <c r="G2619" s="100"/>
      <c r="H2619" s="101"/>
    </row>
    <row r="2620" spans="1:8" ht="15.75" customHeight="1" x14ac:dyDescent="0.25">
      <c r="A2620" s="102">
        <v>1</v>
      </c>
      <c r="B2620" s="103" t="s">
        <v>826</v>
      </c>
      <c r="C2620" s="325" t="s">
        <v>493</v>
      </c>
      <c r="D2620" s="50">
        <v>2</v>
      </c>
      <c r="E2620" s="50">
        <v>25</v>
      </c>
      <c r="F2620" s="106">
        <f t="shared" ref="F2620:F2622" si="116">+E2620*D2620</f>
      </c>
      <c r="G2620" s="50">
        <v>1</v>
      </c>
      <c r="H2620" s="45">
        <f t="shared" ref="H2620:H2622" si="117">+G2620*F2620</f>
      </c>
    </row>
    <row r="2621" spans="1:8" ht="15.75" customHeight="1" x14ac:dyDescent="0.25">
      <c r="A2621" s="102">
        <v>2</v>
      </c>
      <c r="B2621" s="103" t="s">
        <v>234</v>
      </c>
      <c r="C2621" s="325" t="s">
        <v>491</v>
      </c>
      <c r="D2621" s="50">
        <v>1</v>
      </c>
      <c r="E2621" s="50">
        <v>20</v>
      </c>
      <c r="F2621" s="106">
        <f t="shared" si="116"/>
      </c>
      <c r="G2621" s="50">
        <v>1</v>
      </c>
      <c r="H2621" s="45">
        <f t="shared" si="117"/>
      </c>
    </row>
    <row r="2622" spans="1:8" ht="15.75" customHeight="1" x14ac:dyDescent="0.25">
      <c r="A2622" s="102">
        <v>3</v>
      </c>
      <c r="B2622" s="103" t="s">
        <v>234</v>
      </c>
      <c r="C2622" s="325" t="s">
        <v>491</v>
      </c>
      <c r="D2622" s="194">
        <v>1</v>
      </c>
      <c r="E2622" s="50">
        <v>7</v>
      </c>
      <c r="F2622" s="106">
        <f t="shared" si="116"/>
      </c>
      <c r="G2622" s="50">
        <v>1</v>
      </c>
      <c r="H2622" s="45">
        <f t="shared" si="117"/>
      </c>
    </row>
    <row r="2623" spans="1:8" ht="15.75" customHeight="1" x14ac:dyDescent="0.25">
      <c r="A2623" s="102"/>
      <c r="B2623" s="103"/>
      <c r="C2623" s="103"/>
      <c r="D2623" s="194"/>
      <c r="E2623" s="50"/>
      <c r="F2623" s="106"/>
      <c r="G2623" s="50"/>
      <c r="H2623" s="45"/>
    </row>
    <row r="2624" spans="1:8" ht="15.75" customHeight="1" x14ac:dyDescent="0.25">
      <c r="A2624" s="102"/>
      <c r="B2624" s="103"/>
      <c r="C2624" s="103"/>
      <c r="D2624" s="194"/>
      <c r="E2624" s="50"/>
      <c r="F2624" s="106"/>
      <c r="G2624" s="50"/>
      <c r="H2624" s="45"/>
    </row>
    <row r="2625" spans="1:8" ht="15.75" customHeight="1" x14ac:dyDescent="0.25">
      <c r="A2625" s="102"/>
      <c r="B2625" s="103"/>
      <c r="C2625" s="103"/>
      <c r="D2625" s="194"/>
      <c r="E2625" s="50"/>
      <c r="F2625" s="106"/>
      <c r="G2625" s="50"/>
      <c r="H2625" s="45"/>
    </row>
    <row r="2626" spans="1:8" ht="15.75" customHeight="1" x14ac:dyDescent="0.25">
      <c r="A2626" s="111"/>
      <c r="B2626" s="112"/>
      <c r="C2626" s="113"/>
      <c r="D2626" s="108"/>
      <c r="E2626" s="114"/>
      <c r="F2626" s="109"/>
      <c r="G2626" s="115"/>
      <c r="H2626" s="110"/>
    </row>
    <row r="2627" spans="1:8" ht="15.75" customHeight="1" x14ac:dyDescent="0.25">
      <c r="A2627" s="195"/>
      <c r="B2627" s="196"/>
      <c r="C2627" s="118" t="s">
        <v>58</v>
      </c>
      <c r="D2627" s="119">
        <f>SUM(D2619:D2626)</f>
      </c>
      <c r="E2627" s="119"/>
      <c r="F2627" s="119">
        <f>SUM(F2620:F2626)</f>
      </c>
      <c r="G2627" s="120"/>
      <c r="H2627" s="121">
        <f>SUM(H2620:H2626)</f>
      </c>
    </row>
    <row r="2628" spans="1:8" ht="15.75" customHeight="1" x14ac:dyDescent="0.25">
      <c r="A2628" s="122"/>
      <c r="B2628" s="123"/>
      <c r="C2628" s="124"/>
      <c r="D2628" s="60"/>
      <c r="E2628" s="125"/>
      <c r="F2628" s="125"/>
      <c r="G2628" s="126"/>
      <c r="H2628" s="74"/>
    </row>
    <row r="2629" spans="1:8" ht="15.75" customHeight="1" x14ac:dyDescent="0.25">
      <c r="A2629" s="127"/>
      <c r="B2629" s="18"/>
      <c r="C2629" s="18"/>
      <c r="D2629" s="77" t="s">
        <v>59</v>
      </c>
      <c r="E2629" s="76" t="s">
        <v>60</v>
      </c>
      <c r="F2629" s="76"/>
      <c r="G2629" s="17"/>
      <c r="H2629" s="25"/>
    </row>
    <row r="2630" spans="1:8" ht="15.75" customHeight="1" x14ac:dyDescent="0.25">
      <c r="A2630" s="127"/>
      <c r="B2630" s="18"/>
      <c r="C2630" s="18"/>
      <c r="D2630" s="77"/>
      <c r="E2630" s="76"/>
      <c r="F2630" s="76"/>
      <c r="G2630" s="17"/>
      <c r="H2630" s="25"/>
    </row>
    <row r="2631" spans="1:8" ht="15.75" customHeight="1" x14ac:dyDescent="0.25">
      <c r="A2631" s="76"/>
      <c r="B2631" s="76"/>
      <c r="C2631" s="76"/>
      <c r="D2631" s="77"/>
      <c r="E2631" s="76"/>
      <c r="F2631" s="76"/>
      <c r="G2631" s="17"/>
      <c r="H2631" s="25"/>
    </row>
    <row r="2632" spans="1:8" ht="15.75" customHeight="1" x14ac:dyDescent="0.25">
      <c r="A2632" s="76"/>
      <c r="B2632" s="76"/>
      <c r="C2632" s="76"/>
      <c r="D2632" s="77"/>
      <c r="E2632" s="76" t="s">
        <v>61</v>
      </c>
      <c r="F2632" s="76"/>
      <c r="G2632" s="17"/>
      <c r="H2632" s="25"/>
    </row>
    <row r="2633" spans="1:8" ht="15.75" customHeight="1" x14ac:dyDescent="0.25">
      <c r="D2633" s="9"/>
      <c r="H2633" s="9"/>
    </row>
    <row r="2634" spans="1:8" ht="15.75" customHeight="1" x14ac:dyDescent="0.25">
      <c r="D2634" s="9"/>
      <c r="H2634" s="9"/>
    </row>
    <row r="2635" spans="1:8" ht="15.75" customHeight="1" x14ac:dyDescent="0.25">
      <c r="D2635" s="9"/>
      <c r="H2635" s="9"/>
    </row>
    <row r="2636" spans="1:8" ht="15.75" customHeight="1" x14ac:dyDescent="0.25">
      <c r="D2636" s="9"/>
      <c r="H2636" s="9"/>
    </row>
    <row r="2637" spans="1:8" ht="15.75" customHeight="1" x14ac:dyDescent="0.25">
      <c r="D2637" s="9"/>
      <c r="H2637" s="9"/>
    </row>
    <row r="2638" spans="1:8" ht="15.75" customHeight="1" x14ac:dyDescent="0.25">
      <c r="D2638" s="9"/>
      <c r="H2638" s="9"/>
    </row>
    <row r="2639" spans="1:8" ht="15.75" customHeight="1" x14ac:dyDescent="0.25">
      <c r="D2639" s="9"/>
      <c r="H2639" s="9"/>
    </row>
    <row r="2640" spans="1:8" ht="15.75" customHeight="1" x14ac:dyDescent="0.25">
      <c r="D2640" s="9"/>
      <c r="H2640" s="9"/>
    </row>
    <row r="2641" spans="1:8" ht="15.75" customHeight="1" x14ac:dyDescent="0.25">
      <c r="D2641" s="9"/>
      <c r="H2641" s="9"/>
    </row>
    <row r="2642" spans="1:8" ht="15.75" customHeight="1" x14ac:dyDescent="0.25">
      <c r="D2642" s="9"/>
      <c r="H2642" s="9"/>
    </row>
    <row r="2643" spans="1:8" ht="15.75" customHeight="1" x14ac:dyDescent="0.25">
      <c r="D2643" s="9"/>
      <c r="H2643" s="9"/>
    </row>
    <row r="2644" spans="1:8" ht="15.75" customHeight="1" x14ac:dyDescent="0.25">
      <c r="D2644" s="9"/>
      <c r="H2644" s="9"/>
    </row>
    <row r="2645" spans="1:8" ht="15.75" customHeight="1" x14ac:dyDescent="0.25">
      <c r="D2645" s="9"/>
      <c r="H2645" s="9"/>
    </row>
    <row r="2646" spans="1:8" ht="15.75" customHeight="1" x14ac:dyDescent="0.25">
      <c r="D2646" s="9"/>
      <c r="H2646" s="9"/>
    </row>
    <row r="2647" spans="1:8" ht="15.75" customHeight="1" x14ac:dyDescent="0.25">
      <c r="D2647" s="9"/>
      <c r="H2647" s="9"/>
    </row>
    <row r="2648" spans="1:8" ht="15.75" customHeight="1" x14ac:dyDescent="0.25">
      <c r="D2648" s="9"/>
      <c r="H2648" s="9"/>
    </row>
    <row r="2649" spans="1:8" ht="15.75" customHeight="1" x14ac:dyDescent="0.25">
      <c r="D2649" s="9"/>
      <c r="H2649" s="9"/>
    </row>
    <row r="2650" spans="1:8" ht="15.75" customHeight="1" x14ac:dyDescent="0.25">
      <c r="D2650" s="9"/>
      <c r="H2650" s="9"/>
    </row>
    <row r="2651" spans="1:8" ht="15.75" customHeight="1" x14ac:dyDescent="0.25">
      <c r="A2651" s="10" t="s">
        <v>21</v>
      </c>
      <c r="B2651" s="10"/>
      <c r="C2651" s="10"/>
      <c r="D2651" s="10"/>
      <c r="E2651" s="10"/>
      <c r="F2651" s="10"/>
      <c r="G2651" s="10"/>
      <c r="H2651" s="10"/>
    </row>
    <row r="2652" spans="1:8" ht="15.75" customHeight="1" x14ac:dyDescent="0.25">
      <c r="D2652" s="9"/>
      <c r="H2652" s="9"/>
    </row>
    <row r="2653" spans="1:8" ht="15.75" customHeight="1" x14ac:dyDescent="0.25">
      <c r="A2653" s="17" t="s">
        <v>28</v>
      </c>
      <c r="B2653" s="17"/>
      <c r="C2653" s="86"/>
      <c r="D2653" s="18"/>
      <c r="E2653" s="17"/>
      <c r="F2653" s="19" t="s">
        <v>24</v>
      </c>
      <c r="G2653" s="21" t="s">
        <v>876</v>
      </c>
      <c r="H2653" s="22"/>
    </row>
    <row r="2654" spans="1:8" ht="15.75" customHeight="1" x14ac:dyDescent="0.25">
      <c r="A2654" s="17" t="inlineStr">
        <is>
          <t>Dealer-004</t>
        </is>
      </c>
      <c r="B2654" s="17"/>
      <c r="C2654" s="86"/>
      <c r="D2654" s="18"/>
      <c r="E2654" s="17"/>
      <c r="F2654" s="19" t="s">
        <v>29</v>
      </c>
      <c r="G2654" s="17" t="s">
        <v>877</v>
      </c>
      <c r="H2654" s="18"/>
    </row>
    <row r="2655" spans="1:8" ht="15.75" customHeight="1" x14ac:dyDescent="0.25">
      <c r="A2655" s="17" t="inlineStr">
        <is>
          <t>Address line (redacted)</t>
        </is>
      </c>
      <c r="B2655" s="17"/>
      <c r="C2655" s="88" t="s">
        <v>498</v>
      </c>
      <c r="D2655" s="88"/>
      <c r="E2655" s="88"/>
      <c r="F2655" s="18"/>
      <c r="G2655" s="17"/>
      <c r="H2655" s="25"/>
    </row>
    <row r="2656" spans="1:8" ht="15.75" customHeight="1" x14ac:dyDescent="0.25">
      <c r="A2656" s="17" t="inlineStr">
        <is>
          <t>Address line (redacted)</t>
        </is>
      </c>
      <c r="B2656" s="17"/>
      <c r="C2656" s="88"/>
      <c r="D2656" s="88"/>
      <c r="E2656" s="88"/>
      <c r="F2656" s="18"/>
      <c r="G2656" s="17"/>
      <c r="H2656" s="25"/>
    </row>
    <row r="2657" spans="1:8" ht="15.75" customHeight="1" x14ac:dyDescent="0.25">
      <c r="A2657" s="17"/>
      <c r="B2657" s="17"/>
      <c r="C2657" s="321"/>
      <c r="D2657" s="321"/>
      <c r="E2657" s="321"/>
      <c r="F2657" s="18"/>
      <c r="G2657" s="17"/>
      <c r="H2657" s="25"/>
    </row>
    <row r="2658" spans="1:8" ht="15.75" customHeight="1" x14ac:dyDescent="0.25">
      <c r="A2658" s="17"/>
      <c r="B2658" s="17"/>
      <c r="C2658" s="17"/>
      <c r="E2658" s="17"/>
      <c r="H2658" s="22"/>
    </row>
    <row r="2659" spans="1:8" ht="15.75" customHeight="1" x14ac:dyDescent="0.25">
      <c r="A2659" s="17" t="s">
        <v>79</v>
      </c>
      <c r="B2659" s="17"/>
      <c r="C2659" s="17"/>
      <c r="D2659" s="18"/>
      <c r="E2659" s="17"/>
      <c r="F2659" s="18"/>
      <c r="G2659" s="17"/>
      <c r="H2659" s="25"/>
    </row>
    <row r="2660" spans="1:8" ht="15.75" customHeight="1" x14ac:dyDescent="0.25">
      <c r="A2660" s="17"/>
      <c r="B2660" s="17"/>
      <c r="C2660" s="17"/>
      <c r="D2660" s="18"/>
      <c r="E2660" s="17"/>
      <c r="F2660" s="18"/>
      <c r="G2660" s="17"/>
      <c r="H2660" s="25"/>
    </row>
    <row r="2661" spans="1:8" ht="15.75" customHeight="1" x14ac:dyDescent="0.25">
      <c r="A2661" s="17" t="s">
        <v>35</v>
      </c>
      <c r="B2661" s="17"/>
      <c r="C2661" s="17"/>
      <c r="D2661" s="18"/>
      <c r="E2661" s="17"/>
      <c r="F2661" s="18"/>
      <c r="G2661" s="17"/>
      <c r="H2661" s="25"/>
    </row>
    <row r="2662" spans="1:8" ht="15.75" customHeight="1" x14ac:dyDescent="0.25">
      <c r="A2662" s="17" t="s">
        <v>36</v>
      </c>
      <c r="B2662" s="17"/>
      <c r="C2662" s="17"/>
      <c r="D2662" s="18"/>
      <c r="E2662" s="17"/>
      <c r="F2662" s="18"/>
      <c r="G2662" s="17"/>
      <c r="H2662" s="25"/>
    </row>
    <row r="2663" spans="1:8" ht="15.75" customHeight="1" x14ac:dyDescent="0.25">
      <c r="A2663" s="89" t="s">
        <v>37</v>
      </c>
      <c r="B2663" s="90" t="s">
        <v>38</v>
      </c>
      <c r="C2663" s="90"/>
      <c r="D2663" s="91" t="s">
        <v>39</v>
      </c>
      <c r="E2663" s="91" t="s">
        <v>40</v>
      </c>
      <c r="F2663" s="92" t="s">
        <v>41</v>
      </c>
      <c r="G2663" s="93" t="s">
        <v>42</v>
      </c>
      <c r="H2663" s="94" t="s">
        <v>43</v>
      </c>
    </row>
    <row r="2664" spans="1:8" ht="15.75" customHeight="1" x14ac:dyDescent="0.3">
      <c r="A2664" s="47"/>
      <c r="B2664" s="95"/>
      <c r="C2664" s="95"/>
      <c r="D2664" s="96"/>
      <c r="E2664" s="96"/>
      <c r="F2664" s="50"/>
      <c r="G2664" s="50"/>
      <c r="H2664" s="45"/>
    </row>
    <row r="2665" spans="1:8" ht="15.75" customHeight="1" x14ac:dyDescent="0.25">
      <c r="A2665" s="102"/>
      <c r="B2665" s="190" t="s">
        <v>825</v>
      </c>
      <c r="C2665" s="190"/>
      <c r="D2665" s="194"/>
      <c r="E2665" s="50"/>
      <c r="F2665" s="106"/>
      <c r="G2665" s="50"/>
      <c r="H2665" s="45"/>
    </row>
    <row r="2666" spans="1:8" ht="15.75" customHeight="1" x14ac:dyDescent="0.25">
      <c r="A2666" s="102">
        <v>1</v>
      </c>
      <c r="B2666" s="103" t="s">
        <v>612</v>
      </c>
      <c r="C2666" s="157" t="s">
        <v>499</v>
      </c>
      <c r="D2666" s="194">
        <v>1</v>
      </c>
      <c r="E2666" s="50">
        <v>20</v>
      </c>
      <c r="F2666" s="106">
        <f t="shared" ref="F2666:F2667" si="118">+E2666*D2666</f>
      </c>
      <c r="G2666" s="50">
        <v>1</v>
      </c>
      <c r="H2666" s="45">
        <f t="shared" ref="H2666:H2667" si="119">+G2666*F2666</f>
      </c>
    </row>
    <row r="2667" spans="1:8" ht="15.75" customHeight="1" x14ac:dyDescent="0.25">
      <c r="A2667" s="102">
        <v>2</v>
      </c>
      <c r="B2667" s="103" t="s">
        <v>878</v>
      </c>
      <c r="C2667" s="157" t="s">
        <v>499</v>
      </c>
      <c r="D2667" s="194">
        <v>1</v>
      </c>
      <c r="E2667" s="50">
        <v>2</v>
      </c>
      <c r="F2667" s="106">
        <f t="shared" si="118"/>
      </c>
      <c r="G2667" s="50">
        <v>1</v>
      </c>
      <c r="H2667" s="45">
        <f t="shared" si="119"/>
      </c>
    </row>
    <row r="2668" spans="1:8" ht="15.75" customHeight="1" x14ac:dyDescent="0.25">
      <c r="A2668" s="102"/>
      <c r="B2668" s="103"/>
      <c r="C2668" s="157"/>
      <c r="D2668" s="194"/>
      <c r="E2668" s="50"/>
      <c r="F2668" s="106"/>
      <c r="G2668" s="50"/>
      <c r="H2668" s="45"/>
    </row>
    <row r="2669" spans="1:8" ht="15.75" customHeight="1" x14ac:dyDescent="0.25">
      <c r="A2669" s="102"/>
      <c r="B2669" s="103"/>
      <c r="C2669" s="157"/>
      <c r="D2669" s="194"/>
      <c r="E2669" s="50"/>
      <c r="F2669" s="106"/>
      <c r="G2669" s="50"/>
      <c r="H2669" s="45"/>
    </row>
    <row r="2670" spans="1:8" ht="15.75" customHeight="1" x14ac:dyDescent="0.25">
      <c r="A2670" s="102"/>
      <c r="B2670" s="103"/>
      <c r="C2670" s="157"/>
      <c r="D2670" s="194"/>
      <c r="E2670" s="50"/>
      <c r="F2670" s="106"/>
      <c r="G2670" s="50"/>
      <c r="H2670" s="45"/>
    </row>
    <row r="2671" spans="1:8" ht="15.75" customHeight="1" x14ac:dyDescent="0.25">
      <c r="A2671" s="102"/>
      <c r="B2671" s="103"/>
      <c r="C2671" s="157"/>
      <c r="D2671" s="194"/>
      <c r="E2671" s="50"/>
      <c r="F2671" s="106"/>
      <c r="G2671" s="50"/>
      <c r="H2671" s="45"/>
    </row>
    <row r="2672" spans="1:8" ht="15.75" customHeight="1" x14ac:dyDescent="0.25">
      <c r="A2672" s="102"/>
      <c r="B2672" s="103"/>
      <c r="C2672" s="157"/>
      <c r="D2672" s="194"/>
      <c r="E2672" s="50"/>
      <c r="F2672" s="106"/>
      <c r="G2672" s="50"/>
      <c r="H2672" s="45"/>
    </row>
    <row r="2673" spans="1:8" ht="15.75" customHeight="1" x14ac:dyDescent="0.25">
      <c r="A2673" s="102"/>
      <c r="B2673" s="103"/>
      <c r="C2673" s="157"/>
      <c r="D2673" s="194"/>
      <c r="E2673" s="50"/>
      <c r="F2673" s="106"/>
      <c r="G2673" s="50"/>
      <c r="H2673" s="45"/>
    </row>
    <row r="2674" spans="1:8" ht="15.75" customHeight="1" x14ac:dyDescent="0.25">
      <c r="A2674" s="102"/>
      <c r="B2674" s="103"/>
      <c r="C2674" s="157"/>
      <c r="D2674" s="194"/>
      <c r="E2674" s="50"/>
      <c r="F2674" s="106"/>
      <c r="G2674" s="50"/>
      <c r="H2674" s="45"/>
    </row>
    <row r="2675" spans="1:8" ht="15.75" customHeight="1" x14ac:dyDescent="0.25">
      <c r="A2675" s="102"/>
      <c r="B2675" s="103"/>
      <c r="C2675" s="157"/>
      <c r="D2675" s="194"/>
      <c r="E2675" s="50"/>
      <c r="F2675" s="106"/>
      <c r="G2675" s="50"/>
      <c r="H2675" s="45"/>
    </row>
    <row r="2676" spans="1:8" ht="15.75" customHeight="1" x14ac:dyDescent="0.25">
      <c r="A2676" s="102"/>
      <c r="B2676" s="103"/>
      <c r="C2676" s="157"/>
      <c r="D2676" s="194"/>
      <c r="E2676" s="50"/>
      <c r="F2676" s="106"/>
      <c r="G2676" s="50"/>
      <c r="H2676" s="45"/>
    </row>
    <row r="2677" spans="1:8" ht="15.75" customHeight="1" x14ac:dyDescent="0.25">
      <c r="A2677" s="102"/>
      <c r="B2677" s="103"/>
      <c r="C2677" s="157"/>
      <c r="D2677" s="194"/>
      <c r="E2677" s="50"/>
      <c r="F2677" s="106"/>
      <c r="G2677" s="50"/>
      <c r="H2677" s="45"/>
    </row>
    <row r="2678" spans="1:8" ht="15.75" customHeight="1" x14ac:dyDescent="0.25">
      <c r="A2678" s="102"/>
      <c r="B2678" s="213"/>
      <c r="C2678" s="103"/>
      <c r="D2678" s="194"/>
      <c r="E2678" s="194"/>
      <c r="F2678" s="194"/>
      <c r="G2678" s="50"/>
      <c r="H2678" s="45"/>
    </row>
    <row r="2679" spans="1:8" ht="15.75" customHeight="1" x14ac:dyDescent="0.25">
      <c r="A2679" s="111"/>
      <c r="B2679" s="213"/>
      <c r="C2679" s="231"/>
      <c r="D2679" s="108"/>
      <c r="E2679" s="114"/>
      <c r="F2679" s="109"/>
      <c r="G2679" s="115"/>
      <c r="H2679" s="110"/>
    </row>
    <row r="2680" spans="1:8" ht="15.75" customHeight="1" x14ac:dyDescent="0.25">
      <c r="A2680" s="116"/>
      <c r="B2680" s="117"/>
      <c r="C2680" s="118" t="s">
        <v>58</v>
      </c>
      <c r="D2680" s="119">
        <f>SUM(D2665:D2679)</f>
      </c>
      <c r="E2680" s="119"/>
      <c r="F2680" s="119">
        <f>SUM(F2665:F2679)</f>
      </c>
      <c r="G2680" s="120"/>
      <c r="H2680" s="121">
        <f>SUM(H2666:H2679)</f>
      </c>
    </row>
    <row r="2681" spans="1:8" ht="15.75" customHeight="1" x14ac:dyDescent="0.25">
      <c r="A2681" s="122"/>
      <c r="B2681" s="123"/>
      <c r="C2681" s="124"/>
      <c r="D2681" s="60"/>
      <c r="E2681" s="125"/>
      <c r="F2681" s="125"/>
      <c r="G2681" s="126"/>
      <c r="H2681" s="74"/>
    </row>
    <row r="2682" spans="1:8" ht="15.75" customHeight="1" x14ac:dyDescent="0.25">
      <c r="A2682" s="127"/>
      <c r="B2682" s="18"/>
      <c r="C2682" s="18"/>
      <c r="D2682" s="77" t="s">
        <v>59</v>
      </c>
      <c r="E2682" s="76" t="s">
        <v>60</v>
      </c>
      <c r="F2682" s="76"/>
      <c r="G2682" s="17"/>
      <c r="H2682" s="25"/>
    </row>
    <row r="2683" spans="1:8" ht="15.75" customHeight="1" x14ac:dyDescent="0.25">
      <c r="A2683" s="127"/>
      <c r="B2683" s="18"/>
      <c r="C2683" s="18"/>
      <c r="D2683" s="77"/>
      <c r="E2683" s="76"/>
      <c r="F2683" s="76"/>
      <c r="G2683" s="17"/>
      <c r="H2683" s="25"/>
    </row>
    <row r="2684" spans="1:8" ht="15.75" customHeight="1" x14ac:dyDescent="0.25">
      <c r="A2684" s="76"/>
      <c r="B2684" s="76"/>
      <c r="C2684" s="76"/>
      <c r="D2684" s="77"/>
      <c r="E2684" s="76"/>
      <c r="F2684" s="76"/>
      <c r="G2684" s="17"/>
      <c r="H2684" s="25"/>
    </row>
    <row r="2685" spans="1:8" ht="15.75" customHeight="1" x14ac:dyDescent="0.25">
      <c r="A2685" s="76"/>
      <c r="B2685" s="76"/>
      <c r="C2685" s="76"/>
      <c r="D2685" s="77"/>
      <c r="E2685" s="76" t="s">
        <v>61</v>
      </c>
      <c r="F2685" s="76"/>
      <c r="G2685" s="17"/>
      <c r="H2685" s="25"/>
    </row>
    <row r="2686" spans="1:8" ht="15.75" customHeight="1" x14ac:dyDescent="0.25">
      <c r="D2686" s="9"/>
      <c r="H2686" s="9"/>
    </row>
    <row r="2687" spans="1:8" ht="15.75" customHeight="1" x14ac:dyDescent="0.25">
      <c r="D2687" s="9"/>
      <c r="H2687" s="9"/>
    </row>
    <row r="2688" spans="1:8" ht="15.75" customHeight="1" x14ac:dyDescent="0.25">
      <c r="D2688" s="9"/>
      <c r="H2688" s="9"/>
    </row>
    <row r="2689" spans="1:8" ht="15.75" customHeight="1" x14ac:dyDescent="0.25">
      <c r="D2689" s="9"/>
      <c r="H2689" s="9"/>
    </row>
    <row r="2690" spans="1:8" ht="15.75" customHeight="1" x14ac:dyDescent="0.25">
      <c r="D2690" s="9"/>
      <c r="H2690" s="9"/>
    </row>
    <row r="2691" spans="1:8" ht="15.75" customHeight="1" x14ac:dyDescent="0.25">
      <c r="D2691" s="9"/>
      <c r="H2691" s="9"/>
    </row>
    <row r="2692" spans="1:8" ht="15.75" customHeight="1" x14ac:dyDescent="0.25">
      <c r="D2692" s="9"/>
      <c r="H2692" s="9"/>
    </row>
    <row r="2693" spans="1:8" ht="15.75" customHeight="1" x14ac:dyDescent="0.25">
      <c r="D2693" s="9"/>
      <c r="H2693" s="9"/>
    </row>
    <row r="2694" spans="1:8" ht="15.75" customHeight="1" x14ac:dyDescent="0.25">
      <c r="D2694" s="9"/>
      <c r="H2694" s="9"/>
    </row>
    <row r="2695" spans="1:8" ht="15.75" customHeight="1" x14ac:dyDescent="0.25">
      <c r="D2695" s="9"/>
      <c r="H2695" s="9"/>
    </row>
    <row r="2696" spans="1:8" ht="15.75" customHeight="1" x14ac:dyDescent="0.25">
      <c r="D2696" s="9"/>
      <c r="H2696" s="9"/>
    </row>
    <row r="2697" spans="1:8" ht="15.75" customHeight="1" x14ac:dyDescent="0.25">
      <c r="A2697" s="36" t="s">
        <v>21</v>
      </c>
      <c r="B2697" s="36"/>
      <c r="C2697" s="36"/>
      <c r="D2697" s="36"/>
      <c r="E2697" s="36"/>
      <c r="F2697" s="36"/>
      <c r="G2697" s="36"/>
      <c r="H2697" s="36"/>
    </row>
    <row r="2698" spans="1:8" ht="15.75" customHeight="1" x14ac:dyDescent="0.25">
      <c r="A2698" s="17"/>
      <c r="B2698" s="17"/>
      <c r="C2698" s="17"/>
      <c r="D2698" s="18"/>
      <c r="E2698" s="17"/>
      <c r="F2698" s="17"/>
      <c r="G2698" s="17"/>
      <c r="H2698" s="24"/>
    </row>
    <row r="2699" spans="1:8" ht="15.75" customHeight="1" x14ac:dyDescent="0.25">
      <c r="A2699" s="17"/>
      <c r="B2699" s="17"/>
      <c r="C2699" s="18"/>
      <c r="D2699" s="75"/>
      <c r="E2699" s="36"/>
      <c r="F2699" s="36"/>
      <c r="G2699" s="36"/>
      <c r="H2699" s="25"/>
    </row>
    <row r="2700" spans="1:8" ht="15.75" customHeight="1" x14ac:dyDescent="0.25">
      <c r="A2700" s="17" t="s">
        <v>28</v>
      </c>
      <c r="B2700" s="17"/>
      <c r="C2700" s="17"/>
      <c r="D2700" s="18"/>
      <c r="E2700" s="17"/>
      <c r="F2700" s="19" t="s">
        <v>24</v>
      </c>
      <c r="G2700" s="21" t="s">
        <v>879</v>
      </c>
      <c r="H2700" s="22"/>
    </row>
    <row r="2701" spans="1:8" ht="15.75" customHeight="1" x14ac:dyDescent="0.25">
      <c r="A2701" s="17" t="inlineStr">
        <is>
          <t>Dealer-009</t>
        </is>
      </c>
      <c r="B2701" s="17"/>
      <c r="C2701" s="17" t="inlineStr">
        <is>
          <t>ATTN: Contact-001</t>
        </is>
      </c>
      <c r="D2701" s="18"/>
      <c r="E2701" s="17"/>
      <c r="F2701" s="19" t="s">
        <v>29</v>
      </c>
      <c r="G2701" s="17" t="s">
        <v>880</v>
      </c>
      <c r="H2701" s="18"/>
    </row>
    <row r="2702" spans="1:8" ht="15.75" customHeight="1" x14ac:dyDescent="0.25">
      <c r="A2702" s="17" t="inlineStr">
        <is>
          <t>Address line (redacted)</t>
        </is>
      </c>
      <c r="B2702" s="17"/>
      <c r="C2702" s="17"/>
      <c r="D2702" s="18"/>
      <c r="E2702" s="19"/>
      <c r="F2702" s="17"/>
      <c r="G2702" s="17"/>
      <c r="H2702" s="25"/>
    </row>
    <row r="2703" spans="1:8" ht="15.75" customHeight="1" x14ac:dyDescent="0.25">
      <c r="A2703" s="17" t="inlineStr">
        <is>
          <t>Address line (redacted)</t>
        </is>
      </c>
      <c r="B2703" s="17"/>
      <c r="C2703" s="17"/>
      <c r="D2703" s="24"/>
      <c r="E2703" s="17"/>
      <c r="F2703" s="18"/>
      <c r="G2703" s="17"/>
      <c r="H2703" s="25"/>
    </row>
    <row r="2704" spans="1:8" ht="15.75" customHeight="1" x14ac:dyDescent="0.25">
      <c r="D2704" s="24"/>
      <c r="E2704" s="17"/>
      <c r="F2704" s="18"/>
      <c r="G2704" s="17"/>
      <c r="H2704" s="25"/>
    </row>
    <row r="2705" spans="1:8" ht="15.75" customHeight="1" x14ac:dyDescent="0.25">
      <c r="A2705" s="17" t="s">
        <v>34</v>
      </c>
      <c r="B2705" s="17"/>
      <c r="C2705" s="17"/>
      <c r="D2705" s="18"/>
      <c r="E2705" s="17"/>
      <c r="F2705" s="18"/>
      <c r="G2705" s="17"/>
      <c r="H2705" s="25"/>
    </row>
    <row r="2706" spans="1:8" ht="15.75" customHeight="1" x14ac:dyDescent="0.25">
      <c r="A2706" s="17"/>
      <c r="B2706" s="17"/>
      <c r="C2706" s="17"/>
      <c r="D2706" s="18"/>
      <c r="E2706" s="17"/>
      <c r="F2706" s="18"/>
      <c r="G2706" s="17"/>
      <c r="H2706" s="25"/>
    </row>
    <row r="2707" spans="1:8" ht="15.75" customHeight="1" x14ac:dyDescent="0.25">
      <c r="A2707" s="17" t="s">
        <v>35</v>
      </c>
      <c r="B2707" s="17"/>
      <c r="C2707" s="17"/>
      <c r="D2707" s="18"/>
      <c r="E2707" s="17"/>
      <c r="F2707" s="18"/>
      <c r="G2707" s="17"/>
      <c r="H2707" s="25"/>
    </row>
    <row r="2708" spans="1:8" ht="15.75" customHeight="1" x14ac:dyDescent="0.25">
      <c r="A2708" s="17" t="s">
        <v>36</v>
      </c>
      <c r="B2708" s="17"/>
      <c r="C2708" s="17"/>
      <c r="D2708" s="18"/>
      <c r="E2708" s="17"/>
      <c r="F2708" s="18"/>
      <c r="G2708" s="17"/>
      <c r="H2708" s="25"/>
    </row>
    <row r="2709" spans="1:8" ht="15.75" customHeight="1" x14ac:dyDescent="0.25">
      <c r="A2709" s="17"/>
      <c r="B2709" s="17"/>
      <c r="C2709" s="17"/>
      <c r="D2709" s="18"/>
      <c r="E2709" s="17"/>
      <c r="F2709" s="18"/>
      <c r="G2709" s="17"/>
      <c r="H2709" s="25"/>
    </row>
    <row r="2710" spans="1:8" ht="15.75" customHeight="1" x14ac:dyDescent="0.25">
      <c r="A2710" s="26" t="s">
        <v>37</v>
      </c>
      <c r="B2710" s="27" t="s">
        <v>38</v>
      </c>
      <c r="C2710" s="27"/>
      <c r="D2710" s="28" t="s">
        <v>39</v>
      </c>
      <c r="E2710" s="29" t="s">
        <v>40</v>
      </c>
      <c r="F2710" s="30" t="s">
        <v>41</v>
      </c>
      <c r="G2710" s="31" t="s">
        <v>42</v>
      </c>
      <c r="H2710" s="33" t="s">
        <v>43</v>
      </c>
    </row>
    <row r="2711" spans="1:8" ht="15.75" customHeight="1" x14ac:dyDescent="0.25">
      <c r="A2711" s="34"/>
      <c r="B2711" s="35"/>
      <c r="C2711" s="36"/>
      <c r="D2711" s="37"/>
      <c r="E2711" s="37"/>
      <c r="F2711" s="38"/>
      <c r="G2711" s="39"/>
      <c r="H2711" s="40"/>
    </row>
    <row r="2712" spans="1:8" ht="15.75" customHeight="1" x14ac:dyDescent="0.25">
      <c r="A2712" s="47"/>
      <c r="B2712" s="79" t="s">
        <v>69</v>
      </c>
      <c r="C2712" s="80"/>
      <c r="D2712" s="50"/>
      <c r="E2712" s="50"/>
      <c r="F2712" s="50"/>
      <c r="G2712" s="50"/>
      <c r="H2712" s="45"/>
    </row>
    <row r="2713" spans="1:8" ht="15.75" customHeight="1" x14ac:dyDescent="0.25">
      <c r="A2713" s="47">
        <v>1</v>
      </c>
      <c r="B2713" s="51" t="s">
        <v>881</v>
      </c>
      <c r="C2713" s="49" t="s">
        <v>882</v>
      </c>
      <c r="D2713" s="50">
        <v>5</v>
      </c>
      <c r="E2713" s="50">
        <v>24</v>
      </c>
      <c r="F2713" s="50">
        <f>+E2713*D2713</f>
      </c>
      <c r="G2713" s="50">
        <v>1</v>
      </c>
      <c r="H2713" s="81">
        <f>+G2713*F2713</f>
      </c>
    </row>
    <row r="2714" spans="1:8" ht="15.75" customHeight="1" x14ac:dyDescent="0.25">
      <c r="A2714" s="47"/>
      <c r="B2714" s="79" t="s">
        <v>599</v>
      </c>
      <c r="C2714" s="80"/>
      <c r="D2714" s="50"/>
      <c r="E2714" s="50"/>
      <c r="F2714" s="50"/>
      <c r="G2714" s="50"/>
      <c r="H2714" s="81"/>
    </row>
    <row r="2715" spans="1:8" ht="15.75" customHeight="1" x14ac:dyDescent="0.25">
      <c r="A2715" s="47">
        <v>2</v>
      </c>
      <c r="B2715" s="51" t="s">
        <v>251</v>
      </c>
      <c r="C2715" s="107" t="s">
        <v>449</v>
      </c>
      <c r="D2715" s="50">
        <v>4</v>
      </c>
      <c r="E2715" s="50">
        <v>6</v>
      </c>
      <c r="F2715" s="50">
        <f>+E2715*D2715</f>
      </c>
      <c r="G2715" s="50">
        <v>1</v>
      </c>
      <c r="H2715" s="81">
        <f>+G2715*F2715</f>
      </c>
    </row>
    <row r="2716" spans="1:8" ht="15.75" customHeight="1" x14ac:dyDescent="0.25">
      <c r="A2716" s="47"/>
      <c r="B2716" s="79" t="s">
        <v>545</v>
      </c>
      <c r="C2716" s="80"/>
      <c r="D2716" s="50"/>
      <c r="E2716" s="50"/>
      <c r="F2716" s="50"/>
      <c r="G2716" s="50"/>
      <c r="H2716" s="81"/>
    </row>
    <row r="2717" spans="1:8" ht="15.75" customHeight="1" x14ac:dyDescent="0.25">
      <c r="A2717" s="47">
        <v>3</v>
      </c>
      <c r="B2717" s="51" t="s">
        <v>883</v>
      </c>
      <c r="C2717" s="49" t="s">
        <v>547</v>
      </c>
      <c r="D2717" s="50">
        <v>1</v>
      </c>
      <c r="E2717" s="50">
        <v>50</v>
      </c>
      <c r="F2717" s="50">
        <f>+E2717*D2717</f>
      </c>
      <c r="G2717" s="50">
        <v>1</v>
      </c>
      <c r="H2717" s="81">
        <f>+G2717*F2717</f>
      </c>
    </row>
    <row r="2718" spans="1:8" ht="15.75" customHeight="1" x14ac:dyDescent="0.25">
      <c r="A2718" s="47"/>
      <c r="B2718" s="324"/>
      <c r="C2718" s="49"/>
      <c r="D2718" s="50"/>
      <c r="E2718" s="50"/>
      <c r="F2718" s="50"/>
      <c r="G2718" s="50"/>
      <c r="H2718" s="81"/>
    </row>
    <row r="2719" spans="1:8" ht="15" customHeight="1" x14ac:dyDescent="0.25">
      <c r="A2719" s="47"/>
      <c r="B2719" s="326" t="s">
        <v>884</v>
      </c>
      <c r="C2719" s="49"/>
      <c r="D2719" s="50"/>
      <c r="E2719" s="50"/>
      <c r="F2719" s="50"/>
      <c r="G2719" s="50"/>
      <c r="H2719" s="81"/>
    </row>
    <row r="2720" spans="1:8" ht="15.75" customHeight="1" x14ac:dyDescent="0.25">
      <c r="A2720" s="47"/>
      <c r="B2720" s="327"/>
      <c r="C2720" s="49"/>
      <c r="D2720" s="50"/>
      <c r="E2720" s="50"/>
      <c r="F2720" s="50"/>
      <c r="G2720" s="50"/>
      <c r="H2720" s="81"/>
    </row>
    <row r="2721" spans="1:8" ht="15.75" customHeight="1" x14ac:dyDescent="0.25">
      <c r="A2721" s="47"/>
      <c r="B2721" s="51"/>
      <c r="C2721" s="49"/>
      <c r="D2721" s="50"/>
      <c r="E2721" s="50"/>
      <c r="F2721" s="50"/>
      <c r="G2721" s="50"/>
      <c r="H2721" s="81"/>
    </row>
    <row r="2722" spans="1:8" ht="15.75" customHeight="1" x14ac:dyDescent="0.25">
      <c r="A2722" s="83"/>
      <c r="B2722" s="84"/>
      <c r="C2722" s="17"/>
      <c r="D2722" s="58"/>
      <c r="E2722" s="58"/>
      <c r="F2722" s="18"/>
      <c r="G2722" s="58"/>
      <c r="H2722" s="61"/>
    </row>
    <row r="2723" spans="1:8" ht="15.75" customHeight="1" x14ac:dyDescent="0.25">
      <c r="A2723" s="62"/>
      <c r="B2723" s="63"/>
      <c r="C2723" s="64" t="s">
        <v>58</v>
      </c>
      <c r="D2723" s="65">
        <f>SUM(D2712:D2722)</f>
      </c>
      <c r="E2723" s="65"/>
      <c r="F2723" s="66"/>
      <c r="G2723" s="67"/>
      <c r="H2723" s="68">
        <f>SUM(H2713:H2722)</f>
      </c>
    </row>
    <row r="2724" spans="1:8" ht="15.75" customHeight="1" x14ac:dyDescent="0.25">
      <c r="A2724" s="69"/>
      <c r="B2724" s="70"/>
      <c r="C2724" s="70"/>
      <c r="D2724" s="71"/>
      <c r="E2724" s="70"/>
      <c r="F2724" s="72"/>
      <c r="G2724" s="73"/>
      <c r="H2724" s="74"/>
    </row>
    <row r="2725" spans="1:8" ht="15.75" customHeight="1" x14ac:dyDescent="0.25">
      <c r="A2725" s="85" t="s">
        <v>72</v>
      </c>
      <c r="B2725" s="85"/>
      <c r="C2725" s="85"/>
      <c r="D2725" s="85"/>
      <c r="E2725" s="85"/>
      <c r="F2725" s="85"/>
      <c r="G2725" s="85"/>
      <c r="H2725" s="85"/>
    </row>
    <row r="2726" spans="1:8" ht="15.75" customHeight="1" x14ac:dyDescent="0.25">
      <c r="A2726" s="76"/>
      <c r="B2726" s="76"/>
      <c r="C2726" s="76"/>
      <c r="D2726" s="77" t="s">
        <v>59</v>
      </c>
      <c r="E2726" s="76" t="s">
        <v>60</v>
      </c>
      <c r="F2726" s="76"/>
      <c r="G2726" s="17"/>
      <c r="H2726" s="25"/>
    </row>
    <row r="2727" spans="1:8" ht="15.75" customHeight="1" x14ac:dyDescent="0.25">
      <c r="A2727" s="17"/>
      <c r="B2727" s="17"/>
      <c r="C2727" s="17"/>
      <c r="D2727" s="18"/>
      <c r="E2727" s="17"/>
      <c r="F2727" s="17"/>
      <c r="G2727" s="17"/>
      <c r="H2727" s="25"/>
    </row>
    <row r="2728" spans="1:8" ht="15.75" customHeight="1" x14ac:dyDescent="0.25">
      <c r="A2728" s="17"/>
      <c r="B2728" s="17"/>
      <c r="C2728" s="17"/>
      <c r="D2728" s="18"/>
      <c r="E2728" s="17"/>
      <c r="F2728" s="17"/>
      <c r="G2728" s="17"/>
      <c r="H2728" s="25"/>
    </row>
    <row r="2729" spans="1:8" ht="15.75" customHeight="1" x14ac:dyDescent="0.25">
      <c r="A2729" s="76"/>
      <c r="B2729" s="76"/>
      <c r="C2729" s="76"/>
      <c r="D2729" s="77"/>
      <c r="E2729" s="76" t="s">
        <v>61</v>
      </c>
      <c r="F2729" s="76"/>
      <c r="G2729" s="17"/>
      <c r="H2729" s="25"/>
    </row>
    <row r="2730" spans="1:8" ht="15.75" customHeight="1" x14ac:dyDescent="0.25">
      <c r="D2730" s="9"/>
      <c r="H2730" s="9"/>
    </row>
    <row r="2731" spans="1:8" ht="15.75" customHeight="1" x14ac:dyDescent="0.25">
      <c r="D2731" s="9"/>
      <c r="H2731" s="9"/>
    </row>
    <row r="2732" spans="1:8" ht="15.75" customHeight="1" x14ac:dyDescent="0.25">
      <c r="D2732" s="9"/>
      <c r="H2732" s="9"/>
    </row>
    <row r="2733" spans="1:8" ht="15.75" customHeight="1" x14ac:dyDescent="0.25">
      <c r="D2733" s="9"/>
      <c r="H2733" s="9"/>
    </row>
    <row r="2734" spans="1:8" ht="15.75" customHeight="1" x14ac:dyDescent="0.25">
      <c r="D2734" s="9"/>
      <c r="H2734" s="9"/>
    </row>
    <row r="2735" spans="1:8" ht="15.75" customHeight="1" x14ac:dyDescent="0.25">
      <c r="D2735" s="9"/>
      <c r="H2735" s="9"/>
    </row>
    <row r="2736" spans="1:8" ht="15.75" customHeight="1" x14ac:dyDescent="0.25">
      <c r="D2736" s="9"/>
      <c r="H2736" s="9"/>
    </row>
    <row r="2737" spans="1:8" ht="15.75" customHeight="1" x14ac:dyDescent="0.25">
      <c r="D2737" s="9"/>
      <c r="H2737" s="9"/>
    </row>
    <row r="2738" spans="1:8" ht="15.75" customHeight="1" x14ac:dyDescent="0.25">
      <c r="D2738" s="9"/>
      <c r="H2738" s="9"/>
    </row>
    <row r="2739" spans="1:8" ht="15.75" customHeight="1" x14ac:dyDescent="0.25">
      <c r="D2739" s="9"/>
      <c r="H2739" s="9"/>
    </row>
    <row r="2740" spans="1:8" ht="15.75" customHeight="1" x14ac:dyDescent="0.25">
      <c r="D2740" s="9"/>
      <c r="H2740" s="9"/>
    </row>
    <row r="2741" spans="1:8" ht="15.75" customHeight="1" x14ac:dyDescent="0.25">
      <c r="D2741" s="9"/>
      <c r="H2741" s="9"/>
    </row>
    <row r="2742" spans="1:8" ht="15.75" customHeight="1" x14ac:dyDescent="0.25">
      <c r="D2742" s="9"/>
      <c r="H2742" s="9"/>
    </row>
    <row r="2743" spans="1:8" ht="15.75" customHeight="1" x14ac:dyDescent="0.25">
      <c r="D2743" s="9"/>
      <c r="H2743" s="9"/>
    </row>
    <row r="2744" spans="1:8" ht="15.75" customHeight="1" x14ac:dyDescent="0.25">
      <c r="D2744" s="9"/>
      <c r="H2744" s="9"/>
    </row>
    <row r="2745" spans="1:8" ht="15.75" customHeight="1" x14ac:dyDescent="0.25">
      <c r="A2745" s="36" t="s">
        <v>21</v>
      </c>
      <c r="B2745" s="36"/>
      <c r="C2745" s="36"/>
      <c r="D2745" s="36"/>
      <c r="E2745" s="36"/>
      <c r="F2745" s="36"/>
      <c r="G2745" s="36"/>
      <c r="H2745" s="36"/>
    </row>
    <row r="2746" spans="1:8" ht="15.75" customHeight="1" x14ac:dyDescent="0.25">
      <c r="A2746" s="17"/>
      <c r="B2746" s="17"/>
      <c r="C2746" s="17"/>
      <c r="D2746" s="18"/>
      <c r="E2746" s="17"/>
      <c r="F2746" s="17"/>
      <c r="G2746" s="17"/>
      <c r="H2746" s="24"/>
    </row>
    <row r="2747" spans="1:8" ht="15.75" customHeight="1" x14ac:dyDescent="0.25">
      <c r="A2747" s="17"/>
      <c r="B2747" s="17"/>
      <c r="C2747" s="18"/>
      <c r="D2747" s="75"/>
      <c r="E2747" s="36"/>
      <c r="F2747" s="36"/>
      <c r="G2747" s="36"/>
      <c r="H2747" s="25"/>
    </row>
    <row r="2748" spans="1:8" ht="15.75" customHeight="1" x14ac:dyDescent="0.25">
      <c r="A2748" s="17" t="s">
        <v>28</v>
      </c>
      <c r="B2748" s="17"/>
      <c r="C2748" s="17"/>
      <c r="D2748" s="18"/>
      <c r="E2748" s="17"/>
      <c r="F2748" s="19" t="s">
        <v>24</v>
      </c>
      <c r="G2748" s="21" t="s">
        <v>648</v>
      </c>
      <c r="H2748" s="22"/>
    </row>
    <row r="2749" spans="1:8" ht="15.75" customHeight="1" x14ac:dyDescent="0.25">
      <c r="A2749" s="17" t="inlineStr">
        <is>
          <t>Dealer-009</t>
        </is>
      </c>
      <c r="B2749" s="17"/>
      <c r="C2749" s="17" t="inlineStr">
        <is>
          <t>ATTN: Contact-001</t>
        </is>
      </c>
      <c r="D2749" s="18"/>
      <c r="E2749" s="17"/>
      <c r="F2749" s="19" t="s">
        <v>29</v>
      </c>
      <c r="G2749" s="17" t="s">
        <v>885</v>
      </c>
      <c r="H2749" s="18"/>
    </row>
    <row r="2750" spans="1:8" ht="15.75" customHeight="1" x14ac:dyDescent="0.25">
      <c r="A2750" s="17" t="inlineStr">
        <is>
          <t>Address line (redacted)</t>
        </is>
      </c>
      <c r="B2750" s="17"/>
      <c r="C2750" s="17"/>
      <c r="D2750" s="18"/>
      <c r="E2750" s="19"/>
      <c r="F2750" s="17"/>
      <c r="G2750" s="17"/>
      <c r="H2750" s="25"/>
    </row>
    <row r="2751" spans="1:8" ht="15.75" customHeight="1" x14ac:dyDescent="0.25">
      <c r="A2751" s="17" t="inlineStr">
        <is>
          <t>Address line (redacted)</t>
        </is>
      </c>
      <c r="B2751" s="17"/>
      <c r="C2751" s="17"/>
      <c r="D2751" s="24"/>
      <c r="E2751" s="17"/>
      <c r="F2751" s="18"/>
      <c r="G2751" s="17"/>
      <c r="H2751" s="25"/>
    </row>
    <row r="2752" spans="1:8" ht="15.75" customHeight="1" x14ac:dyDescent="0.25">
      <c r="D2752" s="24"/>
      <c r="E2752" s="17"/>
      <c r="F2752" s="18"/>
      <c r="G2752" s="17"/>
      <c r="H2752" s="25"/>
    </row>
    <row r="2753" spans="1:15" ht="15.75" customHeight="1" x14ac:dyDescent="0.25">
      <c r="A2753" s="17" t="s">
        <v>34</v>
      </c>
      <c r="B2753" s="17"/>
      <c r="C2753" s="17"/>
      <c r="D2753" s="18"/>
      <c r="E2753" s="17"/>
      <c r="F2753" s="18"/>
      <c r="G2753" s="17"/>
      <c r="H2753" s="25"/>
    </row>
    <row r="2754" spans="1:15" ht="15.75" customHeight="1" x14ac:dyDescent="0.25">
      <c r="A2754" s="17"/>
      <c r="B2754" s="17"/>
      <c r="C2754" s="17"/>
      <c r="D2754" s="18"/>
      <c r="E2754" s="17"/>
      <c r="F2754" s="18"/>
      <c r="G2754" s="17"/>
      <c r="H2754" s="25"/>
    </row>
    <row r="2755" spans="1:15" ht="15.75" customHeight="1" x14ac:dyDescent="0.25">
      <c r="A2755" s="17" t="s">
        <v>35</v>
      </c>
      <c r="B2755" s="17"/>
      <c r="C2755" s="17"/>
      <c r="D2755" s="18"/>
      <c r="E2755" s="17"/>
      <c r="F2755" s="18"/>
      <c r="G2755" s="17"/>
      <c r="H2755" s="25"/>
    </row>
    <row r="2756" spans="1:15" ht="15.75" customHeight="1" x14ac:dyDescent="0.25">
      <c r="A2756" s="17" t="s">
        <v>36</v>
      </c>
      <c r="B2756" s="17"/>
      <c r="C2756" s="17"/>
      <c r="D2756" s="18"/>
      <c r="E2756" s="17"/>
      <c r="F2756" s="18"/>
      <c r="G2756" s="17"/>
      <c r="H2756" s="25"/>
    </row>
    <row r="2757" spans="1:15" ht="15.75" customHeight="1" x14ac:dyDescent="0.25">
      <c r="A2757" s="17"/>
      <c r="B2757" s="17"/>
      <c r="C2757" s="17"/>
      <c r="D2757" s="18"/>
      <c r="E2757" s="17"/>
      <c r="F2757" s="18"/>
      <c r="G2757" s="17"/>
      <c r="H2757" s="25"/>
    </row>
    <row r="2758" spans="1:15" ht="15.75" customHeight="1" x14ac:dyDescent="0.25">
      <c r="A2758" s="26" t="s">
        <v>37</v>
      </c>
      <c r="B2758" s="27" t="s">
        <v>38</v>
      </c>
      <c r="C2758" s="27"/>
      <c r="D2758" s="28" t="s">
        <v>39</v>
      </c>
      <c r="E2758" s="29" t="s">
        <v>40</v>
      </c>
      <c r="F2758" s="30" t="s">
        <v>41</v>
      </c>
      <c r="G2758" s="31" t="s">
        <v>42</v>
      </c>
      <c r="H2758" s="33" t="s">
        <v>43</v>
      </c>
    </row>
    <row r="2759" spans="1:15" ht="15.75" customHeight="1" x14ac:dyDescent="0.25">
      <c r="A2759" s="34"/>
      <c r="B2759" s="35"/>
      <c r="C2759" s="36"/>
      <c r="D2759" s="37"/>
      <c r="E2759" s="37"/>
      <c r="F2759" s="38"/>
      <c r="G2759" s="39"/>
      <c r="H2759" s="40"/>
    </row>
    <row r="2760" spans="1:15" ht="15.75" customHeight="1" x14ac:dyDescent="0.25">
      <c r="A2760" s="47"/>
      <c r="B2760" s="79" t="s">
        <v>69</v>
      </c>
      <c r="C2760" s="80"/>
      <c r="D2760" s="50"/>
      <c r="E2760" s="50"/>
      <c r="F2760" s="50"/>
      <c r="G2760" s="50"/>
      <c r="H2760" s="45"/>
    </row>
    <row r="2761" spans="1:15" ht="15.75" customHeight="1" x14ac:dyDescent="0.25">
      <c r="A2761" s="47">
        <v>1</v>
      </c>
      <c r="B2761" s="51" t="s">
        <v>881</v>
      </c>
      <c r="C2761" s="49" t="s">
        <v>677</v>
      </c>
      <c r="D2761" s="50">
        <v>5</v>
      </c>
      <c r="E2761" s="50">
        <v>6</v>
      </c>
      <c r="F2761" s="50">
        <f>+E2761*D2761</f>
      </c>
      <c r="G2761" s="50">
        <v>1</v>
      </c>
      <c r="H2761" s="81">
        <f>+G2761*F2761</f>
      </c>
    </row>
    <row r="2762" spans="1:15" ht="15.75" customHeight="1" x14ac:dyDescent="0.25">
      <c r="A2762" s="47"/>
      <c r="B2762" s="79" t="s">
        <v>599</v>
      </c>
      <c r="C2762" s="80"/>
      <c r="D2762" s="50"/>
      <c r="E2762" s="50"/>
      <c r="F2762" s="50"/>
      <c r="G2762" s="50"/>
      <c r="H2762" s="45"/>
    </row>
    <row r="2763" spans="1:15" ht="15.75" customHeight="1" x14ac:dyDescent="0.25">
      <c r="A2763" s="47">
        <v>2</v>
      </c>
      <c r="B2763" s="51" t="s">
        <v>56</v>
      </c>
      <c r="C2763" s="49" t="s">
        <v>56</v>
      </c>
      <c r="D2763" s="50">
        <v>25</v>
      </c>
      <c r="E2763" s="50">
        <v>6</v>
      </c>
      <c r="F2763" s="50">
        <f>+E2763*D2763</f>
      </c>
      <c r="G2763" s="50">
        <v>1</v>
      </c>
      <c r="H2763" s="81">
        <f>+G2763*F2763</f>
      </c>
    </row>
    <row r="2764" spans="1:15" ht="15.75" customHeight="1" x14ac:dyDescent="0.25">
      <c r="A2764" s="47"/>
      <c r="B2764" s="79" t="s">
        <v>564</v>
      </c>
      <c r="C2764" s="80"/>
      <c r="D2764" s="50"/>
      <c r="E2764" s="50"/>
      <c r="F2764" s="50"/>
      <c r="G2764" s="50"/>
      <c r="H2764" s="81"/>
    </row>
    <row r="2765" spans="1:15" ht="15.75" customHeight="1" x14ac:dyDescent="0.25">
      <c r="A2765" s="47">
        <v>3</v>
      </c>
      <c r="B2765" s="51" t="s">
        <v>886</v>
      </c>
      <c r="C2765" s="107" t="s">
        <v>887</v>
      </c>
      <c r="D2765" s="50">
        <v>25</v>
      </c>
      <c r="E2765" s="50">
        <v>1</v>
      </c>
      <c r="F2765" s="50">
        <f t="shared" ref="F2765:F2768" si="120">+E2765*D2765</f>
      </c>
      <c r="G2765" s="50">
        <v>1</v>
      </c>
      <c r="H2765" s="81">
        <f t="shared" ref="H2765:H2768" si="121">+G2765*F2765</f>
      </c>
    </row>
    <row r="2766" spans="1:15" ht="15.75" customHeight="1" x14ac:dyDescent="0.25">
      <c r="A2766" s="47">
        <v>4</v>
      </c>
      <c r="B2766" s="51" t="s">
        <v>886</v>
      </c>
      <c r="C2766" s="49" t="s">
        <v>888</v>
      </c>
      <c r="D2766" s="50">
        <v>25</v>
      </c>
      <c r="E2766" s="50">
        <v>1</v>
      </c>
      <c r="F2766" s="50">
        <f t="shared" si="120"/>
      </c>
      <c r="G2766" s="50">
        <v>1</v>
      </c>
      <c r="H2766" s="81">
        <f t="shared" si="121"/>
      </c>
    </row>
    <row r="2767" spans="1:15" ht="15.75" customHeight="1" x14ac:dyDescent="0.25">
      <c r="A2767" s="47">
        <v>5</v>
      </c>
      <c r="B2767" s="51" t="s">
        <v>889</v>
      </c>
      <c r="C2767" s="107" t="s">
        <v>890</v>
      </c>
      <c r="D2767" s="50">
        <v>25</v>
      </c>
      <c r="E2767" s="50">
        <v>1</v>
      </c>
      <c r="F2767" s="50">
        <f t="shared" si="120"/>
      </c>
      <c r="G2767" s="50">
        <v>1</v>
      </c>
      <c r="H2767" s="81">
        <f t="shared" si="121"/>
      </c>
    </row>
    <row r="2768" spans="1:15" ht="15.75" customHeight="1" x14ac:dyDescent="0.25">
      <c r="A2768" s="47">
        <v>6</v>
      </c>
      <c r="B2768" s="51" t="s">
        <v>889</v>
      </c>
      <c r="C2768" s="49" t="s">
        <v>891</v>
      </c>
      <c r="D2768" s="50">
        <v>25</v>
      </c>
      <c r="E2768" s="50">
        <v>1</v>
      </c>
      <c r="F2768" s="50">
        <f t="shared" si="120"/>
      </c>
      <c r="G2768" s="50">
        <v>1</v>
      </c>
      <c r="H2768" s="81">
        <f t="shared" si="121"/>
      </c>
      <c r="I2768" s="78"/>
      <c r="J2768" s="78"/>
      <c r="K2768" s="78"/>
      <c r="L2768" s="78"/>
      <c r="M2768" s="78"/>
      <c r="N2768" s="78"/>
      <c r="O2768" s="78"/>
    </row>
    <row r="2769" spans="1:8" ht="15.75" customHeight="1" x14ac:dyDescent="0.25">
      <c r="A2769" s="83"/>
      <c r="B2769" s="84"/>
      <c r="C2769" s="17"/>
      <c r="D2769" s="58"/>
      <c r="E2769" s="58"/>
      <c r="F2769" s="18"/>
      <c r="G2769" s="58"/>
      <c r="H2769" s="61"/>
    </row>
    <row r="2770" spans="1:8" ht="15.75" customHeight="1" x14ac:dyDescent="0.25">
      <c r="A2770" s="62"/>
      <c r="B2770" s="63"/>
      <c r="C2770" s="64" t="s">
        <v>58</v>
      </c>
      <c r="D2770" s="65">
        <f>SUM(D2761:D2769)</f>
      </c>
      <c r="E2770" s="65"/>
      <c r="F2770" s="65">
        <f>SUM(F2761:F2769)</f>
      </c>
      <c r="G2770" s="67"/>
      <c r="H2770" s="328">
        <f>SUM(H2761:H2769)</f>
      </c>
    </row>
    <row r="2771" spans="1:8" ht="15.75" customHeight="1" x14ac:dyDescent="0.25">
      <c r="A2771" s="69"/>
      <c r="B2771" s="70"/>
      <c r="C2771" s="70"/>
      <c r="D2771" s="71"/>
      <c r="E2771" s="70"/>
      <c r="F2771" s="72"/>
      <c r="G2771" s="73"/>
      <c r="H2771" s="74"/>
    </row>
    <row r="2772" spans="1:8" ht="15.75" customHeight="1" x14ac:dyDescent="0.25">
      <c r="A2772" s="85" t="s">
        <v>72</v>
      </c>
      <c r="B2772" s="85"/>
      <c r="C2772" s="85"/>
      <c r="D2772" s="85"/>
      <c r="E2772" s="85"/>
      <c r="F2772" s="85"/>
      <c r="G2772" s="85"/>
      <c r="H2772" s="85"/>
    </row>
    <row r="2773" spans="1:8" ht="15.75" customHeight="1" x14ac:dyDescent="0.25">
      <c r="A2773" s="76"/>
      <c r="B2773" s="76"/>
      <c r="C2773" s="76"/>
      <c r="D2773" s="77" t="s">
        <v>59</v>
      </c>
      <c r="E2773" s="76" t="s">
        <v>60</v>
      </c>
      <c r="F2773" s="76"/>
      <c r="G2773" s="17"/>
      <c r="H2773" s="25"/>
    </row>
    <row r="2774" spans="1:8" ht="15.75" customHeight="1" x14ac:dyDescent="0.25">
      <c r="A2774" s="17"/>
      <c r="B2774" s="17"/>
      <c r="C2774" s="17"/>
      <c r="D2774" s="18"/>
      <c r="E2774" s="17"/>
      <c r="F2774" s="17"/>
      <c r="G2774" s="17"/>
      <c r="H2774" s="25"/>
    </row>
    <row r="2775" spans="1:8" ht="15.75" customHeight="1" x14ac:dyDescent="0.25">
      <c r="A2775" s="17"/>
      <c r="B2775" s="17"/>
      <c r="C2775" s="17"/>
      <c r="D2775" s="18"/>
      <c r="E2775" s="17"/>
      <c r="F2775" s="17"/>
      <c r="G2775" s="17"/>
      <c r="H2775" s="25"/>
    </row>
    <row r="2776" spans="1:8" ht="15.75" customHeight="1" x14ac:dyDescent="0.25">
      <c r="A2776" s="76"/>
      <c r="B2776" s="76"/>
      <c r="C2776" s="76"/>
      <c r="D2776" s="77"/>
      <c r="E2776" s="76" t="s">
        <v>61</v>
      </c>
      <c r="F2776" s="76"/>
      <c r="G2776" s="17"/>
      <c r="H2776" s="25"/>
    </row>
    <row r="2777" spans="1:8" ht="15.75" customHeight="1" x14ac:dyDescent="0.25">
      <c r="D2777" s="9"/>
      <c r="H2777" s="9"/>
    </row>
    <row r="2778" spans="1:8" ht="15.75" customHeight="1" x14ac:dyDescent="0.25">
      <c r="D2778" s="9"/>
      <c r="H2778" s="9"/>
    </row>
    <row r="2779" spans="1:8" ht="15.75" customHeight="1" x14ac:dyDescent="0.25">
      <c r="D2779" s="9"/>
      <c r="H2779" s="9"/>
    </row>
    <row r="2780" spans="1:8" ht="15.75" customHeight="1" x14ac:dyDescent="0.25">
      <c r="D2780" s="9"/>
      <c r="H2780" s="9"/>
    </row>
    <row r="2781" spans="1:8" ht="15.75" customHeight="1" x14ac:dyDescent="0.25">
      <c r="D2781" s="9"/>
      <c r="H2781" s="9"/>
    </row>
    <row r="2782" spans="1:8" ht="15.75" customHeight="1" x14ac:dyDescent="0.25">
      <c r="D2782" s="9"/>
      <c r="H2782" s="9"/>
    </row>
    <row r="2783" spans="1:8" ht="15.75" customHeight="1" x14ac:dyDescent="0.25">
      <c r="D2783" s="9"/>
      <c r="H2783" s="9"/>
    </row>
    <row r="2784" spans="1:8" ht="15.75" customHeight="1" x14ac:dyDescent="0.25">
      <c r="D2784" s="9"/>
      <c r="H2784" s="9"/>
    </row>
    <row r="2785" spans="1:8" ht="15.75" customHeight="1" x14ac:dyDescent="0.25">
      <c r="D2785" s="9"/>
      <c r="H2785" s="9"/>
    </row>
    <row r="2786" spans="1:8" ht="15.75" customHeight="1" x14ac:dyDescent="0.25">
      <c r="D2786" s="9"/>
      <c r="H2786" s="9"/>
    </row>
    <row r="2787" spans="1:8" ht="15.75" customHeight="1" x14ac:dyDescent="0.25">
      <c r="D2787" s="9"/>
      <c r="H2787" s="9"/>
    </row>
    <row r="2788" spans="1:8" ht="15.75" customHeight="1" x14ac:dyDescent="0.25">
      <c r="D2788" s="9"/>
      <c r="H2788" s="9"/>
    </row>
    <row r="2789" spans="1:8" ht="15.75" customHeight="1" x14ac:dyDescent="0.25">
      <c r="D2789" s="9"/>
      <c r="H2789" s="9"/>
    </row>
    <row r="2790" spans="1:8" ht="15.75" customHeight="1" x14ac:dyDescent="0.25">
      <c r="D2790" s="9"/>
      <c r="H2790" s="9"/>
    </row>
    <row r="2791" spans="1:8" ht="15.75" customHeight="1" x14ac:dyDescent="0.25">
      <c r="D2791" s="9"/>
      <c r="H2791" s="9"/>
    </row>
    <row r="2792" spans="1:8" ht="15.75" customHeight="1" x14ac:dyDescent="0.25">
      <c r="D2792" s="9"/>
      <c r="H2792" s="9"/>
    </row>
    <row r="2793" spans="1:8" ht="15.75" customHeight="1" x14ac:dyDescent="0.25">
      <c r="A2793" s="36" t="s">
        <v>21</v>
      </c>
      <c r="B2793" s="36"/>
      <c r="C2793" s="36"/>
      <c r="D2793" s="36"/>
      <c r="E2793" s="36"/>
      <c r="F2793" s="36"/>
      <c r="G2793" s="36"/>
      <c r="H2793" s="36"/>
    </row>
    <row r="2794" spans="1:8" ht="15.75" customHeight="1" x14ac:dyDescent="0.25">
      <c r="A2794" s="17"/>
      <c r="B2794" s="17"/>
      <c r="C2794" s="17"/>
      <c r="D2794" s="18"/>
      <c r="E2794" s="17"/>
      <c r="F2794" s="17"/>
      <c r="G2794" s="17"/>
      <c r="H2794" s="24"/>
    </row>
    <row r="2795" spans="1:8" ht="15.75" customHeight="1" x14ac:dyDescent="0.25">
      <c r="A2795" s="17"/>
      <c r="B2795" s="17"/>
      <c r="C2795" s="18"/>
      <c r="D2795" s="75"/>
      <c r="E2795" s="36"/>
      <c r="F2795" s="36"/>
      <c r="G2795" s="36"/>
      <c r="H2795" s="25"/>
    </row>
    <row r="2796" spans="1:8" ht="15.75" customHeight="1" x14ac:dyDescent="0.25">
      <c r="A2796" s="17" t="s">
        <v>28</v>
      </c>
      <c r="B2796" s="17"/>
      <c r="C2796" s="86"/>
      <c r="D2796" s="18"/>
      <c r="E2796" s="17"/>
      <c r="F2796" s="19" t="s">
        <v>24</v>
      </c>
      <c r="G2796" s="21" t="s">
        <v>648</v>
      </c>
      <c r="H2796" s="22"/>
    </row>
    <row r="2797" spans="1:8" ht="15.75" customHeight="1" x14ac:dyDescent="0.3">
      <c r="A2797" s="87" t="inlineStr">
        <is>
          <t>Dealer-002</t>
        </is>
      </c>
      <c r="B2797" s="87"/>
      <c r="C2797" s="86"/>
      <c r="D2797" s="18"/>
      <c r="E2797" s="17"/>
      <c r="F2797" s="19" t="s">
        <v>29</v>
      </c>
      <c r="G2797" s="17" t="s">
        <v>893</v>
      </c>
      <c r="H2797" s="18"/>
    </row>
    <row r="2798" spans="1:8" ht="15.75" customHeight="1" x14ac:dyDescent="0.3">
      <c r="A2798" s="87" t="inlineStr">
        <is>
          <t>Address line (redacted)</t>
        </is>
      </c>
      <c r="B2798" s="87"/>
      <c r="C2798" s="138"/>
      <c r="D2798" s="138"/>
      <c r="E2798" s="138"/>
      <c r="F2798" s="18"/>
      <c r="G2798" s="17"/>
      <c r="H2798" s="25"/>
    </row>
    <row r="2799" spans="1:8" ht="15.75" customHeight="1" x14ac:dyDescent="0.3">
      <c r="A2799" s="87" t="inlineStr">
        <is>
          <t>Address line (redacted)</t>
        </is>
      </c>
      <c r="B2799" s="87"/>
      <c r="C2799" s="138"/>
      <c r="D2799" s="138"/>
      <c r="E2799" s="138"/>
      <c r="F2799" s="18"/>
      <c r="G2799" s="17"/>
      <c r="H2799" s="25"/>
    </row>
    <row r="2800" spans="1:8" ht="15.75" customHeight="1" x14ac:dyDescent="0.25">
      <c r="A2800" s="17"/>
      <c r="B2800" s="17"/>
      <c r="C2800" s="138"/>
      <c r="D2800" s="138"/>
      <c r="E2800" s="138"/>
      <c r="F2800" s="18"/>
      <c r="G2800" s="17"/>
      <c r="H2800" s="25"/>
    </row>
    <row r="2801" spans="1:8" ht="15.75" customHeight="1" x14ac:dyDescent="0.25">
      <c r="A2801" s="17" t="s">
        <v>34</v>
      </c>
      <c r="B2801" s="17"/>
      <c r="C2801" s="17"/>
      <c r="D2801" s="18"/>
      <c r="E2801" s="17"/>
      <c r="F2801" s="18"/>
      <c r="G2801" s="17"/>
      <c r="H2801" s="25"/>
    </row>
    <row r="2802" spans="1:8" ht="15.75" customHeight="1" x14ac:dyDescent="0.25">
      <c r="A2802" s="17"/>
      <c r="B2802" s="17"/>
      <c r="C2802" s="17"/>
      <c r="D2802" s="18"/>
      <c r="E2802" s="17"/>
      <c r="F2802" s="18"/>
      <c r="G2802" s="17"/>
      <c r="H2802" s="25"/>
    </row>
    <row r="2803" spans="1:8" ht="15.75" customHeight="1" x14ac:dyDescent="0.25">
      <c r="A2803" s="17" t="s">
        <v>35</v>
      </c>
      <c r="B2803" s="17"/>
      <c r="C2803" s="17"/>
      <c r="D2803" s="18"/>
      <c r="E2803" s="17"/>
      <c r="F2803" s="18"/>
      <c r="G2803" s="17"/>
      <c r="H2803" s="25"/>
    </row>
    <row r="2804" spans="1:8" ht="15.75" customHeight="1" x14ac:dyDescent="0.25">
      <c r="A2804" s="17" t="s">
        <v>36</v>
      </c>
      <c r="B2804" s="17"/>
      <c r="C2804" s="17"/>
      <c r="D2804" s="18"/>
      <c r="E2804" s="17"/>
      <c r="F2804" s="18"/>
      <c r="G2804" s="17"/>
      <c r="H2804" s="25"/>
    </row>
    <row r="2805" spans="1:8" ht="15.75" customHeight="1" x14ac:dyDescent="0.25">
      <c r="A2805" s="17"/>
      <c r="B2805" s="17"/>
      <c r="C2805" s="17"/>
      <c r="D2805" s="18"/>
      <c r="E2805" s="17"/>
      <c r="F2805" s="18"/>
      <c r="G2805" s="17"/>
      <c r="H2805" s="25"/>
    </row>
    <row r="2806" spans="1:8" ht="15.75" customHeight="1" x14ac:dyDescent="0.25">
      <c r="A2806" s="26" t="s">
        <v>37</v>
      </c>
      <c r="B2806" s="27" t="s">
        <v>38</v>
      </c>
      <c r="C2806" s="27"/>
      <c r="D2806" s="28" t="s">
        <v>39</v>
      </c>
      <c r="E2806" s="29" t="s">
        <v>40</v>
      </c>
      <c r="F2806" s="30" t="s">
        <v>41</v>
      </c>
      <c r="G2806" s="31" t="s">
        <v>42</v>
      </c>
      <c r="H2806" s="33" t="s">
        <v>43</v>
      </c>
    </row>
    <row r="2807" spans="1:8" ht="15.75" customHeight="1" x14ac:dyDescent="0.25">
      <c r="A2807" s="34"/>
      <c r="B2807" s="35"/>
      <c r="C2807" s="36"/>
      <c r="D2807" s="37"/>
      <c r="E2807" s="37"/>
      <c r="F2807" s="38"/>
      <c r="G2807" s="39"/>
      <c r="H2807" s="40"/>
    </row>
    <row r="2808" spans="1:8" ht="15.75" customHeight="1" x14ac:dyDescent="0.25">
      <c r="A2808" s="47"/>
      <c r="B2808" s="79" t="s">
        <v>599</v>
      </c>
      <c r="C2808" s="80"/>
      <c r="D2808" s="50"/>
      <c r="E2808" s="50"/>
      <c r="F2808" s="50"/>
      <c r="G2808" s="50"/>
      <c r="H2808" s="45"/>
    </row>
    <row r="2809" spans="1:8" ht="15.75" customHeight="1" x14ac:dyDescent="0.25">
      <c r="A2809" s="47">
        <v>1</v>
      </c>
      <c r="B2809" s="51" t="s">
        <v>251</v>
      </c>
      <c r="C2809" s="107" t="s">
        <v>449</v>
      </c>
      <c r="D2809" s="50">
        <v>3</v>
      </c>
      <c r="E2809" s="50">
        <v>6</v>
      </c>
      <c r="F2809" s="50">
        <f>+E2809*D2809</f>
      </c>
      <c r="G2809" s="50">
        <v>1</v>
      </c>
      <c r="H2809" s="81">
        <f>+G2809*F2809</f>
      </c>
    </row>
    <row r="2810" spans="1:8" ht="15.75" customHeight="1" x14ac:dyDescent="0.25">
      <c r="A2810" s="47"/>
      <c r="B2810" s="79" t="s">
        <v>564</v>
      </c>
      <c r="C2810" s="80"/>
      <c r="D2810" s="50"/>
      <c r="E2810" s="50"/>
      <c r="F2810" s="50"/>
      <c r="G2810" s="50"/>
      <c r="H2810" s="81"/>
    </row>
    <row r="2811" spans="1:8" ht="15.75" customHeight="1" x14ac:dyDescent="0.25">
      <c r="A2811" s="47">
        <v>2</v>
      </c>
      <c r="B2811" s="51" t="s">
        <v>886</v>
      </c>
      <c r="C2811" s="107" t="s">
        <v>887</v>
      </c>
      <c r="D2811" s="50">
        <v>25</v>
      </c>
      <c r="E2811" s="50">
        <v>1</v>
      </c>
      <c r="F2811" s="50">
        <f t="shared" ref="F2811:F2814" si="122">+E2811*D2811</f>
      </c>
      <c r="G2811" s="50">
        <v>1</v>
      </c>
      <c r="H2811" s="81">
        <f t="shared" ref="H2811:H2814" si="123">+G2811*F2811</f>
      </c>
    </row>
    <row r="2812" spans="1:8" ht="15.75" customHeight="1" x14ac:dyDescent="0.25">
      <c r="A2812" s="47">
        <v>3</v>
      </c>
      <c r="B2812" s="51" t="s">
        <v>886</v>
      </c>
      <c r="C2812" s="49" t="s">
        <v>888</v>
      </c>
      <c r="D2812" s="50">
        <v>25</v>
      </c>
      <c r="E2812" s="50">
        <v>1</v>
      </c>
      <c r="F2812" s="50">
        <f t="shared" si="122"/>
      </c>
      <c r="G2812" s="50">
        <v>1</v>
      </c>
      <c r="H2812" s="81">
        <f t="shared" si="123"/>
      </c>
    </row>
    <row r="2813" spans="1:8" ht="15.75" customHeight="1" x14ac:dyDescent="0.25">
      <c r="A2813" s="47">
        <v>4</v>
      </c>
      <c r="B2813" s="51" t="s">
        <v>889</v>
      </c>
      <c r="C2813" s="107" t="s">
        <v>890</v>
      </c>
      <c r="D2813" s="50">
        <v>25</v>
      </c>
      <c r="E2813" s="50">
        <v>1</v>
      </c>
      <c r="F2813" s="50">
        <f t="shared" si="122"/>
      </c>
      <c r="G2813" s="50">
        <v>1</v>
      </c>
      <c r="H2813" s="81">
        <f t="shared" si="123"/>
      </c>
    </row>
    <row r="2814" spans="1:8" ht="15.75" customHeight="1" x14ac:dyDescent="0.25">
      <c r="A2814" s="47">
        <v>5</v>
      </c>
      <c r="B2814" s="51" t="s">
        <v>889</v>
      </c>
      <c r="C2814" s="49" t="s">
        <v>891</v>
      </c>
      <c r="D2814" s="50">
        <v>25</v>
      </c>
      <c r="E2814" s="50">
        <v>1</v>
      </c>
      <c r="F2814" s="50">
        <f t="shared" si="122"/>
      </c>
      <c r="G2814" s="50">
        <v>1</v>
      </c>
      <c r="H2814" s="81">
        <f t="shared" si="123"/>
      </c>
    </row>
    <row r="2815" spans="1:8" ht="15.75" customHeight="1" x14ac:dyDescent="0.25">
      <c r="A2815" s="83"/>
      <c r="B2815" s="84"/>
      <c r="C2815" s="17"/>
      <c r="D2815" s="58"/>
      <c r="E2815" s="58"/>
      <c r="F2815" s="18"/>
      <c r="G2815" s="58"/>
      <c r="H2815" s="61"/>
    </row>
    <row r="2816" spans="1:8" ht="15.75" customHeight="1" x14ac:dyDescent="0.25">
      <c r="A2816" s="62"/>
      <c r="B2816" s="63"/>
      <c r="C2816" s="64" t="s">
        <v>58</v>
      </c>
      <c r="D2816" s="65">
        <f>SUM(D2809:D2815)</f>
      </c>
      <c r="E2816" s="65"/>
      <c r="F2816" s="65">
        <f>SUM(F2809:F2815)</f>
      </c>
      <c r="G2816" s="67"/>
      <c r="H2816" s="328">
        <f>SUM(H2809:H2815)</f>
      </c>
    </row>
    <row r="2817" spans="1:8" ht="15.75" customHeight="1" x14ac:dyDescent="0.25">
      <c r="A2817" s="69"/>
      <c r="B2817" s="70"/>
      <c r="C2817" s="70"/>
      <c r="D2817" s="71"/>
      <c r="E2817" s="70"/>
      <c r="F2817" s="72"/>
      <c r="G2817" s="73"/>
      <c r="H2817" s="74"/>
    </row>
    <row r="2818" spans="1:8" ht="15.75" customHeight="1" x14ac:dyDescent="0.25">
      <c r="A2818" s="85" t="s">
        <v>72</v>
      </c>
      <c r="B2818" s="85"/>
      <c r="C2818" s="85"/>
      <c r="D2818" s="85"/>
      <c r="E2818" s="85"/>
      <c r="F2818" s="85"/>
      <c r="G2818" s="85"/>
      <c r="H2818" s="85"/>
    </row>
    <row r="2819" spans="1:8" ht="15.75" customHeight="1" x14ac:dyDescent="0.25">
      <c r="A2819" s="76"/>
      <c r="B2819" s="76"/>
      <c r="C2819" s="76"/>
      <c r="D2819" s="77" t="s">
        <v>59</v>
      </c>
      <c r="E2819" s="76" t="s">
        <v>60</v>
      </c>
      <c r="F2819" s="76"/>
      <c r="G2819" s="17"/>
      <c r="H2819" s="25"/>
    </row>
    <row r="2820" spans="1:8" ht="15.75" customHeight="1" x14ac:dyDescent="0.25">
      <c r="A2820" s="17"/>
      <c r="B2820" s="17"/>
      <c r="C2820" s="17"/>
      <c r="D2820" s="18"/>
      <c r="E2820" s="17"/>
      <c r="F2820" s="17"/>
      <c r="G2820" s="17"/>
      <c r="H2820" s="25"/>
    </row>
    <row r="2821" spans="1:8" ht="15.75" customHeight="1" x14ac:dyDescent="0.25">
      <c r="A2821" s="17"/>
      <c r="B2821" s="17"/>
      <c r="C2821" s="17"/>
      <c r="D2821" s="18"/>
      <c r="E2821" s="17"/>
      <c r="F2821" s="17"/>
      <c r="G2821" s="17"/>
      <c r="H2821" s="25"/>
    </row>
    <row r="2822" spans="1:8" ht="15.75" customHeight="1" x14ac:dyDescent="0.25">
      <c r="A2822" s="76"/>
      <c r="B2822" s="76"/>
      <c r="C2822" s="76"/>
      <c r="D2822" s="77"/>
      <c r="E2822" s="76" t="s">
        <v>61</v>
      </c>
      <c r="F2822" s="76"/>
      <c r="G2822" s="17"/>
      <c r="H2822" s="25"/>
    </row>
    <row r="2823" spans="1:8" ht="15.75" customHeight="1" x14ac:dyDescent="0.25">
      <c r="D2823" s="9"/>
      <c r="H2823" s="9"/>
    </row>
    <row r="2824" spans="1:8" ht="15.75" customHeight="1" x14ac:dyDescent="0.25">
      <c r="D2824" s="9"/>
      <c r="H2824" s="9"/>
    </row>
    <row r="2825" spans="1:8" ht="15.75" customHeight="1" x14ac:dyDescent="0.25">
      <c r="D2825" s="9"/>
      <c r="H2825" s="9"/>
    </row>
    <row r="2826" spans="1:8" ht="15.75" customHeight="1" x14ac:dyDescent="0.25">
      <c r="D2826" s="9"/>
      <c r="H2826" s="9"/>
    </row>
    <row r="2827" spans="1:8" ht="15.75" customHeight="1" x14ac:dyDescent="0.25">
      <c r="D2827" s="9"/>
      <c r="H2827" s="9"/>
    </row>
    <row r="2828" spans="1:8" ht="15.75" customHeight="1" x14ac:dyDescent="0.25">
      <c r="D2828" s="9"/>
      <c r="H2828" s="9"/>
    </row>
    <row r="2829" spans="1:8" ht="15.75" customHeight="1" x14ac:dyDescent="0.25">
      <c r="D2829" s="9"/>
      <c r="H2829" s="9"/>
    </row>
    <row r="2830" spans="1:8" ht="15.75" customHeight="1" x14ac:dyDescent="0.25">
      <c r="D2830" s="9"/>
      <c r="H2830" s="9"/>
    </row>
    <row r="2831" spans="1:8" ht="15.75" customHeight="1" x14ac:dyDescent="0.25">
      <c r="D2831" s="9"/>
      <c r="H2831" s="9"/>
    </row>
    <row r="2832" spans="1:8" ht="15.75" customHeight="1" x14ac:dyDescent="0.25">
      <c r="D2832" s="9"/>
      <c r="H2832" s="9"/>
    </row>
    <row r="2833" spans="1:8" ht="15.75" customHeight="1" x14ac:dyDescent="0.25">
      <c r="D2833" s="9"/>
      <c r="H2833" s="9"/>
    </row>
    <row r="2834" spans="1:8" ht="15.75" customHeight="1" x14ac:dyDescent="0.25">
      <c r="D2834" s="9"/>
      <c r="H2834" s="9"/>
    </row>
    <row r="2835" spans="1:8" ht="15.75" customHeight="1" x14ac:dyDescent="0.25">
      <c r="D2835" s="9"/>
      <c r="H2835" s="9"/>
    </row>
    <row r="2836" spans="1:8" ht="15.75" customHeight="1" x14ac:dyDescent="0.25">
      <c r="D2836" s="9"/>
      <c r="H2836" s="9"/>
    </row>
    <row r="2837" spans="1:8" ht="15.75" customHeight="1" x14ac:dyDescent="0.25">
      <c r="D2837" s="9"/>
      <c r="H2837" s="9"/>
    </row>
    <row r="2838" spans="1:8" ht="15.75" customHeight="1" x14ac:dyDescent="0.25">
      <c r="A2838" s="36" t="s">
        <v>21</v>
      </c>
      <c r="B2838" s="36"/>
      <c r="C2838" s="36"/>
      <c r="D2838" s="36"/>
      <c r="E2838" s="36"/>
      <c r="F2838" s="36"/>
      <c r="G2838" s="36"/>
      <c r="H2838" s="36"/>
    </row>
    <row r="2839" spans="1:8" ht="15.75" customHeight="1" x14ac:dyDescent="0.25">
      <c r="A2839" s="17"/>
      <c r="B2839" s="17"/>
      <c r="C2839" s="17"/>
      <c r="D2839" s="18"/>
      <c r="E2839" s="17"/>
      <c r="F2839" s="17"/>
      <c r="G2839" s="17"/>
      <c r="H2839" s="24"/>
    </row>
    <row r="2840" spans="1:8" ht="15.75" customHeight="1" x14ac:dyDescent="0.25">
      <c r="A2840" s="17"/>
      <c r="B2840" s="17"/>
      <c r="C2840" s="18"/>
      <c r="D2840" s="75"/>
      <c r="E2840" s="36"/>
      <c r="F2840" s="36"/>
      <c r="G2840" s="36"/>
      <c r="H2840" s="25"/>
    </row>
    <row r="2841" spans="1:8" ht="15.75" customHeight="1" x14ac:dyDescent="0.25">
      <c r="A2841" s="17" t="s">
        <v>28</v>
      </c>
      <c r="B2841" s="17"/>
      <c r="C2841" s="17"/>
      <c r="D2841" s="18"/>
      <c r="E2841" s="17"/>
      <c r="F2841" s="19" t="s">
        <v>24</v>
      </c>
      <c r="G2841" s="21" t="s">
        <v>648</v>
      </c>
      <c r="H2841" s="22"/>
    </row>
    <row r="2842" spans="1:8" ht="15.75" customHeight="1" x14ac:dyDescent="0.3">
      <c r="A2842" s="17" t="inlineStr">
        <is>
          <t>Dealer-003</t>
        </is>
      </c>
      <c r="B2842" s="87"/>
      <c r="C2842" s="17"/>
      <c r="D2842" s="18"/>
      <c r="E2842" s="17"/>
      <c r="F2842" s="19" t="s">
        <v>29</v>
      </c>
      <c r="G2842" s="17" t="s">
        <v>894</v>
      </c>
      <c r="H2842" s="18"/>
    </row>
    <row r="2843" spans="1:8" ht="15.75" customHeight="1" x14ac:dyDescent="0.3">
      <c r="A2843" s="17" t="inlineStr">
        <is>
          <t>Address line (redacted)</t>
        </is>
      </c>
      <c r="B2843" s="87"/>
      <c r="C2843" s="17"/>
      <c r="D2843" s="18"/>
      <c r="E2843" s="19"/>
      <c r="F2843" s="17"/>
      <c r="G2843" s="17"/>
      <c r="H2843" s="25"/>
    </row>
    <row r="2844" spans="1:8" ht="15.75" customHeight="1" x14ac:dyDescent="0.3">
      <c r="A2844" s="17" t="inlineStr">
        <is>
          <t>Address line (redacted)</t>
        </is>
      </c>
      <c r="B2844" s="87"/>
      <c r="C2844" s="17"/>
      <c r="D2844" s="24"/>
      <c r="E2844" s="17"/>
      <c r="F2844" s="18"/>
      <c r="G2844" s="17"/>
      <c r="H2844" s="25"/>
    </row>
    <row r="2845" spans="1:8" ht="15.75" customHeight="1" x14ac:dyDescent="0.25">
      <c r="D2845" s="24"/>
      <c r="E2845" s="17"/>
      <c r="F2845" s="18"/>
      <c r="G2845" s="17"/>
      <c r="H2845" s="25"/>
    </row>
    <row r="2846" spans="1:8" ht="15.75" customHeight="1" x14ac:dyDescent="0.25">
      <c r="A2846" s="17" t="s">
        <v>34</v>
      </c>
      <c r="B2846" s="17"/>
      <c r="C2846" s="17"/>
      <c r="D2846" s="18"/>
      <c r="E2846" s="17"/>
      <c r="F2846" s="18"/>
      <c r="G2846" s="17"/>
      <c r="H2846" s="25"/>
    </row>
    <row r="2847" spans="1:8" ht="15.75" customHeight="1" x14ac:dyDescent="0.25">
      <c r="A2847" s="17"/>
      <c r="B2847" s="17"/>
      <c r="C2847" s="17"/>
      <c r="D2847" s="18"/>
      <c r="E2847" s="17"/>
      <c r="F2847" s="18"/>
      <c r="G2847" s="17"/>
      <c r="H2847" s="25"/>
    </row>
    <row r="2848" spans="1:8" ht="15.75" customHeight="1" x14ac:dyDescent="0.25">
      <c r="A2848" s="17" t="s">
        <v>35</v>
      </c>
      <c r="B2848" s="17"/>
      <c r="C2848" s="17"/>
      <c r="D2848" s="18"/>
      <c r="E2848" s="17"/>
      <c r="F2848" s="18"/>
      <c r="G2848" s="17"/>
      <c r="H2848" s="25"/>
    </row>
    <row r="2849" spans="1:8" ht="15.75" customHeight="1" x14ac:dyDescent="0.25">
      <c r="A2849" s="17" t="s">
        <v>36</v>
      </c>
      <c r="B2849" s="17"/>
      <c r="C2849" s="17"/>
      <c r="D2849" s="18"/>
      <c r="E2849" s="17"/>
      <c r="F2849" s="18"/>
      <c r="G2849" s="17"/>
      <c r="H2849" s="25"/>
    </row>
    <row r="2850" spans="1:8" ht="15.75" customHeight="1" x14ac:dyDescent="0.25">
      <c r="A2850" s="17"/>
      <c r="B2850" s="17"/>
      <c r="C2850" s="17"/>
      <c r="D2850" s="18"/>
      <c r="E2850" s="17"/>
      <c r="F2850" s="18"/>
      <c r="G2850" s="17"/>
      <c r="H2850" s="25"/>
    </row>
    <row r="2851" spans="1:8" ht="15.75" customHeight="1" x14ac:dyDescent="0.25">
      <c r="A2851" s="26" t="s">
        <v>37</v>
      </c>
      <c r="B2851" s="27" t="s">
        <v>38</v>
      </c>
      <c r="C2851" s="27"/>
      <c r="D2851" s="28" t="s">
        <v>39</v>
      </c>
      <c r="E2851" s="29" t="s">
        <v>40</v>
      </c>
      <c r="F2851" s="30" t="s">
        <v>41</v>
      </c>
      <c r="G2851" s="31" t="s">
        <v>42</v>
      </c>
      <c r="H2851" s="33" t="s">
        <v>43</v>
      </c>
    </row>
    <row r="2852" spans="1:8" ht="15.75" customHeight="1" x14ac:dyDescent="0.25">
      <c r="A2852" s="34"/>
      <c r="B2852" s="35"/>
      <c r="C2852" s="36"/>
      <c r="D2852" s="37"/>
      <c r="E2852" s="37"/>
      <c r="F2852" s="38"/>
      <c r="G2852" s="39"/>
      <c r="H2852" s="40"/>
    </row>
    <row r="2853" spans="1:8" ht="15.75" customHeight="1" x14ac:dyDescent="0.25">
      <c r="A2853" s="47"/>
      <c r="B2853" s="79" t="s">
        <v>599</v>
      </c>
      <c r="C2853" s="80"/>
      <c r="D2853" s="50"/>
      <c r="E2853" s="50"/>
      <c r="F2853" s="50"/>
      <c r="G2853" s="50"/>
      <c r="H2853" s="45"/>
    </row>
    <row r="2854" spans="1:8" ht="15.75" customHeight="1" x14ac:dyDescent="0.25">
      <c r="A2854" s="47">
        <v>1</v>
      </c>
      <c r="B2854" s="51" t="s">
        <v>56</v>
      </c>
      <c r="C2854" s="49" t="s">
        <v>56</v>
      </c>
      <c r="D2854" s="50">
        <v>18</v>
      </c>
      <c r="E2854" s="50">
        <v>6</v>
      </c>
      <c r="F2854" s="50">
        <f>+E2854*D2854</f>
      </c>
      <c r="G2854" s="50">
        <v>1</v>
      </c>
      <c r="H2854" s="81">
        <f>+G2854*F2854</f>
      </c>
    </row>
    <row r="2855" spans="1:8" ht="15.75" customHeight="1" x14ac:dyDescent="0.25">
      <c r="A2855" s="47"/>
      <c r="B2855" s="79" t="s">
        <v>564</v>
      </c>
      <c r="C2855" s="80"/>
      <c r="D2855" s="50"/>
      <c r="E2855" s="50"/>
      <c r="F2855" s="50"/>
      <c r="G2855" s="50"/>
      <c r="H2855" s="81"/>
    </row>
    <row r="2856" spans="1:8" ht="15.75" customHeight="1" x14ac:dyDescent="0.25">
      <c r="A2856" s="47">
        <v>2</v>
      </c>
      <c r="B2856" s="51" t="s">
        <v>886</v>
      </c>
      <c r="C2856" s="107" t="s">
        <v>887</v>
      </c>
      <c r="D2856" s="50">
        <v>25</v>
      </c>
      <c r="E2856" s="50">
        <v>1</v>
      </c>
      <c r="F2856" s="50">
        <f t="shared" ref="F2856:F2859" si="124">+E2856*D2856</f>
      </c>
      <c r="G2856" s="50">
        <v>1</v>
      </c>
      <c r="H2856" s="81">
        <f t="shared" ref="H2856:H2859" si="125">+G2856*F2856</f>
      </c>
    </row>
    <row r="2857" spans="1:8" ht="15.75" customHeight="1" x14ac:dyDescent="0.25">
      <c r="A2857" s="47">
        <v>3</v>
      </c>
      <c r="B2857" s="51" t="s">
        <v>886</v>
      </c>
      <c r="C2857" s="49" t="s">
        <v>888</v>
      </c>
      <c r="D2857" s="50">
        <v>25</v>
      </c>
      <c r="E2857" s="50">
        <v>1</v>
      </c>
      <c r="F2857" s="50">
        <f t="shared" si="124"/>
      </c>
      <c r="G2857" s="50">
        <v>1</v>
      </c>
      <c r="H2857" s="81">
        <f t="shared" si="125"/>
      </c>
    </row>
    <row r="2858" spans="1:8" ht="15.75" customHeight="1" x14ac:dyDescent="0.25">
      <c r="A2858" s="47">
        <v>4</v>
      </c>
      <c r="B2858" s="51" t="s">
        <v>889</v>
      </c>
      <c r="C2858" s="107" t="s">
        <v>890</v>
      </c>
      <c r="D2858" s="50">
        <v>25</v>
      </c>
      <c r="E2858" s="50">
        <v>1</v>
      </c>
      <c r="F2858" s="50">
        <f t="shared" si="124"/>
      </c>
      <c r="G2858" s="50">
        <v>1</v>
      </c>
      <c r="H2858" s="81">
        <f t="shared" si="125"/>
      </c>
    </row>
    <row r="2859" spans="1:8" ht="15.75" customHeight="1" x14ac:dyDescent="0.25">
      <c r="A2859" s="47">
        <v>5</v>
      </c>
      <c r="B2859" s="51" t="s">
        <v>889</v>
      </c>
      <c r="C2859" s="49" t="s">
        <v>891</v>
      </c>
      <c r="D2859" s="50">
        <v>25</v>
      </c>
      <c r="E2859" s="50">
        <v>1</v>
      </c>
      <c r="F2859" s="50">
        <f t="shared" si="124"/>
      </c>
      <c r="G2859" s="50">
        <v>1</v>
      </c>
      <c r="H2859" s="81">
        <f t="shared" si="125"/>
      </c>
    </row>
    <row r="2860" spans="1:8" ht="15.75" customHeight="1" x14ac:dyDescent="0.25">
      <c r="A2860" s="83"/>
      <c r="B2860" s="84"/>
      <c r="C2860" s="17"/>
      <c r="D2860" s="58"/>
      <c r="E2860" s="58"/>
      <c r="F2860" s="18"/>
      <c r="G2860" s="58"/>
      <c r="H2860" s="61"/>
    </row>
    <row r="2861" spans="1:8" ht="15.75" customHeight="1" x14ac:dyDescent="0.25">
      <c r="A2861" s="62"/>
      <c r="B2861" s="63"/>
      <c r="C2861" s="64" t="s">
        <v>58</v>
      </c>
      <c r="D2861" s="65">
        <f>SUM(D2853:D2860)</f>
      </c>
      <c r="E2861" s="65"/>
      <c r="F2861" s="65">
        <f>SUM(F2853:F2860)</f>
      </c>
      <c r="G2861" s="67"/>
      <c r="H2861" s="328">
        <f>SUM(H2853:H2860)</f>
      </c>
    </row>
    <row r="2862" spans="1:8" ht="15.75" customHeight="1" x14ac:dyDescent="0.25">
      <c r="A2862" s="69"/>
      <c r="B2862" s="70"/>
      <c r="C2862" s="70"/>
      <c r="D2862" s="71"/>
      <c r="E2862" s="70"/>
      <c r="F2862" s="72"/>
      <c r="G2862" s="73"/>
      <c r="H2862" s="74"/>
    </row>
    <row r="2863" spans="1:8" ht="15.75" customHeight="1" x14ac:dyDescent="0.25">
      <c r="A2863" s="85" t="s">
        <v>72</v>
      </c>
      <c r="B2863" s="85"/>
      <c r="C2863" s="85"/>
      <c r="D2863" s="85"/>
      <c r="E2863" s="85"/>
      <c r="F2863" s="85"/>
      <c r="G2863" s="85"/>
      <c r="H2863" s="85"/>
    </row>
    <row r="2864" spans="1:8" ht="15.75" customHeight="1" x14ac:dyDescent="0.25">
      <c r="A2864" s="76"/>
      <c r="B2864" s="76"/>
      <c r="C2864" s="76"/>
      <c r="D2864" s="77" t="s">
        <v>59</v>
      </c>
      <c r="E2864" s="76" t="s">
        <v>60</v>
      </c>
      <c r="F2864" s="76"/>
      <c r="G2864" s="17"/>
      <c r="H2864" s="25"/>
    </row>
    <row r="2865" spans="1:8" ht="15.75" customHeight="1" x14ac:dyDescent="0.25">
      <c r="A2865" s="17"/>
      <c r="B2865" s="17"/>
      <c r="C2865" s="17"/>
      <c r="D2865" s="18"/>
      <c r="E2865" s="17"/>
      <c r="F2865" s="17"/>
      <c r="G2865" s="17"/>
      <c r="H2865" s="25"/>
    </row>
    <row r="2866" spans="1:8" ht="15.75" customHeight="1" x14ac:dyDescent="0.25">
      <c r="A2866" s="17"/>
      <c r="B2866" s="17"/>
      <c r="C2866" s="17"/>
      <c r="D2866" s="18"/>
      <c r="E2866" s="17"/>
      <c r="F2866" s="17"/>
      <c r="G2866" s="17"/>
      <c r="H2866" s="25"/>
    </row>
    <row r="2867" spans="1:8" ht="15.75" customHeight="1" x14ac:dyDescent="0.25">
      <c r="A2867" s="76"/>
      <c r="B2867" s="76"/>
      <c r="C2867" s="76"/>
      <c r="D2867" s="77"/>
      <c r="E2867" s="76" t="s">
        <v>61</v>
      </c>
      <c r="F2867" s="76"/>
      <c r="G2867" s="17"/>
      <c r="H2867" s="25"/>
    </row>
    <row r="2868" spans="1:8" ht="15.75" customHeight="1" x14ac:dyDescent="0.25">
      <c r="D2868" s="9"/>
      <c r="H2868" s="9"/>
    </row>
    <row r="2869" spans="1:8" ht="15.75" customHeight="1" x14ac:dyDescent="0.25">
      <c r="D2869" s="9"/>
      <c r="H2869" s="9"/>
    </row>
    <row r="2870" spans="1:8" ht="15.75" customHeight="1" x14ac:dyDescent="0.25">
      <c r="D2870" s="9"/>
      <c r="H2870" s="9"/>
    </row>
    <row r="2871" spans="1:8" ht="15.75" customHeight="1" x14ac:dyDescent="0.25">
      <c r="D2871" s="9"/>
      <c r="H2871" s="9"/>
    </row>
    <row r="2872" spans="1:8" ht="15.75" customHeight="1" x14ac:dyDescent="0.25">
      <c r="D2872" s="9"/>
      <c r="H2872" s="9"/>
    </row>
    <row r="2873" spans="1:8" ht="15.75" customHeight="1" x14ac:dyDescent="0.25">
      <c r="D2873" s="9"/>
      <c r="H2873" s="9"/>
    </row>
    <row r="2874" spans="1:8" ht="15.75" customHeight="1" x14ac:dyDescent="0.25">
      <c r="D2874" s="9"/>
      <c r="H2874" s="9"/>
    </row>
    <row r="2875" spans="1:8" ht="15.75" customHeight="1" x14ac:dyDescent="0.25">
      <c r="D2875" s="9"/>
      <c r="H2875" s="9"/>
    </row>
    <row r="2876" spans="1:8" ht="15.75" customHeight="1" x14ac:dyDescent="0.25">
      <c r="D2876" s="9"/>
      <c r="H2876" s="9"/>
    </row>
    <row r="2877" spans="1:8" ht="15.75" customHeight="1" x14ac:dyDescent="0.25">
      <c r="A2877" s="36" t="s">
        <v>21</v>
      </c>
      <c r="B2877" s="36"/>
      <c r="C2877" s="36"/>
      <c r="D2877" s="36"/>
      <c r="E2877" s="36"/>
      <c r="F2877" s="36"/>
      <c r="G2877" s="36"/>
      <c r="H2877" s="36"/>
    </row>
    <row r="2878" spans="1:8" ht="15.75" customHeight="1" x14ac:dyDescent="0.25">
      <c r="A2878" s="17"/>
      <c r="B2878" s="17"/>
      <c r="C2878" s="17"/>
      <c r="D2878" s="18"/>
      <c r="E2878" s="17"/>
      <c r="F2878" s="17"/>
      <c r="G2878" s="17"/>
      <c r="H2878" s="24"/>
    </row>
    <row r="2879" spans="1:8" ht="15.75" customHeight="1" x14ac:dyDescent="0.25">
      <c r="A2879" s="17"/>
      <c r="B2879" s="17"/>
      <c r="C2879" s="18"/>
      <c r="D2879" s="75"/>
      <c r="E2879" s="36"/>
      <c r="F2879" s="36"/>
      <c r="G2879" s="36"/>
      <c r="H2879" s="25"/>
    </row>
    <row r="2880" spans="1:8" ht="15.75" customHeight="1" x14ac:dyDescent="0.25">
      <c r="A2880" s="17" t="s">
        <v>28</v>
      </c>
      <c r="B2880" s="17"/>
      <c r="C2880" s="17"/>
      <c r="D2880" s="18"/>
      <c r="E2880" s="17"/>
      <c r="F2880" s="19" t="s">
        <v>24</v>
      </c>
      <c r="G2880" s="21" t="s">
        <v>648</v>
      </c>
      <c r="H2880" s="22"/>
    </row>
    <row r="2881" spans="1:8" ht="15.75" customHeight="1" x14ac:dyDescent="0.25">
      <c r="A2881" s="17" t="inlineStr">
        <is>
          <t>Dealer-004</t>
        </is>
      </c>
      <c r="B2881" s="17"/>
      <c r="C2881" s="17"/>
      <c r="D2881" s="18"/>
      <c r="E2881" s="17"/>
      <c r="F2881" s="19" t="s">
        <v>29</v>
      </c>
      <c r="G2881" s="17" t="s">
        <v>896</v>
      </c>
      <c r="H2881" s="18"/>
    </row>
    <row r="2882" spans="1:8" ht="15.75" customHeight="1" x14ac:dyDescent="0.25">
      <c r="A2882" s="17" t="inlineStr">
        <is>
          <t>Address line (redacted)</t>
        </is>
      </c>
      <c r="B2882" s="17"/>
      <c r="C2882" s="17"/>
      <c r="D2882" s="18"/>
      <c r="E2882" s="19"/>
      <c r="F2882" s="17"/>
      <c r="G2882" s="17"/>
      <c r="H2882" s="25"/>
    </row>
    <row r="2883" spans="1:8" ht="15.75" customHeight="1" x14ac:dyDescent="0.25">
      <c r="A2883" s="17" t="inlineStr">
        <is>
          <t>Address line (redacted)</t>
        </is>
      </c>
      <c r="B2883" s="17"/>
      <c r="C2883" s="17"/>
      <c r="D2883" s="24"/>
      <c r="E2883" s="17"/>
      <c r="F2883" s="18"/>
      <c r="G2883" s="17"/>
      <c r="H2883" s="25"/>
    </row>
    <row r="2884" spans="1:8" ht="15.75" customHeight="1" x14ac:dyDescent="0.25">
      <c r="D2884" s="24"/>
      <c r="E2884" s="17"/>
      <c r="F2884" s="18"/>
      <c r="G2884" s="17"/>
      <c r="H2884" s="25"/>
    </row>
    <row r="2885" spans="1:8" ht="15.75" customHeight="1" x14ac:dyDescent="0.25">
      <c r="A2885" s="17" t="s">
        <v>34</v>
      </c>
      <c r="B2885" s="17"/>
      <c r="C2885" s="17"/>
      <c r="D2885" s="18"/>
      <c r="E2885" s="17"/>
      <c r="F2885" s="18"/>
      <c r="G2885" s="17"/>
      <c r="H2885" s="25"/>
    </row>
    <row r="2886" spans="1:8" ht="15.75" customHeight="1" x14ac:dyDescent="0.25">
      <c r="A2886" s="17"/>
      <c r="B2886" s="17"/>
      <c r="C2886" s="17"/>
      <c r="D2886" s="18"/>
      <c r="E2886" s="17"/>
      <c r="F2886" s="18"/>
      <c r="G2886" s="17"/>
      <c r="H2886" s="25"/>
    </row>
    <row r="2887" spans="1:8" ht="15.75" customHeight="1" x14ac:dyDescent="0.25">
      <c r="A2887" s="17" t="s">
        <v>35</v>
      </c>
      <c r="B2887" s="17"/>
      <c r="C2887" s="17"/>
      <c r="D2887" s="18"/>
      <c r="E2887" s="17"/>
      <c r="F2887" s="18"/>
      <c r="G2887" s="17"/>
      <c r="H2887" s="25"/>
    </row>
    <row r="2888" spans="1:8" ht="15.75" customHeight="1" x14ac:dyDescent="0.25">
      <c r="A2888" s="17" t="s">
        <v>36</v>
      </c>
      <c r="B2888" s="17"/>
      <c r="C2888" s="17"/>
      <c r="D2888" s="18"/>
      <c r="E2888" s="17"/>
      <c r="F2888" s="18"/>
      <c r="G2888" s="17"/>
      <c r="H2888" s="25"/>
    </row>
    <row r="2889" spans="1:8" ht="15.75" customHeight="1" x14ac:dyDescent="0.25">
      <c r="A2889" s="17"/>
      <c r="B2889" s="17"/>
      <c r="C2889" s="17"/>
      <c r="D2889" s="18"/>
      <c r="E2889" s="17"/>
      <c r="F2889" s="18"/>
      <c r="G2889" s="17"/>
      <c r="H2889" s="25"/>
    </row>
    <row r="2890" spans="1:8" ht="15.75" customHeight="1" x14ac:dyDescent="0.25">
      <c r="A2890" s="26" t="s">
        <v>37</v>
      </c>
      <c r="B2890" s="27" t="s">
        <v>38</v>
      </c>
      <c r="C2890" s="27"/>
      <c r="D2890" s="28" t="s">
        <v>39</v>
      </c>
      <c r="E2890" s="29" t="s">
        <v>40</v>
      </c>
      <c r="F2890" s="30" t="s">
        <v>41</v>
      </c>
      <c r="G2890" s="31" t="s">
        <v>42</v>
      </c>
      <c r="H2890" s="33" t="s">
        <v>43</v>
      </c>
    </row>
    <row r="2891" spans="1:8" ht="15.75" customHeight="1" x14ac:dyDescent="0.25">
      <c r="A2891" s="34"/>
      <c r="B2891" s="35"/>
      <c r="C2891" s="36"/>
      <c r="D2891" s="37"/>
      <c r="E2891" s="37"/>
      <c r="F2891" s="38"/>
      <c r="G2891" s="39"/>
      <c r="H2891" s="40"/>
    </row>
    <row r="2892" spans="1:8" ht="15.75" customHeight="1" x14ac:dyDescent="0.25">
      <c r="A2892" s="47"/>
      <c r="B2892" s="79" t="s">
        <v>599</v>
      </c>
      <c r="C2892" s="80"/>
      <c r="D2892" s="50"/>
      <c r="E2892" s="50"/>
      <c r="F2892" s="50"/>
      <c r="G2892" s="50"/>
      <c r="H2892" s="45"/>
    </row>
    <row r="2893" spans="1:8" ht="15.75" customHeight="1" x14ac:dyDescent="0.25">
      <c r="A2893" s="47">
        <v>1</v>
      </c>
      <c r="B2893" s="51" t="s">
        <v>56</v>
      </c>
      <c r="C2893" s="49" t="s">
        <v>56</v>
      </c>
      <c r="D2893" s="50">
        <v>9</v>
      </c>
      <c r="E2893" s="50">
        <v>6</v>
      </c>
      <c r="F2893" s="50">
        <f>+E2893*D2893</f>
      </c>
      <c r="G2893" s="50">
        <v>1</v>
      </c>
      <c r="H2893" s="81">
        <f>+G2893*F2893</f>
      </c>
    </row>
    <row r="2894" spans="1:8" ht="15.75" customHeight="1" x14ac:dyDescent="0.25">
      <c r="A2894" s="47"/>
      <c r="B2894" s="79" t="s">
        <v>564</v>
      </c>
      <c r="C2894" s="80"/>
      <c r="D2894" s="50"/>
      <c r="E2894" s="50"/>
      <c r="F2894" s="50"/>
      <c r="G2894" s="50"/>
      <c r="H2894" s="81"/>
    </row>
    <row r="2895" spans="1:8" ht="15.75" customHeight="1" x14ac:dyDescent="0.25">
      <c r="A2895" s="47">
        <v>2</v>
      </c>
      <c r="B2895" s="51" t="s">
        <v>886</v>
      </c>
      <c r="C2895" s="107" t="s">
        <v>887</v>
      </c>
      <c r="D2895" s="50">
        <v>25</v>
      </c>
      <c r="E2895" s="50">
        <v>1</v>
      </c>
      <c r="F2895" s="50">
        <f t="shared" ref="F2895:F2898" si="126">+E2895*D2895</f>
      </c>
      <c r="G2895" s="50">
        <v>1</v>
      </c>
      <c r="H2895" s="81">
        <f t="shared" ref="H2895:H2898" si="127">+G2895*F2895</f>
      </c>
    </row>
    <row r="2896" spans="1:8" ht="15.75" customHeight="1" x14ac:dyDescent="0.25">
      <c r="A2896" s="47">
        <v>3</v>
      </c>
      <c r="B2896" s="51" t="s">
        <v>886</v>
      </c>
      <c r="C2896" s="49" t="s">
        <v>888</v>
      </c>
      <c r="D2896" s="50">
        <v>25</v>
      </c>
      <c r="E2896" s="50">
        <v>1</v>
      </c>
      <c r="F2896" s="50">
        <f t="shared" si="126"/>
      </c>
      <c r="G2896" s="50">
        <v>1</v>
      </c>
      <c r="H2896" s="81">
        <f t="shared" si="127"/>
      </c>
    </row>
    <row r="2897" spans="1:8" ht="15.75" customHeight="1" x14ac:dyDescent="0.25">
      <c r="A2897" s="47">
        <v>4</v>
      </c>
      <c r="B2897" s="51" t="s">
        <v>889</v>
      </c>
      <c r="C2897" s="107" t="s">
        <v>890</v>
      </c>
      <c r="D2897" s="50">
        <v>25</v>
      </c>
      <c r="E2897" s="50">
        <v>1</v>
      </c>
      <c r="F2897" s="50">
        <f t="shared" si="126"/>
      </c>
      <c r="G2897" s="50">
        <v>1</v>
      </c>
      <c r="H2897" s="81">
        <f t="shared" si="127"/>
      </c>
    </row>
    <row r="2898" spans="1:8" ht="15.75" customHeight="1" x14ac:dyDescent="0.25">
      <c r="A2898" s="47">
        <v>5</v>
      </c>
      <c r="B2898" s="51" t="s">
        <v>889</v>
      </c>
      <c r="C2898" s="49" t="s">
        <v>891</v>
      </c>
      <c r="D2898" s="50">
        <v>25</v>
      </c>
      <c r="E2898" s="50">
        <v>1</v>
      </c>
      <c r="F2898" s="50">
        <f t="shared" si="126"/>
      </c>
      <c r="G2898" s="50">
        <v>1</v>
      </c>
      <c r="H2898" s="81">
        <f t="shared" si="127"/>
      </c>
    </row>
    <row r="2899" spans="1:8" ht="15.75" customHeight="1" x14ac:dyDescent="0.25">
      <c r="A2899" s="83"/>
      <c r="B2899" s="84"/>
      <c r="C2899" s="17"/>
      <c r="D2899" s="58"/>
      <c r="E2899" s="58"/>
      <c r="F2899" s="18"/>
      <c r="G2899" s="58"/>
      <c r="H2899" s="61"/>
    </row>
    <row r="2900" spans="1:8" ht="15.75" customHeight="1" x14ac:dyDescent="0.25">
      <c r="A2900" s="62"/>
      <c r="B2900" s="63"/>
      <c r="C2900" s="64" t="s">
        <v>58</v>
      </c>
      <c r="D2900" s="65">
        <f>SUM(D2892:D2899)</f>
      </c>
      <c r="E2900" s="65"/>
      <c r="F2900" s="65">
        <f>SUM(F2892:F2899)</f>
      </c>
      <c r="G2900" s="67"/>
      <c r="H2900" s="328">
        <f>SUM(H2892:H2899)</f>
      </c>
    </row>
    <row r="2901" spans="1:8" ht="15.75" customHeight="1" x14ac:dyDescent="0.25">
      <c r="A2901" s="69"/>
      <c r="B2901" s="70"/>
      <c r="C2901" s="70"/>
      <c r="D2901" s="71"/>
      <c r="E2901" s="70"/>
      <c r="F2901" s="72"/>
      <c r="G2901" s="73"/>
      <c r="H2901" s="74"/>
    </row>
    <row r="2902" spans="1:8" ht="15.75" customHeight="1" x14ac:dyDescent="0.25">
      <c r="A2902" s="85" t="s">
        <v>72</v>
      </c>
      <c r="B2902" s="85"/>
      <c r="C2902" s="85"/>
      <c r="D2902" s="85"/>
      <c r="E2902" s="85"/>
      <c r="F2902" s="85"/>
      <c r="G2902" s="85"/>
      <c r="H2902" s="85"/>
    </row>
    <row r="2903" spans="1:8" ht="15.75" customHeight="1" x14ac:dyDescent="0.25">
      <c r="A2903" s="76"/>
      <c r="B2903" s="76"/>
      <c r="C2903" s="76"/>
      <c r="D2903" s="77" t="s">
        <v>59</v>
      </c>
      <c r="E2903" s="76" t="s">
        <v>60</v>
      </c>
      <c r="F2903" s="76"/>
      <c r="G2903" s="17"/>
      <c r="H2903" s="25"/>
    </row>
    <row r="2904" spans="1:8" ht="15.75" customHeight="1" x14ac:dyDescent="0.25">
      <c r="A2904" s="17"/>
      <c r="B2904" s="17"/>
      <c r="C2904" s="17"/>
      <c r="D2904" s="18"/>
      <c r="E2904" s="17"/>
      <c r="F2904" s="17"/>
      <c r="G2904" s="17"/>
      <c r="H2904" s="25"/>
    </row>
    <row r="2905" spans="1:8" ht="15.75" customHeight="1" x14ac:dyDescent="0.25">
      <c r="A2905" s="17"/>
      <c r="B2905" s="17"/>
      <c r="C2905" s="17"/>
      <c r="D2905" s="18"/>
      <c r="E2905" s="17"/>
      <c r="F2905" s="17"/>
      <c r="G2905" s="17"/>
      <c r="H2905" s="25"/>
    </row>
    <row r="2906" spans="1:8" ht="15.75" customHeight="1" x14ac:dyDescent="0.25">
      <c r="A2906" s="76"/>
      <c r="B2906" s="76"/>
      <c r="C2906" s="76"/>
      <c r="D2906" s="77"/>
      <c r="E2906" s="76" t="s">
        <v>61</v>
      </c>
      <c r="F2906" s="76"/>
      <c r="G2906" s="17"/>
      <c r="H2906" s="25"/>
    </row>
    <row r="2907" spans="1:8" ht="15.75" customHeight="1" x14ac:dyDescent="0.25">
      <c r="D2907" s="9"/>
      <c r="H2907" s="9"/>
    </row>
    <row r="2908" spans="1:8" ht="15.75" customHeight="1" x14ac:dyDescent="0.25">
      <c r="D2908" s="9"/>
      <c r="H2908" s="9"/>
    </row>
    <row r="2909" spans="1:8" ht="15.75" customHeight="1" x14ac:dyDescent="0.25">
      <c r="D2909" s="9"/>
      <c r="H2909" s="9"/>
    </row>
    <row r="2910" spans="1:8" ht="15.75" customHeight="1" x14ac:dyDescent="0.25">
      <c r="D2910" s="9"/>
      <c r="H2910" s="9"/>
    </row>
    <row r="2911" spans="1:8" ht="15.75" customHeight="1" x14ac:dyDescent="0.25">
      <c r="D2911" s="9"/>
      <c r="H2911" s="9"/>
    </row>
    <row r="2912" spans="1:8" ht="15.75" customHeight="1" x14ac:dyDescent="0.25">
      <c r="D2912" s="9"/>
      <c r="H2912" s="9"/>
    </row>
    <row r="2913" spans="1:8" ht="15.75" customHeight="1" x14ac:dyDescent="0.25">
      <c r="D2913" s="9"/>
      <c r="H2913" s="9"/>
    </row>
    <row r="2914" spans="1:8" ht="15.75" customHeight="1" x14ac:dyDescent="0.25">
      <c r="D2914" s="9"/>
      <c r="H2914" s="9"/>
    </row>
    <row r="2915" spans="1:8" ht="15.75" customHeight="1" x14ac:dyDescent="0.25">
      <c r="D2915" s="9"/>
      <c r="H2915" s="9"/>
    </row>
    <row r="2916" spans="1:8" ht="15.75" customHeight="1" x14ac:dyDescent="0.25">
      <c r="D2916" s="9"/>
      <c r="H2916" s="9"/>
    </row>
    <row r="2917" spans="1:8" ht="15.75" customHeight="1" x14ac:dyDescent="0.25">
      <c r="D2917" s="9"/>
      <c r="H2917" s="9"/>
    </row>
    <row r="2918" spans="1:8" ht="15.75" customHeight="1" x14ac:dyDescent="0.25">
      <c r="D2918" s="9"/>
      <c r="H2918" s="9"/>
    </row>
    <row r="2919" spans="1:8" ht="15.75" customHeight="1" x14ac:dyDescent="0.25">
      <c r="D2919" s="9"/>
      <c r="H2919" s="9"/>
    </row>
    <row r="2920" spans="1:8" ht="15.75" customHeight="1" x14ac:dyDescent="0.25">
      <c r="D2920" s="9"/>
      <c r="H2920" s="9"/>
    </row>
    <row r="2921" spans="1:8" ht="15.75" customHeight="1" x14ac:dyDescent="0.25">
      <c r="D2921" s="9"/>
      <c r="H2921" s="9"/>
    </row>
    <row r="2922" spans="1:8" ht="15.75" customHeight="1" x14ac:dyDescent="0.25">
      <c r="D2922" s="9"/>
      <c r="H2922" s="9"/>
    </row>
    <row r="2923" spans="1:8" ht="15.75" customHeight="1" x14ac:dyDescent="0.25">
      <c r="A2923" s="36" t="s">
        <v>21</v>
      </c>
      <c r="B2923" s="36"/>
      <c r="C2923" s="36"/>
      <c r="D2923" s="36"/>
      <c r="E2923" s="36"/>
      <c r="F2923" s="36"/>
      <c r="G2923" s="36"/>
      <c r="H2923" s="36"/>
    </row>
    <row r="2924" spans="1:8" ht="15.75" customHeight="1" x14ac:dyDescent="0.25">
      <c r="A2924" s="17"/>
      <c r="B2924" s="17"/>
      <c r="C2924" s="17"/>
      <c r="D2924" s="18"/>
      <c r="E2924" s="17"/>
      <c r="F2924" s="17"/>
      <c r="G2924" s="17"/>
      <c r="H2924" s="24"/>
    </row>
    <row r="2925" spans="1:8" ht="15.75" customHeight="1" x14ac:dyDescent="0.25">
      <c r="A2925" s="17"/>
      <c r="B2925" s="17"/>
      <c r="C2925" s="18"/>
      <c r="D2925" s="75"/>
      <c r="E2925" s="36"/>
      <c r="F2925" s="36"/>
      <c r="G2925" s="36"/>
      <c r="H2925" s="25"/>
    </row>
    <row r="2926" spans="1:8" ht="15.75" customHeight="1" x14ac:dyDescent="0.25">
      <c r="A2926" s="17" t="s">
        <v>28</v>
      </c>
      <c r="B2926" s="17"/>
      <c r="C2926" s="86"/>
      <c r="D2926" s="18"/>
      <c r="E2926" s="17"/>
      <c r="F2926" s="19" t="s">
        <v>24</v>
      </c>
      <c r="G2926" s="21" t="s">
        <v>901</v>
      </c>
      <c r="H2926" s="22"/>
    </row>
    <row r="2927" spans="1:8" ht="15.75" customHeight="1" x14ac:dyDescent="0.3">
      <c r="A2927" s="87" t="inlineStr">
        <is>
          <t>Dealer-002</t>
        </is>
      </c>
      <c r="B2927" s="87"/>
      <c r="C2927" s="86"/>
      <c r="D2927" s="18"/>
      <c r="E2927" s="17"/>
      <c r="F2927" s="19" t="s">
        <v>29</v>
      </c>
      <c r="G2927" s="17" t="s">
        <v>902</v>
      </c>
      <c r="H2927" s="18"/>
    </row>
    <row r="2928" spans="1:8" ht="15.75" customHeight="1" x14ac:dyDescent="0.3">
      <c r="A2928" s="87" t="inlineStr">
        <is>
          <t>Address line (redacted)</t>
        </is>
      </c>
      <c r="B2928" s="87"/>
      <c r="C2928" s="138"/>
      <c r="D2928" s="138"/>
      <c r="E2928" s="138"/>
      <c r="F2928" s="18"/>
      <c r="G2928" s="17"/>
      <c r="H2928" s="25"/>
    </row>
    <row r="2929" spans="1:8" ht="15.75" customHeight="1" x14ac:dyDescent="0.3">
      <c r="A2929" s="87" t="inlineStr">
        <is>
          <t>Address line (redacted)</t>
        </is>
      </c>
      <c r="B2929" s="87"/>
      <c r="C2929" s="138"/>
      <c r="D2929" s="138"/>
      <c r="E2929" s="138"/>
      <c r="F2929" s="18"/>
      <c r="G2929" s="17"/>
      <c r="H2929" s="25"/>
    </row>
    <row r="2930" spans="1:8" ht="15.75" customHeight="1" x14ac:dyDescent="0.25">
      <c r="A2930" s="17"/>
      <c r="B2930" s="17"/>
      <c r="C2930" s="138"/>
      <c r="D2930" s="138"/>
      <c r="E2930" s="138"/>
      <c r="F2930" s="18"/>
      <c r="G2930" s="17"/>
      <c r="H2930" s="25"/>
    </row>
    <row r="2931" spans="1:8" ht="15.75" customHeight="1" x14ac:dyDescent="0.25">
      <c r="A2931" s="17" t="s">
        <v>34</v>
      </c>
      <c r="B2931" s="17"/>
      <c r="C2931" s="17"/>
      <c r="D2931" s="18"/>
      <c r="E2931" s="17"/>
      <c r="F2931" s="18"/>
      <c r="G2931" s="17"/>
      <c r="H2931" s="25"/>
    </row>
    <row r="2932" spans="1:8" ht="15.75" customHeight="1" x14ac:dyDescent="0.25">
      <c r="A2932" s="17"/>
      <c r="B2932" s="17"/>
      <c r="C2932" s="17"/>
      <c r="D2932" s="18"/>
      <c r="E2932" s="17"/>
      <c r="F2932" s="18"/>
      <c r="G2932" s="17"/>
      <c r="H2932" s="25"/>
    </row>
    <row r="2933" spans="1:8" ht="15.75" customHeight="1" x14ac:dyDescent="0.25">
      <c r="A2933" s="17" t="s">
        <v>35</v>
      </c>
      <c r="B2933" s="17"/>
      <c r="C2933" s="17"/>
      <c r="D2933" s="18"/>
      <c r="E2933" s="17"/>
      <c r="F2933" s="18"/>
      <c r="G2933" s="17"/>
      <c r="H2933" s="25"/>
    </row>
    <row r="2934" spans="1:8" ht="15.75" customHeight="1" x14ac:dyDescent="0.25">
      <c r="A2934" s="17" t="s">
        <v>36</v>
      </c>
      <c r="B2934" s="17"/>
      <c r="C2934" s="17"/>
      <c r="D2934" s="18"/>
      <c r="E2934" s="17"/>
      <c r="F2934" s="18"/>
      <c r="G2934" s="17"/>
      <c r="H2934" s="25"/>
    </row>
    <row r="2935" spans="1:8" ht="15.75" customHeight="1" x14ac:dyDescent="0.25">
      <c r="A2935" s="17"/>
      <c r="B2935" s="17"/>
      <c r="C2935" s="17"/>
      <c r="D2935" s="18"/>
      <c r="E2935" s="17"/>
      <c r="F2935" s="18"/>
      <c r="G2935" s="17"/>
      <c r="H2935" s="25"/>
    </row>
    <row r="2936" spans="1:8" ht="15.75" customHeight="1" x14ac:dyDescent="0.25">
      <c r="A2936" s="26" t="s">
        <v>37</v>
      </c>
      <c r="B2936" s="27" t="s">
        <v>38</v>
      </c>
      <c r="C2936" s="27"/>
      <c r="D2936" s="28" t="s">
        <v>39</v>
      </c>
      <c r="E2936" s="29" t="s">
        <v>40</v>
      </c>
      <c r="F2936" s="30" t="s">
        <v>41</v>
      </c>
      <c r="G2936" s="31" t="s">
        <v>42</v>
      </c>
      <c r="H2936" s="33" t="s">
        <v>43</v>
      </c>
    </row>
    <row r="2937" spans="1:8" ht="15.75" customHeight="1" x14ac:dyDescent="0.25">
      <c r="A2937" s="34"/>
      <c r="B2937" s="35"/>
      <c r="C2937" s="36"/>
      <c r="D2937" s="37"/>
      <c r="E2937" s="37"/>
      <c r="F2937" s="38"/>
      <c r="G2937" s="39"/>
      <c r="H2937" s="40"/>
    </row>
    <row r="2938" spans="1:8" ht="15.75" customHeight="1" x14ac:dyDescent="0.25">
      <c r="A2938" s="47"/>
      <c r="B2938" s="79" t="s">
        <v>522</v>
      </c>
      <c r="C2938" s="80"/>
      <c r="D2938" s="50"/>
      <c r="E2938" s="50"/>
      <c r="F2938" s="50"/>
      <c r="G2938" s="50"/>
      <c r="H2938" s="45"/>
    </row>
    <row r="2939" spans="1:8" ht="15.75" customHeight="1" x14ac:dyDescent="0.25">
      <c r="A2939" s="47">
        <v>1</v>
      </c>
      <c r="B2939" s="51" t="s">
        <v>881</v>
      </c>
      <c r="C2939" s="107" t="s">
        <v>677</v>
      </c>
      <c r="D2939" s="50">
        <v>10</v>
      </c>
      <c r="E2939" s="50">
        <v>6</v>
      </c>
      <c r="F2939" s="50">
        <f>+E2939*D2939</f>
      </c>
      <c r="G2939" s="50">
        <v>1</v>
      </c>
      <c r="H2939" s="81">
        <f>+G2939*F2939</f>
      </c>
    </row>
    <row r="2940" spans="1:8" ht="15.75" customHeight="1" x14ac:dyDescent="0.25">
      <c r="A2940" s="47"/>
      <c r="B2940" s="51"/>
      <c r="C2940" s="107"/>
      <c r="D2940" s="50"/>
      <c r="E2940" s="50"/>
      <c r="F2940" s="50"/>
      <c r="G2940" s="50"/>
      <c r="H2940" s="81"/>
    </row>
    <row r="2941" spans="1:8" ht="15.75" customHeight="1" x14ac:dyDescent="0.25">
      <c r="A2941" s="47"/>
      <c r="B2941" s="51"/>
      <c r="C2941" s="49"/>
      <c r="D2941" s="50"/>
      <c r="E2941" s="50"/>
      <c r="F2941" s="50"/>
      <c r="G2941" s="50"/>
      <c r="H2941" s="81"/>
    </row>
    <row r="2942" spans="1:8" ht="15.75" customHeight="1" x14ac:dyDescent="0.25">
      <c r="A2942" s="47"/>
      <c r="B2942" s="51"/>
      <c r="C2942" s="107"/>
      <c r="D2942" s="50"/>
      <c r="E2942" s="50"/>
      <c r="F2942" s="50"/>
      <c r="G2942" s="50"/>
      <c r="H2942" s="81"/>
    </row>
    <row r="2943" spans="1:8" ht="15.75" customHeight="1" x14ac:dyDescent="0.25">
      <c r="A2943" s="47"/>
      <c r="B2943" s="51"/>
      <c r="C2943" s="49"/>
      <c r="D2943" s="50"/>
      <c r="E2943" s="50"/>
      <c r="F2943" s="50"/>
      <c r="G2943" s="50"/>
      <c r="H2943" s="81"/>
    </row>
    <row r="2944" spans="1:8" ht="15.75" customHeight="1" x14ac:dyDescent="0.25">
      <c r="A2944" s="83"/>
      <c r="B2944" s="84"/>
      <c r="C2944" s="17"/>
      <c r="D2944" s="58"/>
      <c r="E2944" s="58"/>
      <c r="F2944" s="18"/>
      <c r="G2944" s="58"/>
      <c r="H2944" s="61"/>
    </row>
    <row r="2945" spans="1:8" ht="15.75" customHeight="1" x14ac:dyDescent="0.25">
      <c r="A2945" s="62"/>
      <c r="B2945" s="63"/>
      <c r="C2945" s="64" t="s">
        <v>58</v>
      </c>
      <c r="D2945" s="65">
        <f>SUM(D2939:D2944)</f>
      </c>
      <c r="E2945" s="65"/>
      <c r="F2945" s="65">
        <f>SUM(F2939:F2944)</f>
      </c>
      <c r="G2945" s="67"/>
      <c r="H2945" s="328">
        <f>SUM(H2939:H2944)</f>
      </c>
    </row>
    <row r="2946" spans="1:8" ht="15.75" customHeight="1" x14ac:dyDescent="0.25">
      <c r="A2946" s="69"/>
      <c r="B2946" s="70"/>
      <c r="C2946" s="70"/>
      <c r="D2946" s="71"/>
      <c r="E2946" s="70"/>
      <c r="F2946" s="72"/>
      <c r="G2946" s="73"/>
      <c r="H2946" s="74"/>
    </row>
    <row r="2947" spans="1:8" ht="15.75" customHeight="1" x14ac:dyDescent="0.25">
      <c r="A2947" s="85" t="s">
        <v>72</v>
      </c>
      <c r="B2947" s="85"/>
      <c r="C2947" s="85"/>
      <c r="D2947" s="85"/>
      <c r="E2947" s="85"/>
      <c r="F2947" s="85"/>
      <c r="G2947" s="85"/>
      <c r="H2947" s="85"/>
    </row>
    <row r="2948" spans="1:8" ht="15.75" customHeight="1" x14ac:dyDescent="0.25">
      <c r="A2948" s="76"/>
      <c r="B2948" s="76"/>
      <c r="C2948" s="76"/>
      <c r="D2948" s="77" t="s">
        <v>59</v>
      </c>
      <c r="E2948" s="76" t="s">
        <v>60</v>
      </c>
      <c r="F2948" s="76"/>
      <c r="G2948" s="17"/>
      <c r="H2948" s="25"/>
    </row>
    <row r="2949" spans="1:8" ht="15.75" customHeight="1" x14ac:dyDescent="0.25">
      <c r="A2949" s="17"/>
      <c r="B2949" s="17"/>
      <c r="C2949" s="17"/>
      <c r="D2949" s="18"/>
      <c r="E2949" s="17"/>
      <c r="F2949" s="17"/>
      <c r="G2949" s="17"/>
      <c r="H2949" s="25"/>
    </row>
    <row r="2950" spans="1:8" ht="15.75" customHeight="1" x14ac:dyDescent="0.25">
      <c r="A2950" s="17"/>
      <c r="B2950" s="17"/>
      <c r="C2950" s="17"/>
      <c r="D2950" s="18"/>
      <c r="E2950" s="17"/>
      <c r="F2950" s="17"/>
      <c r="G2950" s="17"/>
      <c r="H2950" s="25"/>
    </row>
    <row r="2951" spans="1:8" ht="15.75" customHeight="1" x14ac:dyDescent="0.25">
      <c r="A2951" s="76"/>
      <c r="B2951" s="76"/>
      <c r="C2951" s="76"/>
      <c r="D2951" s="77"/>
      <c r="E2951" s="76" t="s">
        <v>61</v>
      </c>
      <c r="F2951" s="76"/>
      <c r="G2951" s="17"/>
      <c r="H2951" s="25"/>
    </row>
    <row r="2952" spans="1:8" ht="15.75" customHeight="1" x14ac:dyDescent="0.25">
      <c r="D2952" s="9"/>
      <c r="H2952" s="9"/>
    </row>
    <row r="2953" spans="1:8" ht="15.75" customHeight="1" x14ac:dyDescent="0.25">
      <c r="D2953" s="9"/>
      <c r="H2953" s="9"/>
    </row>
    <row r="2954" spans="1:8" ht="15.75" customHeight="1" x14ac:dyDescent="0.25">
      <c r="D2954" s="9"/>
      <c r="H2954" s="9"/>
    </row>
    <row r="2955" spans="1:8" ht="15.75" customHeight="1" x14ac:dyDescent="0.25">
      <c r="D2955" s="9"/>
      <c r="H2955" s="9"/>
    </row>
    <row r="2956" spans="1:8" ht="15.75" customHeight="1" x14ac:dyDescent="0.25">
      <c r="D2956" s="9"/>
      <c r="H2956" s="9"/>
    </row>
    <row r="2957" spans="1:8" ht="15.75" customHeight="1" x14ac:dyDescent="0.25">
      <c r="D2957" s="9"/>
      <c r="H2957" s="9"/>
    </row>
    <row r="2958" spans="1:8" ht="15.75" customHeight="1" x14ac:dyDescent="0.25">
      <c r="D2958" s="9"/>
      <c r="H2958" s="9"/>
    </row>
    <row r="2959" spans="1:8" ht="15.75" customHeight="1" x14ac:dyDescent="0.25">
      <c r="D2959" s="9"/>
      <c r="H2959" s="9"/>
    </row>
    <row r="2960" spans="1:8" ht="15.75" customHeight="1" x14ac:dyDescent="0.25">
      <c r="D2960" s="9"/>
      <c r="H2960" s="9"/>
    </row>
    <row r="2961" spans="1:8" ht="15.75" customHeight="1" x14ac:dyDescent="0.25">
      <c r="D2961" s="9"/>
      <c r="H2961" s="9"/>
    </row>
    <row r="2962" spans="1:8" ht="15.75" customHeight="1" x14ac:dyDescent="0.25">
      <c r="D2962" s="9"/>
      <c r="H2962" s="9"/>
    </row>
    <row r="2963" spans="1:8" ht="15.75" customHeight="1" x14ac:dyDescent="0.25">
      <c r="D2963" s="9"/>
      <c r="H2963" s="9"/>
    </row>
    <row r="2964" spans="1:8" ht="15.75" customHeight="1" x14ac:dyDescent="0.25">
      <c r="D2964" s="9"/>
      <c r="H2964" s="9"/>
    </row>
    <row r="2965" spans="1:8" ht="15.75" customHeight="1" x14ac:dyDescent="0.25">
      <c r="D2965" s="9"/>
      <c r="H2965" s="9"/>
    </row>
    <row r="2966" spans="1:8" ht="15.75" customHeight="1" x14ac:dyDescent="0.25">
      <c r="D2966" s="9"/>
      <c r="H2966" s="9"/>
    </row>
    <row r="2967" spans="1:8" ht="15.75" customHeight="1" x14ac:dyDescent="0.25">
      <c r="D2967" s="9"/>
      <c r="H2967" s="9"/>
    </row>
    <row r="2968" spans="1:8" ht="15.75" customHeight="1" x14ac:dyDescent="0.25">
      <c r="A2968" s="10" t="s">
        <v>21</v>
      </c>
      <c r="B2968" s="10"/>
      <c r="C2968" s="10"/>
      <c r="D2968" s="10"/>
      <c r="E2968" s="10"/>
      <c r="F2968" s="10"/>
      <c r="G2968" s="10"/>
      <c r="H2968" s="10"/>
    </row>
    <row r="2969" spans="1:8" ht="15.75" customHeight="1" x14ac:dyDescent="0.25">
      <c r="D2969" s="9"/>
      <c r="H2969" s="9"/>
    </row>
    <row r="2970" spans="1:8" ht="15.75" customHeight="1" x14ac:dyDescent="0.25">
      <c r="A2970" s="17" t="s">
        <v>28</v>
      </c>
      <c r="B2970" s="17"/>
      <c r="C2970" s="17"/>
      <c r="E2970" s="17"/>
      <c r="F2970" s="19" t="s">
        <v>24</v>
      </c>
      <c r="G2970" s="21" t="s">
        <v>901</v>
      </c>
      <c r="H2970" s="22"/>
    </row>
    <row r="2971" spans="1:8" ht="15.75" customHeight="1" x14ac:dyDescent="0.25">
      <c r="A2971" s="17" t="inlineStr">
        <is>
          <t>Dealer-025</t>
        </is>
      </c>
      <c r="B2971" s="17"/>
      <c r="C2971" s="36" t="inlineStr">
        <is>
          <t>ATTN: Contact-009</t>
        </is>
      </c>
      <c r="E2971" s="17"/>
      <c r="F2971" s="19" t="s">
        <v>29</v>
      </c>
      <c r="G2971" s="17" t="s">
        <v>903</v>
      </c>
      <c r="H2971" s="18"/>
    </row>
    <row r="2972" spans="1:8" ht="15.75" customHeight="1" x14ac:dyDescent="0.25">
      <c r="A2972" s="17" t="inlineStr">
        <is>
          <t>Address line (redacted)</t>
        </is>
      </c>
      <c r="B2972" s="17"/>
      <c r="C2972" s="138"/>
      <c r="D2972" s="138"/>
      <c r="E2972" s="138"/>
      <c r="H2972" s="9"/>
    </row>
    <row r="2973" spans="1:8" ht="15.75" customHeight="1" x14ac:dyDescent="0.25">
      <c r="A2973" s="17" t="inlineStr">
        <is>
          <t>Address line (redacted)</t>
        </is>
      </c>
      <c r="B2973" s="17"/>
      <c r="C2973" s="138"/>
      <c r="D2973" s="138"/>
      <c r="E2973" s="138"/>
      <c r="H2973" s="9"/>
    </row>
    <row r="2974" spans="1:8" ht="15.75" customHeight="1" x14ac:dyDescent="0.25">
      <c r="A2974" s="17"/>
      <c r="B2974" s="17"/>
      <c r="C2974" s="138"/>
      <c r="D2974" s="138"/>
      <c r="E2974" s="138"/>
      <c r="H2974" s="9"/>
    </row>
    <row r="2975" spans="1:8" ht="15.75" customHeight="1" x14ac:dyDescent="0.25">
      <c r="A2975" s="17" t="s">
        <v>79</v>
      </c>
      <c r="B2975" s="17"/>
      <c r="C2975" s="17"/>
      <c r="D2975" s="18"/>
      <c r="E2975" s="17"/>
      <c r="F2975" s="18"/>
      <c r="G2975" s="17"/>
      <c r="H2975" s="25"/>
    </row>
    <row r="2976" spans="1:8" ht="15.75" customHeight="1" x14ac:dyDescent="0.25">
      <c r="A2976" s="17"/>
      <c r="B2976" s="17"/>
      <c r="C2976" s="17"/>
      <c r="D2976" s="18"/>
      <c r="E2976" s="17"/>
      <c r="F2976" s="18"/>
      <c r="G2976" s="17"/>
      <c r="H2976" s="25"/>
    </row>
    <row r="2977" spans="1:8" ht="15.75" customHeight="1" x14ac:dyDescent="0.25">
      <c r="A2977" s="17" t="s">
        <v>35</v>
      </c>
      <c r="B2977" s="17"/>
      <c r="C2977" s="17"/>
      <c r="D2977" s="18"/>
      <c r="E2977" s="17"/>
      <c r="F2977" s="18"/>
      <c r="G2977" s="17"/>
      <c r="H2977" s="25"/>
    </row>
    <row r="2978" spans="1:8" ht="15.75" customHeight="1" x14ac:dyDescent="0.25">
      <c r="A2978" s="17" t="s">
        <v>36</v>
      </c>
      <c r="B2978" s="17"/>
      <c r="C2978" s="17"/>
      <c r="D2978" s="18"/>
      <c r="E2978" s="17"/>
      <c r="F2978" s="18"/>
      <c r="G2978" s="17"/>
      <c r="H2978" s="25"/>
    </row>
    <row r="2979" spans="1:8" ht="15.75" customHeight="1" x14ac:dyDescent="0.25">
      <c r="A2979" s="89" t="s">
        <v>37</v>
      </c>
      <c r="B2979" s="90" t="s">
        <v>38</v>
      </c>
      <c r="C2979" s="90"/>
      <c r="D2979" s="91" t="s">
        <v>39</v>
      </c>
      <c r="E2979" s="91" t="s">
        <v>40</v>
      </c>
      <c r="F2979" s="92" t="s">
        <v>41</v>
      </c>
      <c r="G2979" s="93" t="s">
        <v>42</v>
      </c>
      <c r="H2979" s="94" t="s">
        <v>43</v>
      </c>
    </row>
    <row r="2980" spans="1:8" ht="15.75" customHeight="1" x14ac:dyDescent="0.25">
      <c r="A2980" s="102"/>
      <c r="B2980" s="190" t="s">
        <v>522</v>
      </c>
      <c r="C2980" s="190"/>
      <c r="D2980" s="194"/>
      <c r="E2980" s="50"/>
      <c r="F2980" s="106"/>
      <c r="G2980" s="50"/>
      <c r="H2980" s="45"/>
    </row>
    <row r="2981" spans="1:8" ht="15.75" customHeight="1" x14ac:dyDescent="0.25">
      <c r="A2981" s="102">
        <v>1</v>
      </c>
      <c r="B2981" s="103" t="s">
        <v>904</v>
      </c>
      <c r="C2981" s="157" t="s">
        <v>677</v>
      </c>
      <c r="D2981" s="194">
        <v>5</v>
      </c>
      <c r="E2981" s="50">
        <v>6</v>
      </c>
      <c r="F2981" s="106">
        <f>+E2981*D2981</f>
      </c>
      <c r="G2981" s="50">
        <v>1</v>
      </c>
      <c r="H2981" s="45">
        <f>+G2981*F2981</f>
      </c>
    </row>
    <row r="2982" spans="1:8" ht="15.75" customHeight="1" x14ac:dyDescent="0.25">
      <c r="A2982" s="102"/>
      <c r="B2982" s="190" t="s">
        <v>599</v>
      </c>
      <c r="C2982" s="190"/>
      <c r="D2982" s="194"/>
      <c r="E2982" s="50"/>
      <c r="F2982" s="106"/>
      <c r="G2982" s="50"/>
      <c r="H2982" s="45"/>
    </row>
    <row r="2983" spans="1:8" ht="15.75" customHeight="1" x14ac:dyDescent="0.25">
      <c r="A2983" s="102">
        <v>2</v>
      </c>
      <c r="B2983" s="225" t="s">
        <v>56</v>
      </c>
      <c r="C2983" s="157" t="s">
        <v>906</v>
      </c>
      <c r="D2983" s="194">
        <v>9</v>
      </c>
      <c r="E2983" s="50">
        <v>6</v>
      </c>
      <c r="F2983" s="106">
        <f>+E2983*D2983</f>
      </c>
      <c r="G2983" s="50">
        <v>1</v>
      </c>
      <c r="H2983" s="45">
        <f>+G2983*F2983</f>
      </c>
    </row>
    <row r="2984" spans="1:8" ht="15.75" customHeight="1" x14ac:dyDescent="0.25">
      <c r="A2984" s="102"/>
      <c r="B2984" s="103"/>
      <c r="C2984" s="157"/>
      <c r="D2984" s="194"/>
      <c r="E2984" s="50"/>
      <c r="F2984" s="106"/>
      <c r="G2984" s="50"/>
      <c r="H2984" s="45"/>
    </row>
    <row r="2985" spans="1:8" ht="15.75" customHeight="1" x14ac:dyDescent="0.25">
      <c r="A2985" s="102"/>
      <c r="B2985" s="103"/>
      <c r="C2985" s="157"/>
      <c r="D2985" s="194"/>
      <c r="E2985" s="50"/>
      <c r="F2985" s="106"/>
      <c r="G2985" s="50"/>
      <c r="H2985" s="45"/>
    </row>
    <row r="2986" spans="1:8" ht="15.75" customHeight="1" x14ac:dyDescent="0.25">
      <c r="A2986" s="102"/>
      <c r="B2986" s="103"/>
      <c r="C2986" s="157"/>
      <c r="D2986" s="194"/>
      <c r="E2986" s="50"/>
      <c r="F2986" s="106"/>
      <c r="G2986" s="50"/>
      <c r="H2986" s="45"/>
    </row>
    <row r="2987" spans="1:8" ht="15.75" customHeight="1" x14ac:dyDescent="0.25">
      <c r="A2987" s="102"/>
      <c r="B2987" s="103"/>
      <c r="C2987" s="157"/>
      <c r="D2987" s="194"/>
      <c r="E2987" s="50"/>
      <c r="F2987" s="106"/>
      <c r="G2987" s="50"/>
      <c r="H2987" s="45"/>
    </row>
    <row r="2988" spans="1:8" ht="15.75" customHeight="1" x14ac:dyDescent="0.25">
      <c r="A2988" s="102"/>
      <c r="B2988" s="103"/>
      <c r="C2988" s="157"/>
      <c r="D2988" s="194"/>
      <c r="E2988" s="50"/>
      <c r="F2988" s="106"/>
      <c r="G2988" s="50"/>
      <c r="H2988" s="45"/>
    </row>
    <row r="2989" spans="1:8" ht="15.75" customHeight="1" x14ac:dyDescent="0.25">
      <c r="A2989" s="102"/>
      <c r="B2989" s="213"/>
      <c r="C2989" s="103"/>
      <c r="D2989" s="194"/>
      <c r="E2989" s="194"/>
      <c r="F2989" s="194"/>
      <c r="G2989" s="50"/>
      <c r="H2989" s="45"/>
    </row>
    <row r="2990" spans="1:8" ht="15.75" customHeight="1" x14ac:dyDescent="0.25">
      <c r="A2990" s="111"/>
      <c r="B2990" s="213"/>
      <c r="C2990" s="231"/>
      <c r="D2990" s="108"/>
      <c r="E2990" s="114"/>
      <c r="F2990" s="109"/>
      <c r="G2990" s="115"/>
      <c r="H2990" s="110"/>
    </row>
    <row r="2991" spans="1:8" ht="15.75" customHeight="1" x14ac:dyDescent="0.25">
      <c r="A2991" s="116"/>
      <c r="B2991" s="117"/>
      <c r="C2991" s="118" t="s">
        <v>58</v>
      </c>
      <c r="D2991" s="119">
        <f>SUM(D2981:D2990)</f>
      </c>
      <c r="E2991" s="119"/>
      <c r="F2991" s="119">
        <f>SUM(F2981:F2990)</f>
      </c>
      <c r="G2991" s="120"/>
      <c r="H2991" s="121">
        <f>SUM(H2981:H2990)</f>
      </c>
    </row>
    <row r="2992" spans="1:8" ht="15.75" customHeight="1" x14ac:dyDescent="0.25">
      <c r="A2992" s="122"/>
      <c r="B2992" s="123"/>
      <c r="C2992" s="124"/>
      <c r="D2992" s="60"/>
      <c r="E2992" s="125"/>
      <c r="F2992" s="125"/>
      <c r="G2992" s="126"/>
      <c r="H2992" s="74"/>
    </row>
    <row r="2993" spans="1:8" ht="15.75" customHeight="1" x14ac:dyDescent="0.25">
      <c r="A2993" s="127"/>
      <c r="B2993" s="18"/>
      <c r="C2993" s="18"/>
      <c r="D2993" s="77" t="s">
        <v>59</v>
      </c>
      <c r="E2993" s="76" t="s">
        <v>60</v>
      </c>
      <c r="F2993" s="76"/>
      <c r="G2993" s="17"/>
      <c r="H2993" s="25"/>
    </row>
    <row r="2994" spans="1:8" ht="15.75" customHeight="1" x14ac:dyDescent="0.25">
      <c r="A2994" s="127"/>
      <c r="B2994" s="18"/>
      <c r="C2994" s="18"/>
      <c r="D2994" s="77"/>
      <c r="E2994" s="76"/>
      <c r="F2994" s="76"/>
      <c r="G2994" s="17"/>
      <c r="H2994" s="25"/>
    </row>
    <row r="2995" spans="1:8" ht="15.75" customHeight="1" x14ac:dyDescent="0.25">
      <c r="A2995" s="76"/>
      <c r="B2995" s="76"/>
      <c r="C2995" s="76"/>
      <c r="D2995" s="77"/>
      <c r="E2995" s="76"/>
      <c r="F2995" s="76"/>
      <c r="G2995" s="17"/>
      <c r="H2995" s="25"/>
    </row>
    <row r="2996" spans="1:8" ht="15.75" customHeight="1" x14ac:dyDescent="0.25">
      <c r="A2996" s="76"/>
      <c r="B2996" s="76"/>
      <c r="C2996" s="76"/>
      <c r="D2996" s="77"/>
      <c r="E2996" s="76" t="s">
        <v>61</v>
      </c>
      <c r="F2996" s="76"/>
      <c r="G2996" s="17"/>
      <c r="H2996" s="25"/>
    </row>
    <row r="2997" spans="1:8" ht="15.75" customHeight="1" x14ac:dyDescent="0.25">
      <c r="D2997" s="9"/>
      <c r="H2997" s="9"/>
    </row>
    <row r="2998" spans="1:8" ht="15.75" customHeight="1" x14ac:dyDescent="0.25">
      <c r="D2998" s="9"/>
      <c r="H2998" s="9"/>
    </row>
    <row r="2999" spans="1:8" ht="15.75" customHeight="1" x14ac:dyDescent="0.25">
      <c r="D2999" s="9"/>
      <c r="H2999" s="9"/>
    </row>
    <row r="3000" spans="1:8" ht="15.75" customHeight="1" x14ac:dyDescent="0.25">
      <c r="D3000" s="9"/>
      <c r="H3000" s="9"/>
    </row>
    <row r="3001" spans="1:8" ht="15.75" customHeight="1" x14ac:dyDescent="0.25">
      <c r="D3001" s="9"/>
      <c r="H3001" s="9"/>
    </row>
    <row r="3002" spans="1:8" ht="15.75" customHeight="1" x14ac:dyDescent="0.25">
      <c r="D3002" s="9"/>
      <c r="H3002" s="9"/>
    </row>
    <row r="3003" spans="1:8" ht="15.75" customHeight="1" x14ac:dyDescent="0.25">
      <c r="D3003" s="9"/>
      <c r="H3003" s="9"/>
    </row>
    <row r="3004" spans="1:8" ht="15.75" customHeight="1" x14ac:dyDescent="0.25">
      <c r="D3004" s="9"/>
      <c r="H3004" s="9"/>
    </row>
    <row r="3005" spans="1:8" ht="15.75" customHeight="1" x14ac:dyDescent="0.25">
      <c r="D3005" s="9"/>
      <c r="H3005" s="9"/>
    </row>
    <row r="3006" spans="1:8" ht="15.75" customHeight="1" x14ac:dyDescent="0.25">
      <c r="D3006" s="9"/>
      <c r="H3006" s="9"/>
    </row>
    <row r="3007" spans="1:8" ht="15.75" customHeight="1" x14ac:dyDescent="0.25">
      <c r="D3007" s="9"/>
      <c r="H3007" s="9"/>
    </row>
    <row r="3008" spans="1:8" ht="15.75" customHeight="1" x14ac:dyDescent="0.25">
      <c r="A3008" s="10" t="s">
        <v>21</v>
      </c>
      <c r="B3008" s="10"/>
      <c r="C3008" s="10"/>
      <c r="D3008" s="10"/>
      <c r="E3008" s="10"/>
      <c r="F3008" s="10"/>
      <c r="G3008" s="10"/>
      <c r="H3008" s="10"/>
    </row>
    <row r="3009" spans="1:8" ht="15.75" customHeight="1" x14ac:dyDescent="0.25">
      <c r="D3009" s="9"/>
      <c r="H3009" s="9"/>
    </row>
    <row r="3010" spans="1:8" ht="15.75" customHeight="1" x14ac:dyDescent="0.25">
      <c r="A3010" s="17" t="s">
        <v>28</v>
      </c>
      <c r="B3010" s="17"/>
      <c r="C3010" s="36"/>
      <c r="D3010" s="36"/>
      <c r="E3010" s="17"/>
      <c r="F3010" s="19" t="s">
        <v>24</v>
      </c>
      <c r="G3010" s="21" t="s">
        <v>901</v>
      </c>
      <c r="H3010" s="22"/>
    </row>
    <row r="3011" spans="1:8" ht="15.75" customHeight="1" x14ac:dyDescent="0.25">
      <c r="A3011" s="17" t="inlineStr">
        <is>
          <t>Dealer-024</t>
        </is>
      </c>
      <c r="B3011" s="17"/>
      <c r="C3011" s="17"/>
      <c r="E3011" s="17"/>
      <c r="F3011" s="19" t="s">
        <v>29</v>
      </c>
      <c r="G3011" s="17" t="s">
        <v>907</v>
      </c>
      <c r="H3011" s="18"/>
    </row>
    <row r="3012" spans="1:8" ht="15.75" customHeight="1" x14ac:dyDescent="0.25">
      <c r="A3012" s="17" t="inlineStr">
        <is>
          <t>Address line (redacted)</t>
        </is>
      </c>
      <c r="B3012" s="17"/>
      <c r="C3012" s="138"/>
      <c r="D3012" s="138"/>
      <c r="E3012" s="138"/>
      <c r="H3012" s="9"/>
    </row>
    <row r="3013" spans="1:8" ht="15.75" customHeight="1" x14ac:dyDescent="0.25">
      <c r="A3013" s="17"/>
      <c r="B3013" s="17"/>
      <c r="C3013" s="138"/>
      <c r="D3013" s="138"/>
      <c r="E3013" s="138"/>
      <c r="H3013" s="9"/>
    </row>
    <row r="3014" spans="1:8" ht="15.75" customHeight="1" x14ac:dyDescent="0.25">
      <c r="A3014" s="17"/>
      <c r="B3014" s="17"/>
      <c r="C3014" s="138"/>
      <c r="D3014" s="138"/>
      <c r="E3014" s="138"/>
      <c r="H3014" s="9"/>
    </row>
    <row r="3015" spans="1:8" ht="15.75" customHeight="1" x14ac:dyDescent="0.25">
      <c r="A3015" s="17" t="s">
        <v>79</v>
      </c>
      <c r="B3015" s="17"/>
      <c r="C3015" s="17"/>
      <c r="D3015" s="18"/>
      <c r="E3015" s="17"/>
      <c r="F3015" s="18"/>
      <c r="G3015" s="17"/>
      <c r="H3015" s="25"/>
    </row>
    <row r="3016" spans="1:8" ht="15.75" customHeight="1" x14ac:dyDescent="0.25">
      <c r="A3016" s="17"/>
      <c r="B3016" s="17"/>
      <c r="C3016" s="17"/>
      <c r="D3016" s="18"/>
      <c r="E3016" s="17"/>
      <c r="F3016" s="18"/>
      <c r="G3016" s="17"/>
      <c r="H3016" s="25"/>
    </row>
    <row r="3017" spans="1:8" ht="15.75" customHeight="1" x14ac:dyDescent="0.25">
      <c r="A3017" s="17" t="s">
        <v>35</v>
      </c>
      <c r="B3017" s="17"/>
      <c r="C3017" s="17"/>
      <c r="D3017" s="18"/>
      <c r="E3017" s="17"/>
      <c r="F3017" s="18"/>
      <c r="G3017" s="17"/>
      <c r="H3017" s="25"/>
    </row>
    <row r="3018" spans="1:8" ht="15.75" customHeight="1" x14ac:dyDescent="0.25">
      <c r="A3018" s="17" t="s">
        <v>36</v>
      </c>
      <c r="B3018" s="17"/>
      <c r="C3018" s="17"/>
      <c r="D3018" s="18"/>
      <c r="E3018" s="17"/>
      <c r="F3018" s="18"/>
      <c r="G3018" s="17"/>
      <c r="H3018" s="25"/>
    </row>
    <row r="3019" spans="1:8" ht="15.75" customHeight="1" x14ac:dyDescent="0.25">
      <c r="A3019" s="89" t="s">
        <v>37</v>
      </c>
      <c r="B3019" s="90" t="s">
        <v>38</v>
      </c>
      <c r="C3019" s="90"/>
      <c r="D3019" s="91" t="s">
        <v>39</v>
      </c>
      <c r="E3019" s="91" t="s">
        <v>40</v>
      </c>
      <c r="F3019" s="92" t="s">
        <v>41</v>
      </c>
      <c r="G3019" s="93" t="s">
        <v>42</v>
      </c>
      <c r="H3019" s="94" t="s">
        <v>43</v>
      </c>
    </row>
    <row r="3020" spans="1:8" ht="15.75" customHeight="1" x14ac:dyDescent="0.3">
      <c r="A3020" s="47"/>
      <c r="B3020" s="95"/>
      <c r="C3020" s="95"/>
      <c r="D3020" s="96"/>
      <c r="E3020" s="96"/>
      <c r="F3020" s="50"/>
      <c r="G3020" s="50"/>
      <c r="H3020" s="45"/>
    </row>
    <row r="3021" spans="1:8" ht="15.75" customHeight="1" x14ac:dyDescent="0.25">
      <c r="A3021" s="102"/>
      <c r="B3021" s="190" t="s">
        <v>522</v>
      </c>
      <c r="C3021" s="190"/>
      <c r="D3021" s="194"/>
      <c r="E3021" s="50"/>
      <c r="F3021" s="106"/>
      <c r="G3021" s="50"/>
      <c r="H3021" s="45"/>
    </row>
    <row r="3022" spans="1:8" ht="15.75" customHeight="1" x14ac:dyDescent="0.25">
      <c r="A3022" s="102">
        <v>1</v>
      </c>
      <c r="B3022" s="103" t="s">
        <v>904</v>
      </c>
      <c r="C3022" s="157" t="s">
        <v>882</v>
      </c>
      <c r="D3022" s="194">
        <v>12</v>
      </c>
      <c r="E3022" s="50">
        <v>24</v>
      </c>
      <c r="F3022" s="106">
        <f t="shared" ref="F3022:F3023" si="128">+E3022*D3022</f>
      </c>
      <c r="G3022" s="50">
        <v>1</v>
      </c>
      <c r="H3022" s="45">
        <f t="shared" ref="H3022:H3023" si="129">+G3022*F3022</f>
      </c>
    </row>
    <row r="3023" spans="1:8" ht="15.75" customHeight="1" x14ac:dyDescent="0.25">
      <c r="A3023" s="102">
        <v>2</v>
      </c>
      <c r="B3023" s="103" t="s">
        <v>908</v>
      </c>
      <c r="C3023" s="157" t="s">
        <v>616</v>
      </c>
      <c r="D3023" s="194">
        <v>12</v>
      </c>
      <c r="E3023" s="50">
        <v>24</v>
      </c>
      <c r="F3023" s="106">
        <f t="shared" si="128"/>
      </c>
      <c r="G3023" s="50">
        <v>1</v>
      </c>
      <c r="H3023" s="45">
        <f t="shared" si="129"/>
      </c>
    </row>
    <row r="3024" spans="1:8" ht="15.75" customHeight="1" x14ac:dyDescent="0.25">
      <c r="A3024" s="102"/>
      <c r="B3024" s="190" t="s">
        <v>599</v>
      </c>
      <c r="C3024" s="190"/>
      <c r="D3024" s="194"/>
      <c r="E3024" s="50"/>
      <c r="F3024" s="106"/>
      <c r="G3024" s="50"/>
      <c r="H3024" s="45"/>
    </row>
    <row r="3025" spans="1:8" ht="15.75" customHeight="1" x14ac:dyDescent="0.25">
      <c r="A3025" s="102">
        <v>3</v>
      </c>
      <c r="B3025" s="225" t="s">
        <v>56</v>
      </c>
      <c r="C3025" s="157" t="s">
        <v>906</v>
      </c>
      <c r="D3025" s="194">
        <v>8</v>
      </c>
      <c r="E3025" s="50">
        <v>6</v>
      </c>
      <c r="F3025" s="106">
        <f>+E3025*D3025</f>
      </c>
      <c r="G3025" s="50">
        <v>1</v>
      </c>
      <c r="H3025" s="45">
        <f>+G3025*F3025</f>
      </c>
    </row>
    <row r="3026" spans="1:8" ht="15.75" customHeight="1" x14ac:dyDescent="0.25">
      <c r="A3026" s="102"/>
      <c r="B3026" s="103"/>
      <c r="C3026" s="103"/>
      <c r="D3026" s="194"/>
      <c r="E3026" s="50"/>
      <c r="F3026" s="106"/>
      <c r="G3026" s="50"/>
      <c r="H3026" s="45"/>
    </row>
    <row r="3027" spans="1:8" ht="15.75" customHeight="1" x14ac:dyDescent="0.25">
      <c r="A3027" s="111"/>
      <c r="B3027" s="112"/>
      <c r="C3027" s="113"/>
      <c r="D3027" s="108"/>
      <c r="E3027" s="114"/>
      <c r="F3027" s="109"/>
      <c r="G3027" s="115"/>
      <c r="H3027" s="110"/>
    </row>
    <row r="3028" spans="1:8" ht="15.75" customHeight="1" x14ac:dyDescent="0.25">
      <c r="A3028" s="195"/>
      <c r="B3028" s="196"/>
      <c r="C3028" s="118" t="s">
        <v>58</v>
      </c>
      <c r="D3028" s="119">
        <f>SUM(D3022:D3027)</f>
      </c>
      <c r="E3028" s="119"/>
      <c r="F3028" s="119">
        <f>SUM(F3021:F3027)</f>
      </c>
      <c r="G3028" s="120"/>
      <c r="H3028" s="121">
        <f>SUM(H3022:H3027)</f>
      </c>
    </row>
    <row r="3029" spans="1:8" ht="15.75" customHeight="1" x14ac:dyDescent="0.25">
      <c r="A3029" s="122"/>
      <c r="B3029" s="123"/>
      <c r="C3029" s="124"/>
      <c r="D3029" s="60"/>
      <c r="E3029" s="125"/>
      <c r="F3029" s="125"/>
      <c r="G3029" s="126"/>
      <c r="H3029" s="74"/>
    </row>
    <row r="3030" spans="1:8" ht="15.75" customHeight="1" x14ac:dyDescent="0.25">
      <c r="A3030" s="127"/>
      <c r="B3030" s="18"/>
      <c r="C3030" s="18"/>
      <c r="D3030" s="77" t="s">
        <v>59</v>
      </c>
      <c r="E3030" s="76" t="s">
        <v>60</v>
      </c>
      <c r="F3030" s="76"/>
      <c r="G3030" s="17"/>
      <c r="H3030" s="25"/>
    </row>
    <row r="3031" spans="1:8" ht="15.75" customHeight="1" x14ac:dyDescent="0.25">
      <c r="A3031" s="127"/>
      <c r="B3031" s="18"/>
      <c r="C3031" s="18"/>
      <c r="D3031" s="77"/>
      <c r="E3031" s="76"/>
      <c r="F3031" s="76"/>
      <c r="G3031" s="17"/>
      <c r="H3031" s="25"/>
    </row>
    <row r="3032" spans="1:8" ht="15.75" customHeight="1" x14ac:dyDescent="0.25">
      <c r="A3032" s="76"/>
      <c r="B3032" s="76"/>
      <c r="C3032" s="76"/>
      <c r="D3032" s="77"/>
      <c r="E3032" s="76"/>
      <c r="F3032" s="76"/>
      <c r="G3032" s="17"/>
      <c r="H3032" s="25"/>
    </row>
    <row r="3033" spans="1:8" ht="15.75" customHeight="1" x14ac:dyDescent="0.25">
      <c r="A3033" s="76"/>
      <c r="B3033" s="76"/>
      <c r="C3033" s="76"/>
      <c r="D3033" s="77"/>
      <c r="E3033" s="76" t="s">
        <v>61</v>
      </c>
      <c r="F3033" s="76"/>
      <c r="G3033" s="17"/>
      <c r="H3033" s="25"/>
    </row>
    <row r="3034" spans="1:8" ht="15.75" customHeight="1" x14ac:dyDescent="0.25">
      <c r="D3034" s="9"/>
      <c r="H3034" s="9"/>
    </row>
    <row r="3035" spans="1:8" ht="15.75" customHeight="1" x14ac:dyDescent="0.25">
      <c r="D3035" s="9"/>
      <c r="H3035" s="9"/>
    </row>
    <row r="3036" spans="1:8" ht="15.75" customHeight="1" x14ac:dyDescent="0.25">
      <c r="D3036" s="9"/>
      <c r="H3036" s="9"/>
    </row>
    <row r="3037" spans="1:8" ht="15.75" customHeight="1" x14ac:dyDescent="0.25">
      <c r="D3037" s="9"/>
      <c r="H3037" s="9"/>
    </row>
    <row r="3038" spans="1:8" ht="15.75" customHeight="1" x14ac:dyDescent="0.25">
      <c r="D3038" s="9"/>
      <c r="H3038" s="9"/>
    </row>
    <row r="3039" spans="1:8" ht="15.75" customHeight="1" x14ac:dyDescent="0.25">
      <c r="D3039" s="9"/>
      <c r="H3039" s="9"/>
    </row>
    <row r="3040" spans="1:8" ht="15.75" customHeight="1" x14ac:dyDescent="0.25">
      <c r="D3040" s="9"/>
      <c r="H3040" s="9"/>
    </row>
    <row r="3041" spans="1:8" ht="15.75" customHeight="1" x14ac:dyDescent="0.25">
      <c r="D3041" s="9"/>
      <c r="H3041" s="9"/>
    </row>
    <row r="3042" spans="1:8" ht="15.75" customHeight="1" x14ac:dyDescent="0.25">
      <c r="D3042" s="9"/>
      <c r="H3042" s="9"/>
    </row>
    <row r="3043" spans="1:8" ht="15.75" customHeight="1" x14ac:dyDescent="0.25">
      <c r="D3043" s="9"/>
      <c r="H3043" s="9"/>
    </row>
    <row r="3044" spans="1:8" ht="15.75" customHeight="1" x14ac:dyDescent="0.25">
      <c r="D3044" s="9"/>
      <c r="H3044" s="9"/>
    </row>
    <row r="3045" spans="1:8" ht="15.75" customHeight="1" x14ac:dyDescent="0.25">
      <c r="D3045" s="9"/>
      <c r="H3045" s="9"/>
    </row>
    <row r="3046" spans="1:8" ht="15.75" customHeight="1" x14ac:dyDescent="0.25">
      <c r="D3046" s="9"/>
      <c r="H3046" s="9"/>
    </row>
    <row r="3047" spans="1:8" ht="15.75" customHeight="1" x14ac:dyDescent="0.25">
      <c r="D3047" s="9"/>
      <c r="H3047" s="9"/>
    </row>
    <row r="3048" spans="1:8" ht="15.75" customHeight="1" x14ac:dyDescent="0.25">
      <c r="D3048" s="9"/>
      <c r="H3048" s="9"/>
    </row>
    <row r="3049" spans="1:8" ht="15.75" customHeight="1" x14ac:dyDescent="0.25">
      <c r="D3049" s="9"/>
      <c r="H3049" s="9"/>
    </row>
    <row r="3050" spans="1:8" ht="15.75" customHeight="1" x14ac:dyDescent="0.25">
      <c r="D3050" s="9"/>
      <c r="H3050" s="9"/>
    </row>
    <row r="3051" spans="1:8" ht="15.75" customHeight="1" x14ac:dyDescent="0.25">
      <c r="D3051" s="9"/>
      <c r="H3051" s="9"/>
    </row>
    <row r="3052" spans="1:8" ht="15.75" customHeight="1" x14ac:dyDescent="0.25">
      <c r="D3052" s="9"/>
      <c r="H3052" s="9"/>
    </row>
    <row r="3053" spans="1:8" ht="15.75" customHeight="1" x14ac:dyDescent="0.25">
      <c r="D3053" s="9"/>
      <c r="H3053" s="9"/>
    </row>
    <row r="3054" spans="1:8" ht="15.75" customHeight="1" x14ac:dyDescent="0.25">
      <c r="A3054" s="10" t="s">
        <v>21</v>
      </c>
      <c r="B3054" s="10"/>
      <c r="C3054" s="10"/>
      <c r="D3054" s="10"/>
      <c r="E3054" s="10"/>
      <c r="F3054" s="10"/>
      <c r="G3054" s="10"/>
      <c r="H3054" s="10"/>
    </row>
    <row r="3055" spans="1:8" ht="15.75" customHeight="1" x14ac:dyDescent="0.25">
      <c r="D3055" s="9"/>
      <c r="H3055" s="9"/>
    </row>
    <row r="3056" spans="1:8" ht="15.75" customHeight="1" x14ac:dyDescent="0.25">
      <c r="A3056" s="17" t="s">
        <v>28</v>
      </c>
      <c r="B3056" s="17"/>
      <c r="C3056" s="36"/>
      <c r="D3056" s="36"/>
      <c r="E3056" s="17"/>
      <c r="F3056" s="19" t="s">
        <v>24</v>
      </c>
      <c r="G3056" s="21" t="s">
        <v>901</v>
      </c>
      <c r="H3056" s="22"/>
    </row>
    <row r="3057" spans="1:8" ht="15.75" customHeight="1" x14ac:dyDescent="0.25">
      <c r="A3057" s="17" t="inlineStr">
        <is>
          <t>Dealer-029</t>
        </is>
      </c>
      <c r="B3057" s="17"/>
      <c r="C3057" s="17"/>
      <c r="E3057" s="17"/>
      <c r="F3057" s="19" t="s">
        <v>29</v>
      </c>
      <c r="G3057" s="17" t="s">
        <v>909</v>
      </c>
      <c r="H3057" s="18"/>
    </row>
    <row r="3058" spans="1:8" ht="15.75" customHeight="1" x14ac:dyDescent="0.25">
      <c r="A3058" s="17" t="inlineStr">
        <is>
          <t>Address line (redacted)</t>
        </is>
      </c>
      <c r="B3058" s="17"/>
      <c r="C3058" s="138"/>
      <c r="D3058" s="138"/>
      <c r="E3058" s="138"/>
      <c r="H3058" s="9"/>
    </row>
    <row r="3059" spans="1:8" ht="15.75" customHeight="1" x14ac:dyDescent="0.25">
      <c r="A3059" s="17"/>
      <c r="B3059" s="17"/>
      <c r="C3059" s="138"/>
      <c r="D3059" s="138"/>
      <c r="E3059" s="138"/>
      <c r="H3059" s="9"/>
    </row>
    <row r="3060" spans="1:8" ht="15.75" customHeight="1" x14ac:dyDescent="0.25">
      <c r="A3060" s="17" t="s">
        <v>79</v>
      </c>
      <c r="B3060" s="17"/>
      <c r="C3060" s="17"/>
      <c r="D3060" s="18"/>
      <c r="E3060" s="17"/>
      <c r="F3060" s="18"/>
      <c r="G3060" s="17"/>
      <c r="H3060" s="25"/>
    </row>
    <row r="3061" spans="1:8" ht="15.75" customHeight="1" x14ac:dyDescent="0.25">
      <c r="A3061" s="17"/>
      <c r="B3061" s="17"/>
      <c r="C3061" s="17"/>
      <c r="D3061" s="18"/>
      <c r="E3061" s="17"/>
      <c r="F3061" s="18"/>
      <c r="G3061" s="17"/>
      <c r="H3061" s="25"/>
    </row>
    <row r="3062" spans="1:8" ht="15.75" customHeight="1" x14ac:dyDescent="0.25">
      <c r="A3062" s="17" t="s">
        <v>35</v>
      </c>
      <c r="B3062" s="17"/>
      <c r="C3062" s="17"/>
      <c r="D3062" s="18"/>
      <c r="E3062" s="17"/>
      <c r="F3062" s="18"/>
      <c r="G3062" s="17"/>
      <c r="H3062" s="25"/>
    </row>
    <row r="3063" spans="1:8" ht="15.75" customHeight="1" x14ac:dyDescent="0.25">
      <c r="A3063" s="17" t="s">
        <v>36</v>
      </c>
      <c r="B3063" s="17"/>
      <c r="C3063" s="17"/>
      <c r="D3063" s="18"/>
      <c r="E3063" s="17"/>
      <c r="F3063" s="18"/>
      <c r="G3063" s="17"/>
      <c r="H3063" s="25"/>
    </row>
    <row r="3064" spans="1:8" ht="15.75" customHeight="1" x14ac:dyDescent="0.25">
      <c r="A3064" s="89" t="s">
        <v>37</v>
      </c>
      <c r="B3064" s="90" t="s">
        <v>38</v>
      </c>
      <c r="C3064" s="90"/>
      <c r="D3064" s="91" t="s">
        <v>39</v>
      </c>
      <c r="E3064" s="91" t="s">
        <v>40</v>
      </c>
      <c r="F3064" s="92" t="s">
        <v>41</v>
      </c>
      <c r="G3064" s="93" t="s">
        <v>42</v>
      </c>
      <c r="H3064" s="94" t="s">
        <v>43</v>
      </c>
    </row>
    <row r="3065" spans="1:8" ht="15.75" customHeight="1" x14ac:dyDescent="0.3">
      <c r="A3065" s="47"/>
      <c r="B3065" s="95"/>
      <c r="C3065" s="95"/>
      <c r="D3065" s="96"/>
      <c r="E3065" s="96"/>
      <c r="F3065" s="50"/>
      <c r="G3065" s="50"/>
      <c r="H3065" s="45"/>
    </row>
    <row r="3066" spans="1:8" ht="15.75" customHeight="1" x14ac:dyDescent="0.25">
      <c r="A3066" s="102"/>
      <c r="B3066" s="190" t="s">
        <v>522</v>
      </c>
      <c r="C3066" s="190"/>
      <c r="D3066" s="194"/>
      <c r="E3066" s="50"/>
      <c r="F3066" s="106"/>
      <c r="G3066" s="50"/>
      <c r="H3066" s="45"/>
    </row>
    <row r="3067" spans="1:8" ht="15.75" customHeight="1" x14ac:dyDescent="0.25">
      <c r="A3067" s="102">
        <v>1</v>
      </c>
      <c r="B3067" s="103" t="s">
        <v>904</v>
      </c>
      <c r="C3067" s="157" t="s">
        <v>677</v>
      </c>
      <c r="D3067" s="194">
        <v>10</v>
      </c>
      <c r="E3067" s="50">
        <v>6</v>
      </c>
      <c r="F3067" s="106">
        <f>+E3067*D3067</f>
      </c>
      <c r="G3067" s="50">
        <v>1</v>
      </c>
      <c r="H3067" s="45">
        <f>+G3067*F3067</f>
      </c>
    </row>
    <row r="3068" spans="1:8" ht="15.75" customHeight="1" x14ac:dyDescent="0.25">
      <c r="A3068" s="102"/>
      <c r="B3068" s="103"/>
      <c r="C3068" s="157"/>
      <c r="D3068" s="194"/>
      <c r="E3068" s="50"/>
      <c r="F3068" s="106"/>
      <c r="G3068" s="50"/>
      <c r="H3068" s="45"/>
    </row>
    <row r="3069" spans="1:8" ht="15.75" customHeight="1" x14ac:dyDescent="0.25">
      <c r="A3069" s="102"/>
      <c r="B3069" s="190" t="s">
        <v>599</v>
      </c>
      <c r="C3069" s="190"/>
      <c r="D3069" s="194"/>
      <c r="E3069" s="50"/>
      <c r="F3069" s="106"/>
      <c r="G3069" s="50"/>
      <c r="H3069" s="45"/>
    </row>
    <row r="3070" spans="1:8" ht="15.75" customHeight="1" x14ac:dyDescent="0.25">
      <c r="A3070" s="102">
        <v>2</v>
      </c>
      <c r="B3070" s="225" t="s">
        <v>56</v>
      </c>
      <c r="C3070" s="157" t="s">
        <v>906</v>
      </c>
      <c r="D3070" s="194">
        <v>4</v>
      </c>
      <c r="E3070" s="50">
        <v>6</v>
      </c>
      <c r="F3070" s="106">
        <f>+E3070*D3070</f>
      </c>
      <c r="G3070" s="50">
        <v>1</v>
      </c>
      <c r="H3070" s="45">
        <f>+G3070*F3070</f>
      </c>
    </row>
    <row r="3071" spans="1:8" ht="15.75" customHeight="1" x14ac:dyDescent="0.25">
      <c r="A3071" s="102"/>
      <c r="B3071" s="103"/>
      <c r="C3071" s="103"/>
      <c r="D3071" s="233"/>
      <c r="E3071" s="50"/>
      <c r="F3071" s="50"/>
      <c r="G3071" s="50"/>
      <c r="H3071" s="45"/>
    </row>
    <row r="3072" spans="1:8" ht="15.75" customHeight="1" x14ac:dyDescent="0.25">
      <c r="A3072" s="111"/>
      <c r="B3072" s="112"/>
      <c r="C3072" s="113"/>
      <c r="D3072" s="108"/>
      <c r="E3072" s="114"/>
      <c r="F3072" s="109"/>
      <c r="G3072" s="115"/>
      <c r="H3072" s="110"/>
    </row>
    <row r="3073" spans="1:8" ht="15.75" customHeight="1" x14ac:dyDescent="0.25">
      <c r="A3073" s="195"/>
      <c r="B3073" s="196"/>
      <c r="C3073" s="118" t="s">
        <v>58</v>
      </c>
      <c r="D3073" s="119">
        <f>SUM(D3066:D3072)</f>
      </c>
      <c r="E3073" s="119"/>
      <c r="F3073" s="119">
        <f>SUM(F3066:F3072)</f>
      </c>
      <c r="G3073" s="120"/>
      <c r="H3073" s="121">
        <f>SUM(H3067:H3072)</f>
      </c>
    </row>
    <row r="3074" spans="1:8" ht="15.75" customHeight="1" x14ac:dyDescent="0.25">
      <c r="A3074" s="122"/>
      <c r="B3074" s="123"/>
      <c r="C3074" s="124"/>
      <c r="D3074" s="60"/>
      <c r="E3074" s="125"/>
      <c r="F3074" s="125"/>
      <c r="G3074" s="126"/>
      <c r="H3074" s="74"/>
    </row>
    <row r="3075" spans="1:8" ht="15.75" customHeight="1" x14ac:dyDescent="0.25">
      <c r="A3075" s="127"/>
      <c r="B3075" s="18"/>
      <c r="C3075" s="18"/>
      <c r="D3075" s="77" t="s">
        <v>59</v>
      </c>
      <c r="E3075" s="76" t="s">
        <v>60</v>
      </c>
      <c r="F3075" s="76"/>
      <c r="G3075" s="17"/>
      <c r="H3075" s="25"/>
    </row>
    <row r="3076" spans="1:8" ht="15.75" customHeight="1" x14ac:dyDescent="0.25">
      <c r="A3076" s="127"/>
      <c r="B3076" s="18"/>
      <c r="C3076" s="18"/>
      <c r="D3076" s="77"/>
      <c r="E3076" s="76"/>
      <c r="F3076" s="76"/>
      <c r="G3076" s="17"/>
      <c r="H3076" s="25"/>
    </row>
    <row r="3077" spans="1:8" ht="15.75" customHeight="1" x14ac:dyDescent="0.25">
      <c r="A3077" s="76"/>
      <c r="B3077" s="76"/>
      <c r="C3077" s="76"/>
      <c r="D3077" s="77"/>
      <c r="E3077" s="76"/>
      <c r="F3077" s="76"/>
      <c r="G3077" s="17"/>
      <c r="H3077" s="25"/>
    </row>
    <row r="3078" spans="1:8" ht="15.75" customHeight="1" x14ac:dyDescent="0.25">
      <c r="A3078" s="76"/>
      <c r="B3078" s="76"/>
      <c r="C3078" s="76"/>
      <c r="D3078" s="77"/>
      <c r="E3078" s="76" t="s">
        <v>61</v>
      </c>
      <c r="F3078" s="76"/>
      <c r="G3078" s="17"/>
      <c r="H3078" s="25"/>
    </row>
    <row r="3079" spans="1:8" ht="15.75" customHeight="1" x14ac:dyDescent="0.25">
      <c r="D3079" s="9"/>
      <c r="H3079" s="9"/>
    </row>
    <row r="3080" spans="1:8" ht="15.75" customHeight="1" x14ac:dyDescent="0.25">
      <c r="D3080" s="9"/>
      <c r="H3080" s="9"/>
    </row>
    <row r="3081" spans="1:8" ht="15.75" customHeight="1" x14ac:dyDescent="0.25">
      <c r="D3081" s="9"/>
      <c r="H3081" s="9"/>
    </row>
    <row r="3082" spans="1:8" ht="15.75" customHeight="1" x14ac:dyDescent="0.25">
      <c r="D3082" s="9"/>
      <c r="H3082" s="9"/>
    </row>
    <row r="3083" spans="1:8" ht="15.75" customHeight="1" x14ac:dyDescent="0.25">
      <c r="D3083" s="9"/>
      <c r="H3083" s="9"/>
    </row>
    <row r="3084" spans="1:8" ht="15.75" customHeight="1" x14ac:dyDescent="0.25">
      <c r="D3084" s="9"/>
      <c r="H3084" s="9"/>
    </row>
    <row r="3085" spans="1:8" ht="15.75" customHeight="1" x14ac:dyDescent="0.25">
      <c r="D3085" s="9"/>
      <c r="H3085" s="9"/>
    </row>
    <row r="3086" spans="1:8" ht="15.75" customHeight="1" x14ac:dyDescent="0.25">
      <c r="D3086" s="9"/>
      <c r="H3086" s="9"/>
    </row>
    <row r="3087" spans="1:8" ht="15.75" customHeight="1" x14ac:dyDescent="0.25">
      <c r="D3087" s="9"/>
      <c r="H3087" s="9"/>
    </row>
    <row r="3088" spans="1:8" ht="15.75" customHeight="1" x14ac:dyDescent="0.25">
      <c r="D3088" s="9"/>
      <c r="H3088" s="9"/>
    </row>
    <row r="3089" spans="1:8" ht="15.75" customHeight="1" x14ac:dyDescent="0.25">
      <c r="D3089" s="9"/>
      <c r="H3089" s="9"/>
    </row>
    <row r="3090" spans="1:8" ht="15.75" customHeight="1" x14ac:dyDescent="0.25">
      <c r="D3090" s="9"/>
      <c r="H3090" s="9"/>
    </row>
    <row r="3091" spans="1:8" ht="15.75" customHeight="1" x14ac:dyDescent="0.25">
      <c r="D3091" s="9"/>
      <c r="H3091" s="9"/>
    </row>
    <row r="3092" spans="1:8" ht="15.75" customHeight="1" x14ac:dyDescent="0.25">
      <c r="D3092" s="9"/>
      <c r="H3092" s="9"/>
    </row>
    <row r="3093" spans="1:8" ht="15.75" customHeight="1" x14ac:dyDescent="0.25">
      <c r="D3093" s="9"/>
      <c r="H3093" s="9"/>
    </row>
    <row r="3094" spans="1:8" ht="15.75" customHeight="1" x14ac:dyDescent="0.25">
      <c r="D3094" s="9"/>
      <c r="H3094" s="9"/>
    </row>
    <row r="3095" spans="1:8" ht="15.75" customHeight="1" x14ac:dyDescent="0.25">
      <c r="D3095" s="9"/>
      <c r="H3095" s="9"/>
    </row>
    <row r="3096" spans="1:8" ht="15.75" customHeight="1" x14ac:dyDescent="0.25">
      <c r="D3096" s="9"/>
      <c r="H3096" s="9"/>
    </row>
    <row r="3097" spans="1:8" ht="15.75" customHeight="1" x14ac:dyDescent="0.25">
      <c r="D3097" s="9"/>
      <c r="H3097" s="9"/>
    </row>
    <row r="3098" spans="1:8" ht="15.75" customHeight="1" x14ac:dyDescent="0.25">
      <c r="D3098" s="9"/>
      <c r="H3098" s="9"/>
    </row>
    <row r="3099" spans="1:8" ht="15.75" customHeight="1" x14ac:dyDescent="0.25">
      <c r="D3099" s="9"/>
      <c r="H3099" s="9"/>
    </row>
    <row r="3100" spans="1:8" ht="15.75" customHeight="1" x14ac:dyDescent="0.25">
      <c r="A3100" s="36" t="s">
        <v>21</v>
      </c>
      <c r="B3100" s="36"/>
      <c r="C3100" s="36"/>
      <c r="D3100" s="36"/>
      <c r="E3100" s="36"/>
      <c r="F3100" s="36"/>
      <c r="G3100" s="36"/>
      <c r="H3100" s="36"/>
    </row>
    <row r="3101" spans="1:8" ht="15.75" customHeight="1" x14ac:dyDescent="0.25">
      <c r="A3101" s="17"/>
      <c r="B3101" s="17"/>
      <c r="C3101" s="17"/>
      <c r="D3101" s="18"/>
      <c r="E3101" s="17"/>
      <c r="F3101" s="17"/>
      <c r="G3101" s="17"/>
      <c r="H3101" s="24"/>
    </row>
    <row r="3102" spans="1:8" ht="15.75" customHeight="1" x14ac:dyDescent="0.25">
      <c r="A3102" s="17"/>
      <c r="B3102" s="17"/>
      <c r="C3102" s="18"/>
      <c r="D3102" s="75"/>
      <c r="E3102" s="36"/>
      <c r="F3102" s="36"/>
      <c r="G3102" s="36"/>
      <c r="H3102" s="25"/>
    </row>
    <row r="3103" spans="1:8" ht="15.75" customHeight="1" x14ac:dyDescent="0.25">
      <c r="A3103" s="17" t="s">
        <v>28</v>
      </c>
      <c r="B3103" s="17"/>
      <c r="C3103" s="17"/>
      <c r="D3103" s="18"/>
      <c r="E3103" s="17"/>
      <c r="F3103" s="19" t="s">
        <v>24</v>
      </c>
      <c r="G3103" s="21" t="s">
        <v>653</v>
      </c>
      <c r="H3103" s="22"/>
    </row>
    <row r="3104" spans="1:8" ht="15.75" customHeight="1" x14ac:dyDescent="0.25">
      <c r="A3104" s="17" t="inlineStr">
        <is>
          <t>Dealer-009</t>
        </is>
      </c>
      <c r="B3104" s="17"/>
      <c r="C3104" s="17" t="inlineStr">
        <is>
          <t>ATTN: Contact-001</t>
        </is>
      </c>
      <c r="D3104" s="18"/>
      <c r="E3104" s="17"/>
      <c r="F3104" s="19" t="s">
        <v>29</v>
      </c>
      <c r="G3104" s="17" t="s">
        <v>910</v>
      </c>
      <c r="H3104" s="18"/>
    </row>
    <row r="3105" spans="1:8" ht="15.75" customHeight="1" x14ac:dyDescent="0.25">
      <c r="A3105" s="17" t="inlineStr">
        <is>
          <t>Address line (redacted)</t>
        </is>
      </c>
      <c r="B3105" s="17"/>
      <c r="C3105" s="17"/>
      <c r="D3105" s="18"/>
      <c r="E3105" s="19"/>
      <c r="F3105" s="17"/>
      <c r="G3105" s="17"/>
      <c r="H3105" s="25"/>
    </row>
    <row r="3106" spans="1:8" ht="15.75" customHeight="1" x14ac:dyDescent="0.25">
      <c r="A3106" s="17" t="inlineStr">
        <is>
          <t>Address line (redacted)</t>
        </is>
      </c>
      <c r="B3106" s="17"/>
      <c r="C3106" s="17"/>
      <c r="D3106" s="24"/>
      <c r="E3106" s="17"/>
      <c r="F3106" s="18"/>
      <c r="G3106" s="17"/>
      <c r="H3106" s="25"/>
    </row>
    <row r="3107" spans="1:8" ht="15.75" customHeight="1" x14ac:dyDescent="0.25">
      <c r="D3107" s="24"/>
      <c r="E3107" s="17"/>
      <c r="F3107" s="18"/>
      <c r="G3107" s="17"/>
      <c r="H3107" s="25"/>
    </row>
    <row r="3108" spans="1:8" ht="15.75" customHeight="1" x14ac:dyDescent="0.25">
      <c r="A3108" s="17" t="s">
        <v>34</v>
      </c>
      <c r="B3108" s="17"/>
      <c r="C3108" s="17"/>
      <c r="D3108" s="18"/>
      <c r="E3108" s="17"/>
      <c r="F3108" s="18"/>
      <c r="G3108" s="17"/>
      <c r="H3108" s="25"/>
    </row>
    <row r="3109" spans="1:8" ht="15.75" customHeight="1" x14ac:dyDescent="0.25">
      <c r="A3109" s="17"/>
      <c r="B3109" s="17"/>
      <c r="C3109" s="17"/>
      <c r="D3109" s="18"/>
      <c r="E3109" s="17"/>
      <c r="F3109" s="18"/>
      <c r="G3109" s="17"/>
      <c r="H3109" s="25"/>
    </row>
    <row r="3110" spans="1:8" ht="15.75" customHeight="1" x14ac:dyDescent="0.25">
      <c r="A3110" s="17" t="s">
        <v>35</v>
      </c>
      <c r="B3110" s="17"/>
      <c r="C3110" s="17"/>
      <c r="D3110" s="18"/>
      <c r="E3110" s="17"/>
      <c r="F3110" s="18"/>
      <c r="G3110" s="17"/>
      <c r="H3110" s="25"/>
    </row>
    <row r="3111" spans="1:8" ht="15.75" customHeight="1" x14ac:dyDescent="0.25">
      <c r="A3111" s="17" t="s">
        <v>36</v>
      </c>
      <c r="B3111" s="17"/>
      <c r="C3111" s="17"/>
      <c r="D3111" s="18"/>
      <c r="E3111" s="17"/>
      <c r="F3111" s="18"/>
      <c r="G3111" s="17"/>
      <c r="H3111" s="25"/>
    </row>
    <row r="3112" spans="1:8" ht="15.75" customHeight="1" x14ac:dyDescent="0.25">
      <c r="A3112" s="17"/>
      <c r="B3112" s="17"/>
      <c r="C3112" s="17"/>
      <c r="D3112" s="18"/>
      <c r="E3112" s="17"/>
      <c r="F3112" s="18"/>
      <c r="G3112" s="17"/>
      <c r="H3112" s="25"/>
    </row>
    <row r="3113" spans="1:8" ht="15.75" customHeight="1" x14ac:dyDescent="0.25">
      <c r="A3113" s="26" t="s">
        <v>37</v>
      </c>
      <c r="B3113" s="27" t="s">
        <v>38</v>
      </c>
      <c r="C3113" s="27"/>
      <c r="D3113" s="28" t="s">
        <v>39</v>
      </c>
      <c r="E3113" s="29" t="s">
        <v>40</v>
      </c>
      <c r="F3113" s="30" t="s">
        <v>41</v>
      </c>
      <c r="G3113" s="31" t="s">
        <v>42</v>
      </c>
      <c r="H3113" s="33" t="s">
        <v>43</v>
      </c>
    </row>
    <row r="3114" spans="1:8" ht="15.75" customHeight="1" x14ac:dyDescent="0.25">
      <c r="A3114" s="34"/>
      <c r="B3114" s="35"/>
      <c r="C3114" s="36"/>
      <c r="D3114" s="37"/>
      <c r="E3114" s="37"/>
      <c r="F3114" s="38"/>
      <c r="G3114" s="39"/>
      <c r="H3114" s="40"/>
    </row>
    <row r="3115" spans="1:8" ht="15.75" customHeight="1" x14ac:dyDescent="0.25">
      <c r="A3115" s="47"/>
      <c r="B3115" s="79" t="s">
        <v>911</v>
      </c>
      <c r="C3115" s="80"/>
      <c r="D3115" s="50"/>
      <c r="E3115" s="50"/>
      <c r="F3115" s="50"/>
      <c r="G3115" s="50"/>
      <c r="H3115" s="45"/>
    </row>
    <row r="3116" spans="1:8" ht="15.75" customHeight="1" x14ac:dyDescent="0.25">
      <c r="A3116" s="47">
        <v>1</v>
      </c>
      <c r="B3116" s="51" t="s">
        <v>912</v>
      </c>
      <c r="C3116" s="49" t="s">
        <v>106</v>
      </c>
      <c r="D3116" s="50">
        <v>10</v>
      </c>
      <c r="E3116" s="50">
        <v>100</v>
      </c>
      <c r="F3116" s="50">
        <f t="shared" ref="F3116:F3118" si="130">+E3116*D3116</f>
      </c>
      <c r="G3116" s="50">
        <v>1</v>
      </c>
      <c r="H3116" s="81">
        <f t="shared" ref="H3116:H3118" si="131">+G3116*F3116</f>
      </c>
    </row>
    <row r="3117" spans="1:8" ht="15.75" customHeight="1" x14ac:dyDescent="0.25">
      <c r="A3117" s="47">
        <v>2</v>
      </c>
      <c r="B3117" s="324" t="s">
        <v>913</v>
      </c>
      <c r="C3117" s="329" t="s">
        <v>107</v>
      </c>
      <c r="D3117" s="50">
        <v>58</v>
      </c>
      <c r="E3117" s="50">
        <v>100</v>
      </c>
      <c r="F3117" s="50">
        <f t="shared" si="130"/>
      </c>
      <c r="G3117" s="50">
        <v>1</v>
      </c>
      <c r="H3117" s="81">
        <f t="shared" si="131"/>
      </c>
    </row>
    <row r="3118" spans="1:8" ht="15.75" customHeight="1" x14ac:dyDescent="0.25">
      <c r="A3118" s="47">
        <v>3</v>
      </c>
      <c r="B3118" s="324" t="s">
        <v>914</v>
      </c>
      <c r="C3118" s="329" t="s">
        <v>108</v>
      </c>
      <c r="D3118" s="50">
        <v>21</v>
      </c>
      <c r="E3118" s="50">
        <v>100</v>
      </c>
      <c r="F3118" s="50">
        <f t="shared" si="130"/>
      </c>
      <c r="G3118" s="50">
        <v>1</v>
      </c>
      <c r="H3118" s="81">
        <f t="shared" si="131"/>
      </c>
    </row>
    <row r="3119" spans="1:8" ht="15.75" customHeight="1" x14ac:dyDescent="0.25">
      <c r="A3119" s="47"/>
      <c r="B3119" s="79" t="s">
        <v>564</v>
      </c>
      <c r="C3119" s="80"/>
      <c r="D3119" s="50"/>
      <c r="E3119" s="50"/>
      <c r="F3119" s="50"/>
      <c r="G3119" s="50"/>
      <c r="H3119" s="81"/>
    </row>
    <row r="3120" spans="1:8" ht="15.75" customHeight="1" x14ac:dyDescent="0.25">
      <c r="A3120" s="47">
        <v>4</v>
      </c>
      <c r="B3120" s="51" t="s">
        <v>886</v>
      </c>
      <c r="C3120" s="107" t="s">
        <v>887</v>
      </c>
      <c r="D3120" s="50">
        <v>38</v>
      </c>
      <c r="E3120" s="50">
        <v>1</v>
      </c>
      <c r="F3120" s="50">
        <f t="shared" ref="F3120:F3123" si="132">+E3120*D3120</f>
      </c>
      <c r="G3120" s="50">
        <v>1</v>
      </c>
      <c r="H3120" s="81">
        <f t="shared" ref="H3120:H3123" si="133">+G3120*F3120</f>
      </c>
    </row>
    <row r="3121" spans="1:8" ht="15.75" customHeight="1" x14ac:dyDescent="0.25">
      <c r="A3121" s="47">
        <v>5</v>
      </c>
      <c r="B3121" s="51" t="s">
        <v>886</v>
      </c>
      <c r="C3121" s="49" t="s">
        <v>888</v>
      </c>
      <c r="D3121" s="50">
        <v>38</v>
      </c>
      <c r="E3121" s="50">
        <v>1</v>
      </c>
      <c r="F3121" s="50">
        <f t="shared" si="132"/>
      </c>
      <c r="G3121" s="50">
        <v>1</v>
      </c>
      <c r="H3121" s="81">
        <f t="shared" si="133"/>
      </c>
    </row>
    <row r="3122" spans="1:8" ht="15.75" customHeight="1" x14ac:dyDescent="0.25">
      <c r="A3122" s="47">
        <v>6</v>
      </c>
      <c r="B3122" s="51" t="s">
        <v>889</v>
      </c>
      <c r="C3122" s="107" t="s">
        <v>890</v>
      </c>
      <c r="D3122" s="50">
        <v>12</v>
      </c>
      <c r="E3122" s="50">
        <v>1</v>
      </c>
      <c r="F3122" s="50">
        <f t="shared" si="132"/>
      </c>
      <c r="G3122" s="50">
        <v>1</v>
      </c>
      <c r="H3122" s="81">
        <f t="shared" si="133"/>
      </c>
    </row>
    <row r="3123" spans="1:8" ht="15.75" customHeight="1" x14ac:dyDescent="0.25">
      <c r="A3123" s="47">
        <v>7</v>
      </c>
      <c r="B3123" s="51" t="s">
        <v>889</v>
      </c>
      <c r="C3123" s="49" t="s">
        <v>891</v>
      </c>
      <c r="D3123" s="50">
        <v>12</v>
      </c>
      <c r="E3123" s="50">
        <v>1</v>
      </c>
      <c r="F3123" s="50">
        <f t="shared" si="132"/>
      </c>
      <c r="G3123" s="50">
        <v>1</v>
      </c>
      <c r="H3123" s="81">
        <f t="shared" si="133"/>
      </c>
    </row>
    <row r="3124" spans="1:8" ht="15.75" customHeight="1" x14ac:dyDescent="0.25">
      <c r="A3124" s="83"/>
      <c r="B3124" s="84"/>
      <c r="C3124" s="17"/>
      <c r="D3124" s="58"/>
      <c r="E3124" s="58"/>
      <c r="F3124" s="18"/>
      <c r="G3124" s="58"/>
      <c r="H3124" s="61"/>
    </row>
    <row r="3125" spans="1:8" ht="15.75" customHeight="1" x14ac:dyDescent="0.25">
      <c r="A3125" s="62"/>
      <c r="B3125" s="63"/>
      <c r="C3125" s="64" t="s">
        <v>58</v>
      </c>
      <c r="D3125" s="65">
        <f>SUM(D3116:D3124)</f>
      </c>
      <c r="E3125" s="65"/>
      <c r="F3125" s="65"/>
      <c r="G3125" s="67"/>
      <c r="H3125" s="328">
        <f>SUM(H3116:H3124)</f>
      </c>
    </row>
    <row r="3126" spans="1:8" ht="15.75" customHeight="1" x14ac:dyDescent="0.25">
      <c r="A3126" s="69"/>
      <c r="B3126" s="70"/>
      <c r="C3126" s="70"/>
      <c r="D3126" s="71"/>
      <c r="E3126" s="70"/>
      <c r="F3126" s="72"/>
      <c r="G3126" s="73"/>
      <c r="H3126" s="74"/>
    </row>
    <row r="3127" spans="1:8" ht="15.75" customHeight="1" x14ac:dyDescent="0.25">
      <c r="A3127" s="85" t="s">
        <v>72</v>
      </c>
      <c r="B3127" s="85"/>
      <c r="C3127" s="85"/>
      <c r="D3127" s="85"/>
      <c r="E3127" s="85"/>
      <c r="F3127" s="85"/>
      <c r="G3127" s="85"/>
      <c r="H3127" s="85"/>
    </row>
    <row r="3128" spans="1:8" ht="15.75" customHeight="1" x14ac:dyDescent="0.25">
      <c r="A3128" s="76"/>
      <c r="B3128" s="76"/>
      <c r="C3128" s="76"/>
      <c r="D3128" s="77" t="s">
        <v>59</v>
      </c>
      <c r="E3128" s="76" t="s">
        <v>60</v>
      </c>
      <c r="F3128" s="76"/>
      <c r="G3128" s="17"/>
      <c r="H3128" s="25"/>
    </row>
    <row r="3129" spans="1:8" ht="15.75" customHeight="1" x14ac:dyDescent="0.25">
      <c r="A3129" s="17"/>
      <c r="B3129" s="17"/>
      <c r="C3129" s="17"/>
      <c r="D3129" s="18"/>
      <c r="E3129" s="17"/>
      <c r="F3129" s="17"/>
      <c r="G3129" s="17"/>
      <c r="H3129" s="25"/>
    </row>
    <row r="3130" spans="1:8" ht="15.75" customHeight="1" x14ac:dyDescent="0.25">
      <c r="A3130" s="17"/>
      <c r="B3130" s="17"/>
      <c r="C3130" s="17"/>
      <c r="D3130" s="18"/>
      <c r="E3130" s="17"/>
      <c r="F3130" s="17"/>
      <c r="G3130" s="17"/>
      <c r="H3130" s="25"/>
    </row>
    <row r="3131" spans="1:8" ht="15.75" customHeight="1" x14ac:dyDescent="0.25">
      <c r="A3131" s="76"/>
      <c r="B3131" s="76"/>
      <c r="C3131" s="76"/>
      <c r="D3131" s="77"/>
      <c r="E3131" s="76" t="s">
        <v>61</v>
      </c>
      <c r="F3131" s="76"/>
      <c r="G3131" s="17"/>
      <c r="H3131" s="25"/>
    </row>
    <row r="3132" spans="1:8" ht="15.75" customHeight="1" x14ac:dyDescent="0.25">
      <c r="D3132" s="9"/>
      <c r="H3132" s="9"/>
    </row>
    <row r="3133" spans="1:8" ht="15.75" customHeight="1" x14ac:dyDescent="0.25">
      <c r="D3133" s="9"/>
      <c r="H3133" s="9"/>
    </row>
    <row r="3134" spans="1:8" ht="15.75" customHeight="1" x14ac:dyDescent="0.25">
      <c r="D3134" s="9"/>
      <c r="H3134" s="9"/>
    </row>
    <row r="3135" spans="1:8" ht="15.75" customHeight="1" x14ac:dyDescent="0.25">
      <c r="D3135" s="9"/>
      <c r="H3135" s="9"/>
    </row>
    <row r="3136" spans="1:8" ht="15.75" customHeight="1" x14ac:dyDescent="0.25">
      <c r="D3136" s="9"/>
      <c r="H3136" s="9"/>
    </row>
    <row r="3137" spans="1:8" ht="15.75" customHeight="1" x14ac:dyDescent="0.25">
      <c r="D3137" s="9"/>
      <c r="H3137" s="9"/>
    </row>
    <row r="3138" spans="1:8" ht="15.75" customHeight="1" x14ac:dyDescent="0.25">
      <c r="D3138" s="9"/>
      <c r="H3138" s="9"/>
    </row>
    <row r="3139" spans="1:8" ht="15.75" customHeight="1" x14ac:dyDescent="0.25">
      <c r="D3139" s="9"/>
      <c r="H3139" s="9"/>
    </row>
    <row r="3140" spans="1:8" ht="15.75" customHeight="1" x14ac:dyDescent="0.25">
      <c r="D3140" s="9"/>
      <c r="H3140" s="9"/>
    </row>
    <row r="3141" spans="1:8" ht="15.75" customHeight="1" x14ac:dyDescent="0.25">
      <c r="D3141" s="9"/>
      <c r="H3141" s="9"/>
    </row>
    <row r="3142" spans="1:8" ht="15.75" customHeight="1" x14ac:dyDescent="0.25">
      <c r="D3142" s="9"/>
      <c r="H3142" s="9"/>
    </row>
    <row r="3143" spans="1:8" ht="15.75" customHeight="1" x14ac:dyDescent="0.25">
      <c r="D3143" s="9"/>
      <c r="H3143" s="9"/>
    </row>
    <row r="3144" spans="1:8" ht="15.75" customHeight="1" x14ac:dyDescent="0.25">
      <c r="D3144" s="9"/>
      <c r="H3144" s="9"/>
    </row>
    <row r="3145" spans="1:8" ht="15.75" customHeight="1" x14ac:dyDescent="0.25">
      <c r="D3145" s="9"/>
      <c r="H3145" s="9"/>
    </row>
    <row r="3146" spans="1:8" ht="15.75" customHeight="1" x14ac:dyDescent="0.25">
      <c r="A3146" s="36" t="s">
        <v>21</v>
      </c>
      <c r="B3146" s="36"/>
      <c r="C3146" s="36"/>
      <c r="D3146" s="36"/>
      <c r="E3146" s="36"/>
      <c r="F3146" s="36"/>
      <c r="G3146" s="36"/>
      <c r="H3146" s="36"/>
    </row>
    <row r="3147" spans="1:8" ht="15.75" customHeight="1" x14ac:dyDescent="0.25">
      <c r="A3147" s="17"/>
      <c r="B3147" s="17"/>
      <c r="C3147" s="17"/>
      <c r="D3147" s="18"/>
      <c r="E3147" s="17"/>
      <c r="F3147" s="17"/>
      <c r="G3147" s="17"/>
      <c r="H3147" s="24"/>
    </row>
    <row r="3148" spans="1:8" ht="15.75" customHeight="1" x14ac:dyDescent="0.25">
      <c r="A3148" s="17"/>
      <c r="B3148" s="17"/>
      <c r="C3148" s="18"/>
      <c r="D3148" s="75"/>
      <c r="E3148" s="36"/>
      <c r="F3148" s="36"/>
      <c r="G3148" s="36"/>
      <c r="H3148" s="25"/>
    </row>
    <row r="3149" spans="1:8" ht="15.75" customHeight="1" x14ac:dyDescent="0.25">
      <c r="A3149" s="17" t="s">
        <v>28</v>
      </c>
      <c r="B3149" s="17"/>
      <c r="C3149" s="17"/>
      <c r="D3149" s="18"/>
      <c r="E3149" s="17"/>
      <c r="F3149" s="19" t="s">
        <v>24</v>
      </c>
      <c r="G3149" s="21" t="s">
        <v>653</v>
      </c>
      <c r="H3149" s="22"/>
    </row>
    <row r="3150" spans="1:8" ht="15.75" customHeight="1" x14ac:dyDescent="0.3">
      <c r="A3150" s="87" t="inlineStr">
        <is>
          <t>Dealer-002</t>
        </is>
      </c>
      <c r="B3150" s="87"/>
      <c r="C3150" s="17"/>
      <c r="D3150" s="18"/>
      <c r="E3150" s="17"/>
      <c r="F3150" s="19" t="s">
        <v>29</v>
      </c>
      <c r="G3150" s="17" t="s">
        <v>915</v>
      </c>
      <c r="H3150" s="18"/>
    </row>
    <row r="3151" spans="1:8" ht="15.75" customHeight="1" x14ac:dyDescent="0.3">
      <c r="A3151" s="87" t="inlineStr">
        <is>
          <t>Address line (redacted)</t>
        </is>
      </c>
      <c r="B3151" s="87"/>
      <c r="C3151" s="17"/>
      <c r="D3151" s="18"/>
      <c r="E3151" s="19"/>
      <c r="F3151" s="17"/>
      <c r="G3151" s="17"/>
      <c r="H3151" s="25"/>
    </row>
    <row r="3152" spans="1:8" ht="15.75" customHeight="1" x14ac:dyDescent="0.3">
      <c r="A3152" s="87" t="inlineStr">
        <is>
          <t>Address line (redacted)</t>
        </is>
      </c>
      <c r="B3152" s="87"/>
      <c r="C3152" s="17"/>
      <c r="D3152" s="24"/>
      <c r="E3152" s="17"/>
      <c r="F3152" s="18"/>
      <c r="G3152" s="17"/>
      <c r="H3152" s="25"/>
    </row>
    <row r="3153" spans="1:8" ht="15.75" customHeight="1" x14ac:dyDescent="0.25">
      <c r="D3153" s="24"/>
      <c r="E3153" s="17"/>
      <c r="F3153" s="18"/>
      <c r="G3153" s="17"/>
      <c r="H3153" s="25"/>
    </row>
    <row r="3154" spans="1:8" ht="15.75" customHeight="1" x14ac:dyDescent="0.25">
      <c r="A3154" s="17" t="s">
        <v>34</v>
      </c>
      <c r="B3154" s="17"/>
      <c r="C3154" s="17"/>
      <c r="D3154" s="18"/>
      <c r="E3154" s="17"/>
      <c r="F3154" s="18"/>
      <c r="G3154" s="17"/>
      <c r="H3154" s="25"/>
    </row>
    <row r="3155" spans="1:8" ht="15.75" customHeight="1" x14ac:dyDescent="0.25">
      <c r="A3155" s="17"/>
      <c r="B3155" s="17"/>
      <c r="C3155" s="17"/>
      <c r="D3155" s="18"/>
      <c r="E3155" s="17"/>
      <c r="F3155" s="18"/>
      <c r="G3155" s="17"/>
      <c r="H3155" s="25"/>
    </row>
    <row r="3156" spans="1:8" ht="15.75" customHeight="1" x14ac:dyDescent="0.25">
      <c r="A3156" s="17" t="s">
        <v>35</v>
      </c>
      <c r="B3156" s="17"/>
      <c r="C3156" s="17"/>
      <c r="D3156" s="18"/>
      <c r="E3156" s="17"/>
      <c r="F3156" s="18"/>
      <c r="G3156" s="17"/>
      <c r="H3156" s="25"/>
    </row>
    <row r="3157" spans="1:8" ht="15.75" customHeight="1" x14ac:dyDescent="0.25">
      <c r="A3157" s="17" t="s">
        <v>36</v>
      </c>
      <c r="B3157" s="17"/>
      <c r="C3157" s="17"/>
      <c r="D3157" s="18"/>
      <c r="E3157" s="17"/>
      <c r="F3157" s="18"/>
      <c r="G3157" s="17"/>
      <c r="H3157" s="25"/>
    </row>
    <row r="3158" spans="1:8" ht="15.75" customHeight="1" x14ac:dyDescent="0.25">
      <c r="A3158" s="17"/>
      <c r="B3158" s="17"/>
      <c r="C3158" s="17"/>
      <c r="D3158" s="18"/>
      <c r="E3158" s="17"/>
      <c r="F3158" s="18"/>
      <c r="G3158" s="17"/>
      <c r="H3158" s="25"/>
    </row>
    <row r="3159" spans="1:8" ht="15.75" customHeight="1" x14ac:dyDescent="0.25">
      <c r="A3159" s="26" t="s">
        <v>37</v>
      </c>
      <c r="B3159" s="27" t="s">
        <v>38</v>
      </c>
      <c r="C3159" s="27"/>
      <c r="D3159" s="28" t="s">
        <v>39</v>
      </c>
      <c r="E3159" s="29" t="s">
        <v>40</v>
      </c>
      <c r="F3159" s="30" t="s">
        <v>41</v>
      </c>
      <c r="G3159" s="31" t="s">
        <v>42</v>
      </c>
      <c r="H3159" s="33" t="s">
        <v>43</v>
      </c>
    </row>
    <row r="3160" spans="1:8" ht="15.75" customHeight="1" x14ac:dyDescent="0.25">
      <c r="A3160" s="34"/>
      <c r="B3160" s="35"/>
      <c r="C3160" s="36"/>
      <c r="D3160" s="37"/>
      <c r="E3160" s="37"/>
      <c r="F3160" s="38"/>
      <c r="G3160" s="39"/>
      <c r="H3160" s="40"/>
    </row>
    <row r="3161" spans="1:8" ht="15.75" customHeight="1" x14ac:dyDescent="0.25">
      <c r="A3161" s="47"/>
      <c r="B3161" s="79" t="s">
        <v>911</v>
      </c>
      <c r="C3161" s="80"/>
      <c r="D3161" s="50"/>
      <c r="E3161" s="50"/>
      <c r="F3161" s="50"/>
      <c r="G3161" s="50"/>
      <c r="H3161" s="45"/>
    </row>
    <row r="3162" spans="1:8" ht="15.75" customHeight="1" x14ac:dyDescent="0.25">
      <c r="A3162" s="47">
        <v>1</v>
      </c>
      <c r="B3162" s="51" t="s">
        <v>912</v>
      </c>
      <c r="C3162" s="49" t="s">
        <v>106</v>
      </c>
      <c r="D3162" s="50">
        <v>4</v>
      </c>
      <c r="E3162" s="50">
        <v>100</v>
      </c>
      <c r="F3162" s="50">
        <f t="shared" ref="F3162:F3164" si="134">+E3162*D3162</f>
      </c>
      <c r="G3162" s="50">
        <v>1</v>
      </c>
      <c r="H3162" s="81">
        <f t="shared" ref="H3162:H3164" si="135">+G3162*F3162</f>
      </c>
    </row>
    <row r="3163" spans="1:8" ht="15.75" customHeight="1" x14ac:dyDescent="0.25">
      <c r="A3163" s="47">
        <v>2</v>
      </c>
      <c r="B3163" s="324" t="s">
        <v>913</v>
      </c>
      <c r="C3163" s="329" t="s">
        <v>107</v>
      </c>
      <c r="D3163" s="50">
        <v>19</v>
      </c>
      <c r="E3163" s="50">
        <v>100</v>
      </c>
      <c r="F3163" s="50">
        <f t="shared" si="134"/>
      </c>
      <c r="G3163" s="50">
        <v>1</v>
      </c>
      <c r="H3163" s="81">
        <f t="shared" si="135"/>
      </c>
    </row>
    <row r="3164" spans="1:8" ht="15.75" customHeight="1" x14ac:dyDescent="0.25">
      <c r="A3164" s="47">
        <v>3</v>
      </c>
      <c r="B3164" s="324" t="s">
        <v>914</v>
      </c>
      <c r="C3164" s="329" t="s">
        <v>108</v>
      </c>
      <c r="D3164" s="50">
        <v>7</v>
      </c>
      <c r="E3164" s="50">
        <v>100</v>
      </c>
      <c r="F3164" s="50">
        <f t="shared" si="134"/>
      </c>
      <c r="G3164" s="50">
        <v>1</v>
      </c>
      <c r="H3164" s="81">
        <f t="shared" si="135"/>
      </c>
    </row>
    <row r="3165" spans="1:8" ht="15.75" customHeight="1" x14ac:dyDescent="0.25">
      <c r="A3165" s="47"/>
      <c r="B3165" s="79" t="s">
        <v>564</v>
      </c>
      <c r="C3165" s="80"/>
      <c r="D3165" s="50"/>
      <c r="E3165" s="50"/>
      <c r="F3165" s="50"/>
      <c r="G3165" s="50"/>
      <c r="H3165" s="81"/>
    </row>
    <row r="3166" spans="1:8" ht="15.75" customHeight="1" x14ac:dyDescent="0.25">
      <c r="A3166" s="47">
        <v>4</v>
      </c>
      <c r="B3166" s="51" t="s">
        <v>886</v>
      </c>
      <c r="C3166" s="107" t="s">
        <v>887</v>
      </c>
      <c r="D3166" s="50">
        <v>37</v>
      </c>
      <c r="E3166" s="50">
        <v>1</v>
      </c>
      <c r="F3166" s="50">
        <f t="shared" ref="F3166:F3169" si="136">+E3166*D3166</f>
      </c>
      <c r="G3166" s="50">
        <v>1</v>
      </c>
      <c r="H3166" s="81">
        <f t="shared" ref="H3166:H3169" si="137">+G3166*F3166</f>
      </c>
    </row>
    <row r="3167" spans="1:8" ht="15.75" customHeight="1" x14ac:dyDescent="0.25">
      <c r="A3167" s="47">
        <v>5</v>
      </c>
      <c r="B3167" s="51" t="s">
        <v>886</v>
      </c>
      <c r="C3167" s="49" t="s">
        <v>888</v>
      </c>
      <c r="D3167" s="50">
        <v>37</v>
      </c>
      <c r="E3167" s="50">
        <v>1</v>
      </c>
      <c r="F3167" s="50">
        <f t="shared" si="136"/>
      </c>
      <c r="G3167" s="50">
        <v>1</v>
      </c>
      <c r="H3167" s="81">
        <f t="shared" si="137"/>
      </c>
    </row>
    <row r="3168" spans="1:8" ht="15.75" customHeight="1" x14ac:dyDescent="0.25">
      <c r="A3168" s="47">
        <v>6</v>
      </c>
      <c r="B3168" s="51" t="s">
        <v>889</v>
      </c>
      <c r="C3168" s="107" t="s">
        <v>890</v>
      </c>
      <c r="D3168" s="50">
        <v>13</v>
      </c>
      <c r="E3168" s="50">
        <v>1</v>
      </c>
      <c r="F3168" s="50">
        <f t="shared" si="136"/>
      </c>
      <c r="G3168" s="50">
        <v>1</v>
      </c>
      <c r="H3168" s="81">
        <f t="shared" si="137"/>
      </c>
    </row>
    <row r="3169" spans="1:8" ht="15.75" customHeight="1" x14ac:dyDescent="0.25">
      <c r="A3169" s="47">
        <v>7</v>
      </c>
      <c r="B3169" s="51" t="s">
        <v>889</v>
      </c>
      <c r="C3169" s="49" t="s">
        <v>891</v>
      </c>
      <c r="D3169" s="50">
        <v>13</v>
      </c>
      <c r="E3169" s="50">
        <v>1</v>
      </c>
      <c r="F3169" s="50">
        <f t="shared" si="136"/>
      </c>
      <c r="G3169" s="50">
        <v>1</v>
      </c>
      <c r="H3169" s="81">
        <f t="shared" si="137"/>
      </c>
    </row>
    <row r="3170" spans="1:8" ht="15.75" customHeight="1" x14ac:dyDescent="0.25">
      <c r="A3170" s="83"/>
      <c r="B3170" s="84"/>
      <c r="C3170" s="17"/>
      <c r="D3170" s="58"/>
      <c r="E3170" s="58"/>
      <c r="F3170" s="18"/>
      <c r="G3170" s="58"/>
      <c r="H3170" s="61"/>
    </row>
    <row r="3171" spans="1:8" ht="15.75" customHeight="1" x14ac:dyDescent="0.25">
      <c r="A3171" s="62"/>
      <c r="B3171" s="63"/>
      <c r="C3171" s="64" t="s">
        <v>58</v>
      </c>
      <c r="D3171" s="65">
        <f>SUM(D3162:D3170)</f>
      </c>
      <c r="E3171" s="65"/>
      <c r="F3171" s="65"/>
      <c r="G3171" s="67"/>
      <c r="H3171" s="328">
        <f>SUM(H3162:H3170)</f>
      </c>
    </row>
    <row r="3172" spans="1:8" ht="15.75" customHeight="1" x14ac:dyDescent="0.25">
      <c r="A3172" s="69"/>
      <c r="B3172" s="70"/>
      <c r="C3172" s="70"/>
      <c r="D3172" s="71"/>
      <c r="E3172" s="70"/>
      <c r="F3172" s="72"/>
      <c r="G3172" s="73"/>
      <c r="H3172" s="74"/>
    </row>
    <row r="3173" spans="1:8" ht="15.75" customHeight="1" x14ac:dyDescent="0.25">
      <c r="A3173" s="85" t="s">
        <v>72</v>
      </c>
      <c r="B3173" s="85"/>
      <c r="C3173" s="85"/>
      <c r="D3173" s="85"/>
      <c r="E3173" s="85"/>
      <c r="F3173" s="85"/>
      <c r="G3173" s="85"/>
      <c r="H3173" s="85"/>
    </row>
    <row r="3174" spans="1:8" ht="15.75" customHeight="1" x14ac:dyDescent="0.25">
      <c r="A3174" s="76"/>
      <c r="B3174" s="76"/>
      <c r="C3174" s="76"/>
      <c r="D3174" s="77" t="s">
        <v>59</v>
      </c>
      <c r="E3174" s="76" t="s">
        <v>60</v>
      </c>
      <c r="F3174" s="76"/>
      <c r="G3174" s="17"/>
      <c r="H3174" s="25"/>
    </row>
    <row r="3175" spans="1:8" ht="15.75" customHeight="1" x14ac:dyDescent="0.25">
      <c r="A3175" s="17"/>
      <c r="B3175" s="17"/>
      <c r="C3175" s="17"/>
      <c r="D3175" s="18"/>
      <c r="E3175" s="17"/>
      <c r="F3175" s="17"/>
      <c r="G3175" s="17"/>
      <c r="H3175" s="25"/>
    </row>
    <row r="3176" spans="1:8" ht="15.75" customHeight="1" x14ac:dyDescent="0.25">
      <c r="A3176" s="17"/>
      <c r="B3176" s="17"/>
      <c r="C3176" s="17"/>
      <c r="D3176" s="18"/>
      <c r="E3176" s="17"/>
      <c r="F3176" s="17"/>
      <c r="G3176" s="17"/>
      <c r="H3176" s="25"/>
    </row>
    <row r="3177" spans="1:8" ht="15.75" customHeight="1" x14ac:dyDescent="0.25">
      <c r="A3177" s="76"/>
      <c r="B3177" s="76"/>
      <c r="C3177" s="76"/>
      <c r="D3177" s="77"/>
      <c r="E3177" s="76" t="s">
        <v>61</v>
      </c>
      <c r="F3177" s="76"/>
      <c r="G3177" s="17"/>
      <c r="H3177" s="25"/>
    </row>
    <row r="3178" spans="1:8" ht="15.75" customHeight="1" x14ac:dyDescent="0.25">
      <c r="D3178" s="9"/>
      <c r="H3178" s="9"/>
    </row>
    <row r="3179" spans="1:8" ht="15.75" customHeight="1" x14ac:dyDescent="0.25">
      <c r="D3179" s="9"/>
      <c r="H3179" s="9"/>
    </row>
    <row r="3180" spans="1:8" ht="15.75" customHeight="1" x14ac:dyDescent="0.25">
      <c r="D3180" s="9"/>
      <c r="H3180" s="9"/>
    </row>
    <row r="3181" spans="1:8" ht="15.75" customHeight="1" x14ac:dyDescent="0.25">
      <c r="D3181" s="9"/>
      <c r="H3181" s="9"/>
    </row>
    <row r="3182" spans="1:8" ht="15.75" customHeight="1" x14ac:dyDescent="0.25">
      <c r="D3182" s="9"/>
      <c r="H3182" s="9"/>
    </row>
    <row r="3183" spans="1:8" ht="15.75" customHeight="1" x14ac:dyDescent="0.25">
      <c r="D3183" s="9"/>
      <c r="H3183" s="9"/>
    </row>
    <row r="3184" spans="1:8" ht="15.75" customHeight="1" x14ac:dyDescent="0.25">
      <c r="D3184" s="9"/>
      <c r="H3184" s="9"/>
    </row>
    <row r="3185" spans="1:8" ht="15.75" customHeight="1" x14ac:dyDescent="0.25">
      <c r="D3185" s="9"/>
      <c r="H3185" s="9"/>
    </row>
    <row r="3186" spans="1:8" ht="15.75" customHeight="1" x14ac:dyDescent="0.25">
      <c r="D3186" s="9"/>
      <c r="H3186" s="9"/>
    </row>
    <row r="3187" spans="1:8" ht="15.75" customHeight="1" x14ac:dyDescent="0.25">
      <c r="D3187" s="9"/>
      <c r="H3187" s="9"/>
    </row>
    <row r="3188" spans="1:8" ht="15.75" customHeight="1" x14ac:dyDescent="0.25">
      <c r="D3188" s="9"/>
      <c r="H3188" s="9"/>
    </row>
    <row r="3189" spans="1:8" ht="15.75" customHeight="1" x14ac:dyDescent="0.25">
      <c r="D3189" s="9"/>
      <c r="H3189" s="9"/>
    </row>
    <row r="3190" spans="1:8" ht="15.75" customHeight="1" x14ac:dyDescent="0.25">
      <c r="D3190" s="9"/>
      <c r="H3190" s="9"/>
    </row>
    <row r="3191" spans="1:8" ht="15.75" customHeight="1" x14ac:dyDescent="0.25">
      <c r="A3191" s="36" t="s">
        <v>21</v>
      </c>
      <c r="B3191" s="36"/>
      <c r="C3191" s="36"/>
      <c r="D3191" s="36"/>
      <c r="E3191" s="36"/>
      <c r="F3191" s="36"/>
      <c r="G3191" s="36"/>
      <c r="H3191" s="36"/>
    </row>
    <row r="3192" spans="1:8" ht="15.75" customHeight="1" x14ac:dyDescent="0.25">
      <c r="A3192" s="17"/>
      <c r="B3192" s="17"/>
      <c r="C3192" s="17"/>
      <c r="D3192" s="18"/>
      <c r="E3192" s="17"/>
      <c r="F3192" s="17"/>
      <c r="G3192" s="17"/>
      <c r="H3192" s="24"/>
    </row>
    <row r="3193" spans="1:8" ht="15.75" customHeight="1" x14ac:dyDescent="0.25">
      <c r="A3193" s="17"/>
      <c r="B3193" s="17"/>
      <c r="C3193" s="18"/>
      <c r="D3193" s="75"/>
      <c r="E3193" s="36"/>
      <c r="F3193" s="36"/>
      <c r="G3193" s="36"/>
      <c r="H3193" s="25"/>
    </row>
    <row r="3194" spans="1:8" ht="15.75" customHeight="1" x14ac:dyDescent="0.25">
      <c r="A3194" s="17" t="s">
        <v>28</v>
      </c>
      <c r="B3194" s="17"/>
      <c r="C3194" s="17"/>
      <c r="D3194" s="18"/>
      <c r="E3194" s="17"/>
      <c r="F3194" s="19" t="s">
        <v>24</v>
      </c>
      <c r="G3194" s="21" t="s">
        <v>653</v>
      </c>
      <c r="H3194" s="22"/>
    </row>
    <row r="3195" spans="1:8" ht="15.75" customHeight="1" x14ac:dyDescent="0.3">
      <c r="A3195" s="17" t="inlineStr">
        <is>
          <t>Dealer-003</t>
        </is>
      </c>
      <c r="B3195" s="87"/>
      <c r="C3195" s="17"/>
      <c r="D3195" s="18"/>
      <c r="E3195" s="17"/>
      <c r="F3195" s="19" t="s">
        <v>29</v>
      </c>
      <c r="G3195" s="17" t="s">
        <v>916</v>
      </c>
      <c r="H3195" s="18"/>
    </row>
    <row r="3196" spans="1:8" ht="15.75" customHeight="1" x14ac:dyDescent="0.3">
      <c r="A3196" s="17" t="inlineStr">
        <is>
          <t>Address line (redacted)</t>
        </is>
      </c>
      <c r="B3196" s="87"/>
      <c r="C3196" s="17"/>
      <c r="D3196" s="18"/>
      <c r="E3196" s="19"/>
      <c r="F3196" s="17"/>
      <c r="G3196" s="17"/>
      <c r="H3196" s="25"/>
    </row>
    <row r="3197" spans="1:8" ht="15.75" customHeight="1" x14ac:dyDescent="0.3">
      <c r="A3197" s="17" t="inlineStr">
        <is>
          <t>Address line (redacted)</t>
        </is>
      </c>
      <c r="B3197" s="87"/>
      <c r="C3197" s="17"/>
      <c r="D3197" s="24"/>
      <c r="E3197" s="17"/>
      <c r="F3197" s="18"/>
      <c r="G3197" s="17"/>
      <c r="H3197" s="25"/>
    </row>
    <row r="3198" spans="1:8" ht="15.75" customHeight="1" x14ac:dyDescent="0.25">
      <c r="D3198" s="24"/>
      <c r="E3198" s="17"/>
      <c r="F3198" s="18"/>
      <c r="G3198" s="17"/>
      <c r="H3198" s="25"/>
    </row>
    <row r="3199" spans="1:8" ht="15.75" customHeight="1" x14ac:dyDescent="0.25">
      <c r="A3199" s="17" t="s">
        <v>34</v>
      </c>
      <c r="B3199" s="17"/>
      <c r="C3199" s="17"/>
      <c r="D3199" s="18"/>
      <c r="E3199" s="17"/>
      <c r="F3199" s="18"/>
      <c r="G3199" s="17"/>
      <c r="H3199" s="25"/>
    </row>
    <row r="3200" spans="1:8" ht="15.75" customHeight="1" x14ac:dyDescent="0.25">
      <c r="A3200" s="17"/>
      <c r="B3200" s="17"/>
      <c r="C3200" s="17"/>
      <c r="D3200" s="18"/>
      <c r="E3200" s="17"/>
      <c r="F3200" s="18"/>
      <c r="G3200" s="17"/>
      <c r="H3200" s="25"/>
    </row>
    <row r="3201" spans="1:8" ht="15.75" customHeight="1" x14ac:dyDescent="0.25">
      <c r="A3201" s="17" t="s">
        <v>35</v>
      </c>
      <c r="B3201" s="17"/>
      <c r="C3201" s="17"/>
      <c r="D3201" s="18"/>
      <c r="E3201" s="17"/>
      <c r="F3201" s="18"/>
      <c r="G3201" s="17"/>
      <c r="H3201" s="25"/>
    </row>
    <row r="3202" spans="1:8" ht="15.75" customHeight="1" x14ac:dyDescent="0.25">
      <c r="A3202" s="17" t="s">
        <v>36</v>
      </c>
      <c r="B3202" s="17"/>
      <c r="C3202" s="17"/>
      <c r="D3202" s="18"/>
      <c r="E3202" s="17"/>
      <c r="F3202" s="18"/>
      <c r="G3202" s="17"/>
      <c r="H3202" s="25"/>
    </row>
    <row r="3203" spans="1:8" ht="15.75" customHeight="1" x14ac:dyDescent="0.25">
      <c r="A3203" s="17"/>
      <c r="B3203" s="17"/>
      <c r="C3203" s="17"/>
      <c r="D3203" s="18"/>
      <c r="E3203" s="17"/>
      <c r="F3203" s="18"/>
      <c r="G3203" s="17"/>
      <c r="H3203" s="25"/>
    </row>
    <row r="3204" spans="1:8" ht="15.75" customHeight="1" x14ac:dyDescent="0.25">
      <c r="A3204" s="26" t="s">
        <v>37</v>
      </c>
      <c r="B3204" s="27" t="s">
        <v>38</v>
      </c>
      <c r="C3204" s="27"/>
      <c r="D3204" s="28" t="s">
        <v>39</v>
      </c>
      <c r="E3204" s="29" t="s">
        <v>40</v>
      </c>
      <c r="F3204" s="30" t="s">
        <v>41</v>
      </c>
      <c r="G3204" s="31" t="s">
        <v>42</v>
      </c>
      <c r="H3204" s="33" t="s">
        <v>43</v>
      </c>
    </row>
    <row r="3205" spans="1:8" ht="15.75" customHeight="1" x14ac:dyDescent="0.25">
      <c r="A3205" s="34"/>
      <c r="B3205" s="35"/>
      <c r="C3205" s="36"/>
      <c r="D3205" s="37"/>
      <c r="E3205" s="37"/>
      <c r="F3205" s="38"/>
      <c r="G3205" s="39"/>
      <c r="H3205" s="40"/>
    </row>
    <row r="3206" spans="1:8" ht="15.75" customHeight="1" x14ac:dyDescent="0.25">
      <c r="A3206" s="47"/>
      <c r="B3206" s="79" t="s">
        <v>911</v>
      </c>
      <c r="C3206" s="80"/>
      <c r="D3206" s="50"/>
      <c r="E3206" s="50"/>
      <c r="F3206" s="50"/>
      <c r="G3206" s="50"/>
      <c r="H3206" s="45"/>
    </row>
    <row r="3207" spans="1:8" ht="15.75" customHeight="1" x14ac:dyDescent="0.25">
      <c r="A3207" s="47">
        <v>1</v>
      </c>
      <c r="B3207" s="51" t="s">
        <v>912</v>
      </c>
      <c r="C3207" s="49" t="s">
        <v>106</v>
      </c>
      <c r="D3207" s="50">
        <v>7</v>
      </c>
      <c r="E3207" s="50">
        <v>100</v>
      </c>
      <c r="F3207" s="50">
        <f t="shared" ref="F3207:F3209" si="138">+E3207*D3207</f>
      </c>
      <c r="G3207" s="50">
        <v>1</v>
      </c>
      <c r="H3207" s="81">
        <f t="shared" ref="H3207:H3209" si="139">+G3207*F3207</f>
      </c>
    </row>
    <row r="3208" spans="1:8" ht="15.75" customHeight="1" x14ac:dyDescent="0.25">
      <c r="A3208" s="47">
        <v>2</v>
      </c>
      <c r="B3208" s="324" t="s">
        <v>913</v>
      </c>
      <c r="C3208" s="329" t="s">
        <v>107</v>
      </c>
      <c r="D3208" s="50">
        <v>32</v>
      </c>
      <c r="E3208" s="50">
        <v>100</v>
      </c>
      <c r="F3208" s="50">
        <f t="shared" si="138"/>
      </c>
      <c r="G3208" s="50">
        <v>1</v>
      </c>
      <c r="H3208" s="81">
        <f t="shared" si="139"/>
      </c>
    </row>
    <row r="3209" spans="1:8" ht="15.75" customHeight="1" x14ac:dyDescent="0.25">
      <c r="A3209" s="47">
        <v>3</v>
      </c>
      <c r="B3209" s="324" t="s">
        <v>914</v>
      </c>
      <c r="C3209" s="329" t="s">
        <v>108</v>
      </c>
      <c r="D3209" s="50">
        <v>11</v>
      </c>
      <c r="E3209" s="50">
        <v>100</v>
      </c>
      <c r="F3209" s="50">
        <f t="shared" si="138"/>
      </c>
      <c r="G3209" s="50">
        <v>1</v>
      </c>
      <c r="H3209" s="81">
        <f t="shared" si="139"/>
      </c>
    </row>
    <row r="3210" spans="1:8" ht="15.75" customHeight="1" x14ac:dyDescent="0.25">
      <c r="A3210" s="47"/>
      <c r="B3210" s="79" t="s">
        <v>564</v>
      </c>
      <c r="C3210" s="80"/>
      <c r="D3210" s="50"/>
      <c r="E3210" s="50"/>
      <c r="F3210" s="50"/>
      <c r="G3210" s="50"/>
      <c r="H3210" s="81"/>
    </row>
    <row r="3211" spans="1:8" ht="15.75" customHeight="1" x14ac:dyDescent="0.25">
      <c r="A3211" s="47">
        <v>4</v>
      </c>
      <c r="B3211" s="51" t="s">
        <v>886</v>
      </c>
      <c r="C3211" s="107" t="s">
        <v>887</v>
      </c>
      <c r="D3211" s="50">
        <v>37</v>
      </c>
      <c r="E3211" s="50">
        <v>1</v>
      </c>
      <c r="F3211" s="50">
        <f t="shared" ref="F3211:F3214" si="140">+E3211*D3211</f>
      </c>
      <c r="G3211" s="50">
        <v>1</v>
      </c>
      <c r="H3211" s="81">
        <f t="shared" ref="H3211:H3214" si="141">+G3211*F3211</f>
      </c>
    </row>
    <row r="3212" spans="1:8" ht="15.75" customHeight="1" x14ac:dyDescent="0.25">
      <c r="A3212" s="47">
        <v>5</v>
      </c>
      <c r="B3212" s="51" t="s">
        <v>886</v>
      </c>
      <c r="C3212" s="49" t="s">
        <v>888</v>
      </c>
      <c r="D3212" s="50">
        <v>37</v>
      </c>
      <c r="E3212" s="50">
        <v>1</v>
      </c>
      <c r="F3212" s="50">
        <f t="shared" si="140"/>
      </c>
      <c r="G3212" s="50">
        <v>1</v>
      </c>
      <c r="H3212" s="81">
        <f t="shared" si="141"/>
      </c>
    </row>
    <row r="3213" spans="1:8" ht="15.75" customHeight="1" x14ac:dyDescent="0.25">
      <c r="A3213" s="47">
        <v>6</v>
      </c>
      <c r="B3213" s="51" t="s">
        <v>889</v>
      </c>
      <c r="C3213" s="107" t="s">
        <v>890</v>
      </c>
      <c r="D3213" s="50">
        <v>13</v>
      </c>
      <c r="E3213" s="50">
        <v>1</v>
      </c>
      <c r="F3213" s="50">
        <f t="shared" si="140"/>
      </c>
      <c r="G3213" s="50">
        <v>1</v>
      </c>
      <c r="H3213" s="81">
        <f t="shared" si="141"/>
      </c>
    </row>
    <row r="3214" spans="1:8" ht="15.75" customHeight="1" x14ac:dyDescent="0.25">
      <c r="A3214" s="47">
        <v>7</v>
      </c>
      <c r="B3214" s="51" t="s">
        <v>889</v>
      </c>
      <c r="C3214" s="49" t="s">
        <v>891</v>
      </c>
      <c r="D3214" s="50">
        <v>13</v>
      </c>
      <c r="E3214" s="50">
        <v>1</v>
      </c>
      <c r="F3214" s="50">
        <f t="shared" si="140"/>
      </c>
      <c r="G3214" s="50">
        <v>1</v>
      </c>
      <c r="H3214" s="81">
        <f t="shared" si="141"/>
      </c>
    </row>
    <row r="3215" spans="1:8" ht="15.75" customHeight="1" x14ac:dyDescent="0.25">
      <c r="A3215" s="83"/>
      <c r="B3215" s="84"/>
      <c r="C3215" s="17"/>
      <c r="D3215" s="58"/>
      <c r="E3215" s="58"/>
      <c r="F3215" s="18"/>
      <c r="G3215" s="58"/>
      <c r="H3215" s="61"/>
    </row>
    <row r="3216" spans="1:8" ht="15.75" customHeight="1" x14ac:dyDescent="0.25">
      <c r="A3216" s="62"/>
      <c r="B3216" s="63"/>
      <c r="C3216" s="64" t="s">
        <v>58</v>
      </c>
      <c r="D3216" s="65">
        <f>SUM(D3207:D3215)</f>
      </c>
      <c r="E3216" s="65"/>
      <c r="F3216" s="65"/>
      <c r="G3216" s="67"/>
      <c r="H3216" s="328">
        <f>SUM(H3207:H3215)</f>
      </c>
    </row>
    <row r="3217" spans="1:8" ht="15.75" customHeight="1" x14ac:dyDescent="0.25">
      <c r="A3217" s="69"/>
      <c r="B3217" s="70"/>
      <c r="C3217" s="70"/>
      <c r="D3217" s="71"/>
      <c r="E3217" s="70"/>
      <c r="F3217" s="72"/>
      <c r="G3217" s="73"/>
      <c r="H3217" s="74"/>
    </row>
    <row r="3218" spans="1:8" ht="15.75" customHeight="1" x14ac:dyDescent="0.25">
      <c r="A3218" s="85" t="s">
        <v>72</v>
      </c>
      <c r="B3218" s="85"/>
      <c r="C3218" s="85"/>
      <c r="D3218" s="85"/>
      <c r="E3218" s="85"/>
      <c r="F3218" s="85"/>
      <c r="G3218" s="85"/>
      <c r="H3218" s="85"/>
    </row>
    <row r="3219" spans="1:8" ht="15.75" customHeight="1" x14ac:dyDescent="0.25">
      <c r="A3219" s="76"/>
      <c r="B3219" s="76"/>
      <c r="C3219" s="76"/>
      <c r="D3219" s="77" t="s">
        <v>59</v>
      </c>
      <c r="E3219" s="76" t="s">
        <v>60</v>
      </c>
      <c r="F3219" s="76"/>
      <c r="G3219" s="17"/>
      <c r="H3219" s="25"/>
    </row>
    <row r="3220" spans="1:8" ht="15.75" customHeight="1" x14ac:dyDescent="0.25">
      <c r="A3220" s="17"/>
      <c r="B3220" s="17"/>
      <c r="C3220" s="17"/>
      <c r="D3220" s="18"/>
      <c r="E3220" s="17"/>
      <c r="F3220" s="17"/>
      <c r="G3220" s="17"/>
      <c r="H3220" s="25"/>
    </row>
    <row r="3221" spans="1:8" ht="15.75" customHeight="1" x14ac:dyDescent="0.25">
      <c r="A3221" s="17"/>
      <c r="B3221" s="17"/>
      <c r="C3221" s="17"/>
      <c r="D3221" s="18"/>
      <c r="E3221" s="17"/>
      <c r="F3221" s="17"/>
      <c r="G3221" s="17"/>
      <c r="H3221" s="25"/>
    </row>
    <row r="3222" spans="1:8" ht="15.75" customHeight="1" x14ac:dyDescent="0.25">
      <c r="A3222" s="76"/>
      <c r="B3222" s="76"/>
      <c r="C3222" s="76"/>
      <c r="D3222" s="77"/>
      <c r="E3222" s="76" t="s">
        <v>61</v>
      </c>
      <c r="F3222" s="76"/>
      <c r="G3222" s="17"/>
      <c r="H3222" s="25"/>
    </row>
    <row r="3223" spans="1:8" ht="15.75" customHeight="1" x14ac:dyDescent="0.25">
      <c r="D3223" s="9"/>
      <c r="H3223" s="9"/>
    </row>
    <row r="3224" spans="1:8" ht="15.75" customHeight="1" x14ac:dyDescent="0.25">
      <c r="D3224" s="9"/>
      <c r="H3224" s="9"/>
    </row>
    <row r="3225" spans="1:8" ht="15.75" customHeight="1" x14ac:dyDescent="0.25">
      <c r="D3225" s="9"/>
      <c r="H3225" s="9"/>
    </row>
    <row r="3226" spans="1:8" ht="15.75" customHeight="1" x14ac:dyDescent="0.25">
      <c r="D3226" s="9"/>
      <c r="H3226" s="9"/>
    </row>
    <row r="3227" spans="1:8" ht="15.75" customHeight="1" x14ac:dyDescent="0.25">
      <c r="D3227" s="9"/>
      <c r="H3227" s="9"/>
    </row>
    <row r="3228" spans="1:8" ht="15.75" customHeight="1" x14ac:dyDescent="0.25">
      <c r="D3228" s="9"/>
      <c r="H3228" s="9"/>
    </row>
    <row r="3229" spans="1:8" ht="15.75" customHeight="1" x14ac:dyDescent="0.25">
      <c r="D3229" s="9"/>
      <c r="H3229" s="9"/>
    </row>
    <row r="3230" spans="1:8" ht="15.75" customHeight="1" x14ac:dyDescent="0.25">
      <c r="D3230" s="9"/>
      <c r="H3230" s="9"/>
    </row>
    <row r="3231" spans="1:8" ht="15.75" customHeight="1" x14ac:dyDescent="0.25">
      <c r="D3231" s="9"/>
      <c r="H3231" s="9"/>
    </row>
    <row r="3232" spans="1:8" ht="15.75" customHeight="1" x14ac:dyDescent="0.25">
      <c r="D3232" s="9"/>
      <c r="H3232" s="9"/>
    </row>
    <row r="3233" spans="1:8" ht="15.75" customHeight="1" x14ac:dyDescent="0.25">
      <c r="D3233" s="9"/>
      <c r="H3233" s="9"/>
    </row>
    <row r="3234" spans="1:8" ht="15.75" customHeight="1" x14ac:dyDescent="0.25">
      <c r="D3234" s="9"/>
      <c r="H3234" s="9"/>
    </row>
    <row r="3235" spans="1:8" ht="15.75" customHeight="1" x14ac:dyDescent="0.25">
      <c r="D3235" s="9"/>
      <c r="H3235" s="9"/>
    </row>
    <row r="3236" spans="1:8" ht="15.75" customHeight="1" x14ac:dyDescent="0.25">
      <c r="A3236" s="36" t="s">
        <v>21</v>
      </c>
      <c r="B3236" s="36"/>
      <c r="C3236" s="36"/>
      <c r="D3236" s="36"/>
      <c r="E3236" s="36"/>
      <c r="F3236" s="36"/>
      <c r="G3236" s="36"/>
      <c r="H3236" s="36"/>
    </row>
    <row r="3237" spans="1:8" ht="15.75" customHeight="1" x14ac:dyDescent="0.25">
      <c r="A3237" s="17"/>
      <c r="B3237" s="17"/>
      <c r="C3237" s="17"/>
      <c r="D3237" s="18"/>
      <c r="E3237" s="17"/>
      <c r="F3237" s="17"/>
      <c r="G3237" s="17"/>
      <c r="H3237" s="24"/>
    </row>
    <row r="3238" spans="1:8" ht="15.75" customHeight="1" x14ac:dyDescent="0.25">
      <c r="A3238" s="17"/>
      <c r="B3238" s="17"/>
      <c r="C3238" s="18"/>
      <c r="D3238" s="75"/>
      <c r="E3238" s="36"/>
      <c r="F3238" s="36"/>
      <c r="G3238" s="36"/>
      <c r="H3238" s="25"/>
    </row>
    <row r="3239" spans="1:8" ht="15.75" customHeight="1" x14ac:dyDescent="0.25">
      <c r="A3239" s="17" t="s">
        <v>28</v>
      </c>
      <c r="B3239" s="17"/>
      <c r="C3239" s="17"/>
      <c r="D3239" s="18"/>
      <c r="E3239" s="17"/>
      <c r="F3239" s="19" t="s">
        <v>24</v>
      </c>
      <c r="G3239" s="21" t="s">
        <v>653</v>
      </c>
      <c r="H3239" s="22"/>
    </row>
    <row r="3240" spans="1:8" ht="15.75" customHeight="1" x14ac:dyDescent="0.25">
      <c r="A3240" s="17" t="inlineStr">
        <is>
          <t>Dealer-004</t>
        </is>
      </c>
      <c r="B3240" s="17"/>
      <c r="C3240" s="17"/>
      <c r="D3240" s="18"/>
      <c r="E3240" s="17"/>
      <c r="F3240" s="19" t="s">
        <v>29</v>
      </c>
      <c r="G3240" s="17" t="s">
        <v>917</v>
      </c>
      <c r="H3240" s="18"/>
    </row>
    <row r="3241" spans="1:8" ht="15.75" customHeight="1" x14ac:dyDescent="0.25">
      <c r="A3241" s="17" t="inlineStr">
        <is>
          <t>Address line (redacted)</t>
        </is>
      </c>
      <c r="B3241" s="17"/>
      <c r="C3241" s="17"/>
      <c r="D3241" s="18"/>
      <c r="E3241" s="19"/>
      <c r="F3241" s="17"/>
      <c r="G3241" s="17"/>
      <c r="H3241" s="25"/>
    </row>
    <row r="3242" spans="1:8" ht="15.75" customHeight="1" x14ac:dyDescent="0.25">
      <c r="A3242" s="17" t="inlineStr">
        <is>
          <t>Address line (redacted)</t>
        </is>
      </c>
      <c r="B3242" s="17"/>
      <c r="C3242" s="17"/>
      <c r="D3242" s="24"/>
      <c r="E3242" s="17"/>
      <c r="F3242" s="18"/>
      <c r="G3242" s="17"/>
      <c r="H3242" s="25"/>
    </row>
    <row r="3243" spans="1:8" ht="15.75" customHeight="1" x14ac:dyDescent="0.25">
      <c r="D3243" s="24"/>
      <c r="E3243" s="17"/>
      <c r="F3243" s="18"/>
      <c r="G3243" s="17"/>
      <c r="H3243" s="25"/>
    </row>
    <row r="3244" spans="1:8" ht="15.75" customHeight="1" x14ac:dyDescent="0.25">
      <c r="A3244" s="17" t="s">
        <v>34</v>
      </c>
      <c r="B3244" s="17"/>
      <c r="C3244" s="17"/>
      <c r="D3244" s="18"/>
      <c r="E3244" s="17"/>
      <c r="F3244" s="18"/>
      <c r="G3244" s="17"/>
      <c r="H3244" s="25"/>
    </row>
    <row r="3245" spans="1:8" ht="15.75" customHeight="1" x14ac:dyDescent="0.25">
      <c r="A3245" s="17"/>
      <c r="B3245" s="17"/>
      <c r="C3245" s="17"/>
      <c r="D3245" s="18"/>
      <c r="E3245" s="17"/>
      <c r="F3245" s="18"/>
      <c r="G3245" s="17"/>
      <c r="H3245" s="25"/>
    </row>
    <row r="3246" spans="1:8" ht="15.75" customHeight="1" x14ac:dyDescent="0.25">
      <c r="A3246" s="17" t="s">
        <v>35</v>
      </c>
      <c r="B3246" s="17"/>
      <c r="C3246" s="17"/>
      <c r="D3246" s="18"/>
      <c r="E3246" s="17"/>
      <c r="F3246" s="18"/>
      <c r="G3246" s="17"/>
      <c r="H3246" s="25"/>
    </row>
    <row r="3247" spans="1:8" ht="15.75" customHeight="1" x14ac:dyDescent="0.25">
      <c r="A3247" s="17" t="s">
        <v>36</v>
      </c>
      <c r="B3247" s="17"/>
      <c r="C3247" s="17"/>
      <c r="D3247" s="18"/>
      <c r="E3247" s="17"/>
      <c r="F3247" s="18"/>
      <c r="G3247" s="17"/>
      <c r="H3247" s="25"/>
    </row>
    <row r="3248" spans="1:8" ht="15.75" customHeight="1" x14ac:dyDescent="0.25">
      <c r="A3248" s="17"/>
      <c r="B3248" s="17"/>
      <c r="C3248" s="17"/>
      <c r="D3248" s="18"/>
      <c r="E3248" s="17"/>
      <c r="F3248" s="18"/>
      <c r="G3248" s="17"/>
      <c r="H3248" s="25"/>
    </row>
    <row r="3249" spans="1:8" ht="15.75" customHeight="1" x14ac:dyDescent="0.25">
      <c r="A3249" s="26" t="s">
        <v>37</v>
      </c>
      <c r="B3249" s="27" t="s">
        <v>38</v>
      </c>
      <c r="C3249" s="27"/>
      <c r="D3249" s="28" t="s">
        <v>39</v>
      </c>
      <c r="E3249" s="29" t="s">
        <v>40</v>
      </c>
      <c r="F3249" s="30" t="s">
        <v>41</v>
      </c>
      <c r="G3249" s="31" t="s">
        <v>42</v>
      </c>
      <c r="H3249" s="33" t="s">
        <v>43</v>
      </c>
    </row>
    <row r="3250" spans="1:8" ht="15.75" customHeight="1" x14ac:dyDescent="0.25">
      <c r="A3250" s="34"/>
      <c r="B3250" s="35"/>
      <c r="C3250" s="36"/>
      <c r="D3250" s="37"/>
      <c r="E3250" s="37"/>
      <c r="F3250" s="38"/>
      <c r="G3250" s="39"/>
      <c r="H3250" s="40"/>
    </row>
    <row r="3251" spans="1:8" ht="15.75" customHeight="1" x14ac:dyDescent="0.25">
      <c r="A3251" s="47"/>
      <c r="B3251" s="79" t="s">
        <v>911</v>
      </c>
      <c r="C3251" s="80"/>
      <c r="D3251" s="50"/>
      <c r="E3251" s="50"/>
      <c r="F3251" s="50"/>
      <c r="G3251" s="50"/>
      <c r="H3251" s="45"/>
    </row>
    <row r="3252" spans="1:8" ht="15.75" customHeight="1" x14ac:dyDescent="0.25">
      <c r="A3252" s="47">
        <v>1</v>
      </c>
      <c r="B3252" s="51" t="s">
        <v>912</v>
      </c>
      <c r="C3252" s="49" t="s">
        <v>106</v>
      </c>
      <c r="D3252" s="50">
        <v>3</v>
      </c>
      <c r="E3252" s="50">
        <v>100</v>
      </c>
      <c r="F3252" s="50">
        <f t="shared" ref="F3252:F3254" si="142">+E3252*D3252</f>
      </c>
      <c r="G3252" s="50">
        <v>1</v>
      </c>
      <c r="H3252" s="81">
        <f t="shared" ref="H3252:H3254" si="143">+G3252*F3252</f>
      </c>
    </row>
    <row r="3253" spans="1:8" ht="15.75" customHeight="1" x14ac:dyDescent="0.25">
      <c r="A3253" s="47">
        <v>2</v>
      </c>
      <c r="B3253" s="324" t="s">
        <v>913</v>
      </c>
      <c r="C3253" s="329" t="s">
        <v>107</v>
      </c>
      <c r="D3253" s="50">
        <v>12</v>
      </c>
      <c r="E3253" s="50">
        <v>100</v>
      </c>
      <c r="F3253" s="50">
        <f t="shared" si="142"/>
      </c>
      <c r="G3253" s="50">
        <v>1</v>
      </c>
      <c r="H3253" s="81">
        <f t="shared" si="143"/>
      </c>
    </row>
    <row r="3254" spans="1:8" ht="15.75" customHeight="1" x14ac:dyDescent="0.25">
      <c r="A3254" s="47">
        <v>3</v>
      </c>
      <c r="B3254" s="324" t="s">
        <v>914</v>
      </c>
      <c r="C3254" s="329" t="s">
        <v>108</v>
      </c>
      <c r="D3254" s="50">
        <v>6</v>
      </c>
      <c r="E3254" s="50">
        <v>100</v>
      </c>
      <c r="F3254" s="50">
        <f t="shared" si="142"/>
      </c>
      <c r="G3254" s="50">
        <v>1</v>
      </c>
      <c r="H3254" s="81">
        <f t="shared" si="143"/>
      </c>
    </row>
    <row r="3255" spans="1:8" ht="15.75" customHeight="1" x14ac:dyDescent="0.25">
      <c r="A3255" s="47"/>
      <c r="B3255" s="79" t="s">
        <v>564</v>
      </c>
      <c r="C3255" s="80"/>
      <c r="D3255" s="50"/>
      <c r="E3255" s="50"/>
      <c r="F3255" s="50"/>
      <c r="G3255" s="50"/>
      <c r="H3255" s="81"/>
    </row>
    <row r="3256" spans="1:8" ht="15.75" customHeight="1" x14ac:dyDescent="0.25">
      <c r="A3256" s="47">
        <v>4</v>
      </c>
      <c r="B3256" s="51" t="s">
        <v>886</v>
      </c>
      <c r="C3256" s="107" t="s">
        <v>887</v>
      </c>
      <c r="D3256" s="50">
        <v>38</v>
      </c>
      <c r="E3256" s="50">
        <v>1</v>
      </c>
      <c r="F3256" s="50">
        <f t="shared" ref="F3256:F3259" si="144">+E3256*D3256</f>
      </c>
      <c r="G3256" s="50">
        <v>1</v>
      </c>
      <c r="H3256" s="81">
        <f t="shared" ref="H3256:H3259" si="145">+G3256*F3256</f>
      </c>
    </row>
    <row r="3257" spans="1:8" ht="15.75" customHeight="1" x14ac:dyDescent="0.25">
      <c r="A3257" s="47">
        <v>5</v>
      </c>
      <c r="B3257" s="51" t="s">
        <v>886</v>
      </c>
      <c r="C3257" s="49" t="s">
        <v>888</v>
      </c>
      <c r="D3257" s="50">
        <v>38</v>
      </c>
      <c r="E3257" s="50">
        <v>1</v>
      </c>
      <c r="F3257" s="50">
        <f t="shared" si="144"/>
      </c>
      <c r="G3257" s="50">
        <v>1</v>
      </c>
      <c r="H3257" s="81">
        <f t="shared" si="145"/>
      </c>
    </row>
    <row r="3258" spans="1:8" ht="15.75" customHeight="1" x14ac:dyDescent="0.25">
      <c r="A3258" s="47">
        <v>6</v>
      </c>
      <c r="B3258" s="51" t="s">
        <v>889</v>
      </c>
      <c r="C3258" s="107" t="s">
        <v>890</v>
      </c>
      <c r="D3258" s="50">
        <v>12</v>
      </c>
      <c r="E3258" s="50">
        <v>1</v>
      </c>
      <c r="F3258" s="50">
        <f t="shared" si="144"/>
      </c>
      <c r="G3258" s="50">
        <v>1</v>
      </c>
      <c r="H3258" s="81">
        <f t="shared" si="145"/>
      </c>
    </row>
    <row r="3259" spans="1:8" ht="15.75" customHeight="1" x14ac:dyDescent="0.25">
      <c r="A3259" s="47">
        <v>7</v>
      </c>
      <c r="B3259" s="51" t="s">
        <v>889</v>
      </c>
      <c r="C3259" s="49" t="s">
        <v>891</v>
      </c>
      <c r="D3259" s="50">
        <v>12</v>
      </c>
      <c r="E3259" s="50">
        <v>1</v>
      </c>
      <c r="F3259" s="50">
        <f t="shared" si="144"/>
      </c>
      <c r="G3259" s="50">
        <v>1</v>
      </c>
      <c r="H3259" s="81">
        <f t="shared" si="145"/>
      </c>
    </row>
    <row r="3260" spans="1:8" ht="15.75" customHeight="1" x14ac:dyDescent="0.25">
      <c r="A3260" s="83"/>
      <c r="B3260" s="84"/>
      <c r="C3260" s="17"/>
      <c r="D3260" s="58"/>
      <c r="E3260" s="58"/>
      <c r="F3260" s="18"/>
      <c r="G3260" s="58"/>
      <c r="H3260" s="61"/>
    </row>
    <row r="3261" spans="1:8" ht="15.75" customHeight="1" x14ac:dyDescent="0.25">
      <c r="A3261" s="62"/>
      <c r="B3261" s="63"/>
      <c r="C3261" s="64" t="s">
        <v>58</v>
      </c>
      <c r="D3261" s="65">
        <f>SUM(D3252:D3260)</f>
      </c>
      <c r="E3261" s="65"/>
      <c r="F3261" s="65"/>
      <c r="G3261" s="67"/>
      <c r="H3261" s="328">
        <f>SUM(H3252:H3260)</f>
      </c>
    </row>
    <row r="3262" spans="1:8" ht="15.75" customHeight="1" x14ac:dyDescent="0.25">
      <c r="A3262" s="69"/>
      <c r="B3262" s="70"/>
      <c r="C3262" s="70"/>
      <c r="D3262" s="71"/>
      <c r="E3262" s="70"/>
      <c r="F3262" s="72"/>
      <c r="G3262" s="73"/>
      <c r="H3262" s="74"/>
    </row>
    <row r="3263" spans="1:8" ht="15.75" customHeight="1" x14ac:dyDescent="0.25">
      <c r="A3263" s="85" t="s">
        <v>72</v>
      </c>
      <c r="B3263" s="85"/>
      <c r="C3263" s="85"/>
      <c r="D3263" s="85"/>
      <c r="E3263" s="85"/>
      <c r="F3263" s="85"/>
      <c r="G3263" s="85"/>
      <c r="H3263" s="85"/>
    </row>
    <row r="3264" spans="1:8" ht="15.75" customHeight="1" x14ac:dyDescent="0.25">
      <c r="A3264" s="76"/>
      <c r="B3264" s="76"/>
      <c r="C3264" s="76"/>
      <c r="D3264" s="77" t="s">
        <v>59</v>
      </c>
      <c r="E3264" s="76" t="s">
        <v>60</v>
      </c>
      <c r="F3264" s="76"/>
      <c r="G3264" s="17"/>
      <c r="H3264" s="25"/>
    </row>
    <row r="3265" spans="1:8" ht="15.75" customHeight="1" x14ac:dyDescent="0.25">
      <c r="A3265" s="17"/>
      <c r="B3265" s="17"/>
      <c r="C3265" s="17"/>
      <c r="D3265" s="18"/>
      <c r="E3265" s="17"/>
      <c r="F3265" s="17"/>
      <c r="G3265" s="17"/>
      <c r="H3265" s="25"/>
    </row>
    <row r="3266" spans="1:8" ht="15.75" customHeight="1" x14ac:dyDescent="0.25">
      <c r="A3266" s="17"/>
      <c r="B3266" s="17"/>
      <c r="C3266" s="17"/>
      <c r="D3266" s="18"/>
      <c r="E3266" s="17"/>
      <c r="F3266" s="17"/>
      <c r="G3266" s="17"/>
      <c r="H3266" s="25"/>
    </row>
    <row r="3267" spans="1:8" ht="15.75" customHeight="1" x14ac:dyDescent="0.25">
      <c r="A3267" s="76"/>
      <c r="B3267" s="76"/>
      <c r="C3267" s="76"/>
      <c r="D3267" s="77"/>
      <c r="E3267" s="76" t="s">
        <v>61</v>
      </c>
      <c r="F3267" s="76"/>
      <c r="G3267" s="17"/>
      <c r="H3267" s="25"/>
    </row>
    <row r="3268" spans="1:8" ht="15.75" customHeight="1" x14ac:dyDescent="0.25">
      <c r="D3268" s="9"/>
      <c r="H3268" s="9"/>
    </row>
    <row r="3269" spans="1:8" ht="15.75" customHeight="1" x14ac:dyDescent="0.25">
      <c r="D3269" s="9"/>
      <c r="H3269" s="9"/>
    </row>
    <row r="3270" spans="1:8" ht="15.75" customHeight="1" x14ac:dyDescent="0.25">
      <c r="D3270" s="9"/>
      <c r="H3270" s="9"/>
    </row>
    <row r="3271" spans="1:8" ht="15.75" customHeight="1" x14ac:dyDescent="0.25">
      <c r="D3271" s="9"/>
      <c r="H3271" s="9"/>
    </row>
    <row r="3272" spans="1:8" ht="15.75" customHeight="1" x14ac:dyDescent="0.25">
      <c r="D3272" s="9"/>
      <c r="H3272" s="9"/>
    </row>
    <row r="3273" spans="1:8" ht="15.75" customHeight="1" x14ac:dyDescent="0.25">
      <c r="D3273" s="9"/>
      <c r="H3273" s="9"/>
    </row>
    <row r="3274" spans="1:8" ht="15.75" customHeight="1" x14ac:dyDescent="0.25">
      <c r="D3274" s="9"/>
      <c r="H3274" s="9"/>
    </row>
    <row r="3275" spans="1:8" ht="15.75" customHeight="1" x14ac:dyDescent="0.25">
      <c r="D3275" s="9"/>
      <c r="H3275" s="9"/>
    </row>
    <row r="3276" spans="1:8" ht="15.75" customHeight="1" x14ac:dyDescent="0.25">
      <c r="D3276" s="9"/>
      <c r="H3276" s="9"/>
    </row>
    <row r="3277" spans="1:8" ht="15.75" customHeight="1" x14ac:dyDescent="0.25">
      <c r="D3277" s="9"/>
      <c r="H3277" s="9"/>
    </row>
    <row r="3278" spans="1:8" ht="15.75" customHeight="1" x14ac:dyDescent="0.25">
      <c r="D3278" s="9"/>
      <c r="H3278" s="9"/>
    </row>
    <row r="3279" spans="1:8" ht="15.75" customHeight="1" x14ac:dyDescent="0.25">
      <c r="D3279" s="9"/>
      <c r="H3279" s="9"/>
    </row>
    <row r="3280" spans="1:8" ht="15.75" customHeight="1" x14ac:dyDescent="0.25">
      <c r="D3280" s="9"/>
      <c r="H3280" s="9"/>
    </row>
    <row r="3281" spans="1:8" ht="15.75" customHeight="1" x14ac:dyDescent="0.25">
      <c r="D3281" s="9"/>
      <c r="H3281" s="9"/>
    </row>
    <row r="3282" spans="1:8" ht="15.75" customHeight="1" x14ac:dyDescent="0.25">
      <c r="A3282" s="36" t="s">
        <v>21</v>
      </c>
      <c r="B3282" s="36"/>
      <c r="C3282" s="36"/>
      <c r="D3282" s="36"/>
      <c r="E3282" s="36"/>
      <c r="F3282" s="36"/>
      <c r="G3282" s="36"/>
      <c r="H3282" s="36"/>
    </row>
    <row r="3283" spans="1:8" ht="15.75" customHeight="1" x14ac:dyDescent="0.25">
      <c r="A3283" s="17"/>
      <c r="B3283" s="17"/>
      <c r="C3283" s="17"/>
      <c r="D3283" s="18"/>
      <c r="E3283" s="17"/>
      <c r="F3283" s="17"/>
      <c r="G3283" s="17"/>
      <c r="H3283" s="24"/>
    </row>
    <row r="3284" spans="1:8" ht="15.75" customHeight="1" x14ac:dyDescent="0.25">
      <c r="A3284" s="17"/>
      <c r="B3284" s="17"/>
      <c r="C3284" s="18"/>
      <c r="D3284" s="75"/>
      <c r="E3284" s="36"/>
      <c r="F3284" s="36"/>
      <c r="G3284" s="36"/>
      <c r="H3284" s="25"/>
    </row>
    <row r="3285" spans="1:8" ht="15.75" customHeight="1" x14ac:dyDescent="0.25">
      <c r="A3285" s="17" t="s">
        <v>28</v>
      </c>
      <c r="B3285" s="17"/>
      <c r="C3285" s="17"/>
      <c r="D3285" s="18"/>
      <c r="E3285" s="17"/>
      <c r="F3285" s="19" t="s">
        <v>24</v>
      </c>
      <c r="G3285" s="21" t="s">
        <v>653</v>
      </c>
      <c r="H3285" s="22"/>
    </row>
    <row r="3286" spans="1:8" ht="15.75" customHeight="1" x14ac:dyDescent="0.25">
      <c r="A3286" s="17" t="inlineStr">
        <is>
          <t>Dealer-010</t>
        </is>
      </c>
      <c r="B3286" s="17"/>
      <c r="C3286" s="17"/>
      <c r="D3286" s="18"/>
      <c r="E3286" s="17"/>
      <c r="F3286" s="19" t="s">
        <v>29</v>
      </c>
      <c r="G3286" s="17" t="s">
        <v>919</v>
      </c>
      <c r="H3286" s="18"/>
    </row>
    <row r="3287" spans="1:8" ht="15.75" customHeight="1" x14ac:dyDescent="0.25">
      <c r="A3287" s="17" t="inlineStr">
        <is>
          <t>Address line (redacted)</t>
        </is>
      </c>
      <c r="B3287" s="17"/>
      <c r="C3287" s="17"/>
      <c r="D3287" s="18"/>
      <c r="E3287" s="19"/>
      <c r="F3287" s="17"/>
      <c r="G3287" s="17"/>
      <c r="H3287" s="25"/>
    </row>
    <row r="3288" spans="1:8" ht="15.75" customHeight="1" x14ac:dyDescent="0.25">
      <c r="A3288" s="17" t="inlineStr">
        <is>
          <t>Address line (redacted)</t>
        </is>
      </c>
      <c r="B3288" s="17"/>
      <c r="C3288" s="17"/>
      <c r="D3288" s="24"/>
      <c r="E3288" s="17"/>
      <c r="F3288" s="18"/>
      <c r="G3288" s="17"/>
      <c r="H3288" s="25"/>
    </row>
    <row r="3289" spans="1:8" ht="15.75" customHeight="1" x14ac:dyDescent="0.25">
      <c r="A3289" s="17" t="inlineStr">
        <is>
          <t>Address line (redacted)</t>
        </is>
      </c>
      <c r="D3289" s="24"/>
      <c r="E3289" s="17"/>
      <c r="F3289" s="18"/>
      <c r="G3289" s="17"/>
      <c r="H3289" s="25"/>
    </row>
    <row r="3290" spans="1:8" ht="15.75" customHeight="1" x14ac:dyDescent="0.25">
      <c r="A3290" s="17"/>
      <c r="D3290" s="24"/>
      <c r="E3290" s="17"/>
      <c r="F3290" s="18"/>
      <c r="G3290" s="17"/>
      <c r="H3290" s="25"/>
    </row>
    <row r="3291" spans="1:8" ht="15.75" customHeight="1" x14ac:dyDescent="0.25">
      <c r="A3291" s="17" t="s">
        <v>34</v>
      </c>
      <c r="B3291" s="17"/>
      <c r="C3291" s="17"/>
      <c r="D3291" s="18"/>
      <c r="E3291" s="17"/>
      <c r="F3291" s="18"/>
      <c r="G3291" s="17"/>
      <c r="H3291" s="25"/>
    </row>
    <row r="3292" spans="1:8" ht="15.75" customHeight="1" x14ac:dyDescent="0.25">
      <c r="A3292" s="17"/>
      <c r="B3292" s="17"/>
      <c r="C3292" s="17"/>
      <c r="D3292" s="18"/>
      <c r="E3292" s="17"/>
      <c r="F3292" s="18"/>
      <c r="G3292" s="17"/>
      <c r="H3292" s="25"/>
    </row>
    <row r="3293" spans="1:8" ht="15.75" customHeight="1" x14ac:dyDescent="0.25">
      <c r="A3293" s="17" t="s">
        <v>35</v>
      </c>
      <c r="B3293" s="17"/>
      <c r="C3293" s="17"/>
      <c r="D3293" s="18"/>
      <c r="E3293" s="17"/>
      <c r="F3293" s="18"/>
      <c r="G3293" s="17"/>
      <c r="H3293" s="25"/>
    </row>
    <row r="3294" spans="1:8" ht="15.75" customHeight="1" x14ac:dyDescent="0.25">
      <c r="A3294" s="17" t="s">
        <v>36</v>
      </c>
      <c r="B3294" s="17"/>
      <c r="C3294" s="17"/>
      <c r="D3294" s="18"/>
      <c r="E3294" s="17"/>
      <c r="F3294" s="18"/>
      <c r="G3294" s="17"/>
      <c r="H3294" s="25"/>
    </row>
    <row r="3295" spans="1:8" ht="15.75" customHeight="1" x14ac:dyDescent="0.25">
      <c r="A3295" s="17"/>
      <c r="B3295" s="17"/>
      <c r="C3295" s="17"/>
      <c r="D3295" s="18"/>
      <c r="E3295" s="17"/>
      <c r="F3295" s="18"/>
      <c r="G3295" s="17"/>
      <c r="H3295" s="25"/>
    </row>
    <row r="3296" spans="1:8" ht="15.75" customHeight="1" x14ac:dyDescent="0.25">
      <c r="A3296" s="26" t="s">
        <v>37</v>
      </c>
      <c r="B3296" s="27" t="s">
        <v>38</v>
      </c>
      <c r="C3296" s="27"/>
      <c r="D3296" s="28" t="s">
        <v>39</v>
      </c>
      <c r="E3296" s="29" t="s">
        <v>40</v>
      </c>
      <c r="F3296" s="30" t="s">
        <v>41</v>
      </c>
      <c r="G3296" s="31" t="s">
        <v>42</v>
      </c>
      <c r="H3296" s="33" t="s">
        <v>43</v>
      </c>
    </row>
    <row r="3297" spans="1:8" ht="15.75" customHeight="1" x14ac:dyDescent="0.25">
      <c r="A3297" s="34"/>
      <c r="B3297" s="35"/>
      <c r="C3297" s="36"/>
      <c r="D3297" s="37"/>
      <c r="E3297" s="37"/>
      <c r="F3297" s="38"/>
      <c r="G3297" s="39"/>
      <c r="H3297" s="40"/>
    </row>
    <row r="3298" spans="1:8" ht="15.75" customHeight="1" x14ac:dyDescent="0.25">
      <c r="A3298" s="47"/>
      <c r="B3298" s="79" t="s">
        <v>911</v>
      </c>
      <c r="C3298" s="80"/>
      <c r="D3298" s="50"/>
      <c r="E3298" s="50"/>
      <c r="F3298" s="50"/>
      <c r="G3298" s="50"/>
      <c r="H3298" s="45"/>
    </row>
    <row r="3299" spans="1:8" ht="15.75" customHeight="1" x14ac:dyDescent="0.25">
      <c r="A3299" s="47">
        <v>1</v>
      </c>
      <c r="B3299" s="324" t="s">
        <v>912</v>
      </c>
      <c r="C3299" s="49" t="s">
        <v>106</v>
      </c>
      <c r="D3299" s="50">
        <v>7</v>
      </c>
      <c r="E3299" s="50">
        <v>100</v>
      </c>
      <c r="F3299" s="50">
        <f t="shared" ref="F3299:F3301" si="146">+E3299*D3299</f>
      </c>
      <c r="G3299" s="50">
        <v>1</v>
      </c>
      <c r="H3299" s="81">
        <f t="shared" ref="H3299:H3301" si="147">+G3299*F3299</f>
      </c>
    </row>
    <row r="3300" spans="1:8" ht="15.75" customHeight="1" x14ac:dyDescent="0.25">
      <c r="A3300" s="47">
        <v>2</v>
      </c>
      <c r="B3300" s="324" t="s">
        <v>913</v>
      </c>
      <c r="C3300" s="49" t="s">
        <v>107</v>
      </c>
      <c r="D3300" s="50">
        <v>32</v>
      </c>
      <c r="E3300" s="50">
        <v>100</v>
      </c>
      <c r="F3300" s="50">
        <f t="shared" si="146"/>
      </c>
      <c r="G3300" s="50">
        <v>1</v>
      </c>
      <c r="H3300" s="81">
        <f t="shared" si="147"/>
      </c>
    </row>
    <row r="3301" spans="1:8" ht="15.75" customHeight="1" x14ac:dyDescent="0.25">
      <c r="A3301" s="47">
        <v>3</v>
      </c>
      <c r="B3301" s="324" t="s">
        <v>914</v>
      </c>
      <c r="C3301" s="49" t="s">
        <v>108</v>
      </c>
      <c r="D3301" s="50">
        <v>11</v>
      </c>
      <c r="E3301" s="50">
        <v>100</v>
      </c>
      <c r="F3301" s="50">
        <f t="shared" si="146"/>
      </c>
      <c r="G3301" s="50">
        <v>1</v>
      </c>
      <c r="H3301" s="81">
        <f t="shared" si="147"/>
      </c>
    </row>
    <row r="3302" spans="1:8" ht="15.75" customHeight="1" x14ac:dyDescent="0.25">
      <c r="A3302" s="47"/>
      <c r="B3302" s="324"/>
      <c r="C3302" s="107"/>
      <c r="D3302" s="50"/>
      <c r="E3302" s="50"/>
      <c r="F3302" s="50"/>
      <c r="G3302" s="50"/>
      <c r="H3302" s="81"/>
    </row>
    <row r="3303" spans="1:8" ht="15.75" customHeight="1" x14ac:dyDescent="0.25">
      <c r="A3303" s="47"/>
      <c r="B3303" s="51"/>
      <c r="C3303" s="49"/>
      <c r="D3303" s="50"/>
      <c r="E3303" s="50"/>
      <c r="F3303" s="50"/>
      <c r="G3303" s="50"/>
      <c r="H3303" s="81"/>
    </row>
    <row r="3304" spans="1:8" ht="15.75" customHeight="1" x14ac:dyDescent="0.25">
      <c r="A3304" s="47"/>
      <c r="B3304" s="51"/>
      <c r="C3304" s="107"/>
      <c r="D3304" s="50"/>
      <c r="E3304" s="50"/>
      <c r="F3304" s="50"/>
      <c r="G3304" s="50"/>
      <c r="H3304" s="81"/>
    </row>
    <row r="3305" spans="1:8" ht="15.75" customHeight="1" x14ac:dyDescent="0.25">
      <c r="A3305" s="47"/>
      <c r="B3305" s="51"/>
      <c r="C3305" s="49"/>
      <c r="D3305" s="50"/>
      <c r="E3305" s="50"/>
      <c r="F3305" s="50"/>
      <c r="G3305" s="50"/>
      <c r="H3305" s="81"/>
    </row>
    <row r="3306" spans="1:8" ht="15.75" customHeight="1" x14ac:dyDescent="0.25">
      <c r="A3306" s="83"/>
      <c r="B3306" s="84"/>
      <c r="C3306" s="17"/>
      <c r="D3306" s="58"/>
      <c r="E3306" s="58"/>
      <c r="F3306" s="18"/>
      <c r="G3306" s="58"/>
      <c r="H3306" s="61"/>
    </row>
    <row r="3307" spans="1:8" ht="15.75" customHeight="1" x14ac:dyDescent="0.25">
      <c r="A3307" s="62"/>
      <c r="B3307" s="63"/>
      <c r="C3307" s="64" t="s">
        <v>58</v>
      </c>
      <c r="D3307" s="65">
        <f>SUM(D3299:D3306)</f>
      </c>
      <c r="E3307" s="65"/>
      <c r="F3307" s="65"/>
      <c r="G3307" s="67"/>
      <c r="H3307" s="328">
        <f>SUM(H3299:H3306)</f>
      </c>
    </row>
    <row r="3308" spans="1:8" ht="15.75" customHeight="1" x14ac:dyDescent="0.25">
      <c r="A3308" s="69"/>
      <c r="B3308" s="70"/>
      <c r="C3308" s="70"/>
      <c r="D3308" s="71"/>
      <c r="E3308" s="70"/>
      <c r="F3308" s="72"/>
      <c r="G3308" s="73"/>
      <c r="H3308" s="74"/>
    </row>
    <row r="3309" spans="1:8" ht="15.75" customHeight="1" x14ac:dyDescent="0.25">
      <c r="A3309" s="85" t="s">
        <v>72</v>
      </c>
      <c r="B3309" s="85"/>
      <c r="C3309" s="85"/>
      <c r="D3309" s="85"/>
      <c r="E3309" s="85"/>
      <c r="F3309" s="85"/>
      <c r="G3309" s="85"/>
      <c r="H3309" s="85"/>
    </row>
    <row r="3310" spans="1:8" ht="15.75" customHeight="1" x14ac:dyDescent="0.25">
      <c r="A3310" s="76"/>
      <c r="B3310" s="76"/>
      <c r="C3310" s="76"/>
      <c r="D3310" s="77" t="s">
        <v>59</v>
      </c>
      <c r="E3310" s="76" t="s">
        <v>60</v>
      </c>
      <c r="F3310" s="76"/>
      <c r="G3310" s="17"/>
      <c r="H3310" s="25"/>
    </row>
    <row r="3311" spans="1:8" ht="15.75" customHeight="1" x14ac:dyDescent="0.25">
      <c r="A3311" s="17"/>
      <c r="B3311" s="17"/>
      <c r="C3311" s="17"/>
      <c r="D3311" s="18"/>
      <c r="E3311" s="17"/>
      <c r="F3311" s="17"/>
      <c r="G3311" s="17"/>
      <c r="H3311" s="25"/>
    </row>
    <row r="3312" spans="1:8" ht="15.75" customHeight="1" x14ac:dyDescent="0.25">
      <c r="A3312" s="17"/>
      <c r="B3312" s="17"/>
      <c r="C3312" s="17"/>
      <c r="D3312" s="18"/>
      <c r="E3312" s="17"/>
      <c r="F3312" s="17"/>
      <c r="G3312" s="17"/>
      <c r="H3312" s="25"/>
    </row>
    <row r="3313" spans="1:8" ht="15.75" customHeight="1" x14ac:dyDescent="0.25">
      <c r="A3313" s="76"/>
      <c r="B3313" s="76"/>
      <c r="C3313" s="76"/>
      <c r="D3313" s="77"/>
      <c r="E3313" s="76" t="s">
        <v>61</v>
      </c>
      <c r="F3313" s="76"/>
      <c r="G3313" s="17"/>
      <c r="H3313" s="25"/>
    </row>
    <row r="3314" spans="1:8" ht="15.75" customHeight="1" x14ac:dyDescent="0.25">
      <c r="D3314" s="9"/>
      <c r="H3314" s="9"/>
    </row>
    <row r="3315" spans="1:8" ht="15.75" customHeight="1" x14ac:dyDescent="0.25">
      <c r="D3315" s="9"/>
      <c r="H3315" s="9"/>
    </row>
    <row r="3316" spans="1:8" ht="15.75" customHeight="1" x14ac:dyDescent="0.25">
      <c r="D3316" s="9"/>
      <c r="H3316" s="9"/>
    </row>
    <row r="3317" spans="1:8" ht="15.75" customHeight="1" x14ac:dyDescent="0.25">
      <c r="D3317" s="9"/>
      <c r="H3317" s="9"/>
    </row>
    <row r="3318" spans="1:8" ht="15.75" customHeight="1" x14ac:dyDescent="0.25">
      <c r="D3318" s="9"/>
      <c r="H3318" s="9"/>
    </row>
    <row r="3319" spans="1:8" ht="15.75" customHeight="1" x14ac:dyDescent="0.25">
      <c r="D3319" s="9"/>
      <c r="H3319" s="9"/>
    </row>
    <row r="3320" spans="1:8" ht="15.75" customHeight="1" x14ac:dyDescent="0.25">
      <c r="D3320" s="9"/>
      <c r="H3320" s="9"/>
    </row>
    <row r="3321" spans="1:8" ht="15.75" customHeight="1" x14ac:dyDescent="0.25">
      <c r="D3321" s="9"/>
      <c r="H3321" s="9"/>
    </row>
    <row r="3322" spans="1:8" ht="15.75" customHeight="1" x14ac:dyDescent="0.25">
      <c r="D3322" s="9"/>
      <c r="H3322" s="9"/>
    </row>
    <row r="3323" spans="1:8" ht="15.75" customHeight="1" x14ac:dyDescent="0.25">
      <c r="D3323" s="9"/>
      <c r="H3323" s="9"/>
    </row>
    <row r="3324" spans="1:8" ht="15.75" customHeight="1" x14ac:dyDescent="0.25">
      <c r="D3324" s="9"/>
      <c r="H3324" s="9"/>
    </row>
    <row r="3325" spans="1:8" ht="15.75" customHeight="1" x14ac:dyDescent="0.25">
      <c r="D3325" s="9"/>
      <c r="H3325" s="9"/>
    </row>
    <row r="3326" spans="1:8" ht="15.75" customHeight="1" x14ac:dyDescent="0.25">
      <c r="D3326" s="9"/>
      <c r="H3326" s="9"/>
    </row>
    <row r="3327" spans="1:8" ht="15.75" customHeight="1" x14ac:dyDescent="0.25">
      <c r="D3327" s="9"/>
      <c r="H3327" s="9"/>
    </row>
    <row r="3328" spans="1:8" ht="15.75" customHeight="1" x14ac:dyDescent="0.25">
      <c r="A3328" s="36" t="s">
        <v>21</v>
      </c>
      <c r="B3328" s="36"/>
      <c r="C3328" s="36"/>
      <c r="D3328" s="36"/>
      <c r="E3328" s="36"/>
      <c r="F3328" s="36"/>
      <c r="G3328" s="36"/>
      <c r="H3328" s="36"/>
    </row>
    <row r="3329" spans="1:8" ht="15.75" customHeight="1" x14ac:dyDescent="0.25">
      <c r="A3329" s="17"/>
      <c r="B3329" s="17"/>
      <c r="C3329" s="17"/>
      <c r="D3329" s="18"/>
      <c r="E3329" s="17"/>
      <c r="F3329" s="17"/>
      <c r="G3329" s="17"/>
      <c r="H3329" s="24"/>
    </row>
    <row r="3330" spans="1:8" ht="15.75" customHeight="1" x14ac:dyDescent="0.25">
      <c r="A3330" s="17"/>
      <c r="B3330" s="17"/>
      <c r="C3330" s="18"/>
      <c r="D3330" s="75"/>
      <c r="E3330" s="36"/>
      <c r="F3330" s="36"/>
      <c r="G3330" s="36"/>
      <c r="H3330" s="25"/>
    </row>
    <row r="3331" spans="1:8" ht="15.75" customHeight="1" x14ac:dyDescent="0.25">
      <c r="A3331" s="17" t="s">
        <v>28</v>
      </c>
      <c r="B3331" s="17"/>
      <c r="C3331" s="17"/>
      <c r="D3331" s="18"/>
      <c r="E3331" s="17"/>
      <c r="F3331" s="19" t="s">
        <v>24</v>
      </c>
      <c r="G3331" s="21" t="s">
        <v>653</v>
      </c>
      <c r="H3331" s="22"/>
    </row>
    <row r="3332" spans="1:8" ht="15.75" customHeight="1" x14ac:dyDescent="0.3">
      <c r="A3332" s="160" t="inlineStr">
        <is>
          <t>Dealer-028</t>
        </is>
      </c>
      <c r="B3332" s="161"/>
      <c r="C3332" s="17"/>
      <c r="D3332" s="18"/>
      <c r="E3332" s="17"/>
      <c r="F3332" s="19" t="s">
        <v>29</v>
      </c>
      <c r="G3332" s="17" t="s">
        <v>920</v>
      </c>
      <c r="H3332" s="18"/>
    </row>
    <row r="3333" spans="1:8" ht="15.75" customHeight="1" x14ac:dyDescent="0.3">
      <c r="A3333" s="160" t="inlineStr">
        <is>
          <t>Address line (redacted)</t>
        </is>
      </c>
      <c r="B3333" s="161"/>
      <c r="C3333" s="330" t="s">
        <v>927</v>
      </c>
      <c r="D3333" s="330"/>
      <c r="E3333" s="330"/>
      <c r="F3333" s="17"/>
      <c r="G3333" s="17"/>
      <c r="H3333" s="25"/>
    </row>
    <row r="3334" spans="1:8" ht="15.75" customHeight="1" x14ac:dyDescent="0.3">
      <c r="A3334" s="160" t="inlineStr">
        <is>
          <t>Address line (redacted)</t>
        </is>
      </c>
      <c r="B3334" s="161"/>
      <c r="C3334" s="330"/>
      <c r="D3334" s="330"/>
      <c r="E3334" s="330"/>
      <c r="F3334" s="18"/>
      <c r="G3334" s="17"/>
      <c r="H3334" s="25"/>
    </row>
    <row r="3335" spans="1:8" ht="15.75" customHeight="1" x14ac:dyDescent="0.3">
      <c r="A3335" s="160" t="inlineStr">
        <is>
          <t>Address line (redacted)</t>
        </is>
      </c>
      <c r="B3335" s="161"/>
      <c r="C3335" s="330"/>
      <c r="D3335" s="330"/>
      <c r="E3335" s="330"/>
      <c r="F3335" s="18"/>
      <c r="G3335" s="17"/>
      <c r="H3335" s="25"/>
    </row>
    <row r="3336" spans="1:8" ht="15.75" customHeight="1" x14ac:dyDescent="0.25">
      <c r="A3336" s="17"/>
      <c r="D3336" s="24"/>
      <c r="E3336" s="17"/>
      <c r="F3336" s="18"/>
      <c r="G3336" s="17"/>
      <c r="H3336" s="25"/>
    </row>
    <row r="3337" spans="1:8" ht="15.75" customHeight="1" x14ac:dyDescent="0.25">
      <c r="A3337" s="17" t="s">
        <v>34</v>
      </c>
      <c r="B3337" s="17"/>
      <c r="C3337" s="17"/>
      <c r="D3337" s="18"/>
      <c r="E3337" s="17"/>
      <c r="F3337" s="18"/>
      <c r="G3337" s="17"/>
      <c r="H3337" s="25"/>
    </row>
    <row r="3338" spans="1:8" ht="15.75" customHeight="1" x14ac:dyDescent="0.25">
      <c r="A3338" s="17"/>
      <c r="B3338" s="17"/>
      <c r="C3338" s="17"/>
      <c r="D3338" s="18"/>
      <c r="E3338" s="17"/>
      <c r="F3338" s="18"/>
      <c r="G3338" s="17"/>
      <c r="H3338" s="25"/>
    </row>
    <row r="3339" spans="1:8" ht="15.75" customHeight="1" x14ac:dyDescent="0.25">
      <c r="A3339" s="17" t="s">
        <v>35</v>
      </c>
      <c r="B3339" s="17"/>
      <c r="C3339" s="17"/>
      <c r="D3339" s="18"/>
      <c r="E3339" s="17"/>
      <c r="F3339" s="18"/>
      <c r="G3339" s="17"/>
      <c r="H3339" s="25"/>
    </row>
    <row r="3340" spans="1:8" ht="15.75" customHeight="1" x14ac:dyDescent="0.25">
      <c r="A3340" s="17" t="s">
        <v>36</v>
      </c>
      <c r="B3340" s="17"/>
      <c r="C3340" s="17"/>
      <c r="D3340" s="18"/>
      <c r="E3340" s="17"/>
      <c r="F3340" s="18"/>
      <c r="G3340" s="17"/>
      <c r="H3340" s="25"/>
    </row>
    <row r="3341" spans="1:8" ht="15.75" customHeight="1" x14ac:dyDescent="0.25">
      <c r="A3341" s="17"/>
      <c r="B3341" s="17"/>
      <c r="C3341" s="17"/>
      <c r="D3341" s="18"/>
      <c r="E3341" s="17"/>
      <c r="F3341" s="18"/>
      <c r="G3341" s="17"/>
      <c r="H3341" s="25"/>
    </row>
    <row r="3342" spans="1:8" ht="15.75" customHeight="1" x14ac:dyDescent="0.25">
      <c r="A3342" s="26" t="s">
        <v>37</v>
      </c>
      <c r="B3342" s="27" t="s">
        <v>38</v>
      </c>
      <c r="C3342" s="27"/>
      <c r="D3342" s="28" t="s">
        <v>39</v>
      </c>
      <c r="E3342" s="29" t="s">
        <v>40</v>
      </c>
      <c r="F3342" s="30" t="s">
        <v>41</v>
      </c>
      <c r="G3342" s="31" t="s">
        <v>42</v>
      </c>
      <c r="H3342" s="33" t="s">
        <v>43</v>
      </c>
    </row>
    <row r="3343" spans="1:8" ht="15.75" customHeight="1" x14ac:dyDescent="0.25">
      <c r="A3343" s="34"/>
      <c r="B3343" s="35"/>
      <c r="C3343" s="36"/>
      <c r="D3343" s="37"/>
      <c r="E3343" s="37"/>
      <c r="F3343" s="38"/>
      <c r="G3343" s="39"/>
      <c r="H3343" s="40"/>
    </row>
    <row r="3344" spans="1:8" ht="15.75" customHeight="1" x14ac:dyDescent="0.25">
      <c r="A3344" s="47"/>
      <c r="B3344" s="79" t="s">
        <v>911</v>
      </c>
      <c r="C3344" s="80"/>
      <c r="D3344" s="50"/>
      <c r="E3344" s="50"/>
      <c r="F3344" s="50"/>
      <c r="G3344" s="50"/>
      <c r="H3344" s="45"/>
    </row>
    <row r="3345" spans="1:8" ht="15.75" customHeight="1" x14ac:dyDescent="0.25">
      <c r="A3345" s="47">
        <v>1</v>
      </c>
      <c r="B3345" s="324" t="s">
        <v>912</v>
      </c>
      <c r="C3345" s="49" t="s">
        <v>106</v>
      </c>
      <c r="D3345" s="50">
        <v>4</v>
      </c>
      <c r="E3345" s="50">
        <v>100</v>
      </c>
      <c r="F3345" s="50">
        <f t="shared" ref="F3345:F3347" si="148">+E3345*D3345</f>
      </c>
      <c r="G3345" s="50">
        <v>1</v>
      </c>
      <c r="H3345" s="81">
        <f t="shared" ref="H3345:H3347" si="149">+G3345*F3345</f>
      </c>
    </row>
    <row r="3346" spans="1:8" ht="15.75" customHeight="1" x14ac:dyDescent="0.25">
      <c r="A3346" s="47">
        <v>2</v>
      </c>
      <c r="B3346" s="324" t="s">
        <v>913</v>
      </c>
      <c r="C3346" s="49" t="s">
        <v>107</v>
      </c>
      <c r="D3346" s="50">
        <v>20</v>
      </c>
      <c r="E3346" s="50">
        <v>100</v>
      </c>
      <c r="F3346" s="50">
        <f t="shared" si="148"/>
      </c>
      <c r="G3346" s="50">
        <v>1</v>
      </c>
      <c r="H3346" s="81">
        <f t="shared" si="149"/>
      </c>
    </row>
    <row r="3347" spans="1:8" ht="15.75" customHeight="1" x14ac:dyDescent="0.25">
      <c r="A3347" s="47">
        <v>3</v>
      </c>
      <c r="B3347" s="324" t="s">
        <v>914</v>
      </c>
      <c r="C3347" s="49" t="s">
        <v>108</v>
      </c>
      <c r="D3347" s="50">
        <v>6</v>
      </c>
      <c r="E3347" s="50">
        <v>100</v>
      </c>
      <c r="F3347" s="50">
        <f t="shared" si="148"/>
      </c>
      <c r="G3347" s="50">
        <v>1</v>
      </c>
      <c r="H3347" s="81">
        <f t="shared" si="149"/>
      </c>
    </row>
    <row r="3348" spans="1:8" ht="15.75" customHeight="1" x14ac:dyDescent="0.25">
      <c r="A3348" s="47"/>
      <c r="B3348" s="324"/>
      <c r="C3348" s="107"/>
      <c r="D3348" s="50"/>
      <c r="E3348" s="50"/>
      <c r="F3348" s="50"/>
      <c r="G3348" s="50"/>
      <c r="H3348" s="81"/>
    </row>
    <row r="3349" spans="1:8" ht="15.75" customHeight="1" x14ac:dyDescent="0.25">
      <c r="A3349" s="47"/>
      <c r="B3349" s="51"/>
      <c r="C3349" s="49"/>
      <c r="D3349" s="50"/>
      <c r="E3349" s="50"/>
      <c r="F3349" s="50"/>
      <c r="G3349" s="50"/>
      <c r="H3349" s="81"/>
    </row>
    <row r="3350" spans="1:8" ht="15.75" customHeight="1" x14ac:dyDescent="0.25">
      <c r="A3350" s="47"/>
      <c r="B3350" s="51"/>
      <c r="C3350" s="107"/>
      <c r="D3350" s="50"/>
      <c r="E3350" s="50"/>
      <c r="F3350" s="50"/>
      <c r="G3350" s="50"/>
      <c r="H3350" s="81"/>
    </row>
    <row r="3351" spans="1:8" ht="15.75" customHeight="1" x14ac:dyDescent="0.25">
      <c r="A3351" s="47"/>
      <c r="B3351" s="51"/>
      <c r="C3351" s="49"/>
      <c r="D3351" s="50"/>
      <c r="E3351" s="50"/>
      <c r="F3351" s="50"/>
      <c r="G3351" s="50"/>
      <c r="H3351" s="81"/>
    </row>
    <row r="3352" spans="1:8" ht="15.75" customHeight="1" x14ac:dyDescent="0.25">
      <c r="A3352" s="83"/>
      <c r="B3352" s="84"/>
      <c r="C3352" s="17"/>
      <c r="D3352" s="58"/>
      <c r="E3352" s="58"/>
      <c r="F3352" s="18"/>
      <c r="G3352" s="58"/>
      <c r="H3352" s="61"/>
    </row>
    <row r="3353" spans="1:8" ht="15.75" customHeight="1" x14ac:dyDescent="0.25">
      <c r="A3353" s="62"/>
      <c r="B3353" s="63"/>
      <c r="C3353" s="64" t="s">
        <v>58</v>
      </c>
      <c r="D3353" s="65">
        <f>SUM(D3345:D3352)</f>
      </c>
      <c r="E3353" s="65"/>
      <c r="F3353" s="65"/>
      <c r="G3353" s="67"/>
      <c r="H3353" s="328">
        <f>SUM(H3345:H3352)</f>
      </c>
    </row>
    <row r="3354" spans="1:8" ht="15.75" customHeight="1" x14ac:dyDescent="0.25">
      <c r="A3354" s="69"/>
      <c r="B3354" s="70"/>
      <c r="C3354" s="70"/>
      <c r="D3354" s="71"/>
      <c r="E3354" s="70"/>
      <c r="F3354" s="72"/>
      <c r="G3354" s="73"/>
      <c r="H3354" s="74"/>
    </row>
    <row r="3355" spans="1:8" ht="15.75" customHeight="1" x14ac:dyDescent="0.25">
      <c r="A3355" s="85" t="s">
        <v>72</v>
      </c>
      <c r="B3355" s="85"/>
      <c r="C3355" s="85"/>
      <c r="D3355" s="85"/>
      <c r="E3355" s="85"/>
      <c r="F3355" s="85"/>
      <c r="G3355" s="85"/>
      <c r="H3355" s="85"/>
    </row>
    <row r="3356" spans="1:8" ht="15.75" customHeight="1" x14ac:dyDescent="0.25">
      <c r="A3356" s="76"/>
      <c r="B3356" s="76"/>
      <c r="C3356" s="76"/>
      <c r="D3356" s="77" t="s">
        <v>59</v>
      </c>
      <c r="E3356" s="76" t="s">
        <v>60</v>
      </c>
      <c r="F3356" s="76"/>
      <c r="G3356" s="17"/>
      <c r="H3356" s="25"/>
    </row>
    <row r="3357" spans="1:8" ht="15.75" customHeight="1" x14ac:dyDescent="0.25">
      <c r="A3357" s="17"/>
      <c r="B3357" s="17"/>
      <c r="C3357" s="17"/>
      <c r="D3357" s="18"/>
      <c r="E3357" s="17"/>
      <c r="F3357" s="17"/>
      <c r="G3357" s="17"/>
      <c r="H3357" s="25"/>
    </row>
    <row r="3358" spans="1:8" ht="15.75" customHeight="1" x14ac:dyDescent="0.25">
      <c r="A3358" s="17"/>
      <c r="B3358" s="17"/>
      <c r="C3358" s="17"/>
      <c r="D3358" s="18"/>
      <c r="E3358" s="17"/>
      <c r="F3358" s="17"/>
      <c r="G3358" s="17"/>
      <c r="H3358" s="25"/>
    </row>
    <row r="3359" spans="1:8" ht="15.75" customHeight="1" x14ac:dyDescent="0.25">
      <c r="A3359" s="76"/>
      <c r="B3359" s="76"/>
      <c r="C3359" s="76"/>
      <c r="D3359" s="77"/>
      <c r="E3359" s="76" t="s">
        <v>61</v>
      </c>
      <c r="F3359" s="76"/>
      <c r="G3359" s="17"/>
      <c r="H3359" s="25"/>
    </row>
    <row r="3360" spans="1:8" ht="15.75" customHeight="1" x14ac:dyDescent="0.25">
      <c r="D3360" s="9"/>
      <c r="H3360" s="9"/>
    </row>
    <row r="3361" spans="1:8" ht="15.75" customHeight="1" x14ac:dyDescent="0.25">
      <c r="D3361" s="9"/>
      <c r="H3361" s="9"/>
    </row>
    <row r="3362" spans="1:8" ht="15.75" customHeight="1" x14ac:dyDescent="0.25">
      <c r="D3362" s="9"/>
      <c r="H3362" s="9"/>
    </row>
    <row r="3363" spans="1:8" ht="15.75" customHeight="1" x14ac:dyDescent="0.25">
      <c r="D3363" s="9"/>
      <c r="H3363" s="9"/>
    </row>
    <row r="3364" spans="1:8" ht="15.75" customHeight="1" x14ac:dyDescent="0.25">
      <c r="D3364" s="9"/>
      <c r="H3364" s="9"/>
    </row>
    <row r="3365" spans="1:8" ht="15.75" customHeight="1" x14ac:dyDescent="0.25">
      <c r="D3365" s="9"/>
      <c r="H3365" s="9"/>
    </row>
    <row r="3366" spans="1:8" ht="15.75" customHeight="1" x14ac:dyDescent="0.25">
      <c r="D3366" s="9"/>
      <c r="H3366" s="9"/>
    </row>
    <row r="3367" spans="1:8" ht="15.75" customHeight="1" x14ac:dyDescent="0.25">
      <c r="D3367" s="9"/>
      <c r="H3367" s="9"/>
    </row>
    <row r="3368" spans="1:8" ht="15.75" customHeight="1" x14ac:dyDescent="0.25">
      <c r="D3368" s="9"/>
      <c r="H3368" s="9"/>
    </row>
    <row r="3369" spans="1:8" ht="15.75" customHeight="1" x14ac:dyDescent="0.25">
      <c r="D3369" s="9"/>
      <c r="H3369" s="9"/>
    </row>
    <row r="3370" spans="1:8" ht="15.75" customHeight="1" x14ac:dyDescent="0.25">
      <c r="D3370" s="9"/>
      <c r="H3370" s="9"/>
    </row>
    <row r="3371" spans="1:8" ht="15.75" customHeight="1" x14ac:dyDescent="0.25">
      <c r="D3371" s="9"/>
      <c r="H3371" s="9"/>
    </row>
    <row r="3372" spans="1:8" ht="15.75" customHeight="1" x14ac:dyDescent="0.25">
      <c r="D3372" s="9"/>
      <c r="H3372" s="9"/>
    </row>
    <row r="3373" spans="1:8" ht="15.75" customHeight="1" x14ac:dyDescent="0.25">
      <c r="A3373" s="36" t="s">
        <v>21</v>
      </c>
      <c r="B3373" s="36"/>
      <c r="C3373" s="36"/>
      <c r="D3373" s="36"/>
      <c r="E3373" s="36"/>
      <c r="F3373" s="36"/>
      <c r="G3373" s="36"/>
      <c r="H3373" s="36"/>
    </row>
    <row r="3374" spans="1:8" ht="15.75" customHeight="1" x14ac:dyDescent="0.25">
      <c r="A3374" s="17"/>
      <c r="B3374" s="17"/>
      <c r="C3374" s="17"/>
      <c r="D3374" s="18"/>
      <c r="E3374" s="17"/>
      <c r="F3374" s="17"/>
      <c r="G3374" s="17"/>
      <c r="H3374" s="24"/>
    </row>
    <row r="3375" spans="1:8" ht="15.75" customHeight="1" x14ac:dyDescent="0.25">
      <c r="E3375" s="17"/>
      <c r="F3375" s="36"/>
      <c r="G3375" s="36"/>
      <c r="H3375" s="25"/>
    </row>
    <row r="3376" spans="1:8" ht="15.75" customHeight="1" x14ac:dyDescent="0.25">
      <c r="A3376" s="17" t="s">
        <v>28</v>
      </c>
      <c r="B3376" s="17"/>
      <c r="C3376" s="17"/>
      <c r="E3376" s="17"/>
      <c r="F3376" s="19" t="s">
        <v>24</v>
      </c>
      <c r="G3376" s="21" t="s">
        <v>653</v>
      </c>
      <c r="H3376" s="22"/>
    </row>
    <row r="3377" spans="1:8" ht="15.75" customHeight="1" x14ac:dyDescent="0.25">
      <c r="A3377" s="17" t="inlineStr">
        <is>
          <t>Dealer-013</t>
        </is>
      </c>
      <c r="B3377" s="17"/>
      <c r="C3377" s="17" t="inlineStr">
        <is>
          <t>ATTN: Contact-003</t>
        </is>
      </c>
      <c r="D3377" s="331"/>
      <c r="E3377" s="331"/>
      <c r="F3377" s="19" t="s">
        <v>29</v>
      </c>
      <c r="G3377" s="17" t="s">
        <v>923</v>
      </c>
      <c r="H3377" s="18"/>
    </row>
    <row r="3378" spans="1:8" ht="15.75" customHeight="1" x14ac:dyDescent="0.25">
      <c r="A3378" s="17" t="inlineStr">
        <is>
          <t>Address line (redacted)</t>
        </is>
      </c>
      <c r="B3378" s="17"/>
      <c r="C3378" s="331"/>
      <c r="D3378" s="331"/>
      <c r="E3378" s="331"/>
      <c r="F3378" s="17"/>
      <c r="G3378" s="17"/>
      <c r="H3378" s="25"/>
    </row>
    <row r="3379" spans="1:8" ht="15.75" customHeight="1" x14ac:dyDescent="0.25">
      <c r="A3379" s="17" t="inlineStr">
        <is>
          <t>Address line (redacted)</t>
        </is>
      </c>
      <c r="B3379" s="17"/>
      <c r="C3379" s="331"/>
      <c r="D3379" s="331"/>
      <c r="E3379" s="331"/>
      <c r="F3379" s="18"/>
      <c r="G3379" s="17"/>
      <c r="H3379" s="25"/>
    </row>
    <row r="3380" spans="1:8" ht="15.75" customHeight="1" x14ac:dyDescent="0.3">
      <c r="A3380" s="160"/>
      <c r="B3380" s="161"/>
      <c r="C3380" s="332"/>
      <c r="D3380" s="332"/>
      <c r="E3380" s="332"/>
      <c r="F3380" s="18"/>
      <c r="G3380" s="17"/>
      <c r="H3380" s="25"/>
    </row>
    <row r="3381" spans="1:8" ht="15.75" customHeight="1" x14ac:dyDescent="0.25">
      <c r="A3381" s="17"/>
      <c r="D3381" s="24"/>
      <c r="E3381" s="17"/>
      <c r="F3381" s="18"/>
      <c r="G3381" s="17"/>
      <c r="H3381" s="25"/>
    </row>
    <row r="3382" spans="1:8" ht="15.75" customHeight="1" x14ac:dyDescent="0.25">
      <c r="A3382" s="17" t="s">
        <v>34</v>
      </c>
      <c r="B3382" s="17"/>
      <c r="C3382" s="17"/>
      <c r="D3382" s="18"/>
      <c r="E3382" s="17"/>
      <c r="F3382" s="18"/>
      <c r="G3382" s="17"/>
      <c r="H3382" s="25"/>
    </row>
    <row r="3383" spans="1:8" ht="15.75" customHeight="1" x14ac:dyDescent="0.25">
      <c r="A3383" s="17"/>
      <c r="B3383" s="17"/>
      <c r="C3383" s="17"/>
      <c r="D3383" s="18"/>
      <c r="E3383" s="17"/>
      <c r="F3383" s="18"/>
      <c r="G3383" s="17"/>
      <c r="H3383" s="25"/>
    </row>
    <row r="3384" spans="1:8" ht="15.75" customHeight="1" x14ac:dyDescent="0.25">
      <c r="A3384" s="17" t="s">
        <v>35</v>
      </c>
      <c r="B3384" s="17"/>
      <c r="C3384" s="17"/>
      <c r="D3384" s="18"/>
      <c r="E3384" s="17"/>
      <c r="F3384" s="18"/>
      <c r="G3384" s="17"/>
      <c r="H3384" s="25"/>
    </row>
    <row r="3385" spans="1:8" ht="15.75" customHeight="1" x14ac:dyDescent="0.25">
      <c r="A3385" s="17" t="s">
        <v>36</v>
      </c>
      <c r="B3385" s="17"/>
      <c r="C3385" s="17"/>
      <c r="D3385" s="18"/>
      <c r="E3385" s="17"/>
      <c r="F3385" s="18"/>
      <c r="G3385" s="17"/>
      <c r="H3385" s="25"/>
    </row>
    <row r="3386" spans="1:8" ht="15.75" customHeight="1" x14ac:dyDescent="0.25">
      <c r="A3386" s="17"/>
      <c r="B3386" s="17"/>
      <c r="C3386" s="17"/>
      <c r="D3386" s="18"/>
      <c r="E3386" s="17"/>
      <c r="F3386" s="18"/>
      <c r="G3386" s="17"/>
      <c r="H3386" s="25"/>
    </row>
    <row r="3387" spans="1:8" ht="15.75" customHeight="1" x14ac:dyDescent="0.25">
      <c r="A3387" s="26" t="s">
        <v>37</v>
      </c>
      <c r="B3387" s="27" t="s">
        <v>38</v>
      </c>
      <c r="C3387" s="27"/>
      <c r="D3387" s="28" t="s">
        <v>39</v>
      </c>
      <c r="E3387" s="29" t="s">
        <v>40</v>
      </c>
      <c r="F3387" s="30" t="s">
        <v>41</v>
      </c>
      <c r="G3387" s="31" t="s">
        <v>42</v>
      </c>
      <c r="H3387" s="33" t="s">
        <v>43</v>
      </c>
    </row>
    <row r="3388" spans="1:8" ht="15.75" customHeight="1" x14ac:dyDescent="0.25">
      <c r="A3388" s="34"/>
      <c r="B3388" s="35"/>
      <c r="C3388" s="36"/>
      <c r="D3388" s="37"/>
      <c r="E3388" s="37"/>
      <c r="F3388" s="38"/>
      <c r="G3388" s="39"/>
      <c r="H3388" s="40"/>
    </row>
    <row r="3389" spans="1:8" ht="15.75" customHeight="1" x14ac:dyDescent="0.25">
      <c r="A3389" s="47"/>
      <c r="B3389" s="79" t="s">
        <v>911</v>
      </c>
      <c r="C3389" s="80"/>
      <c r="D3389" s="50"/>
      <c r="E3389" s="50"/>
      <c r="F3389" s="50"/>
      <c r="G3389" s="50"/>
      <c r="H3389" s="45"/>
    </row>
    <row r="3390" spans="1:8" ht="15.75" customHeight="1" x14ac:dyDescent="0.25">
      <c r="A3390" s="47">
        <v>1</v>
      </c>
      <c r="B3390" s="324" t="s">
        <v>912</v>
      </c>
      <c r="C3390" s="49" t="s">
        <v>106</v>
      </c>
      <c r="D3390" s="50">
        <v>2</v>
      </c>
      <c r="E3390" s="50">
        <v>100</v>
      </c>
      <c r="F3390" s="50">
        <f t="shared" ref="F3390:F3392" si="150">+E3390*D3390</f>
      </c>
      <c r="G3390" s="50">
        <v>1</v>
      </c>
      <c r="H3390" s="81">
        <f t="shared" ref="H3390:H3392" si="151">+G3390*F3390</f>
      </c>
    </row>
    <row r="3391" spans="1:8" ht="15.75" customHeight="1" x14ac:dyDescent="0.25">
      <c r="A3391" s="47">
        <v>2</v>
      </c>
      <c r="B3391" s="324" t="s">
        <v>913</v>
      </c>
      <c r="C3391" s="49" t="s">
        <v>107</v>
      </c>
      <c r="D3391" s="50">
        <v>6</v>
      </c>
      <c r="E3391" s="50">
        <v>100</v>
      </c>
      <c r="F3391" s="50">
        <f t="shared" si="150"/>
      </c>
      <c r="G3391" s="50">
        <v>1</v>
      </c>
      <c r="H3391" s="81">
        <f t="shared" si="151"/>
      </c>
    </row>
    <row r="3392" spans="1:8" ht="15.75" customHeight="1" x14ac:dyDescent="0.25">
      <c r="A3392" s="47">
        <v>3</v>
      </c>
      <c r="B3392" s="324" t="s">
        <v>914</v>
      </c>
      <c r="C3392" s="49" t="s">
        <v>108</v>
      </c>
      <c r="D3392" s="50">
        <v>2</v>
      </c>
      <c r="E3392" s="50">
        <v>100</v>
      </c>
      <c r="F3392" s="50">
        <f t="shared" si="150"/>
      </c>
      <c r="G3392" s="50">
        <v>1</v>
      </c>
      <c r="H3392" s="81">
        <f t="shared" si="151"/>
      </c>
    </row>
    <row r="3393" spans="1:8" ht="15.75" customHeight="1" x14ac:dyDescent="0.25">
      <c r="A3393" s="47"/>
      <c r="B3393" s="324"/>
      <c r="C3393" s="107"/>
      <c r="D3393" s="50"/>
      <c r="E3393" s="50"/>
      <c r="F3393" s="50"/>
      <c r="G3393" s="50"/>
      <c r="H3393" s="81"/>
    </row>
    <row r="3394" spans="1:8" ht="15.75" customHeight="1" x14ac:dyDescent="0.25">
      <c r="A3394" s="47"/>
      <c r="B3394" s="51"/>
      <c r="C3394" s="49"/>
      <c r="D3394" s="50"/>
      <c r="E3394" s="50"/>
      <c r="F3394" s="50"/>
      <c r="G3394" s="50"/>
      <c r="H3394" s="81"/>
    </row>
    <row r="3395" spans="1:8" ht="15.75" customHeight="1" x14ac:dyDescent="0.25">
      <c r="A3395" s="47"/>
      <c r="B3395" s="51"/>
      <c r="C3395" s="107"/>
      <c r="D3395" s="50"/>
      <c r="E3395" s="50"/>
      <c r="F3395" s="50"/>
      <c r="G3395" s="50"/>
      <c r="H3395" s="81"/>
    </row>
    <row r="3396" spans="1:8" ht="15.75" customHeight="1" x14ac:dyDescent="0.25">
      <c r="A3396" s="47"/>
      <c r="B3396" s="51"/>
      <c r="C3396" s="49"/>
      <c r="D3396" s="50"/>
      <c r="E3396" s="50"/>
      <c r="F3396" s="50"/>
      <c r="G3396" s="50"/>
      <c r="H3396" s="81"/>
    </row>
    <row r="3397" spans="1:8" ht="15.75" customHeight="1" x14ac:dyDescent="0.25">
      <c r="A3397" s="83"/>
      <c r="B3397" s="84"/>
      <c r="C3397" s="17"/>
      <c r="D3397" s="58"/>
      <c r="E3397" s="58"/>
      <c r="F3397" s="18"/>
      <c r="G3397" s="58"/>
      <c r="H3397" s="61"/>
    </row>
    <row r="3398" spans="1:8" ht="15.75" customHeight="1" x14ac:dyDescent="0.25">
      <c r="A3398" s="62"/>
      <c r="B3398" s="63"/>
      <c r="C3398" s="64" t="s">
        <v>58</v>
      </c>
      <c r="D3398" s="65">
        <f>SUM(D3390:D3397)</f>
      </c>
      <c r="E3398" s="65"/>
      <c r="F3398" s="65"/>
      <c r="G3398" s="67"/>
      <c r="H3398" s="328">
        <f>SUM(H3390:H3397)</f>
      </c>
    </row>
    <row r="3399" spans="1:8" ht="15.75" customHeight="1" x14ac:dyDescent="0.25">
      <c r="A3399" s="69"/>
      <c r="B3399" s="70"/>
      <c r="C3399" s="70"/>
      <c r="D3399" s="71"/>
      <c r="E3399" s="70"/>
      <c r="F3399" s="72"/>
      <c r="G3399" s="73"/>
      <c r="H3399" s="74"/>
    </row>
    <row r="3400" spans="1:8" ht="15.75" customHeight="1" x14ac:dyDescent="0.25">
      <c r="A3400" s="85" t="s">
        <v>72</v>
      </c>
      <c r="B3400" s="85"/>
      <c r="C3400" s="85"/>
      <c r="D3400" s="85"/>
      <c r="E3400" s="85"/>
      <c r="F3400" s="85"/>
      <c r="G3400" s="85"/>
      <c r="H3400" s="85"/>
    </row>
    <row r="3401" spans="1:8" ht="15.75" customHeight="1" x14ac:dyDescent="0.25">
      <c r="A3401" s="76"/>
      <c r="B3401" s="76"/>
      <c r="C3401" s="76"/>
      <c r="D3401" s="77" t="s">
        <v>59</v>
      </c>
      <c r="E3401" s="76" t="s">
        <v>60</v>
      </c>
      <c r="F3401" s="76"/>
      <c r="G3401" s="17"/>
      <c r="H3401" s="25"/>
    </row>
    <row r="3402" spans="1:8" ht="15.75" customHeight="1" x14ac:dyDescent="0.25">
      <c r="A3402" s="17"/>
      <c r="B3402" s="17"/>
      <c r="C3402" s="17"/>
      <c r="D3402" s="18"/>
      <c r="E3402" s="17"/>
      <c r="F3402" s="17"/>
      <c r="G3402" s="17"/>
      <c r="H3402" s="25"/>
    </row>
    <row r="3403" spans="1:8" ht="15.75" customHeight="1" x14ac:dyDescent="0.25">
      <c r="A3403" s="17"/>
      <c r="B3403" s="17"/>
      <c r="C3403" s="17"/>
      <c r="D3403" s="18"/>
      <c r="E3403" s="17"/>
      <c r="F3403" s="17"/>
      <c r="G3403" s="17"/>
      <c r="H3403" s="25"/>
    </row>
    <row r="3404" spans="1:8" ht="15.75" customHeight="1" x14ac:dyDescent="0.25">
      <c r="A3404" s="76"/>
      <c r="B3404" s="76"/>
      <c r="C3404" s="76"/>
      <c r="D3404" s="77"/>
      <c r="E3404" s="76" t="s">
        <v>61</v>
      </c>
      <c r="F3404" s="76"/>
      <c r="G3404" s="17"/>
      <c r="H3404" s="25"/>
    </row>
    <row r="3405" spans="1:8" ht="15.75" customHeight="1" x14ac:dyDescent="0.25">
      <c r="D3405" s="9"/>
      <c r="H3405" s="9"/>
    </row>
    <row r="3406" spans="1:8" ht="15.75" customHeight="1" x14ac:dyDescent="0.25">
      <c r="D3406" s="9"/>
      <c r="H3406" s="9"/>
    </row>
    <row r="3407" spans="1:8" ht="15.75" customHeight="1" x14ac:dyDescent="0.25">
      <c r="D3407" s="9"/>
      <c r="H3407" s="9"/>
    </row>
    <row r="3408" spans="1:8" ht="15.75" customHeight="1" x14ac:dyDescent="0.25">
      <c r="D3408" s="9"/>
      <c r="H3408" s="9"/>
    </row>
    <row r="3409" spans="1:8" ht="15.75" customHeight="1" x14ac:dyDescent="0.25">
      <c r="D3409" s="9"/>
      <c r="H3409" s="9"/>
    </row>
    <row r="3410" spans="1:8" ht="15.75" customHeight="1" x14ac:dyDescent="0.25">
      <c r="D3410" s="9"/>
      <c r="H3410" s="9"/>
    </row>
    <row r="3411" spans="1:8" ht="15.75" customHeight="1" x14ac:dyDescent="0.25">
      <c r="D3411" s="9"/>
      <c r="H3411" s="9"/>
    </row>
    <row r="3412" spans="1:8" ht="15.75" customHeight="1" x14ac:dyDescent="0.25">
      <c r="D3412" s="9"/>
      <c r="H3412" s="9"/>
    </row>
    <row r="3413" spans="1:8" ht="15.75" customHeight="1" x14ac:dyDescent="0.25">
      <c r="D3413" s="9"/>
      <c r="H3413" s="9"/>
    </row>
    <row r="3414" spans="1:8" ht="15.75" customHeight="1" x14ac:dyDescent="0.25">
      <c r="D3414" s="9"/>
      <c r="H3414" s="9"/>
    </row>
    <row r="3415" spans="1:8" ht="15.75" customHeight="1" x14ac:dyDescent="0.25">
      <c r="D3415" s="9"/>
      <c r="H3415" s="9"/>
    </row>
    <row r="3416" spans="1:8" ht="15.75" customHeight="1" x14ac:dyDescent="0.25">
      <c r="D3416" s="9"/>
      <c r="H3416" s="9"/>
    </row>
    <row r="3417" spans="1:8" ht="15.75" customHeight="1" x14ac:dyDescent="0.25">
      <c r="D3417" s="9"/>
      <c r="H3417" s="9"/>
    </row>
    <row r="3418" spans="1:8" ht="15.75" customHeight="1" x14ac:dyDescent="0.25">
      <c r="D3418" s="9"/>
      <c r="H3418" s="9"/>
    </row>
    <row r="3419" spans="1:8" ht="15.75" customHeight="1" x14ac:dyDescent="0.25">
      <c r="A3419" s="36" t="s">
        <v>21</v>
      </c>
      <c r="B3419" s="36"/>
      <c r="C3419" s="36"/>
      <c r="D3419" s="36"/>
      <c r="E3419" s="36"/>
      <c r="F3419" s="36"/>
      <c r="G3419" s="36"/>
      <c r="H3419" s="36"/>
    </row>
    <row r="3420" spans="1:8" ht="15.75" customHeight="1" x14ac:dyDescent="0.25">
      <c r="A3420" s="17"/>
      <c r="B3420" s="17"/>
      <c r="C3420" s="17"/>
      <c r="D3420" s="18"/>
      <c r="E3420" s="17"/>
      <c r="F3420" s="17"/>
      <c r="G3420" s="17"/>
      <c r="H3420" s="24"/>
    </row>
    <row r="3421" spans="1:8" ht="15.75" customHeight="1" x14ac:dyDescent="0.25">
      <c r="E3421" s="17"/>
      <c r="F3421" s="36"/>
      <c r="G3421" s="36"/>
      <c r="H3421" s="25"/>
    </row>
    <row r="3422" spans="1:8" ht="15.75" customHeight="1" x14ac:dyDescent="0.25">
      <c r="A3422" s="17" t="s">
        <v>28</v>
      </c>
      <c r="B3422" s="17"/>
      <c r="C3422" s="17"/>
      <c r="E3422" s="17"/>
      <c r="F3422" s="19" t="s">
        <v>24</v>
      </c>
      <c r="G3422" s="21" t="s">
        <v>653</v>
      </c>
      <c r="H3422" s="22"/>
    </row>
    <row r="3423" spans="1:8" ht="15.75" customHeight="1" x14ac:dyDescent="0.3">
      <c r="A3423" s="17" t="inlineStr">
        <is>
          <t>Dealer-022</t>
        </is>
      </c>
      <c r="B3423" s="87"/>
      <c r="C3423" s="17"/>
      <c r="D3423" s="331"/>
      <c r="E3423" s="331"/>
      <c r="F3423" s="19" t="s">
        <v>29</v>
      </c>
      <c r="G3423" s="17" t="s">
        <v>926</v>
      </c>
      <c r="H3423" s="18"/>
    </row>
    <row r="3424" spans="1:8" ht="15.75" customHeight="1" x14ac:dyDescent="0.3">
      <c r="A3424" s="17" t="inlineStr">
        <is>
          <t>Address line (redacted)</t>
        </is>
      </c>
      <c r="B3424" s="87"/>
      <c r="C3424" s="331"/>
      <c r="D3424" s="331"/>
      <c r="E3424" s="331"/>
      <c r="F3424" s="17"/>
      <c r="G3424" s="17"/>
      <c r="H3424" s="25"/>
    </row>
    <row r="3425" spans="1:8" ht="15.75" customHeight="1" x14ac:dyDescent="0.25">
      <c r="A3425" s="17"/>
      <c r="B3425" s="17"/>
      <c r="C3425" s="331"/>
      <c r="D3425" s="331"/>
      <c r="E3425" s="331"/>
      <c r="F3425" s="18"/>
      <c r="G3425" s="17"/>
      <c r="H3425" s="25"/>
    </row>
    <row r="3426" spans="1:8" ht="15.75" customHeight="1" x14ac:dyDescent="0.3">
      <c r="A3426" s="160"/>
      <c r="B3426" s="161"/>
      <c r="C3426" s="332"/>
      <c r="D3426" s="332"/>
      <c r="E3426" s="332"/>
      <c r="F3426" s="18"/>
      <c r="G3426" s="17"/>
      <c r="H3426" s="25"/>
    </row>
    <row r="3427" spans="1:8" ht="15.75" customHeight="1" x14ac:dyDescent="0.25">
      <c r="A3427" s="17"/>
      <c r="D3427" s="24"/>
      <c r="E3427" s="17"/>
      <c r="F3427" s="18"/>
      <c r="G3427" s="17"/>
      <c r="H3427" s="25"/>
    </row>
    <row r="3428" spans="1:8" ht="15.75" customHeight="1" x14ac:dyDescent="0.25">
      <c r="A3428" s="17" t="s">
        <v>34</v>
      </c>
      <c r="B3428" s="17"/>
      <c r="C3428" s="17"/>
      <c r="D3428" s="18"/>
      <c r="E3428" s="17"/>
      <c r="F3428" s="18"/>
      <c r="G3428" s="17"/>
      <c r="H3428" s="25"/>
    </row>
    <row r="3429" spans="1:8" ht="15.75" customHeight="1" x14ac:dyDescent="0.25">
      <c r="A3429" s="17"/>
      <c r="B3429" s="17"/>
      <c r="C3429" s="17"/>
      <c r="D3429" s="18"/>
      <c r="E3429" s="17"/>
      <c r="F3429" s="18"/>
      <c r="G3429" s="17"/>
      <c r="H3429" s="25"/>
    </row>
    <row r="3430" spans="1:8" ht="15.75" customHeight="1" x14ac:dyDescent="0.25">
      <c r="A3430" s="17" t="s">
        <v>35</v>
      </c>
      <c r="B3430" s="17"/>
      <c r="C3430" s="17"/>
      <c r="D3430" s="18"/>
      <c r="E3430" s="17"/>
      <c r="F3430" s="18"/>
      <c r="G3430" s="17"/>
      <c r="H3430" s="25"/>
    </row>
    <row r="3431" spans="1:8" ht="15.75" customHeight="1" x14ac:dyDescent="0.25">
      <c r="A3431" s="17" t="s">
        <v>36</v>
      </c>
      <c r="B3431" s="17"/>
      <c r="C3431" s="17"/>
      <c r="D3431" s="18"/>
      <c r="E3431" s="17"/>
      <c r="F3431" s="18"/>
      <c r="G3431" s="17"/>
      <c r="H3431" s="25"/>
    </row>
    <row r="3432" spans="1:8" ht="15.75" customHeight="1" x14ac:dyDescent="0.25">
      <c r="A3432" s="17"/>
      <c r="B3432" s="17"/>
      <c r="C3432" s="17"/>
      <c r="D3432" s="18"/>
      <c r="E3432" s="17"/>
      <c r="F3432" s="18"/>
      <c r="G3432" s="17"/>
      <c r="H3432" s="25"/>
    </row>
    <row r="3433" spans="1:8" ht="15.75" customHeight="1" x14ac:dyDescent="0.25">
      <c r="A3433" s="26" t="s">
        <v>37</v>
      </c>
      <c r="B3433" s="27" t="s">
        <v>38</v>
      </c>
      <c r="C3433" s="27"/>
      <c r="D3433" s="28" t="s">
        <v>39</v>
      </c>
      <c r="E3433" s="29" t="s">
        <v>40</v>
      </c>
      <c r="F3433" s="30" t="s">
        <v>41</v>
      </c>
      <c r="G3433" s="31" t="s">
        <v>42</v>
      </c>
      <c r="H3433" s="33" t="s">
        <v>43</v>
      </c>
    </row>
    <row r="3434" spans="1:8" ht="15.75" customHeight="1" x14ac:dyDescent="0.25">
      <c r="A3434" s="34"/>
      <c r="B3434" s="35"/>
      <c r="C3434" s="36"/>
      <c r="D3434" s="37"/>
      <c r="E3434" s="37"/>
      <c r="F3434" s="38"/>
      <c r="G3434" s="39"/>
      <c r="H3434" s="40"/>
    </row>
    <row r="3435" spans="1:8" ht="15.75" customHeight="1" x14ac:dyDescent="0.25">
      <c r="A3435" s="47"/>
      <c r="B3435" s="79" t="s">
        <v>911</v>
      </c>
      <c r="C3435" s="80"/>
      <c r="D3435" s="50"/>
      <c r="E3435" s="50"/>
      <c r="F3435" s="50"/>
      <c r="G3435" s="50"/>
      <c r="H3435" s="45"/>
    </row>
    <row r="3436" spans="1:8" ht="15.75" customHeight="1" x14ac:dyDescent="0.25">
      <c r="A3436" s="47">
        <v>1</v>
      </c>
      <c r="B3436" s="324" t="s">
        <v>912</v>
      </c>
      <c r="C3436" s="49" t="s">
        <v>106</v>
      </c>
      <c r="D3436" s="50">
        <v>4</v>
      </c>
      <c r="E3436" s="50">
        <v>100</v>
      </c>
      <c r="F3436" s="50">
        <f t="shared" ref="F3436:F3438" si="152">+E3436*D3436</f>
      </c>
      <c r="G3436" s="50">
        <v>1</v>
      </c>
      <c r="H3436" s="81">
        <f t="shared" ref="H3436:H3438" si="153">+G3436*F3436</f>
      </c>
    </row>
    <row r="3437" spans="1:8" ht="15.75" customHeight="1" x14ac:dyDescent="0.25">
      <c r="A3437" s="47">
        <v>2</v>
      </c>
      <c r="B3437" s="324" t="s">
        <v>913</v>
      </c>
      <c r="C3437" s="49" t="s">
        <v>107</v>
      </c>
      <c r="D3437" s="50">
        <v>19</v>
      </c>
      <c r="E3437" s="50">
        <v>100</v>
      </c>
      <c r="F3437" s="50">
        <f t="shared" si="152"/>
      </c>
      <c r="G3437" s="50">
        <v>1</v>
      </c>
      <c r="H3437" s="81">
        <f t="shared" si="153"/>
      </c>
    </row>
    <row r="3438" spans="1:8" ht="15.75" customHeight="1" x14ac:dyDescent="0.25">
      <c r="A3438" s="47">
        <v>3</v>
      </c>
      <c r="B3438" s="324" t="s">
        <v>914</v>
      </c>
      <c r="C3438" s="49" t="s">
        <v>108</v>
      </c>
      <c r="D3438" s="50">
        <v>7</v>
      </c>
      <c r="E3438" s="50">
        <v>100</v>
      </c>
      <c r="F3438" s="50">
        <f t="shared" si="152"/>
      </c>
      <c r="G3438" s="50">
        <v>1</v>
      </c>
      <c r="H3438" s="81">
        <f t="shared" si="153"/>
      </c>
    </row>
    <row r="3439" spans="1:8" ht="15.75" customHeight="1" x14ac:dyDescent="0.25">
      <c r="A3439" s="47"/>
      <c r="B3439" s="324"/>
      <c r="C3439" s="107"/>
      <c r="D3439" s="50"/>
      <c r="E3439" s="50"/>
      <c r="F3439" s="50"/>
      <c r="G3439" s="50"/>
      <c r="H3439" s="81"/>
    </row>
    <row r="3440" spans="1:8" ht="15" customHeight="1" x14ac:dyDescent="0.25">
      <c r="A3440" s="47"/>
      <c r="B3440" s="326" t="s">
        <v>936</v>
      </c>
      <c r="C3440" s="49"/>
      <c r="D3440" s="50"/>
      <c r="E3440" s="50"/>
      <c r="F3440" s="50"/>
      <c r="G3440" s="50"/>
      <c r="H3440" s="81"/>
    </row>
    <row r="3441" spans="1:8" ht="15.75" customHeight="1" x14ac:dyDescent="0.25">
      <c r="A3441" s="47"/>
      <c r="B3441" s="327"/>
      <c r="C3441" s="107"/>
      <c r="D3441" s="50"/>
      <c r="E3441" s="50"/>
      <c r="F3441" s="50"/>
      <c r="G3441" s="50"/>
      <c r="H3441" s="81"/>
    </row>
    <row r="3442" spans="1:8" ht="15.75" customHeight="1" x14ac:dyDescent="0.25">
      <c r="A3442" s="47"/>
      <c r="B3442" s="51"/>
      <c r="C3442" s="49"/>
      <c r="D3442" s="50"/>
      <c r="E3442" s="50"/>
      <c r="F3442" s="50"/>
      <c r="G3442" s="50"/>
      <c r="H3442" s="81"/>
    </row>
    <row r="3443" spans="1:8" ht="15.75" customHeight="1" x14ac:dyDescent="0.25">
      <c r="A3443" s="83"/>
      <c r="B3443" s="84"/>
      <c r="C3443" s="17"/>
      <c r="D3443" s="58"/>
      <c r="E3443" s="58"/>
      <c r="F3443" s="18"/>
      <c r="G3443" s="58"/>
      <c r="H3443" s="61"/>
    </row>
    <row r="3444" spans="1:8" ht="15.75" customHeight="1" x14ac:dyDescent="0.25">
      <c r="A3444" s="62"/>
      <c r="B3444" s="63"/>
      <c r="C3444" s="64" t="s">
        <v>58</v>
      </c>
      <c r="D3444" s="65">
        <f>SUM(D3436:D3443)</f>
      </c>
      <c r="E3444" s="65"/>
      <c r="F3444" s="65"/>
      <c r="G3444" s="67"/>
      <c r="H3444" s="328">
        <f>SUM(H3436:H3443)</f>
      </c>
    </row>
    <row r="3445" spans="1:8" ht="15.75" customHeight="1" x14ac:dyDescent="0.25">
      <c r="A3445" s="69"/>
      <c r="B3445" s="70"/>
      <c r="C3445" s="70"/>
      <c r="D3445" s="71"/>
      <c r="E3445" s="70"/>
      <c r="F3445" s="72"/>
      <c r="G3445" s="73"/>
      <c r="H3445" s="74"/>
    </row>
    <row r="3446" spans="1:8" ht="15.75" customHeight="1" x14ac:dyDescent="0.25">
      <c r="A3446" s="85" t="s">
        <v>937</v>
      </c>
      <c r="B3446" s="85"/>
      <c r="C3446" s="85"/>
      <c r="D3446" s="85"/>
      <c r="E3446" s="85"/>
      <c r="F3446" s="85"/>
      <c r="G3446" s="85"/>
      <c r="H3446" s="85"/>
    </row>
    <row r="3447" spans="1:8" ht="15.75" customHeight="1" x14ac:dyDescent="0.25">
      <c r="A3447" s="76"/>
      <c r="B3447" s="76"/>
      <c r="C3447" s="76"/>
      <c r="D3447" s="77" t="s">
        <v>59</v>
      </c>
      <c r="E3447" s="76" t="s">
        <v>60</v>
      </c>
      <c r="F3447" s="76"/>
      <c r="G3447" s="17"/>
      <c r="H3447" s="25"/>
    </row>
    <row r="3448" spans="1:8" ht="15.75" customHeight="1" x14ac:dyDescent="0.25">
      <c r="A3448" s="17"/>
      <c r="B3448" s="17"/>
      <c r="C3448" s="17"/>
      <c r="D3448" s="18"/>
      <c r="E3448" s="17"/>
      <c r="F3448" s="17"/>
      <c r="G3448" s="17"/>
      <c r="H3448" s="25"/>
    </row>
    <row r="3449" spans="1:8" ht="15.75" customHeight="1" x14ac:dyDescent="0.25">
      <c r="A3449" s="17"/>
      <c r="B3449" s="17"/>
      <c r="C3449" s="17"/>
      <c r="D3449" s="18"/>
      <c r="E3449" s="17"/>
      <c r="F3449" s="17"/>
      <c r="G3449" s="17"/>
      <c r="H3449" s="25"/>
    </row>
    <row r="3450" spans="1:8" ht="15.75" customHeight="1" x14ac:dyDescent="0.25">
      <c r="A3450" s="76"/>
      <c r="B3450" s="76"/>
      <c r="C3450" s="76"/>
      <c r="D3450" s="77"/>
      <c r="E3450" s="76" t="s">
        <v>61</v>
      </c>
      <c r="F3450" s="76"/>
      <c r="G3450" s="17"/>
      <c r="H3450" s="25"/>
    </row>
    <row r="3451" spans="1:8" ht="15.75" customHeight="1" x14ac:dyDescent="0.25">
      <c r="D3451" s="9"/>
      <c r="H3451" s="9"/>
    </row>
    <row r="3452" spans="1:8" ht="15.75" customHeight="1" x14ac:dyDescent="0.25">
      <c r="D3452" s="9"/>
      <c r="H3452" s="9"/>
    </row>
    <row r="3453" spans="1:8" ht="15.75" customHeight="1" x14ac:dyDescent="0.25">
      <c r="D3453" s="9"/>
      <c r="H3453" s="9"/>
    </row>
    <row r="3454" spans="1:8" ht="15.75" customHeight="1" x14ac:dyDescent="0.25">
      <c r="D3454" s="9"/>
      <c r="H3454" s="9"/>
    </row>
    <row r="3455" spans="1:8" ht="15.75" customHeight="1" x14ac:dyDescent="0.25">
      <c r="D3455" s="9"/>
      <c r="H3455" s="9"/>
    </row>
    <row r="3456" spans="1:8" ht="15.75" customHeight="1" x14ac:dyDescent="0.25">
      <c r="D3456" s="9"/>
      <c r="H3456" s="9"/>
    </row>
    <row r="3457" spans="1:8" ht="15.75" customHeight="1" x14ac:dyDescent="0.25">
      <c r="D3457" s="9"/>
      <c r="H3457" s="9"/>
    </row>
    <row r="3458" spans="1:8" ht="15.75" customHeight="1" x14ac:dyDescent="0.25">
      <c r="D3458" s="9"/>
      <c r="H3458" s="9"/>
    </row>
    <row r="3459" spans="1:8" ht="15.75" customHeight="1" x14ac:dyDescent="0.25">
      <c r="D3459" s="9"/>
      <c r="H3459" s="9"/>
    </row>
    <row r="3460" spans="1:8" ht="15.75" customHeight="1" x14ac:dyDescent="0.25">
      <c r="D3460" s="9"/>
      <c r="H3460" s="9"/>
    </row>
    <row r="3461" spans="1:8" ht="15.75" customHeight="1" x14ac:dyDescent="0.25">
      <c r="D3461" s="9"/>
      <c r="H3461" s="9"/>
    </row>
    <row r="3462" spans="1:8" ht="15.75" customHeight="1" x14ac:dyDescent="0.25">
      <c r="D3462" s="9"/>
      <c r="H3462" s="9"/>
    </row>
    <row r="3463" spans="1:8" ht="15.75" customHeight="1" x14ac:dyDescent="0.25">
      <c r="D3463" s="9"/>
      <c r="H3463" s="9"/>
    </row>
    <row r="3464" spans="1:8" ht="15.75" customHeight="1" x14ac:dyDescent="0.25">
      <c r="D3464" s="9"/>
      <c r="H3464" s="9"/>
    </row>
    <row r="3465" spans="1:8" ht="15.75" customHeight="1" x14ac:dyDescent="0.25">
      <c r="A3465" s="36" t="s">
        <v>21</v>
      </c>
      <c r="B3465" s="36"/>
      <c r="C3465" s="36"/>
      <c r="D3465" s="36"/>
      <c r="E3465" s="36"/>
      <c r="F3465" s="36"/>
      <c r="G3465" s="36"/>
      <c r="H3465" s="36"/>
    </row>
    <row r="3466" spans="1:8" ht="15.75" customHeight="1" x14ac:dyDescent="0.25">
      <c r="A3466" s="17"/>
      <c r="B3466" s="17"/>
      <c r="C3466" s="17"/>
      <c r="D3466" s="18"/>
      <c r="E3466" s="17"/>
      <c r="F3466" s="17"/>
      <c r="G3466" s="17"/>
      <c r="H3466" s="24"/>
    </row>
    <row r="3467" spans="1:8" ht="15.75" customHeight="1" x14ac:dyDescent="0.25">
      <c r="A3467" s="17" t="s">
        <v>28</v>
      </c>
      <c r="B3467" s="17"/>
      <c r="C3467" s="17"/>
      <c r="D3467" s="18"/>
      <c r="E3467" s="17"/>
      <c r="F3467" s="19" t="s">
        <v>24</v>
      </c>
      <c r="G3467" s="21" t="s">
        <v>650</v>
      </c>
      <c r="H3467" s="22"/>
    </row>
    <row r="3468" spans="1:8" ht="15.75" customHeight="1" x14ac:dyDescent="0.3">
      <c r="A3468" s="17" t="inlineStr">
        <is>
          <t>Dealer-003</t>
        </is>
      </c>
      <c r="B3468" s="87"/>
      <c r="C3468" s="17"/>
      <c r="D3468" s="18"/>
      <c r="E3468" s="17"/>
      <c r="F3468" s="19" t="s">
        <v>29</v>
      </c>
      <c r="G3468" s="17" t="s">
        <v>928</v>
      </c>
      <c r="H3468" s="18"/>
    </row>
    <row r="3469" spans="1:8" ht="15.75" customHeight="1" x14ac:dyDescent="0.3">
      <c r="A3469" s="17" t="inlineStr">
        <is>
          <t>Address line (redacted)</t>
        </is>
      </c>
      <c r="B3469" s="87"/>
      <c r="C3469" s="17"/>
      <c r="D3469" s="18"/>
      <c r="E3469" s="19"/>
      <c r="F3469" s="17"/>
      <c r="G3469" s="17"/>
      <c r="H3469" s="25"/>
    </row>
    <row r="3470" spans="1:8" ht="15.75" customHeight="1" x14ac:dyDescent="0.3">
      <c r="A3470" s="17" t="inlineStr">
        <is>
          <t>Address line (redacted)</t>
        </is>
      </c>
      <c r="B3470" s="87"/>
      <c r="C3470" s="17"/>
      <c r="D3470" s="24"/>
      <c r="E3470" s="17"/>
      <c r="F3470" s="18"/>
      <c r="G3470" s="17"/>
      <c r="H3470" s="25"/>
    </row>
    <row r="3471" spans="1:8" ht="15.75" customHeight="1" x14ac:dyDescent="0.25">
      <c r="D3471" s="24"/>
      <c r="E3471" s="17"/>
      <c r="F3471" s="18"/>
      <c r="G3471" s="17"/>
      <c r="H3471" s="25"/>
    </row>
    <row r="3472" spans="1:8" ht="15.75" customHeight="1" x14ac:dyDescent="0.25">
      <c r="A3472" s="17" t="s">
        <v>34</v>
      </c>
      <c r="B3472" s="17"/>
      <c r="C3472" s="17"/>
      <c r="D3472" s="18"/>
      <c r="E3472" s="17"/>
      <c r="F3472" s="18"/>
      <c r="G3472" s="17"/>
      <c r="H3472" s="25"/>
    </row>
    <row r="3473" spans="1:8" ht="15.75" customHeight="1" x14ac:dyDescent="0.25">
      <c r="A3473" s="17" t="s">
        <v>35</v>
      </c>
      <c r="B3473" s="17"/>
      <c r="C3473" s="17"/>
      <c r="D3473" s="18"/>
      <c r="E3473" s="17"/>
      <c r="F3473" s="18"/>
      <c r="G3473" s="17"/>
      <c r="H3473" s="25"/>
    </row>
    <row r="3474" spans="1:8" ht="15.75" customHeight="1" x14ac:dyDescent="0.25">
      <c r="A3474" s="17" t="s">
        <v>36</v>
      </c>
      <c r="B3474" s="17"/>
      <c r="C3474" s="17"/>
      <c r="D3474" s="18"/>
      <c r="E3474" s="17"/>
      <c r="F3474" s="18"/>
      <c r="G3474" s="17"/>
      <c r="H3474" s="25"/>
    </row>
    <row r="3475" spans="1:8" ht="15.75" customHeight="1" x14ac:dyDescent="0.25">
      <c r="A3475" s="17"/>
      <c r="B3475" s="17"/>
      <c r="C3475" s="17"/>
      <c r="D3475" s="18"/>
      <c r="E3475" s="17"/>
      <c r="F3475" s="18"/>
      <c r="G3475" s="17"/>
      <c r="H3475" s="25"/>
    </row>
    <row r="3476" spans="1:8" ht="15.75" customHeight="1" x14ac:dyDescent="0.25">
      <c r="A3476" s="26" t="s">
        <v>37</v>
      </c>
      <c r="B3476" s="27" t="s">
        <v>38</v>
      </c>
      <c r="C3476" s="27"/>
      <c r="D3476" s="28" t="s">
        <v>39</v>
      </c>
      <c r="E3476" s="29" t="s">
        <v>40</v>
      </c>
      <c r="F3476" s="30" t="s">
        <v>41</v>
      </c>
      <c r="G3476" s="31" t="s">
        <v>42</v>
      </c>
      <c r="H3476" s="33" t="s">
        <v>43</v>
      </c>
    </row>
    <row r="3477" spans="1:8" ht="15.75" customHeight="1" x14ac:dyDescent="0.25">
      <c r="A3477" s="34"/>
      <c r="B3477" s="35"/>
      <c r="C3477" s="36"/>
      <c r="D3477" s="37"/>
      <c r="E3477" s="37"/>
      <c r="F3477" s="38"/>
      <c r="G3477" s="39"/>
      <c r="H3477" s="40"/>
    </row>
    <row r="3478" spans="1:8" ht="15.75" customHeight="1" x14ac:dyDescent="0.25">
      <c r="A3478" s="47"/>
      <c r="B3478" s="79" t="s">
        <v>939</v>
      </c>
      <c r="C3478" s="80"/>
      <c r="D3478" s="50"/>
      <c r="E3478" s="50"/>
      <c r="F3478" s="50"/>
      <c r="G3478" s="50"/>
      <c r="H3478" s="45"/>
    </row>
    <row r="3479" spans="1:8" ht="15.75" customHeight="1" x14ac:dyDescent="0.25">
      <c r="A3479" s="47">
        <v>1</v>
      </c>
      <c r="B3479" s="333" t="s">
        <v>940</v>
      </c>
      <c r="C3479" s="334" t="s">
        <v>395</v>
      </c>
      <c r="D3479" s="50">
        <v>20</v>
      </c>
      <c r="E3479" s="50">
        <v>5</v>
      </c>
      <c r="F3479" s="50">
        <f t="shared" ref="F3479:F3482" si="154">+E3479*D3479</f>
      </c>
      <c r="G3479" s="50">
        <v>1</v>
      </c>
      <c r="H3479" s="45">
        <f>+G3479*F3479</f>
      </c>
    </row>
    <row r="3480" spans="1:8" ht="15.75" customHeight="1" x14ac:dyDescent="0.25">
      <c r="A3480" s="47">
        <v>2</v>
      </c>
      <c r="B3480" s="333" t="s">
        <v>940</v>
      </c>
      <c r="C3480" s="334" t="s">
        <v>395</v>
      </c>
      <c r="D3480" s="50">
        <v>2</v>
      </c>
      <c r="E3480" s="50">
        <v>5</v>
      </c>
      <c r="F3480" s="50">
        <f t="shared" si="154"/>
      </c>
      <c r="G3480" s="224" t="s">
        <v>571</v>
      </c>
      <c r="H3480" s="45"/>
    </row>
    <row r="3481" spans="1:8" ht="15.75" customHeight="1" x14ac:dyDescent="0.25">
      <c r="A3481" s="47">
        <v>3</v>
      </c>
      <c r="B3481" s="333" t="s">
        <v>172</v>
      </c>
      <c r="C3481" s="334" t="s">
        <v>408</v>
      </c>
      <c r="D3481" s="50">
        <v>20</v>
      </c>
      <c r="E3481" s="50">
        <v>5</v>
      </c>
      <c r="F3481" s="50">
        <f t="shared" si="154"/>
      </c>
      <c r="G3481" s="50">
        <v>1</v>
      </c>
      <c r="H3481" s="45">
        <f>+G3481*F3481</f>
      </c>
    </row>
    <row r="3482" spans="1:8" ht="15.75" customHeight="1" x14ac:dyDescent="0.25">
      <c r="A3482" s="47">
        <v>4</v>
      </c>
      <c r="B3482" s="333" t="s">
        <v>172</v>
      </c>
      <c r="C3482" s="334" t="s">
        <v>408</v>
      </c>
      <c r="D3482" s="50">
        <v>2</v>
      </c>
      <c r="E3482" s="50">
        <v>5</v>
      </c>
      <c r="F3482" s="50">
        <f t="shared" si="154"/>
      </c>
      <c r="G3482" s="224" t="s">
        <v>571</v>
      </c>
      <c r="H3482" s="45"/>
    </row>
    <row r="3483" spans="1:8" ht="15.75" customHeight="1" x14ac:dyDescent="0.25">
      <c r="A3483" s="47"/>
      <c r="B3483" s="79" t="s">
        <v>942</v>
      </c>
      <c r="C3483" s="80"/>
      <c r="D3483" s="50"/>
      <c r="E3483" s="50"/>
      <c r="F3483" s="50"/>
      <c r="G3483" s="50"/>
      <c r="H3483" s="45"/>
    </row>
    <row r="3484" spans="1:8" ht="15.75" customHeight="1" x14ac:dyDescent="0.25">
      <c r="A3484" s="47">
        <v>5</v>
      </c>
      <c r="B3484" s="333" t="s">
        <v>656</v>
      </c>
      <c r="C3484" s="334" t="s">
        <v>657</v>
      </c>
      <c r="D3484" s="50">
        <v>3</v>
      </c>
      <c r="E3484" s="300">
        <v>4</v>
      </c>
      <c r="F3484" s="335">
        <f t="shared" ref="F3484:F3488" si="155">+E3484*D3484</f>
      </c>
      <c r="G3484" s="106">
        <v>1</v>
      </c>
      <c r="H3484" s="45">
        <f t="shared" ref="H3484:H3489" si="156">+G3484*F3484</f>
      </c>
    </row>
    <row r="3485" spans="1:8" ht="15.75" customHeight="1" x14ac:dyDescent="0.25">
      <c r="A3485" s="47">
        <v>6</v>
      </c>
      <c r="B3485" s="333" t="s">
        <v>722</v>
      </c>
      <c r="C3485" s="334" t="s">
        <v>723</v>
      </c>
      <c r="D3485" s="50">
        <v>1</v>
      </c>
      <c r="E3485" s="300">
        <v>6</v>
      </c>
      <c r="F3485" s="335">
        <f t="shared" si="155"/>
      </c>
      <c r="G3485" s="106">
        <v>1</v>
      </c>
      <c r="H3485" s="45">
        <f t="shared" si="156"/>
      </c>
    </row>
    <row r="3486" spans="1:8" ht="15.75" customHeight="1" x14ac:dyDescent="0.25">
      <c r="A3486" s="47">
        <v>7</v>
      </c>
      <c r="B3486" s="107" t="s">
        <v>140</v>
      </c>
      <c r="C3486" s="334" t="s">
        <v>774</v>
      </c>
      <c r="D3486" s="50">
        <v>1</v>
      </c>
      <c r="E3486" s="300">
        <v>6</v>
      </c>
      <c r="F3486" s="335">
        <f t="shared" si="155"/>
      </c>
      <c r="G3486" s="106">
        <v>1</v>
      </c>
      <c r="H3486" s="45">
        <f t="shared" si="156"/>
      </c>
    </row>
    <row r="3487" spans="1:8" ht="15.75" customHeight="1" x14ac:dyDescent="0.25">
      <c r="A3487" s="47">
        <v>8</v>
      </c>
      <c r="B3487" s="333" t="s">
        <v>820</v>
      </c>
      <c r="C3487" s="334" t="s">
        <v>821</v>
      </c>
      <c r="D3487" s="50">
        <v>1</v>
      </c>
      <c r="E3487" s="300">
        <v>4</v>
      </c>
      <c r="F3487" s="335">
        <f t="shared" si="155"/>
      </c>
      <c r="G3487" s="106">
        <v>1</v>
      </c>
      <c r="H3487" s="45">
        <f t="shared" si="156"/>
      </c>
    </row>
    <row r="3488" spans="1:8" ht="15.75" customHeight="1" x14ac:dyDescent="0.25">
      <c r="A3488" s="47">
        <v>9</v>
      </c>
      <c r="B3488" s="333" t="s">
        <v>862</v>
      </c>
      <c r="C3488" s="334" t="s">
        <v>863</v>
      </c>
      <c r="D3488" s="50">
        <v>1</v>
      </c>
      <c r="E3488" s="300">
        <v>4</v>
      </c>
      <c r="F3488" s="335">
        <f t="shared" si="155"/>
      </c>
      <c r="G3488" s="106">
        <v>1</v>
      </c>
      <c r="H3488" s="45">
        <f t="shared" si="156"/>
      </c>
    </row>
    <row r="3489" spans="1:8" ht="15.75" customHeight="1" x14ac:dyDescent="0.25">
      <c r="A3489" s="47">
        <v>10</v>
      </c>
      <c r="B3489" s="333" t="s">
        <v>233</v>
      </c>
      <c r="C3489" s="334" t="s">
        <v>895</v>
      </c>
      <c r="D3489" s="187">
        <v>6</v>
      </c>
      <c r="E3489" s="336">
        <v>4</v>
      </c>
      <c r="F3489" s="335">
        <v>23</v>
      </c>
      <c r="G3489" s="106">
        <v>1</v>
      </c>
      <c r="H3489" s="45">
        <f t="shared" si="156"/>
      </c>
    </row>
    <row r="3490" spans="1:8" ht="15.75" customHeight="1" x14ac:dyDescent="0.25">
      <c r="A3490" s="47">
        <v>11</v>
      </c>
      <c r="B3490" s="333" t="s">
        <v>233</v>
      </c>
      <c r="C3490" s="334" t="s">
        <v>895</v>
      </c>
      <c r="D3490" s="189"/>
      <c r="E3490" s="337"/>
      <c r="F3490" s="335">
        <v>1</v>
      </c>
      <c r="G3490" s="224" t="s">
        <v>571</v>
      </c>
      <c r="H3490" s="45"/>
    </row>
    <row r="3491" spans="1:8" ht="15.75" customHeight="1" x14ac:dyDescent="0.25">
      <c r="A3491" s="47">
        <v>12</v>
      </c>
      <c r="B3491" s="333" t="s">
        <v>944</v>
      </c>
      <c r="C3491" s="334" t="s">
        <v>945</v>
      </c>
      <c r="D3491" s="50">
        <v>1</v>
      </c>
      <c r="E3491" s="300">
        <v>6</v>
      </c>
      <c r="F3491" s="335">
        <f t="shared" ref="F3491:F3497" si="157">+E3491*D3491</f>
      </c>
      <c r="G3491" s="106">
        <v>1</v>
      </c>
      <c r="H3491" s="45">
        <f t="shared" ref="H3491:H3498" si="158">+G3491*F3491</f>
      </c>
    </row>
    <row r="3492" spans="1:8" ht="15.75" customHeight="1" x14ac:dyDescent="0.25">
      <c r="A3492" s="47">
        <v>13</v>
      </c>
      <c r="B3492" s="333" t="s">
        <v>154</v>
      </c>
      <c r="C3492" s="334" t="s">
        <v>946</v>
      </c>
      <c r="D3492" s="50">
        <v>1</v>
      </c>
      <c r="E3492" s="300">
        <v>4</v>
      </c>
      <c r="F3492" s="335">
        <f t="shared" si="157"/>
      </c>
      <c r="G3492" s="106">
        <v>1</v>
      </c>
      <c r="H3492" s="45">
        <f t="shared" si="158"/>
      </c>
    </row>
    <row r="3493" spans="1:8" ht="15.75" customHeight="1" x14ac:dyDescent="0.25">
      <c r="A3493" s="47">
        <v>14</v>
      </c>
      <c r="B3493" s="333" t="s">
        <v>947</v>
      </c>
      <c r="C3493" s="334" t="s">
        <v>948</v>
      </c>
      <c r="D3493" s="50">
        <v>1</v>
      </c>
      <c r="E3493" s="300">
        <v>6</v>
      </c>
      <c r="F3493" s="335">
        <f t="shared" si="157"/>
      </c>
      <c r="G3493" s="106">
        <v>1</v>
      </c>
      <c r="H3493" s="45">
        <f t="shared" si="158"/>
      </c>
    </row>
    <row r="3494" spans="1:8" ht="15.75" customHeight="1" x14ac:dyDescent="0.25">
      <c r="A3494" s="47">
        <v>15</v>
      </c>
      <c r="B3494" s="333" t="s">
        <v>949</v>
      </c>
      <c r="C3494" s="334" t="s">
        <v>950</v>
      </c>
      <c r="D3494" s="50">
        <v>1</v>
      </c>
      <c r="E3494" s="300">
        <v>6</v>
      </c>
      <c r="F3494" s="335">
        <f t="shared" si="157"/>
      </c>
      <c r="G3494" s="106">
        <v>1</v>
      </c>
      <c r="H3494" s="45">
        <f t="shared" si="158"/>
      </c>
    </row>
    <row r="3495" spans="1:8" ht="15.75" customHeight="1" x14ac:dyDescent="0.25">
      <c r="A3495" s="47">
        <v>16</v>
      </c>
      <c r="B3495" s="333" t="s">
        <v>347</v>
      </c>
      <c r="C3495" s="334" t="s">
        <v>951</v>
      </c>
      <c r="D3495" s="50">
        <v>1</v>
      </c>
      <c r="E3495" s="300">
        <v>4</v>
      </c>
      <c r="F3495" s="335">
        <f t="shared" si="157"/>
      </c>
      <c r="G3495" s="106">
        <v>1</v>
      </c>
      <c r="H3495" s="45">
        <f t="shared" si="158"/>
      </c>
    </row>
    <row r="3496" spans="1:8" ht="15.75" customHeight="1" x14ac:dyDescent="0.25">
      <c r="A3496" s="47">
        <v>17</v>
      </c>
      <c r="B3496" s="333" t="s">
        <v>166</v>
      </c>
      <c r="C3496" s="334" t="s">
        <v>952</v>
      </c>
      <c r="D3496" s="50">
        <v>2</v>
      </c>
      <c r="E3496" s="300">
        <v>4</v>
      </c>
      <c r="F3496" s="335">
        <f t="shared" si="157"/>
      </c>
      <c r="G3496" s="106">
        <v>1</v>
      </c>
      <c r="H3496" s="45">
        <f t="shared" si="158"/>
      </c>
    </row>
    <row r="3497" spans="1:8" ht="15.75" customHeight="1" x14ac:dyDescent="0.25">
      <c r="A3497" s="47">
        <v>18</v>
      </c>
      <c r="B3497" s="333" t="s">
        <v>53</v>
      </c>
      <c r="C3497" s="334" t="s">
        <v>953</v>
      </c>
      <c r="D3497" s="50">
        <v>2</v>
      </c>
      <c r="E3497" s="300">
        <v>4</v>
      </c>
      <c r="F3497" s="335">
        <f t="shared" si="157"/>
      </c>
      <c r="G3497" s="106">
        <v>1</v>
      </c>
      <c r="H3497" s="45">
        <f t="shared" si="158"/>
      </c>
    </row>
    <row r="3498" spans="1:8" ht="15.75" customHeight="1" x14ac:dyDescent="0.25">
      <c r="A3498" s="47">
        <v>19</v>
      </c>
      <c r="B3498" s="333" t="s">
        <v>176</v>
      </c>
      <c r="C3498" s="334" t="s">
        <v>954</v>
      </c>
      <c r="D3498" s="187">
        <v>6</v>
      </c>
      <c r="E3498" s="336">
        <v>4</v>
      </c>
      <c r="F3498" s="335">
        <v>23</v>
      </c>
      <c r="G3498" s="106">
        <v>1</v>
      </c>
      <c r="H3498" s="45">
        <f t="shared" si="158"/>
      </c>
    </row>
    <row r="3499" spans="1:8" ht="15.75" customHeight="1" x14ac:dyDescent="0.25">
      <c r="A3499" s="47">
        <v>20</v>
      </c>
      <c r="B3499" s="333" t="s">
        <v>176</v>
      </c>
      <c r="C3499" s="334" t="s">
        <v>954</v>
      </c>
      <c r="D3499" s="189"/>
      <c r="E3499" s="337"/>
      <c r="F3499" s="335">
        <v>1</v>
      </c>
      <c r="G3499" s="224" t="s">
        <v>571</v>
      </c>
      <c r="H3499" s="45"/>
    </row>
    <row r="3500" spans="1:8" ht="15.75" customHeight="1" x14ac:dyDescent="0.25">
      <c r="A3500" s="47">
        <v>21</v>
      </c>
      <c r="B3500" s="333" t="s">
        <v>181</v>
      </c>
      <c r="C3500" s="334" t="s">
        <v>956</v>
      </c>
      <c r="D3500" s="187">
        <v>6</v>
      </c>
      <c r="E3500" s="336">
        <v>4</v>
      </c>
      <c r="F3500" s="335">
        <v>23</v>
      </c>
      <c r="G3500" s="106">
        <v>1</v>
      </c>
      <c r="H3500" s="45">
        <f>+G3500*F3500</f>
      </c>
    </row>
    <row r="3501" spans="1:8" ht="15.75" customHeight="1" x14ac:dyDescent="0.25">
      <c r="A3501" s="47">
        <v>22</v>
      </c>
      <c r="B3501" s="333" t="s">
        <v>181</v>
      </c>
      <c r="C3501" s="334" t="s">
        <v>956</v>
      </c>
      <c r="D3501" s="189"/>
      <c r="E3501" s="337"/>
      <c r="F3501" s="335">
        <v>1</v>
      </c>
      <c r="G3501" s="224" t="s">
        <v>571</v>
      </c>
      <c r="H3501" s="45"/>
    </row>
    <row r="3502" spans="1:8" ht="15.75" customHeight="1" x14ac:dyDescent="0.25">
      <c r="A3502" s="83"/>
      <c r="B3502" s="84"/>
      <c r="C3502" s="17"/>
      <c r="D3502" s="58"/>
      <c r="E3502" s="58"/>
      <c r="F3502" s="18"/>
      <c r="G3502" s="58"/>
      <c r="H3502" s="61"/>
    </row>
    <row r="3503" spans="1:8" ht="15.75" customHeight="1" x14ac:dyDescent="0.25">
      <c r="A3503" s="62"/>
      <c r="B3503" s="63"/>
      <c r="C3503" s="64" t="s">
        <v>58</v>
      </c>
      <c r="D3503" s="338">
        <f>SUM(D3479:D3502)</f>
      </c>
      <c r="E3503" s="28"/>
      <c r="F3503" s="28"/>
      <c r="G3503" s="339"/>
      <c r="H3503" s="328">
        <f>SUM(H3479:H3502)</f>
      </c>
    </row>
    <row r="3504" spans="1:8" ht="15.75" customHeight="1" x14ac:dyDescent="0.25">
      <c r="A3504" s="69"/>
      <c r="B3504" s="70"/>
      <c r="C3504" s="70"/>
      <c r="D3504" s="71"/>
      <c r="E3504" s="70"/>
      <c r="F3504" s="72"/>
      <c r="G3504" s="73"/>
      <c r="H3504" s="74"/>
    </row>
    <row r="3505" spans="1:8" ht="15.75" customHeight="1" x14ac:dyDescent="0.25">
      <c r="A3505" s="85" t="s">
        <v>72</v>
      </c>
      <c r="B3505" s="85"/>
      <c r="C3505" s="85"/>
      <c r="D3505" s="85"/>
      <c r="E3505" s="85"/>
      <c r="F3505" s="85"/>
      <c r="G3505" s="85"/>
      <c r="H3505" s="85"/>
    </row>
    <row r="3506" spans="1:8" ht="15.75" customHeight="1" x14ac:dyDescent="0.25">
      <c r="A3506" s="76"/>
      <c r="B3506" s="76"/>
      <c r="C3506" s="76"/>
      <c r="D3506" s="77" t="s">
        <v>59</v>
      </c>
      <c r="E3506" s="76" t="s">
        <v>60</v>
      </c>
      <c r="F3506" s="76"/>
      <c r="G3506" s="17"/>
      <c r="H3506" s="25"/>
    </row>
    <row r="3507" spans="1:8" ht="15.75" customHeight="1" x14ac:dyDescent="0.25">
      <c r="A3507" s="17"/>
      <c r="B3507" s="17"/>
      <c r="C3507" s="17"/>
      <c r="D3507" s="18"/>
      <c r="E3507" s="17"/>
      <c r="F3507" s="17"/>
      <c r="G3507" s="17"/>
      <c r="H3507" s="25"/>
    </row>
    <row r="3508" spans="1:8" ht="15.75" customHeight="1" x14ac:dyDescent="0.25">
      <c r="A3508" s="17"/>
      <c r="B3508" s="17"/>
      <c r="C3508" s="17"/>
      <c r="D3508" s="18"/>
      <c r="E3508" s="17"/>
      <c r="F3508" s="17"/>
      <c r="G3508" s="17"/>
      <c r="H3508" s="25"/>
    </row>
    <row r="3509" spans="1:8" ht="15.75" customHeight="1" x14ac:dyDescent="0.25">
      <c r="A3509" s="76"/>
      <c r="B3509" s="76"/>
      <c r="C3509" s="76"/>
      <c r="D3509" s="77"/>
      <c r="E3509" s="76" t="s">
        <v>61</v>
      </c>
      <c r="F3509" s="76"/>
      <c r="G3509" s="17"/>
      <c r="H3509" s="25"/>
    </row>
    <row r="3510" spans="1:8" ht="15.75" customHeight="1" x14ac:dyDescent="0.25">
      <c r="A3510" s="36" t="s">
        <v>21</v>
      </c>
      <c r="B3510" s="36"/>
      <c r="C3510" s="36"/>
      <c r="D3510" s="36"/>
      <c r="E3510" s="36"/>
      <c r="F3510" s="36"/>
      <c r="G3510" s="36"/>
      <c r="H3510" s="36"/>
    </row>
    <row r="3511" spans="1:8" ht="15.75" customHeight="1" x14ac:dyDescent="0.25">
      <c r="A3511" s="17" t="s">
        <v>28</v>
      </c>
      <c r="B3511" s="17"/>
      <c r="C3511" s="17"/>
      <c r="D3511" s="18"/>
      <c r="E3511" s="17"/>
      <c r="F3511" s="19" t="s">
        <v>24</v>
      </c>
      <c r="G3511" s="21" t="s">
        <v>650</v>
      </c>
      <c r="H3511" s="22"/>
    </row>
    <row r="3512" spans="1:8" ht="15.75" customHeight="1" x14ac:dyDescent="0.25">
      <c r="A3512" s="17" t="inlineStr">
        <is>
          <t>Dealer-009</t>
        </is>
      </c>
      <c r="B3512" s="17"/>
      <c r="C3512" s="17" t="inlineStr">
        <is>
          <t>ATTN: Contact-001</t>
        </is>
      </c>
      <c r="D3512" s="18"/>
      <c r="E3512" s="17"/>
      <c r="F3512" s="19" t="s">
        <v>29</v>
      </c>
      <c r="G3512" s="17" t="s">
        <v>930</v>
      </c>
      <c r="H3512" s="18"/>
    </row>
    <row r="3513" spans="1:8" ht="15.75" customHeight="1" x14ac:dyDescent="0.25">
      <c r="A3513" s="17" t="inlineStr">
        <is>
          <t>Address line (redacted)</t>
        </is>
      </c>
      <c r="B3513" s="17"/>
      <c r="C3513" s="17"/>
      <c r="D3513" s="18"/>
      <c r="E3513" s="19"/>
      <c r="F3513" s="17"/>
      <c r="G3513" s="17"/>
      <c r="H3513" s="25"/>
    </row>
    <row r="3514" spans="1:8" ht="15.75" customHeight="1" x14ac:dyDescent="0.25">
      <c r="A3514" s="17"/>
      <c r="B3514" s="17"/>
      <c r="C3514" s="17"/>
      <c r="D3514" s="24"/>
      <c r="E3514" s="17"/>
      <c r="F3514" s="18"/>
      <c r="G3514" s="17"/>
      <c r="H3514" s="25"/>
    </row>
    <row r="3515" spans="1:8" ht="15.75" customHeight="1" x14ac:dyDescent="0.25">
      <c r="A3515" s="17" t="s">
        <v>34</v>
      </c>
      <c r="B3515" s="17"/>
      <c r="C3515" s="17"/>
      <c r="D3515" s="18"/>
      <c r="E3515" s="17"/>
      <c r="F3515" s="18"/>
      <c r="G3515" s="17"/>
      <c r="H3515" s="25"/>
    </row>
    <row r="3516" spans="1:8" ht="15.75" customHeight="1" x14ac:dyDescent="0.25">
      <c r="A3516" s="17" t="s">
        <v>35</v>
      </c>
      <c r="B3516" s="17"/>
      <c r="C3516" s="17"/>
      <c r="D3516" s="18"/>
      <c r="E3516" s="17"/>
      <c r="F3516" s="18"/>
      <c r="G3516" s="17"/>
      <c r="H3516" s="25"/>
    </row>
    <row r="3517" spans="1:8" ht="15.75" customHeight="1" x14ac:dyDescent="0.25">
      <c r="A3517" s="17" t="s">
        <v>36</v>
      </c>
      <c r="B3517" s="17"/>
      <c r="C3517" s="17"/>
      <c r="D3517" s="18"/>
      <c r="E3517" s="17"/>
      <c r="F3517" s="18"/>
      <c r="G3517" s="17"/>
      <c r="H3517" s="25"/>
    </row>
    <row r="3518" spans="1:8" ht="15.75" customHeight="1" x14ac:dyDescent="0.25">
      <c r="A3518" s="26" t="s">
        <v>37</v>
      </c>
      <c r="B3518" s="27" t="s">
        <v>38</v>
      </c>
      <c r="C3518" s="27"/>
      <c r="D3518" s="28" t="s">
        <v>39</v>
      </c>
      <c r="E3518" s="29" t="s">
        <v>40</v>
      </c>
      <c r="F3518" s="30" t="s">
        <v>41</v>
      </c>
      <c r="G3518" s="31" t="s">
        <v>42</v>
      </c>
      <c r="H3518" s="33" t="s">
        <v>43</v>
      </c>
    </row>
    <row r="3519" spans="1:8" ht="15.75" customHeight="1" x14ac:dyDescent="0.25">
      <c r="A3519" s="47"/>
      <c r="B3519" s="79" t="s">
        <v>959</v>
      </c>
      <c r="C3519" s="80"/>
      <c r="D3519" s="50"/>
      <c r="E3519" s="50"/>
      <c r="F3519" s="50"/>
      <c r="G3519" s="50"/>
      <c r="H3519" s="45"/>
    </row>
    <row r="3520" spans="1:8" ht="15.75" customHeight="1" x14ac:dyDescent="0.25">
      <c r="A3520" s="47">
        <v>1</v>
      </c>
      <c r="B3520" s="333" t="s">
        <v>940</v>
      </c>
      <c r="C3520" s="334" t="s">
        <v>395</v>
      </c>
      <c r="D3520" s="50">
        <v>20</v>
      </c>
      <c r="E3520" s="50">
        <v>5</v>
      </c>
      <c r="F3520" s="50">
        <f t="shared" ref="F3520:F3523" si="159">+E3520*D3520</f>
      </c>
      <c r="G3520" s="50">
        <v>1</v>
      </c>
      <c r="H3520" s="45">
        <f>+G3520*F3520</f>
      </c>
    </row>
    <row r="3521" spans="1:8" ht="15.75" customHeight="1" x14ac:dyDescent="0.25">
      <c r="A3521" s="47">
        <v>2</v>
      </c>
      <c r="B3521" s="333" t="s">
        <v>940</v>
      </c>
      <c r="C3521" s="334" t="s">
        <v>395</v>
      </c>
      <c r="D3521" s="50">
        <v>2</v>
      </c>
      <c r="E3521" s="50">
        <v>5</v>
      </c>
      <c r="F3521" s="50">
        <f t="shared" si="159"/>
      </c>
      <c r="G3521" s="224" t="s">
        <v>571</v>
      </c>
      <c r="H3521" s="45"/>
    </row>
    <row r="3522" spans="1:8" ht="15.75" customHeight="1" x14ac:dyDescent="0.25">
      <c r="A3522" s="47">
        <v>3</v>
      </c>
      <c r="B3522" s="333" t="s">
        <v>172</v>
      </c>
      <c r="C3522" s="334" t="s">
        <v>408</v>
      </c>
      <c r="D3522" s="50">
        <v>20</v>
      </c>
      <c r="E3522" s="50">
        <v>5</v>
      </c>
      <c r="F3522" s="50">
        <f t="shared" si="159"/>
      </c>
      <c r="G3522" s="50">
        <v>1</v>
      </c>
      <c r="H3522" s="45">
        <f>+G3522*F3522</f>
      </c>
    </row>
    <row r="3523" spans="1:8" ht="15.75" customHeight="1" x14ac:dyDescent="0.25">
      <c r="A3523" s="47">
        <v>4</v>
      </c>
      <c r="B3523" s="333" t="s">
        <v>172</v>
      </c>
      <c r="C3523" s="334" t="s">
        <v>408</v>
      </c>
      <c r="D3523" s="50">
        <v>2</v>
      </c>
      <c r="E3523" s="50">
        <v>5</v>
      </c>
      <c r="F3523" s="50">
        <f t="shared" si="159"/>
      </c>
      <c r="G3523" s="224" t="s">
        <v>571</v>
      </c>
      <c r="H3523" s="45"/>
    </row>
    <row r="3524" spans="1:8" ht="15.75" customHeight="1" x14ac:dyDescent="0.25">
      <c r="A3524" s="47"/>
      <c r="B3524" s="79" t="s">
        <v>960</v>
      </c>
      <c r="C3524" s="80"/>
      <c r="D3524" s="50"/>
      <c r="E3524" s="50"/>
      <c r="F3524" s="50"/>
      <c r="G3524" s="50"/>
      <c r="H3524" s="45"/>
    </row>
    <row r="3525" spans="1:8" ht="15.75" customHeight="1" x14ac:dyDescent="0.25">
      <c r="A3525" s="47">
        <v>5</v>
      </c>
      <c r="B3525" s="333" t="s">
        <v>656</v>
      </c>
      <c r="C3525" s="334" t="s">
        <v>657</v>
      </c>
      <c r="D3525" s="50">
        <v>1</v>
      </c>
      <c r="E3525" s="300">
        <v>4</v>
      </c>
      <c r="F3525" s="335">
        <f t="shared" ref="F3525:F3526" si="160">+E3525*D3525</f>
      </c>
      <c r="G3525" s="106">
        <v>1</v>
      </c>
      <c r="H3525" s="45">
        <f t="shared" ref="H3525:H3527" si="161">+G3525*F3525</f>
      </c>
    </row>
    <row r="3526" spans="1:8" ht="15.75" customHeight="1" x14ac:dyDescent="0.25">
      <c r="A3526" s="47">
        <v>6</v>
      </c>
      <c r="B3526" s="333" t="s">
        <v>722</v>
      </c>
      <c r="C3526" s="334" t="s">
        <v>723</v>
      </c>
      <c r="D3526" s="50">
        <v>1</v>
      </c>
      <c r="E3526" s="300">
        <v>6</v>
      </c>
      <c r="F3526" s="335">
        <f t="shared" si="160"/>
      </c>
      <c r="G3526" s="106">
        <v>1</v>
      </c>
      <c r="H3526" s="45">
        <f t="shared" si="161"/>
      </c>
    </row>
    <row r="3527" spans="1:8" ht="15.75" customHeight="1" x14ac:dyDescent="0.25">
      <c r="A3527" s="47">
        <v>7</v>
      </c>
      <c r="B3527" s="107" t="s">
        <v>140</v>
      </c>
      <c r="C3527" s="334" t="s">
        <v>774</v>
      </c>
      <c r="D3527" s="50">
        <v>4</v>
      </c>
      <c r="E3527" s="300">
        <v>6</v>
      </c>
      <c r="F3527" s="335">
        <v>23</v>
      </c>
      <c r="G3527" s="106">
        <v>1</v>
      </c>
      <c r="H3527" s="45">
        <f t="shared" si="161"/>
      </c>
    </row>
    <row r="3528" spans="1:8" ht="15.75" customHeight="1" x14ac:dyDescent="0.25">
      <c r="A3528" s="47">
        <v>8</v>
      </c>
      <c r="B3528" s="107" t="s">
        <v>140</v>
      </c>
      <c r="C3528" s="334" t="s">
        <v>774</v>
      </c>
      <c r="D3528" s="50"/>
      <c r="E3528" s="300"/>
      <c r="F3528" s="335">
        <v>1</v>
      </c>
      <c r="G3528" s="224" t="s">
        <v>571</v>
      </c>
      <c r="H3528" s="45"/>
    </row>
    <row r="3529" spans="1:8" ht="15.75" customHeight="1" x14ac:dyDescent="0.25">
      <c r="A3529" s="47">
        <v>9</v>
      </c>
      <c r="B3529" s="333" t="s">
        <v>820</v>
      </c>
      <c r="C3529" s="334" t="s">
        <v>821</v>
      </c>
      <c r="D3529" s="50">
        <v>6</v>
      </c>
      <c r="E3529" s="300">
        <v>4</v>
      </c>
      <c r="F3529" s="335">
        <v>23</v>
      </c>
      <c r="G3529" s="106">
        <v>1</v>
      </c>
      <c r="H3529" s="45">
        <f>+G3529*F3529</f>
      </c>
    </row>
    <row r="3530" spans="1:8" ht="15.75" customHeight="1" x14ac:dyDescent="0.25">
      <c r="A3530" s="47">
        <v>10</v>
      </c>
      <c r="B3530" s="333"/>
      <c r="C3530" s="334"/>
      <c r="D3530" s="50"/>
      <c r="E3530" s="300"/>
      <c r="F3530" s="335">
        <v>1</v>
      </c>
      <c r="G3530" s="224" t="s">
        <v>571</v>
      </c>
      <c r="H3530" s="45"/>
    </row>
    <row r="3531" spans="1:8" ht="15.75" customHeight="1" x14ac:dyDescent="0.25">
      <c r="A3531" s="47">
        <v>11</v>
      </c>
      <c r="B3531" s="333" t="s">
        <v>862</v>
      </c>
      <c r="C3531" s="334" t="s">
        <v>863</v>
      </c>
      <c r="D3531" s="50">
        <v>6</v>
      </c>
      <c r="E3531" s="300">
        <v>4</v>
      </c>
      <c r="F3531" s="335">
        <v>23</v>
      </c>
      <c r="G3531" s="106">
        <v>1</v>
      </c>
      <c r="H3531" s="45">
        <f>+G3531*F3531</f>
      </c>
    </row>
    <row r="3532" spans="1:8" ht="15.75" customHeight="1" x14ac:dyDescent="0.25">
      <c r="A3532" s="47">
        <v>12</v>
      </c>
      <c r="B3532" s="333"/>
      <c r="C3532" s="334"/>
      <c r="D3532" s="109"/>
      <c r="E3532" s="340"/>
      <c r="F3532" s="335">
        <v>1</v>
      </c>
      <c r="G3532" s="224" t="s">
        <v>571</v>
      </c>
      <c r="H3532" s="45"/>
    </row>
    <row r="3533" spans="1:8" ht="15.75" customHeight="1" x14ac:dyDescent="0.25">
      <c r="A3533" s="47">
        <v>13</v>
      </c>
      <c r="B3533" s="333" t="s">
        <v>233</v>
      </c>
      <c r="C3533" s="334" t="s">
        <v>895</v>
      </c>
      <c r="D3533" s="187">
        <v>6</v>
      </c>
      <c r="E3533" s="336">
        <v>4</v>
      </c>
      <c r="F3533" s="335">
        <v>23</v>
      </c>
      <c r="G3533" s="106">
        <v>1</v>
      </c>
      <c r="H3533" s="45">
        <f>+G3533*F3533</f>
      </c>
    </row>
    <row r="3534" spans="1:8" ht="15.75" customHeight="1" x14ac:dyDescent="0.25">
      <c r="A3534" s="47">
        <v>14</v>
      </c>
      <c r="B3534" s="333" t="s">
        <v>233</v>
      </c>
      <c r="C3534" s="334" t="s">
        <v>895</v>
      </c>
      <c r="D3534" s="189"/>
      <c r="E3534" s="337"/>
      <c r="F3534" s="335">
        <v>1</v>
      </c>
      <c r="G3534" s="224" t="s">
        <v>571</v>
      </c>
      <c r="H3534" s="45"/>
    </row>
    <row r="3535" spans="1:8" ht="15.75" customHeight="1" x14ac:dyDescent="0.25">
      <c r="A3535" s="47">
        <v>15</v>
      </c>
      <c r="B3535" s="333" t="s">
        <v>944</v>
      </c>
      <c r="C3535" s="334" t="s">
        <v>945</v>
      </c>
      <c r="D3535" s="50">
        <v>1</v>
      </c>
      <c r="E3535" s="300">
        <v>6</v>
      </c>
      <c r="F3535" s="335">
        <f>+E3535*D3535</f>
      </c>
      <c r="G3535" s="106">
        <v>1</v>
      </c>
      <c r="H3535" s="45">
        <f t="shared" ref="H3535:H3536" si="162">+G3535*F3535</f>
      </c>
    </row>
    <row r="3536" spans="1:8" ht="15.75" customHeight="1" x14ac:dyDescent="0.25">
      <c r="A3536" s="47">
        <v>16</v>
      </c>
      <c r="B3536" s="333" t="s">
        <v>154</v>
      </c>
      <c r="C3536" s="334" t="s">
        <v>946</v>
      </c>
      <c r="D3536" s="50">
        <v>6</v>
      </c>
      <c r="E3536" s="300">
        <v>4</v>
      </c>
      <c r="F3536" s="335">
        <v>23</v>
      </c>
      <c r="G3536" s="106">
        <v>1</v>
      </c>
      <c r="H3536" s="45">
        <f t="shared" si="162"/>
      </c>
    </row>
    <row r="3537" spans="1:8" ht="15.75" customHeight="1" x14ac:dyDescent="0.25">
      <c r="A3537" s="47">
        <v>17</v>
      </c>
      <c r="B3537" s="333"/>
      <c r="C3537" s="334"/>
      <c r="D3537" s="50"/>
      <c r="E3537" s="300"/>
      <c r="F3537" s="335">
        <v>1</v>
      </c>
      <c r="G3537" s="224" t="s">
        <v>571</v>
      </c>
      <c r="H3537" s="45"/>
    </row>
    <row r="3538" spans="1:8" ht="15.75" customHeight="1" x14ac:dyDescent="0.25">
      <c r="A3538" s="47">
        <v>18</v>
      </c>
      <c r="B3538" s="333" t="s">
        <v>947</v>
      </c>
      <c r="C3538" s="334" t="s">
        <v>948</v>
      </c>
      <c r="D3538" s="50">
        <v>4</v>
      </c>
      <c r="E3538" s="300">
        <v>6</v>
      </c>
      <c r="F3538" s="335">
        <v>23</v>
      </c>
      <c r="G3538" s="106">
        <v>1</v>
      </c>
      <c r="H3538" s="45">
        <f>+G3538*F3538</f>
      </c>
    </row>
    <row r="3539" spans="1:8" ht="15.75" customHeight="1" x14ac:dyDescent="0.25">
      <c r="A3539" s="47">
        <v>19</v>
      </c>
      <c r="B3539" s="333"/>
      <c r="C3539" s="334"/>
      <c r="D3539" s="50"/>
      <c r="E3539" s="300"/>
      <c r="F3539" s="335">
        <v>1</v>
      </c>
      <c r="G3539" s="224" t="s">
        <v>571</v>
      </c>
      <c r="H3539" s="45"/>
    </row>
    <row r="3540" spans="1:8" ht="15.75" customHeight="1" x14ac:dyDescent="0.25">
      <c r="A3540" s="47">
        <v>20</v>
      </c>
      <c r="B3540" s="333" t="s">
        <v>949</v>
      </c>
      <c r="C3540" s="334" t="s">
        <v>950</v>
      </c>
      <c r="D3540" s="50">
        <v>4</v>
      </c>
      <c r="E3540" s="300">
        <v>6</v>
      </c>
      <c r="F3540" s="335">
        <v>23</v>
      </c>
      <c r="G3540" s="106">
        <v>1</v>
      </c>
      <c r="H3540" s="45">
        <f>+G3540*F3540</f>
      </c>
    </row>
    <row r="3541" spans="1:8" ht="15.75" customHeight="1" x14ac:dyDescent="0.25">
      <c r="A3541" s="47">
        <v>21</v>
      </c>
      <c r="B3541" s="333"/>
      <c r="C3541" s="334"/>
      <c r="D3541" s="50"/>
      <c r="E3541" s="300"/>
      <c r="F3541" s="335">
        <v>1</v>
      </c>
      <c r="G3541" s="224" t="s">
        <v>571</v>
      </c>
      <c r="H3541" s="45"/>
    </row>
    <row r="3542" spans="1:8" ht="15.75" customHeight="1" x14ac:dyDescent="0.25">
      <c r="A3542" s="47">
        <v>22</v>
      </c>
      <c r="B3542" s="333" t="s">
        <v>347</v>
      </c>
      <c r="C3542" s="334" t="s">
        <v>951</v>
      </c>
      <c r="D3542" s="50">
        <v>6</v>
      </c>
      <c r="E3542" s="300">
        <v>4</v>
      </c>
      <c r="F3542" s="335">
        <v>23</v>
      </c>
      <c r="G3542" s="106">
        <v>1</v>
      </c>
      <c r="H3542" s="45">
        <f>+G3542*F3542</f>
      </c>
    </row>
    <row r="3543" spans="1:8" ht="15.75" customHeight="1" x14ac:dyDescent="0.25">
      <c r="A3543" s="47">
        <v>23</v>
      </c>
      <c r="B3543" s="333"/>
      <c r="C3543" s="334"/>
      <c r="D3543" s="50"/>
      <c r="E3543" s="300"/>
      <c r="F3543" s="335">
        <v>1</v>
      </c>
      <c r="G3543" s="224" t="s">
        <v>571</v>
      </c>
      <c r="H3543" s="45"/>
    </row>
    <row r="3544" spans="1:8" ht="15.75" customHeight="1" x14ac:dyDescent="0.25">
      <c r="A3544" s="47">
        <v>24</v>
      </c>
      <c r="B3544" s="333" t="s">
        <v>166</v>
      </c>
      <c r="C3544" s="334" t="s">
        <v>952</v>
      </c>
      <c r="D3544" s="50">
        <v>1</v>
      </c>
      <c r="E3544" s="300">
        <v>4</v>
      </c>
      <c r="F3544" s="335">
        <f>+E3544*D3544</f>
      </c>
      <c r="G3544" s="106">
        <v>1</v>
      </c>
      <c r="H3544" s="45">
        <f t="shared" ref="H3544:H3545" si="163">+G3544*F3544</f>
      </c>
    </row>
    <row r="3545" spans="1:8" ht="15.75" customHeight="1" x14ac:dyDescent="0.25">
      <c r="A3545" s="47">
        <v>25</v>
      </c>
      <c r="B3545" s="333" t="s">
        <v>53</v>
      </c>
      <c r="C3545" s="334" t="s">
        <v>953</v>
      </c>
      <c r="D3545" s="50">
        <v>6</v>
      </c>
      <c r="E3545" s="300">
        <v>4</v>
      </c>
      <c r="F3545" s="335">
        <v>23</v>
      </c>
      <c r="G3545" s="106">
        <v>1</v>
      </c>
      <c r="H3545" s="45">
        <f t="shared" si="163"/>
      </c>
    </row>
    <row r="3546" spans="1:8" ht="15.75" customHeight="1" x14ac:dyDescent="0.25">
      <c r="A3546" s="47">
        <v>26</v>
      </c>
      <c r="B3546" s="333"/>
      <c r="C3546" s="334"/>
      <c r="D3546" s="109"/>
      <c r="E3546" s="340"/>
      <c r="F3546" s="335">
        <v>1</v>
      </c>
      <c r="G3546" s="224" t="s">
        <v>571</v>
      </c>
      <c r="H3546" s="45"/>
    </row>
    <row r="3547" spans="1:8" ht="15.75" customHeight="1" x14ac:dyDescent="0.25">
      <c r="A3547" s="47">
        <v>27</v>
      </c>
      <c r="B3547" s="333" t="s">
        <v>176</v>
      </c>
      <c r="C3547" s="334" t="s">
        <v>954</v>
      </c>
      <c r="D3547" s="187">
        <v>6</v>
      </c>
      <c r="E3547" s="336">
        <v>4</v>
      </c>
      <c r="F3547" s="335">
        <v>23</v>
      </c>
      <c r="G3547" s="106">
        <v>1</v>
      </c>
      <c r="H3547" s="45">
        <f>+G3547*F3547</f>
      </c>
    </row>
    <row r="3548" spans="1:8" ht="15.75" customHeight="1" x14ac:dyDescent="0.25">
      <c r="A3548" s="47">
        <v>28</v>
      </c>
      <c r="B3548" s="333" t="s">
        <v>176</v>
      </c>
      <c r="C3548" s="334" t="s">
        <v>954</v>
      </c>
      <c r="D3548" s="189"/>
      <c r="E3548" s="337"/>
      <c r="F3548" s="335">
        <v>1</v>
      </c>
      <c r="G3548" s="224" t="s">
        <v>571</v>
      </c>
      <c r="H3548" s="45"/>
    </row>
    <row r="3549" spans="1:8" ht="15.75" customHeight="1" x14ac:dyDescent="0.25">
      <c r="A3549" s="47">
        <v>29</v>
      </c>
      <c r="B3549" s="333" t="s">
        <v>181</v>
      </c>
      <c r="C3549" s="334" t="s">
        <v>956</v>
      </c>
      <c r="D3549" s="187">
        <v>6</v>
      </c>
      <c r="E3549" s="336">
        <v>4</v>
      </c>
      <c r="F3549" s="335">
        <v>23</v>
      </c>
      <c r="G3549" s="106">
        <v>1</v>
      </c>
      <c r="H3549" s="45">
        <f>+G3549*F3549</f>
      </c>
    </row>
    <row r="3550" spans="1:8" ht="15.75" customHeight="1" x14ac:dyDescent="0.25">
      <c r="A3550" s="47">
        <v>30</v>
      </c>
      <c r="B3550" s="333" t="s">
        <v>181</v>
      </c>
      <c r="C3550" s="334" t="s">
        <v>956</v>
      </c>
      <c r="D3550" s="189"/>
      <c r="E3550" s="337"/>
      <c r="F3550" s="335">
        <v>1</v>
      </c>
      <c r="G3550" s="224" t="s">
        <v>571</v>
      </c>
      <c r="H3550" s="45"/>
    </row>
    <row r="3551" spans="1:8" ht="15.75" customHeight="1" x14ac:dyDescent="0.25">
      <c r="A3551" s="341"/>
      <c r="B3551" s="342"/>
      <c r="C3551" s="343" t="s">
        <v>58</v>
      </c>
      <c r="D3551" s="338">
        <f>SUM(D3520:D3550)</f>
      </c>
      <c r="E3551" s="28"/>
      <c r="F3551" s="28"/>
      <c r="G3551" s="339"/>
      <c r="H3551" s="328">
        <f>SUM(H3520:H3550)</f>
      </c>
    </row>
    <row r="3552" spans="1:8" ht="15.75" customHeight="1" x14ac:dyDescent="0.25">
      <c r="A3552" s="69"/>
      <c r="B3552" s="70"/>
      <c r="C3552" s="70"/>
      <c r="D3552" s="71"/>
      <c r="E3552" s="70"/>
      <c r="F3552" s="72"/>
      <c r="G3552" s="73"/>
      <c r="H3552" s="74"/>
    </row>
    <row r="3553" spans="1:8" ht="15.75" customHeight="1" x14ac:dyDescent="0.25">
      <c r="A3553" s="85" t="s">
        <v>72</v>
      </c>
      <c r="B3553" s="85"/>
      <c r="C3553" s="85"/>
      <c r="D3553" s="85"/>
      <c r="E3553" s="85"/>
      <c r="F3553" s="85"/>
      <c r="G3553" s="85"/>
      <c r="H3553" s="85"/>
    </row>
    <row r="3554" spans="1:8" ht="15.75" customHeight="1" x14ac:dyDescent="0.25">
      <c r="A3554" s="76"/>
      <c r="B3554" s="76"/>
      <c r="C3554" s="76"/>
      <c r="D3554" s="77" t="s">
        <v>59</v>
      </c>
      <c r="E3554" s="76" t="s">
        <v>60</v>
      </c>
      <c r="F3554" s="76"/>
      <c r="G3554" s="17"/>
      <c r="H3554" s="25"/>
    </row>
    <row r="3555" spans="1:8" ht="15.75" customHeight="1" x14ac:dyDescent="0.25">
      <c r="A3555" s="36" t="s">
        <v>21</v>
      </c>
      <c r="B3555" s="36"/>
      <c r="C3555" s="36"/>
      <c r="D3555" s="36"/>
      <c r="E3555" s="36"/>
      <c r="F3555" s="36"/>
      <c r="G3555" s="36"/>
      <c r="H3555" s="36"/>
    </row>
    <row r="3556" spans="1:8" ht="15.75" customHeight="1" x14ac:dyDescent="0.25">
      <c r="A3556" s="24"/>
      <c r="B3556" s="24"/>
      <c r="C3556" s="24"/>
      <c r="D3556" s="24"/>
      <c r="E3556" s="24"/>
      <c r="F3556" s="24"/>
      <c r="G3556" s="24"/>
      <c r="H3556" s="24"/>
    </row>
    <row r="3557" spans="1:8" ht="15.75" customHeight="1" x14ac:dyDescent="0.25">
      <c r="A3557" s="17" t="s">
        <v>28</v>
      </c>
      <c r="B3557" s="17"/>
      <c r="C3557" s="24"/>
      <c r="D3557" s="24"/>
      <c r="E3557" s="24"/>
      <c r="F3557" s="24"/>
      <c r="G3557" s="24"/>
      <c r="H3557" s="24"/>
    </row>
    <row r="3558" spans="1:8" ht="15.75" customHeight="1" x14ac:dyDescent="0.3">
      <c r="A3558" s="87" t="inlineStr">
        <is>
          <t>Dealer-002</t>
        </is>
      </c>
      <c r="B3558" s="87"/>
      <c r="C3558" s="17"/>
      <c r="D3558" s="18"/>
      <c r="E3558" s="17"/>
      <c r="F3558" s="19" t="s">
        <v>24</v>
      </c>
      <c r="G3558" s="21" t="s">
        <v>650</v>
      </c>
      <c r="H3558" s="22"/>
    </row>
    <row r="3559" spans="1:8" ht="15.75" customHeight="1" x14ac:dyDescent="0.3">
      <c r="A3559" s="87" t="inlineStr">
        <is>
          <t>Address line (redacted)</t>
        </is>
      </c>
      <c r="B3559" s="87"/>
      <c r="C3559" s="17"/>
      <c r="D3559" s="18"/>
      <c r="E3559" s="17"/>
      <c r="F3559" s="19" t="s">
        <v>29</v>
      </c>
      <c r="G3559" s="17" t="s">
        <v>932</v>
      </c>
      <c r="H3559" s="18"/>
    </row>
    <row r="3560" spans="1:8" ht="15.75" customHeight="1" x14ac:dyDescent="0.3">
      <c r="A3560" s="87" t="inlineStr">
        <is>
          <t>Address line (redacted)</t>
        </is>
      </c>
      <c r="B3560" s="87"/>
      <c r="C3560" s="17"/>
      <c r="D3560" s="18"/>
      <c r="E3560" s="19"/>
      <c r="F3560" s="17"/>
      <c r="G3560" s="17"/>
      <c r="H3560" s="25"/>
    </row>
    <row r="3561" spans="1:8" ht="15.75" customHeight="1" x14ac:dyDescent="0.25">
      <c r="A3561" s="17"/>
      <c r="B3561" s="17"/>
      <c r="C3561" s="17"/>
      <c r="D3561" s="24"/>
      <c r="E3561" s="17"/>
      <c r="F3561" s="18"/>
      <c r="G3561" s="17"/>
      <c r="H3561" s="25"/>
    </row>
    <row r="3562" spans="1:8" ht="15.75" customHeight="1" x14ac:dyDescent="0.25">
      <c r="A3562" s="17" t="s">
        <v>34</v>
      </c>
      <c r="B3562" s="17"/>
      <c r="C3562" s="17"/>
      <c r="D3562" s="18"/>
      <c r="E3562" s="17"/>
      <c r="F3562" s="18"/>
      <c r="G3562" s="17"/>
      <c r="H3562" s="25"/>
    </row>
    <row r="3563" spans="1:8" ht="15.75" customHeight="1" x14ac:dyDescent="0.25">
      <c r="A3563" s="17"/>
      <c r="B3563" s="17"/>
      <c r="C3563" s="17"/>
      <c r="D3563" s="18"/>
      <c r="E3563" s="17"/>
      <c r="F3563" s="18"/>
      <c r="G3563" s="17"/>
      <c r="H3563" s="25"/>
    </row>
    <row r="3564" spans="1:8" ht="15.75" customHeight="1" x14ac:dyDescent="0.25">
      <c r="A3564" s="17" t="s">
        <v>35</v>
      </c>
      <c r="B3564" s="17"/>
      <c r="C3564" s="17"/>
      <c r="D3564" s="18"/>
      <c r="E3564" s="17"/>
      <c r="F3564" s="18"/>
      <c r="G3564" s="17"/>
      <c r="H3564" s="25"/>
    </row>
    <row r="3565" spans="1:8" ht="15.75" customHeight="1" x14ac:dyDescent="0.25">
      <c r="A3565" s="17" t="s">
        <v>36</v>
      </c>
      <c r="B3565" s="17"/>
      <c r="C3565" s="17"/>
      <c r="D3565" s="18"/>
      <c r="E3565" s="17"/>
      <c r="F3565" s="18"/>
      <c r="G3565" s="17"/>
      <c r="H3565" s="25"/>
    </row>
    <row r="3566" spans="1:8" ht="15.75" customHeight="1" x14ac:dyDescent="0.25">
      <c r="A3566" s="17"/>
      <c r="B3566" s="17"/>
      <c r="C3566" s="17"/>
      <c r="D3566" s="18"/>
      <c r="E3566" s="17"/>
      <c r="F3566" s="18"/>
      <c r="G3566" s="17"/>
      <c r="H3566" s="25"/>
    </row>
    <row r="3567" spans="1:8" ht="15.75" customHeight="1" x14ac:dyDescent="0.25">
      <c r="A3567" s="26" t="s">
        <v>37</v>
      </c>
      <c r="B3567" s="27" t="s">
        <v>38</v>
      </c>
      <c r="C3567" s="27"/>
      <c r="D3567" s="28" t="s">
        <v>39</v>
      </c>
      <c r="E3567" s="29" t="s">
        <v>40</v>
      </c>
      <c r="F3567" s="30" t="s">
        <v>41</v>
      </c>
      <c r="G3567" s="31" t="s">
        <v>42</v>
      </c>
      <c r="H3567" s="33" t="s">
        <v>43</v>
      </c>
    </row>
    <row r="3568" spans="1:8" ht="15.75" customHeight="1" x14ac:dyDescent="0.25">
      <c r="A3568" s="344"/>
      <c r="B3568" s="345"/>
      <c r="C3568" s="346"/>
      <c r="D3568" s="37"/>
      <c r="E3568" s="347"/>
      <c r="F3568" s="348"/>
      <c r="G3568" s="346"/>
      <c r="H3568" s="349"/>
    </row>
    <row r="3569" spans="1:8" ht="15.75" customHeight="1" x14ac:dyDescent="0.25">
      <c r="A3569" s="47"/>
      <c r="B3569" s="79" t="s">
        <v>971</v>
      </c>
      <c r="C3569" s="80"/>
      <c r="D3569" s="50"/>
      <c r="E3569" s="50"/>
      <c r="F3569" s="50"/>
      <c r="G3569" s="50"/>
      <c r="H3569" s="45"/>
    </row>
    <row r="3570" spans="1:8" ht="15.75" customHeight="1" x14ac:dyDescent="0.25">
      <c r="A3570" s="47">
        <v>1</v>
      </c>
      <c r="B3570" s="333" t="s">
        <v>940</v>
      </c>
      <c r="C3570" s="334" t="s">
        <v>395</v>
      </c>
      <c r="D3570" s="50">
        <v>2</v>
      </c>
      <c r="E3570" s="50">
        <v>5</v>
      </c>
      <c r="F3570" s="50">
        <f t="shared" ref="F3570:F3571" si="164">+E3570*D3570</f>
      </c>
      <c r="G3570" s="50">
        <v>1</v>
      </c>
      <c r="H3570" s="45">
        <f t="shared" ref="H3570:H3571" si="165">+G3570*F3570</f>
      </c>
    </row>
    <row r="3571" spans="1:8" ht="15.75" customHeight="1" x14ac:dyDescent="0.25">
      <c r="A3571" s="47">
        <v>2</v>
      </c>
      <c r="B3571" s="333" t="s">
        <v>172</v>
      </c>
      <c r="C3571" s="334" t="s">
        <v>408</v>
      </c>
      <c r="D3571" s="50">
        <v>2</v>
      </c>
      <c r="E3571" s="50">
        <v>5</v>
      </c>
      <c r="F3571" s="50">
        <f t="shared" si="164"/>
      </c>
      <c r="G3571" s="50">
        <v>1</v>
      </c>
      <c r="H3571" s="45">
        <f t="shared" si="165"/>
      </c>
    </row>
    <row r="3572" spans="1:8" ht="15.75" customHeight="1" x14ac:dyDescent="0.25">
      <c r="A3572" s="47"/>
      <c r="B3572" s="79" t="s">
        <v>974</v>
      </c>
      <c r="C3572" s="80"/>
      <c r="D3572" s="50"/>
      <c r="E3572" s="50"/>
      <c r="F3572" s="50"/>
      <c r="G3572" s="50"/>
      <c r="H3572" s="45"/>
    </row>
    <row r="3573" spans="1:8" ht="15.75" customHeight="1" x14ac:dyDescent="0.25">
      <c r="A3573" s="47">
        <v>3</v>
      </c>
      <c r="B3573" s="333" t="s">
        <v>656</v>
      </c>
      <c r="C3573" s="334" t="s">
        <v>657</v>
      </c>
      <c r="D3573" s="50">
        <v>1</v>
      </c>
      <c r="E3573" s="300">
        <v>4</v>
      </c>
      <c r="F3573" s="335">
        <f t="shared" ref="F3573:F3577" si="166">+E3573*D3573</f>
      </c>
      <c r="G3573" s="106">
        <v>1</v>
      </c>
      <c r="H3573" s="45">
        <f t="shared" ref="H3573:H3578" si="167">+G3573*F3573</f>
      </c>
    </row>
    <row r="3574" spans="1:8" ht="15.75" customHeight="1" x14ac:dyDescent="0.25">
      <c r="A3574" s="47">
        <v>4</v>
      </c>
      <c r="B3574" s="333" t="s">
        <v>722</v>
      </c>
      <c r="C3574" s="334" t="s">
        <v>723</v>
      </c>
      <c r="D3574" s="50">
        <v>2</v>
      </c>
      <c r="E3574" s="300">
        <v>6</v>
      </c>
      <c r="F3574" s="335">
        <f t="shared" si="166"/>
      </c>
      <c r="G3574" s="106">
        <v>1</v>
      </c>
      <c r="H3574" s="45">
        <f t="shared" si="167"/>
      </c>
    </row>
    <row r="3575" spans="1:8" ht="15.75" customHeight="1" x14ac:dyDescent="0.25">
      <c r="A3575" s="47">
        <v>5</v>
      </c>
      <c r="B3575" s="107" t="s">
        <v>140</v>
      </c>
      <c r="C3575" s="334" t="s">
        <v>774</v>
      </c>
      <c r="D3575" s="50">
        <v>2</v>
      </c>
      <c r="E3575" s="300">
        <v>6</v>
      </c>
      <c r="F3575" s="335">
        <f t="shared" si="166"/>
      </c>
      <c r="G3575" s="106">
        <v>1</v>
      </c>
      <c r="H3575" s="45">
        <f t="shared" si="167"/>
      </c>
    </row>
    <row r="3576" spans="1:8" ht="15.75" customHeight="1" x14ac:dyDescent="0.25">
      <c r="A3576" s="47">
        <v>6</v>
      </c>
      <c r="B3576" s="333" t="s">
        <v>820</v>
      </c>
      <c r="C3576" s="334" t="s">
        <v>821</v>
      </c>
      <c r="D3576" s="50">
        <v>1</v>
      </c>
      <c r="E3576" s="300">
        <v>4</v>
      </c>
      <c r="F3576" s="335">
        <f t="shared" si="166"/>
      </c>
      <c r="G3576" s="106">
        <v>1</v>
      </c>
      <c r="H3576" s="45">
        <f t="shared" si="167"/>
      </c>
    </row>
    <row r="3577" spans="1:8" ht="15.75" customHeight="1" x14ac:dyDescent="0.25">
      <c r="A3577" s="47">
        <v>7</v>
      </c>
      <c r="B3577" s="333" t="s">
        <v>862</v>
      </c>
      <c r="C3577" s="334" t="s">
        <v>863</v>
      </c>
      <c r="D3577" s="50">
        <v>1</v>
      </c>
      <c r="E3577" s="300">
        <v>4</v>
      </c>
      <c r="F3577" s="335">
        <f t="shared" si="166"/>
      </c>
      <c r="G3577" s="106">
        <v>1</v>
      </c>
      <c r="H3577" s="45">
        <f t="shared" si="167"/>
      </c>
    </row>
    <row r="3578" spans="1:8" ht="15.75" customHeight="1" x14ac:dyDescent="0.25">
      <c r="A3578" s="47">
        <v>8</v>
      </c>
      <c r="B3578" s="333" t="s">
        <v>233</v>
      </c>
      <c r="C3578" s="334" t="s">
        <v>895</v>
      </c>
      <c r="D3578" s="187">
        <v>6</v>
      </c>
      <c r="E3578" s="336">
        <v>4</v>
      </c>
      <c r="F3578" s="335">
        <v>23</v>
      </c>
      <c r="G3578" s="106">
        <v>1</v>
      </c>
      <c r="H3578" s="45">
        <f t="shared" si="167"/>
      </c>
    </row>
    <row r="3579" spans="1:8" ht="15.75" customHeight="1" x14ac:dyDescent="0.25">
      <c r="A3579" s="47">
        <v>9</v>
      </c>
      <c r="B3579" s="333" t="s">
        <v>233</v>
      </c>
      <c r="C3579" s="334" t="s">
        <v>895</v>
      </c>
      <c r="D3579" s="189"/>
      <c r="E3579" s="337"/>
      <c r="F3579" s="335">
        <v>1</v>
      </c>
      <c r="G3579" s="224" t="s">
        <v>571</v>
      </c>
      <c r="H3579" s="45"/>
    </row>
    <row r="3580" spans="1:8" ht="15.75" customHeight="1" x14ac:dyDescent="0.25">
      <c r="A3580" s="47">
        <v>10</v>
      </c>
      <c r="B3580" s="333" t="s">
        <v>944</v>
      </c>
      <c r="C3580" s="334" t="s">
        <v>945</v>
      </c>
      <c r="D3580" s="50">
        <v>2</v>
      </c>
      <c r="E3580" s="300">
        <v>6</v>
      </c>
      <c r="F3580" s="335">
        <f>+E3580*D3580</f>
      </c>
      <c r="G3580" s="106">
        <v>1</v>
      </c>
      <c r="H3580" s="45">
        <f t="shared" ref="H3580:H3581" si="168">+G3580*F3580</f>
      </c>
    </row>
    <row r="3581" spans="1:8" ht="15.75" customHeight="1" x14ac:dyDescent="0.25">
      <c r="A3581" s="47">
        <v>11</v>
      </c>
      <c r="B3581" s="333" t="s">
        <v>154</v>
      </c>
      <c r="C3581" s="334" t="s">
        <v>946</v>
      </c>
      <c r="D3581" s="50">
        <v>6</v>
      </c>
      <c r="E3581" s="300">
        <v>4</v>
      </c>
      <c r="F3581" s="335">
        <v>23</v>
      </c>
      <c r="G3581" s="106">
        <v>1</v>
      </c>
      <c r="H3581" s="45">
        <f t="shared" si="168"/>
      </c>
    </row>
    <row r="3582" spans="1:8" ht="15.75" customHeight="1" x14ac:dyDescent="0.25">
      <c r="A3582" s="47">
        <v>12</v>
      </c>
      <c r="B3582" s="333" t="s">
        <v>154</v>
      </c>
      <c r="C3582" s="334" t="s">
        <v>946</v>
      </c>
      <c r="D3582" s="50"/>
      <c r="E3582" s="300"/>
      <c r="F3582" s="335">
        <v>1</v>
      </c>
      <c r="G3582" s="224" t="s">
        <v>571</v>
      </c>
      <c r="H3582" s="45"/>
    </row>
    <row r="3583" spans="1:8" ht="15.75" customHeight="1" x14ac:dyDescent="0.25">
      <c r="A3583" s="47">
        <v>13</v>
      </c>
      <c r="B3583" s="333" t="s">
        <v>947</v>
      </c>
      <c r="C3583" s="334" t="s">
        <v>948</v>
      </c>
      <c r="D3583" s="50">
        <v>2</v>
      </c>
      <c r="E3583" s="300">
        <v>6</v>
      </c>
      <c r="F3583" s="335">
        <f t="shared" ref="F3583:F3587" si="169">+E3583*D3583</f>
      </c>
      <c r="G3583" s="106">
        <v>1</v>
      </c>
      <c r="H3583" s="45">
        <f t="shared" ref="H3583:H3588" si="170">+G3583*F3583</f>
      </c>
    </row>
    <row r="3584" spans="1:8" ht="15.75" customHeight="1" x14ac:dyDescent="0.25">
      <c r="A3584" s="47">
        <v>14</v>
      </c>
      <c r="B3584" s="333" t="s">
        <v>949</v>
      </c>
      <c r="C3584" s="334" t="s">
        <v>950</v>
      </c>
      <c r="D3584" s="50">
        <v>1</v>
      </c>
      <c r="E3584" s="300">
        <v>6</v>
      </c>
      <c r="F3584" s="335">
        <f t="shared" si="169"/>
      </c>
      <c r="G3584" s="106">
        <v>1</v>
      </c>
      <c r="H3584" s="45">
        <f t="shared" si="170"/>
      </c>
    </row>
    <row r="3585" spans="1:8" ht="15.75" customHeight="1" x14ac:dyDescent="0.25">
      <c r="A3585" s="47">
        <v>15</v>
      </c>
      <c r="B3585" s="333" t="s">
        <v>347</v>
      </c>
      <c r="C3585" s="334" t="s">
        <v>951</v>
      </c>
      <c r="D3585" s="50">
        <v>1</v>
      </c>
      <c r="E3585" s="300">
        <v>4</v>
      </c>
      <c r="F3585" s="335">
        <f t="shared" si="169"/>
      </c>
      <c r="G3585" s="106">
        <v>1</v>
      </c>
      <c r="H3585" s="45">
        <f t="shared" si="170"/>
      </c>
    </row>
    <row r="3586" spans="1:8" ht="15.75" customHeight="1" x14ac:dyDescent="0.25">
      <c r="A3586" s="47">
        <v>16</v>
      </c>
      <c r="B3586" s="333" t="s">
        <v>166</v>
      </c>
      <c r="C3586" s="334" t="s">
        <v>952</v>
      </c>
      <c r="D3586" s="50">
        <v>1</v>
      </c>
      <c r="E3586" s="300">
        <v>4</v>
      </c>
      <c r="F3586" s="335">
        <f t="shared" si="169"/>
      </c>
      <c r="G3586" s="106">
        <v>1</v>
      </c>
      <c r="H3586" s="45">
        <f t="shared" si="170"/>
      </c>
    </row>
    <row r="3587" spans="1:8" ht="15.75" customHeight="1" x14ac:dyDescent="0.25">
      <c r="A3587" s="47">
        <v>17</v>
      </c>
      <c r="B3587" s="333" t="s">
        <v>53</v>
      </c>
      <c r="C3587" s="334" t="s">
        <v>953</v>
      </c>
      <c r="D3587" s="50">
        <v>1</v>
      </c>
      <c r="E3587" s="300">
        <v>4</v>
      </c>
      <c r="F3587" s="335">
        <f t="shared" si="169"/>
      </c>
      <c r="G3587" s="106">
        <v>1</v>
      </c>
      <c r="H3587" s="45">
        <f t="shared" si="170"/>
      </c>
    </row>
    <row r="3588" spans="1:8" ht="15.75" customHeight="1" x14ac:dyDescent="0.25">
      <c r="A3588" s="47">
        <v>18</v>
      </c>
      <c r="B3588" s="333" t="s">
        <v>176</v>
      </c>
      <c r="C3588" s="334" t="s">
        <v>954</v>
      </c>
      <c r="D3588" s="187">
        <v>6</v>
      </c>
      <c r="E3588" s="336">
        <v>4</v>
      </c>
      <c r="F3588" s="335">
        <v>23</v>
      </c>
      <c r="G3588" s="106">
        <v>1</v>
      </c>
      <c r="H3588" s="45">
        <f t="shared" si="170"/>
      </c>
    </row>
    <row r="3589" spans="1:8" ht="15.75" customHeight="1" x14ac:dyDescent="0.25">
      <c r="A3589" s="47">
        <v>19</v>
      </c>
      <c r="B3589" s="333" t="s">
        <v>176</v>
      </c>
      <c r="C3589" s="334" t="s">
        <v>954</v>
      </c>
      <c r="D3589" s="189"/>
      <c r="E3589" s="337"/>
      <c r="F3589" s="335">
        <v>1</v>
      </c>
      <c r="G3589" s="224" t="s">
        <v>571</v>
      </c>
      <c r="H3589" s="45"/>
    </row>
    <row r="3590" spans="1:8" ht="15.75" customHeight="1" x14ac:dyDescent="0.25">
      <c r="A3590" s="47">
        <v>20</v>
      </c>
      <c r="B3590" s="333" t="s">
        <v>181</v>
      </c>
      <c r="C3590" s="334" t="s">
        <v>956</v>
      </c>
      <c r="D3590" s="187">
        <v>6</v>
      </c>
      <c r="E3590" s="336">
        <v>4</v>
      </c>
      <c r="F3590" s="335">
        <v>23</v>
      </c>
      <c r="G3590" s="106">
        <v>1</v>
      </c>
      <c r="H3590" s="45">
        <f>+G3590*F3590</f>
      </c>
    </row>
    <row r="3591" spans="1:8" ht="15.75" customHeight="1" x14ac:dyDescent="0.25">
      <c r="A3591" s="47">
        <v>21</v>
      </c>
      <c r="B3591" s="333" t="s">
        <v>181</v>
      </c>
      <c r="C3591" s="334" t="s">
        <v>956</v>
      </c>
      <c r="D3591" s="189"/>
      <c r="E3591" s="337"/>
      <c r="F3591" s="335">
        <v>1</v>
      </c>
      <c r="G3591" s="224" t="s">
        <v>571</v>
      </c>
      <c r="H3591" s="45"/>
    </row>
    <row r="3592" spans="1:8" ht="15.75" customHeight="1" x14ac:dyDescent="0.25">
      <c r="A3592" s="341"/>
      <c r="B3592" s="342"/>
      <c r="C3592" s="343" t="s">
        <v>58</v>
      </c>
      <c r="D3592" s="338">
        <f>SUM(D3570:D3591)</f>
      </c>
      <c r="E3592" s="28"/>
      <c r="F3592" s="28"/>
      <c r="G3592" s="339"/>
      <c r="H3592" s="328">
        <f>SUM(H3570:H3591)</f>
      </c>
    </row>
    <row r="3593" spans="1:8" ht="15.75" customHeight="1" x14ac:dyDescent="0.25">
      <c r="A3593" s="69"/>
      <c r="B3593" s="70"/>
      <c r="C3593" s="70"/>
      <c r="D3593" s="71"/>
      <c r="E3593" s="70"/>
      <c r="F3593" s="72"/>
      <c r="G3593" s="73"/>
      <c r="H3593" s="74"/>
    </row>
    <row r="3594" spans="1:8" ht="15.75" customHeight="1" x14ac:dyDescent="0.25">
      <c r="A3594" s="85" t="s">
        <v>72</v>
      </c>
      <c r="B3594" s="85"/>
      <c r="C3594" s="85"/>
      <c r="D3594" s="85"/>
      <c r="E3594" s="85"/>
      <c r="F3594" s="85"/>
      <c r="G3594" s="85"/>
      <c r="H3594" s="85"/>
    </row>
    <row r="3595" spans="1:8" ht="15.75" customHeight="1" x14ac:dyDescent="0.25">
      <c r="A3595" s="76"/>
      <c r="B3595" s="76"/>
      <c r="C3595" s="76"/>
      <c r="D3595" s="77" t="s">
        <v>59</v>
      </c>
      <c r="E3595" s="76" t="s">
        <v>60</v>
      </c>
      <c r="F3595" s="76"/>
      <c r="G3595" s="17"/>
      <c r="H3595" s="25"/>
    </row>
    <row r="3596" spans="1:8" ht="15.75" customHeight="1" x14ac:dyDescent="0.25">
      <c r="A3596" s="17"/>
      <c r="B3596" s="17"/>
      <c r="C3596" s="17"/>
      <c r="D3596" s="18"/>
      <c r="E3596" s="17"/>
      <c r="F3596" s="17"/>
      <c r="G3596" s="17"/>
      <c r="H3596" s="25"/>
    </row>
    <row r="3597" spans="1:8" ht="15.75" customHeight="1" x14ac:dyDescent="0.25">
      <c r="D3597" s="9"/>
      <c r="E3597" s="6" t="s">
        <v>979</v>
      </c>
      <c r="H3597" s="9"/>
    </row>
    <row r="3598" spans="1:8" ht="15.75" customHeight="1" x14ac:dyDescent="0.25">
      <c r="D3598" s="9"/>
      <c r="H3598" s="9"/>
    </row>
    <row r="3599" spans="1:8" ht="15.75" customHeight="1" x14ac:dyDescent="0.25">
      <c r="D3599" s="9"/>
      <c r="H3599" s="9"/>
    </row>
    <row r="3600" spans="1:8" ht="15.75" customHeight="1" x14ac:dyDescent="0.25">
      <c r="A3600" s="36" t="s">
        <v>21</v>
      </c>
      <c r="B3600" s="36"/>
      <c r="C3600" s="36"/>
      <c r="D3600" s="36"/>
      <c r="E3600" s="36"/>
      <c r="F3600" s="36"/>
      <c r="G3600" s="36"/>
      <c r="H3600" s="36"/>
    </row>
    <row r="3601" spans="1:8" ht="15.75" customHeight="1" x14ac:dyDescent="0.25">
      <c r="A3601" s="17"/>
      <c r="B3601" s="17"/>
      <c r="C3601" s="17"/>
      <c r="D3601" s="18"/>
      <c r="E3601" s="17"/>
      <c r="F3601" s="17"/>
      <c r="G3601" s="17"/>
      <c r="H3601" s="24"/>
    </row>
    <row r="3602" spans="1:8" ht="15.75" customHeight="1" x14ac:dyDescent="0.25">
      <c r="A3602" s="17"/>
      <c r="B3602" s="17"/>
      <c r="C3602" s="18"/>
      <c r="D3602" s="75"/>
      <c r="E3602" s="36"/>
      <c r="F3602" s="36"/>
      <c r="G3602" s="36"/>
      <c r="H3602" s="25"/>
    </row>
    <row r="3603" spans="1:8" ht="15.75" customHeight="1" x14ac:dyDescent="0.25">
      <c r="A3603" s="17" t="s">
        <v>28</v>
      </c>
      <c r="B3603" s="17"/>
      <c r="C3603" s="17"/>
      <c r="D3603" s="18"/>
      <c r="E3603" s="17"/>
      <c r="F3603" s="19" t="s">
        <v>24</v>
      </c>
      <c r="G3603" s="21" t="s">
        <v>650</v>
      </c>
      <c r="H3603" s="22"/>
    </row>
    <row r="3604" spans="1:8" ht="15.75" customHeight="1" x14ac:dyDescent="0.25">
      <c r="A3604" s="17" t="inlineStr">
        <is>
          <t>Dealer-010</t>
        </is>
      </c>
      <c r="B3604" s="17"/>
      <c r="C3604" s="17"/>
      <c r="D3604" s="18"/>
      <c r="E3604" s="17"/>
      <c r="F3604" s="19" t="s">
        <v>29</v>
      </c>
      <c r="G3604" s="17" t="s">
        <v>933</v>
      </c>
      <c r="H3604" s="18"/>
    </row>
    <row r="3605" spans="1:8" ht="15.75" customHeight="1" x14ac:dyDescent="0.25">
      <c r="A3605" s="17" t="inlineStr">
        <is>
          <t>Address line (redacted)</t>
        </is>
      </c>
      <c r="B3605" s="17"/>
      <c r="C3605" s="17"/>
      <c r="D3605" s="18"/>
      <c r="E3605" s="19"/>
      <c r="F3605" s="17"/>
      <c r="G3605" s="17"/>
      <c r="H3605" s="25"/>
    </row>
    <row r="3606" spans="1:8" ht="15.75" customHeight="1" x14ac:dyDescent="0.25">
      <c r="A3606" s="17" t="inlineStr">
        <is>
          <t>Address line (redacted)</t>
        </is>
      </c>
      <c r="B3606" s="17"/>
      <c r="C3606" s="17"/>
      <c r="D3606" s="24"/>
      <c r="E3606" s="17"/>
      <c r="F3606" s="18"/>
      <c r="G3606" s="17"/>
      <c r="H3606" s="25"/>
    </row>
    <row r="3607" spans="1:8" ht="15.75" customHeight="1" x14ac:dyDescent="0.25">
      <c r="A3607" s="17" t="inlineStr">
        <is>
          <t>Address line (redacted)</t>
        </is>
      </c>
      <c r="D3607" s="24"/>
      <c r="E3607" s="17"/>
      <c r="F3607" s="18"/>
      <c r="G3607" s="17"/>
      <c r="H3607" s="25"/>
    </row>
    <row r="3608" spans="1:8" ht="15.75" customHeight="1" x14ac:dyDescent="0.25">
      <c r="A3608" s="17"/>
      <c r="D3608" s="24"/>
      <c r="E3608" s="17"/>
      <c r="F3608" s="18"/>
      <c r="G3608" s="17"/>
      <c r="H3608" s="25"/>
    </row>
    <row r="3609" spans="1:8" ht="15.75" customHeight="1" x14ac:dyDescent="0.25">
      <c r="A3609" s="17" t="s">
        <v>34</v>
      </c>
      <c r="B3609" s="17"/>
      <c r="C3609" s="17"/>
      <c r="D3609" s="18"/>
      <c r="E3609" s="17"/>
      <c r="F3609" s="18"/>
      <c r="G3609" s="17"/>
      <c r="H3609" s="25"/>
    </row>
    <row r="3610" spans="1:8" ht="15.75" customHeight="1" x14ac:dyDescent="0.25">
      <c r="A3610" s="17"/>
      <c r="B3610" s="17"/>
      <c r="C3610" s="17"/>
      <c r="D3610" s="18"/>
      <c r="E3610" s="17"/>
      <c r="F3610" s="18"/>
      <c r="G3610" s="17"/>
      <c r="H3610" s="25"/>
    </row>
    <row r="3611" spans="1:8" ht="15.75" customHeight="1" x14ac:dyDescent="0.25">
      <c r="A3611" s="17" t="s">
        <v>35</v>
      </c>
      <c r="B3611" s="17"/>
      <c r="C3611" s="17"/>
      <c r="D3611" s="18"/>
      <c r="E3611" s="17"/>
      <c r="F3611" s="18"/>
      <c r="G3611" s="17"/>
      <c r="H3611" s="25"/>
    </row>
    <row r="3612" spans="1:8" ht="15.75" customHeight="1" x14ac:dyDescent="0.25">
      <c r="A3612" s="17" t="s">
        <v>36</v>
      </c>
      <c r="B3612" s="17"/>
      <c r="C3612" s="17"/>
      <c r="D3612" s="18"/>
      <c r="E3612" s="17"/>
      <c r="F3612" s="18"/>
      <c r="G3612" s="17"/>
      <c r="H3612" s="25"/>
    </row>
    <row r="3613" spans="1:8" ht="15.75" customHeight="1" x14ac:dyDescent="0.25">
      <c r="A3613" s="17"/>
      <c r="B3613" s="17"/>
      <c r="C3613" s="17"/>
      <c r="D3613" s="18"/>
      <c r="E3613" s="17"/>
      <c r="F3613" s="18"/>
      <c r="G3613" s="17"/>
      <c r="H3613" s="25"/>
    </row>
    <row r="3614" spans="1:8" ht="15.75" customHeight="1" x14ac:dyDescent="0.25">
      <c r="A3614" s="26" t="s">
        <v>37</v>
      </c>
      <c r="B3614" s="27" t="s">
        <v>38</v>
      </c>
      <c r="C3614" s="27"/>
      <c r="D3614" s="28" t="s">
        <v>39</v>
      </c>
      <c r="E3614" s="29" t="s">
        <v>40</v>
      </c>
      <c r="F3614" s="30" t="s">
        <v>41</v>
      </c>
      <c r="G3614" s="31" t="s">
        <v>42</v>
      </c>
      <c r="H3614" s="33" t="s">
        <v>43</v>
      </c>
    </row>
    <row r="3615" spans="1:8" ht="15.75" customHeight="1" x14ac:dyDescent="0.25">
      <c r="A3615" s="34"/>
      <c r="B3615" s="35"/>
      <c r="C3615" s="36"/>
      <c r="D3615" s="37"/>
      <c r="E3615" s="37"/>
      <c r="F3615" s="38"/>
      <c r="G3615" s="39"/>
      <c r="H3615" s="40"/>
    </row>
    <row r="3616" spans="1:8" ht="15.75" customHeight="1" x14ac:dyDescent="0.25">
      <c r="A3616" s="47"/>
      <c r="B3616" s="79" t="s">
        <v>980</v>
      </c>
      <c r="C3616" s="80"/>
      <c r="D3616" s="50"/>
      <c r="E3616" s="50"/>
      <c r="F3616" s="50"/>
      <c r="G3616" s="50"/>
      <c r="H3616" s="45"/>
    </row>
    <row r="3617" spans="1:8" ht="15.75" customHeight="1" x14ac:dyDescent="0.25">
      <c r="A3617" s="47">
        <v>1</v>
      </c>
      <c r="B3617" s="51">
        <v>505</v>
      </c>
      <c r="C3617" s="49" t="s">
        <v>981</v>
      </c>
      <c r="D3617" s="50">
        <v>1</v>
      </c>
      <c r="E3617" s="50">
        <v>4</v>
      </c>
      <c r="F3617" s="50">
        <f t="shared" ref="F3617:F3618" si="171">+E3617*D3617</f>
      </c>
      <c r="G3617" s="194">
        <v>1</v>
      </c>
      <c r="H3617" s="81">
        <f t="shared" ref="H3617:H3618" si="172">+G3617*F3617</f>
      </c>
    </row>
    <row r="3618" spans="1:8" ht="15.75" customHeight="1" x14ac:dyDescent="0.25">
      <c r="A3618" s="47">
        <v>2</v>
      </c>
      <c r="B3618" s="350">
        <v>507</v>
      </c>
      <c r="C3618" s="49" t="s">
        <v>981</v>
      </c>
      <c r="D3618" s="50">
        <v>8</v>
      </c>
      <c r="E3618" s="50">
        <v>4</v>
      </c>
      <c r="F3618" s="50">
        <f t="shared" si="171"/>
      </c>
      <c r="G3618" s="194">
        <v>1</v>
      </c>
      <c r="H3618" s="81">
        <f t="shared" si="172"/>
      </c>
    </row>
    <row r="3619" spans="1:8" ht="15.75" customHeight="1" x14ac:dyDescent="0.25">
      <c r="A3619" s="47"/>
      <c r="B3619" s="82"/>
      <c r="C3619" s="49"/>
      <c r="D3619" s="50"/>
      <c r="E3619" s="50"/>
      <c r="F3619" s="50"/>
      <c r="G3619" s="194"/>
      <c r="H3619" s="81"/>
    </row>
    <row r="3620" spans="1:8" ht="15.75" customHeight="1" x14ac:dyDescent="0.25">
      <c r="A3620" s="47"/>
      <c r="B3620" s="82"/>
      <c r="C3620" s="49"/>
      <c r="D3620" s="50"/>
      <c r="E3620" s="50"/>
      <c r="F3620" s="50"/>
      <c r="G3620" s="194"/>
      <c r="H3620" s="81"/>
    </row>
    <row r="3621" spans="1:8" ht="15.75" customHeight="1" x14ac:dyDescent="0.25">
      <c r="A3621" s="47"/>
      <c r="B3621" s="82"/>
      <c r="C3621" s="49"/>
      <c r="D3621" s="50"/>
      <c r="E3621" s="50"/>
      <c r="F3621" s="50"/>
      <c r="G3621" s="194"/>
      <c r="H3621" s="81"/>
    </row>
    <row r="3622" spans="1:8" ht="15.75" customHeight="1" x14ac:dyDescent="0.25">
      <c r="A3622" s="47"/>
      <c r="B3622" s="51"/>
      <c r="C3622" s="49"/>
      <c r="D3622" s="50"/>
      <c r="E3622" s="50"/>
      <c r="F3622" s="50"/>
      <c r="G3622" s="194"/>
      <c r="H3622" s="311"/>
    </row>
    <row r="3623" spans="1:8" ht="15.75" customHeight="1" x14ac:dyDescent="0.25">
      <c r="A3623" s="83"/>
      <c r="B3623" s="84"/>
      <c r="C3623" s="17"/>
      <c r="D3623" s="58"/>
      <c r="E3623" s="58"/>
      <c r="F3623" s="18"/>
      <c r="G3623" s="58"/>
      <c r="H3623" s="61"/>
    </row>
    <row r="3624" spans="1:8" ht="15.75" customHeight="1" x14ac:dyDescent="0.25">
      <c r="A3624" s="62"/>
      <c r="B3624" s="63"/>
      <c r="C3624" s="64" t="s">
        <v>58</v>
      </c>
      <c r="D3624" s="65">
        <f>SUM(D3616:D3623)</f>
      </c>
      <c r="E3624" s="65"/>
      <c r="F3624" s="66">
        <f>SUM(F3617:F3623)</f>
      </c>
      <c r="G3624" s="67"/>
      <c r="H3624" s="68">
        <f>SUM(H3617:H3623)</f>
      </c>
    </row>
    <row r="3625" spans="1:8" ht="15.75" customHeight="1" x14ac:dyDescent="0.25">
      <c r="A3625" s="69"/>
      <c r="B3625" s="70"/>
      <c r="C3625" s="70"/>
      <c r="D3625" s="71"/>
      <c r="E3625" s="70"/>
      <c r="F3625" s="72"/>
      <c r="G3625" s="73"/>
      <c r="H3625" s="74"/>
    </row>
    <row r="3626" spans="1:8" ht="15.75" customHeight="1" x14ac:dyDescent="0.25">
      <c r="A3626" s="85" t="s">
        <v>72</v>
      </c>
      <c r="B3626" s="85"/>
      <c r="C3626" s="85"/>
      <c r="D3626" s="85"/>
      <c r="E3626" s="85"/>
      <c r="F3626" s="85"/>
      <c r="G3626" s="85"/>
      <c r="H3626" s="85"/>
    </row>
    <row r="3627" spans="1:8" ht="15.75" customHeight="1" x14ac:dyDescent="0.25">
      <c r="A3627" s="76"/>
      <c r="B3627" s="76"/>
      <c r="C3627" s="76"/>
      <c r="D3627" s="77" t="s">
        <v>59</v>
      </c>
      <c r="E3627" s="76" t="s">
        <v>60</v>
      </c>
      <c r="F3627" s="76"/>
      <c r="G3627" s="17"/>
      <c r="H3627" s="25"/>
    </row>
    <row r="3628" spans="1:8" ht="15.75" customHeight="1" x14ac:dyDescent="0.25">
      <c r="A3628" s="17"/>
      <c r="B3628" s="17"/>
      <c r="C3628" s="17"/>
      <c r="D3628" s="18"/>
      <c r="E3628" s="17"/>
      <c r="F3628" s="17"/>
      <c r="G3628" s="17"/>
      <c r="H3628" s="25"/>
    </row>
    <row r="3629" spans="1:8" ht="15.75" customHeight="1" x14ac:dyDescent="0.25">
      <c r="A3629" s="17"/>
      <c r="B3629" s="17"/>
      <c r="C3629" s="17"/>
      <c r="D3629" s="18"/>
      <c r="E3629" s="17"/>
      <c r="F3629" s="17"/>
      <c r="G3629" s="17"/>
      <c r="H3629" s="25"/>
    </row>
    <row r="3630" spans="1:8" ht="15.75" customHeight="1" x14ac:dyDescent="0.25">
      <c r="A3630" s="76"/>
      <c r="B3630" s="76"/>
      <c r="C3630" s="76"/>
      <c r="D3630" s="77"/>
      <c r="E3630" s="76" t="s">
        <v>61</v>
      </c>
      <c r="F3630" s="76"/>
      <c r="G3630" s="17"/>
      <c r="H3630" s="25"/>
    </row>
    <row r="3631" spans="1:8" ht="15.75" customHeight="1" x14ac:dyDescent="0.25">
      <c r="D3631" s="9"/>
      <c r="H3631" s="9"/>
    </row>
    <row r="3632" spans="1:8" ht="15.75" customHeight="1" x14ac:dyDescent="0.25">
      <c r="D3632" s="9"/>
      <c r="H3632" s="9"/>
    </row>
    <row r="3633" spans="1:8" ht="15.75" customHeight="1" x14ac:dyDescent="0.25">
      <c r="D3633" s="9"/>
      <c r="H3633" s="9"/>
    </row>
    <row r="3634" spans="1:8" ht="15.75" customHeight="1" x14ac:dyDescent="0.25">
      <c r="D3634" s="9"/>
      <c r="H3634" s="9"/>
    </row>
    <row r="3635" spans="1:8" ht="15.75" customHeight="1" x14ac:dyDescent="0.25">
      <c r="D3635" s="9"/>
      <c r="H3635" s="9"/>
    </row>
    <row r="3636" spans="1:8" ht="15.75" customHeight="1" x14ac:dyDescent="0.25">
      <c r="D3636" s="9"/>
      <c r="H3636" s="9"/>
    </row>
    <row r="3637" spans="1:8" ht="15.75" customHeight="1" x14ac:dyDescent="0.25">
      <c r="D3637" s="9"/>
      <c r="H3637" s="9"/>
    </row>
    <row r="3638" spans="1:8" ht="15.75" customHeight="1" x14ac:dyDescent="0.25">
      <c r="D3638" s="9"/>
      <c r="H3638" s="9"/>
    </row>
    <row r="3639" spans="1:8" ht="15.75" customHeight="1" x14ac:dyDescent="0.25">
      <c r="D3639" s="9"/>
      <c r="H3639" s="9"/>
    </row>
    <row r="3640" spans="1:8" ht="15.75" customHeight="1" x14ac:dyDescent="0.25">
      <c r="D3640" s="9"/>
      <c r="H3640" s="9"/>
    </row>
    <row r="3641" spans="1:8" ht="15.75" customHeight="1" x14ac:dyDescent="0.25">
      <c r="D3641" s="9"/>
      <c r="H3641" s="9"/>
    </row>
    <row r="3642" spans="1:8" ht="15.75" customHeight="1" x14ac:dyDescent="0.25">
      <c r="D3642" s="9"/>
      <c r="H3642" s="9"/>
    </row>
    <row r="3643" spans="1:8" ht="15.75" customHeight="1" x14ac:dyDescent="0.25">
      <c r="D3643" s="9"/>
      <c r="H3643" s="9"/>
    </row>
    <row r="3644" spans="1:8" ht="15.75" customHeight="1" x14ac:dyDescent="0.25">
      <c r="D3644" s="9"/>
      <c r="H3644" s="9"/>
    </row>
    <row r="3645" spans="1:8" ht="15.75" customHeight="1" x14ac:dyDescent="0.25">
      <c r="D3645" s="9"/>
      <c r="H3645" s="9"/>
    </row>
    <row r="3646" spans="1:8" ht="15.75" customHeight="1" x14ac:dyDescent="0.25">
      <c r="A3646" s="10" t="s">
        <v>21</v>
      </c>
      <c r="B3646" s="10"/>
      <c r="C3646" s="10"/>
      <c r="D3646" s="10"/>
      <c r="E3646" s="10"/>
      <c r="F3646" s="10"/>
      <c r="G3646" s="10"/>
      <c r="H3646" s="10"/>
    </row>
    <row r="3647" spans="1:8" ht="15.75" customHeight="1" x14ac:dyDescent="0.25">
      <c r="D3647" s="9"/>
      <c r="H3647" s="9"/>
    </row>
    <row r="3648" spans="1:8" ht="15.75" customHeight="1" x14ac:dyDescent="0.25">
      <c r="A3648" s="17" t="s">
        <v>28</v>
      </c>
      <c r="B3648" s="17"/>
      <c r="C3648" s="86"/>
      <c r="D3648" s="18"/>
      <c r="E3648" s="17"/>
      <c r="F3648" s="19" t="s">
        <v>24</v>
      </c>
      <c r="G3648" s="21" t="s">
        <v>650</v>
      </c>
      <c r="H3648" s="22"/>
    </row>
    <row r="3649" spans="1:8" ht="15.75" customHeight="1" x14ac:dyDescent="0.25">
      <c r="A3649" s="17" t="inlineStr">
        <is>
          <t>Dealer-004</t>
        </is>
      </c>
      <c r="B3649" s="17"/>
      <c r="C3649" s="86"/>
      <c r="D3649" s="18"/>
      <c r="E3649" s="17"/>
      <c r="F3649" s="19" t="s">
        <v>29</v>
      </c>
      <c r="G3649" s="17" t="s">
        <v>935</v>
      </c>
      <c r="H3649" s="18"/>
    </row>
    <row r="3650" spans="1:8" ht="15" customHeight="1" x14ac:dyDescent="0.25">
      <c r="A3650" s="17" t="inlineStr">
        <is>
          <t>Address line (redacted)</t>
        </is>
      </c>
      <c r="B3650" s="17"/>
      <c r="C3650" s="351" t="s">
        <v>934</v>
      </c>
      <c r="D3650" s="351"/>
      <c r="E3650" s="351"/>
      <c r="F3650" s="351"/>
      <c r="G3650" s="351"/>
      <c r="H3650" s="351"/>
    </row>
    <row r="3651" spans="1:8" ht="15" customHeight="1" x14ac:dyDescent="0.25">
      <c r="A3651" s="17" t="inlineStr">
        <is>
          <t>Address line (redacted)</t>
        </is>
      </c>
      <c r="B3651" s="17"/>
      <c r="C3651" s="351"/>
      <c r="D3651" s="351"/>
      <c r="E3651" s="351"/>
      <c r="F3651" s="351"/>
      <c r="G3651" s="351"/>
      <c r="H3651" s="351"/>
    </row>
    <row r="3652" spans="1:8" ht="15" customHeight="1" x14ac:dyDescent="0.25">
      <c r="A3652" s="17"/>
      <c r="B3652" s="17"/>
      <c r="C3652" s="351"/>
      <c r="D3652" s="351"/>
      <c r="E3652" s="351"/>
      <c r="F3652" s="351"/>
      <c r="G3652" s="351"/>
      <c r="H3652" s="351"/>
    </row>
    <row r="3653" spans="1:8" ht="15.75" customHeight="1" x14ac:dyDescent="0.25">
      <c r="A3653" s="17"/>
      <c r="B3653" s="17"/>
      <c r="C3653" s="36" t="inlineStr">
        <is>
          <t>ATTN: Contact-006</t>
        </is>
      </c>
      <c r="D3653" s="9"/>
      <c r="F3653" s="18"/>
      <c r="G3653" s="17"/>
      <c r="H3653" s="25"/>
    </row>
    <row r="3654" spans="1:8" ht="15.75" customHeight="1" x14ac:dyDescent="0.25">
      <c r="A3654" s="36" t="inlineStr">
        <is>
          <t>Dealer-021</t>
        </is>
      </c>
      <c r="B3654" s="17"/>
      <c r="D3654" s="9"/>
      <c r="F3654" s="18"/>
      <c r="G3654" s="17"/>
      <c r="H3654" s="25"/>
    </row>
    <row r="3655" spans="1:8" ht="15.75" customHeight="1" x14ac:dyDescent="0.25">
      <c r="A3655" s="6" t="inlineStr">
        <is>
          <t>Address line (redacted)</t>
        </is>
      </c>
      <c r="B3655" s="17"/>
      <c r="D3655" s="9"/>
      <c r="F3655" s="18"/>
      <c r="G3655" s="17"/>
      <c r="H3655" s="25"/>
    </row>
    <row r="3656" spans="1:8" ht="15.75" customHeight="1" x14ac:dyDescent="0.25">
      <c r="A3656" s="17"/>
      <c r="B3656" s="17"/>
      <c r="C3656" s="17"/>
      <c r="E3656" s="17"/>
      <c r="H3656" s="22"/>
    </row>
    <row r="3657" spans="1:8" ht="15.75" customHeight="1" x14ac:dyDescent="0.25">
      <c r="A3657" s="17" t="s">
        <v>79</v>
      </c>
      <c r="B3657" s="17"/>
      <c r="C3657" s="17"/>
      <c r="D3657" s="18"/>
      <c r="E3657" s="17"/>
      <c r="F3657" s="18"/>
      <c r="G3657" s="17"/>
      <c r="H3657" s="25"/>
    </row>
    <row r="3658" spans="1:8" ht="15.75" customHeight="1" x14ac:dyDescent="0.25">
      <c r="A3658" s="17"/>
      <c r="B3658" s="17"/>
      <c r="C3658" s="17"/>
      <c r="D3658" s="18"/>
      <c r="E3658" s="17"/>
      <c r="F3658" s="18"/>
      <c r="G3658" s="17"/>
      <c r="H3658" s="25"/>
    </row>
    <row r="3659" spans="1:8" ht="15.75" customHeight="1" x14ac:dyDescent="0.25">
      <c r="A3659" s="17" t="s">
        <v>35</v>
      </c>
      <c r="B3659" s="17"/>
      <c r="C3659" s="17"/>
      <c r="D3659" s="18"/>
      <c r="E3659" s="17"/>
      <c r="F3659" s="18"/>
      <c r="G3659" s="17"/>
      <c r="H3659" s="25"/>
    </row>
    <row r="3660" spans="1:8" ht="15.75" customHeight="1" x14ac:dyDescent="0.25">
      <c r="A3660" s="17" t="s">
        <v>36</v>
      </c>
      <c r="B3660" s="17"/>
      <c r="C3660" s="17"/>
      <c r="D3660" s="18"/>
      <c r="E3660" s="17"/>
      <c r="F3660" s="18"/>
      <c r="G3660" s="17"/>
      <c r="H3660" s="25"/>
    </row>
    <row r="3661" spans="1:8" ht="15.75" customHeight="1" x14ac:dyDescent="0.25">
      <c r="A3661" s="89" t="s">
        <v>37</v>
      </c>
      <c r="B3661" s="90" t="s">
        <v>38</v>
      </c>
      <c r="C3661" s="90"/>
      <c r="D3661" s="91" t="s">
        <v>39</v>
      </c>
      <c r="E3661" s="91" t="s">
        <v>40</v>
      </c>
      <c r="F3661" s="92" t="s">
        <v>41</v>
      </c>
      <c r="G3661" s="93" t="s">
        <v>42</v>
      </c>
      <c r="H3661" s="94" t="s">
        <v>43</v>
      </c>
    </row>
    <row r="3662" spans="1:8" ht="15.75" customHeight="1" x14ac:dyDescent="0.3">
      <c r="A3662" s="47"/>
      <c r="B3662" s="95"/>
      <c r="C3662" s="95"/>
      <c r="D3662" s="96"/>
      <c r="E3662" s="96"/>
      <c r="F3662" s="50"/>
      <c r="G3662" s="50"/>
      <c r="H3662" s="45"/>
    </row>
    <row r="3663" spans="1:8" ht="15.75" customHeight="1" x14ac:dyDescent="0.25">
      <c r="A3663" s="47"/>
      <c r="B3663" s="79" t="s">
        <v>980</v>
      </c>
      <c r="C3663" s="80"/>
      <c r="D3663" s="50"/>
      <c r="E3663" s="50"/>
      <c r="F3663" s="50"/>
      <c r="G3663" s="50"/>
      <c r="H3663" s="45"/>
    </row>
    <row r="3664" spans="1:8" ht="15.75" customHeight="1" x14ac:dyDescent="0.25">
      <c r="A3664" s="47">
        <v>1</v>
      </c>
      <c r="B3664" s="51">
        <v>505</v>
      </c>
      <c r="C3664" s="49" t="s">
        <v>981</v>
      </c>
      <c r="D3664" s="50">
        <v>2</v>
      </c>
      <c r="E3664" s="50">
        <v>4</v>
      </c>
      <c r="F3664" s="50">
        <f t="shared" ref="F3664:F3666" si="173">+E3664*D3664</f>
      </c>
      <c r="G3664" s="194">
        <v>1</v>
      </c>
      <c r="H3664" s="81">
        <f t="shared" ref="H3664:H3666" si="174">+G3664*F3664</f>
      </c>
    </row>
    <row r="3665" spans="1:8" ht="15.75" customHeight="1" x14ac:dyDescent="0.25">
      <c r="A3665" s="47">
        <v>2</v>
      </c>
      <c r="B3665" s="350">
        <v>507</v>
      </c>
      <c r="C3665" s="49" t="s">
        <v>981</v>
      </c>
      <c r="D3665" s="50">
        <v>8</v>
      </c>
      <c r="E3665" s="50">
        <v>4</v>
      </c>
      <c r="F3665" s="50">
        <f t="shared" si="173"/>
      </c>
      <c r="G3665" s="194">
        <v>1</v>
      </c>
      <c r="H3665" s="81">
        <f t="shared" si="174"/>
      </c>
    </row>
    <row r="3666" spans="1:8" ht="15.75" customHeight="1" x14ac:dyDescent="0.25">
      <c r="A3666" s="102">
        <v>3</v>
      </c>
      <c r="B3666" s="225">
        <v>510</v>
      </c>
      <c r="C3666" s="49" t="s">
        <v>981</v>
      </c>
      <c r="D3666" s="194">
        <v>1</v>
      </c>
      <c r="E3666" s="50">
        <v>4</v>
      </c>
      <c r="F3666" s="50">
        <f t="shared" si="173"/>
      </c>
      <c r="G3666" s="194">
        <v>1</v>
      </c>
      <c r="H3666" s="81">
        <f t="shared" si="174"/>
      </c>
    </row>
    <row r="3667" spans="1:8" ht="15.75" customHeight="1" x14ac:dyDescent="0.25">
      <c r="A3667" s="47"/>
      <c r="B3667" s="79" t="s">
        <v>987</v>
      </c>
      <c r="C3667" s="80"/>
      <c r="D3667" s="50"/>
      <c r="E3667" s="50"/>
      <c r="F3667" s="50"/>
      <c r="G3667" s="50"/>
      <c r="H3667" s="45"/>
    </row>
    <row r="3668" spans="1:8" ht="15.75" customHeight="1" x14ac:dyDescent="0.25">
      <c r="A3668" s="47">
        <v>4</v>
      </c>
      <c r="B3668" s="333" t="s">
        <v>233</v>
      </c>
      <c r="C3668" s="334" t="s">
        <v>895</v>
      </c>
      <c r="D3668" s="108">
        <v>3</v>
      </c>
      <c r="E3668" s="340">
        <v>4</v>
      </c>
      <c r="F3668" s="335">
        <f t="shared" ref="F3668:F3670" si="175">+E3668*D3668</f>
      </c>
      <c r="G3668" s="106">
        <v>1</v>
      </c>
      <c r="H3668" s="45">
        <f t="shared" ref="H3668:H3671" si="176">+G3668*F3668</f>
      </c>
    </row>
    <row r="3669" spans="1:8" ht="15.75" customHeight="1" x14ac:dyDescent="0.25">
      <c r="A3669" s="47">
        <v>5</v>
      </c>
      <c r="B3669" s="333" t="s">
        <v>949</v>
      </c>
      <c r="C3669" s="334" t="s">
        <v>950</v>
      </c>
      <c r="D3669" s="50">
        <v>1</v>
      </c>
      <c r="E3669" s="300">
        <v>6</v>
      </c>
      <c r="F3669" s="335">
        <f t="shared" si="175"/>
      </c>
      <c r="G3669" s="106">
        <v>1</v>
      </c>
      <c r="H3669" s="45">
        <f t="shared" si="176"/>
      </c>
    </row>
    <row r="3670" spans="1:8" ht="15.75" customHeight="1" x14ac:dyDescent="0.25">
      <c r="A3670" s="47">
        <v>6</v>
      </c>
      <c r="B3670" s="333" t="s">
        <v>53</v>
      </c>
      <c r="C3670" s="334" t="s">
        <v>953</v>
      </c>
      <c r="D3670" s="50">
        <v>1</v>
      </c>
      <c r="E3670" s="300">
        <v>4</v>
      </c>
      <c r="F3670" s="335">
        <f t="shared" si="175"/>
      </c>
      <c r="G3670" s="106">
        <v>1</v>
      </c>
      <c r="H3670" s="45">
        <f t="shared" si="176"/>
      </c>
    </row>
    <row r="3671" spans="1:8" ht="15.75" customHeight="1" x14ac:dyDescent="0.25">
      <c r="A3671" s="47">
        <v>7</v>
      </c>
      <c r="B3671" s="333" t="s">
        <v>176</v>
      </c>
      <c r="C3671" s="334" t="s">
        <v>954</v>
      </c>
      <c r="D3671" s="187">
        <v>6</v>
      </c>
      <c r="E3671" s="336">
        <v>4</v>
      </c>
      <c r="F3671" s="335">
        <v>23</v>
      </c>
      <c r="G3671" s="106">
        <v>1</v>
      </c>
      <c r="H3671" s="45">
        <f t="shared" si="176"/>
      </c>
    </row>
    <row r="3672" spans="1:8" ht="15.75" customHeight="1" x14ac:dyDescent="0.25">
      <c r="A3672" s="47">
        <v>8</v>
      </c>
      <c r="B3672" s="333" t="s">
        <v>176</v>
      </c>
      <c r="C3672" s="334" t="s">
        <v>954</v>
      </c>
      <c r="D3672" s="189"/>
      <c r="E3672" s="337"/>
      <c r="F3672" s="335">
        <v>1</v>
      </c>
      <c r="G3672" s="224" t="s">
        <v>571</v>
      </c>
      <c r="H3672" s="45"/>
    </row>
    <row r="3673" spans="1:8" ht="15.75" customHeight="1" x14ac:dyDescent="0.25">
      <c r="A3673" s="47">
        <v>9</v>
      </c>
      <c r="B3673" s="333" t="s">
        <v>181</v>
      </c>
      <c r="C3673" s="334" t="s">
        <v>956</v>
      </c>
      <c r="D3673" s="108">
        <v>2</v>
      </c>
      <c r="E3673" s="340">
        <v>4</v>
      </c>
      <c r="F3673" s="335">
        <f>+E3673*D3673</f>
      </c>
      <c r="G3673" s="106">
        <v>1</v>
      </c>
      <c r="H3673" s="45">
        <f>+G3673*F3673</f>
      </c>
    </row>
    <row r="3674" spans="1:8" ht="15.75" customHeight="1" x14ac:dyDescent="0.25">
      <c r="A3674" s="102"/>
      <c r="B3674" s="103"/>
      <c r="C3674" s="157"/>
      <c r="D3674" s="194"/>
      <c r="E3674" s="50"/>
      <c r="F3674" s="106"/>
      <c r="G3674" s="50"/>
      <c r="H3674" s="45"/>
    </row>
    <row r="3675" spans="1:8" ht="15.75" customHeight="1" x14ac:dyDescent="0.25">
      <c r="A3675" s="102"/>
      <c r="B3675" s="213"/>
      <c r="C3675" s="103"/>
      <c r="D3675" s="194"/>
      <c r="E3675" s="194"/>
      <c r="F3675" s="194"/>
      <c r="G3675" s="50"/>
      <c r="H3675" s="45"/>
    </row>
    <row r="3676" spans="1:8" ht="15.75" customHeight="1" x14ac:dyDescent="0.25">
      <c r="A3676" s="111"/>
      <c r="B3676" s="213"/>
      <c r="C3676" s="231"/>
      <c r="D3676" s="108"/>
      <c r="E3676" s="114"/>
      <c r="F3676" s="109"/>
      <c r="G3676" s="115"/>
      <c r="H3676" s="110"/>
    </row>
    <row r="3677" spans="1:8" ht="15.75" customHeight="1" x14ac:dyDescent="0.25">
      <c r="A3677" s="116"/>
      <c r="B3677" s="117"/>
      <c r="C3677" s="118" t="s">
        <v>58</v>
      </c>
      <c r="D3677" s="119">
        <f>SUM(D3664:D3676)</f>
      </c>
      <c r="E3677" s="119"/>
      <c r="F3677" s="119">
        <f>SUM(F3663:F3676)</f>
      </c>
      <c r="G3677" s="120"/>
      <c r="H3677" s="121">
        <f>SUM(H3664:H3676)</f>
      </c>
    </row>
    <row r="3678" spans="1:8" ht="15.75" customHeight="1" x14ac:dyDescent="0.25">
      <c r="A3678" s="122"/>
      <c r="B3678" s="123"/>
      <c r="C3678" s="124"/>
      <c r="D3678" s="60"/>
      <c r="E3678" s="125"/>
      <c r="F3678" s="125"/>
      <c r="G3678" s="126"/>
      <c r="H3678" s="74"/>
    </row>
    <row r="3679" spans="1:8" ht="15.75" customHeight="1" x14ac:dyDescent="0.25">
      <c r="A3679" s="127"/>
      <c r="B3679" s="18"/>
      <c r="C3679" s="18"/>
      <c r="D3679" s="77" t="s">
        <v>59</v>
      </c>
      <c r="E3679" s="76" t="s">
        <v>60</v>
      </c>
      <c r="F3679" s="76"/>
      <c r="G3679" s="17"/>
      <c r="H3679" s="25"/>
    </row>
    <row r="3680" spans="1:8" ht="15.75" customHeight="1" x14ac:dyDescent="0.25">
      <c r="A3680" s="127"/>
      <c r="B3680" s="18"/>
      <c r="C3680" s="18"/>
      <c r="D3680" s="77"/>
      <c r="E3680" s="76"/>
      <c r="F3680" s="76"/>
      <c r="G3680" s="17"/>
      <c r="H3680" s="25"/>
    </row>
    <row r="3681" spans="1:8" ht="15.75" customHeight="1" x14ac:dyDescent="0.25">
      <c r="A3681" s="76"/>
      <c r="B3681" s="76"/>
      <c r="C3681" s="76"/>
      <c r="D3681" s="77"/>
      <c r="E3681" s="76"/>
      <c r="F3681" s="76"/>
      <c r="G3681" s="17"/>
      <c r="H3681" s="25"/>
    </row>
    <row r="3682" spans="1:8" ht="15.75" customHeight="1" x14ac:dyDescent="0.25">
      <c r="A3682" s="76"/>
      <c r="B3682" s="76"/>
      <c r="C3682" s="76"/>
      <c r="D3682" s="77"/>
      <c r="E3682" s="76" t="s">
        <v>61</v>
      </c>
      <c r="F3682" s="76"/>
      <c r="G3682" s="17"/>
      <c r="H3682" s="25"/>
    </row>
    <row r="3683" spans="1:8" ht="15.75" customHeight="1" x14ac:dyDescent="0.25">
      <c r="D3683" s="9"/>
      <c r="H3683" s="9"/>
    </row>
    <row r="3684" spans="1:8" ht="15.75" customHeight="1" x14ac:dyDescent="0.25">
      <c r="D3684" s="9"/>
      <c r="H3684" s="9"/>
    </row>
    <row r="3685" spans="1:8" ht="15.75" customHeight="1" x14ac:dyDescent="0.25">
      <c r="D3685" s="9"/>
      <c r="H3685" s="9"/>
    </row>
    <row r="3686" spans="1:8" ht="15.75" customHeight="1" x14ac:dyDescent="0.25">
      <c r="D3686" s="9"/>
      <c r="H3686" s="9"/>
    </row>
    <row r="3687" spans="1:8" ht="15.75" customHeight="1" x14ac:dyDescent="0.25">
      <c r="D3687" s="9"/>
      <c r="H3687" s="9"/>
    </row>
    <row r="3688" spans="1:8" ht="15.75" customHeight="1" x14ac:dyDescent="0.25">
      <c r="D3688" s="9"/>
      <c r="H3688" s="9"/>
    </row>
    <row r="3689" spans="1:8" ht="15.75" customHeight="1" x14ac:dyDescent="0.25">
      <c r="D3689" s="9"/>
      <c r="H3689" s="9"/>
    </row>
    <row r="3690" spans="1:8" ht="15.75" customHeight="1" x14ac:dyDescent="0.25">
      <c r="D3690" s="9"/>
      <c r="H3690" s="9"/>
    </row>
    <row r="3691" spans="1:8" ht="15.75" customHeight="1" x14ac:dyDescent="0.25">
      <c r="D3691" s="9"/>
      <c r="H3691" s="9"/>
    </row>
    <row r="3692" spans="1:8" ht="15.75" customHeight="1" x14ac:dyDescent="0.25">
      <c r="A3692" s="10" t="s">
        <v>21</v>
      </c>
      <c r="B3692" s="10"/>
      <c r="C3692" s="10"/>
      <c r="D3692" s="10"/>
      <c r="E3692" s="10"/>
      <c r="F3692" s="10"/>
      <c r="G3692" s="10"/>
      <c r="H3692" s="10"/>
    </row>
    <row r="3693" spans="1:8" ht="15.75" customHeight="1" x14ac:dyDescent="0.25">
      <c r="D3693" s="9"/>
      <c r="H3693" s="9"/>
    </row>
    <row r="3694" spans="1:8" ht="15.75" customHeight="1" x14ac:dyDescent="0.25">
      <c r="A3694" s="17" t="s">
        <v>28</v>
      </c>
      <c r="B3694" s="17"/>
      <c r="C3694" s="17"/>
      <c r="D3694" s="18"/>
      <c r="E3694" s="17"/>
      <c r="F3694" s="19" t="s">
        <v>24</v>
      </c>
      <c r="G3694" s="21" t="s">
        <v>650</v>
      </c>
      <c r="H3694" s="22"/>
    </row>
    <row r="3695" spans="1:8" ht="15.75" customHeight="1" x14ac:dyDescent="0.25">
      <c r="A3695" s="17" t="inlineStr">
        <is>
          <t>Dealer-009</t>
        </is>
      </c>
      <c r="B3695" s="17"/>
      <c r="C3695" s="17" t="inlineStr">
        <is>
          <t>ATTN: Contact-001</t>
        </is>
      </c>
      <c r="D3695" s="18"/>
      <c r="E3695" s="17"/>
      <c r="F3695" s="19" t="s">
        <v>29</v>
      </c>
      <c r="G3695" s="17" t="s">
        <v>938</v>
      </c>
      <c r="H3695" s="18"/>
    </row>
    <row r="3696" spans="1:8" ht="15.75" customHeight="1" x14ac:dyDescent="0.25">
      <c r="A3696" s="17" t="inlineStr">
        <is>
          <t>Address line (redacted)</t>
        </is>
      </c>
      <c r="B3696" s="17"/>
      <c r="C3696" s="17"/>
      <c r="D3696" s="18"/>
      <c r="E3696" s="138"/>
      <c r="F3696" s="18"/>
      <c r="G3696" s="17"/>
      <c r="H3696" s="25"/>
    </row>
    <row r="3697" spans="1:8" ht="15.75" customHeight="1" x14ac:dyDescent="0.25">
      <c r="A3697" s="352" t="inlineStr">
        <is>
          <t>Address line (redacted)</t>
        </is>
      </c>
      <c r="B3697" s="17"/>
      <c r="C3697" s="138"/>
      <c r="D3697" s="138"/>
      <c r="E3697" s="138"/>
      <c r="F3697" s="18"/>
      <c r="G3697" s="17"/>
      <c r="H3697" s="25"/>
    </row>
    <row r="3698" spans="1:8" ht="15.75" customHeight="1" x14ac:dyDescent="0.25">
      <c r="A3698" s="17"/>
      <c r="B3698" s="17"/>
      <c r="C3698" s="199"/>
      <c r="D3698" s="199"/>
      <c r="E3698" s="199"/>
      <c r="F3698" s="18"/>
      <c r="G3698" s="17"/>
      <c r="H3698" s="25"/>
    </row>
    <row r="3699" spans="1:8" ht="15.75" customHeight="1" x14ac:dyDescent="0.25">
      <c r="A3699" s="17"/>
      <c r="B3699" s="17"/>
      <c r="C3699" s="17"/>
      <c r="E3699" s="17"/>
      <c r="H3699" s="22"/>
    </row>
    <row r="3700" spans="1:8" ht="15.75" customHeight="1" x14ac:dyDescent="0.25">
      <c r="A3700" s="17" t="s">
        <v>79</v>
      </c>
      <c r="B3700" s="17"/>
      <c r="C3700" s="17"/>
      <c r="D3700" s="18"/>
      <c r="E3700" s="17"/>
      <c r="F3700" s="18"/>
      <c r="G3700" s="17"/>
      <c r="H3700" s="25"/>
    </row>
    <row r="3701" spans="1:8" ht="15.75" customHeight="1" x14ac:dyDescent="0.25">
      <c r="A3701" s="17"/>
      <c r="B3701" s="17"/>
      <c r="C3701" s="17"/>
      <c r="D3701" s="18"/>
      <c r="E3701" s="17"/>
      <c r="F3701" s="18"/>
      <c r="G3701" s="17"/>
      <c r="H3701" s="25"/>
    </row>
    <row r="3702" spans="1:8" ht="15.75" customHeight="1" x14ac:dyDescent="0.25">
      <c r="A3702" s="17" t="s">
        <v>35</v>
      </c>
      <c r="B3702" s="17"/>
      <c r="C3702" s="17"/>
      <c r="D3702" s="18"/>
      <c r="E3702" s="17"/>
      <c r="F3702" s="18"/>
      <c r="G3702" s="17"/>
      <c r="H3702" s="25"/>
    </row>
    <row r="3703" spans="1:8" ht="15.75" customHeight="1" x14ac:dyDescent="0.25">
      <c r="A3703" s="17" t="s">
        <v>36</v>
      </c>
      <c r="B3703" s="17"/>
      <c r="C3703" s="17"/>
      <c r="D3703" s="18"/>
      <c r="E3703" s="17"/>
      <c r="F3703" s="18"/>
      <c r="G3703" s="17"/>
      <c r="H3703" s="25"/>
    </row>
    <row r="3704" spans="1:8" ht="15.75" customHeight="1" x14ac:dyDescent="0.25">
      <c r="A3704" s="89" t="s">
        <v>37</v>
      </c>
      <c r="B3704" s="90" t="s">
        <v>38</v>
      </c>
      <c r="C3704" s="90"/>
      <c r="D3704" s="91" t="s">
        <v>39</v>
      </c>
      <c r="E3704" s="91" t="s">
        <v>40</v>
      </c>
      <c r="F3704" s="92" t="s">
        <v>41</v>
      </c>
      <c r="G3704" s="93" t="s">
        <v>42</v>
      </c>
      <c r="H3704" s="94" t="s">
        <v>43</v>
      </c>
    </row>
    <row r="3705" spans="1:8" ht="15.75" customHeight="1" x14ac:dyDescent="0.3">
      <c r="A3705" s="47"/>
      <c r="B3705" s="95"/>
      <c r="C3705" s="95"/>
      <c r="D3705" s="96"/>
      <c r="E3705" s="96"/>
      <c r="F3705" s="50"/>
      <c r="G3705" s="50"/>
      <c r="H3705" s="45"/>
    </row>
    <row r="3706" spans="1:8" ht="15.75" customHeight="1" x14ac:dyDescent="0.25">
      <c r="A3706" s="47"/>
      <c r="B3706" s="79" t="s">
        <v>980</v>
      </c>
      <c r="C3706" s="80"/>
      <c r="D3706" s="50"/>
      <c r="E3706" s="50"/>
      <c r="F3706" s="50"/>
      <c r="G3706" s="50"/>
      <c r="H3706" s="45"/>
    </row>
    <row r="3707" spans="1:8" ht="15.75" customHeight="1" x14ac:dyDescent="0.25">
      <c r="A3707" s="47">
        <v>1</v>
      </c>
      <c r="B3707" s="51">
        <v>505</v>
      </c>
      <c r="C3707" s="49" t="s">
        <v>981</v>
      </c>
      <c r="D3707" s="50">
        <v>2</v>
      </c>
      <c r="E3707" s="50">
        <v>4</v>
      </c>
      <c r="F3707" s="50">
        <f t="shared" ref="F3707:F3710" si="177">+E3707*D3707</f>
      </c>
      <c r="G3707" s="194">
        <v>1</v>
      </c>
      <c r="H3707" s="81">
        <f t="shared" ref="H3707:H3710" si="178">+G3707*F3707</f>
      </c>
    </row>
    <row r="3708" spans="1:8" ht="15.75" customHeight="1" x14ac:dyDescent="0.25">
      <c r="A3708" s="47">
        <v>2</v>
      </c>
      <c r="B3708" s="350">
        <v>507</v>
      </c>
      <c r="C3708" s="49" t="s">
        <v>981</v>
      </c>
      <c r="D3708" s="50">
        <v>23</v>
      </c>
      <c r="E3708" s="50">
        <v>4</v>
      </c>
      <c r="F3708" s="50">
        <f t="shared" si="177"/>
      </c>
      <c r="G3708" s="194">
        <v>1</v>
      </c>
      <c r="H3708" s="81">
        <f t="shared" si="178"/>
      </c>
    </row>
    <row r="3709" spans="1:8" ht="15.75" customHeight="1" x14ac:dyDescent="0.25">
      <c r="A3709" s="47">
        <v>3</v>
      </c>
      <c r="B3709" s="350">
        <v>508</v>
      </c>
      <c r="C3709" s="49" t="s">
        <v>981</v>
      </c>
      <c r="D3709" s="50">
        <v>5</v>
      </c>
      <c r="E3709" s="50">
        <v>4</v>
      </c>
      <c r="F3709" s="50">
        <f t="shared" si="177"/>
      </c>
      <c r="G3709" s="194">
        <v>1</v>
      </c>
      <c r="H3709" s="81">
        <f t="shared" si="178"/>
      </c>
    </row>
    <row r="3710" spans="1:8" ht="15.75" customHeight="1" x14ac:dyDescent="0.25">
      <c r="A3710" s="102">
        <v>4</v>
      </c>
      <c r="B3710" s="225">
        <v>510</v>
      </c>
      <c r="C3710" s="49" t="s">
        <v>981</v>
      </c>
      <c r="D3710" s="194">
        <v>6</v>
      </c>
      <c r="E3710" s="50">
        <v>4</v>
      </c>
      <c r="F3710" s="50">
        <f t="shared" si="177"/>
      </c>
      <c r="G3710" s="194">
        <v>1</v>
      </c>
      <c r="H3710" s="81">
        <f t="shared" si="178"/>
      </c>
    </row>
    <row r="3711" spans="1:8" ht="15.75" customHeight="1" x14ac:dyDescent="0.25">
      <c r="A3711" s="47"/>
      <c r="B3711" s="79" t="s">
        <v>522</v>
      </c>
      <c r="C3711" s="80"/>
      <c r="D3711" s="108"/>
      <c r="E3711" s="340"/>
      <c r="F3711" s="335"/>
      <c r="G3711" s="106"/>
      <c r="H3711" s="45"/>
    </row>
    <row r="3712" spans="1:8" ht="15.75" customHeight="1" x14ac:dyDescent="0.25">
      <c r="A3712" s="102">
        <v>5</v>
      </c>
      <c r="B3712" s="103" t="s">
        <v>993</v>
      </c>
      <c r="C3712" s="157" t="s">
        <v>677</v>
      </c>
      <c r="D3712" s="194">
        <v>6</v>
      </c>
      <c r="E3712" s="50">
        <v>6</v>
      </c>
      <c r="F3712" s="106">
        <f>+E3712*D3712</f>
      </c>
      <c r="G3712" s="50">
        <v>1</v>
      </c>
      <c r="H3712" s="45">
        <f>+G3712*F3712</f>
      </c>
    </row>
    <row r="3713" spans="1:8" ht="15.75" customHeight="1" x14ac:dyDescent="0.25">
      <c r="A3713" s="102"/>
      <c r="B3713" s="213"/>
      <c r="C3713" s="103"/>
      <c r="D3713" s="194"/>
      <c r="E3713" s="194"/>
      <c r="F3713" s="194"/>
      <c r="G3713" s="50"/>
      <c r="H3713" s="45"/>
    </row>
    <row r="3714" spans="1:8" ht="15.75" customHeight="1" x14ac:dyDescent="0.25">
      <c r="A3714" s="111"/>
      <c r="B3714" s="213"/>
      <c r="C3714" s="231"/>
      <c r="D3714" s="108"/>
      <c r="E3714" s="114"/>
      <c r="F3714" s="109"/>
      <c r="G3714" s="115"/>
      <c r="H3714" s="110"/>
    </row>
    <row r="3715" spans="1:8" ht="15.75" customHeight="1" x14ac:dyDescent="0.25">
      <c r="A3715" s="116"/>
      <c r="B3715" s="117"/>
      <c r="C3715" s="118" t="s">
        <v>58</v>
      </c>
      <c r="D3715" s="119">
        <f>SUM(D3707:D3714)</f>
      </c>
      <c r="E3715" s="119"/>
      <c r="F3715" s="119">
        <f>SUM(F3706:F3714)</f>
      </c>
      <c r="G3715" s="120"/>
      <c r="H3715" s="121">
        <f>SUM(H3707:H3714)</f>
      </c>
    </row>
    <row r="3716" spans="1:8" ht="15.75" customHeight="1" x14ac:dyDescent="0.25">
      <c r="A3716" s="122"/>
      <c r="B3716" s="123"/>
      <c r="C3716" s="124"/>
      <c r="D3716" s="60"/>
      <c r="E3716" s="125"/>
      <c r="F3716" s="125"/>
      <c r="G3716" s="126"/>
      <c r="H3716" s="74"/>
    </row>
    <row r="3717" spans="1:8" ht="15.75" customHeight="1" x14ac:dyDescent="0.25">
      <c r="A3717" s="127"/>
      <c r="B3717" s="18"/>
      <c r="C3717" s="18"/>
      <c r="D3717" s="77" t="s">
        <v>59</v>
      </c>
      <c r="E3717" s="76" t="s">
        <v>60</v>
      </c>
      <c r="F3717" s="76"/>
      <c r="G3717" s="17"/>
      <c r="H3717" s="25"/>
    </row>
    <row r="3718" spans="1:8" ht="15.75" customHeight="1" x14ac:dyDescent="0.25">
      <c r="A3718" s="127"/>
      <c r="B3718" s="18"/>
      <c r="C3718" s="18"/>
      <c r="D3718" s="77"/>
      <c r="E3718" s="76"/>
      <c r="F3718" s="76"/>
      <c r="G3718" s="17"/>
      <c r="H3718" s="25"/>
    </row>
    <row r="3719" spans="1:8" ht="15.75" customHeight="1" x14ac:dyDescent="0.25">
      <c r="A3719" s="76"/>
      <c r="B3719" s="76"/>
      <c r="C3719" s="76"/>
      <c r="D3719" s="77"/>
      <c r="E3719" s="76"/>
      <c r="F3719" s="76"/>
      <c r="G3719" s="17"/>
      <c r="H3719" s="25"/>
    </row>
    <row r="3720" spans="1:8" ht="15.75" customHeight="1" x14ac:dyDescent="0.25">
      <c r="A3720" s="76"/>
      <c r="B3720" s="76"/>
      <c r="C3720" s="76"/>
      <c r="D3720" s="77"/>
      <c r="E3720" s="76" t="s">
        <v>61</v>
      </c>
      <c r="F3720" s="76"/>
      <c r="G3720" s="17"/>
      <c r="H3720" s="25"/>
    </row>
    <row r="3721" spans="1:8" ht="15.75" customHeight="1" x14ac:dyDescent="0.25">
      <c r="D3721" s="9"/>
      <c r="H3721" s="9"/>
    </row>
    <row r="3722" spans="1:8" ht="15.75" customHeight="1" x14ac:dyDescent="0.25">
      <c r="D3722" s="9"/>
      <c r="H3722" s="9"/>
    </row>
    <row r="3723" spans="1:8" ht="15.75" customHeight="1" x14ac:dyDescent="0.25">
      <c r="D3723" s="9"/>
      <c r="H3723" s="9"/>
    </row>
    <row r="3724" spans="1:8" ht="15.75" customHeight="1" x14ac:dyDescent="0.25">
      <c r="D3724" s="9"/>
      <c r="H3724" s="9"/>
    </row>
    <row r="3725" spans="1:8" ht="15.75" customHeight="1" x14ac:dyDescent="0.25">
      <c r="D3725" s="9"/>
      <c r="H3725" s="9"/>
    </row>
    <row r="3726" spans="1:8" ht="15.75" customHeight="1" x14ac:dyDescent="0.25">
      <c r="D3726" s="9"/>
      <c r="H3726" s="9"/>
    </row>
    <row r="3727" spans="1:8" ht="15.75" customHeight="1" x14ac:dyDescent="0.25">
      <c r="D3727" s="9"/>
      <c r="H3727" s="9"/>
    </row>
    <row r="3728" spans="1:8" ht="15.75" customHeight="1" x14ac:dyDescent="0.25">
      <c r="D3728" s="9"/>
      <c r="H3728" s="9"/>
    </row>
    <row r="3729" spans="1:8" ht="15.75" customHeight="1" x14ac:dyDescent="0.25">
      <c r="D3729" s="9"/>
      <c r="H3729" s="9"/>
    </row>
    <row r="3730" spans="1:8" ht="15.75" customHeight="1" x14ac:dyDescent="0.25">
      <c r="D3730" s="9"/>
      <c r="H3730" s="9"/>
    </row>
    <row r="3731" spans="1:8" ht="15.75" customHeight="1" x14ac:dyDescent="0.25">
      <c r="D3731" s="9"/>
      <c r="H3731" s="9"/>
    </row>
    <row r="3732" spans="1:8" ht="15.75" customHeight="1" x14ac:dyDescent="0.25">
      <c r="D3732" s="9"/>
      <c r="H3732" s="9"/>
    </row>
    <row r="3733" spans="1:8" ht="15.75" customHeight="1" x14ac:dyDescent="0.25">
      <c r="D3733" s="9"/>
      <c r="H3733" s="9"/>
    </row>
    <row r="3734" spans="1:8" ht="15.75" customHeight="1" x14ac:dyDescent="0.25">
      <c r="D3734" s="9"/>
      <c r="H3734" s="9"/>
    </row>
    <row r="3735" spans="1:8" ht="15.75" customHeight="1" x14ac:dyDescent="0.25">
      <c r="D3735" s="9"/>
      <c r="H3735" s="9"/>
    </row>
    <row r="3736" spans="1:8" ht="15.75" customHeight="1" x14ac:dyDescent="0.25">
      <c r="D3736" s="9"/>
      <c r="H3736" s="9"/>
    </row>
    <row r="3737" spans="1:8" ht="15.75" customHeight="1" x14ac:dyDescent="0.25">
      <c r="D3737" s="9"/>
      <c r="H3737" s="9"/>
    </row>
    <row r="3738" spans="1:8" ht="15.75" customHeight="1" x14ac:dyDescent="0.25">
      <c r="A3738" s="10" t="s">
        <v>21</v>
      </c>
      <c r="B3738" s="10"/>
      <c r="C3738" s="10"/>
      <c r="D3738" s="10"/>
      <c r="E3738" s="10"/>
      <c r="F3738" s="10"/>
      <c r="G3738" s="10"/>
      <c r="H3738" s="10"/>
    </row>
    <row r="3739" spans="1:8" ht="15.75" customHeight="1" x14ac:dyDescent="0.25">
      <c r="D3739" s="9"/>
      <c r="H3739" s="9"/>
    </row>
    <row r="3740" spans="1:8" ht="15.75" customHeight="1" x14ac:dyDescent="0.25">
      <c r="A3740" s="17" t="s">
        <v>28</v>
      </c>
      <c r="B3740" s="17"/>
      <c r="C3740" s="17"/>
      <c r="D3740" s="18"/>
      <c r="E3740" s="17"/>
      <c r="F3740" s="19" t="s">
        <v>24</v>
      </c>
      <c r="G3740" s="21" t="s">
        <v>650</v>
      </c>
      <c r="H3740" s="22"/>
    </row>
    <row r="3741" spans="1:8" ht="15.75" customHeight="1" x14ac:dyDescent="0.25">
      <c r="A3741" s="17" t="inlineStr">
        <is>
          <t>Dealer-004</t>
        </is>
      </c>
      <c r="B3741" s="17"/>
      <c r="C3741" s="17"/>
      <c r="D3741" s="18"/>
      <c r="E3741" s="17"/>
      <c r="F3741" s="19" t="s">
        <v>29</v>
      </c>
      <c r="G3741" s="17" t="s">
        <v>941</v>
      </c>
      <c r="H3741" s="18"/>
    </row>
    <row r="3742" spans="1:8" ht="15.75" customHeight="1" x14ac:dyDescent="0.25">
      <c r="A3742" s="17" t="inlineStr">
        <is>
          <t>Address line (redacted)</t>
        </is>
      </c>
      <c r="B3742" s="17"/>
      <c r="C3742" s="17"/>
      <c r="D3742" s="18"/>
      <c r="E3742" s="138"/>
      <c r="F3742" s="18"/>
      <c r="G3742" s="17"/>
      <c r="H3742" s="25"/>
    </row>
    <row r="3743" spans="1:8" ht="15.75" customHeight="1" x14ac:dyDescent="0.25">
      <c r="A3743" s="17" t="inlineStr">
        <is>
          <t>Address line (redacted)</t>
        </is>
      </c>
      <c r="B3743" s="17"/>
      <c r="C3743" s="138"/>
      <c r="D3743" s="138"/>
      <c r="E3743" s="138"/>
      <c r="F3743" s="18"/>
      <c r="G3743" s="17"/>
      <c r="H3743" s="25"/>
    </row>
    <row r="3744" spans="1:8" ht="15.75" customHeight="1" x14ac:dyDescent="0.25">
      <c r="A3744" s="17"/>
      <c r="B3744" s="17"/>
      <c r="C3744" s="199"/>
      <c r="D3744" s="199"/>
      <c r="E3744" s="199"/>
      <c r="F3744" s="18"/>
      <c r="G3744" s="17"/>
      <c r="H3744" s="25"/>
    </row>
    <row r="3745" spans="1:8" ht="15.75" customHeight="1" x14ac:dyDescent="0.25">
      <c r="A3745" s="17" t="s">
        <v>79</v>
      </c>
      <c r="B3745" s="17"/>
      <c r="C3745" s="17"/>
      <c r="D3745" s="18"/>
      <c r="E3745" s="17"/>
      <c r="F3745" s="18"/>
      <c r="G3745" s="17"/>
      <c r="H3745" s="25"/>
    </row>
    <row r="3746" spans="1:8" ht="15.75" customHeight="1" x14ac:dyDescent="0.25">
      <c r="A3746" s="17"/>
      <c r="B3746" s="17"/>
      <c r="C3746" s="17"/>
      <c r="D3746" s="18"/>
      <c r="E3746" s="17"/>
      <c r="F3746" s="18"/>
      <c r="G3746" s="17"/>
      <c r="H3746" s="25"/>
    </row>
    <row r="3747" spans="1:8" ht="15.75" customHeight="1" x14ac:dyDescent="0.25">
      <c r="A3747" s="17" t="s">
        <v>35</v>
      </c>
      <c r="B3747" s="17"/>
      <c r="C3747" s="17"/>
      <c r="D3747" s="18"/>
      <c r="E3747" s="17"/>
      <c r="F3747" s="18"/>
      <c r="G3747" s="17"/>
      <c r="H3747" s="25"/>
    </row>
    <row r="3748" spans="1:8" ht="15.75" customHeight="1" x14ac:dyDescent="0.25">
      <c r="A3748" s="17" t="s">
        <v>36</v>
      </c>
      <c r="B3748" s="17"/>
      <c r="C3748" s="17"/>
      <c r="D3748" s="18"/>
      <c r="E3748" s="17"/>
      <c r="F3748" s="18"/>
      <c r="G3748" s="17"/>
      <c r="H3748" s="25"/>
    </row>
    <row r="3749" spans="1:8" ht="15.75" customHeight="1" x14ac:dyDescent="0.25">
      <c r="A3749" s="89" t="s">
        <v>37</v>
      </c>
      <c r="B3749" s="90" t="s">
        <v>38</v>
      </c>
      <c r="C3749" s="90"/>
      <c r="D3749" s="91" t="s">
        <v>39</v>
      </c>
      <c r="E3749" s="91" t="s">
        <v>40</v>
      </c>
      <c r="F3749" s="92" t="s">
        <v>41</v>
      </c>
      <c r="G3749" s="93" t="s">
        <v>42</v>
      </c>
      <c r="H3749" s="94" t="s">
        <v>43</v>
      </c>
    </row>
    <row r="3750" spans="1:8" ht="15.75" customHeight="1" x14ac:dyDescent="0.3">
      <c r="A3750" s="47"/>
      <c r="B3750" s="95"/>
      <c r="C3750" s="95"/>
      <c r="D3750" s="96"/>
      <c r="E3750" s="96"/>
      <c r="F3750" s="50"/>
      <c r="G3750" s="50"/>
      <c r="H3750" s="45"/>
    </row>
    <row r="3751" spans="1:8" ht="15.75" customHeight="1" x14ac:dyDescent="0.25">
      <c r="A3751" s="47"/>
      <c r="B3751" s="79" t="s">
        <v>980</v>
      </c>
      <c r="C3751" s="80"/>
      <c r="D3751" s="50"/>
      <c r="E3751" s="50"/>
      <c r="F3751" s="50"/>
      <c r="G3751" s="50"/>
      <c r="H3751" s="45"/>
    </row>
    <row r="3752" spans="1:8" ht="15.75" customHeight="1" x14ac:dyDescent="0.25">
      <c r="A3752" s="47">
        <v>1</v>
      </c>
      <c r="B3752" s="51">
        <v>505</v>
      </c>
      <c r="C3752" s="49" t="s">
        <v>981</v>
      </c>
      <c r="D3752" s="50">
        <v>5</v>
      </c>
      <c r="E3752" s="50">
        <v>4</v>
      </c>
      <c r="F3752" s="50">
        <f t="shared" ref="F3752:F3754" si="179">+E3752*D3752</f>
      </c>
      <c r="G3752" s="194">
        <v>1</v>
      </c>
      <c r="H3752" s="81">
        <f t="shared" ref="H3752:H3754" si="180">+G3752*F3752</f>
      </c>
    </row>
    <row r="3753" spans="1:8" ht="15.75" customHeight="1" x14ac:dyDescent="0.25">
      <c r="A3753" s="47">
        <v>2</v>
      </c>
      <c r="B3753" s="350">
        <v>508</v>
      </c>
      <c r="C3753" s="49" t="s">
        <v>981</v>
      </c>
      <c r="D3753" s="50">
        <v>7</v>
      </c>
      <c r="E3753" s="50">
        <v>4</v>
      </c>
      <c r="F3753" s="50">
        <f t="shared" si="179"/>
      </c>
      <c r="G3753" s="194">
        <v>1</v>
      </c>
      <c r="H3753" s="81">
        <f t="shared" si="180"/>
      </c>
    </row>
    <row r="3754" spans="1:8" ht="15.75" customHeight="1" x14ac:dyDescent="0.25">
      <c r="A3754" s="102">
        <v>3</v>
      </c>
      <c r="B3754" s="225">
        <v>510</v>
      </c>
      <c r="C3754" s="49" t="s">
        <v>981</v>
      </c>
      <c r="D3754" s="194">
        <v>3</v>
      </c>
      <c r="E3754" s="50">
        <v>4</v>
      </c>
      <c r="F3754" s="50">
        <f t="shared" si="179"/>
      </c>
      <c r="G3754" s="194">
        <v>1</v>
      </c>
      <c r="H3754" s="81">
        <f t="shared" si="180"/>
      </c>
    </row>
    <row r="3755" spans="1:8" ht="15.75" customHeight="1" x14ac:dyDescent="0.25">
      <c r="A3755" s="47"/>
      <c r="B3755" s="333"/>
      <c r="C3755" s="334"/>
      <c r="D3755" s="108"/>
      <c r="E3755" s="340"/>
      <c r="F3755" s="335"/>
      <c r="G3755" s="106"/>
      <c r="H3755" s="45"/>
    </row>
    <row r="3756" spans="1:8" ht="15.75" customHeight="1" x14ac:dyDescent="0.25">
      <c r="A3756" s="102"/>
      <c r="B3756" s="103"/>
      <c r="C3756" s="157"/>
      <c r="D3756" s="194"/>
      <c r="E3756" s="50"/>
      <c r="F3756" s="106"/>
      <c r="G3756" s="50"/>
      <c r="H3756" s="45"/>
    </row>
    <row r="3757" spans="1:8" ht="15.75" customHeight="1" x14ac:dyDescent="0.25">
      <c r="A3757" s="102"/>
      <c r="B3757" s="213"/>
      <c r="C3757" s="103"/>
      <c r="D3757" s="194"/>
      <c r="E3757" s="194"/>
      <c r="F3757" s="194"/>
      <c r="G3757" s="50"/>
      <c r="H3757" s="45"/>
    </row>
    <row r="3758" spans="1:8" ht="15.75" customHeight="1" x14ac:dyDescent="0.25">
      <c r="A3758" s="111"/>
      <c r="B3758" s="213"/>
      <c r="C3758" s="231"/>
      <c r="D3758" s="108"/>
      <c r="E3758" s="114"/>
      <c r="F3758" s="109"/>
      <c r="G3758" s="115"/>
      <c r="H3758" s="110"/>
    </row>
    <row r="3759" spans="1:8" ht="15.75" customHeight="1" x14ac:dyDescent="0.25">
      <c r="A3759" s="116"/>
      <c r="B3759" s="117"/>
      <c r="C3759" s="118" t="s">
        <v>58</v>
      </c>
      <c r="D3759" s="119">
        <f>SUM(D3752:D3758)</f>
      </c>
      <c r="E3759" s="119"/>
      <c r="F3759" s="119">
        <f>SUM(F3751:F3758)</f>
      </c>
      <c r="G3759" s="120"/>
      <c r="H3759" s="121">
        <f>SUM(H3752:H3758)</f>
      </c>
    </row>
    <row r="3760" spans="1:8" ht="15.75" customHeight="1" x14ac:dyDescent="0.25">
      <c r="A3760" s="122"/>
      <c r="B3760" s="123"/>
      <c r="C3760" s="124"/>
      <c r="D3760" s="60"/>
      <c r="E3760" s="125"/>
      <c r="F3760" s="125"/>
      <c r="G3760" s="126"/>
      <c r="H3760" s="74"/>
    </row>
    <row r="3761" spans="1:8" ht="15.75" customHeight="1" x14ac:dyDescent="0.25">
      <c r="A3761" s="127"/>
      <c r="B3761" s="18"/>
      <c r="C3761" s="18"/>
      <c r="D3761" s="77" t="s">
        <v>59</v>
      </c>
      <c r="E3761" s="76" t="s">
        <v>60</v>
      </c>
      <c r="F3761" s="76"/>
      <c r="G3761" s="17"/>
      <c r="H3761" s="25"/>
    </row>
    <row r="3762" spans="1:8" ht="15.75" customHeight="1" x14ac:dyDescent="0.25">
      <c r="A3762" s="127"/>
      <c r="B3762" s="18"/>
      <c r="C3762" s="18"/>
      <c r="D3762" s="77"/>
      <c r="E3762" s="76"/>
      <c r="F3762" s="76"/>
      <c r="G3762" s="17"/>
      <c r="H3762" s="25"/>
    </row>
    <row r="3763" spans="1:8" ht="15.75" customHeight="1" x14ac:dyDescent="0.25">
      <c r="A3763" s="76"/>
      <c r="B3763" s="76"/>
      <c r="C3763" s="76"/>
      <c r="D3763" s="77"/>
      <c r="E3763" s="76"/>
      <c r="F3763" s="76"/>
      <c r="G3763" s="17"/>
      <c r="H3763" s="25"/>
    </row>
    <row r="3764" spans="1:8" ht="15.75" customHeight="1" x14ac:dyDescent="0.25">
      <c r="A3764" s="76"/>
      <c r="B3764" s="76"/>
      <c r="C3764" s="76"/>
      <c r="D3764" s="77"/>
      <c r="E3764" s="76" t="s">
        <v>61</v>
      </c>
      <c r="F3764" s="76"/>
      <c r="G3764" s="17"/>
      <c r="H3764" s="25"/>
    </row>
    <row r="3765" spans="1:8" ht="15.75" customHeight="1" x14ac:dyDescent="0.25">
      <c r="D3765" s="9"/>
      <c r="H3765" s="9"/>
    </row>
    <row r="3766" spans="1:8" ht="15.75" customHeight="1" x14ac:dyDescent="0.25">
      <c r="D3766" s="9"/>
      <c r="H3766" s="9"/>
    </row>
    <row r="3767" spans="1:8" ht="15.75" customHeight="1" x14ac:dyDescent="0.25">
      <c r="D3767" s="9"/>
      <c r="H3767" s="9"/>
    </row>
    <row r="3768" spans="1:8" ht="15.75" customHeight="1" x14ac:dyDescent="0.25">
      <c r="D3768" s="9"/>
      <c r="H3768" s="9"/>
    </row>
    <row r="3769" spans="1:8" ht="15.75" customHeight="1" x14ac:dyDescent="0.25">
      <c r="D3769" s="9"/>
      <c r="H3769" s="9"/>
    </row>
    <row r="3770" spans="1:8" ht="15.75" customHeight="1" x14ac:dyDescent="0.25">
      <c r="D3770" s="9"/>
      <c r="H3770" s="9"/>
    </row>
    <row r="3771" spans="1:8" ht="15.75" customHeight="1" x14ac:dyDescent="0.25">
      <c r="D3771" s="9"/>
      <c r="H3771" s="9"/>
    </row>
    <row r="3772" spans="1:8" ht="15.75" customHeight="1" x14ac:dyDescent="0.25">
      <c r="D3772" s="9"/>
      <c r="H3772" s="9"/>
    </row>
    <row r="3773" spans="1:8" ht="15.75" customHeight="1" x14ac:dyDescent="0.25">
      <c r="D3773" s="9"/>
      <c r="H3773" s="9"/>
    </row>
    <row r="3774" spans="1:8" ht="15.75" customHeight="1" x14ac:dyDescent="0.25">
      <c r="D3774" s="9"/>
      <c r="H3774" s="9"/>
    </row>
    <row r="3775" spans="1:8" ht="15.75" customHeight="1" x14ac:dyDescent="0.25">
      <c r="D3775" s="9"/>
      <c r="H3775" s="9"/>
    </row>
    <row r="3776" spans="1:8" ht="15.75" customHeight="1" x14ac:dyDescent="0.25">
      <c r="D3776" s="9"/>
      <c r="H3776" s="9"/>
    </row>
    <row r="3777" spans="1:8" ht="15.75" customHeight="1" x14ac:dyDescent="0.25">
      <c r="D3777" s="9"/>
      <c r="H3777" s="9"/>
    </row>
    <row r="3778" spans="1:8" ht="15.75" customHeight="1" x14ac:dyDescent="0.25">
      <c r="D3778" s="9"/>
      <c r="H3778" s="9"/>
    </row>
    <row r="3779" spans="1:8" ht="15.75" customHeight="1" x14ac:dyDescent="0.25">
      <c r="D3779" s="9"/>
      <c r="H3779" s="9"/>
    </row>
    <row r="3780" spans="1:8" ht="15.75" customHeight="1" x14ac:dyDescent="0.25">
      <c r="D3780" s="9"/>
      <c r="H3780" s="9"/>
    </row>
    <row r="3781" spans="1:8" ht="15.75" customHeight="1" x14ac:dyDescent="0.25">
      <c r="D3781" s="9"/>
      <c r="H3781" s="9"/>
    </row>
    <row r="3782" spans="1:8" ht="15.75" customHeight="1" x14ac:dyDescent="0.25">
      <c r="D3782" s="9"/>
      <c r="H3782" s="9"/>
    </row>
    <row r="3783" spans="1:8" ht="15.75" customHeight="1" x14ac:dyDescent="0.25">
      <c r="D3783" s="9"/>
      <c r="H3783" s="9"/>
    </row>
    <row r="3784" spans="1:8" ht="15.75" customHeight="1" x14ac:dyDescent="0.25">
      <c r="A3784" s="10" t="s">
        <v>21</v>
      </c>
      <c r="B3784" s="10"/>
      <c r="C3784" s="10"/>
      <c r="D3784" s="10"/>
      <c r="E3784" s="10"/>
      <c r="F3784" s="10"/>
      <c r="G3784" s="10"/>
      <c r="H3784" s="10"/>
    </row>
    <row r="3785" spans="1:8" ht="15.75" customHeight="1" x14ac:dyDescent="0.25">
      <c r="D3785" s="9"/>
      <c r="H3785" s="9"/>
    </row>
    <row r="3786" spans="1:8" ht="15.75" customHeight="1" x14ac:dyDescent="0.25">
      <c r="B3786" s="17"/>
      <c r="C3786" s="17"/>
      <c r="D3786" s="18"/>
      <c r="E3786" s="17"/>
      <c r="F3786" s="19" t="s">
        <v>24</v>
      </c>
      <c r="G3786" s="21" t="s">
        <v>650</v>
      </c>
      <c r="H3786" s="22"/>
    </row>
    <row r="3787" spans="1:8" ht="15.75" customHeight="1" x14ac:dyDescent="0.3">
      <c r="A3787" s="17" t="s">
        <v>28</v>
      </c>
      <c r="B3787" s="87"/>
      <c r="C3787" s="17"/>
      <c r="D3787" s="18"/>
      <c r="E3787" s="17"/>
      <c r="F3787" s="19" t="s">
        <v>29</v>
      </c>
      <c r="G3787" s="17" t="s">
        <v>943</v>
      </c>
      <c r="H3787" s="18"/>
    </row>
    <row r="3788" spans="1:8" ht="15.75" customHeight="1" x14ac:dyDescent="0.3">
      <c r="A3788" s="87" t="inlineStr">
        <is>
          <t>Dealer-002</t>
        </is>
      </c>
      <c r="B3788" s="87"/>
      <c r="C3788" s="17"/>
      <c r="D3788" s="18"/>
      <c r="E3788" s="138"/>
      <c r="F3788" s="18"/>
      <c r="G3788" s="17"/>
      <c r="H3788" s="25"/>
    </row>
    <row r="3789" spans="1:8" ht="15.75" customHeight="1" x14ac:dyDescent="0.3">
      <c r="A3789" s="87" t="inlineStr">
        <is>
          <t>Address line (redacted)</t>
        </is>
      </c>
      <c r="B3789" s="87"/>
      <c r="C3789" s="138"/>
      <c r="D3789" s="138"/>
      <c r="E3789" s="138"/>
      <c r="F3789" s="18"/>
      <c r="G3789" s="17"/>
      <c r="H3789" s="25"/>
    </row>
    <row r="3790" spans="1:8" ht="15.75" customHeight="1" x14ac:dyDescent="0.3">
      <c r="A3790" s="87" t="inlineStr">
        <is>
          <t>Address line (redacted)</t>
        </is>
      </c>
      <c r="B3790" s="17"/>
      <c r="C3790" s="199"/>
      <c r="D3790" s="199"/>
      <c r="E3790" s="199"/>
      <c r="F3790" s="18"/>
      <c r="G3790" s="17"/>
      <c r="H3790" s="25"/>
    </row>
    <row r="3791" spans="1:8" ht="15.75" customHeight="1" x14ac:dyDescent="0.25">
      <c r="A3791" s="17"/>
      <c r="B3791" s="17"/>
      <c r="C3791" s="17"/>
      <c r="E3791" s="17"/>
      <c r="H3791" s="22"/>
    </row>
    <row r="3792" spans="1:8" ht="15.75" customHeight="1" x14ac:dyDescent="0.25">
      <c r="A3792" s="17" t="s">
        <v>79</v>
      </c>
      <c r="B3792" s="17"/>
      <c r="C3792" s="17"/>
      <c r="D3792" s="18"/>
      <c r="E3792" s="17"/>
      <c r="F3792" s="18"/>
      <c r="G3792" s="17"/>
      <c r="H3792" s="25"/>
    </row>
    <row r="3793" spans="1:8" ht="15.75" customHeight="1" x14ac:dyDescent="0.25">
      <c r="A3793" s="17"/>
      <c r="B3793" s="17"/>
      <c r="C3793" s="17"/>
      <c r="D3793" s="18"/>
      <c r="E3793" s="17"/>
      <c r="F3793" s="18"/>
      <c r="G3793" s="17"/>
      <c r="H3793" s="25"/>
    </row>
    <row r="3794" spans="1:8" ht="15.75" customHeight="1" x14ac:dyDescent="0.25">
      <c r="A3794" s="17" t="s">
        <v>35</v>
      </c>
      <c r="B3794" s="17"/>
      <c r="C3794" s="17"/>
      <c r="D3794" s="18"/>
      <c r="E3794" s="17"/>
      <c r="F3794" s="18"/>
      <c r="G3794" s="17"/>
      <c r="H3794" s="25"/>
    </row>
    <row r="3795" spans="1:8" ht="15.75" customHeight="1" x14ac:dyDescent="0.25">
      <c r="A3795" s="17" t="s">
        <v>36</v>
      </c>
      <c r="B3795" s="17"/>
      <c r="C3795" s="17"/>
      <c r="D3795" s="18"/>
      <c r="E3795" s="17"/>
      <c r="F3795" s="18"/>
      <c r="G3795" s="17"/>
      <c r="H3795" s="25"/>
    </row>
    <row r="3796" spans="1:8" ht="15.75" customHeight="1" x14ac:dyDescent="0.25">
      <c r="A3796" s="89" t="s">
        <v>37</v>
      </c>
      <c r="B3796" s="90" t="s">
        <v>38</v>
      </c>
      <c r="C3796" s="90"/>
      <c r="D3796" s="91" t="s">
        <v>39</v>
      </c>
      <c r="E3796" s="91" t="s">
        <v>40</v>
      </c>
      <c r="F3796" s="92" t="s">
        <v>41</v>
      </c>
      <c r="G3796" s="93" t="s">
        <v>42</v>
      </c>
      <c r="H3796" s="94" t="s">
        <v>43</v>
      </c>
    </row>
    <row r="3797" spans="1:8" ht="15.75" customHeight="1" x14ac:dyDescent="0.3">
      <c r="A3797" s="47"/>
      <c r="B3797" s="95"/>
      <c r="C3797" s="95"/>
      <c r="D3797" s="96"/>
      <c r="E3797" s="96"/>
      <c r="F3797" s="50"/>
      <c r="G3797" s="50"/>
      <c r="H3797" s="45"/>
    </row>
    <row r="3798" spans="1:8" ht="15.75" customHeight="1" x14ac:dyDescent="0.25">
      <c r="A3798" s="47"/>
      <c r="B3798" s="79" t="s">
        <v>980</v>
      </c>
      <c r="C3798" s="80"/>
      <c r="D3798" s="50"/>
      <c r="E3798" s="50"/>
      <c r="F3798" s="50"/>
      <c r="G3798" s="50"/>
      <c r="H3798" s="45"/>
    </row>
    <row r="3799" spans="1:8" ht="15.75" customHeight="1" x14ac:dyDescent="0.25">
      <c r="A3799" s="47">
        <v>1</v>
      </c>
      <c r="B3799" s="51">
        <v>505</v>
      </c>
      <c r="C3799" s="49" t="s">
        <v>981</v>
      </c>
      <c r="D3799" s="50">
        <v>1</v>
      </c>
      <c r="E3799" s="50">
        <v>4</v>
      </c>
      <c r="F3799" s="50">
        <f t="shared" ref="F3799:F3804" si="181">+E3799*D3799</f>
      </c>
      <c r="G3799" s="194">
        <v>1</v>
      </c>
      <c r="H3799" s="81">
        <f t="shared" ref="H3799:H3804" si="182">+G3799*F3799</f>
      </c>
    </row>
    <row r="3800" spans="1:8" ht="15.75" customHeight="1" x14ac:dyDescent="0.25">
      <c r="A3800" s="47">
        <v>2</v>
      </c>
      <c r="B3800" s="51">
        <v>505</v>
      </c>
      <c r="C3800" s="49" t="s">
        <v>981</v>
      </c>
      <c r="D3800" s="50">
        <v>2</v>
      </c>
      <c r="E3800" s="50">
        <v>1</v>
      </c>
      <c r="F3800" s="50">
        <f t="shared" si="181"/>
      </c>
      <c r="G3800" s="194">
        <v>1</v>
      </c>
      <c r="H3800" s="81">
        <f t="shared" si="182"/>
      </c>
    </row>
    <row r="3801" spans="1:8" ht="15.75" customHeight="1" x14ac:dyDescent="0.25">
      <c r="A3801" s="47">
        <v>3</v>
      </c>
      <c r="B3801" s="350">
        <v>507</v>
      </c>
      <c r="C3801" s="49" t="s">
        <v>981</v>
      </c>
      <c r="D3801" s="50">
        <v>38</v>
      </c>
      <c r="E3801" s="50">
        <v>4</v>
      </c>
      <c r="F3801" s="50">
        <f t="shared" si="181"/>
      </c>
      <c r="G3801" s="194">
        <v>1</v>
      </c>
      <c r="H3801" s="81">
        <f t="shared" si="182"/>
      </c>
    </row>
    <row r="3802" spans="1:8" ht="15.75" customHeight="1" x14ac:dyDescent="0.25">
      <c r="A3802" s="47">
        <v>4</v>
      </c>
      <c r="B3802" s="350">
        <v>508</v>
      </c>
      <c r="C3802" s="49" t="s">
        <v>981</v>
      </c>
      <c r="D3802" s="50">
        <v>6</v>
      </c>
      <c r="E3802" s="50">
        <v>4</v>
      </c>
      <c r="F3802" s="50">
        <f t="shared" si="181"/>
      </c>
      <c r="G3802" s="194">
        <v>1</v>
      </c>
      <c r="H3802" s="81">
        <f t="shared" si="182"/>
      </c>
    </row>
    <row r="3803" spans="1:8" ht="15.75" customHeight="1" x14ac:dyDescent="0.25">
      <c r="A3803" s="102">
        <v>5</v>
      </c>
      <c r="B3803" s="225">
        <v>510</v>
      </c>
      <c r="C3803" s="49" t="s">
        <v>981</v>
      </c>
      <c r="D3803" s="194">
        <v>1</v>
      </c>
      <c r="E3803" s="50">
        <v>4</v>
      </c>
      <c r="F3803" s="50">
        <f t="shared" si="181"/>
      </c>
      <c r="G3803" s="194">
        <v>1</v>
      </c>
      <c r="H3803" s="81">
        <f t="shared" si="182"/>
      </c>
    </row>
    <row r="3804" spans="1:8" ht="15.75" customHeight="1" x14ac:dyDescent="0.25">
      <c r="A3804" s="47">
        <v>6</v>
      </c>
      <c r="B3804" s="225">
        <v>510</v>
      </c>
      <c r="C3804" s="49" t="s">
        <v>981</v>
      </c>
      <c r="D3804" s="108">
        <v>2</v>
      </c>
      <c r="E3804" s="340">
        <v>1</v>
      </c>
      <c r="F3804" s="335">
        <f t="shared" si="181"/>
      </c>
      <c r="G3804" s="194">
        <v>1</v>
      </c>
      <c r="H3804" s="81">
        <f t="shared" si="182"/>
      </c>
    </row>
    <row r="3805" spans="1:8" ht="15.75" customHeight="1" x14ac:dyDescent="0.25">
      <c r="A3805" s="102"/>
      <c r="B3805" s="103"/>
      <c r="C3805" s="157"/>
      <c r="D3805" s="194"/>
      <c r="E3805" s="50"/>
      <c r="F3805" s="106"/>
      <c r="G3805" s="50"/>
      <c r="H3805" s="45"/>
    </row>
    <row r="3806" spans="1:8" ht="15.75" customHeight="1" x14ac:dyDescent="0.25">
      <c r="A3806" s="102"/>
      <c r="B3806" s="213"/>
      <c r="C3806" s="103"/>
      <c r="D3806" s="194"/>
      <c r="E3806" s="194"/>
      <c r="F3806" s="194"/>
      <c r="G3806" s="50"/>
      <c r="H3806" s="45"/>
    </row>
    <row r="3807" spans="1:8" ht="15.75" customHeight="1" x14ac:dyDescent="0.25">
      <c r="A3807" s="111"/>
      <c r="B3807" s="213"/>
      <c r="C3807" s="231"/>
      <c r="D3807" s="108"/>
      <c r="E3807" s="114"/>
      <c r="F3807" s="109"/>
      <c r="G3807" s="115"/>
      <c r="H3807" s="110"/>
    </row>
    <row r="3808" spans="1:8" ht="15.75" customHeight="1" x14ac:dyDescent="0.25">
      <c r="A3808" s="116"/>
      <c r="B3808" s="117"/>
      <c r="C3808" s="118" t="s">
        <v>58</v>
      </c>
      <c r="D3808" s="119">
        <f>SUM(D3799:D3807)</f>
      </c>
      <c r="E3808" s="119"/>
      <c r="F3808" s="119">
        <f>SUM(F3798:F3807)</f>
      </c>
      <c r="G3808" s="120"/>
      <c r="H3808" s="121">
        <f>SUM(H3799:H3807)</f>
      </c>
    </row>
    <row r="3809" spans="1:8" ht="15.75" customHeight="1" x14ac:dyDescent="0.25">
      <c r="A3809" s="122"/>
      <c r="B3809" s="123"/>
      <c r="C3809" s="124"/>
      <c r="D3809" s="60"/>
      <c r="E3809" s="125"/>
      <c r="F3809" s="125"/>
      <c r="G3809" s="126"/>
      <c r="H3809" s="74"/>
    </row>
    <row r="3810" spans="1:8" ht="15.75" customHeight="1" x14ac:dyDescent="0.25">
      <c r="A3810" s="127"/>
      <c r="B3810" s="18"/>
      <c r="C3810" s="18"/>
      <c r="D3810" s="77" t="s">
        <v>59</v>
      </c>
      <c r="E3810" s="76" t="s">
        <v>60</v>
      </c>
      <c r="F3810" s="76"/>
      <c r="G3810" s="17"/>
      <c r="H3810" s="25"/>
    </row>
    <row r="3811" spans="1:8" ht="15.75" customHeight="1" x14ac:dyDescent="0.25">
      <c r="A3811" s="127"/>
      <c r="B3811" s="18"/>
      <c r="C3811" s="18"/>
      <c r="D3811" s="77"/>
      <c r="E3811" s="76"/>
      <c r="F3811" s="76"/>
      <c r="G3811" s="17"/>
      <c r="H3811" s="25"/>
    </row>
    <row r="3812" spans="1:8" ht="15.75" customHeight="1" x14ac:dyDescent="0.25">
      <c r="A3812" s="76"/>
      <c r="B3812" s="76"/>
      <c r="C3812" s="76"/>
      <c r="D3812" s="77"/>
      <c r="E3812" s="76"/>
      <c r="F3812" s="76"/>
      <c r="G3812" s="17"/>
      <c r="H3812" s="25"/>
    </row>
    <row r="3813" spans="1:8" ht="15.75" customHeight="1" x14ac:dyDescent="0.25">
      <c r="A3813" s="76"/>
      <c r="B3813" s="76"/>
      <c r="C3813" s="76"/>
      <c r="D3813" s="77"/>
      <c r="E3813" s="76" t="s">
        <v>61</v>
      </c>
      <c r="F3813" s="76"/>
      <c r="G3813" s="17"/>
      <c r="H3813" s="25"/>
    </row>
    <row r="3814" spans="1:8" ht="15.75" customHeight="1" x14ac:dyDescent="0.25">
      <c r="D3814" s="9"/>
      <c r="H3814" s="9"/>
    </row>
    <row r="3815" spans="1:8" ht="15.75" customHeight="1" x14ac:dyDescent="0.25">
      <c r="D3815" s="9"/>
      <c r="H3815" s="9"/>
    </row>
    <row r="3816" spans="1:8" ht="15.75" customHeight="1" x14ac:dyDescent="0.25">
      <c r="D3816" s="9"/>
      <c r="H3816" s="9"/>
    </row>
    <row r="3817" spans="1:8" ht="15.75" customHeight="1" x14ac:dyDescent="0.25">
      <c r="D3817" s="9"/>
      <c r="H3817" s="9"/>
    </row>
    <row r="3818" spans="1:8" ht="15.75" customHeight="1" x14ac:dyDescent="0.25">
      <c r="D3818" s="9"/>
      <c r="H3818" s="9"/>
    </row>
    <row r="3819" spans="1:8" ht="15.75" customHeight="1" x14ac:dyDescent="0.25">
      <c r="D3819" s="9"/>
      <c r="H3819" s="9"/>
    </row>
    <row r="3820" spans="1:8" ht="15.75" customHeight="1" x14ac:dyDescent="0.25">
      <c r="D3820" s="9"/>
      <c r="H3820" s="9"/>
    </row>
    <row r="3821" spans="1:8" ht="15.75" customHeight="1" x14ac:dyDescent="0.25">
      <c r="D3821" s="9"/>
      <c r="H3821" s="9"/>
    </row>
    <row r="3822" spans="1:8" ht="15.75" customHeight="1" x14ac:dyDescent="0.25">
      <c r="D3822" s="9"/>
      <c r="H3822" s="9"/>
    </row>
    <row r="3823" spans="1:8" ht="15.75" customHeight="1" x14ac:dyDescent="0.25">
      <c r="D3823" s="9"/>
      <c r="H3823" s="9"/>
    </row>
    <row r="3824" spans="1:8" ht="15.75" customHeight="1" x14ac:dyDescent="0.25">
      <c r="D3824" s="9"/>
      <c r="H3824" s="9"/>
    </row>
    <row r="3825" spans="1:8" ht="15.75" customHeight="1" x14ac:dyDescent="0.25">
      <c r="D3825" s="9"/>
      <c r="H3825" s="9"/>
    </row>
    <row r="3826" spans="1:8" ht="15.75" customHeight="1" x14ac:dyDescent="0.25">
      <c r="D3826" s="9"/>
      <c r="H3826" s="9"/>
    </row>
    <row r="3827" spans="1:8" ht="15.75" customHeight="1" x14ac:dyDescent="0.25">
      <c r="D3827" s="9"/>
      <c r="H3827" s="9"/>
    </row>
    <row r="3828" spans="1:8" ht="15.75" customHeight="1" x14ac:dyDescent="0.25">
      <c r="D3828" s="9"/>
      <c r="H3828" s="9"/>
    </row>
    <row r="3829" spans="1:8" ht="15.75" customHeight="1" x14ac:dyDescent="0.25">
      <c r="A3829" s="10" t="s">
        <v>21</v>
      </c>
      <c r="B3829" s="10"/>
      <c r="C3829" s="10"/>
      <c r="D3829" s="10"/>
      <c r="E3829" s="10"/>
      <c r="F3829" s="10"/>
      <c r="G3829" s="10"/>
      <c r="H3829" s="10"/>
    </row>
    <row r="3830" spans="1:8" ht="15.75" customHeight="1" x14ac:dyDescent="0.25">
      <c r="D3830" s="9"/>
      <c r="H3830" s="9"/>
    </row>
    <row r="3831" spans="1:8" ht="15.75" customHeight="1" x14ac:dyDescent="0.25">
      <c r="B3831" s="17"/>
      <c r="C3831" s="17"/>
      <c r="D3831" s="18"/>
      <c r="E3831" s="17"/>
      <c r="F3831" s="19" t="s">
        <v>24</v>
      </c>
      <c r="G3831" s="21" t="s">
        <v>650</v>
      </c>
      <c r="H3831" s="22"/>
    </row>
    <row r="3832" spans="1:8" ht="15.75" customHeight="1" x14ac:dyDescent="0.25">
      <c r="A3832" s="17" t="s">
        <v>28</v>
      </c>
      <c r="B3832" s="17"/>
      <c r="C3832" s="17"/>
      <c r="D3832" s="18"/>
      <c r="E3832" s="17"/>
      <c r="F3832" s="19" t="s">
        <v>29</v>
      </c>
      <c r="G3832" s="17" t="s">
        <v>955</v>
      </c>
      <c r="H3832" s="18"/>
    </row>
    <row r="3833" spans="1:8" ht="15.75" customHeight="1" x14ac:dyDescent="0.3">
      <c r="A3833" s="17" t="inlineStr">
        <is>
          <t>Dealer-003</t>
        </is>
      </c>
      <c r="B3833" s="87"/>
      <c r="C3833" s="17"/>
      <c r="D3833" s="18"/>
      <c r="E3833" s="138"/>
      <c r="F3833" s="18"/>
      <c r="G3833" s="17"/>
      <c r="H3833" s="25"/>
    </row>
    <row r="3834" spans="1:8" ht="15.75" customHeight="1" x14ac:dyDescent="0.3">
      <c r="A3834" s="17" t="inlineStr">
        <is>
          <t>Address line (redacted)</t>
        </is>
      </c>
      <c r="B3834" s="87"/>
      <c r="C3834" s="138"/>
      <c r="D3834" s="138"/>
      <c r="E3834" s="138"/>
      <c r="F3834" s="18"/>
      <c r="G3834" s="17"/>
      <c r="H3834" s="25"/>
    </row>
    <row r="3835" spans="1:8" ht="15.75" customHeight="1" x14ac:dyDescent="0.3">
      <c r="A3835" s="17" t="inlineStr">
        <is>
          <t>Address line (redacted)</t>
        </is>
      </c>
      <c r="B3835" s="87"/>
      <c r="C3835" s="199"/>
      <c r="D3835" s="199"/>
      <c r="E3835" s="199"/>
      <c r="F3835" s="18"/>
      <c r="G3835" s="17"/>
      <c r="H3835" s="25"/>
    </row>
    <row r="3836" spans="1:8" ht="15.75" customHeight="1" x14ac:dyDescent="0.25">
      <c r="A3836" s="17"/>
      <c r="B3836" s="17"/>
      <c r="C3836" s="17"/>
      <c r="E3836" s="17"/>
      <c r="H3836" s="22"/>
    </row>
    <row r="3837" spans="1:8" ht="15.75" customHeight="1" x14ac:dyDescent="0.25">
      <c r="A3837" s="17" t="s">
        <v>79</v>
      </c>
      <c r="B3837" s="17"/>
      <c r="C3837" s="17"/>
      <c r="D3837" s="18"/>
      <c r="E3837" s="17"/>
      <c r="F3837" s="18"/>
      <c r="G3837" s="17"/>
      <c r="H3837" s="25"/>
    </row>
    <row r="3838" spans="1:8" ht="15.75" customHeight="1" x14ac:dyDescent="0.25">
      <c r="A3838" s="17"/>
      <c r="B3838" s="17"/>
      <c r="C3838" s="17"/>
      <c r="D3838" s="18"/>
      <c r="E3838" s="17"/>
      <c r="F3838" s="18"/>
      <c r="G3838" s="17"/>
      <c r="H3838" s="25"/>
    </row>
    <row r="3839" spans="1:8" ht="15.75" customHeight="1" x14ac:dyDescent="0.25">
      <c r="A3839" s="17" t="s">
        <v>35</v>
      </c>
      <c r="B3839" s="17"/>
      <c r="C3839" s="17"/>
      <c r="D3839" s="18"/>
      <c r="E3839" s="17"/>
      <c r="F3839" s="18"/>
      <c r="G3839" s="17"/>
      <c r="H3839" s="25"/>
    </row>
    <row r="3840" spans="1:8" ht="15.75" customHeight="1" x14ac:dyDescent="0.25">
      <c r="A3840" s="17" t="s">
        <v>36</v>
      </c>
      <c r="B3840" s="17"/>
      <c r="C3840" s="17"/>
      <c r="D3840" s="18"/>
      <c r="E3840" s="17"/>
      <c r="F3840" s="18"/>
      <c r="G3840" s="17"/>
      <c r="H3840" s="25"/>
    </row>
    <row r="3841" spans="1:8" ht="15.75" customHeight="1" x14ac:dyDescent="0.25">
      <c r="A3841" s="89" t="s">
        <v>37</v>
      </c>
      <c r="B3841" s="90" t="s">
        <v>38</v>
      </c>
      <c r="C3841" s="90"/>
      <c r="D3841" s="91" t="s">
        <v>39</v>
      </c>
      <c r="E3841" s="91" t="s">
        <v>40</v>
      </c>
      <c r="F3841" s="92" t="s">
        <v>41</v>
      </c>
      <c r="G3841" s="93" t="s">
        <v>42</v>
      </c>
      <c r="H3841" s="94" t="s">
        <v>43</v>
      </c>
    </row>
    <row r="3842" spans="1:8" ht="15.75" customHeight="1" x14ac:dyDescent="0.3">
      <c r="A3842" s="47"/>
      <c r="B3842" s="95"/>
      <c r="C3842" s="95"/>
      <c r="D3842" s="96"/>
      <c r="E3842" s="96"/>
      <c r="F3842" s="50"/>
      <c r="G3842" s="50"/>
      <c r="H3842" s="45"/>
    </row>
    <row r="3843" spans="1:8" ht="15.75" customHeight="1" x14ac:dyDescent="0.25">
      <c r="A3843" s="47"/>
      <c r="B3843" s="79" t="s">
        <v>980</v>
      </c>
      <c r="C3843" s="80"/>
      <c r="D3843" s="50"/>
      <c r="E3843" s="50"/>
      <c r="F3843" s="50"/>
      <c r="G3843" s="50"/>
      <c r="H3843" s="45"/>
    </row>
    <row r="3844" spans="1:8" ht="15.75" customHeight="1" x14ac:dyDescent="0.25">
      <c r="A3844" s="47">
        <v>1</v>
      </c>
      <c r="B3844" s="51">
        <v>505</v>
      </c>
      <c r="C3844" s="49" t="s">
        <v>981</v>
      </c>
      <c r="D3844" s="50">
        <v>3</v>
      </c>
      <c r="E3844" s="50">
        <v>4</v>
      </c>
      <c r="F3844" s="50">
        <f t="shared" ref="F3844:F3846" si="183">+E3844*D3844</f>
      </c>
      <c r="G3844" s="194">
        <v>1</v>
      </c>
      <c r="H3844" s="81">
        <f t="shared" ref="H3844:H3846" si="184">+G3844*F3844</f>
      </c>
    </row>
    <row r="3845" spans="1:8" ht="15.75" customHeight="1" x14ac:dyDescent="0.25">
      <c r="A3845" s="47">
        <v>3</v>
      </c>
      <c r="B3845" s="350">
        <v>507</v>
      </c>
      <c r="C3845" s="49" t="s">
        <v>981</v>
      </c>
      <c r="D3845" s="50">
        <v>6</v>
      </c>
      <c r="E3845" s="50">
        <v>4</v>
      </c>
      <c r="F3845" s="50">
        <f t="shared" si="183"/>
      </c>
      <c r="G3845" s="194">
        <v>1</v>
      </c>
      <c r="H3845" s="81">
        <f t="shared" si="184"/>
      </c>
    </row>
    <row r="3846" spans="1:8" ht="15.75" customHeight="1" x14ac:dyDescent="0.25">
      <c r="A3846" s="47">
        <v>4</v>
      </c>
      <c r="B3846" s="350">
        <v>508</v>
      </c>
      <c r="C3846" s="49" t="s">
        <v>981</v>
      </c>
      <c r="D3846" s="50">
        <v>7</v>
      </c>
      <c r="E3846" s="50">
        <v>4</v>
      </c>
      <c r="F3846" s="50">
        <f t="shared" si="183"/>
      </c>
      <c r="G3846" s="194">
        <v>1</v>
      </c>
      <c r="H3846" s="81">
        <f t="shared" si="184"/>
      </c>
    </row>
    <row r="3847" spans="1:8" ht="15.75" customHeight="1" x14ac:dyDescent="0.25">
      <c r="A3847" s="102"/>
      <c r="B3847" s="225"/>
      <c r="C3847" s="49"/>
      <c r="D3847" s="194"/>
      <c r="E3847" s="50"/>
      <c r="F3847" s="50"/>
      <c r="G3847" s="194"/>
      <c r="H3847" s="81"/>
    </row>
    <row r="3848" spans="1:8" ht="15.75" customHeight="1" x14ac:dyDescent="0.25">
      <c r="A3848" s="102"/>
      <c r="B3848" s="103"/>
      <c r="C3848" s="157"/>
      <c r="D3848" s="194"/>
      <c r="E3848" s="50"/>
      <c r="F3848" s="106"/>
      <c r="G3848" s="50"/>
      <c r="H3848" s="45"/>
    </row>
    <row r="3849" spans="1:8" ht="15.75" customHeight="1" x14ac:dyDescent="0.25">
      <c r="A3849" s="102"/>
      <c r="B3849" s="213"/>
      <c r="C3849" s="103"/>
      <c r="D3849" s="194"/>
      <c r="E3849" s="194"/>
      <c r="F3849" s="194"/>
      <c r="G3849" s="50"/>
      <c r="H3849" s="45"/>
    </row>
    <row r="3850" spans="1:8" ht="15.75" customHeight="1" x14ac:dyDescent="0.25">
      <c r="A3850" s="111"/>
      <c r="B3850" s="213"/>
      <c r="C3850" s="231"/>
      <c r="D3850" s="108"/>
      <c r="E3850" s="114"/>
      <c r="F3850" s="109"/>
      <c r="G3850" s="115"/>
      <c r="H3850" s="110"/>
    </row>
    <row r="3851" spans="1:8" ht="15.75" customHeight="1" x14ac:dyDescent="0.25">
      <c r="A3851" s="116"/>
      <c r="B3851" s="117"/>
      <c r="C3851" s="118" t="s">
        <v>58</v>
      </c>
      <c r="D3851" s="119">
        <f>SUM(D3844:D3850)</f>
      </c>
      <c r="E3851" s="119"/>
      <c r="F3851" s="119">
        <f>SUM(F3843:F3850)</f>
      </c>
      <c r="G3851" s="120"/>
      <c r="H3851" s="121">
        <f>SUM(H3844:H3850)</f>
      </c>
    </row>
    <row r="3852" spans="1:8" ht="15.75" customHeight="1" x14ac:dyDescent="0.25">
      <c r="A3852" s="122"/>
      <c r="B3852" s="123"/>
      <c r="C3852" s="124"/>
      <c r="D3852" s="60"/>
      <c r="E3852" s="125"/>
      <c r="F3852" s="125"/>
      <c r="G3852" s="126"/>
      <c r="H3852" s="74"/>
    </row>
    <row r="3853" spans="1:8" ht="15.75" customHeight="1" x14ac:dyDescent="0.25">
      <c r="A3853" s="127"/>
      <c r="B3853" s="18"/>
      <c r="C3853" s="18"/>
      <c r="D3853" s="77" t="s">
        <v>59</v>
      </c>
      <c r="E3853" s="76" t="s">
        <v>60</v>
      </c>
      <c r="F3853" s="76"/>
      <c r="G3853" s="17"/>
      <c r="H3853" s="25"/>
    </row>
    <row r="3854" spans="1:8" ht="15.75" customHeight="1" x14ac:dyDescent="0.25">
      <c r="A3854" s="127"/>
      <c r="B3854" s="18"/>
      <c r="C3854" s="18"/>
      <c r="D3854" s="77"/>
      <c r="E3854" s="76"/>
      <c r="F3854" s="76"/>
      <c r="G3854" s="17"/>
      <c r="H3854" s="25"/>
    </row>
    <row r="3855" spans="1:8" ht="15.75" customHeight="1" x14ac:dyDescent="0.25">
      <c r="A3855" s="76"/>
      <c r="B3855" s="76"/>
      <c r="C3855" s="76"/>
      <c r="D3855" s="77"/>
      <c r="E3855" s="76"/>
      <c r="F3855" s="76"/>
      <c r="G3855" s="17"/>
      <c r="H3855" s="25"/>
    </row>
    <row r="3856" spans="1:8" ht="15.75" customHeight="1" x14ac:dyDescent="0.25">
      <c r="A3856" s="76"/>
      <c r="B3856" s="76"/>
      <c r="C3856" s="76"/>
      <c r="D3856" s="77"/>
      <c r="E3856" s="76" t="s">
        <v>61</v>
      </c>
      <c r="F3856" s="76"/>
      <c r="G3856" s="17"/>
      <c r="H3856" s="25"/>
    </row>
    <row r="3857" spans="4:8" ht="15.75" customHeight="1" x14ac:dyDescent="0.25">
      <c r="D3857" s="9"/>
      <c r="H3857" s="9"/>
    </row>
    <row r="3858" spans="4:8" ht="15.75" customHeight="1" x14ac:dyDescent="0.25">
      <c r="D3858" s="9"/>
      <c r="H3858" s="9"/>
    </row>
    <row r="3859" spans="4:8" ht="15.75" customHeight="1" x14ac:dyDescent="0.25">
      <c r="D3859" s="9"/>
      <c r="H3859" s="9"/>
    </row>
    <row r="3860" spans="4:8" ht="15.75" customHeight="1" x14ac:dyDescent="0.25">
      <c r="D3860" s="9"/>
      <c r="H3860" s="9"/>
    </row>
    <row r="3861" spans="4:8" ht="15.75" customHeight="1" x14ac:dyDescent="0.25">
      <c r="D3861" s="9"/>
      <c r="H3861" s="9"/>
    </row>
    <row r="3862" spans="4:8" ht="15.75" customHeight="1" x14ac:dyDescent="0.25">
      <c r="D3862" s="9"/>
      <c r="H3862" s="9"/>
    </row>
    <row r="3863" spans="4:8" ht="15.75" customHeight="1" x14ac:dyDescent="0.25">
      <c r="D3863" s="9"/>
      <c r="H3863" s="9"/>
    </row>
    <row r="3864" spans="4:8" ht="15.75" customHeight="1" x14ac:dyDescent="0.25">
      <c r="D3864" s="9"/>
      <c r="H3864" s="9"/>
    </row>
    <row r="3865" spans="4:8" ht="15.75" customHeight="1" x14ac:dyDescent="0.25">
      <c r="D3865" s="9"/>
      <c r="H3865" s="9"/>
    </row>
    <row r="3866" spans="4:8" ht="15.75" customHeight="1" x14ac:dyDescent="0.25">
      <c r="D3866" s="9"/>
      <c r="H3866" s="9"/>
    </row>
    <row r="3867" spans="4:8" ht="15.75" customHeight="1" x14ac:dyDescent="0.25">
      <c r="D3867" s="9"/>
      <c r="H3867" s="9"/>
    </row>
    <row r="3868" spans="4:8" ht="15.75" customHeight="1" x14ac:dyDescent="0.25">
      <c r="D3868" s="9"/>
      <c r="H3868" s="9"/>
    </row>
    <row r="3869" spans="4:8" ht="15.75" customHeight="1" x14ac:dyDescent="0.25">
      <c r="D3869" s="9"/>
      <c r="H3869" s="9"/>
    </row>
    <row r="3870" spans="4:8" ht="15.75" customHeight="1" x14ac:dyDescent="0.25">
      <c r="D3870" s="9"/>
      <c r="H3870" s="9"/>
    </row>
    <row r="3871" spans="4:8" ht="15.75" customHeight="1" x14ac:dyDescent="0.25">
      <c r="D3871" s="9"/>
      <c r="H3871" s="9"/>
    </row>
    <row r="3872" spans="4:8" ht="15.75" customHeight="1" x14ac:dyDescent="0.25">
      <c r="D3872" s="9"/>
      <c r="H3872" s="9"/>
    </row>
    <row r="3873" spans="1:8" ht="15.75" customHeight="1" x14ac:dyDescent="0.25">
      <c r="D3873" s="9"/>
      <c r="H3873" s="9"/>
    </row>
    <row r="3874" spans="1:8" ht="15.75" customHeight="1" x14ac:dyDescent="0.25">
      <c r="A3874" s="10" t="s">
        <v>21</v>
      </c>
      <c r="B3874" s="10"/>
      <c r="C3874" s="10"/>
      <c r="D3874" s="10"/>
      <c r="E3874" s="10"/>
      <c r="F3874" s="10"/>
      <c r="G3874" s="10"/>
      <c r="H3874" s="10"/>
    </row>
    <row r="3875" spans="1:8" ht="15.75" customHeight="1" x14ac:dyDescent="0.25">
      <c r="D3875" s="9"/>
      <c r="H3875" s="9"/>
    </row>
    <row r="3876" spans="1:8" ht="15.75" customHeight="1" x14ac:dyDescent="0.25">
      <c r="B3876" s="17"/>
      <c r="C3876" s="17"/>
      <c r="E3876" s="17"/>
      <c r="F3876" s="19" t="s">
        <v>24</v>
      </c>
      <c r="G3876" s="21" t="s">
        <v>650</v>
      </c>
      <c r="H3876" s="22"/>
    </row>
    <row r="3877" spans="1:8" ht="15.75" customHeight="1" x14ac:dyDescent="0.25">
      <c r="A3877" s="17" t="s">
        <v>28</v>
      </c>
      <c r="B3877" s="17"/>
      <c r="C3877" s="36" t="inlineStr">
        <is>
          <t>ATTN: Contact-009</t>
        </is>
      </c>
      <c r="E3877" s="17"/>
      <c r="F3877" s="19" t="s">
        <v>29</v>
      </c>
      <c r="G3877" s="17" t="s">
        <v>957</v>
      </c>
      <c r="H3877" s="18"/>
    </row>
    <row r="3878" spans="1:8" ht="15.75" customHeight="1" x14ac:dyDescent="0.25">
      <c r="A3878" s="17" t="inlineStr">
        <is>
          <t>Dealer-025</t>
        </is>
      </c>
      <c r="B3878" s="17"/>
      <c r="C3878" s="138"/>
      <c r="D3878" s="138"/>
      <c r="E3878" s="138"/>
      <c r="F3878" s="18"/>
      <c r="G3878" s="17"/>
      <c r="H3878" s="25"/>
    </row>
    <row r="3879" spans="1:8" ht="15.75" customHeight="1" x14ac:dyDescent="0.25">
      <c r="A3879" s="17" t="inlineStr">
        <is>
          <t>Address line (redacted)</t>
        </is>
      </c>
      <c r="B3879" s="17"/>
      <c r="C3879" s="138"/>
      <c r="D3879" s="138"/>
      <c r="E3879" s="138"/>
      <c r="F3879" s="18"/>
      <c r="G3879" s="17"/>
      <c r="H3879" s="25"/>
    </row>
    <row r="3880" spans="1:8" ht="15.75" customHeight="1" x14ac:dyDescent="0.25">
      <c r="A3880" s="17" t="inlineStr">
        <is>
          <t>Address line (redacted)</t>
        </is>
      </c>
      <c r="B3880" s="17"/>
      <c r="C3880" s="138"/>
      <c r="D3880" s="138"/>
      <c r="E3880" s="138"/>
      <c r="F3880" s="18"/>
      <c r="G3880" s="17"/>
      <c r="H3880" s="25"/>
    </row>
    <row r="3881" spans="1:8" ht="15.75" customHeight="1" x14ac:dyDescent="0.25">
      <c r="A3881" s="17"/>
      <c r="B3881" s="17"/>
      <c r="C3881" s="17"/>
      <c r="E3881" s="17"/>
      <c r="H3881" s="22"/>
    </row>
    <row r="3882" spans="1:8" ht="15.75" customHeight="1" x14ac:dyDescent="0.25">
      <c r="A3882" s="17" t="s">
        <v>79</v>
      </c>
      <c r="B3882" s="17"/>
      <c r="C3882" s="17"/>
      <c r="D3882" s="18"/>
      <c r="E3882" s="17"/>
      <c r="F3882" s="18"/>
      <c r="G3882" s="17"/>
      <c r="H3882" s="25"/>
    </row>
    <row r="3883" spans="1:8" ht="15.75" customHeight="1" x14ac:dyDescent="0.25">
      <c r="A3883" s="17"/>
      <c r="B3883" s="17"/>
      <c r="C3883" s="17"/>
      <c r="D3883" s="18"/>
      <c r="E3883" s="17"/>
      <c r="F3883" s="18"/>
      <c r="G3883" s="17"/>
      <c r="H3883" s="25"/>
    </row>
    <row r="3884" spans="1:8" ht="15.75" customHeight="1" x14ac:dyDescent="0.25">
      <c r="A3884" s="17" t="s">
        <v>35</v>
      </c>
      <c r="B3884" s="17"/>
      <c r="C3884" s="17"/>
      <c r="D3884" s="18"/>
      <c r="E3884" s="17"/>
      <c r="F3884" s="18"/>
      <c r="G3884" s="17"/>
      <c r="H3884" s="25"/>
    </row>
    <row r="3885" spans="1:8" ht="15.75" customHeight="1" x14ac:dyDescent="0.25">
      <c r="A3885" s="17" t="s">
        <v>36</v>
      </c>
      <c r="B3885" s="17"/>
      <c r="C3885" s="17"/>
      <c r="D3885" s="18"/>
      <c r="E3885" s="17"/>
      <c r="F3885" s="18"/>
      <c r="G3885" s="17"/>
      <c r="H3885" s="25"/>
    </row>
    <row r="3886" spans="1:8" ht="15.75" customHeight="1" x14ac:dyDescent="0.25">
      <c r="A3886" s="89" t="s">
        <v>37</v>
      </c>
      <c r="B3886" s="90" t="s">
        <v>38</v>
      </c>
      <c r="C3886" s="90"/>
      <c r="D3886" s="91" t="s">
        <v>39</v>
      </c>
      <c r="E3886" s="91" t="s">
        <v>40</v>
      </c>
      <c r="F3886" s="92" t="s">
        <v>41</v>
      </c>
      <c r="G3886" s="93" t="s">
        <v>42</v>
      </c>
      <c r="H3886" s="94" t="s">
        <v>43</v>
      </c>
    </row>
    <row r="3887" spans="1:8" ht="15.75" customHeight="1" x14ac:dyDescent="0.3">
      <c r="A3887" s="47"/>
      <c r="B3887" s="95"/>
      <c r="C3887" s="95"/>
      <c r="D3887" s="96"/>
      <c r="E3887" s="96"/>
      <c r="F3887" s="50"/>
      <c r="G3887" s="50"/>
      <c r="H3887" s="45"/>
    </row>
    <row r="3888" spans="1:8" ht="15.75" customHeight="1" x14ac:dyDescent="0.25">
      <c r="A3888" s="47"/>
      <c r="B3888" s="79" t="s">
        <v>1013</v>
      </c>
      <c r="C3888" s="80"/>
      <c r="D3888" s="50"/>
      <c r="E3888" s="50"/>
      <c r="F3888" s="50"/>
      <c r="G3888" s="50"/>
      <c r="H3888" s="45"/>
    </row>
    <row r="3889" spans="1:8" ht="15.75" customHeight="1" x14ac:dyDescent="0.25">
      <c r="A3889" s="47">
        <v>1</v>
      </c>
      <c r="B3889" s="333" t="s">
        <v>233</v>
      </c>
      <c r="C3889" s="334" t="s">
        <v>895</v>
      </c>
      <c r="D3889" s="108">
        <v>6</v>
      </c>
      <c r="E3889" s="340">
        <v>4</v>
      </c>
      <c r="F3889" s="335">
        <v>23</v>
      </c>
      <c r="G3889" s="106">
        <v>1</v>
      </c>
      <c r="H3889" s="45">
        <f>+G3889*F3889</f>
      </c>
    </row>
    <row r="3890" spans="1:8" ht="15.75" customHeight="1" x14ac:dyDescent="0.25">
      <c r="A3890" s="47"/>
      <c r="B3890" s="333"/>
      <c r="C3890" s="334"/>
      <c r="D3890" s="108"/>
      <c r="E3890" s="340"/>
      <c r="F3890" s="335">
        <v>1</v>
      </c>
      <c r="G3890" s="238" t="s">
        <v>571</v>
      </c>
      <c r="H3890" s="45"/>
    </row>
    <row r="3891" spans="1:8" ht="15.75" customHeight="1" x14ac:dyDescent="0.25">
      <c r="A3891" s="47">
        <v>2</v>
      </c>
      <c r="B3891" s="333" t="s">
        <v>181</v>
      </c>
      <c r="C3891" s="334" t="s">
        <v>956</v>
      </c>
      <c r="D3891" s="108">
        <v>6</v>
      </c>
      <c r="E3891" s="340">
        <v>4</v>
      </c>
      <c r="F3891" s="335">
        <v>23</v>
      </c>
      <c r="G3891" s="106">
        <v>1</v>
      </c>
      <c r="H3891" s="45">
        <f>+G3891*F3891</f>
      </c>
    </row>
    <row r="3892" spans="1:8" ht="15.75" customHeight="1" x14ac:dyDescent="0.25">
      <c r="A3892" s="102"/>
      <c r="B3892" s="103"/>
      <c r="C3892" s="157"/>
      <c r="D3892" s="194"/>
      <c r="E3892" s="50"/>
      <c r="F3892" s="335">
        <v>1</v>
      </c>
      <c r="G3892" s="238" t="s">
        <v>571</v>
      </c>
      <c r="H3892" s="45"/>
    </row>
    <row r="3893" spans="1:8" ht="15.75" customHeight="1" x14ac:dyDescent="0.25">
      <c r="A3893" s="102"/>
      <c r="B3893" s="79" t="s">
        <v>980</v>
      </c>
      <c r="C3893" s="80"/>
      <c r="D3893" s="194"/>
      <c r="E3893" s="194"/>
      <c r="F3893" s="194"/>
      <c r="G3893" s="50"/>
      <c r="H3893" s="45"/>
    </row>
    <row r="3894" spans="1:8" ht="15.75" customHeight="1" x14ac:dyDescent="0.25">
      <c r="A3894" s="102">
        <v>3</v>
      </c>
      <c r="B3894" s="354">
        <v>510</v>
      </c>
      <c r="C3894" s="355"/>
      <c r="D3894" s="108">
        <v>2</v>
      </c>
      <c r="E3894" s="108">
        <v>4</v>
      </c>
      <c r="F3894" s="108">
        <f>+E3894*D3894</f>
      </c>
      <c r="G3894" s="109">
        <v>1</v>
      </c>
      <c r="H3894" s="110">
        <f>+G3894*F3894</f>
      </c>
    </row>
    <row r="3895" spans="1:8" ht="15.75" customHeight="1" x14ac:dyDescent="0.25">
      <c r="A3895" s="102"/>
      <c r="B3895" s="356"/>
      <c r="C3895" s="355"/>
      <c r="D3895" s="108"/>
      <c r="E3895" s="108"/>
      <c r="F3895" s="108"/>
      <c r="G3895" s="109"/>
      <c r="H3895" s="110"/>
    </row>
    <row r="3896" spans="1:8" ht="15.75" customHeight="1" x14ac:dyDescent="0.25">
      <c r="A3896" s="111"/>
      <c r="B3896" s="213"/>
      <c r="C3896" s="231"/>
      <c r="D3896" s="108"/>
      <c r="E3896" s="114"/>
      <c r="F3896" s="109"/>
      <c r="G3896" s="115"/>
      <c r="H3896" s="110"/>
    </row>
    <row r="3897" spans="1:8" ht="15.75" customHeight="1" x14ac:dyDescent="0.25">
      <c r="A3897" s="116"/>
      <c r="B3897" s="117"/>
      <c r="C3897" s="118" t="s">
        <v>58</v>
      </c>
      <c r="D3897" s="119">
        <f>SUM(D3888:D3896)</f>
      </c>
      <c r="E3897" s="119"/>
      <c r="F3897" s="119">
        <f>SUM(F3888:F3896)</f>
      </c>
      <c r="G3897" s="120"/>
      <c r="H3897" s="121">
        <f>SUM(H3889:H3896)</f>
      </c>
    </row>
    <row r="3898" spans="1:8" ht="15.75" customHeight="1" x14ac:dyDescent="0.25">
      <c r="A3898" s="122"/>
      <c r="B3898" s="123"/>
      <c r="C3898" s="124"/>
      <c r="D3898" s="60"/>
      <c r="E3898" s="125"/>
      <c r="F3898" s="125"/>
      <c r="G3898" s="126"/>
      <c r="H3898" s="74"/>
    </row>
    <row r="3899" spans="1:8" ht="15.75" customHeight="1" x14ac:dyDescent="0.25">
      <c r="A3899" s="127"/>
      <c r="B3899" s="18"/>
      <c r="C3899" s="18"/>
      <c r="D3899" s="77" t="s">
        <v>59</v>
      </c>
      <c r="E3899" s="76" t="s">
        <v>60</v>
      </c>
      <c r="F3899" s="76"/>
      <c r="G3899" s="17"/>
      <c r="H3899" s="25"/>
    </row>
    <row r="3900" spans="1:8" ht="15.75" customHeight="1" x14ac:dyDescent="0.25">
      <c r="A3900" s="127"/>
      <c r="B3900" s="18"/>
      <c r="C3900" s="18"/>
      <c r="D3900" s="77"/>
      <c r="E3900" s="76"/>
      <c r="F3900" s="76"/>
      <c r="G3900" s="17"/>
      <c r="H3900" s="25"/>
    </row>
    <row r="3901" spans="1:8" ht="15.75" customHeight="1" x14ac:dyDescent="0.25">
      <c r="A3901" s="76"/>
      <c r="B3901" s="76"/>
      <c r="C3901" s="76"/>
      <c r="D3901" s="77"/>
      <c r="E3901" s="76"/>
      <c r="F3901" s="76"/>
      <c r="G3901" s="17"/>
      <c r="H3901" s="25"/>
    </row>
    <row r="3902" spans="1:8" ht="15.75" customHeight="1" x14ac:dyDescent="0.25">
      <c r="A3902" s="76"/>
      <c r="B3902" s="76"/>
      <c r="C3902" s="76"/>
      <c r="D3902" s="77"/>
      <c r="E3902" s="76" t="s">
        <v>61</v>
      </c>
      <c r="F3902" s="76"/>
      <c r="G3902" s="17"/>
      <c r="H3902" s="25"/>
    </row>
    <row r="3903" spans="1:8" ht="15.75" customHeight="1" x14ac:dyDescent="0.25">
      <c r="D3903" s="9"/>
      <c r="H3903" s="9"/>
    </row>
    <row r="3904" spans="1:8" ht="15.75" customHeight="1" x14ac:dyDescent="0.25">
      <c r="D3904" s="9"/>
      <c r="H3904" s="9"/>
    </row>
    <row r="3905" spans="1:8" ht="15.75" customHeight="1" x14ac:dyDescent="0.25">
      <c r="D3905" s="9"/>
      <c r="H3905" s="9"/>
    </row>
    <row r="3906" spans="1:8" ht="15.75" customHeight="1" x14ac:dyDescent="0.25">
      <c r="D3906" s="9"/>
      <c r="H3906" s="9"/>
    </row>
    <row r="3907" spans="1:8" ht="15.75" customHeight="1" x14ac:dyDescent="0.25">
      <c r="D3907" s="9"/>
      <c r="H3907" s="9"/>
    </row>
    <row r="3908" spans="1:8" ht="15.75" customHeight="1" x14ac:dyDescent="0.25">
      <c r="D3908" s="9"/>
      <c r="H3908" s="9"/>
    </row>
    <row r="3909" spans="1:8" ht="15.75" customHeight="1" x14ac:dyDescent="0.25">
      <c r="D3909" s="9"/>
      <c r="H3909" s="9"/>
    </row>
    <row r="3910" spans="1:8" ht="15.75" customHeight="1" x14ac:dyDescent="0.25">
      <c r="D3910" s="9"/>
      <c r="H3910" s="9"/>
    </row>
    <row r="3911" spans="1:8" ht="15.75" customHeight="1" x14ac:dyDescent="0.25">
      <c r="D3911" s="9"/>
      <c r="H3911" s="9"/>
    </row>
    <row r="3912" spans="1:8" ht="15.75" customHeight="1" x14ac:dyDescent="0.25">
      <c r="D3912" s="9"/>
      <c r="H3912" s="9"/>
    </row>
    <row r="3913" spans="1:8" ht="15.75" customHeight="1" x14ac:dyDescent="0.25">
      <c r="D3913" s="9"/>
      <c r="H3913" s="9"/>
    </row>
    <row r="3914" spans="1:8" ht="15.75" customHeight="1" x14ac:dyDescent="0.25">
      <c r="D3914" s="9"/>
      <c r="H3914" s="9"/>
    </row>
    <row r="3915" spans="1:8" ht="15.75" customHeight="1" x14ac:dyDescent="0.25">
      <c r="D3915" s="9"/>
      <c r="H3915" s="9"/>
    </row>
    <row r="3916" spans="1:8" ht="15.75" customHeight="1" x14ac:dyDescent="0.25">
      <c r="D3916" s="9"/>
      <c r="H3916" s="9"/>
    </row>
    <row r="3917" spans="1:8" ht="15.75" customHeight="1" x14ac:dyDescent="0.25">
      <c r="D3917" s="9"/>
      <c r="H3917" s="9"/>
    </row>
    <row r="3918" spans="1:8" ht="15.75" customHeight="1" x14ac:dyDescent="0.25">
      <c r="D3918" s="9"/>
      <c r="H3918" s="9"/>
    </row>
    <row r="3919" spans="1:8" ht="15.75" customHeight="1" x14ac:dyDescent="0.25">
      <c r="D3919" s="9"/>
      <c r="H3919" s="9"/>
    </row>
    <row r="3920" spans="1:8" ht="15.75" customHeight="1" x14ac:dyDescent="0.25">
      <c r="A3920" s="36" t="s">
        <v>21</v>
      </c>
      <c r="B3920" s="36"/>
      <c r="C3920" s="36"/>
      <c r="D3920" s="36"/>
      <c r="E3920" s="36"/>
      <c r="F3920" s="36"/>
      <c r="G3920" s="36"/>
      <c r="H3920" s="36"/>
    </row>
    <row r="3921" spans="1:8" ht="15.75" customHeight="1" x14ac:dyDescent="0.25">
      <c r="A3921" s="24"/>
      <c r="B3921" s="24"/>
      <c r="C3921" s="24"/>
      <c r="D3921" s="24"/>
      <c r="E3921" s="24"/>
      <c r="F3921" s="24"/>
      <c r="G3921" s="24"/>
      <c r="H3921" s="24"/>
    </row>
    <row r="3922" spans="1:8" ht="15.75" customHeight="1" x14ac:dyDescent="0.25">
      <c r="A3922" s="86" t="s">
        <v>28</v>
      </c>
      <c r="B3922" s="86"/>
      <c r="C3922" s="24"/>
      <c r="D3922" s="24"/>
      <c r="E3922" s="24"/>
      <c r="F3922" s="24"/>
      <c r="G3922" s="24"/>
      <c r="H3922" s="24"/>
    </row>
    <row r="3923" spans="1:8" ht="15.75" customHeight="1" x14ac:dyDescent="0.25">
      <c r="A3923" s="86" t="inlineStr">
        <is>
          <t>Dealer-001</t>
        </is>
      </c>
      <c r="B3923" s="86"/>
      <c r="C3923" s="17"/>
      <c r="D3923" s="18"/>
      <c r="E3923" s="17"/>
      <c r="F3923" s="19" t="s">
        <v>24</v>
      </c>
      <c r="G3923" s="21" t="s">
        <v>650</v>
      </c>
      <c r="H3923" s="22"/>
    </row>
    <row r="3924" spans="1:8" ht="15.75" customHeight="1" x14ac:dyDescent="0.25">
      <c r="A3924" s="86" t="inlineStr">
        <is>
          <t>Address line (redacted)</t>
        </is>
      </c>
      <c r="B3924" s="86"/>
      <c r="C3924" s="17"/>
      <c r="D3924" s="18"/>
      <c r="E3924" s="17"/>
      <c r="F3924" s="19" t="s">
        <v>29</v>
      </c>
      <c r="G3924" s="17" t="s">
        <v>961</v>
      </c>
      <c r="H3924" s="18"/>
    </row>
    <row r="3925" spans="1:8" ht="15.75" customHeight="1" x14ac:dyDescent="0.25">
      <c r="A3925" s="86"/>
      <c r="B3925" s="86"/>
      <c r="C3925" s="17"/>
      <c r="D3925" s="18"/>
      <c r="E3925" s="19"/>
      <c r="F3925" s="17"/>
      <c r="G3925" s="17"/>
      <c r="H3925" s="25"/>
    </row>
    <row r="3926" spans="1:8" ht="15.75" customHeight="1" x14ac:dyDescent="0.25">
      <c r="A3926" s="86" t="inlineStr">
        <is>
          <t>Through: Transporter-001</t>
        </is>
      </c>
      <c r="B3926" s="86"/>
      <c r="C3926" s="17"/>
      <c r="D3926" s="24"/>
      <c r="E3926" s="17"/>
      <c r="F3926" s="18"/>
      <c r="G3926" s="17"/>
      <c r="H3926" s="25"/>
    </row>
    <row r="3927" spans="1:8" ht="15.75" customHeight="1" x14ac:dyDescent="0.25">
      <c r="A3927" s="86"/>
      <c r="B3927" s="86" t="inlineStr">
        <is>
          <t>Address line (redacted)</t>
        </is>
      </c>
      <c r="C3927" s="17"/>
      <c r="D3927" s="18"/>
      <c r="E3927" s="17"/>
      <c r="F3927" s="18"/>
      <c r="G3927" s="17"/>
      <c r="H3927" s="25"/>
    </row>
    <row r="3928" spans="1:8" ht="15.75" customHeight="1" x14ac:dyDescent="0.25">
      <c r="A3928" s="86"/>
      <c r="B3928" s="86" t="inlineStr">
        <is>
          <t>Address line (redacted)</t>
        </is>
      </c>
      <c r="C3928" s="17"/>
      <c r="D3928" s="18"/>
      <c r="E3928" s="17"/>
      <c r="F3928" s="18"/>
      <c r="G3928" s="17"/>
      <c r="H3928" s="25"/>
    </row>
    <row r="3929" spans="1:8" ht="15.75" customHeight="1" x14ac:dyDescent="0.25">
      <c r="A3929" s="17"/>
      <c r="B3929" s="17"/>
      <c r="C3929" s="17"/>
      <c r="D3929" s="18"/>
      <c r="E3929" s="17"/>
      <c r="F3929" s="18"/>
      <c r="G3929" s="17"/>
      <c r="H3929" s="25"/>
    </row>
    <row r="3930" spans="1:8" ht="15.75" customHeight="1" x14ac:dyDescent="0.25">
      <c r="A3930" s="17" t="s">
        <v>34</v>
      </c>
      <c r="B3930" s="17"/>
      <c r="C3930" s="17"/>
      <c r="D3930" s="18"/>
      <c r="E3930" s="17"/>
      <c r="F3930" s="18"/>
      <c r="G3930" s="17"/>
      <c r="H3930" s="25"/>
    </row>
    <row r="3931" spans="1:8" ht="15.75" customHeight="1" x14ac:dyDescent="0.25">
      <c r="A3931" s="17"/>
      <c r="B3931" s="17"/>
      <c r="C3931" s="17"/>
      <c r="D3931" s="18"/>
      <c r="E3931" s="17"/>
      <c r="F3931" s="18"/>
      <c r="G3931" s="17"/>
      <c r="H3931" s="25"/>
    </row>
    <row r="3932" spans="1:8" ht="15.75" customHeight="1" x14ac:dyDescent="0.25">
      <c r="A3932" s="17" t="s">
        <v>35</v>
      </c>
      <c r="B3932" s="17"/>
      <c r="C3932" s="17"/>
      <c r="D3932" s="18"/>
      <c r="E3932" s="17"/>
      <c r="F3932" s="18"/>
      <c r="G3932" s="17"/>
      <c r="H3932" s="25"/>
    </row>
    <row r="3933" spans="1:8" ht="15.75" customHeight="1" x14ac:dyDescent="0.25">
      <c r="A3933" s="17" t="s">
        <v>36</v>
      </c>
      <c r="B3933" s="17"/>
      <c r="C3933" s="17"/>
      <c r="D3933" s="18"/>
      <c r="E3933" s="17"/>
      <c r="F3933" s="18"/>
      <c r="G3933" s="17"/>
      <c r="H3933" s="25"/>
    </row>
    <row r="3934" spans="1:8" ht="15.75" customHeight="1" x14ac:dyDescent="0.25">
      <c r="A3934" s="17"/>
      <c r="B3934" s="17"/>
      <c r="C3934" s="17"/>
      <c r="D3934" s="18"/>
      <c r="E3934" s="17"/>
      <c r="F3934" s="18"/>
      <c r="G3934" s="17"/>
      <c r="H3934" s="25"/>
    </row>
    <row r="3935" spans="1:8" ht="15.75" customHeight="1" x14ac:dyDescent="0.25">
      <c r="A3935" s="26" t="s">
        <v>37</v>
      </c>
      <c r="B3935" s="27" t="s">
        <v>38</v>
      </c>
      <c r="C3935" s="27"/>
      <c r="D3935" s="28" t="s">
        <v>39</v>
      </c>
      <c r="E3935" s="29" t="s">
        <v>40</v>
      </c>
      <c r="F3935" s="30" t="s">
        <v>41</v>
      </c>
      <c r="G3935" s="31" t="s">
        <v>42</v>
      </c>
      <c r="H3935" s="33" t="s">
        <v>43</v>
      </c>
    </row>
    <row r="3936" spans="1:8" ht="15.75" customHeight="1" x14ac:dyDescent="0.25">
      <c r="A3936" s="344"/>
      <c r="B3936" s="345"/>
      <c r="C3936" s="346"/>
      <c r="D3936" s="37"/>
      <c r="E3936" s="347"/>
      <c r="F3936" s="348"/>
      <c r="G3936" s="346"/>
      <c r="H3936" s="349"/>
    </row>
    <row r="3937" spans="1:8" ht="15.75" customHeight="1" x14ac:dyDescent="0.25">
      <c r="A3937" s="357"/>
      <c r="B3937" s="358" t="s">
        <v>1017</v>
      </c>
      <c r="C3937" s="358"/>
      <c r="D3937" s="50"/>
      <c r="E3937" s="50"/>
      <c r="F3937" s="50"/>
      <c r="G3937" s="50"/>
      <c r="H3937" s="45"/>
    </row>
    <row r="3938" spans="1:8" ht="15.75" customHeight="1" x14ac:dyDescent="0.25">
      <c r="A3938" s="357">
        <v>1</v>
      </c>
      <c r="B3938" s="333" t="s">
        <v>154</v>
      </c>
      <c r="C3938" s="334" t="s">
        <v>946</v>
      </c>
      <c r="D3938" s="50">
        <v>1</v>
      </c>
      <c r="E3938" s="300">
        <v>4</v>
      </c>
      <c r="F3938" s="335">
        <f t="shared" ref="F3938:F3941" si="185">+E3938*D3938</f>
      </c>
      <c r="G3938" s="106">
        <v>1</v>
      </c>
      <c r="H3938" s="45">
        <f t="shared" ref="H3938:H3941" si="186">+G3938*F3938</f>
      </c>
    </row>
    <row r="3939" spans="1:8" ht="15.75" customHeight="1" x14ac:dyDescent="0.25">
      <c r="A3939" s="357">
        <v>2</v>
      </c>
      <c r="B3939" s="333" t="s">
        <v>176</v>
      </c>
      <c r="C3939" s="334" t="s">
        <v>954</v>
      </c>
      <c r="D3939" s="194">
        <v>3</v>
      </c>
      <c r="E3939" s="300">
        <v>4</v>
      </c>
      <c r="F3939" s="335">
        <f t="shared" si="185"/>
      </c>
      <c r="G3939" s="106">
        <v>1</v>
      </c>
      <c r="H3939" s="45">
        <f t="shared" si="186"/>
      </c>
    </row>
    <row r="3940" spans="1:8" ht="15.75" customHeight="1" x14ac:dyDescent="0.25">
      <c r="A3940" s="357">
        <v>3</v>
      </c>
      <c r="B3940" s="333" t="s">
        <v>287</v>
      </c>
      <c r="C3940" s="334" t="s">
        <v>948</v>
      </c>
      <c r="D3940" s="194">
        <v>1</v>
      </c>
      <c r="E3940" s="300">
        <v>6</v>
      </c>
      <c r="F3940" s="335">
        <f t="shared" si="185"/>
      </c>
      <c r="G3940" s="106">
        <v>1</v>
      </c>
      <c r="H3940" s="45">
        <f t="shared" si="186"/>
      </c>
    </row>
    <row r="3941" spans="1:8" ht="15.75" customHeight="1" x14ac:dyDescent="0.25">
      <c r="A3941" s="357">
        <v>4</v>
      </c>
      <c r="B3941" s="333" t="s">
        <v>944</v>
      </c>
      <c r="C3941" s="334" t="s">
        <v>945</v>
      </c>
      <c r="D3941" s="194">
        <v>1</v>
      </c>
      <c r="E3941" s="300">
        <v>6</v>
      </c>
      <c r="F3941" s="335">
        <f t="shared" si="185"/>
      </c>
      <c r="G3941" s="106">
        <v>1</v>
      </c>
      <c r="H3941" s="45">
        <f t="shared" si="186"/>
      </c>
    </row>
    <row r="3942" spans="1:8" ht="15" customHeight="1" x14ac:dyDescent="0.25">
      <c r="A3942" s="359"/>
      <c r="B3942" s="360" t="s">
        <v>1019</v>
      </c>
      <c r="C3942" s="361"/>
      <c r="D3942" s="362"/>
      <c r="E3942" s="363"/>
      <c r="F3942" s="364"/>
      <c r="G3942" s="365"/>
      <c r="H3942" s="61"/>
    </row>
    <row r="3943" spans="1:8" ht="15.75" customHeight="1" x14ac:dyDescent="0.25">
      <c r="A3943" s="359"/>
      <c r="B3943" s="366"/>
      <c r="C3943" s="361"/>
      <c r="D3943" s="362"/>
      <c r="E3943" s="363"/>
      <c r="F3943" s="364"/>
      <c r="G3943" s="365"/>
      <c r="H3943" s="61"/>
    </row>
    <row r="3944" spans="1:8" ht="15.75" customHeight="1" x14ac:dyDescent="0.25">
      <c r="A3944" s="359"/>
      <c r="B3944" s="366"/>
      <c r="C3944" s="361"/>
      <c r="D3944" s="362"/>
      <c r="E3944" s="363"/>
      <c r="F3944" s="364"/>
      <c r="G3944" s="365"/>
      <c r="H3944" s="61"/>
    </row>
    <row r="3945" spans="1:8" ht="15.75" customHeight="1" x14ac:dyDescent="0.25">
      <c r="A3945" s="359"/>
      <c r="B3945" s="367"/>
      <c r="C3945" s="361"/>
      <c r="D3945" s="362"/>
      <c r="E3945" s="363"/>
      <c r="F3945" s="364"/>
      <c r="G3945" s="365"/>
      <c r="H3945" s="61"/>
    </row>
    <row r="3946" spans="1:8" ht="15.75" customHeight="1" x14ac:dyDescent="0.25">
      <c r="A3946" s="359"/>
      <c r="B3946" s="368"/>
      <c r="C3946" s="361"/>
      <c r="D3946" s="362"/>
      <c r="E3946" s="363"/>
      <c r="F3946" s="364"/>
      <c r="G3946" s="365"/>
      <c r="H3946" s="61"/>
    </row>
    <row r="3947" spans="1:8" ht="15.75" customHeight="1" x14ac:dyDescent="0.25">
      <c r="A3947" s="369"/>
      <c r="B3947" s="368"/>
      <c r="C3947" s="361"/>
      <c r="D3947" s="362"/>
      <c r="E3947" s="363"/>
      <c r="F3947" s="364"/>
      <c r="G3947" s="365"/>
      <c r="H3947" s="61"/>
    </row>
    <row r="3948" spans="1:8" ht="15.75" customHeight="1" x14ac:dyDescent="0.25">
      <c r="A3948" s="341"/>
      <c r="B3948" s="342"/>
      <c r="C3948" s="343" t="s">
        <v>58</v>
      </c>
      <c r="D3948" s="338">
        <f>SUM(D3938:D3947)</f>
      </c>
      <c r="E3948" s="28"/>
      <c r="F3948" s="28"/>
      <c r="G3948" s="339"/>
      <c r="H3948" s="328">
        <f>SUM(H3938:H3947)</f>
      </c>
    </row>
    <row r="3949" spans="1:8" ht="15.75" customHeight="1" x14ac:dyDescent="0.25">
      <c r="A3949" s="69"/>
      <c r="B3949" s="70"/>
      <c r="C3949" s="70"/>
      <c r="D3949" s="71"/>
      <c r="E3949" s="70"/>
      <c r="F3949" s="72"/>
      <c r="G3949" s="73"/>
      <c r="H3949" s="74"/>
    </row>
    <row r="3950" spans="1:8" ht="15.75" customHeight="1" x14ac:dyDescent="0.25">
      <c r="A3950" s="85"/>
      <c r="B3950" s="85"/>
      <c r="C3950" s="85"/>
      <c r="D3950" s="85"/>
      <c r="E3950" s="85"/>
      <c r="F3950" s="85"/>
      <c r="G3950" s="85"/>
      <c r="H3950" s="85"/>
    </row>
    <row r="3951" spans="1:8" ht="15.75" customHeight="1" x14ac:dyDescent="0.25">
      <c r="A3951" s="76"/>
      <c r="B3951" s="76"/>
      <c r="C3951" s="76"/>
      <c r="D3951" s="77" t="s">
        <v>59</v>
      </c>
      <c r="E3951" s="76" t="s">
        <v>60</v>
      </c>
      <c r="F3951" s="76"/>
      <c r="G3951" s="17"/>
      <c r="H3951" s="25"/>
    </row>
    <row r="3952" spans="1:8" ht="15.75" customHeight="1" x14ac:dyDescent="0.25">
      <c r="A3952" s="17"/>
      <c r="B3952" s="17"/>
      <c r="C3952" s="17"/>
      <c r="D3952" s="18"/>
      <c r="E3952" s="17"/>
      <c r="F3952" s="17"/>
      <c r="G3952" s="17"/>
      <c r="H3952" s="25"/>
    </row>
    <row r="3953" spans="1:8" ht="15.75" customHeight="1" x14ac:dyDescent="0.25">
      <c r="D3953" s="9"/>
      <c r="E3953" s="6" t="s">
        <v>979</v>
      </c>
      <c r="H3953" s="9"/>
    </row>
    <row r="3954" spans="1:8" ht="15.75" customHeight="1" x14ac:dyDescent="0.25">
      <c r="D3954" s="9"/>
      <c r="H3954" s="9"/>
    </row>
    <row r="3955" spans="1:8" ht="15.75" customHeight="1" x14ac:dyDescent="0.25">
      <c r="D3955" s="9"/>
      <c r="H3955" s="9"/>
    </row>
    <row r="3956" spans="1:8" ht="15.75" customHeight="1" x14ac:dyDescent="0.25">
      <c r="D3956" s="9"/>
      <c r="H3956" s="9"/>
    </row>
    <row r="3957" spans="1:8" ht="15.75" customHeight="1" x14ac:dyDescent="0.25">
      <c r="D3957" s="9"/>
      <c r="H3957" s="9"/>
    </row>
    <row r="3958" spans="1:8" ht="15.75" customHeight="1" x14ac:dyDescent="0.25">
      <c r="D3958" s="9"/>
      <c r="H3958" s="9"/>
    </row>
    <row r="3959" spans="1:8" ht="15.75" customHeight="1" x14ac:dyDescent="0.25">
      <c r="D3959" s="9"/>
      <c r="H3959" s="9"/>
    </row>
    <row r="3960" spans="1:8" ht="15.75" customHeight="1" x14ac:dyDescent="0.25">
      <c r="D3960" s="9"/>
      <c r="H3960" s="9"/>
    </row>
    <row r="3961" spans="1:8" ht="15.75" customHeight="1" x14ac:dyDescent="0.25">
      <c r="D3961" s="9"/>
      <c r="H3961" s="9"/>
    </row>
    <row r="3962" spans="1:8" ht="15.75" customHeight="1" x14ac:dyDescent="0.25">
      <c r="D3962" s="9"/>
      <c r="H3962" s="9"/>
    </row>
    <row r="3963" spans="1:8" ht="15.75" customHeight="1" x14ac:dyDescent="0.25">
      <c r="D3963" s="9"/>
      <c r="H3963" s="9"/>
    </row>
    <row r="3964" spans="1:8" ht="15.75" customHeight="1" x14ac:dyDescent="0.25">
      <c r="D3964" s="9"/>
      <c r="H3964" s="9"/>
    </row>
    <row r="3965" spans="1:8" ht="15.75" customHeight="1" x14ac:dyDescent="0.25">
      <c r="D3965" s="9"/>
      <c r="H3965" s="9"/>
    </row>
    <row r="3966" spans="1:8" ht="15.75" customHeight="1" x14ac:dyDescent="0.25">
      <c r="D3966" s="9"/>
      <c r="H3966" s="9"/>
    </row>
    <row r="3967" spans="1:8" ht="15.75" customHeight="1" x14ac:dyDescent="0.25">
      <c r="A3967" s="36" t="s">
        <v>21</v>
      </c>
      <c r="B3967" s="36"/>
      <c r="C3967" s="36"/>
      <c r="D3967" s="36"/>
      <c r="E3967" s="36"/>
      <c r="F3967" s="36"/>
      <c r="G3967" s="36"/>
      <c r="H3967" s="36"/>
    </row>
    <row r="3968" spans="1:8" ht="15.75" customHeight="1" x14ac:dyDescent="0.25">
      <c r="A3968" s="17"/>
      <c r="B3968" s="17"/>
      <c r="C3968" s="17"/>
      <c r="D3968" s="18"/>
      <c r="E3968" s="17"/>
      <c r="H3968" s="22"/>
    </row>
    <row r="3969" spans="1:8" ht="15.75" customHeight="1" x14ac:dyDescent="0.25">
      <c r="A3969" s="17"/>
      <c r="B3969" s="17"/>
      <c r="C3969" s="17"/>
      <c r="D3969" s="18"/>
      <c r="E3969" s="17"/>
      <c r="H3969" s="18"/>
    </row>
    <row r="3970" spans="1:8" ht="15.75" customHeight="1" x14ac:dyDescent="0.25">
      <c r="A3970" s="17" t="s">
        <v>28</v>
      </c>
      <c r="B3970" s="17"/>
      <c r="C3970" s="17"/>
      <c r="D3970" s="18"/>
      <c r="E3970" s="19"/>
      <c r="F3970" s="19" t="s">
        <v>24</v>
      </c>
      <c r="G3970" s="21" t="s">
        <v>650</v>
      </c>
      <c r="H3970" s="25"/>
    </row>
    <row r="3971" spans="1:8" ht="15.75" customHeight="1" x14ac:dyDescent="0.25">
      <c r="A3971" s="17" t="inlineStr">
        <is>
          <t>Dealer-022</t>
        </is>
      </c>
      <c r="B3971" s="17"/>
      <c r="C3971" s="17"/>
      <c r="D3971" s="18"/>
      <c r="E3971" s="19"/>
      <c r="F3971" s="19" t="s">
        <v>29</v>
      </c>
      <c r="G3971" s="17" t="s">
        <v>962</v>
      </c>
      <c r="H3971" s="25"/>
    </row>
    <row r="3972" spans="1:8" ht="15.75" customHeight="1" x14ac:dyDescent="0.25">
      <c r="A3972" s="17" t="inlineStr">
        <is>
          <t>Address line (redacted)</t>
        </is>
      </c>
      <c r="B3972" s="17"/>
      <c r="C3972" s="17"/>
      <c r="D3972" s="18"/>
      <c r="E3972" s="19"/>
      <c r="F3972" s="17"/>
      <c r="G3972" s="17"/>
      <c r="H3972" s="25"/>
    </row>
    <row r="3973" spans="1:8" ht="15.75" customHeight="1" x14ac:dyDescent="0.25">
      <c r="A3973" s="17"/>
      <c r="B3973" s="17"/>
      <c r="C3973" s="17"/>
      <c r="D3973" s="18"/>
      <c r="E3973" s="19"/>
      <c r="F3973" s="17"/>
      <c r="G3973" s="17"/>
      <c r="H3973" s="25"/>
    </row>
    <row r="3974" spans="1:8" ht="15.75" customHeight="1" x14ac:dyDescent="0.25">
      <c r="A3974" s="86" t="inlineStr">
        <is>
          <t>Through: Transporter-001</t>
        </is>
      </c>
      <c r="B3974" s="86"/>
      <c r="C3974" s="17"/>
      <c r="D3974" s="18"/>
      <c r="E3974" s="19"/>
      <c r="F3974" s="17"/>
      <c r="G3974" s="17"/>
      <c r="H3974" s="25"/>
    </row>
    <row r="3975" spans="1:8" ht="15.75" customHeight="1" x14ac:dyDescent="0.25">
      <c r="A3975" s="86"/>
      <c r="B3975" s="86" t="inlineStr">
        <is>
          <t>Address line (redacted)</t>
        </is>
      </c>
      <c r="C3975" s="17"/>
      <c r="D3975" s="18"/>
      <c r="E3975" s="19"/>
      <c r="F3975" s="17"/>
      <c r="G3975" s="17"/>
      <c r="H3975" s="25"/>
    </row>
    <row r="3976" spans="1:8" ht="15.75" customHeight="1" x14ac:dyDescent="0.25">
      <c r="A3976" s="86"/>
      <c r="B3976" s="86" t="inlineStr">
        <is>
          <t>Address line (redacted)</t>
        </is>
      </c>
      <c r="C3976" s="17"/>
      <c r="D3976" s="18"/>
      <c r="E3976" s="19"/>
      <c r="F3976" s="17"/>
      <c r="G3976" s="17"/>
      <c r="H3976" s="25"/>
    </row>
    <row r="3977" spans="1:8" ht="15.75" customHeight="1" x14ac:dyDescent="0.25">
      <c r="A3977" s="17"/>
      <c r="B3977" s="17"/>
      <c r="C3977" s="17"/>
      <c r="D3977" s="18"/>
      <c r="E3977" s="19"/>
      <c r="F3977" s="17"/>
      <c r="G3977" s="17"/>
      <c r="H3977" s="25"/>
    </row>
    <row r="3978" spans="1:8" ht="15.75" customHeight="1" x14ac:dyDescent="0.25">
      <c r="A3978" s="17" t="s">
        <v>34</v>
      </c>
      <c r="B3978" s="17"/>
      <c r="C3978" s="17"/>
      <c r="D3978" s="18"/>
      <c r="E3978" s="17"/>
      <c r="F3978" s="18"/>
      <c r="G3978" s="17"/>
      <c r="H3978" s="25"/>
    </row>
    <row r="3979" spans="1:8" ht="15.75" customHeight="1" x14ac:dyDescent="0.25">
      <c r="A3979" s="17"/>
      <c r="B3979" s="17"/>
      <c r="C3979" s="17"/>
      <c r="D3979" s="18"/>
      <c r="E3979" s="17"/>
      <c r="F3979" s="18"/>
      <c r="G3979" s="17"/>
      <c r="H3979" s="25"/>
    </row>
    <row r="3980" spans="1:8" ht="15.75" customHeight="1" x14ac:dyDescent="0.25">
      <c r="A3980" s="17" t="s">
        <v>35</v>
      </c>
      <c r="B3980" s="17"/>
      <c r="C3980" s="17"/>
      <c r="D3980" s="18"/>
      <c r="E3980" s="17"/>
      <c r="F3980" s="18"/>
      <c r="G3980" s="17"/>
      <c r="H3980" s="25"/>
    </row>
    <row r="3981" spans="1:8" ht="15.75" customHeight="1" x14ac:dyDescent="0.25">
      <c r="A3981" s="17" t="s">
        <v>36</v>
      </c>
      <c r="B3981" s="17"/>
      <c r="C3981" s="17"/>
      <c r="D3981" s="18"/>
      <c r="E3981" s="17"/>
      <c r="F3981" s="18"/>
      <c r="G3981" s="17"/>
      <c r="H3981" s="25"/>
    </row>
    <row r="3982" spans="1:8" ht="15.75" customHeight="1" x14ac:dyDescent="0.25">
      <c r="A3982" s="26" t="s">
        <v>37</v>
      </c>
      <c r="B3982" s="27" t="s">
        <v>38</v>
      </c>
      <c r="C3982" s="27"/>
      <c r="D3982" s="28" t="s">
        <v>39</v>
      </c>
      <c r="E3982" s="29" t="s">
        <v>40</v>
      </c>
      <c r="F3982" s="30" t="s">
        <v>41</v>
      </c>
      <c r="G3982" s="31" t="s">
        <v>42</v>
      </c>
      <c r="H3982" s="33" t="s">
        <v>43</v>
      </c>
    </row>
    <row r="3983" spans="1:8" ht="15.75" customHeight="1" x14ac:dyDescent="0.25">
      <c r="A3983" s="47"/>
      <c r="B3983" s="79" t="s">
        <v>1024</v>
      </c>
      <c r="C3983" s="80"/>
      <c r="D3983" s="50"/>
      <c r="E3983" s="50"/>
      <c r="F3983" s="50"/>
      <c r="G3983" s="50"/>
      <c r="H3983" s="45"/>
    </row>
    <row r="3984" spans="1:8" ht="15.75" customHeight="1" x14ac:dyDescent="0.25">
      <c r="A3984" s="47">
        <v>1</v>
      </c>
      <c r="B3984" s="333" t="s">
        <v>172</v>
      </c>
      <c r="C3984" s="334" t="s">
        <v>408</v>
      </c>
      <c r="D3984" s="50">
        <v>20</v>
      </c>
      <c r="E3984" s="50">
        <v>5</v>
      </c>
      <c r="F3984" s="50">
        <f t="shared" ref="F3984:F3985" si="187">+E3984*D3984</f>
      </c>
      <c r="G3984" s="50">
        <v>1</v>
      </c>
      <c r="H3984" s="45">
        <f>+G3984*F3984</f>
      </c>
    </row>
    <row r="3985" spans="1:8" ht="15.75" customHeight="1" x14ac:dyDescent="0.25">
      <c r="A3985" s="47">
        <v>2</v>
      </c>
      <c r="B3985" s="333" t="s">
        <v>172</v>
      </c>
      <c r="C3985" s="334" t="s">
        <v>408</v>
      </c>
      <c r="D3985" s="50">
        <v>2</v>
      </c>
      <c r="E3985" s="50">
        <v>5</v>
      </c>
      <c r="F3985" s="50">
        <f t="shared" si="187"/>
      </c>
      <c r="G3985" s="224" t="s">
        <v>571</v>
      </c>
      <c r="H3985" s="45"/>
    </row>
    <row r="3986" spans="1:8" ht="15.75" customHeight="1" x14ac:dyDescent="0.25">
      <c r="A3986" s="47"/>
      <c r="B3986" s="79" t="s">
        <v>1025</v>
      </c>
      <c r="C3986" s="80"/>
      <c r="D3986" s="50"/>
      <c r="E3986" s="50"/>
      <c r="F3986" s="50"/>
      <c r="G3986" s="50"/>
      <c r="H3986" s="45"/>
    </row>
    <row r="3987" spans="1:8" ht="15.75" customHeight="1" x14ac:dyDescent="0.25">
      <c r="A3987" s="47">
        <v>3</v>
      </c>
      <c r="B3987" s="333" t="s">
        <v>154</v>
      </c>
      <c r="C3987" s="334" t="s">
        <v>946</v>
      </c>
      <c r="D3987" s="50">
        <v>6</v>
      </c>
      <c r="E3987" s="300">
        <v>4</v>
      </c>
      <c r="F3987" s="335">
        <v>23</v>
      </c>
      <c r="G3987" s="106">
        <v>1</v>
      </c>
      <c r="H3987" s="45">
        <f>+G3987*F3987</f>
      </c>
    </row>
    <row r="3988" spans="1:8" ht="15.75" customHeight="1" x14ac:dyDescent="0.25">
      <c r="A3988" s="47">
        <v>4</v>
      </c>
      <c r="B3988" s="333" t="s">
        <v>154</v>
      </c>
      <c r="C3988" s="334" t="s">
        <v>946</v>
      </c>
      <c r="D3988" s="50"/>
      <c r="E3988" s="300"/>
      <c r="F3988" s="335">
        <v>1</v>
      </c>
      <c r="G3988" s="224" t="s">
        <v>571</v>
      </c>
      <c r="H3988" s="45"/>
    </row>
    <row r="3989" spans="1:8" ht="15.75" customHeight="1" x14ac:dyDescent="0.25">
      <c r="A3989" s="47">
        <v>5</v>
      </c>
      <c r="B3989" s="333" t="s">
        <v>347</v>
      </c>
      <c r="C3989" s="334" t="s">
        <v>951</v>
      </c>
      <c r="D3989" s="50">
        <v>6</v>
      </c>
      <c r="E3989" s="300">
        <v>4</v>
      </c>
      <c r="F3989" s="335">
        <v>23</v>
      </c>
      <c r="G3989" s="106">
        <v>1</v>
      </c>
      <c r="H3989" s="45">
        <f>+G3989*F3989</f>
      </c>
    </row>
    <row r="3990" spans="1:8" ht="15.75" customHeight="1" x14ac:dyDescent="0.25">
      <c r="A3990" s="47">
        <v>6</v>
      </c>
      <c r="B3990" s="333" t="s">
        <v>347</v>
      </c>
      <c r="C3990" s="334" t="s">
        <v>951</v>
      </c>
      <c r="D3990" s="50"/>
      <c r="E3990" s="300"/>
      <c r="F3990" s="335">
        <v>1</v>
      </c>
      <c r="G3990" s="224" t="s">
        <v>571</v>
      </c>
      <c r="H3990" s="45"/>
    </row>
    <row r="3991" spans="1:8" ht="15.75" customHeight="1" x14ac:dyDescent="0.25">
      <c r="A3991" s="47">
        <v>7</v>
      </c>
      <c r="B3991" s="333" t="s">
        <v>176</v>
      </c>
      <c r="C3991" s="334" t="s">
        <v>954</v>
      </c>
      <c r="D3991" s="187">
        <v>6</v>
      </c>
      <c r="E3991" s="336">
        <v>4</v>
      </c>
      <c r="F3991" s="335">
        <v>23</v>
      </c>
      <c r="G3991" s="106">
        <v>1</v>
      </c>
      <c r="H3991" s="45">
        <f>+G3991*F3991</f>
      </c>
    </row>
    <row r="3992" spans="1:8" ht="15.75" customHeight="1" x14ac:dyDescent="0.25">
      <c r="A3992" s="47">
        <v>8</v>
      </c>
      <c r="B3992" s="333" t="s">
        <v>176</v>
      </c>
      <c r="C3992" s="334" t="s">
        <v>954</v>
      </c>
      <c r="D3992" s="189"/>
      <c r="E3992" s="337"/>
      <c r="F3992" s="335">
        <v>1</v>
      </c>
      <c r="G3992" s="224" t="s">
        <v>571</v>
      </c>
      <c r="H3992" s="45"/>
    </row>
    <row r="3993" spans="1:8" ht="15.75" customHeight="1" x14ac:dyDescent="0.25">
      <c r="A3993" s="47">
        <v>9</v>
      </c>
      <c r="B3993" s="333" t="s">
        <v>947</v>
      </c>
      <c r="C3993" s="334" t="s">
        <v>948</v>
      </c>
      <c r="D3993" s="187">
        <v>6</v>
      </c>
      <c r="E3993" s="336">
        <v>4</v>
      </c>
      <c r="F3993" s="335">
        <v>23</v>
      </c>
      <c r="G3993" s="106">
        <v>1</v>
      </c>
      <c r="H3993" s="45">
        <f>+G3993*F3993</f>
      </c>
    </row>
    <row r="3994" spans="1:8" ht="15.75" customHeight="1" x14ac:dyDescent="0.25">
      <c r="A3994" s="47">
        <v>10</v>
      </c>
      <c r="B3994" s="333" t="s">
        <v>947</v>
      </c>
      <c r="C3994" s="334" t="s">
        <v>948</v>
      </c>
      <c r="D3994" s="189"/>
      <c r="E3994" s="337"/>
      <c r="F3994" s="335">
        <v>1</v>
      </c>
      <c r="G3994" s="224" t="s">
        <v>571</v>
      </c>
      <c r="H3994" s="45"/>
    </row>
    <row r="3995" spans="1:8" ht="15.75" customHeight="1" x14ac:dyDescent="0.25">
      <c r="A3995" s="47"/>
      <c r="B3995" s="79" t="s">
        <v>1028</v>
      </c>
      <c r="C3995" s="80"/>
      <c r="D3995" s="194"/>
      <c r="E3995" s="300"/>
      <c r="F3995" s="335"/>
      <c r="G3995" s="224"/>
      <c r="H3995" s="45"/>
    </row>
    <row r="3996" spans="1:8" ht="15.75" customHeight="1" x14ac:dyDescent="0.25">
      <c r="A3996" s="47">
        <v>11</v>
      </c>
      <c r="B3996" s="333" t="s">
        <v>56</v>
      </c>
      <c r="C3996" s="334" t="s">
        <v>56</v>
      </c>
      <c r="D3996" s="194">
        <v>2</v>
      </c>
      <c r="E3996" s="300">
        <v>6</v>
      </c>
      <c r="F3996" s="335">
        <f>+E3996*D3996</f>
      </c>
      <c r="G3996" s="50">
        <v>1</v>
      </c>
      <c r="H3996" s="45">
        <f>+G3996*F3996</f>
      </c>
    </row>
    <row r="3997" spans="1:8" ht="15" customHeight="1" x14ac:dyDescent="0.25">
      <c r="A3997" s="369"/>
      <c r="B3997" s="370" t="s">
        <v>1029</v>
      </c>
      <c r="C3997" s="371"/>
      <c r="D3997" s="362"/>
      <c r="E3997" s="363"/>
      <c r="F3997" s="364"/>
      <c r="G3997" s="58"/>
      <c r="H3997" s="61"/>
    </row>
    <row r="3998" spans="1:8" ht="15.75" customHeight="1" x14ac:dyDescent="0.25">
      <c r="A3998" s="369"/>
      <c r="B3998" s="372"/>
      <c r="C3998" s="373"/>
      <c r="D3998" s="362"/>
      <c r="E3998" s="363"/>
      <c r="F3998" s="364"/>
      <c r="G3998" s="58"/>
      <c r="H3998" s="61"/>
    </row>
    <row r="3999" spans="1:8" ht="15.75" customHeight="1" x14ac:dyDescent="0.25">
      <c r="A3999" s="369"/>
      <c r="B3999" s="372"/>
      <c r="C3999" s="373"/>
      <c r="D3999" s="362"/>
      <c r="E3999" s="363"/>
      <c r="F3999" s="364"/>
      <c r="G3999" s="58"/>
      <c r="H3999" s="61"/>
    </row>
    <row r="4000" spans="1:8" ht="15.75" customHeight="1" x14ac:dyDescent="0.25">
      <c r="A4000" s="369"/>
      <c r="B4000" s="374"/>
      <c r="C4000" s="375"/>
      <c r="D4000" s="362"/>
      <c r="E4000" s="363"/>
      <c r="F4000" s="364"/>
      <c r="G4000" s="58"/>
      <c r="H4000" s="61"/>
    </row>
    <row r="4001" spans="1:8" ht="15.75" customHeight="1" x14ac:dyDescent="0.25">
      <c r="A4001" s="369"/>
      <c r="B4001" s="368"/>
      <c r="C4001" s="361"/>
      <c r="D4001" s="362"/>
      <c r="E4001" s="363"/>
      <c r="F4001" s="364"/>
      <c r="G4001" s="58"/>
      <c r="H4001" s="61"/>
    </row>
    <row r="4002" spans="1:8" ht="15.75" customHeight="1" x14ac:dyDescent="0.25">
      <c r="A4002" s="369"/>
      <c r="B4002" s="368"/>
      <c r="C4002" s="361"/>
      <c r="D4002" s="362"/>
      <c r="E4002" s="363"/>
      <c r="F4002" s="364"/>
      <c r="G4002" s="37"/>
      <c r="H4002" s="61"/>
    </row>
    <row r="4003" spans="1:8" ht="15.75" customHeight="1" x14ac:dyDescent="0.25">
      <c r="A4003" s="341"/>
      <c r="B4003" s="342"/>
      <c r="C4003" s="343" t="s">
        <v>58</v>
      </c>
      <c r="D4003" s="338">
        <f>SUM(D3984:D3994)</f>
      </c>
      <c r="E4003" s="28"/>
      <c r="F4003" s="28"/>
      <c r="G4003" s="339"/>
      <c r="H4003" s="328">
        <f>SUM(H3984:H4002)</f>
      </c>
    </row>
    <row r="4004" spans="1:8" ht="15.75" customHeight="1" x14ac:dyDescent="0.25">
      <c r="A4004" s="69"/>
      <c r="B4004" s="70"/>
      <c r="C4004" s="70"/>
      <c r="D4004" s="71"/>
      <c r="E4004" s="70"/>
      <c r="F4004" s="72"/>
      <c r="G4004" s="73"/>
      <c r="H4004" s="74"/>
    </row>
    <row r="4005" spans="1:8" ht="15.75" customHeight="1" x14ac:dyDescent="0.25">
      <c r="A4005" s="85" t="s">
        <v>72</v>
      </c>
      <c r="B4005" s="85"/>
      <c r="C4005" s="85"/>
      <c r="D4005" s="85"/>
      <c r="E4005" s="85"/>
      <c r="F4005" s="85"/>
      <c r="G4005" s="85"/>
      <c r="H4005" s="85"/>
    </row>
    <row r="4006" spans="1:8" ht="15.75" customHeight="1" x14ac:dyDescent="0.25">
      <c r="A4006" s="76"/>
      <c r="B4006" s="76"/>
      <c r="C4006" s="76"/>
      <c r="D4006" s="77" t="s">
        <v>59</v>
      </c>
      <c r="E4006" s="76" t="s">
        <v>60</v>
      </c>
      <c r="F4006" s="76"/>
      <c r="G4006" s="17"/>
      <c r="H4006" s="25"/>
    </row>
    <row r="4007" spans="1:8" ht="15.75" customHeight="1" x14ac:dyDescent="0.25">
      <c r="A4007" s="17"/>
      <c r="B4007" s="17"/>
      <c r="C4007" s="17"/>
      <c r="D4007" s="18"/>
      <c r="E4007" s="17"/>
      <c r="F4007" s="17"/>
      <c r="G4007" s="17"/>
      <c r="H4007" s="25"/>
    </row>
    <row r="4008" spans="1:8" ht="15.75" customHeight="1" x14ac:dyDescent="0.25">
      <c r="D4008" s="9"/>
      <c r="H4008" s="9"/>
    </row>
    <row r="4009" spans="1:8" ht="15.75" customHeight="1" x14ac:dyDescent="0.25">
      <c r="D4009" s="9"/>
      <c r="E4009" s="76" t="s">
        <v>61</v>
      </c>
      <c r="H4009" s="9"/>
    </row>
    <row r="4010" spans="1:8" ht="15.75" customHeight="1" x14ac:dyDescent="0.25">
      <c r="D4010" s="9"/>
      <c r="H4010" s="9"/>
    </row>
    <row r="4011" spans="1:8" ht="15.75" customHeight="1" x14ac:dyDescent="0.25">
      <c r="D4011" s="9"/>
      <c r="H4011" s="9"/>
    </row>
    <row r="4012" spans="1:8" ht="15.75" customHeight="1" x14ac:dyDescent="0.25">
      <c r="D4012" s="9"/>
      <c r="H4012" s="9"/>
    </row>
    <row r="4013" spans="1:8" ht="15.75" customHeight="1" x14ac:dyDescent="0.25">
      <c r="A4013" s="36" t="s">
        <v>21</v>
      </c>
      <c r="B4013" s="36"/>
      <c r="C4013" s="36"/>
      <c r="D4013" s="36"/>
      <c r="E4013" s="36"/>
      <c r="F4013" s="36"/>
      <c r="G4013" s="36"/>
      <c r="H4013" s="36"/>
    </row>
    <row r="4014" spans="1:8" ht="15.75" customHeight="1" x14ac:dyDescent="0.25">
      <c r="A4014" s="17"/>
      <c r="B4014" s="17"/>
      <c r="C4014" s="17"/>
      <c r="D4014" s="18"/>
      <c r="E4014" s="17"/>
      <c r="F4014" s="17"/>
      <c r="G4014" s="17"/>
      <c r="H4014" s="24"/>
    </row>
    <row r="4015" spans="1:8" ht="15.75" customHeight="1" x14ac:dyDescent="0.25">
      <c r="A4015" s="17"/>
      <c r="B4015" s="17"/>
      <c r="C4015" s="18"/>
      <c r="D4015" s="75"/>
      <c r="E4015" s="36"/>
      <c r="F4015" s="36"/>
      <c r="G4015" s="36"/>
      <c r="H4015" s="25"/>
    </row>
    <row r="4016" spans="1:8" ht="15.75" customHeight="1" x14ac:dyDescent="0.25">
      <c r="A4016" s="17" t="s">
        <v>28</v>
      </c>
      <c r="B4016" s="17"/>
      <c r="C4016" s="17"/>
      <c r="D4016" s="18"/>
      <c r="E4016" s="17"/>
      <c r="F4016" s="19" t="s">
        <v>24</v>
      </c>
      <c r="G4016" s="21" t="s">
        <v>963</v>
      </c>
      <c r="H4016" s="22"/>
    </row>
    <row r="4017" spans="1:8" ht="15.75" customHeight="1" x14ac:dyDescent="0.25">
      <c r="A4017" s="160" t="inlineStr">
        <is>
          <t>Dealer-030</t>
        </is>
      </c>
      <c r="B4017" s="17"/>
      <c r="C4017" s="17"/>
      <c r="D4017" s="18"/>
      <c r="E4017" s="17"/>
      <c r="F4017" s="19" t="s">
        <v>29</v>
      </c>
      <c r="G4017" s="17" t="s">
        <v>964</v>
      </c>
      <c r="H4017" s="18"/>
    </row>
    <row r="4018" spans="1:8" ht="15.75" customHeight="1" x14ac:dyDescent="0.25">
      <c r="A4018" s="160" t="inlineStr">
        <is>
          <t>Address line (redacted)</t>
        </is>
      </c>
      <c r="B4018" s="17"/>
      <c r="C4018" s="17"/>
      <c r="D4018" s="18"/>
      <c r="E4018" s="19"/>
      <c r="F4018" s="17"/>
      <c r="G4018" s="17"/>
      <c r="H4018" s="25"/>
    </row>
    <row r="4019" spans="1:8" ht="15.75" customHeight="1" x14ac:dyDescent="0.25">
      <c r="A4019" s="160" t="inlineStr">
        <is>
          <t>Address line (redacted)</t>
        </is>
      </c>
      <c r="B4019" s="17"/>
      <c r="C4019" s="17"/>
      <c r="D4019" s="24"/>
      <c r="E4019" s="17"/>
      <c r="F4019" s="18"/>
      <c r="G4019" s="17"/>
      <c r="H4019" s="25"/>
    </row>
    <row r="4020" spans="1:8" ht="15.75" customHeight="1" x14ac:dyDescent="0.25">
      <c r="A4020" s="160" t="inlineStr">
        <is>
          <t>Address line (redacted)</t>
        </is>
      </c>
      <c r="D4020" s="24"/>
      <c r="E4020" s="17"/>
      <c r="F4020" s="18"/>
      <c r="G4020" s="17"/>
      <c r="H4020" s="25"/>
    </row>
    <row r="4021" spans="1:8" ht="15.75" customHeight="1" x14ac:dyDescent="0.25">
      <c r="A4021" s="160"/>
      <c r="D4021" s="24"/>
      <c r="E4021" s="17"/>
      <c r="F4021" s="18"/>
      <c r="G4021" s="17"/>
      <c r="H4021" s="25"/>
    </row>
    <row r="4022" spans="1:8" ht="15.75" customHeight="1" x14ac:dyDescent="0.25">
      <c r="A4022" s="17" t="s">
        <v>34</v>
      </c>
      <c r="B4022" s="17"/>
      <c r="C4022" s="17"/>
      <c r="D4022" s="18"/>
      <c r="E4022" s="17"/>
      <c r="F4022" s="18"/>
      <c r="G4022" s="17"/>
      <c r="H4022" s="25"/>
    </row>
    <row r="4023" spans="1:8" ht="15.75" customHeight="1" x14ac:dyDescent="0.25">
      <c r="A4023" s="17"/>
      <c r="B4023" s="17"/>
      <c r="C4023" s="17"/>
      <c r="D4023" s="18"/>
      <c r="E4023" s="17"/>
      <c r="F4023" s="18"/>
      <c r="G4023" s="17"/>
      <c r="H4023" s="25"/>
    </row>
    <row r="4024" spans="1:8" ht="15.75" customHeight="1" x14ac:dyDescent="0.25">
      <c r="A4024" s="17" t="s">
        <v>35</v>
      </c>
      <c r="B4024" s="17"/>
      <c r="C4024" s="17"/>
      <c r="D4024" s="18"/>
      <c r="E4024" s="17"/>
      <c r="F4024" s="18"/>
      <c r="G4024" s="17"/>
      <c r="H4024" s="25"/>
    </row>
    <row r="4025" spans="1:8" ht="15.75" customHeight="1" x14ac:dyDescent="0.25">
      <c r="A4025" s="17" t="s">
        <v>36</v>
      </c>
      <c r="B4025" s="17"/>
      <c r="C4025" s="17"/>
      <c r="D4025" s="18"/>
      <c r="E4025" s="17"/>
      <c r="F4025" s="18"/>
      <c r="G4025" s="17"/>
      <c r="H4025" s="25"/>
    </row>
    <row r="4026" spans="1:8" ht="15.75" customHeight="1" x14ac:dyDescent="0.25">
      <c r="A4026" s="17"/>
      <c r="B4026" s="17"/>
      <c r="C4026" s="17"/>
      <c r="D4026" s="18"/>
      <c r="E4026" s="17"/>
      <c r="F4026" s="18"/>
      <c r="G4026" s="17"/>
      <c r="H4026" s="25"/>
    </row>
    <row r="4027" spans="1:8" ht="15.75" customHeight="1" x14ac:dyDescent="0.25">
      <c r="A4027" s="26" t="s">
        <v>37</v>
      </c>
      <c r="B4027" s="27" t="s">
        <v>38</v>
      </c>
      <c r="C4027" s="27"/>
      <c r="D4027" s="28" t="s">
        <v>39</v>
      </c>
      <c r="E4027" s="29" t="s">
        <v>40</v>
      </c>
      <c r="F4027" s="30" t="s">
        <v>41</v>
      </c>
      <c r="G4027" s="31" t="s">
        <v>42</v>
      </c>
      <c r="H4027" s="33" t="s">
        <v>43</v>
      </c>
    </row>
    <row r="4028" spans="1:8" ht="15.75" customHeight="1" x14ac:dyDescent="0.25">
      <c r="A4028" s="34"/>
      <c r="B4028" s="35"/>
      <c r="C4028" s="36"/>
      <c r="D4028" s="37"/>
      <c r="E4028" s="37"/>
      <c r="F4028" s="38"/>
      <c r="G4028" s="39"/>
      <c r="H4028" s="40"/>
    </row>
    <row r="4029" spans="1:8" ht="15.75" customHeight="1" x14ac:dyDescent="0.25">
      <c r="A4029" s="47"/>
      <c r="B4029" s="79" t="s">
        <v>803</v>
      </c>
      <c r="C4029" s="80"/>
      <c r="D4029" s="50"/>
      <c r="E4029" s="50"/>
      <c r="F4029" s="50"/>
      <c r="G4029" s="50"/>
      <c r="H4029" s="45"/>
    </row>
    <row r="4030" spans="1:8" ht="15.75" customHeight="1" x14ac:dyDescent="0.25">
      <c r="A4030" s="47">
        <v>1</v>
      </c>
      <c r="B4030" s="51" t="s">
        <v>106</v>
      </c>
      <c r="C4030" s="49"/>
      <c r="D4030" s="50">
        <v>1</v>
      </c>
      <c r="E4030" s="50">
        <v>100</v>
      </c>
      <c r="F4030" s="50">
        <f t="shared" ref="F4030:F4032" si="188">+E4030*D4030</f>
      </c>
      <c r="G4030" s="194">
        <v>1</v>
      </c>
      <c r="H4030" s="81">
        <f t="shared" ref="H4030:H4032" si="189">+G4030*F4030</f>
      </c>
    </row>
    <row r="4031" spans="1:8" ht="15.75" customHeight="1" x14ac:dyDescent="0.25">
      <c r="A4031" s="47">
        <v>2</v>
      </c>
      <c r="B4031" s="51" t="s">
        <v>107</v>
      </c>
      <c r="C4031" s="49"/>
      <c r="D4031" s="50">
        <v>1</v>
      </c>
      <c r="E4031" s="50">
        <v>100</v>
      </c>
      <c r="F4031" s="50">
        <f t="shared" si="188"/>
      </c>
      <c r="G4031" s="194">
        <v>1</v>
      </c>
      <c r="H4031" s="81">
        <f t="shared" si="189"/>
      </c>
    </row>
    <row r="4032" spans="1:8" ht="15.75" customHeight="1" x14ac:dyDescent="0.25">
      <c r="A4032" s="47">
        <v>3</v>
      </c>
      <c r="B4032" s="82" t="s">
        <v>108</v>
      </c>
      <c r="C4032" s="49"/>
      <c r="D4032" s="50">
        <v>1</v>
      </c>
      <c r="E4032" s="50">
        <v>100</v>
      </c>
      <c r="F4032" s="50">
        <f t="shared" si="188"/>
      </c>
      <c r="G4032" s="194">
        <v>1</v>
      </c>
      <c r="H4032" s="81">
        <f t="shared" si="189"/>
      </c>
    </row>
    <row r="4033" spans="1:8" ht="15.75" customHeight="1" x14ac:dyDescent="0.25">
      <c r="A4033" s="47"/>
      <c r="B4033" s="51"/>
      <c r="C4033" s="49"/>
      <c r="D4033" s="50"/>
      <c r="E4033" s="50"/>
      <c r="F4033" s="50"/>
      <c r="G4033" s="208"/>
      <c r="H4033" s="311"/>
    </row>
    <row r="4034" spans="1:8" ht="15.75" customHeight="1" x14ac:dyDescent="0.25">
      <c r="A4034" s="83"/>
      <c r="B4034" s="84"/>
      <c r="C4034" s="17"/>
      <c r="D4034" s="58"/>
      <c r="E4034" s="58"/>
      <c r="F4034" s="18"/>
      <c r="G4034" s="58"/>
      <c r="H4034" s="61"/>
    </row>
    <row r="4035" spans="1:8" ht="15.75" customHeight="1" x14ac:dyDescent="0.25">
      <c r="A4035" s="62"/>
      <c r="B4035" s="63"/>
      <c r="C4035" s="64" t="s">
        <v>58</v>
      </c>
      <c r="D4035" s="65">
        <f>SUM(D4029:D4034)</f>
      </c>
      <c r="E4035" s="65"/>
      <c r="F4035" s="66">
        <f>SUM(F4030:F4034)</f>
      </c>
      <c r="G4035" s="67"/>
      <c r="H4035" s="68">
        <f>SUM(H4030:H4034)</f>
      </c>
    </row>
    <row r="4036" spans="1:8" ht="15.75" customHeight="1" x14ac:dyDescent="0.25">
      <c r="A4036" s="69"/>
      <c r="B4036" s="70"/>
      <c r="C4036" s="70"/>
      <c r="D4036" s="71"/>
      <c r="E4036" s="70"/>
      <c r="F4036" s="72"/>
      <c r="G4036" s="73"/>
      <c r="H4036" s="74"/>
    </row>
    <row r="4037" spans="1:8" ht="15.75" customHeight="1" x14ac:dyDescent="0.25">
      <c r="A4037" s="85" t="s">
        <v>72</v>
      </c>
      <c r="B4037" s="85"/>
      <c r="C4037" s="85"/>
      <c r="D4037" s="85"/>
      <c r="E4037" s="85"/>
      <c r="F4037" s="85"/>
      <c r="G4037" s="85"/>
      <c r="H4037" s="85"/>
    </row>
    <row r="4038" spans="1:8" ht="15.75" customHeight="1" x14ac:dyDescent="0.25">
      <c r="A4038" s="76"/>
      <c r="B4038" s="76"/>
      <c r="C4038" s="76"/>
      <c r="D4038" s="77" t="s">
        <v>59</v>
      </c>
      <c r="E4038" s="76" t="s">
        <v>60</v>
      </c>
      <c r="F4038" s="76"/>
      <c r="G4038" s="17"/>
      <c r="H4038" s="25"/>
    </row>
    <row r="4039" spans="1:8" ht="15.75" customHeight="1" x14ac:dyDescent="0.25">
      <c r="A4039" s="17"/>
      <c r="B4039" s="17"/>
      <c r="C4039" s="17"/>
      <c r="D4039" s="18"/>
      <c r="E4039" s="17"/>
      <c r="F4039" s="17"/>
      <c r="G4039" s="17"/>
      <c r="H4039" s="25"/>
    </row>
    <row r="4040" spans="1:8" ht="15.75" customHeight="1" x14ac:dyDescent="0.25">
      <c r="A4040" s="17"/>
      <c r="B4040" s="17"/>
      <c r="C4040" s="17"/>
      <c r="D4040" s="18"/>
      <c r="E4040" s="17"/>
      <c r="F4040" s="17"/>
      <c r="G4040" s="17"/>
      <c r="H4040" s="25"/>
    </row>
    <row r="4041" spans="1:8" ht="15.75" customHeight="1" x14ac:dyDescent="0.25">
      <c r="A4041" s="76"/>
      <c r="B4041" s="76"/>
      <c r="C4041" s="76"/>
      <c r="D4041" s="77"/>
      <c r="E4041" s="76" t="s">
        <v>61</v>
      </c>
      <c r="F4041" s="76"/>
      <c r="G4041" s="17"/>
      <c r="H4041" s="25"/>
    </row>
    <row r="4042" spans="1:8" ht="15.75" customHeight="1" x14ac:dyDescent="0.25">
      <c r="D4042" s="9"/>
      <c r="H4042" s="9"/>
    </row>
    <row r="4043" spans="1:8" ht="15.75" customHeight="1" x14ac:dyDescent="0.25">
      <c r="D4043" s="9"/>
      <c r="H4043" s="9"/>
    </row>
    <row r="4044" spans="1:8" ht="15.75" customHeight="1" x14ac:dyDescent="0.25">
      <c r="D4044" s="9"/>
      <c r="H4044" s="9"/>
    </row>
    <row r="4045" spans="1:8" ht="15.75" customHeight="1" x14ac:dyDescent="0.25">
      <c r="D4045" s="9"/>
      <c r="H4045" s="9"/>
    </row>
    <row r="4046" spans="1:8" ht="15.75" customHeight="1" x14ac:dyDescent="0.25">
      <c r="D4046" s="9"/>
      <c r="H4046" s="9"/>
    </row>
    <row r="4047" spans="1:8" ht="15.75" customHeight="1" x14ac:dyDescent="0.25">
      <c r="D4047" s="9"/>
      <c r="H4047" s="9"/>
    </row>
    <row r="4048" spans="1:8" ht="15.75" customHeight="1" x14ac:dyDescent="0.25">
      <c r="D4048" s="9"/>
      <c r="H4048" s="9"/>
    </row>
    <row r="4049" spans="1:8" ht="15.75" customHeight="1" x14ac:dyDescent="0.25">
      <c r="D4049" s="9"/>
      <c r="H4049" s="9"/>
    </row>
    <row r="4050" spans="1:8" ht="15.75" customHeight="1" x14ac:dyDescent="0.25">
      <c r="D4050" s="9"/>
      <c r="H4050" s="9"/>
    </row>
    <row r="4051" spans="1:8" ht="15.75" customHeight="1" x14ac:dyDescent="0.25">
      <c r="D4051" s="9"/>
      <c r="H4051" s="9"/>
    </row>
    <row r="4052" spans="1:8" ht="15.75" customHeight="1" x14ac:dyDescent="0.25">
      <c r="D4052" s="9"/>
      <c r="H4052" s="9"/>
    </row>
    <row r="4053" spans="1:8" ht="15.75" customHeight="1" x14ac:dyDescent="0.25">
      <c r="D4053" s="9"/>
      <c r="H4053" s="9"/>
    </row>
    <row r="4054" spans="1:8" ht="15.75" customHeight="1" x14ac:dyDescent="0.25">
      <c r="D4054" s="9"/>
      <c r="H4054" s="9"/>
    </row>
    <row r="4055" spans="1:8" ht="15.75" customHeight="1" x14ac:dyDescent="0.25">
      <c r="D4055" s="9"/>
      <c r="H4055" s="9"/>
    </row>
    <row r="4056" spans="1:8" ht="15.75" customHeight="1" x14ac:dyDescent="0.25">
      <c r="D4056" s="9"/>
      <c r="H4056" s="9"/>
    </row>
    <row r="4057" spans="1:8" ht="15.75" customHeight="1" x14ac:dyDescent="0.25">
      <c r="D4057" s="9"/>
      <c r="H4057" s="9"/>
    </row>
    <row r="4058" spans="1:8" ht="15.75" customHeight="1" x14ac:dyDescent="0.25">
      <c r="D4058" s="9"/>
      <c r="H4058" s="9"/>
    </row>
    <row r="4059" spans="1:8" ht="15.75" customHeight="1" x14ac:dyDescent="0.25">
      <c r="A4059" s="36" t="s">
        <v>21</v>
      </c>
      <c r="B4059" s="36"/>
      <c r="C4059" s="36"/>
      <c r="D4059" s="36"/>
      <c r="E4059" s="36"/>
      <c r="F4059" s="36"/>
      <c r="G4059" s="36"/>
      <c r="H4059" s="36"/>
    </row>
    <row r="4060" spans="1:8" ht="15.75" customHeight="1" x14ac:dyDescent="0.25">
      <c r="A4060" s="24"/>
      <c r="B4060" s="24"/>
      <c r="C4060" s="24"/>
      <c r="D4060" s="24"/>
      <c r="E4060" s="24"/>
      <c r="F4060" s="24"/>
      <c r="G4060" s="24"/>
      <c r="H4060" s="24"/>
    </row>
    <row r="4061" spans="1:8" ht="15.75" customHeight="1" x14ac:dyDescent="0.25">
      <c r="A4061" s="17" t="s">
        <v>28</v>
      </c>
      <c r="B4061" s="17"/>
      <c r="C4061" s="24"/>
      <c r="D4061" s="24"/>
      <c r="E4061" s="24"/>
      <c r="F4061" s="24"/>
      <c r="G4061" s="24"/>
      <c r="H4061" s="24"/>
    </row>
    <row r="4062" spans="1:8" ht="15.75" customHeight="1" x14ac:dyDescent="0.3">
      <c r="A4062" s="87" t="inlineStr">
        <is>
          <t>Dealer-002</t>
        </is>
      </c>
      <c r="B4062" s="87"/>
      <c r="C4062" s="17"/>
      <c r="D4062" s="18"/>
      <c r="E4062" s="17"/>
      <c r="F4062" s="19" t="s">
        <v>24</v>
      </c>
      <c r="G4062" s="21" t="s">
        <v>967</v>
      </c>
      <c r="H4062" s="22"/>
    </row>
    <row r="4063" spans="1:8" ht="15.75" customHeight="1" x14ac:dyDescent="0.3">
      <c r="A4063" s="87" t="inlineStr">
        <is>
          <t>Address line (redacted)</t>
        </is>
      </c>
      <c r="B4063" s="87"/>
      <c r="C4063" s="17"/>
      <c r="D4063" s="18"/>
      <c r="E4063" s="17"/>
      <c r="F4063" s="19" t="s">
        <v>29</v>
      </c>
      <c r="G4063" s="17" t="s">
        <v>968</v>
      </c>
      <c r="H4063" s="18"/>
    </row>
    <row r="4064" spans="1:8" ht="15.75" customHeight="1" x14ac:dyDescent="0.3">
      <c r="A4064" s="87" t="inlineStr">
        <is>
          <t>Address line (redacted)</t>
        </is>
      </c>
      <c r="B4064" s="87"/>
      <c r="C4064" s="17"/>
      <c r="D4064" s="18"/>
      <c r="E4064" s="19"/>
      <c r="F4064" s="17"/>
      <c r="G4064" s="17"/>
      <c r="H4064" s="25"/>
    </row>
    <row r="4065" spans="1:8" ht="15.75" customHeight="1" x14ac:dyDescent="0.25">
      <c r="A4065" s="17"/>
      <c r="B4065" s="17"/>
      <c r="C4065" s="17"/>
      <c r="D4065" s="24"/>
      <c r="E4065" s="17"/>
      <c r="F4065" s="18"/>
      <c r="G4065" s="17"/>
      <c r="H4065" s="25"/>
    </row>
    <row r="4066" spans="1:8" ht="15.75" customHeight="1" x14ac:dyDescent="0.25">
      <c r="A4066" s="17" t="s">
        <v>34</v>
      </c>
      <c r="B4066" s="17"/>
      <c r="C4066" s="17"/>
      <c r="D4066" s="18"/>
      <c r="E4066" s="17"/>
      <c r="F4066" s="18"/>
      <c r="G4066" s="17"/>
      <c r="H4066" s="25"/>
    </row>
    <row r="4067" spans="1:8" ht="15.75" customHeight="1" x14ac:dyDescent="0.25">
      <c r="A4067" s="17"/>
      <c r="B4067" s="17"/>
      <c r="C4067" s="17"/>
      <c r="D4067" s="18"/>
      <c r="E4067" s="17"/>
      <c r="F4067" s="18"/>
      <c r="G4067" s="17"/>
      <c r="H4067" s="25"/>
    </row>
    <row r="4068" spans="1:8" ht="15.75" customHeight="1" x14ac:dyDescent="0.25">
      <c r="A4068" s="17" t="s">
        <v>35</v>
      </c>
      <c r="B4068" s="17"/>
      <c r="C4068" s="17"/>
      <c r="D4068" s="18"/>
      <c r="E4068" s="17"/>
      <c r="F4068" s="18"/>
      <c r="G4068" s="17"/>
      <c r="H4068" s="25"/>
    </row>
    <row r="4069" spans="1:8" ht="15.75" customHeight="1" x14ac:dyDescent="0.25">
      <c r="A4069" s="17" t="s">
        <v>36</v>
      </c>
      <c r="B4069" s="17"/>
      <c r="C4069" s="17"/>
      <c r="D4069" s="18"/>
      <c r="E4069" s="17"/>
      <c r="F4069" s="18"/>
      <c r="G4069" s="17"/>
      <c r="H4069" s="25"/>
    </row>
    <row r="4070" spans="1:8" ht="15.75" customHeight="1" x14ac:dyDescent="0.25">
      <c r="A4070" s="17"/>
      <c r="B4070" s="17"/>
      <c r="C4070" s="17"/>
      <c r="D4070" s="18"/>
      <c r="E4070" s="17"/>
      <c r="F4070" s="18"/>
      <c r="G4070" s="17"/>
      <c r="H4070" s="25"/>
    </row>
    <row r="4071" spans="1:8" ht="15.75" customHeight="1" x14ac:dyDescent="0.25">
      <c r="A4071" s="26" t="s">
        <v>37</v>
      </c>
      <c r="B4071" s="27" t="s">
        <v>38</v>
      </c>
      <c r="C4071" s="27"/>
      <c r="D4071" s="28" t="s">
        <v>39</v>
      </c>
      <c r="E4071" s="29" t="s">
        <v>40</v>
      </c>
      <c r="F4071" s="30" t="s">
        <v>41</v>
      </c>
      <c r="G4071" s="31" t="s">
        <v>42</v>
      </c>
      <c r="H4071" s="33" t="s">
        <v>43</v>
      </c>
    </row>
    <row r="4072" spans="1:8" ht="15.75" customHeight="1" x14ac:dyDescent="0.25">
      <c r="A4072" s="344"/>
      <c r="B4072" s="345"/>
      <c r="C4072" s="346"/>
      <c r="D4072" s="37"/>
      <c r="E4072" s="347"/>
      <c r="F4072" s="348"/>
      <c r="G4072" s="346"/>
      <c r="H4072" s="349"/>
    </row>
    <row r="4073" spans="1:8" ht="15.75" customHeight="1" x14ac:dyDescent="0.25">
      <c r="A4073" s="47"/>
      <c r="B4073" s="79" t="s">
        <v>1036</v>
      </c>
      <c r="C4073" s="80"/>
      <c r="D4073" s="50"/>
      <c r="E4073" s="50"/>
      <c r="F4073" s="50"/>
      <c r="G4073" s="50"/>
      <c r="H4073" s="45"/>
    </row>
    <row r="4074" spans="1:8" ht="15.75" customHeight="1" x14ac:dyDescent="0.25">
      <c r="A4074" s="47">
        <v>1</v>
      </c>
      <c r="B4074" s="333" t="s">
        <v>154</v>
      </c>
      <c r="C4074" s="334" t="s">
        <v>946</v>
      </c>
      <c r="D4074" s="187">
        <v>6</v>
      </c>
      <c r="E4074" s="336">
        <v>4</v>
      </c>
      <c r="F4074" s="335">
        <v>23</v>
      </c>
      <c r="G4074" s="106">
        <v>1</v>
      </c>
      <c r="H4074" s="45">
        <f>+G4074*F4074</f>
      </c>
    </row>
    <row r="4075" spans="1:8" ht="15.75" customHeight="1" x14ac:dyDescent="0.25">
      <c r="A4075" s="47">
        <v>2</v>
      </c>
      <c r="B4075" s="333" t="s">
        <v>154</v>
      </c>
      <c r="C4075" s="334" t="s">
        <v>946</v>
      </c>
      <c r="D4075" s="376"/>
      <c r="E4075" s="377"/>
      <c r="F4075" s="335">
        <v>1</v>
      </c>
      <c r="G4075" s="224" t="s">
        <v>571</v>
      </c>
      <c r="H4075" s="45"/>
    </row>
    <row r="4076" spans="1:8" ht="15.75" customHeight="1" x14ac:dyDescent="0.25">
      <c r="A4076" s="369"/>
      <c r="B4076" s="368"/>
      <c r="C4076" s="361"/>
      <c r="D4076" s="378"/>
      <c r="E4076" s="379"/>
      <c r="F4076" s="364"/>
      <c r="G4076" s="380"/>
      <c r="H4076" s="61"/>
    </row>
    <row r="4077" spans="1:8" ht="15.75" customHeight="1" x14ac:dyDescent="0.25">
      <c r="A4077" s="341"/>
      <c r="B4077" s="342"/>
      <c r="C4077" s="343" t="s">
        <v>58</v>
      </c>
      <c r="D4077" s="338">
        <f>SUM(D4073:D4075)</f>
      </c>
      <c r="E4077" s="28"/>
      <c r="F4077" s="28"/>
      <c r="G4077" s="339"/>
      <c r="H4077" s="328">
        <f>SUM(H4073:H4075)</f>
      </c>
    </row>
    <row r="4078" spans="1:8" ht="15.75" customHeight="1" x14ac:dyDescent="0.25">
      <c r="A4078" s="69"/>
      <c r="B4078" s="70"/>
      <c r="C4078" s="70"/>
      <c r="D4078" s="71"/>
      <c r="E4078" s="70"/>
      <c r="F4078" s="72"/>
      <c r="G4078" s="73"/>
      <c r="H4078" s="74"/>
    </row>
    <row r="4079" spans="1:8" ht="15.75" customHeight="1" x14ac:dyDescent="0.25">
      <c r="A4079" s="85" t="s">
        <v>72</v>
      </c>
      <c r="B4079" s="85"/>
      <c r="C4079" s="85"/>
      <c r="D4079" s="85"/>
      <c r="E4079" s="85"/>
      <c r="F4079" s="85"/>
      <c r="G4079" s="85"/>
      <c r="H4079" s="85"/>
    </row>
    <row r="4080" spans="1:8" ht="15.75" customHeight="1" x14ac:dyDescent="0.25">
      <c r="A4080" s="76"/>
      <c r="B4080" s="76"/>
      <c r="C4080" s="76"/>
      <c r="D4080" s="77" t="s">
        <v>59</v>
      </c>
      <c r="E4080" s="76" t="s">
        <v>60</v>
      </c>
      <c r="F4080" s="76"/>
      <c r="G4080" s="17"/>
      <c r="H4080" s="25"/>
    </row>
    <row r="4081" spans="1:8" ht="15.75" customHeight="1" x14ac:dyDescent="0.25">
      <c r="A4081" s="17"/>
      <c r="B4081" s="17"/>
      <c r="C4081" s="17"/>
      <c r="D4081" s="18"/>
      <c r="E4081" s="17"/>
      <c r="F4081" s="17"/>
      <c r="G4081" s="17"/>
      <c r="H4081" s="25"/>
    </row>
    <row r="4082" spans="1:8" ht="15.75" customHeight="1" x14ac:dyDescent="0.25">
      <c r="D4082" s="9"/>
      <c r="E4082" s="6" t="s">
        <v>979</v>
      </c>
      <c r="H4082" s="9"/>
    </row>
    <row r="4083" spans="1:8" ht="15.75" customHeight="1" x14ac:dyDescent="0.25">
      <c r="D4083" s="9"/>
      <c r="H4083" s="9"/>
    </row>
    <row r="4084" spans="1:8" ht="15.75" customHeight="1" x14ac:dyDescent="0.25">
      <c r="D4084" s="9"/>
      <c r="H4084" s="9"/>
    </row>
    <row r="4085" spans="1:8" ht="15.75" customHeight="1" x14ac:dyDescent="0.25">
      <c r="D4085" s="9"/>
      <c r="H4085" s="9"/>
    </row>
    <row r="4086" spans="1:8" ht="15.75" customHeight="1" x14ac:dyDescent="0.25">
      <c r="D4086" s="9"/>
      <c r="H4086" s="9"/>
    </row>
    <row r="4087" spans="1:8" ht="15.75" customHeight="1" x14ac:dyDescent="0.25">
      <c r="D4087" s="9"/>
      <c r="H4087" s="9"/>
    </row>
    <row r="4088" spans="1:8" ht="15.75" customHeight="1" x14ac:dyDescent="0.25">
      <c r="D4088" s="9"/>
      <c r="H4088" s="9"/>
    </row>
    <row r="4089" spans="1:8" ht="15.75" customHeight="1" x14ac:dyDescent="0.25">
      <c r="D4089" s="9"/>
      <c r="H4089" s="9"/>
    </row>
    <row r="4090" spans="1:8" ht="15.75" customHeight="1" x14ac:dyDescent="0.25">
      <c r="D4090" s="9"/>
      <c r="H4090" s="9"/>
    </row>
    <row r="4091" spans="1:8" ht="15.75" customHeight="1" x14ac:dyDescent="0.25">
      <c r="D4091" s="9"/>
      <c r="H4091" s="9"/>
    </row>
    <row r="4092" spans="1:8" ht="15.75" customHeight="1" x14ac:dyDescent="0.25">
      <c r="D4092" s="9"/>
      <c r="H4092" s="9"/>
    </row>
    <row r="4093" spans="1:8" ht="15.75" customHeight="1" x14ac:dyDescent="0.25">
      <c r="D4093" s="9"/>
      <c r="H4093" s="9"/>
    </row>
    <row r="4094" spans="1:8" ht="15.75" customHeight="1" x14ac:dyDescent="0.25">
      <c r="D4094" s="9"/>
      <c r="H4094" s="9"/>
    </row>
    <row r="4095" spans="1:8" ht="15.75" customHeight="1" x14ac:dyDescent="0.25">
      <c r="D4095" s="9"/>
      <c r="H4095" s="9"/>
    </row>
    <row r="4096" spans="1:8" ht="15.75" customHeight="1" x14ac:dyDescent="0.25">
      <c r="D4096" s="9"/>
      <c r="H4096" s="9"/>
    </row>
    <row r="4097" spans="1:8" ht="15.75" customHeight="1" x14ac:dyDescent="0.25">
      <c r="D4097" s="9"/>
      <c r="H4097" s="9"/>
    </row>
    <row r="4098" spans="1:8" ht="15.75" customHeight="1" x14ac:dyDescent="0.25">
      <c r="D4098" s="9"/>
      <c r="H4098" s="9"/>
    </row>
    <row r="4099" spans="1:8" ht="15.75" customHeight="1" x14ac:dyDescent="0.25">
      <c r="A4099" s="36" t="s">
        <v>21</v>
      </c>
      <c r="B4099" s="36"/>
      <c r="C4099" s="36"/>
      <c r="D4099" s="36"/>
      <c r="E4099" s="36"/>
      <c r="F4099" s="36"/>
      <c r="G4099" s="36"/>
      <c r="H4099" s="36"/>
    </row>
    <row r="4100" spans="1:8" ht="15.75" customHeight="1" x14ac:dyDescent="0.25">
      <c r="A4100" s="24"/>
      <c r="B4100" s="24"/>
      <c r="C4100" s="24"/>
      <c r="D4100" s="24"/>
      <c r="E4100" s="24"/>
      <c r="F4100" s="24"/>
      <c r="G4100" s="24"/>
      <c r="H4100" s="24"/>
    </row>
    <row r="4101" spans="1:8" ht="15.75" customHeight="1" x14ac:dyDescent="0.25">
      <c r="A4101" s="381" t="s">
        <v>28</v>
      </c>
      <c r="B4101" s="381"/>
      <c r="C4101" s="24"/>
      <c r="D4101" s="24"/>
      <c r="E4101" s="24"/>
      <c r="F4101" s="24"/>
      <c r="G4101" s="24"/>
      <c r="H4101" s="24"/>
    </row>
    <row r="4102" spans="1:8" ht="15.75" customHeight="1" x14ac:dyDescent="0.25">
      <c r="A4102" s="381" t="inlineStr">
        <is>
          <t>Dealer-031</t>
        </is>
      </c>
      <c r="B4102" s="381"/>
      <c r="C4102" s="17"/>
      <c r="D4102" s="18"/>
      <c r="E4102" s="17"/>
      <c r="F4102" s="19" t="s">
        <v>24</v>
      </c>
      <c r="G4102" s="21" t="s">
        <v>967</v>
      </c>
      <c r="H4102" s="22"/>
    </row>
    <row r="4103" spans="1:8" ht="15.75" customHeight="1" x14ac:dyDescent="0.25">
      <c r="A4103" s="382" t="inlineStr">
        <is>
          <t>Address line (redacted)</t>
        </is>
      </c>
      <c r="B4103" s="381"/>
      <c r="C4103" s="17"/>
      <c r="D4103" s="18"/>
      <c r="E4103" s="17"/>
      <c r="F4103" s="19" t="s">
        <v>29</v>
      </c>
      <c r="G4103" s="17" t="s">
        <v>973</v>
      </c>
      <c r="H4103" s="18"/>
    </row>
    <row r="4104" spans="1:8" ht="15.75" customHeight="1" x14ac:dyDescent="0.25">
      <c r="A4104" s="381" t="inlineStr">
        <is>
          <t>Address line (redacted)</t>
        </is>
      </c>
      <c r="B4104" s="381"/>
      <c r="C4104" s="17"/>
      <c r="D4104" s="18"/>
      <c r="E4104" s="19"/>
      <c r="F4104" s="17"/>
      <c r="G4104" s="17"/>
      <c r="H4104" s="25"/>
    </row>
    <row r="4105" spans="1:8" ht="15.75" customHeight="1" x14ac:dyDescent="0.25">
      <c r="A4105" s="17"/>
      <c r="B4105" s="17"/>
      <c r="C4105" s="17"/>
      <c r="D4105" s="24"/>
      <c r="E4105" s="17"/>
      <c r="F4105" s="18"/>
      <c r="G4105" s="17"/>
      <c r="H4105" s="25"/>
    </row>
    <row r="4106" spans="1:8" ht="15.75" customHeight="1" x14ac:dyDescent="0.25">
      <c r="A4106" s="17" t="s">
        <v>34</v>
      </c>
      <c r="B4106" s="17"/>
      <c r="C4106" s="17"/>
      <c r="D4106" s="18"/>
      <c r="E4106" s="17"/>
      <c r="F4106" s="18"/>
      <c r="G4106" s="17"/>
      <c r="H4106" s="25"/>
    </row>
    <row r="4107" spans="1:8" ht="15.75" customHeight="1" x14ac:dyDescent="0.25">
      <c r="A4107" s="17"/>
      <c r="B4107" s="17"/>
      <c r="C4107" s="17"/>
      <c r="D4107" s="18"/>
      <c r="E4107" s="17"/>
      <c r="F4107" s="18"/>
      <c r="G4107" s="17"/>
      <c r="H4107" s="25"/>
    </row>
    <row r="4108" spans="1:8" ht="15.75" customHeight="1" x14ac:dyDescent="0.25">
      <c r="A4108" s="17" t="s">
        <v>35</v>
      </c>
      <c r="B4108" s="17"/>
      <c r="C4108" s="17"/>
      <c r="D4108" s="18"/>
      <c r="E4108" s="17"/>
      <c r="F4108" s="18"/>
      <c r="G4108" s="17"/>
      <c r="H4108" s="25"/>
    </row>
    <row r="4109" spans="1:8" ht="15.75" customHeight="1" x14ac:dyDescent="0.25">
      <c r="A4109" s="17" t="s">
        <v>36</v>
      </c>
      <c r="B4109" s="17"/>
      <c r="C4109" s="17"/>
      <c r="D4109" s="18"/>
      <c r="E4109" s="17"/>
      <c r="F4109" s="18"/>
      <c r="G4109" s="17"/>
      <c r="H4109" s="25"/>
    </row>
    <row r="4110" spans="1:8" ht="15.75" customHeight="1" x14ac:dyDescent="0.25">
      <c r="A4110" s="17"/>
      <c r="B4110" s="17"/>
      <c r="C4110" s="17"/>
      <c r="D4110" s="18"/>
      <c r="E4110" s="17"/>
      <c r="F4110" s="18"/>
      <c r="G4110" s="17"/>
      <c r="H4110" s="25"/>
    </row>
    <row r="4111" spans="1:8" ht="15.75" customHeight="1" x14ac:dyDescent="0.25">
      <c r="A4111" s="26" t="s">
        <v>37</v>
      </c>
      <c r="B4111" s="27" t="s">
        <v>38</v>
      </c>
      <c r="C4111" s="27"/>
      <c r="D4111" s="28" t="s">
        <v>39</v>
      </c>
      <c r="E4111" s="29" t="s">
        <v>40</v>
      </c>
      <c r="F4111" s="30" t="s">
        <v>41</v>
      </c>
      <c r="G4111" s="31" t="s">
        <v>42</v>
      </c>
      <c r="H4111" s="33" t="s">
        <v>43</v>
      </c>
    </row>
    <row r="4112" spans="1:8" ht="15.75" customHeight="1" x14ac:dyDescent="0.25">
      <c r="A4112" s="344"/>
      <c r="B4112" s="345"/>
      <c r="C4112" s="346"/>
      <c r="D4112" s="37"/>
      <c r="E4112" s="347"/>
      <c r="F4112" s="348"/>
      <c r="G4112" s="346"/>
      <c r="H4112" s="349"/>
    </row>
    <row r="4113" spans="1:8" ht="15.75" customHeight="1" x14ac:dyDescent="0.25">
      <c r="A4113" s="47"/>
      <c r="B4113" s="79" t="s">
        <v>911</v>
      </c>
      <c r="C4113" s="80"/>
      <c r="D4113" s="50"/>
      <c r="E4113" s="50"/>
      <c r="F4113" s="50"/>
      <c r="G4113" s="50"/>
      <c r="H4113" s="45"/>
    </row>
    <row r="4114" spans="1:8" ht="15.75" customHeight="1" x14ac:dyDescent="0.25">
      <c r="A4114" s="47">
        <v>1</v>
      </c>
      <c r="B4114" s="333" t="s">
        <v>912</v>
      </c>
      <c r="C4114" s="334" t="s">
        <v>106</v>
      </c>
      <c r="D4114" s="194">
        <v>3</v>
      </c>
      <c r="E4114" s="300">
        <v>100</v>
      </c>
      <c r="F4114" s="335">
        <f t="shared" ref="F4114:F4116" si="190">+E4114*D4114</f>
      </c>
      <c r="G4114" s="106">
        <v>1</v>
      </c>
      <c r="H4114" s="45">
        <f t="shared" ref="H4114:H4116" si="191">+G4114*F4114</f>
      </c>
    </row>
    <row r="4115" spans="1:8" ht="15.75" customHeight="1" x14ac:dyDescent="0.25">
      <c r="A4115" s="47">
        <v>2</v>
      </c>
      <c r="B4115" s="333" t="s">
        <v>913</v>
      </c>
      <c r="C4115" s="334" t="s">
        <v>107</v>
      </c>
      <c r="D4115" s="194">
        <v>3</v>
      </c>
      <c r="E4115" s="300">
        <v>100</v>
      </c>
      <c r="F4115" s="335">
        <f t="shared" si="190"/>
      </c>
      <c r="G4115" s="106">
        <v>1</v>
      </c>
      <c r="H4115" s="45">
        <f t="shared" si="191"/>
      </c>
    </row>
    <row r="4116" spans="1:8" ht="15.75" customHeight="1" x14ac:dyDescent="0.25">
      <c r="A4116" s="47">
        <v>3</v>
      </c>
      <c r="B4116" s="333" t="s">
        <v>914</v>
      </c>
      <c r="C4116" s="334" t="s">
        <v>108</v>
      </c>
      <c r="D4116" s="194">
        <v>3</v>
      </c>
      <c r="E4116" s="300">
        <v>100</v>
      </c>
      <c r="F4116" s="335">
        <f t="shared" si="190"/>
      </c>
      <c r="G4116" s="106">
        <v>1</v>
      </c>
      <c r="H4116" s="45">
        <f t="shared" si="191"/>
      </c>
    </row>
    <row r="4117" spans="1:8" ht="15.75" customHeight="1" x14ac:dyDescent="0.25">
      <c r="A4117" s="47"/>
      <c r="B4117" s="333"/>
      <c r="C4117" s="334"/>
      <c r="D4117" s="208"/>
      <c r="E4117" s="383"/>
      <c r="F4117" s="335"/>
      <c r="G4117" s="106"/>
      <c r="H4117" s="45"/>
    </row>
    <row r="4118" spans="1:8" ht="15.75" customHeight="1" x14ac:dyDescent="0.25">
      <c r="A4118" s="47"/>
      <c r="B4118" s="333"/>
      <c r="C4118" s="334"/>
      <c r="D4118" s="208"/>
      <c r="E4118" s="383"/>
      <c r="F4118" s="335"/>
      <c r="G4118" s="106"/>
      <c r="H4118" s="45"/>
    </row>
    <row r="4119" spans="1:8" ht="15.75" customHeight="1" x14ac:dyDescent="0.25">
      <c r="A4119" s="47"/>
      <c r="B4119" s="333"/>
      <c r="C4119" s="334"/>
      <c r="D4119" s="208"/>
      <c r="E4119" s="383"/>
      <c r="F4119" s="335"/>
      <c r="G4119" s="106"/>
      <c r="H4119" s="45"/>
    </row>
    <row r="4120" spans="1:8" ht="15.75" customHeight="1" x14ac:dyDescent="0.25">
      <c r="A4120" s="341"/>
      <c r="B4120" s="342"/>
      <c r="C4120" s="343" t="s">
        <v>58</v>
      </c>
      <c r="D4120" s="338">
        <f>SUM(D4113:D4119)</f>
      </c>
      <c r="E4120" s="28"/>
      <c r="F4120" s="28"/>
      <c r="G4120" s="339"/>
      <c r="H4120" s="328">
        <f>SUM(H4113:H4119)</f>
      </c>
    </row>
    <row r="4121" spans="1:8" ht="15.75" customHeight="1" x14ac:dyDescent="0.25">
      <c r="A4121" s="69"/>
      <c r="B4121" s="70"/>
      <c r="C4121" s="70"/>
      <c r="D4121" s="71"/>
      <c r="E4121" s="70"/>
      <c r="F4121" s="72"/>
      <c r="G4121" s="73"/>
      <c r="H4121" s="74"/>
    </row>
    <row r="4122" spans="1:8" ht="15.75" customHeight="1" x14ac:dyDescent="0.25">
      <c r="A4122" s="85" t="s">
        <v>72</v>
      </c>
      <c r="B4122" s="85"/>
      <c r="C4122" s="85"/>
      <c r="D4122" s="85"/>
      <c r="E4122" s="85"/>
      <c r="F4122" s="85"/>
      <c r="G4122" s="85"/>
      <c r="H4122" s="85"/>
    </row>
    <row r="4123" spans="1:8" ht="15.75" customHeight="1" x14ac:dyDescent="0.25">
      <c r="A4123" s="76"/>
      <c r="B4123" s="76"/>
      <c r="C4123" s="76"/>
      <c r="D4123" s="77" t="s">
        <v>59</v>
      </c>
      <c r="E4123" s="76" t="s">
        <v>60</v>
      </c>
      <c r="F4123" s="76"/>
      <c r="G4123" s="17"/>
      <c r="H4123" s="25"/>
    </row>
    <row r="4124" spans="1:8" ht="15.75" customHeight="1" x14ac:dyDescent="0.25">
      <c r="A4124" s="17"/>
      <c r="B4124" s="17"/>
      <c r="C4124" s="17"/>
      <c r="D4124" s="18"/>
      <c r="E4124" s="17"/>
      <c r="F4124" s="17"/>
      <c r="G4124" s="17"/>
      <c r="H4124" s="25"/>
    </row>
    <row r="4125" spans="1:8" ht="15.75" customHeight="1" x14ac:dyDescent="0.25">
      <c r="D4125" s="9"/>
      <c r="E4125" s="6" t="s">
        <v>979</v>
      </c>
      <c r="H4125" s="9"/>
    </row>
    <row r="4126" spans="1:8" ht="15.75" customHeight="1" x14ac:dyDescent="0.25">
      <c r="D4126" s="9"/>
      <c r="H4126" s="9"/>
    </row>
    <row r="4127" spans="1:8" ht="15.75" customHeight="1" x14ac:dyDescent="0.25">
      <c r="D4127" s="9"/>
      <c r="H4127" s="9"/>
    </row>
    <row r="4128" spans="1:8" ht="15.75" customHeight="1" x14ac:dyDescent="0.25">
      <c r="D4128" s="9"/>
      <c r="H4128" s="9"/>
    </row>
    <row r="4129" spans="4:8" ht="15.75" customHeight="1" x14ac:dyDescent="0.25">
      <c r="D4129" s="9"/>
      <c r="H4129" s="9"/>
    </row>
    <row r="4130" spans="4:8" ht="15.75" customHeight="1" x14ac:dyDescent="0.25">
      <c r="D4130" s="9"/>
      <c r="H4130" s="9"/>
    </row>
    <row r="4131" spans="4:8" ht="15.75" customHeight="1" x14ac:dyDescent="0.25">
      <c r="D4131" s="9"/>
      <c r="H4131" s="9"/>
    </row>
    <row r="4132" spans="4:8" ht="15.75" customHeight="1" x14ac:dyDescent="0.25">
      <c r="D4132" s="9"/>
      <c r="H4132" s="9"/>
    </row>
    <row r="4133" spans="4:8" ht="15.75" customHeight="1" x14ac:dyDescent="0.25">
      <c r="D4133" s="9"/>
      <c r="H4133" s="9"/>
    </row>
    <row r="4134" spans="4:8" ht="15.75" customHeight="1" x14ac:dyDescent="0.25">
      <c r="D4134" s="9"/>
      <c r="H4134" s="9"/>
    </row>
    <row r="4135" spans="4:8" ht="15.75" customHeight="1" x14ac:dyDescent="0.25">
      <c r="D4135" s="9"/>
      <c r="H4135" s="9"/>
    </row>
    <row r="4136" spans="4:8" ht="15.75" customHeight="1" x14ac:dyDescent="0.25">
      <c r="D4136" s="9"/>
      <c r="H4136" s="9"/>
    </row>
    <row r="4137" spans="4:8" ht="15.75" customHeight="1" x14ac:dyDescent="0.25">
      <c r="D4137" s="9"/>
      <c r="H4137" s="9"/>
    </row>
    <row r="4138" spans="4:8" ht="15.75" customHeight="1" x14ac:dyDescent="0.25">
      <c r="D4138" s="9"/>
      <c r="H4138" s="9"/>
    </row>
    <row r="4139" spans="4:8" ht="15.75" customHeight="1" x14ac:dyDescent="0.25">
      <c r="D4139" s="9"/>
      <c r="H4139" s="9"/>
    </row>
    <row r="4140" spans="4:8" ht="15.75" customHeight="1" x14ac:dyDescent="0.25">
      <c r="D4140" s="9"/>
      <c r="H4140" s="9"/>
    </row>
    <row r="4141" spans="4:8" ht="15.75" customHeight="1" x14ac:dyDescent="0.25">
      <c r="D4141" s="9"/>
      <c r="H4141" s="9"/>
    </row>
    <row r="4142" spans="4:8" ht="15.75" customHeight="1" x14ac:dyDescent="0.25">
      <c r="D4142" s="9"/>
      <c r="H4142" s="9"/>
    </row>
    <row r="4143" spans="4:8" ht="15.75" customHeight="1" x14ac:dyDescent="0.25">
      <c r="D4143" s="9"/>
      <c r="H4143" s="9"/>
    </row>
    <row r="4144" spans="4:8" ht="15.75" customHeight="1" x14ac:dyDescent="0.25">
      <c r="D4144" s="9"/>
      <c r="H4144" s="9"/>
    </row>
    <row r="4145" spans="1:8" ht="15.75" customHeight="1" x14ac:dyDescent="0.25">
      <c r="D4145" s="9"/>
      <c r="H4145" s="9"/>
    </row>
    <row r="4146" spans="1:8" ht="15.75" customHeight="1" x14ac:dyDescent="0.25">
      <c r="D4146" s="9"/>
      <c r="H4146" s="9"/>
    </row>
    <row r="4147" spans="1:8" ht="15.75" customHeight="1" x14ac:dyDescent="0.25">
      <c r="D4147" s="9"/>
      <c r="H4147" s="9"/>
    </row>
    <row r="4148" spans="1:8" ht="15.75" customHeight="1" x14ac:dyDescent="0.25">
      <c r="D4148" s="9"/>
      <c r="H4148" s="9"/>
    </row>
    <row r="4149" spans="1:8" ht="15.75" customHeight="1" x14ac:dyDescent="0.25">
      <c r="D4149" s="9"/>
      <c r="H4149" s="9"/>
    </row>
    <row r="4150" spans="1:8" ht="15.75" customHeight="1" x14ac:dyDescent="0.25">
      <c r="A4150" s="10" t="s">
        <v>21</v>
      </c>
      <c r="B4150" s="10"/>
      <c r="C4150" s="10"/>
      <c r="D4150" s="10"/>
      <c r="E4150" s="10"/>
      <c r="F4150" s="10"/>
      <c r="G4150" s="10"/>
      <c r="H4150" s="10"/>
    </row>
    <row r="4151" spans="1:8" ht="15.75" customHeight="1" x14ac:dyDescent="0.25">
      <c r="D4151" s="9"/>
      <c r="H4151" s="9"/>
    </row>
    <row r="4152" spans="1:8" ht="15.75" customHeight="1" x14ac:dyDescent="0.25">
      <c r="A4152" s="17" t="s">
        <v>28</v>
      </c>
      <c r="B4152" s="17"/>
      <c r="C4152" s="86"/>
      <c r="D4152" s="18"/>
      <c r="E4152" s="17"/>
      <c r="F4152" s="19" t="s">
        <v>24</v>
      </c>
      <c r="G4152" s="21" t="s">
        <v>975</v>
      </c>
      <c r="H4152" s="22"/>
    </row>
    <row r="4153" spans="1:8" ht="15.75" customHeight="1" x14ac:dyDescent="0.3">
      <c r="A4153" s="87" t="inlineStr">
        <is>
          <t>Dealer-002</t>
        </is>
      </c>
      <c r="B4153" s="87"/>
      <c r="C4153" s="86"/>
      <c r="D4153" s="18"/>
      <c r="E4153" s="17"/>
      <c r="F4153" s="19" t="s">
        <v>29</v>
      </c>
      <c r="G4153" s="17" t="s">
        <v>976</v>
      </c>
      <c r="H4153" s="18"/>
    </row>
    <row r="4154" spans="1:8" ht="15.75" customHeight="1" x14ac:dyDescent="0.3">
      <c r="A4154" s="87" t="inlineStr">
        <is>
          <t>Address line (redacted)</t>
        </is>
      </c>
      <c r="B4154" s="87"/>
      <c r="C4154" s="138"/>
      <c r="D4154" s="138"/>
      <c r="E4154" s="138"/>
      <c r="F4154" s="18"/>
      <c r="G4154" s="17"/>
      <c r="H4154" s="25"/>
    </row>
    <row r="4155" spans="1:8" ht="15.75" customHeight="1" x14ac:dyDescent="0.3">
      <c r="A4155" s="87" t="inlineStr">
        <is>
          <t>Address line (redacted)</t>
        </is>
      </c>
      <c r="B4155" s="87"/>
      <c r="C4155" s="138"/>
      <c r="D4155" s="138"/>
      <c r="E4155" s="138"/>
      <c r="F4155" s="18"/>
      <c r="G4155" s="17"/>
      <c r="H4155" s="25"/>
    </row>
    <row r="4156" spans="1:8" ht="15.75" customHeight="1" x14ac:dyDescent="0.25">
      <c r="A4156" s="17"/>
      <c r="B4156" s="17"/>
      <c r="C4156" s="138"/>
      <c r="D4156" s="138"/>
      <c r="E4156" s="138"/>
      <c r="F4156" s="18"/>
      <c r="G4156" s="17"/>
      <c r="H4156" s="25"/>
    </row>
    <row r="4157" spans="1:8" ht="15.75" customHeight="1" x14ac:dyDescent="0.25">
      <c r="A4157" s="17" t="s">
        <v>79</v>
      </c>
      <c r="B4157" s="17"/>
      <c r="C4157" s="17"/>
      <c r="D4157" s="18"/>
      <c r="E4157" s="17"/>
      <c r="F4157" s="18"/>
      <c r="G4157" s="17"/>
      <c r="H4157" s="25"/>
    </row>
    <row r="4158" spans="1:8" ht="15.75" customHeight="1" x14ac:dyDescent="0.25">
      <c r="A4158" s="17"/>
      <c r="B4158" s="17"/>
      <c r="C4158" s="17"/>
      <c r="D4158" s="18"/>
      <c r="E4158" s="17"/>
      <c r="F4158" s="18"/>
      <c r="G4158" s="17"/>
      <c r="H4158" s="25"/>
    </row>
    <row r="4159" spans="1:8" ht="15.75" customHeight="1" x14ac:dyDescent="0.25">
      <c r="A4159" s="17" t="s">
        <v>35</v>
      </c>
      <c r="B4159" s="17"/>
      <c r="C4159" s="17"/>
      <c r="D4159" s="18"/>
      <c r="E4159" s="17"/>
      <c r="F4159" s="18"/>
      <c r="G4159" s="17"/>
      <c r="H4159" s="25"/>
    </row>
    <row r="4160" spans="1:8" ht="15.75" customHeight="1" x14ac:dyDescent="0.25">
      <c r="A4160" s="17" t="s">
        <v>36</v>
      </c>
      <c r="B4160" s="17"/>
      <c r="C4160" s="17"/>
      <c r="D4160" s="18"/>
      <c r="E4160" s="17"/>
      <c r="F4160" s="18"/>
      <c r="G4160" s="17"/>
      <c r="H4160" s="25"/>
    </row>
    <row r="4161" spans="1:15" ht="15.75" customHeight="1" x14ac:dyDescent="0.25">
      <c r="A4161" s="89" t="s">
        <v>37</v>
      </c>
      <c r="B4161" s="90" t="s">
        <v>38</v>
      </c>
      <c r="C4161" s="90"/>
      <c r="D4161" s="91" t="s">
        <v>39</v>
      </c>
      <c r="E4161" s="91" t="s">
        <v>40</v>
      </c>
      <c r="F4161" s="92" t="s">
        <v>41</v>
      </c>
      <c r="G4161" s="93" t="s">
        <v>42</v>
      </c>
      <c r="H4161" s="94" t="s">
        <v>43</v>
      </c>
    </row>
    <row r="4162" spans="1:15" ht="15.75" customHeight="1" x14ac:dyDescent="0.3">
      <c r="A4162" s="47"/>
      <c r="B4162" s="95"/>
      <c r="C4162" s="95"/>
      <c r="D4162" s="96"/>
      <c r="E4162" s="96"/>
      <c r="F4162" s="50"/>
      <c r="G4162" s="50"/>
      <c r="H4162" s="45"/>
    </row>
    <row r="4163" spans="1:15" ht="15.75" customHeight="1" x14ac:dyDescent="0.25">
      <c r="A4163" s="97"/>
      <c r="B4163" s="98" t="s">
        <v>572</v>
      </c>
      <c r="C4163" s="99"/>
      <c r="D4163" s="100"/>
      <c r="E4163" s="100"/>
      <c r="F4163" s="100"/>
      <c r="G4163" s="100"/>
      <c r="H4163" s="101"/>
    </row>
    <row r="4164" spans="1:15" ht="15.75" customHeight="1" x14ac:dyDescent="0.25">
      <c r="A4164" s="102">
        <v>1</v>
      </c>
      <c r="B4164" s="103" t="s">
        <v>997</v>
      </c>
      <c r="C4164" s="103"/>
      <c r="D4164" s="50">
        <v>1</v>
      </c>
      <c r="E4164" s="50">
        <v>200</v>
      </c>
      <c r="F4164" s="106">
        <v>190</v>
      </c>
      <c r="G4164" s="50">
        <v>1</v>
      </c>
      <c r="H4164" s="45">
        <f>+G4164*F4164</f>
      </c>
    </row>
    <row r="4165" spans="1:15" ht="15.75" customHeight="1" x14ac:dyDescent="0.25">
      <c r="A4165" s="102"/>
      <c r="B4165" s="103"/>
      <c r="C4165" s="103"/>
      <c r="D4165" s="50"/>
      <c r="E4165" s="50"/>
      <c r="F4165" s="106">
        <v>10</v>
      </c>
      <c r="G4165" s="210" t="s">
        <v>571</v>
      </c>
      <c r="H4165" s="45"/>
    </row>
    <row r="4166" spans="1:15" ht="15.75" customHeight="1" x14ac:dyDescent="0.25">
      <c r="A4166" s="102"/>
      <c r="B4166" s="98" t="s">
        <v>1055</v>
      </c>
      <c r="C4166" s="99"/>
      <c r="D4166" s="50"/>
      <c r="E4166" s="50"/>
      <c r="F4166" s="106"/>
      <c r="G4166" s="50"/>
      <c r="H4166" s="45"/>
    </row>
    <row r="4167" spans="1:15" ht="15.75" customHeight="1" x14ac:dyDescent="0.25">
      <c r="A4167" s="102">
        <v>2</v>
      </c>
      <c r="B4167" s="103" t="s">
        <v>154</v>
      </c>
      <c r="C4167" s="211" t="s">
        <v>946</v>
      </c>
      <c r="D4167" s="50">
        <v>2</v>
      </c>
      <c r="E4167" s="50">
        <v>1</v>
      </c>
      <c r="F4167" s="106">
        <f>+E4167*D4167</f>
      </c>
      <c r="G4167" s="50">
        <v>1</v>
      </c>
      <c r="H4167" s="45">
        <f>+G4167*F4167</f>
      </c>
    </row>
    <row r="4168" spans="1:15" ht="15.75" customHeight="1" x14ac:dyDescent="0.25">
      <c r="A4168" s="102"/>
      <c r="B4168" s="133"/>
      <c r="C4168" s="384"/>
      <c r="D4168" s="109"/>
      <c r="E4168" s="109"/>
      <c r="F4168" s="247"/>
      <c r="G4168" s="109"/>
      <c r="H4168" s="110"/>
    </row>
    <row r="4169" spans="1:15" ht="25.5" customHeight="1" x14ac:dyDescent="0.25">
      <c r="A4169" s="385"/>
      <c r="B4169" s="98" t="s">
        <v>1060</v>
      </c>
      <c r="C4169" s="99"/>
      <c r="D4169" s="386"/>
      <c r="E4169" s="386"/>
      <c r="F4169" s="387"/>
      <c r="G4169" s="386"/>
      <c r="H4169" s="388"/>
      <c r="I4169" s="389"/>
      <c r="J4169" s="389"/>
      <c r="K4169" s="389"/>
      <c r="L4169" s="389"/>
      <c r="M4169" s="389"/>
      <c r="N4169" s="389"/>
      <c r="O4169" s="389"/>
    </row>
    <row r="4170" spans="1:15" ht="15.75" customHeight="1" x14ac:dyDescent="0.25">
      <c r="A4170" s="102">
        <v>3</v>
      </c>
      <c r="B4170" s="103" t="s">
        <v>1066</v>
      </c>
      <c r="C4170" s="390" t="s">
        <v>1069</v>
      </c>
      <c r="D4170" s="187">
        <v>1</v>
      </c>
      <c r="E4170" s="187">
        <v>1</v>
      </c>
      <c r="F4170" s="247">
        <v>1</v>
      </c>
      <c r="G4170" s="109">
        <v>1</v>
      </c>
      <c r="H4170" s="110">
        <f t="shared" ref="H4170:H4171" si="192">+G4170*F4170</f>
      </c>
    </row>
    <row r="4171" spans="1:15" ht="15.75" customHeight="1" x14ac:dyDescent="0.25">
      <c r="A4171" s="102">
        <v>4</v>
      </c>
      <c r="B4171" s="103" t="s">
        <v>1072</v>
      </c>
      <c r="C4171" s="391" t="s">
        <v>1073</v>
      </c>
      <c r="D4171" s="232"/>
      <c r="E4171" s="232"/>
      <c r="F4171" s="247">
        <v>1</v>
      </c>
      <c r="G4171" s="109">
        <v>1</v>
      </c>
      <c r="H4171" s="110">
        <f t="shared" si="192"/>
      </c>
    </row>
    <row r="4172" spans="1:15" ht="15.75" customHeight="1" x14ac:dyDescent="0.25">
      <c r="A4172" s="102">
        <v>5</v>
      </c>
      <c r="B4172" s="103" t="s">
        <v>850</v>
      </c>
      <c r="C4172" s="391" t="s">
        <v>1074</v>
      </c>
      <c r="D4172" s="189"/>
      <c r="E4172" s="189"/>
      <c r="F4172" s="247">
        <v>1</v>
      </c>
      <c r="G4172" s="210" t="s">
        <v>571</v>
      </c>
      <c r="H4172" s="110"/>
    </row>
    <row r="4173" spans="1:15" ht="15.75" customHeight="1" x14ac:dyDescent="0.25">
      <c r="A4173" s="111"/>
      <c r="B4173" s="112"/>
      <c r="C4173" s="113"/>
      <c r="D4173" s="108"/>
      <c r="E4173" s="114"/>
      <c r="F4173" s="109"/>
      <c r="G4173" s="115"/>
      <c r="H4173" s="110"/>
    </row>
    <row r="4174" spans="1:15" ht="15.75" customHeight="1" x14ac:dyDescent="0.25">
      <c r="A4174" s="116"/>
      <c r="B4174" s="117"/>
      <c r="C4174" s="118" t="s">
        <v>58</v>
      </c>
      <c r="D4174" s="119">
        <f>SUM(D4164:D4173)</f>
      </c>
      <c r="E4174" s="119"/>
      <c r="F4174" s="119">
        <f>SUM(F4164:F4173)</f>
      </c>
      <c r="G4174" s="120"/>
      <c r="H4174" s="121">
        <f>SUM(H4164:H4173)</f>
      </c>
    </row>
    <row r="4175" spans="1:15" ht="15.75" customHeight="1" x14ac:dyDescent="0.25">
      <c r="A4175" s="122"/>
      <c r="B4175" s="123"/>
      <c r="C4175" s="124"/>
      <c r="D4175" s="60"/>
      <c r="E4175" s="125"/>
      <c r="F4175" s="125"/>
      <c r="G4175" s="126"/>
      <c r="H4175" s="74"/>
    </row>
    <row r="4176" spans="1:15" ht="15.75" customHeight="1" x14ac:dyDescent="0.25">
      <c r="A4176" s="127"/>
      <c r="B4176" s="18"/>
      <c r="C4176" s="18"/>
      <c r="D4176" s="77" t="s">
        <v>59</v>
      </c>
      <c r="E4176" s="76" t="s">
        <v>60</v>
      </c>
      <c r="F4176" s="76"/>
      <c r="G4176" s="17"/>
      <c r="H4176" s="25"/>
    </row>
    <row r="4177" spans="1:8" ht="15.75" customHeight="1" x14ac:dyDescent="0.25">
      <c r="A4177" s="127"/>
      <c r="B4177" s="18"/>
      <c r="C4177" s="18"/>
      <c r="D4177" s="77"/>
      <c r="E4177" s="76"/>
      <c r="F4177" s="76"/>
      <c r="G4177" s="17"/>
      <c r="H4177" s="25"/>
    </row>
    <row r="4178" spans="1:8" ht="15.75" customHeight="1" x14ac:dyDescent="0.25">
      <c r="A4178" s="76"/>
      <c r="B4178" s="76"/>
      <c r="C4178" s="76"/>
      <c r="D4178" s="77"/>
      <c r="E4178" s="76"/>
      <c r="F4178" s="76"/>
      <c r="G4178" s="17"/>
      <c r="H4178" s="25"/>
    </row>
    <row r="4179" spans="1:8" ht="15.75" customHeight="1" x14ac:dyDescent="0.25">
      <c r="A4179" s="76"/>
      <c r="B4179" s="76"/>
      <c r="C4179" s="76"/>
      <c r="D4179" s="77"/>
      <c r="E4179" s="76" t="s">
        <v>61</v>
      </c>
      <c r="F4179" s="76"/>
      <c r="G4179" s="17"/>
      <c r="H4179" s="25"/>
    </row>
    <row r="4180" spans="1:8" ht="15.75" customHeight="1" x14ac:dyDescent="0.25">
      <c r="D4180" s="9"/>
      <c r="H4180" s="9"/>
    </row>
    <row r="4181" spans="1:8" ht="15.75" customHeight="1" x14ac:dyDescent="0.25">
      <c r="D4181" s="9"/>
      <c r="H4181" s="9"/>
    </row>
    <row r="4182" spans="1:8" ht="15.75" customHeight="1" x14ac:dyDescent="0.25">
      <c r="D4182" s="9"/>
      <c r="H4182" s="9"/>
    </row>
    <row r="4183" spans="1:8" ht="15.75" customHeight="1" x14ac:dyDescent="0.25">
      <c r="D4183" s="9"/>
      <c r="H4183" s="9"/>
    </row>
    <row r="4184" spans="1:8" ht="15.75" customHeight="1" x14ac:dyDescent="0.25">
      <c r="D4184" s="9"/>
      <c r="H4184" s="9"/>
    </row>
    <row r="4185" spans="1:8" ht="15.75" customHeight="1" x14ac:dyDescent="0.25">
      <c r="D4185" s="9"/>
      <c r="H4185" s="9"/>
    </row>
    <row r="4186" spans="1:8" ht="15.75" customHeight="1" x14ac:dyDescent="0.25">
      <c r="D4186" s="9"/>
      <c r="H4186" s="9"/>
    </row>
    <row r="4187" spans="1:8" ht="15.75" customHeight="1" x14ac:dyDescent="0.25">
      <c r="D4187" s="9"/>
      <c r="H4187" s="9"/>
    </row>
    <row r="4188" spans="1:8" ht="15.75" customHeight="1" x14ac:dyDescent="0.25">
      <c r="D4188" s="9"/>
      <c r="H4188" s="9"/>
    </row>
    <row r="4189" spans="1:8" ht="15.75" customHeight="1" x14ac:dyDescent="0.25">
      <c r="D4189" s="9"/>
      <c r="H4189" s="9"/>
    </row>
    <row r="4190" spans="1:8" ht="15.75" customHeight="1" x14ac:dyDescent="0.25">
      <c r="D4190" s="9"/>
      <c r="H4190" s="9"/>
    </row>
    <row r="4191" spans="1:8" ht="15.75" customHeight="1" x14ac:dyDescent="0.25">
      <c r="D4191" s="9"/>
      <c r="H4191" s="9"/>
    </row>
    <row r="4192" spans="1:8" ht="15.75" customHeight="1" x14ac:dyDescent="0.25">
      <c r="D4192" s="9"/>
      <c r="H4192" s="9"/>
    </row>
    <row r="4193" spans="1:8" ht="15.75" customHeight="1" x14ac:dyDescent="0.25">
      <c r="D4193" s="9"/>
      <c r="H4193" s="9"/>
    </row>
    <row r="4194" spans="1:8" ht="15.75" customHeight="1" x14ac:dyDescent="0.25">
      <c r="D4194" s="9"/>
      <c r="H4194" s="9"/>
    </row>
    <row r="4195" spans="1:8" ht="15.75" customHeight="1" x14ac:dyDescent="0.25">
      <c r="A4195" s="36" t="s">
        <v>21</v>
      </c>
      <c r="B4195" s="36"/>
      <c r="C4195" s="36"/>
      <c r="D4195" s="36"/>
      <c r="E4195" s="36"/>
      <c r="F4195" s="36"/>
      <c r="G4195" s="36"/>
      <c r="H4195" s="36"/>
    </row>
    <row r="4196" spans="1:8" ht="15.75" customHeight="1" x14ac:dyDescent="0.25">
      <c r="A4196" s="17"/>
      <c r="B4196" s="17"/>
      <c r="C4196" s="17"/>
      <c r="D4196" s="18"/>
      <c r="E4196" s="17"/>
      <c r="H4196" s="22"/>
    </row>
    <row r="4197" spans="1:8" ht="15.75" customHeight="1" x14ac:dyDescent="0.25">
      <c r="A4197" s="17"/>
      <c r="B4197" s="17"/>
      <c r="C4197" s="17"/>
      <c r="D4197" s="18"/>
      <c r="E4197" s="17"/>
      <c r="H4197" s="18"/>
    </row>
    <row r="4198" spans="1:8" ht="15.75" customHeight="1" x14ac:dyDescent="0.25">
      <c r="A4198" s="17" t="s">
        <v>28</v>
      </c>
      <c r="B4198" s="17"/>
      <c r="C4198" s="17"/>
      <c r="D4198" s="18"/>
      <c r="E4198" s="19"/>
      <c r="F4198" s="19" t="s">
        <v>24</v>
      </c>
      <c r="G4198" s="21" t="s">
        <v>977</v>
      </c>
      <c r="H4198" s="25"/>
    </row>
    <row r="4199" spans="1:8" ht="15.75" customHeight="1" x14ac:dyDescent="0.25">
      <c r="A4199" s="17" t="inlineStr">
        <is>
          <t>Dealer-022</t>
        </is>
      </c>
      <c r="B4199" s="17"/>
      <c r="C4199" s="17"/>
      <c r="D4199" s="18"/>
      <c r="E4199" s="19"/>
      <c r="F4199" s="19" t="s">
        <v>29</v>
      </c>
      <c r="G4199" s="17" t="s">
        <v>978</v>
      </c>
      <c r="H4199" s="25"/>
    </row>
    <row r="4200" spans="1:8" ht="15.75" customHeight="1" x14ac:dyDescent="0.25">
      <c r="A4200" s="17" t="inlineStr">
        <is>
          <t>Address line (redacted)</t>
        </is>
      </c>
      <c r="B4200" s="17"/>
      <c r="C4200" s="17"/>
      <c r="D4200" s="18"/>
      <c r="E4200" s="19"/>
      <c r="F4200" s="17"/>
      <c r="G4200" s="17"/>
      <c r="H4200" s="25"/>
    </row>
    <row r="4201" spans="1:8" ht="15.75" customHeight="1" x14ac:dyDescent="0.25">
      <c r="A4201" s="17"/>
      <c r="B4201" s="17"/>
      <c r="C4201" s="17"/>
      <c r="D4201" s="18"/>
      <c r="E4201" s="19"/>
      <c r="F4201" s="17"/>
      <c r="G4201" s="17"/>
      <c r="H4201" s="25"/>
    </row>
    <row r="4202" spans="1:8" ht="15.75" customHeight="1" x14ac:dyDescent="0.25">
      <c r="A4202" s="86" t="inlineStr">
        <is>
          <t>Through: Transporter-001</t>
        </is>
      </c>
      <c r="B4202" s="86"/>
      <c r="C4202" s="17"/>
      <c r="D4202" s="18"/>
      <c r="E4202" s="19"/>
      <c r="F4202" s="17"/>
      <c r="G4202" s="17"/>
      <c r="H4202" s="25"/>
    </row>
    <row r="4203" spans="1:8" ht="15.75" customHeight="1" x14ac:dyDescent="0.25">
      <c r="A4203" s="86"/>
      <c r="B4203" s="86" t="inlineStr">
        <is>
          <t>Address line (redacted)</t>
        </is>
      </c>
      <c r="C4203" s="17"/>
      <c r="D4203" s="18"/>
      <c r="E4203" s="19"/>
      <c r="F4203" s="17"/>
      <c r="G4203" s="17"/>
      <c r="H4203" s="25"/>
    </row>
    <row r="4204" spans="1:8" ht="15.75" customHeight="1" x14ac:dyDescent="0.25">
      <c r="A4204" s="86"/>
      <c r="B4204" s="86" t="inlineStr">
        <is>
          <t>Address line (redacted)</t>
        </is>
      </c>
      <c r="C4204" s="17"/>
      <c r="D4204" s="18"/>
      <c r="E4204" s="19"/>
      <c r="F4204" s="17"/>
      <c r="G4204" s="17"/>
      <c r="H4204" s="25"/>
    </row>
    <row r="4205" spans="1:8" ht="15.75" customHeight="1" x14ac:dyDescent="0.25">
      <c r="A4205" s="17"/>
      <c r="B4205" s="17"/>
      <c r="C4205" s="17"/>
      <c r="D4205" s="18"/>
      <c r="E4205" s="19"/>
      <c r="F4205" s="17"/>
      <c r="G4205" s="17"/>
      <c r="H4205" s="25"/>
    </row>
    <row r="4206" spans="1:8" ht="15.75" customHeight="1" x14ac:dyDescent="0.25">
      <c r="A4206" s="17" t="s">
        <v>34</v>
      </c>
      <c r="B4206" s="17"/>
      <c r="C4206" s="17"/>
      <c r="D4206" s="18"/>
      <c r="E4206" s="17"/>
      <c r="F4206" s="18"/>
      <c r="G4206" s="17"/>
      <c r="H4206" s="25"/>
    </row>
    <row r="4207" spans="1:8" ht="15.75" customHeight="1" x14ac:dyDescent="0.25">
      <c r="A4207" s="17"/>
      <c r="B4207" s="17"/>
      <c r="C4207" s="17"/>
      <c r="D4207" s="18"/>
      <c r="E4207" s="17"/>
      <c r="F4207" s="18"/>
      <c r="G4207" s="17"/>
      <c r="H4207" s="25"/>
    </row>
    <row r="4208" spans="1:8" ht="15.75" customHeight="1" x14ac:dyDescent="0.25">
      <c r="A4208" s="17" t="s">
        <v>35</v>
      </c>
      <c r="B4208" s="17"/>
      <c r="C4208" s="17"/>
      <c r="D4208" s="18"/>
      <c r="E4208" s="17"/>
      <c r="F4208" s="18"/>
      <c r="G4208" s="17"/>
      <c r="H4208" s="25"/>
    </row>
    <row r="4209" spans="1:8" ht="15.75" customHeight="1" x14ac:dyDescent="0.25">
      <c r="A4209" s="17" t="s">
        <v>36</v>
      </c>
      <c r="B4209" s="17"/>
      <c r="C4209" s="17"/>
      <c r="D4209" s="18"/>
      <c r="E4209" s="17"/>
      <c r="F4209" s="18"/>
      <c r="G4209" s="17"/>
      <c r="H4209" s="25"/>
    </row>
    <row r="4210" spans="1:8" ht="15.75" customHeight="1" x14ac:dyDescent="0.25">
      <c r="A4210" s="26" t="s">
        <v>37</v>
      </c>
      <c r="B4210" s="27" t="s">
        <v>38</v>
      </c>
      <c r="C4210" s="27"/>
      <c r="D4210" s="28" t="s">
        <v>39</v>
      </c>
      <c r="E4210" s="29" t="s">
        <v>40</v>
      </c>
      <c r="F4210" s="30" t="s">
        <v>41</v>
      </c>
      <c r="G4210" s="31" t="s">
        <v>42</v>
      </c>
      <c r="H4210" s="33" t="s">
        <v>43</v>
      </c>
    </row>
    <row r="4211" spans="1:8" ht="15.75" customHeight="1" x14ac:dyDescent="0.25">
      <c r="A4211" s="47"/>
      <c r="B4211" s="79" t="s">
        <v>1079</v>
      </c>
      <c r="C4211" s="80"/>
      <c r="D4211" s="50"/>
      <c r="E4211" s="50"/>
      <c r="F4211" s="50"/>
      <c r="G4211" s="50"/>
      <c r="H4211" s="45"/>
    </row>
    <row r="4212" spans="1:8" ht="15.75" customHeight="1" x14ac:dyDescent="0.25">
      <c r="A4212" s="357">
        <v>1</v>
      </c>
      <c r="B4212" s="333" t="s">
        <v>944</v>
      </c>
      <c r="C4212" s="334" t="s">
        <v>945</v>
      </c>
      <c r="D4212" s="194">
        <v>4</v>
      </c>
      <c r="E4212" s="300">
        <v>6</v>
      </c>
      <c r="F4212" s="335">
        <v>23</v>
      </c>
      <c r="G4212" s="106">
        <v>1</v>
      </c>
      <c r="H4212" s="45">
        <f>+G4212*F4212</f>
      </c>
    </row>
    <row r="4213" spans="1:8" ht="15.75" customHeight="1" x14ac:dyDescent="0.25">
      <c r="A4213" s="47">
        <v>2</v>
      </c>
      <c r="B4213" s="333" t="s">
        <v>944</v>
      </c>
      <c r="C4213" s="334" t="s">
        <v>945</v>
      </c>
      <c r="D4213" s="50"/>
      <c r="E4213" s="300"/>
      <c r="F4213" s="335">
        <v>1</v>
      </c>
      <c r="G4213" s="224" t="s">
        <v>571</v>
      </c>
      <c r="H4213" s="45"/>
    </row>
    <row r="4214" spans="1:8" ht="15.75" customHeight="1" x14ac:dyDescent="0.25">
      <c r="A4214" s="47"/>
      <c r="B4214" s="333"/>
      <c r="C4214" s="334"/>
      <c r="D4214" s="194"/>
      <c r="E4214" s="300"/>
      <c r="F4214" s="335"/>
      <c r="G4214" s="50"/>
      <c r="H4214" s="45"/>
    </row>
    <row r="4215" spans="1:8" ht="15" customHeight="1" x14ac:dyDescent="0.25">
      <c r="A4215" s="369"/>
      <c r="B4215" s="370" t="s">
        <v>1080</v>
      </c>
      <c r="C4215" s="371"/>
      <c r="D4215" s="362"/>
      <c r="E4215" s="363"/>
      <c r="F4215" s="364"/>
      <c r="G4215" s="58"/>
      <c r="H4215" s="61"/>
    </row>
    <row r="4216" spans="1:8" ht="15.75" customHeight="1" x14ac:dyDescent="0.25">
      <c r="A4216" s="369"/>
      <c r="B4216" s="372"/>
      <c r="C4216" s="373"/>
      <c r="D4216" s="362"/>
      <c r="E4216" s="363"/>
      <c r="F4216" s="364"/>
      <c r="G4216" s="58"/>
      <c r="H4216" s="61"/>
    </row>
    <row r="4217" spans="1:8" ht="15.75" customHeight="1" x14ac:dyDescent="0.25">
      <c r="A4217" s="369"/>
      <c r="B4217" s="372"/>
      <c r="C4217" s="373"/>
      <c r="D4217" s="362"/>
      <c r="E4217" s="363"/>
      <c r="F4217" s="364"/>
      <c r="G4217" s="58"/>
      <c r="H4217" s="61"/>
    </row>
    <row r="4218" spans="1:8" ht="15.75" customHeight="1" x14ac:dyDescent="0.25">
      <c r="A4218" s="369"/>
      <c r="B4218" s="374"/>
      <c r="C4218" s="375"/>
      <c r="D4218" s="362"/>
      <c r="E4218" s="363"/>
      <c r="F4218" s="364"/>
      <c r="G4218" s="58"/>
      <c r="H4218" s="61"/>
    </row>
    <row r="4219" spans="1:8" ht="15.75" customHeight="1" x14ac:dyDescent="0.25">
      <c r="A4219" s="369"/>
      <c r="B4219" s="368"/>
      <c r="C4219" s="361"/>
      <c r="D4219" s="362"/>
      <c r="E4219" s="363"/>
      <c r="F4219" s="364"/>
      <c r="G4219" s="58"/>
      <c r="H4219" s="61"/>
    </row>
    <row r="4220" spans="1:8" ht="15.75" customHeight="1" x14ac:dyDescent="0.25">
      <c r="A4220" s="369"/>
      <c r="B4220" s="368"/>
      <c r="C4220" s="361"/>
      <c r="D4220" s="362"/>
      <c r="E4220" s="363"/>
      <c r="F4220" s="364"/>
      <c r="G4220" s="37"/>
      <c r="H4220" s="61"/>
    </row>
    <row r="4221" spans="1:8" ht="15.75" customHeight="1" x14ac:dyDescent="0.25">
      <c r="A4221" s="341"/>
      <c r="B4221" s="342"/>
      <c r="C4221" s="343" t="s">
        <v>58</v>
      </c>
      <c r="D4221" s="338">
        <f>SUM(D4211:D4213)</f>
      </c>
      <c r="E4221" s="28"/>
      <c r="F4221" s="28">
        <f>SUM(F4212:F4220)</f>
      </c>
      <c r="G4221" s="339"/>
      <c r="H4221" s="328">
        <f>SUM(H4211:H4220)</f>
      </c>
    </row>
    <row r="4222" spans="1:8" ht="15.75" customHeight="1" x14ac:dyDescent="0.25">
      <c r="A4222" s="69"/>
      <c r="B4222" s="70"/>
      <c r="C4222" s="70"/>
      <c r="D4222" s="71"/>
      <c r="E4222" s="70"/>
      <c r="F4222" s="72"/>
      <c r="G4222" s="73"/>
      <c r="H4222" s="74"/>
    </row>
    <row r="4223" spans="1:8" ht="15.75" customHeight="1" x14ac:dyDescent="0.25">
      <c r="A4223" s="85" t="s">
        <v>1083</v>
      </c>
      <c r="B4223" s="85"/>
      <c r="C4223" s="85"/>
      <c r="D4223" s="85"/>
      <c r="E4223" s="85"/>
      <c r="F4223" s="85"/>
      <c r="G4223" s="85"/>
      <c r="H4223" s="85"/>
    </row>
    <row r="4224" spans="1:8" ht="15.75" customHeight="1" x14ac:dyDescent="0.25">
      <c r="A4224" s="76"/>
      <c r="B4224" s="76"/>
      <c r="C4224" s="76"/>
      <c r="D4224" s="77" t="s">
        <v>59</v>
      </c>
      <c r="E4224" s="76" t="s">
        <v>60</v>
      </c>
      <c r="F4224" s="76"/>
      <c r="G4224" s="17"/>
      <c r="H4224" s="25"/>
    </row>
    <row r="4225" spans="1:8" ht="15.75" customHeight="1" x14ac:dyDescent="0.25">
      <c r="A4225" s="17"/>
      <c r="B4225" s="17"/>
      <c r="C4225" s="17"/>
      <c r="D4225" s="18"/>
      <c r="E4225" s="17"/>
      <c r="F4225" s="17"/>
      <c r="G4225" s="17"/>
      <c r="H4225" s="25"/>
    </row>
    <row r="4226" spans="1:8" ht="15.75" customHeight="1" x14ac:dyDescent="0.25">
      <c r="D4226" s="9"/>
      <c r="H4226" s="9"/>
    </row>
    <row r="4227" spans="1:8" ht="15.75" customHeight="1" x14ac:dyDescent="0.25">
      <c r="D4227" s="9"/>
      <c r="E4227" s="76" t="s">
        <v>61</v>
      </c>
      <c r="H4227" s="9"/>
    </row>
    <row r="4228" spans="1:8" ht="15.75" customHeight="1" x14ac:dyDescent="0.25">
      <c r="D4228" s="9"/>
      <c r="H4228" s="9"/>
    </row>
    <row r="4229" spans="1:8" ht="15.75" customHeight="1" x14ac:dyDescent="0.25">
      <c r="D4229" s="9"/>
      <c r="H4229" s="9"/>
    </row>
    <row r="4230" spans="1:8" ht="15.75" customHeight="1" x14ac:dyDescent="0.25">
      <c r="D4230" s="9"/>
      <c r="H4230" s="9"/>
    </row>
    <row r="4231" spans="1:8" ht="15.75" customHeight="1" x14ac:dyDescent="0.25">
      <c r="D4231" s="9"/>
      <c r="H4231" s="9"/>
    </row>
    <row r="4232" spans="1:8" ht="15.75" customHeight="1" x14ac:dyDescent="0.25">
      <c r="D4232" s="9"/>
      <c r="H4232" s="9"/>
    </row>
    <row r="4233" spans="1:8" ht="15.75" customHeight="1" x14ac:dyDescent="0.25">
      <c r="D4233" s="9"/>
      <c r="H4233" s="9"/>
    </row>
    <row r="4234" spans="1:8" ht="15.75" customHeight="1" x14ac:dyDescent="0.25">
      <c r="D4234" s="9"/>
      <c r="H4234" s="9"/>
    </row>
    <row r="4235" spans="1:8" ht="15.75" customHeight="1" x14ac:dyDescent="0.25">
      <c r="D4235" s="9"/>
      <c r="H4235" s="9"/>
    </row>
    <row r="4236" spans="1:8" ht="15.75" customHeight="1" x14ac:dyDescent="0.25">
      <c r="D4236" s="9"/>
      <c r="H4236" s="9"/>
    </row>
    <row r="4237" spans="1:8" ht="15.75" customHeight="1" x14ac:dyDescent="0.25">
      <c r="D4237" s="9"/>
      <c r="H4237" s="9"/>
    </row>
    <row r="4238" spans="1:8" ht="15.75" customHeight="1" x14ac:dyDescent="0.25">
      <c r="D4238" s="9"/>
      <c r="H4238" s="9"/>
    </row>
    <row r="4239" spans="1:8" ht="15.75" customHeight="1" x14ac:dyDescent="0.25">
      <c r="D4239" s="9"/>
      <c r="H4239" s="9"/>
    </row>
    <row r="4240" spans="1:8" ht="15.75" customHeight="1" x14ac:dyDescent="0.25">
      <c r="A4240" s="36" t="s">
        <v>21</v>
      </c>
      <c r="B4240" s="36"/>
      <c r="C4240" s="36"/>
      <c r="D4240" s="36"/>
      <c r="E4240" s="36"/>
      <c r="F4240" s="36"/>
      <c r="G4240" s="36"/>
      <c r="H4240" s="36"/>
    </row>
    <row r="4241" spans="1:8" ht="15.75" customHeight="1" x14ac:dyDescent="0.25">
      <c r="A4241" s="17"/>
      <c r="B4241" s="17"/>
      <c r="C4241" s="17"/>
      <c r="D4241" s="18"/>
      <c r="E4241" s="17"/>
      <c r="F4241" s="17"/>
      <c r="G4241" s="17"/>
      <c r="H4241" s="24"/>
    </row>
    <row r="4242" spans="1:8" ht="15.75" customHeight="1" x14ac:dyDescent="0.25">
      <c r="A4242" s="17" t="s">
        <v>28</v>
      </c>
      <c r="B4242" s="17"/>
      <c r="C4242" s="17"/>
      <c r="D4242" s="18"/>
      <c r="E4242" s="17"/>
      <c r="F4242" s="19" t="s">
        <v>24</v>
      </c>
      <c r="G4242" s="21" t="s">
        <v>982</v>
      </c>
      <c r="H4242" s="22"/>
    </row>
    <row r="4243" spans="1:8" ht="15.75" customHeight="1" x14ac:dyDescent="0.3">
      <c r="A4243" s="17" t="inlineStr">
        <is>
          <t>Dealer-003</t>
        </is>
      </c>
      <c r="B4243" s="87"/>
      <c r="C4243" s="17"/>
      <c r="D4243" s="18"/>
      <c r="E4243" s="17"/>
      <c r="F4243" s="19" t="s">
        <v>29</v>
      </c>
      <c r="G4243" s="17" t="s">
        <v>983</v>
      </c>
      <c r="H4243" s="18"/>
    </row>
    <row r="4244" spans="1:8" ht="15.75" customHeight="1" x14ac:dyDescent="0.3">
      <c r="A4244" s="17" t="inlineStr">
        <is>
          <t>Address line (redacted)</t>
        </is>
      </c>
      <c r="B4244" s="87"/>
      <c r="C4244" s="17"/>
      <c r="D4244" s="18"/>
      <c r="E4244" s="19"/>
      <c r="F4244" s="17"/>
      <c r="G4244" s="17"/>
      <c r="H4244" s="25"/>
    </row>
    <row r="4245" spans="1:8" ht="15.75" customHeight="1" x14ac:dyDescent="0.3">
      <c r="A4245" s="17" t="inlineStr">
        <is>
          <t>Address line (redacted)</t>
        </is>
      </c>
      <c r="B4245" s="87"/>
      <c r="C4245" s="17"/>
      <c r="D4245" s="24"/>
      <c r="E4245" s="17"/>
      <c r="F4245" s="18"/>
      <c r="G4245" s="17"/>
      <c r="H4245" s="25"/>
    </row>
    <row r="4246" spans="1:8" ht="15.75" customHeight="1" x14ac:dyDescent="0.25">
      <c r="D4246" s="24"/>
      <c r="E4246" s="17"/>
      <c r="F4246" s="18"/>
      <c r="G4246" s="17"/>
      <c r="H4246" s="25"/>
    </row>
    <row r="4247" spans="1:8" ht="15.75" customHeight="1" x14ac:dyDescent="0.25">
      <c r="A4247" s="17" t="s">
        <v>34</v>
      </c>
      <c r="B4247" s="17"/>
      <c r="C4247" s="17"/>
      <c r="D4247" s="18"/>
      <c r="E4247" s="17"/>
      <c r="F4247" s="18"/>
      <c r="G4247" s="17"/>
      <c r="H4247" s="25"/>
    </row>
    <row r="4248" spans="1:8" ht="15.75" customHeight="1" x14ac:dyDescent="0.25">
      <c r="A4248" s="17" t="s">
        <v>35</v>
      </c>
      <c r="B4248" s="17"/>
      <c r="C4248" s="17"/>
      <c r="D4248" s="18"/>
      <c r="E4248" s="17"/>
      <c r="F4248" s="18"/>
      <c r="G4248" s="17"/>
      <c r="H4248" s="25"/>
    </row>
    <row r="4249" spans="1:8" ht="15.75" customHeight="1" x14ac:dyDescent="0.25">
      <c r="A4249" s="17" t="s">
        <v>36</v>
      </c>
      <c r="B4249" s="17"/>
      <c r="C4249" s="17"/>
      <c r="D4249" s="18"/>
      <c r="E4249" s="17"/>
      <c r="F4249" s="18"/>
      <c r="G4249" s="17"/>
      <c r="H4249" s="25"/>
    </row>
    <row r="4250" spans="1:8" ht="15.75" customHeight="1" x14ac:dyDescent="0.25">
      <c r="A4250" s="17"/>
      <c r="B4250" s="17"/>
      <c r="C4250" s="17"/>
      <c r="D4250" s="18"/>
      <c r="E4250" s="17"/>
      <c r="F4250" s="18"/>
      <c r="G4250" s="17"/>
      <c r="H4250" s="25"/>
    </row>
    <row r="4251" spans="1:8" ht="15.75" customHeight="1" x14ac:dyDescent="0.25">
      <c r="A4251" s="26" t="s">
        <v>37</v>
      </c>
      <c r="B4251" s="27" t="s">
        <v>38</v>
      </c>
      <c r="C4251" s="27"/>
      <c r="D4251" s="28" t="s">
        <v>39</v>
      </c>
      <c r="E4251" s="29" t="s">
        <v>40</v>
      </c>
      <c r="F4251" s="30" t="s">
        <v>41</v>
      </c>
      <c r="G4251" s="31" t="s">
        <v>42</v>
      </c>
      <c r="H4251" s="33" t="s">
        <v>43</v>
      </c>
    </row>
    <row r="4252" spans="1:8" ht="15.75" customHeight="1" x14ac:dyDescent="0.25">
      <c r="A4252" s="34"/>
      <c r="B4252" s="35"/>
      <c r="C4252" s="36"/>
      <c r="D4252" s="37"/>
      <c r="E4252" s="37"/>
      <c r="F4252" s="38"/>
      <c r="G4252" s="39"/>
      <c r="H4252" s="40"/>
    </row>
    <row r="4253" spans="1:8" ht="15.75" customHeight="1" x14ac:dyDescent="0.25">
      <c r="A4253" s="47"/>
      <c r="B4253" s="79" t="s">
        <v>1085</v>
      </c>
      <c r="C4253" s="80"/>
      <c r="D4253" s="50"/>
      <c r="E4253" s="50"/>
      <c r="F4253" s="50"/>
      <c r="G4253" s="50"/>
      <c r="H4253" s="45"/>
    </row>
    <row r="4254" spans="1:8" ht="15.75" customHeight="1" x14ac:dyDescent="0.25">
      <c r="A4254" s="47">
        <v>1</v>
      </c>
      <c r="B4254" s="333" t="s">
        <v>656</v>
      </c>
      <c r="C4254" s="334" t="s">
        <v>657</v>
      </c>
      <c r="D4254" s="50">
        <v>1</v>
      </c>
      <c r="E4254" s="300">
        <v>4</v>
      </c>
      <c r="F4254" s="335">
        <f t="shared" ref="F4254:F4256" si="193">+E4254*D4254</f>
      </c>
      <c r="G4254" s="106">
        <v>1</v>
      </c>
      <c r="H4254" s="45">
        <f t="shared" ref="H4254:H4257" si="194">+G4254*F4254</f>
      </c>
    </row>
    <row r="4255" spans="1:8" ht="15.75" customHeight="1" x14ac:dyDescent="0.25">
      <c r="A4255" s="47">
        <v>2</v>
      </c>
      <c r="B4255" s="333" t="s">
        <v>233</v>
      </c>
      <c r="C4255" s="334" t="s">
        <v>895</v>
      </c>
      <c r="D4255" s="108">
        <v>1</v>
      </c>
      <c r="E4255" s="340">
        <v>4</v>
      </c>
      <c r="F4255" s="335">
        <f t="shared" si="193"/>
      </c>
      <c r="G4255" s="106">
        <v>1</v>
      </c>
      <c r="H4255" s="45">
        <f t="shared" si="194"/>
      </c>
    </row>
    <row r="4256" spans="1:8" ht="15.75" customHeight="1" x14ac:dyDescent="0.25">
      <c r="A4256" s="47">
        <v>3</v>
      </c>
      <c r="B4256" s="333" t="s">
        <v>166</v>
      </c>
      <c r="C4256" s="334" t="s">
        <v>952</v>
      </c>
      <c r="D4256" s="50">
        <v>1</v>
      </c>
      <c r="E4256" s="300">
        <v>4</v>
      </c>
      <c r="F4256" s="335">
        <f t="shared" si="193"/>
      </c>
      <c r="G4256" s="106">
        <v>1</v>
      </c>
      <c r="H4256" s="45">
        <f t="shared" si="194"/>
      </c>
    </row>
    <row r="4257" spans="1:8" ht="15.75" customHeight="1" x14ac:dyDescent="0.25">
      <c r="A4257" s="47">
        <v>4</v>
      </c>
      <c r="B4257" s="333" t="s">
        <v>176</v>
      </c>
      <c r="C4257" s="334" t="s">
        <v>954</v>
      </c>
      <c r="D4257" s="187">
        <v>6</v>
      </c>
      <c r="E4257" s="336">
        <v>4</v>
      </c>
      <c r="F4257" s="335">
        <v>23</v>
      </c>
      <c r="G4257" s="106">
        <v>1</v>
      </c>
      <c r="H4257" s="45">
        <f t="shared" si="194"/>
      </c>
    </row>
    <row r="4258" spans="1:8" ht="15.75" customHeight="1" x14ac:dyDescent="0.25">
      <c r="A4258" s="47">
        <v>5</v>
      </c>
      <c r="B4258" s="333" t="s">
        <v>176</v>
      </c>
      <c r="C4258" s="334" t="s">
        <v>954</v>
      </c>
      <c r="D4258" s="189"/>
      <c r="E4258" s="337"/>
      <c r="F4258" s="335">
        <v>1</v>
      </c>
      <c r="G4258" s="224" t="s">
        <v>571</v>
      </c>
      <c r="H4258" s="45"/>
    </row>
    <row r="4259" spans="1:8" ht="15.75" customHeight="1" x14ac:dyDescent="0.25">
      <c r="A4259" s="47"/>
      <c r="B4259" s="333"/>
      <c r="C4259" s="334"/>
      <c r="D4259" s="187"/>
      <c r="E4259" s="336"/>
      <c r="F4259" s="335"/>
      <c r="G4259" s="106"/>
      <c r="H4259" s="45"/>
    </row>
    <row r="4260" spans="1:8" ht="15.75" customHeight="1" x14ac:dyDescent="0.25">
      <c r="A4260" s="47"/>
      <c r="B4260" s="333"/>
      <c r="C4260" s="334"/>
      <c r="D4260" s="189"/>
      <c r="E4260" s="337"/>
      <c r="F4260" s="335"/>
      <c r="G4260" s="43"/>
      <c r="H4260" s="45"/>
    </row>
    <row r="4261" spans="1:8" ht="15.75" customHeight="1" x14ac:dyDescent="0.25">
      <c r="A4261" s="83"/>
      <c r="B4261" s="84"/>
      <c r="C4261" s="17"/>
      <c r="D4261" s="58"/>
      <c r="E4261" s="58"/>
      <c r="F4261" s="18"/>
      <c r="G4261" s="58"/>
      <c r="H4261" s="61"/>
    </row>
    <row r="4262" spans="1:8" ht="15.75" customHeight="1" x14ac:dyDescent="0.25">
      <c r="A4262" s="62"/>
      <c r="B4262" s="63"/>
      <c r="C4262" s="64" t="s">
        <v>58</v>
      </c>
      <c r="D4262" s="338">
        <f>SUM(D4253:D4261)</f>
      </c>
      <c r="E4262" s="28"/>
      <c r="F4262" s="28"/>
      <c r="G4262" s="339"/>
      <c r="H4262" s="328">
        <f>SUM(H4254:H4261)</f>
      </c>
    </row>
    <row r="4263" spans="1:8" ht="15.75" customHeight="1" x14ac:dyDescent="0.25">
      <c r="A4263" s="69"/>
      <c r="B4263" s="70"/>
      <c r="C4263" s="70"/>
      <c r="D4263" s="71"/>
      <c r="E4263" s="70"/>
      <c r="F4263" s="72"/>
      <c r="G4263" s="73"/>
      <c r="H4263" s="74"/>
    </row>
    <row r="4264" spans="1:8" ht="15.75" customHeight="1" x14ac:dyDescent="0.25">
      <c r="A4264" s="85" t="s">
        <v>72</v>
      </c>
      <c r="B4264" s="85"/>
      <c r="C4264" s="85"/>
      <c r="D4264" s="85"/>
      <c r="E4264" s="85"/>
      <c r="F4264" s="85"/>
      <c r="G4264" s="85"/>
      <c r="H4264" s="85"/>
    </row>
    <row r="4265" spans="1:8" ht="15.75" customHeight="1" x14ac:dyDescent="0.25">
      <c r="A4265" s="76"/>
      <c r="B4265" s="76"/>
      <c r="C4265" s="76"/>
      <c r="D4265" s="77" t="s">
        <v>59</v>
      </c>
      <c r="E4265" s="76" t="s">
        <v>60</v>
      </c>
      <c r="F4265" s="76"/>
      <c r="G4265" s="17"/>
      <c r="H4265" s="25"/>
    </row>
    <row r="4266" spans="1:8" ht="15.75" customHeight="1" x14ac:dyDescent="0.25">
      <c r="A4266" s="17"/>
      <c r="B4266" s="17"/>
      <c r="C4266" s="17"/>
      <c r="D4266" s="18"/>
      <c r="E4266" s="17"/>
      <c r="F4266" s="17"/>
      <c r="G4266" s="17"/>
      <c r="H4266" s="25"/>
    </row>
    <row r="4267" spans="1:8" ht="15.75" customHeight="1" x14ac:dyDescent="0.25">
      <c r="A4267" s="17"/>
      <c r="B4267" s="17"/>
      <c r="C4267" s="17"/>
      <c r="D4267" s="18"/>
      <c r="E4267" s="17"/>
      <c r="F4267" s="17"/>
      <c r="G4267" s="17"/>
      <c r="H4267" s="25"/>
    </row>
    <row r="4268" spans="1:8" ht="15.75" customHeight="1" x14ac:dyDescent="0.25">
      <c r="A4268" s="76"/>
      <c r="B4268" s="76"/>
      <c r="C4268" s="76"/>
      <c r="D4268" s="77"/>
      <c r="E4268" s="76" t="s">
        <v>61</v>
      </c>
      <c r="F4268" s="76"/>
      <c r="G4268" s="17"/>
      <c r="H4268" s="25"/>
    </row>
    <row r="4269" spans="1:8" ht="15.75" customHeight="1" x14ac:dyDescent="0.25">
      <c r="D4269" s="9"/>
      <c r="H4269" s="9"/>
    </row>
    <row r="4270" spans="1:8" ht="15.75" customHeight="1" x14ac:dyDescent="0.25">
      <c r="D4270" s="9"/>
      <c r="H4270" s="9"/>
    </row>
    <row r="4271" spans="1:8" ht="15.75" customHeight="1" x14ac:dyDescent="0.25">
      <c r="D4271" s="9"/>
      <c r="H4271" s="9"/>
    </row>
    <row r="4272" spans="1:8" ht="15.75" customHeight="1" x14ac:dyDescent="0.25">
      <c r="D4272" s="9"/>
      <c r="H4272" s="9"/>
    </row>
    <row r="4273" spans="1:8" ht="15.75" customHeight="1" x14ac:dyDescent="0.25">
      <c r="D4273" s="9"/>
      <c r="H4273" s="9"/>
    </row>
    <row r="4274" spans="1:8" ht="15.75" customHeight="1" x14ac:dyDescent="0.25">
      <c r="D4274" s="9"/>
      <c r="H4274" s="9"/>
    </row>
    <row r="4275" spans="1:8" ht="15.75" customHeight="1" x14ac:dyDescent="0.25">
      <c r="D4275" s="9"/>
      <c r="H4275" s="9"/>
    </row>
    <row r="4276" spans="1:8" ht="15.75" customHeight="1" x14ac:dyDescent="0.25">
      <c r="D4276" s="9"/>
      <c r="H4276" s="9"/>
    </row>
    <row r="4277" spans="1:8" ht="15.75" customHeight="1" x14ac:dyDescent="0.25">
      <c r="D4277" s="9"/>
      <c r="H4277" s="9"/>
    </row>
    <row r="4278" spans="1:8" ht="15.75" customHeight="1" x14ac:dyDescent="0.25">
      <c r="D4278" s="9"/>
      <c r="H4278" s="9"/>
    </row>
    <row r="4279" spans="1:8" ht="15.75" customHeight="1" x14ac:dyDescent="0.25">
      <c r="D4279" s="9"/>
      <c r="H4279" s="9"/>
    </row>
    <row r="4280" spans="1:8" ht="15.75" customHeight="1" x14ac:dyDescent="0.25">
      <c r="D4280" s="9"/>
      <c r="H4280" s="9"/>
    </row>
    <row r="4281" spans="1:8" ht="15.75" customHeight="1" x14ac:dyDescent="0.25">
      <c r="D4281" s="9"/>
      <c r="H4281" s="9"/>
    </row>
    <row r="4282" spans="1:8" ht="15.75" customHeight="1" x14ac:dyDescent="0.25">
      <c r="D4282" s="9"/>
      <c r="H4282" s="9"/>
    </row>
    <row r="4283" spans="1:8" ht="15.75" customHeight="1" x14ac:dyDescent="0.25">
      <c r="D4283" s="9"/>
      <c r="H4283" s="9"/>
    </row>
    <row r="4284" spans="1:8" ht="15.75" customHeight="1" x14ac:dyDescent="0.25">
      <c r="D4284" s="9"/>
      <c r="H4284" s="9"/>
    </row>
    <row r="4285" spans="1:8" ht="15.75" customHeight="1" x14ac:dyDescent="0.25">
      <c r="A4285" s="36" t="s">
        <v>21</v>
      </c>
      <c r="B4285" s="36"/>
      <c r="C4285" s="36"/>
      <c r="D4285" s="36"/>
      <c r="E4285" s="36"/>
      <c r="F4285" s="36"/>
      <c r="G4285" s="36"/>
      <c r="H4285" s="36"/>
    </row>
    <row r="4286" spans="1:8" ht="15.75" customHeight="1" x14ac:dyDescent="0.25">
      <c r="A4286" s="17"/>
      <c r="B4286" s="17"/>
      <c r="C4286" s="17"/>
      <c r="D4286" s="18"/>
      <c r="E4286" s="17"/>
      <c r="F4286" s="17"/>
      <c r="G4286" s="17"/>
      <c r="H4286" s="24"/>
    </row>
    <row r="4287" spans="1:8" ht="15.75" customHeight="1" x14ac:dyDescent="0.25">
      <c r="A4287" s="17"/>
      <c r="B4287" s="17"/>
      <c r="C4287" s="18"/>
      <c r="D4287" s="75"/>
      <c r="E4287" s="36"/>
      <c r="F4287" s="36"/>
      <c r="G4287" s="36"/>
      <c r="H4287" s="25"/>
    </row>
    <row r="4288" spans="1:8" ht="15.75" customHeight="1" x14ac:dyDescent="0.25">
      <c r="A4288" s="17" t="s">
        <v>28</v>
      </c>
      <c r="B4288" s="17"/>
      <c r="C4288" s="17"/>
      <c r="D4288" s="18"/>
      <c r="E4288" s="17"/>
      <c r="F4288" s="19" t="s">
        <v>24</v>
      </c>
      <c r="G4288" s="21" t="s">
        <v>982</v>
      </c>
      <c r="H4288" s="22"/>
    </row>
    <row r="4289" spans="1:8" ht="15.75" customHeight="1" x14ac:dyDescent="0.25">
      <c r="A4289" s="17" t="inlineStr">
        <is>
          <t>Dealer-009</t>
        </is>
      </c>
      <c r="B4289" s="17"/>
      <c r="C4289" s="17" t="inlineStr">
        <is>
          <t>ATTN: Contact-001</t>
        </is>
      </c>
      <c r="D4289" s="18"/>
      <c r="E4289" s="17"/>
      <c r="F4289" s="19" t="s">
        <v>29</v>
      </c>
      <c r="G4289" s="17" t="s">
        <v>984</v>
      </c>
      <c r="H4289" s="18"/>
    </row>
    <row r="4290" spans="1:8" ht="15.75" customHeight="1" x14ac:dyDescent="0.25">
      <c r="A4290" s="17" t="inlineStr">
        <is>
          <t>Address line (redacted)</t>
        </is>
      </c>
      <c r="B4290" s="17"/>
      <c r="C4290" s="17"/>
      <c r="D4290" s="18"/>
      <c r="E4290" s="19"/>
      <c r="F4290" s="17"/>
      <c r="G4290" s="17"/>
      <c r="H4290" s="25"/>
    </row>
    <row r="4291" spans="1:8" ht="15.75" customHeight="1" x14ac:dyDescent="0.25">
      <c r="A4291" s="17" t="inlineStr">
        <is>
          <t>Address line (redacted)</t>
        </is>
      </c>
      <c r="B4291" s="17"/>
      <c r="C4291" s="17"/>
      <c r="D4291" s="24"/>
      <c r="E4291" s="17"/>
      <c r="F4291" s="18"/>
      <c r="G4291" s="17"/>
      <c r="H4291" s="25"/>
    </row>
    <row r="4292" spans="1:8" ht="15.75" customHeight="1" x14ac:dyDescent="0.25">
      <c r="D4292" s="24"/>
      <c r="E4292" s="17"/>
      <c r="F4292" s="18"/>
      <c r="G4292" s="17"/>
      <c r="H4292" s="25"/>
    </row>
    <row r="4293" spans="1:8" ht="15.75" customHeight="1" x14ac:dyDescent="0.25">
      <c r="A4293" s="17" t="s">
        <v>34</v>
      </c>
      <c r="B4293" s="17"/>
      <c r="C4293" s="17"/>
      <c r="D4293" s="18"/>
      <c r="E4293" s="17"/>
      <c r="F4293" s="18"/>
      <c r="G4293" s="17"/>
      <c r="H4293" s="25"/>
    </row>
    <row r="4294" spans="1:8" ht="15.75" customHeight="1" x14ac:dyDescent="0.25">
      <c r="A4294" s="17"/>
      <c r="B4294" s="17"/>
      <c r="C4294" s="17"/>
      <c r="D4294" s="18"/>
      <c r="E4294" s="17"/>
      <c r="F4294" s="18"/>
      <c r="G4294" s="17"/>
      <c r="H4294" s="25"/>
    </row>
    <row r="4295" spans="1:8" ht="15.75" customHeight="1" x14ac:dyDescent="0.25">
      <c r="A4295" s="17" t="s">
        <v>35</v>
      </c>
      <c r="B4295" s="17"/>
      <c r="C4295" s="17"/>
      <c r="D4295" s="18"/>
      <c r="E4295" s="17"/>
      <c r="F4295" s="18"/>
      <c r="G4295" s="17"/>
      <c r="H4295" s="25"/>
    </row>
    <row r="4296" spans="1:8" ht="15.75" customHeight="1" x14ac:dyDescent="0.25">
      <c r="A4296" s="17" t="s">
        <v>36</v>
      </c>
      <c r="B4296" s="17"/>
      <c r="C4296" s="17"/>
      <c r="D4296" s="18"/>
      <c r="E4296" s="17"/>
      <c r="F4296" s="18"/>
      <c r="G4296" s="17"/>
      <c r="H4296" s="25"/>
    </row>
    <row r="4297" spans="1:8" ht="15.75" customHeight="1" x14ac:dyDescent="0.25">
      <c r="A4297" s="17"/>
      <c r="B4297" s="17"/>
      <c r="C4297" s="17"/>
      <c r="D4297" s="18"/>
      <c r="E4297" s="17"/>
      <c r="F4297" s="18"/>
      <c r="G4297" s="17"/>
      <c r="H4297" s="25"/>
    </row>
    <row r="4298" spans="1:8" ht="15.75" customHeight="1" x14ac:dyDescent="0.25">
      <c r="A4298" s="26" t="s">
        <v>37</v>
      </c>
      <c r="B4298" s="27" t="s">
        <v>38</v>
      </c>
      <c r="C4298" s="27"/>
      <c r="D4298" s="28" t="s">
        <v>39</v>
      </c>
      <c r="E4298" s="29" t="s">
        <v>40</v>
      </c>
      <c r="F4298" s="30" t="s">
        <v>41</v>
      </c>
      <c r="G4298" s="31" t="s">
        <v>42</v>
      </c>
      <c r="H4298" s="33" t="s">
        <v>43</v>
      </c>
    </row>
    <row r="4299" spans="1:8" ht="15.75" customHeight="1" x14ac:dyDescent="0.25">
      <c r="A4299" s="34"/>
      <c r="B4299" s="35"/>
      <c r="C4299" s="36"/>
      <c r="D4299" s="37"/>
      <c r="E4299" s="37"/>
      <c r="F4299" s="38"/>
      <c r="G4299" s="39"/>
      <c r="H4299" s="40"/>
    </row>
    <row r="4300" spans="1:8" ht="15.75" customHeight="1" x14ac:dyDescent="0.25">
      <c r="A4300" s="47"/>
      <c r="B4300" s="79" t="s">
        <v>69</v>
      </c>
      <c r="C4300" s="80"/>
      <c r="D4300" s="50"/>
      <c r="E4300" s="50"/>
      <c r="F4300" s="50"/>
      <c r="G4300" s="50"/>
      <c r="H4300" s="45"/>
    </row>
    <row r="4301" spans="1:8" ht="15.75" customHeight="1" x14ac:dyDescent="0.25">
      <c r="A4301" s="47" t="s">
        <v>45</v>
      </c>
      <c r="B4301" s="51" t="s">
        <v>908</v>
      </c>
      <c r="C4301" s="49" t="s">
        <v>71</v>
      </c>
      <c r="D4301" s="50">
        <v>30</v>
      </c>
      <c r="E4301" s="50">
        <v>24</v>
      </c>
      <c r="F4301" s="50">
        <f>27.5*24</f>
      </c>
      <c r="G4301" s="50">
        <v>1</v>
      </c>
      <c r="H4301" s="81">
        <f>+G4301*F4301</f>
      </c>
    </row>
    <row r="4302" spans="1:8" ht="15.75" customHeight="1" x14ac:dyDescent="0.25">
      <c r="A4302" s="47" t="s">
        <v>48</v>
      </c>
      <c r="B4302" s="51" t="s">
        <v>908</v>
      </c>
      <c r="C4302" s="49" t="s">
        <v>71</v>
      </c>
      <c r="D4302" s="50"/>
      <c r="E4302" s="50"/>
      <c r="F4302" s="50">
        <v>60</v>
      </c>
      <c r="G4302" s="224" t="s">
        <v>571</v>
      </c>
      <c r="H4302" s="81"/>
    </row>
    <row r="4303" spans="1:8" ht="15.75" customHeight="1" x14ac:dyDescent="0.25">
      <c r="A4303" s="47"/>
      <c r="B4303" s="82"/>
      <c r="C4303" s="49"/>
      <c r="D4303" s="50"/>
      <c r="E4303" s="50"/>
      <c r="F4303" s="50"/>
      <c r="G4303" s="50"/>
      <c r="H4303" s="81"/>
    </row>
    <row r="4304" spans="1:8" ht="15.75" customHeight="1" x14ac:dyDescent="0.25">
      <c r="A4304" s="47"/>
      <c r="B4304" s="51"/>
      <c r="C4304" s="49"/>
      <c r="D4304" s="50"/>
      <c r="E4304" s="50"/>
      <c r="F4304" s="50"/>
      <c r="G4304" s="50"/>
      <c r="H4304" s="81"/>
    </row>
    <row r="4305" spans="1:8" ht="15.75" customHeight="1" x14ac:dyDescent="0.25">
      <c r="A4305" s="83"/>
      <c r="B4305" s="84"/>
      <c r="C4305" s="17"/>
      <c r="D4305" s="58"/>
      <c r="E4305" s="58"/>
      <c r="F4305" s="18"/>
      <c r="G4305" s="58"/>
      <c r="H4305" s="61"/>
    </row>
    <row r="4306" spans="1:8" ht="15.75" customHeight="1" x14ac:dyDescent="0.25">
      <c r="A4306" s="62"/>
      <c r="B4306" s="63"/>
      <c r="C4306" s="64" t="s">
        <v>58</v>
      </c>
      <c r="D4306" s="65">
        <f>SUM(D4300:D4305)</f>
      </c>
      <c r="E4306" s="65"/>
      <c r="F4306" s="66">
        <f>SUM(F4301:F4305)</f>
      </c>
      <c r="G4306" s="67"/>
      <c r="H4306" s="68">
        <f>SUM(H4300:H4305)</f>
      </c>
    </row>
    <row r="4307" spans="1:8" ht="15.75" customHeight="1" x14ac:dyDescent="0.25">
      <c r="A4307" s="69"/>
      <c r="B4307" s="70"/>
      <c r="C4307" s="70"/>
      <c r="D4307" s="71"/>
      <c r="E4307" s="70"/>
      <c r="F4307" s="72"/>
      <c r="G4307" s="73"/>
      <c r="H4307" s="74"/>
    </row>
    <row r="4308" spans="1:8" ht="15.75" customHeight="1" x14ac:dyDescent="0.25">
      <c r="A4308" s="85" t="s">
        <v>72</v>
      </c>
      <c r="B4308" s="85"/>
      <c r="C4308" s="85"/>
      <c r="D4308" s="85"/>
      <c r="E4308" s="85"/>
      <c r="F4308" s="85"/>
      <c r="G4308" s="85"/>
      <c r="H4308" s="85"/>
    </row>
    <row r="4309" spans="1:8" ht="15.75" customHeight="1" x14ac:dyDescent="0.25">
      <c r="A4309" s="76"/>
      <c r="B4309" s="76"/>
      <c r="C4309" s="76"/>
      <c r="D4309" s="77" t="s">
        <v>59</v>
      </c>
      <c r="E4309" s="76" t="s">
        <v>60</v>
      </c>
      <c r="F4309" s="76"/>
      <c r="G4309" s="17"/>
      <c r="H4309" s="25"/>
    </row>
    <row r="4310" spans="1:8" ht="15.75" customHeight="1" x14ac:dyDescent="0.25">
      <c r="A4310" s="17"/>
      <c r="B4310" s="17"/>
      <c r="C4310" s="17"/>
      <c r="D4310" s="18"/>
      <c r="E4310" s="17"/>
      <c r="F4310" s="17"/>
      <c r="G4310" s="17"/>
      <c r="H4310" s="25"/>
    </row>
    <row r="4311" spans="1:8" ht="15.75" customHeight="1" x14ac:dyDescent="0.25">
      <c r="A4311" s="17"/>
      <c r="B4311" s="17"/>
      <c r="C4311" s="17"/>
      <c r="D4311" s="18"/>
      <c r="E4311" s="17"/>
      <c r="F4311" s="17"/>
      <c r="G4311" s="17"/>
      <c r="H4311" s="25"/>
    </row>
    <row r="4312" spans="1:8" ht="15.75" customHeight="1" x14ac:dyDescent="0.25">
      <c r="A4312" s="76"/>
      <c r="B4312" s="76"/>
      <c r="C4312" s="76"/>
      <c r="D4312" s="77"/>
      <c r="E4312" s="76" t="s">
        <v>61</v>
      </c>
      <c r="F4312" s="76"/>
      <c r="G4312" s="17"/>
      <c r="H4312" s="25"/>
    </row>
    <row r="4313" spans="1:8" ht="15.75" customHeight="1" x14ac:dyDescent="0.25">
      <c r="D4313" s="9"/>
      <c r="H4313" s="9"/>
    </row>
    <row r="4314" spans="1:8" ht="15.75" customHeight="1" x14ac:dyDescent="0.25">
      <c r="D4314" s="9"/>
      <c r="H4314" s="9"/>
    </row>
    <row r="4315" spans="1:8" ht="15.75" customHeight="1" x14ac:dyDescent="0.25">
      <c r="D4315" s="9"/>
      <c r="H4315" s="9"/>
    </row>
    <row r="4316" spans="1:8" ht="15.75" customHeight="1" x14ac:dyDescent="0.25">
      <c r="D4316" s="9"/>
      <c r="H4316" s="9"/>
    </row>
    <row r="4317" spans="1:8" ht="15.75" customHeight="1" x14ac:dyDescent="0.25">
      <c r="D4317" s="9"/>
      <c r="H4317" s="9"/>
    </row>
    <row r="4318" spans="1:8" ht="15.75" customHeight="1" x14ac:dyDescent="0.25">
      <c r="D4318" s="9"/>
      <c r="H4318" s="9"/>
    </row>
    <row r="4319" spans="1:8" ht="15.75" customHeight="1" x14ac:dyDescent="0.25">
      <c r="D4319" s="9"/>
      <c r="H4319" s="9"/>
    </row>
    <row r="4320" spans="1:8" ht="15.75" customHeight="1" x14ac:dyDescent="0.25">
      <c r="D4320" s="9"/>
      <c r="H4320" s="9"/>
    </row>
    <row r="4321" spans="1:8" ht="15.75" customHeight="1" x14ac:dyDescent="0.25">
      <c r="D4321" s="9"/>
      <c r="H4321" s="9"/>
    </row>
    <row r="4322" spans="1:8" ht="15.75" customHeight="1" x14ac:dyDescent="0.25">
      <c r="D4322" s="9"/>
      <c r="H4322" s="9"/>
    </row>
    <row r="4323" spans="1:8" ht="15.75" customHeight="1" x14ac:dyDescent="0.25">
      <c r="D4323" s="9"/>
      <c r="H4323" s="9"/>
    </row>
    <row r="4324" spans="1:8" ht="15.75" customHeight="1" x14ac:dyDescent="0.25">
      <c r="D4324" s="9"/>
      <c r="H4324" s="9"/>
    </row>
    <row r="4325" spans="1:8" ht="15.75" customHeight="1" x14ac:dyDescent="0.25">
      <c r="D4325" s="9"/>
      <c r="H4325" s="9"/>
    </row>
    <row r="4326" spans="1:8" ht="15.75" customHeight="1" x14ac:dyDescent="0.25">
      <c r="D4326" s="9"/>
      <c r="H4326" s="9"/>
    </row>
    <row r="4327" spans="1:8" ht="15.75" customHeight="1" x14ac:dyDescent="0.25">
      <c r="D4327" s="9"/>
      <c r="H4327" s="9"/>
    </row>
    <row r="4328" spans="1:8" ht="15.75" customHeight="1" x14ac:dyDescent="0.25">
      <c r="D4328" s="9"/>
      <c r="H4328" s="9"/>
    </row>
    <row r="4329" spans="1:8" ht="15.75" customHeight="1" x14ac:dyDescent="0.25">
      <c r="D4329" s="9"/>
      <c r="H4329" s="9"/>
    </row>
    <row r="4330" spans="1:8" ht="15.75" customHeight="1" x14ac:dyDescent="0.25">
      <c r="A4330" s="36" t="s">
        <v>21</v>
      </c>
      <c r="B4330" s="36"/>
      <c r="C4330" s="36"/>
      <c r="D4330" s="36"/>
      <c r="E4330" s="36"/>
      <c r="F4330" s="36"/>
      <c r="G4330" s="36"/>
      <c r="H4330" s="36"/>
    </row>
    <row r="4331" spans="1:8" ht="15.75" customHeight="1" x14ac:dyDescent="0.25">
      <c r="A4331" s="17"/>
      <c r="B4331" s="17"/>
      <c r="C4331" s="17"/>
      <c r="D4331" s="18"/>
      <c r="E4331" s="17"/>
      <c r="F4331" s="17"/>
      <c r="G4331" s="17"/>
      <c r="H4331" s="24"/>
    </row>
    <row r="4332" spans="1:8" ht="15.75" customHeight="1" x14ac:dyDescent="0.25">
      <c r="A4332" s="17" t="s">
        <v>28</v>
      </c>
      <c r="B4332" s="17"/>
      <c r="C4332" s="17"/>
      <c r="D4332" s="18"/>
      <c r="E4332" s="17"/>
      <c r="F4332" s="19" t="s">
        <v>24</v>
      </c>
      <c r="G4332" s="21" t="s">
        <v>985</v>
      </c>
      <c r="H4332" s="22"/>
    </row>
    <row r="4333" spans="1:8" ht="15.75" customHeight="1" x14ac:dyDescent="0.3">
      <c r="A4333" s="17" t="inlineStr">
        <is>
          <t>Dealer-003</t>
        </is>
      </c>
      <c r="B4333" s="87"/>
      <c r="C4333" s="17"/>
      <c r="D4333" s="18"/>
      <c r="E4333" s="17"/>
      <c r="F4333" s="19" t="s">
        <v>29</v>
      </c>
      <c r="G4333" s="17" t="s">
        <v>986</v>
      </c>
      <c r="H4333" s="18"/>
    </row>
    <row r="4334" spans="1:8" ht="15.75" customHeight="1" x14ac:dyDescent="0.3">
      <c r="A4334" s="17" t="inlineStr">
        <is>
          <t>Address line (redacted)</t>
        </is>
      </c>
      <c r="B4334" s="87"/>
      <c r="C4334" s="17"/>
      <c r="D4334" s="18"/>
      <c r="E4334" s="19"/>
      <c r="F4334" s="17"/>
      <c r="G4334" s="17"/>
      <c r="H4334" s="25"/>
    </row>
    <row r="4335" spans="1:8" ht="15.75" customHeight="1" x14ac:dyDescent="0.3">
      <c r="A4335" s="17" t="inlineStr">
        <is>
          <t>Address line (redacted)</t>
        </is>
      </c>
      <c r="B4335" s="87"/>
      <c r="C4335" s="17"/>
      <c r="D4335" s="24"/>
      <c r="E4335" s="17"/>
      <c r="F4335" s="18"/>
      <c r="G4335" s="17"/>
      <c r="H4335" s="25"/>
    </row>
    <row r="4336" spans="1:8" ht="15.75" customHeight="1" x14ac:dyDescent="0.25">
      <c r="D4336" s="24"/>
      <c r="E4336" s="17"/>
      <c r="F4336" s="18"/>
      <c r="G4336" s="17"/>
      <c r="H4336" s="25"/>
    </row>
    <row r="4337" spans="1:8" ht="15.75" customHeight="1" x14ac:dyDescent="0.25">
      <c r="A4337" s="17" t="s">
        <v>34</v>
      </c>
      <c r="B4337" s="17"/>
      <c r="C4337" s="17"/>
      <c r="D4337" s="18"/>
      <c r="E4337" s="17"/>
      <c r="F4337" s="18"/>
      <c r="G4337" s="17"/>
      <c r="H4337" s="25"/>
    </row>
    <row r="4338" spans="1:8" ht="15.75" customHeight="1" x14ac:dyDescent="0.25">
      <c r="A4338" s="17" t="s">
        <v>35</v>
      </c>
      <c r="B4338" s="17"/>
      <c r="C4338" s="17"/>
      <c r="D4338" s="18"/>
      <c r="E4338" s="17"/>
      <c r="F4338" s="18"/>
      <c r="G4338" s="17"/>
      <c r="H4338" s="25"/>
    </row>
    <row r="4339" spans="1:8" ht="15.75" customHeight="1" x14ac:dyDescent="0.25">
      <c r="A4339" s="17" t="s">
        <v>36</v>
      </c>
      <c r="B4339" s="17"/>
      <c r="C4339" s="17"/>
      <c r="D4339" s="18"/>
      <c r="E4339" s="17"/>
      <c r="F4339" s="18"/>
      <c r="G4339" s="17"/>
      <c r="H4339" s="25"/>
    </row>
    <row r="4340" spans="1:8" ht="15.75" customHeight="1" x14ac:dyDescent="0.25">
      <c r="A4340" s="17"/>
      <c r="B4340" s="17"/>
      <c r="C4340" s="17"/>
      <c r="D4340" s="18"/>
      <c r="E4340" s="17"/>
      <c r="F4340" s="18"/>
      <c r="G4340" s="17"/>
      <c r="H4340" s="25"/>
    </row>
    <row r="4341" spans="1:8" ht="15.75" customHeight="1" x14ac:dyDescent="0.25">
      <c r="A4341" s="26" t="s">
        <v>37</v>
      </c>
      <c r="B4341" s="27" t="s">
        <v>38</v>
      </c>
      <c r="C4341" s="27"/>
      <c r="D4341" s="28" t="s">
        <v>39</v>
      </c>
      <c r="E4341" s="29" t="s">
        <v>40</v>
      </c>
      <c r="F4341" s="30" t="s">
        <v>41</v>
      </c>
      <c r="G4341" s="31" t="s">
        <v>42</v>
      </c>
      <c r="H4341" s="33" t="s">
        <v>43</v>
      </c>
    </row>
    <row r="4342" spans="1:8" ht="15.75" customHeight="1" x14ac:dyDescent="0.25">
      <c r="A4342" s="34"/>
      <c r="B4342" s="35"/>
      <c r="C4342" s="36"/>
      <c r="D4342" s="37"/>
      <c r="E4342" s="37"/>
      <c r="F4342" s="38"/>
      <c r="G4342" s="39"/>
      <c r="H4342" s="40"/>
    </row>
    <row r="4343" spans="1:8" ht="15.75" customHeight="1" x14ac:dyDescent="0.25">
      <c r="A4343" s="47"/>
      <c r="B4343" s="79" t="s">
        <v>1092</v>
      </c>
      <c r="C4343" s="80"/>
      <c r="D4343" s="50"/>
      <c r="E4343" s="50"/>
      <c r="F4343" s="50"/>
      <c r="G4343" s="50"/>
      <c r="H4343" s="45"/>
    </row>
    <row r="4344" spans="1:8" ht="15.75" customHeight="1" x14ac:dyDescent="0.25">
      <c r="A4344" s="47">
        <v>1</v>
      </c>
      <c r="B4344" s="333" t="s">
        <v>233</v>
      </c>
      <c r="C4344" s="334" t="s">
        <v>895</v>
      </c>
      <c r="D4344" s="187">
        <v>5</v>
      </c>
      <c r="E4344" s="336">
        <v>4</v>
      </c>
      <c r="F4344" s="335">
        <v>19</v>
      </c>
      <c r="G4344" s="106">
        <v>1</v>
      </c>
      <c r="H4344" s="45">
        <f>+G4344*F4344</f>
      </c>
    </row>
    <row r="4345" spans="1:8" ht="15.75" customHeight="1" x14ac:dyDescent="0.25">
      <c r="A4345" s="47"/>
      <c r="B4345" s="333"/>
      <c r="C4345" s="334"/>
      <c r="D4345" s="189"/>
      <c r="E4345" s="337"/>
      <c r="F4345" s="335">
        <v>1</v>
      </c>
      <c r="G4345" s="224" t="s">
        <v>571</v>
      </c>
      <c r="H4345" s="45"/>
    </row>
    <row r="4346" spans="1:8" ht="15" customHeight="1" x14ac:dyDescent="0.25">
      <c r="A4346" s="47"/>
      <c r="B4346" s="360" t="s">
        <v>1093</v>
      </c>
      <c r="C4346" s="334"/>
      <c r="D4346" s="234"/>
      <c r="E4346" s="363"/>
      <c r="F4346" s="335"/>
      <c r="G4346" s="43"/>
      <c r="H4346" s="45"/>
    </row>
    <row r="4347" spans="1:8" ht="15.75" customHeight="1" x14ac:dyDescent="0.25">
      <c r="A4347" s="47"/>
      <c r="B4347" s="366"/>
      <c r="C4347" s="334"/>
      <c r="D4347" s="234"/>
      <c r="E4347" s="363"/>
      <c r="F4347" s="335"/>
      <c r="G4347" s="43"/>
      <c r="H4347" s="45"/>
    </row>
    <row r="4348" spans="1:8" ht="15.75" customHeight="1" x14ac:dyDescent="0.25">
      <c r="A4348" s="47"/>
      <c r="B4348" s="367"/>
      <c r="C4348" s="334"/>
      <c r="D4348" s="187"/>
      <c r="E4348" s="336"/>
      <c r="F4348" s="335"/>
      <c r="G4348" s="106"/>
      <c r="H4348" s="45"/>
    </row>
    <row r="4349" spans="1:8" ht="15.75" customHeight="1" x14ac:dyDescent="0.25">
      <c r="A4349" s="47"/>
      <c r="B4349" s="333"/>
      <c r="C4349" s="334"/>
      <c r="D4349" s="189"/>
      <c r="E4349" s="337"/>
      <c r="F4349" s="335"/>
      <c r="G4349" s="43"/>
      <c r="H4349" s="45"/>
    </row>
    <row r="4350" spans="1:8" ht="15.75" customHeight="1" x14ac:dyDescent="0.25">
      <c r="A4350" s="83"/>
      <c r="B4350" s="84"/>
      <c r="C4350" s="17"/>
      <c r="D4350" s="58"/>
      <c r="E4350" s="58"/>
      <c r="F4350" s="18"/>
      <c r="G4350" s="58"/>
      <c r="H4350" s="61"/>
    </row>
    <row r="4351" spans="1:8" ht="15.75" customHeight="1" x14ac:dyDescent="0.25">
      <c r="A4351" s="62"/>
      <c r="B4351" s="63"/>
      <c r="C4351" s="64" t="s">
        <v>58</v>
      </c>
      <c r="D4351" s="338">
        <f>SUM(D4343:D4350)</f>
      </c>
      <c r="E4351" s="28"/>
      <c r="F4351" s="28"/>
      <c r="G4351" s="339"/>
      <c r="H4351" s="328">
        <f>SUM(H4344:H4350)</f>
      </c>
    </row>
    <row r="4352" spans="1:8" ht="15.75" customHeight="1" x14ac:dyDescent="0.25">
      <c r="A4352" s="69"/>
      <c r="B4352" s="70"/>
      <c r="C4352" s="70"/>
      <c r="D4352" s="71"/>
      <c r="E4352" s="70"/>
      <c r="F4352" s="72"/>
      <c r="G4352" s="73"/>
      <c r="H4352" s="74"/>
    </row>
    <row r="4353" spans="1:8" ht="15.75" customHeight="1" x14ac:dyDescent="0.25">
      <c r="A4353" s="85" t="s">
        <v>72</v>
      </c>
      <c r="B4353" s="85"/>
      <c r="C4353" s="85"/>
      <c r="D4353" s="85"/>
      <c r="E4353" s="85"/>
      <c r="F4353" s="85"/>
      <c r="G4353" s="85"/>
      <c r="H4353" s="85"/>
    </row>
    <row r="4354" spans="1:8" ht="15.75" customHeight="1" x14ac:dyDescent="0.25">
      <c r="A4354" s="76"/>
      <c r="B4354" s="76"/>
      <c r="C4354" s="76"/>
      <c r="D4354" s="77" t="s">
        <v>59</v>
      </c>
      <c r="E4354" s="76" t="s">
        <v>60</v>
      </c>
      <c r="F4354" s="76"/>
      <c r="G4354" s="17"/>
      <c r="H4354" s="25"/>
    </row>
    <row r="4355" spans="1:8" ht="15.75" customHeight="1" x14ac:dyDescent="0.25">
      <c r="A4355" s="17"/>
      <c r="B4355" s="17"/>
      <c r="C4355" s="17"/>
      <c r="D4355" s="18"/>
      <c r="E4355" s="17"/>
      <c r="F4355" s="17"/>
      <c r="G4355" s="17"/>
      <c r="H4355" s="25"/>
    </row>
    <row r="4356" spans="1:8" ht="15.75" customHeight="1" x14ac:dyDescent="0.25">
      <c r="A4356" s="17"/>
      <c r="B4356" s="17"/>
      <c r="C4356" s="17"/>
      <c r="D4356" s="18"/>
      <c r="E4356" s="17"/>
      <c r="F4356" s="17"/>
      <c r="G4356" s="17"/>
      <c r="H4356" s="25"/>
    </row>
    <row r="4357" spans="1:8" ht="15.75" customHeight="1" x14ac:dyDescent="0.25">
      <c r="A4357" s="76"/>
      <c r="B4357" s="76"/>
      <c r="C4357" s="76"/>
      <c r="D4357" s="77"/>
      <c r="E4357" s="76" t="s">
        <v>61</v>
      </c>
      <c r="F4357" s="76"/>
      <c r="G4357" s="17"/>
      <c r="H4357" s="25"/>
    </row>
    <row r="4358" spans="1:8" ht="15.75" customHeight="1" x14ac:dyDescent="0.25">
      <c r="D4358" s="9"/>
      <c r="H4358" s="9"/>
    </row>
    <row r="4359" spans="1:8" ht="15.75" customHeight="1" x14ac:dyDescent="0.25">
      <c r="D4359" s="9"/>
      <c r="H4359" s="9"/>
    </row>
    <row r="4360" spans="1:8" ht="15.75" customHeight="1" x14ac:dyDescent="0.25">
      <c r="D4360" s="9"/>
      <c r="H4360" s="9"/>
    </row>
    <row r="4361" spans="1:8" ht="15.75" customHeight="1" x14ac:dyDescent="0.25">
      <c r="D4361" s="9"/>
      <c r="H4361" s="9"/>
    </row>
    <row r="4362" spans="1:8" ht="15.75" customHeight="1" x14ac:dyDescent="0.25">
      <c r="D4362" s="9"/>
      <c r="H4362" s="9"/>
    </row>
    <row r="4363" spans="1:8" ht="15.75" customHeight="1" x14ac:dyDescent="0.25">
      <c r="D4363" s="9"/>
      <c r="H4363" s="9"/>
    </row>
    <row r="4364" spans="1:8" ht="15.75" customHeight="1" x14ac:dyDescent="0.25">
      <c r="D4364" s="9"/>
      <c r="H4364" s="9"/>
    </row>
    <row r="4365" spans="1:8" ht="15.75" customHeight="1" x14ac:dyDescent="0.25">
      <c r="D4365" s="9"/>
      <c r="H4365" s="9"/>
    </row>
    <row r="4366" spans="1:8" ht="15.75" customHeight="1" x14ac:dyDescent="0.25">
      <c r="D4366" s="9"/>
      <c r="H4366" s="9"/>
    </row>
    <row r="4367" spans="1:8" ht="15.75" customHeight="1" x14ac:dyDescent="0.25">
      <c r="D4367" s="9"/>
      <c r="H4367" s="9"/>
    </row>
    <row r="4368" spans="1:8" ht="15.75" customHeight="1" x14ac:dyDescent="0.25">
      <c r="D4368" s="9"/>
      <c r="H4368" s="9"/>
    </row>
    <row r="4369" spans="1:8" ht="15.75" customHeight="1" x14ac:dyDescent="0.25">
      <c r="D4369" s="9"/>
      <c r="H4369" s="9"/>
    </row>
    <row r="4370" spans="1:8" ht="15.75" customHeight="1" x14ac:dyDescent="0.25">
      <c r="D4370" s="9"/>
      <c r="H4370" s="9"/>
    </row>
    <row r="4371" spans="1:8" ht="15.75" customHeight="1" x14ac:dyDescent="0.25">
      <c r="D4371" s="9"/>
      <c r="H4371" s="9"/>
    </row>
    <row r="4372" spans="1:8" ht="15.75" customHeight="1" x14ac:dyDescent="0.25">
      <c r="D4372" s="9"/>
      <c r="H4372" s="9"/>
    </row>
    <row r="4373" spans="1:8" ht="15.75" customHeight="1" x14ac:dyDescent="0.25">
      <c r="D4373" s="9"/>
      <c r="H4373" s="9"/>
    </row>
    <row r="4374" spans="1:8" ht="15.75" customHeight="1" x14ac:dyDescent="0.25">
      <c r="D4374" s="9"/>
      <c r="H4374" s="9"/>
    </row>
    <row r="4375" spans="1:8" ht="15.75" customHeight="1" x14ac:dyDescent="0.25">
      <c r="A4375" s="36" t="s">
        <v>21</v>
      </c>
      <c r="B4375" s="36"/>
      <c r="C4375" s="36"/>
      <c r="D4375" s="36"/>
      <c r="E4375" s="36"/>
      <c r="F4375" s="36"/>
      <c r="G4375" s="36"/>
      <c r="H4375" s="36"/>
    </row>
    <row r="4376" spans="1:8" ht="15.75" customHeight="1" x14ac:dyDescent="0.25">
      <c r="A4376" s="17"/>
      <c r="B4376" s="17"/>
      <c r="C4376" s="17"/>
      <c r="D4376" s="18"/>
      <c r="E4376" s="17"/>
      <c r="F4376" s="17"/>
      <c r="G4376" s="17"/>
      <c r="H4376" s="24"/>
    </row>
    <row r="4377" spans="1:8" ht="15.75" customHeight="1" x14ac:dyDescent="0.25">
      <c r="A4377" s="17" t="s">
        <v>28</v>
      </c>
      <c r="B4377" s="17"/>
      <c r="C4377" s="17"/>
      <c r="D4377" s="18"/>
      <c r="E4377" s="17"/>
      <c r="F4377" s="19" t="s">
        <v>24</v>
      </c>
      <c r="G4377" s="21" t="s">
        <v>664</v>
      </c>
      <c r="H4377" s="22"/>
    </row>
    <row r="4378" spans="1:8" ht="15.75" customHeight="1" x14ac:dyDescent="0.3">
      <c r="A4378" s="17" t="inlineStr">
        <is>
          <t>Dealer-003</t>
        </is>
      </c>
      <c r="B4378" s="87"/>
      <c r="C4378" s="17"/>
      <c r="D4378" s="18"/>
      <c r="E4378" s="17"/>
      <c r="F4378" s="19" t="s">
        <v>29</v>
      </c>
      <c r="G4378" s="17" t="s">
        <v>989</v>
      </c>
      <c r="H4378" s="18"/>
    </row>
    <row r="4379" spans="1:8" ht="15.75" customHeight="1" x14ac:dyDescent="0.3">
      <c r="A4379" s="17" t="inlineStr">
        <is>
          <t>Address line (redacted)</t>
        </is>
      </c>
      <c r="B4379" s="87"/>
      <c r="C4379" s="17"/>
      <c r="D4379" s="18"/>
      <c r="E4379" s="19"/>
      <c r="F4379" s="17"/>
      <c r="G4379" s="17"/>
      <c r="H4379" s="25"/>
    </row>
    <row r="4380" spans="1:8" ht="15.75" customHeight="1" x14ac:dyDescent="0.3">
      <c r="A4380" s="17" t="inlineStr">
        <is>
          <t>Address line (redacted)</t>
        </is>
      </c>
      <c r="B4380" s="87"/>
      <c r="C4380" s="17"/>
      <c r="D4380" s="24"/>
      <c r="E4380" s="17"/>
      <c r="F4380" s="18"/>
      <c r="G4380" s="17"/>
      <c r="H4380" s="25"/>
    </row>
    <row r="4381" spans="1:8" ht="15.75" customHeight="1" x14ac:dyDescent="0.25">
      <c r="D4381" s="24"/>
      <c r="E4381" s="17"/>
      <c r="F4381" s="18"/>
      <c r="G4381" s="17"/>
      <c r="H4381" s="25"/>
    </row>
    <row r="4382" spans="1:8" ht="15.75" customHeight="1" x14ac:dyDescent="0.25">
      <c r="A4382" s="17" t="s">
        <v>34</v>
      </c>
      <c r="B4382" s="17"/>
      <c r="C4382" s="17"/>
      <c r="D4382" s="18"/>
      <c r="E4382" s="17"/>
      <c r="F4382" s="18"/>
      <c r="G4382" s="17"/>
      <c r="H4382" s="25"/>
    </row>
    <row r="4383" spans="1:8" ht="15.75" customHeight="1" x14ac:dyDescent="0.25">
      <c r="A4383" s="17" t="s">
        <v>35</v>
      </c>
      <c r="B4383" s="17"/>
      <c r="C4383" s="17"/>
      <c r="D4383" s="18"/>
      <c r="E4383" s="17"/>
      <c r="F4383" s="18"/>
      <c r="G4383" s="17"/>
      <c r="H4383" s="25"/>
    </row>
    <row r="4384" spans="1:8" ht="15.75" customHeight="1" x14ac:dyDescent="0.25">
      <c r="A4384" s="17" t="s">
        <v>36</v>
      </c>
      <c r="B4384" s="17"/>
      <c r="C4384" s="17"/>
      <c r="D4384" s="18"/>
      <c r="E4384" s="17"/>
      <c r="F4384" s="18"/>
      <c r="G4384" s="17"/>
      <c r="H4384" s="25"/>
    </row>
    <row r="4385" spans="1:8" ht="15.75" customHeight="1" x14ac:dyDescent="0.25">
      <c r="A4385" s="17"/>
      <c r="B4385" s="17"/>
      <c r="C4385" s="17"/>
      <c r="D4385" s="18"/>
      <c r="E4385" s="17"/>
      <c r="F4385" s="18"/>
      <c r="G4385" s="17"/>
      <c r="H4385" s="25"/>
    </row>
    <row r="4386" spans="1:8" ht="15.75" customHeight="1" x14ac:dyDescent="0.25">
      <c r="A4386" s="26" t="s">
        <v>37</v>
      </c>
      <c r="B4386" s="27" t="s">
        <v>38</v>
      </c>
      <c r="C4386" s="27"/>
      <c r="D4386" s="28" t="s">
        <v>39</v>
      </c>
      <c r="E4386" s="29" t="s">
        <v>40</v>
      </c>
      <c r="F4386" s="30" t="s">
        <v>41</v>
      </c>
      <c r="G4386" s="31" t="s">
        <v>42</v>
      </c>
      <c r="H4386" s="33" t="s">
        <v>43</v>
      </c>
    </row>
    <row r="4387" spans="1:8" ht="15.75" customHeight="1" x14ac:dyDescent="0.25">
      <c r="A4387" s="34"/>
      <c r="B4387" s="35"/>
      <c r="C4387" s="36"/>
      <c r="D4387" s="37"/>
      <c r="E4387" s="37"/>
      <c r="F4387" s="38"/>
      <c r="G4387" s="39"/>
      <c r="H4387" s="40"/>
    </row>
    <row r="4388" spans="1:8" ht="15.75" customHeight="1" x14ac:dyDescent="0.25">
      <c r="A4388" s="47"/>
      <c r="B4388" s="79" t="s">
        <v>564</v>
      </c>
      <c r="C4388" s="80"/>
      <c r="D4388" s="50"/>
      <c r="E4388" s="50"/>
      <c r="F4388" s="50"/>
      <c r="G4388" s="50"/>
      <c r="H4388" s="45"/>
    </row>
    <row r="4389" spans="1:8" ht="15.75" customHeight="1" x14ac:dyDescent="0.25">
      <c r="A4389" s="47">
        <v>1</v>
      </c>
      <c r="B4389" s="333" t="s">
        <v>1068</v>
      </c>
      <c r="C4389" s="334" t="s">
        <v>1097</v>
      </c>
      <c r="D4389" s="194">
        <v>50</v>
      </c>
      <c r="E4389" s="300">
        <v>1</v>
      </c>
      <c r="F4389" s="335">
        <f t="shared" ref="F4389:F4392" si="195">D4389*E4389</f>
      </c>
      <c r="G4389" s="106">
        <v>1</v>
      </c>
      <c r="H4389" s="45">
        <f t="shared" ref="H4389:H4392" si="196">+G4389*F4389</f>
      </c>
    </row>
    <row r="4390" spans="1:8" ht="15.75" customHeight="1" x14ac:dyDescent="0.25">
      <c r="A4390" s="47">
        <v>2</v>
      </c>
      <c r="B4390" s="333" t="s">
        <v>1070</v>
      </c>
      <c r="C4390" s="334" t="s">
        <v>1097</v>
      </c>
      <c r="D4390" s="194">
        <v>50</v>
      </c>
      <c r="E4390" s="300">
        <v>1</v>
      </c>
      <c r="F4390" s="335">
        <f t="shared" si="195"/>
      </c>
      <c r="G4390" s="106">
        <v>1</v>
      </c>
      <c r="H4390" s="45">
        <f t="shared" si="196"/>
      </c>
    </row>
    <row r="4391" spans="1:8" ht="15.75" customHeight="1" x14ac:dyDescent="0.25">
      <c r="A4391" s="47">
        <v>3</v>
      </c>
      <c r="B4391" s="333" t="s">
        <v>1068</v>
      </c>
      <c r="C4391" s="334" t="s">
        <v>1098</v>
      </c>
      <c r="D4391" s="194">
        <v>50</v>
      </c>
      <c r="E4391" s="300">
        <v>1</v>
      </c>
      <c r="F4391" s="335">
        <f t="shared" si="195"/>
      </c>
      <c r="G4391" s="106">
        <v>1</v>
      </c>
      <c r="H4391" s="45">
        <f t="shared" si="196"/>
      </c>
    </row>
    <row r="4392" spans="1:8" ht="15.75" customHeight="1" x14ac:dyDescent="0.25">
      <c r="A4392" s="47">
        <v>4</v>
      </c>
      <c r="B4392" s="333" t="s">
        <v>1070</v>
      </c>
      <c r="C4392" s="334" t="s">
        <v>1098</v>
      </c>
      <c r="D4392" s="194">
        <v>50</v>
      </c>
      <c r="E4392" s="300">
        <v>1</v>
      </c>
      <c r="F4392" s="335">
        <f t="shared" si="195"/>
      </c>
      <c r="G4392" s="106">
        <v>1</v>
      </c>
      <c r="H4392" s="45">
        <f t="shared" si="196"/>
      </c>
    </row>
    <row r="4393" spans="1:8" ht="15.75" customHeight="1" x14ac:dyDescent="0.25">
      <c r="A4393" s="47"/>
      <c r="B4393" s="333"/>
      <c r="C4393" s="334"/>
      <c r="D4393" s="194"/>
      <c r="E4393" s="300"/>
      <c r="F4393" s="335"/>
      <c r="G4393" s="106"/>
      <c r="H4393" s="45"/>
    </row>
    <row r="4394" spans="1:8" ht="15.75" customHeight="1" x14ac:dyDescent="0.25">
      <c r="A4394" s="83"/>
      <c r="B4394" s="84"/>
      <c r="C4394" s="17"/>
      <c r="D4394" s="58"/>
      <c r="E4394" s="58"/>
      <c r="F4394" s="18"/>
      <c r="G4394" s="58"/>
      <c r="H4394" s="61"/>
    </row>
    <row r="4395" spans="1:8" ht="15.75" customHeight="1" x14ac:dyDescent="0.25">
      <c r="A4395" s="62"/>
      <c r="B4395" s="63"/>
      <c r="C4395" s="64" t="s">
        <v>58</v>
      </c>
      <c r="D4395" s="338">
        <f>SUM(D4388:D4394)</f>
      </c>
      <c r="E4395" s="28"/>
      <c r="F4395" s="28"/>
      <c r="G4395" s="339"/>
      <c r="H4395" s="328">
        <f>SUM(H4389:H4394)</f>
      </c>
    </row>
    <row r="4396" spans="1:8" ht="15.75" customHeight="1" x14ac:dyDescent="0.25">
      <c r="A4396" s="69"/>
      <c r="B4396" s="70"/>
      <c r="C4396" s="70"/>
      <c r="D4396" s="71"/>
      <c r="E4396" s="70"/>
      <c r="F4396" s="72"/>
      <c r="G4396" s="73"/>
      <c r="H4396" s="74"/>
    </row>
    <row r="4397" spans="1:8" ht="15.75" customHeight="1" x14ac:dyDescent="0.25">
      <c r="A4397" s="85" t="s">
        <v>72</v>
      </c>
      <c r="B4397" s="85"/>
      <c r="C4397" s="85"/>
      <c r="D4397" s="85"/>
      <c r="E4397" s="85"/>
      <c r="F4397" s="85"/>
      <c r="G4397" s="85"/>
      <c r="H4397" s="85"/>
    </row>
    <row r="4398" spans="1:8" ht="15.75" customHeight="1" x14ac:dyDescent="0.25">
      <c r="A4398" s="76"/>
      <c r="B4398" s="76"/>
      <c r="C4398" s="76"/>
      <c r="D4398" s="77" t="s">
        <v>59</v>
      </c>
      <c r="E4398" s="76" t="s">
        <v>60</v>
      </c>
      <c r="F4398" s="76"/>
      <c r="G4398" s="17"/>
      <c r="H4398" s="25"/>
    </row>
    <row r="4399" spans="1:8" ht="15.75" customHeight="1" x14ac:dyDescent="0.25">
      <c r="A4399" s="17"/>
      <c r="B4399" s="17"/>
      <c r="C4399" s="17"/>
      <c r="D4399" s="18"/>
      <c r="E4399" s="17"/>
      <c r="F4399" s="17"/>
      <c r="G4399" s="17"/>
      <c r="H4399" s="25"/>
    </row>
    <row r="4400" spans="1:8" ht="15.75" customHeight="1" x14ac:dyDescent="0.25">
      <c r="A4400" s="17"/>
      <c r="B4400" s="17"/>
      <c r="C4400" s="17"/>
      <c r="D4400" s="18"/>
      <c r="E4400" s="17"/>
      <c r="F4400" s="17"/>
      <c r="G4400" s="17"/>
      <c r="H4400" s="25"/>
    </row>
    <row r="4401" spans="1:8" ht="15.75" customHeight="1" x14ac:dyDescent="0.25">
      <c r="A4401" s="76"/>
      <c r="B4401" s="76"/>
      <c r="C4401" s="76"/>
      <c r="D4401" s="77"/>
      <c r="E4401" s="76" t="s">
        <v>61</v>
      </c>
      <c r="F4401" s="76"/>
      <c r="G4401" s="17"/>
      <c r="H4401" s="25"/>
    </row>
    <row r="4402" spans="1:8" ht="15.75" customHeight="1" x14ac:dyDescent="0.25">
      <c r="D4402" s="9"/>
      <c r="H4402" s="9"/>
    </row>
    <row r="4403" spans="1:8" ht="15.75" customHeight="1" x14ac:dyDescent="0.25">
      <c r="D4403" s="9"/>
      <c r="H4403" s="9"/>
    </row>
    <row r="4404" spans="1:8" ht="15.75" customHeight="1" x14ac:dyDescent="0.25">
      <c r="D4404" s="9"/>
      <c r="H4404" s="9"/>
    </row>
    <row r="4405" spans="1:8" ht="15.75" customHeight="1" x14ac:dyDescent="0.25">
      <c r="D4405" s="9"/>
      <c r="H4405" s="9"/>
    </row>
    <row r="4406" spans="1:8" ht="15.75" customHeight="1" x14ac:dyDescent="0.25">
      <c r="D4406" s="9"/>
      <c r="H4406" s="9"/>
    </row>
    <row r="4407" spans="1:8" ht="15.75" customHeight="1" x14ac:dyDescent="0.25">
      <c r="D4407" s="9"/>
      <c r="H4407" s="9"/>
    </row>
    <row r="4408" spans="1:8" ht="15.75" customHeight="1" x14ac:dyDescent="0.25">
      <c r="D4408" s="9"/>
      <c r="H4408" s="9"/>
    </row>
    <row r="4409" spans="1:8" ht="15.75" customHeight="1" x14ac:dyDescent="0.25">
      <c r="D4409" s="9"/>
      <c r="H4409" s="9"/>
    </row>
    <row r="4410" spans="1:8" ht="15.75" customHeight="1" x14ac:dyDescent="0.25">
      <c r="D4410" s="9"/>
      <c r="H4410" s="9"/>
    </row>
    <row r="4411" spans="1:8" ht="15.75" customHeight="1" x14ac:dyDescent="0.25">
      <c r="D4411" s="9"/>
      <c r="H4411" s="9"/>
    </row>
    <row r="4412" spans="1:8" ht="15.75" customHeight="1" x14ac:dyDescent="0.25">
      <c r="D4412" s="9"/>
      <c r="H4412" s="9"/>
    </row>
    <row r="4413" spans="1:8" ht="15.75" customHeight="1" x14ac:dyDescent="0.25">
      <c r="D4413" s="9"/>
      <c r="H4413" s="9"/>
    </row>
    <row r="4414" spans="1:8" ht="15.75" customHeight="1" x14ac:dyDescent="0.25">
      <c r="D4414" s="9"/>
      <c r="H4414" s="9"/>
    </row>
    <row r="4415" spans="1:8" ht="15.75" customHeight="1" x14ac:dyDescent="0.25">
      <c r="D4415" s="9"/>
      <c r="H4415" s="9"/>
    </row>
    <row r="4416" spans="1:8" ht="15.75" customHeight="1" x14ac:dyDescent="0.25">
      <c r="D4416" s="9"/>
      <c r="H4416" s="9"/>
    </row>
    <row r="4417" spans="1:8" ht="15.75" customHeight="1" x14ac:dyDescent="0.25">
      <c r="D4417" s="9"/>
      <c r="H4417" s="9"/>
    </row>
    <row r="4418" spans="1:8" ht="15.75" customHeight="1" x14ac:dyDescent="0.25">
      <c r="D4418" s="9"/>
      <c r="H4418" s="9"/>
    </row>
    <row r="4419" spans="1:8" ht="15.75" customHeight="1" x14ac:dyDescent="0.25">
      <c r="D4419" s="9"/>
      <c r="H4419" s="9"/>
    </row>
    <row r="4420" spans="1:8" ht="15.75" customHeight="1" x14ac:dyDescent="0.25">
      <c r="A4420" s="36" t="s">
        <v>21</v>
      </c>
      <c r="B4420" s="36"/>
      <c r="C4420" s="36"/>
      <c r="D4420" s="36"/>
      <c r="E4420" s="36"/>
      <c r="F4420" s="36"/>
      <c r="G4420" s="36"/>
      <c r="H4420" s="36"/>
    </row>
    <row r="4421" spans="1:8" ht="15.75" customHeight="1" x14ac:dyDescent="0.25">
      <c r="A4421" s="17"/>
      <c r="B4421" s="17"/>
      <c r="C4421" s="17"/>
      <c r="D4421" s="18"/>
      <c r="E4421" s="17"/>
      <c r="F4421" s="17"/>
      <c r="G4421" s="17"/>
      <c r="H4421" s="24"/>
    </row>
    <row r="4422" spans="1:8" ht="15.75" customHeight="1" x14ac:dyDescent="0.25">
      <c r="A4422" s="17"/>
      <c r="B4422" s="17"/>
      <c r="C4422" s="18"/>
      <c r="D4422" s="75"/>
      <c r="E4422" s="36"/>
      <c r="F4422" s="36"/>
      <c r="G4422" s="36"/>
      <c r="H4422" s="25"/>
    </row>
    <row r="4423" spans="1:8" ht="15.75" customHeight="1" x14ac:dyDescent="0.25">
      <c r="A4423" s="17" t="s">
        <v>28</v>
      </c>
      <c r="B4423" s="17"/>
      <c r="C4423" s="17"/>
      <c r="D4423" s="18"/>
      <c r="E4423" s="17"/>
      <c r="F4423" s="19" t="s">
        <v>24</v>
      </c>
      <c r="G4423" s="21" t="s">
        <v>664</v>
      </c>
      <c r="H4423" s="22"/>
    </row>
    <row r="4424" spans="1:8" ht="15.75" customHeight="1" x14ac:dyDescent="0.25">
      <c r="A4424" s="17" t="inlineStr">
        <is>
          <t>Dealer-009</t>
        </is>
      </c>
      <c r="B4424" s="17"/>
      <c r="C4424" s="17" t="inlineStr">
        <is>
          <t>ATTN: Contact-001</t>
        </is>
      </c>
      <c r="D4424" s="18"/>
      <c r="E4424" s="17"/>
      <c r="F4424" s="19" t="s">
        <v>29</v>
      </c>
      <c r="G4424" s="17" t="s">
        <v>992</v>
      </c>
      <c r="H4424" s="18"/>
    </row>
    <row r="4425" spans="1:8" ht="15.75" customHeight="1" x14ac:dyDescent="0.25">
      <c r="A4425" s="17" t="inlineStr">
        <is>
          <t>Address line (redacted)</t>
        </is>
      </c>
      <c r="B4425" s="17"/>
      <c r="C4425" s="17"/>
      <c r="D4425" s="18"/>
      <c r="E4425" s="19"/>
      <c r="F4425" s="17"/>
      <c r="G4425" s="17"/>
      <c r="H4425" s="25"/>
    </row>
    <row r="4426" spans="1:8" ht="15.75" customHeight="1" x14ac:dyDescent="0.25">
      <c r="A4426" s="17" t="inlineStr">
        <is>
          <t>Address line (redacted)</t>
        </is>
      </c>
      <c r="B4426" s="17"/>
      <c r="C4426" s="17"/>
      <c r="D4426" s="24"/>
      <c r="E4426" s="17"/>
      <c r="F4426" s="18"/>
      <c r="G4426" s="17"/>
      <c r="H4426" s="25"/>
    </row>
    <row r="4427" spans="1:8" ht="15.75" customHeight="1" x14ac:dyDescent="0.25">
      <c r="D4427" s="24"/>
      <c r="E4427" s="17"/>
      <c r="F4427" s="18"/>
      <c r="G4427" s="17"/>
      <c r="H4427" s="25"/>
    </row>
    <row r="4428" spans="1:8" ht="15.75" customHeight="1" x14ac:dyDescent="0.25">
      <c r="A4428" s="17" t="s">
        <v>34</v>
      </c>
      <c r="B4428" s="17"/>
      <c r="C4428" s="17"/>
      <c r="D4428" s="18"/>
      <c r="E4428" s="17"/>
      <c r="F4428" s="18"/>
      <c r="G4428" s="17"/>
      <c r="H4428" s="25"/>
    </row>
    <row r="4429" spans="1:8" ht="15.75" customHeight="1" x14ac:dyDescent="0.25">
      <c r="A4429" s="17"/>
      <c r="B4429" s="17"/>
      <c r="C4429" s="17"/>
      <c r="D4429" s="18"/>
      <c r="E4429" s="17"/>
      <c r="F4429" s="18"/>
      <c r="G4429" s="17"/>
      <c r="H4429" s="25"/>
    </row>
    <row r="4430" spans="1:8" ht="15.75" customHeight="1" x14ac:dyDescent="0.25">
      <c r="A4430" s="17" t="s">
        <v>35</v>
      </c>
      <c r="B4430" s="17"/>
      <c r="C4430" s="17"/>
      <c r="D4430" s="18"/>
      <c r="E4430" s="17"/>
      <c r="F4430" s="18"/>
      <c r="G4430" s="17"/>
      <c r="H4430" s="25"/>
    </row>
    <row r="4431" spans="1:8" ht="15.75" customHeight="1" x14ac:dyDescent="0.25">
      <c r="A4431" s="17" t="s">
        <v>36</v>
      </c>
      <c r="B4431" s="17"/>
      <c r="C4431" s="17"/>
      <c r="D4431" s="18"/>
      <c r="E4431" s="17"/>
      <c r="F4431" s="18"/>
      <c r="G4431" s="17"/>
      <c r="H4431" s="25"/>
    </row>
    <row r="4432" spans="1:8" ht="15.75" customHeight="1" x14ac:dyDescent="0.25">
      <c r="A4432" s="17"/>
      <c r="B4432" s="17"/>
      <c r="C4432" s="17"/>
      <c r="D4432" s="18"/>
      <c r="E4432" s="17"/>
      <c r="F4432" s="18"/>
      <c r="G4432" s="17"/>
      <c r="H4432" s="25"/>
    </row>
    <row r="4433" spans="1:8" ht="15.75" customHeight="1" x14ac:dyDescent="0.25">
      <c r="A4433" s="26" t="s">
        <v>37</v>
      </c>
      <c r="B4433" s="27" t="s">
        <v>38</v>
      </c>
      <c r="C4433" s="27"/>
      <c r="D4433" s="28" t="s">
        <v>39</v>
      </c>
      <c r="E4433" s="29" t="s">
        <v>40</v>
      </c>
      <c r="F4433" s="30" t="s">
        <v>41</v>
      </c>
      <c r="G4433" s="31" t="s">
        <v>42</v>
      </c>
      <c r="H4433" s="33" t="s">
        <v>43</v>
      </c>
    </row>
    <row r="4434" spans="1:8" ht="15.75" customHeight="1" x14ac:dyDescent="0.25">
      <c r="A4434" s="392"/>
      <c r="B4434" s="35"/>
      <c r="C4434" s="85"/>
      <c r="D4434" s="39"/>
      <c r="E4434" s="39"/>
      <c r="F4434" s="393"/>
      <c r="G4434" s="39"/>
      <c r="H4434" s="40"/>
    </row>
    <row r="4435" spans="1:8" ht="15.75" customHeight="1" x14ac:dyDescent="0.25">
      <c r="A4435" s="47"/>
      <c r="B4435" s="358" t="s">
        <v>564</v>
      </c>
      <c r="C4435" s="358"/>
      <c r="D4435" s="50"/>
      <c r="E4435" s="50"/>
      <c r="F4435" s="50"/>
      <c r="G4435" s="50"/>
      <c r="H4435" s="45"/>
    </row>
    <row r="4436" spans="1:8" ht="15.75" customHeight="1" x14ac:dyDescent="0.25">
      <c r="A4436" s="47">
        <v>1</v>
      </c>
      <c r="B4436" s="333" t="s">
        <v>1068</v>
      </c>
      <c r="C4436" s="334" t="s">
        <v>1097</v>
      </c>
      <c r="D4436" s="194">
        <v>25</v>
      </c>
      <c r="E4436" s="300">
        <v>1</v>
      </c>
      <c r="F4436" s="335">
        <f t="shared" ref="F4436:F4439" si="197">D4436*E4436</f>
      </c>
      <c r="G4436" s="106">
        <v>1</v>
      </c>
      <c r="H4436" s="45">
        <f t="shared" ref="H4436:H4439" si="198">+G4436*F4436</f>
      </c>
    </row>
    <row r="4437" spans="1:8" ht="15.75" customHeight="1" x14ac:dyDescent="0.25">
      <c r="A4437" s="47">
        <v>2</v>
      </c>
      <c r="B4437" s="333" t="s">
        <v>1070</v>
      </c>
      <c r="C4437" s="334" t="s">
        <v>1097</v>
      </c>
      <c r="D4437" s="194">
        <v>25</v>
      </c>
      <c r="E4437" s="300">
        <v>1</v>
      </c>
      <c r="F4437" s="335">
        <f t="shared" si="197"/>
      </c>
      <c r="G4437" s="106">
        <v>1</v>
      </c>
      <c r="H4437" s="45">
        <f t="shared" si="198"/>
      </c>
    </row>
    <row r="4438" spans="1:8" ht="15.75" customHeight="1" x14ac:dyDescent="0.25">
      <c r="A4438" s="47">
        <v>3</v>
      </c>
      <c r="B4438" s="333" t="s">
        <v>1068</v>
      </c>
      <c r="C4438" s="334" t="s">
        <v>1098</v>
      </c>
      <c r="D4438" s="194">
        <v>25</v>
      </c>
      <c r="E4438" s="300">
        <v>1</v>
      </c>
      <c r="F4438" s="335">
        <f t="shared" si="197"/>
      </c>
      <c r="G4438" s="106">
        <v>1</v>
      </c>
      <c r="H4438" s="45">
        <f t="shared" si="198"/>
      </c>
    </row>
    <row r="4439" spans="1:8" ht="15.75" customHeight="1" x14ac:dyDescent="0.25">
      <c r="A4439" s="47">
        <v>4</v>
      </c>
      <c r="B4439" s="333" t="s">
        <v>1070</v>
      </c>
      <c r="C4439" s="334" t="s">
        <v>1098</v>
      </c>
      <c r="D4439" s="194">
        <v>25</v>
      </c>
      <c r="E4439" s="300">
        <v>1</v>
      </c>
      <c r="F4439" s="335">
        <f t="shared" si="197"/>
      </c>
      <c r="G4439" s="106">
        <v>1</v>
      </c>
      <c r="H4439" s="45">
        <f t="shared" si="198"/>
      </c>
    </row>
    <row r="4440" spans="1:8" ht="15.75" customHeight="1" x14ac:dyDescent="0.25">
      <c r="A4440" s="41"/>
      <c r="B4440" s="43"/>
      <c r="C4440" s="46"/>
      <c r="D4440" s="43"/>
      <c r="E4440" s="43"/>
      <c r="F4440" s="44"/>
      <c r="G4440" s="43"/>
      <c r="H4440" s="45"/>
    </row>
    <row r="4441" spans="1:8" ht="15.75" customHeight="1" x14ac:dyDescent="0.25">
      <c r="A4441" s="83"/>
      <c r="B4441" s="394"/>
      <c r="C4441" s="395"/>
      <c r="D4441" s="58"/>
      <c r="E4441" s="58"/>
      <c r="F4441" s="58"/>
      <c r="G4441" s="58"/>
      <c r="H4441" s="110"/>
    </row>
    <row r="4442" spans="1:8" ht="15.75" customHeight="1" x14ac:dyDescent="0.25">
      <c r="A4442" s="62"/>
      <c r="B4442" s="396"/>
      <c r="C4442" s="397" t="s">
        <v>58</v>
      </c>
      <c r="D4442" s="28">
        <f>SUM(D4436:D4441)</f>
      </c>
      <c r="E4442" s="28"/>
      <c r="F4442" s="28">
        <f>SUM(F4436:F4441)</f>
      </c>
      <c r="G4442" s="339"/>
      <c r="H4442" s="68">
        <f>SUM(H4436:H4441)</f>
      </c>
    </row>
    <row r="4443" spans="1:8" ht="15.75" customHeight="1" x14ac:dyDescent="0.25">
      <c r="A4443" s="69"/>
      <c r="B4443" s="70"/>
      <c r="C4443" s="70"/>
      <c r="D4443" s="71"/>
      <c r="E4443" s="70"/>
      <c r="F4443" s="72"/>
      <c r="G4443" s="73"/>
      <c r="H4443" s="74"/>
    </row>
    <row r="4444" spans="1:8" ht="15.75" customHeight="1" x14ac:dyDescent="0.25">
      <c r="A4444" s="398" t="s">
        <v>72</v>
      </c>
      <c r="B4444" s="399"/>
      <c r="C4444" s="399"/>
      <c r="D4444" s="399"/>
      <c r="E4444" s="399"/>
      <c r="F4444" s="399"/>
      <c r="G4444" s="399"/>
      <c r="H4444" s="400"/>
    </row>
    <row r="4445" spans="1:8" ht="15.75" customHeight="1" x14ac:dyDescent="0.25">
      <c r="A4445" s="76"/>
      <c r="B4445" s="76"/>
      <c r="C4445" s="76"/>
      <c r="D4445" s="77" t="s">
        <v>59</v>
      </c>
      <c r="E4445" s="76" t="s">
        <v>60</v>
      </c>
      <c r="F4445" s="76"/>
      <c r="G4445" s="17"/>
      <c r="H4445" s="25"/>
    </row>
    <row r="4446" spans="1:8" ht="15.75" customHeight="1" x14ac:dyDescent="0.25">
      <c r="A4446" s="17"/>
      <c r="B4446" s="17"/>
      <c r="C4446" s="17"/>
      <c r="D4446" s="18"/>
      <c r="E4446" s="17"/>
      <c r="F4446" s="17"/>
      <c r="G4446" s="17"/>
      <c r="H4446" s="25"/>
    </row>
    <row r="4447" spans="1:8" ht="15.75" customHeight="1" x14ac:dyDescent="0.25">
      <c r="A4447" s="17"/>
      <c r="B4447" s="17"/>
      <c r="C4447" s="17"/>
      <c r="D4447" s="18"/>
      <c r="E4447" s="17"/>
      <c r="F4447" s="17"/>
      <c r="G4447" s="17"/>
      <c r="H4447" s="25"/>
    </row>
    <row r="4448" spans="1:8" ht="15.75" customHeight="1" x14ac:dyDescent="0.25">
      <c r="A4448" s="76"/>
      <c r="B4448" s="76"/>
      <c r="C4448" s="76"/>
      <c r="D4448" s="77"/>
      <c r="E4448" s="76" t="s">
        <v>61</v>
      </c>
      <c r="F4448" s="76"/>
      <c r="G4448" s="17"/>
      <c r="H4448" s="25"/>
    </row>
    <row r="4449" spans="4:8" ht="15.75" customHeight="1" x14ac:dyDescent="0.25">
      <c r="D4449" s="9"/>
      <c r="H4449" s="9"/>
    </row>
    <row r="4450" spans="4:8" ht="15.75" customHeight="1" x14ac:dyDescent="0.25">
      <c r="D4450" s="9"/>
      <c r="H4450" s="9"/>
    </row>
    <row r="4451" spans="4:8" ht="15.75" customHeight="1" x14ac:dyDescent="0.25">
      <c r="D4451" s="9"/>
      <c r="H4451" s="9"/>
    </row>
    <row r="4452" spans="4:8" ht="15.75" customHeight="1" x14ac:dyDescent="0.25">
      <c r="D4452" s="9"/>
      <c r="H4452" s="9"/>
    </row>
    <row r="4453" spans="4:8" ht="15.75" customHeight="1" x14ac:dyDescent="0.25">
      <c r="D4453" s="9"/>
      <c r="H4453" s="9"/>
    </row>
    <row r="4454" spans="4:8" ht="15.75" customHeight="1" x14ac:dyDescent="0.25">
      <c r="D4454" s="9"/>
      <c r="H4454" s="9"/>
    </row>
    <row r="4455" spans="4:8" ht="15.75" customHeight="1" x14ac:dyDescent="0.25">
      <c r="D4455" s="9"/>
      <c r="H4455" s="9"/>
    </row>
    <row r="4456" spans="4:8" ht="15.75" customHeight="1" x14ac:dyDescent="0.25">
      <c r="D4456" s="9"/>
      <c r="H4456" s="9"/>
    </row>
    <row r="4457" spans="4:8" ht="15.75" customHeight="1" x14ac:dyDescent="0.25">
      <c r="D4457" s="9"/>
      <c r="H4457" s="9"/>
    </row>
    <row r="4458" spans="4:8" ht="15.75" customHeight="1" x14ac:dyDescent="0.25">
      <c r="D4458" s="9"/>
      <c r="H4458" s="9"/>
    </row>
    <row r="4459" spans="4:8" ht="15.75" customHeight="1" x14ac:dyDescent="0.25">
      <c r="D4459" s="9"/>
      <c r="H4459" s="9"/>
    </row>
    <row r="4460" spans="4:8" ht="15.75" customHeight="1" x14ac:dyDescent="0.25">
      <c r="D4460" s="9"/>
      <c r="H4460" s="9"/>
    </row>
    <row r="4461" spans="4:8" ht="15.75" customHeight="1" x14ac:dyDescent="0.25">
      <c r="D4461" s="9"/>
      <c r="H4461" s="9"/>
    </row>
    <row r="4462" spans="4:8" ht="15.75" customHeight="1" x14ac:dyDescent="0.25">
      <c r="D4462" s="9"/>
      <c r="H4462" s="9"/>
    </row>
    <row r="4463" spans="4:8" ht="15.75" customHeight="1" x14ac:dyDescent="0.25">
      <c r="D4463" s="9"/>
      <c r="H4463" s="9"/>
    </row>
    <row r="4464" spans="4:8" ht="15.75" customHeight="1" x14ac:dyDescent="0.25">
      <c r="D4464" s="9"/>
      <c r="H4464" s="9"/>
    </row>
    <row r="4465" spans="1:15" ht="15.75" customHeight="1" x14ac:dyDescent="0.25">
      <c r="D4465" s="9"/>
      <c r="H4465" s="9"/>
    </row>
    <row r="4466" spans="1:15" ht="15.75" customHeight="1" x14ac:dyDescent="0.25">
      <c r="A4466" s="36" t="s">
        <v>21</v>
      </c>
      <c r="B4466" s="36"/>
      <c r="C4466" s="36"/>
      <c r="D4466" s="36"/>
      <c r="E4466" s="36"/>
      <c r="F4466" s="36"/>
      <c r="G4466" s="36"/>
      <c r="H4466" s="36"/>
      <c r="I4466" s="78"/>
      <c r="J4466" s="78"/>
      <c r="K4466" s="78"/>
      <c r="L4466" s="78"/>
      <c r="M4466" s="78"/>
      <c r="N4466" s="78"/>
      <c r="O4466" s="78"/>
    </row>
    <row r="4467" spans="1:15" ht="15.75" customHeight="1" x14ac:dyDescent="0.25">
      <c r="A4467" s="17"/>
      <c r="B4467" s="17"/>
      <c r="C4467" s="17"/>
      <c r="D4467" s="18"/>
      <c r="E4467" s="17"/>
      <c r="F4467" s="17"/>
      <c r="G4467" s="17"/>
      <c r="H4467" s="24"/>
    </row>
    <row r="4468" spans="1:15" ht="15.75" customHeight="1" x14ac:dyDescent="0.25">
      <c r="A4468" s="17" t="s">
        <v>28</v>
      </c>
      <c r="B4468" s="17"/>
      <c r="C4468" s="17"/>
      <c r="D4468" s="18"/>
      <c r="E4468" s="17"/>
      <c r="F4468" s="19" t="s">
        <v>24</v>
      </c>
      <c r="G4468" s="21" t="s">
        <v>994</v>
      </c>
      <c r="H4468" s="22"/>
    </row>
    <row r="4469" spans="1:15" ht="15.75" customHeight="1" x14ac:dyDescent="0.3">
      <c r="A4469" s="17" t="inlineStr">
        <is>
          <t>Dealer-003</t>
        </is>
      </c>
      <c r="B4469" s="87"/>
      <c r="C4469" s="17"/>
      <c r="D4469" s="18"/>
      <c r="E4469" s="17"/>
      <c r="F4469" s="19" t="s">
        <v>29</v>
      </c>
      <c r="G4469" s="17" t="s">
        <v>995</v>
      </c>
      <c r="H4469" s="18"/>
    </row>
    <row r="4470" spans="1:15" ht="15.75" customHeight="1" x14ac:dyDescent="0.3">
      <c r="A4470" s="17" t="inlineStr">
        <is>
          <t>Address line (redacted)</t>
        </is>
      </c>
      <c r="B4470" s="87"/>
      <c r="C4470" s="17"/>
      <c r="D4470" s="18"/>
      <c r="E4470" s="19"/>
      <c r="F4470" s="17"/>
      <c r="G4470" s="17"/>
      <c r="H4470" s="25"/>
    </row>
    <row r="4471" spans="1:15" ht="15.75" customHeight="1" x14ac:dyDescent="0.3">
      <c r="A4471" s="17" t="inlineStr">
        <is>
          <t>Address line (redacted)</t>
        </is>
      </c>
      <c r="B4471" s="87"/>
      <c r="C4471" s="17"/>
      <c r="D4471" s="24"/>
      <c r="E4471" s="17"/>
      <c r="F4471" s="18"/>
      <c r="G4471" s="17"/>
      <c r="H4471" s="25"/>
    </row>
    <row r="4472" spans="1:15" ht="15.75" customHeight="1" x14ac:dyDescent="0.25">
      <c r="D4472" s="24"/>
      <c r="E4472" s="17"/>
      <c r="F4472" s="18"/>
      <c r="G4472" s="17"/>
      <c r="H4472" s="25"/>
    </row>
    <row r="4473" spans="1:15" ht="15.75" customHeight="1" x14ac:dyDescent="0.25">
      <c r="A4473" s="17" t="s">
        <v>34</v>
      </c>
      <c r="B4473" s="17"/>
      <c r="C4473" s="17"/>
      <c r="D4473" s="18"/>
      <c r="E4473" s="17"/>
      <c r="F4473" s="18"/>
      <c r="G4473" s="17"/>
      <c r="H4473" s="25"/>
    </row>
    <row r="4474" spans="1:15" ht="15.75" customHeight="1" x14ac:dyDescent="0.25">
      <c r="A4474" s="17" t="s">
        <v>35</v>
      </c>
      <c r="B4474" s="17"/>
      <c r="C4474" s="17"/>
      <c r="D4474" s="18"/>
      <c r="E4474" s="17"/>
      <c r="F4474" s="18"/>
      <c r="G4474" s="17"/>
      <c r="H4474" s="25"/>
    </row>
    <row r="4475" spans="1:15" ht="15.75" customHeight="1" x14ac:dyDescent="0.25">
      <c r="A4475" s="17" t="s">
        <v>36</v>
      </c>
      <c r="B4475" s="17"/>
      <c r="C4475" s="17"/>
      <c r="D4475" s="18"/>
      <c r="E4475" s="17"/>
      <c r="F4475" s="18"/>
      <c r="G4475" s="17"/>
      <c r="H4475" s="25"/>
    </row>
    <row r="4476" spans="1:15" ht="15.75" customHeight="1" x14ac:dyDescent="0.25">
      <c r="A4476" s="17"/>
      <c r="B4476" s="17"/>
      <c r="C4476" s="17"/>
      <c r="D4476" s="18"/>
      <c r="E4476" s="17"/>
      <c r="F4476" s="18"/>
      <c r="G4476" s="17"/>
      <c r="H4476" s="25"/>
    </row>
    <row r="4477" spans="1:15" ht="15.75" customHeight="1" x14ac:dyDescent="0.25">
      <c r="A4477" s="26" t="s">
        <v>37</v>
      </c>
      <c r="B4477" s="27" t="s">
        <v>38</v>
      </c>
      <c r="C4477" s="401"/>
      <c r="D4477" s="402" t="s">
        <v>39</v>
      </c>
      <c r="E4477" s="403" t="s">
        <v>40</v>
      </c>
      <c r="F4477" s="30" t="s">
        <v>41</v>
      </c>
      <c r="G4477" s="31" t="s">
        <v>42</v>
      </c>
      <c r="H4477" s="33" t="s">
        <v>43</v>
      </c>
    </row>
    <row r="4478" spans="1:15" ht="15.75" customHeight="1" x14ac:dyDescent="0.25">
      <c r="A4478" s="34"/>
      <c r="B4478" s="35"/>
      <c r="C4478" s="36"/>
      <c r="D4478" s="37"/>
      <c r="E4478" s="37"/>
      <c r="F4478" s="38"/>
      <c r="G4478" s="39"/>
      <c r="H4478" s="40"/>
    </row>
    <row r="4479" spans="1:15" ht="15" customHeight="1" x14ac:dyDescent="0.25">
      <c r="A4479" s="47"/>
      <c r="B4479" s="404" t="s">
        <v>44</v>
      </c>
      <c r="C4479" s="405"/>
      <c r="D4479" s="50"/>
      <c r="E4479" s="50"/>
      <c r="F4479" s="50"/>
      <c r="G4479" s="50"/>
      <c r="H4479" s="45"/>
      <c r="I4479" s="17"/>
      <c r="J4479" s="17"/>
      <c r="K4479" s="17"/>
      <c r="L4479" s="17"/>
      <c r="M4479" s="17"/>
      <c r="N4479" s="17"/>
      <c r="O4479" s="17"/>
    </row>
    <row r="4480" spans="1:15" ht="15.75" customHeight="1" x14ac:dyDescent="0.25">
      <c r="A4480" s="47">
        <v>1</v>
      </c>
      <c r="B4480" s="208" t="s">
        <v>135</v>
      </c>
      <c r="C4480" s="194" t="s">
        <v>358</v>
      </c>
      <c r="D4480" s="50">
        <v>2</v>
      </c>
      <c r="E4480" s="50">
        <v>5</v>
      </c>
      <c r="F4480" s="194">
        <f t="shared" ref="F4480:F4482" si="199">+E4480*D4480</f>
      </c>
      <c r="G4480" s="50">
        <v>1</v>
      </c>
      <c r="H4480" s="45">
        <f t="shared" ref="H4480:H4482" si="200">+G4480*F4480</f>
      </c>
      <c r="I4480" s="17"/>
      <c r="J4480" s="17"/>
      <c r="K4480" s="17"/>
      <c r="L4480" s="17"/>
      <c r="M4480" s="17"/>
      <c r="N4480" s="17"/>
      <c r="O4480" s="17"/>
    </row>
    <row r="4481" spans="1:15" ht="15.75" customHeight="1" x14ac:dyDescent="0.25">
      <c r="A4481" s="47">
        <v>2</v>
      </c>
      <c r="B4481" s="208" t="s">
        <v>149</v>
      </c>
      <c r="C4481" s="194" t="s">
        <v>371</v>
      </c>
      <c r="D4481" s="50">
        <v>1</v>
      </c>
      <c r="E4481" s="50">
        <v>5</v>
      </c>
      <c r="F4481" s="194">
        <f t="shared" si="199"/>
      </c>
      <c r="G4481" s="50">
        <v>1</v>
      </c>
      <c r="H4481" s="45">
        <f t="shared" si="200"/>
      </c>
      <c r="I4481" s="17"/>
      <c r="J4481" s="17"/>
      <c r="K4481" s="17"/>
      <c r="L4481" s="17"/>
      <c r="M4481" s="17"/>
      <c r="N4481" s="17"/>
      <c r="O4481" s="17"/>
    </row>
    <row r="4482" spans="1:15" ht="15.75" customHeight="1" x14ac:dyDescent="0.25">
      <c r="A4482" s="47">
        <v>3</v>
      </c>
      <c r="B4482" s="107" t="s">
        <v>605</v>
      </c>
      <c r="C4482" s="194" t="s">
        <v>382</v>
      </c>
      <c r="D4482" s="50">
        <v>1</v>
      </c>
      <c r="E4482" s="50">
        <v>5</v>
      </c>
      <c r="F4482" s="194">
        <f t="shared" si="199"/>
      </c>
      <c r="G4482" s="50">
        <v>1</v>
      </c>
      <c r="H4482" s="45">
        <f t="shared" si="200"/>
      </c>
      <c r="I4482" s="17"/>
      <c r="J4482" s="17"/>
      <c r="K4482" s="17"/>
      <c r="L4482" s="17"/>
      <c r="M4482" s="17"/>
      <c r="N4482" s="17"/>
      <c r="O4482" s="17"/>
    </row>
    <row r="4483" spans="1:15" ht="15.75" customHeight="1" x14ac:dyDescent="0.25">
      <c r="A4483" s="47"/>
      <c r="B4483" s="404" t="s">
        <v>599</v>
      </c>
      <c r="C4483" s="405"/>
      <c r="D4483" s="50"/>
      <c r="E4483" s="50"/>
      <c r="F4483" s="406"/>
      <c r="G4483" s="50"/>
      <c r="H4483" s="45"/>
      <c r="I4483" s="17"/>
      <c r="J4483" s="17"/>
      <c r="K4483" s="17"/>
      <c r="L4483" s="17"/>
      <c r="M4483" s="17"/>
      <c r="N4483" s="17"/>
      <c r="O4483" s="17"/>
    </row>
    <row r="4484" spans="1:15" ht="15.75" customHeight="1" x14ac:dyDescent="0.25">
      <c r="A4484" s="47">
        <v>5</v>
      </c>
      <c r="B4484" s="49" t="s">
        <v>591</v>
      </c>
      <c r="C4484" s="50" t="s">
        <v>452</v>
      </c>
      <c r="D4484" s="50">
        <v>4</v>
      </c>
      <c r="E4484" s="50">
        <v>6</v>
      </c>
      <c r="F4484" s="194">
        <f t="shared" ref="F4484:F4485" si="201">+E4484*D4484</f>
      </c>
      <c r="G4484" s="50">
        <v>1</v>
      </c>
      <c r="H4484" s="45">
        <f t="shared" ref="H4484:H4485" si="202">+G4484*F4484</f>
      </c>
      <c r="I4484" s="17"/>
      <c r="J4484" s="17"/>
      <c r="K4484" s="17"/>
      <c r="L4484" s="17"/>
      <c r="M4484" s="17"/>
      <c r="N4484" s="17"/>
      <c r="O4484" s="17"/>
    </row>
    <row r="4485" spans="1:15" ht="15.75" customHeight="1" x14ac:dyDescent="0.25">
      <c r="A4485" s="47">
        <v>6</v>
      </c>
      <c r="B4485" s="49" t="s">
        <v>251</v>
      </c>
      <c r="C4485" s="194" t="s">
        <v>449</v>
      </c>
      <c r="D4485" s="50">
        <v>1</v>
      </c>
      <c r="E4485" s="50">
        <v>6</v>
      </c>
      <c r="F4485" s="194">
        <f t="shared" si="201"/>
      </c>
      <c r="G4485" s="50">
        <v>1</v>
      </c>
      <c r="H4485" s="45">
        <f t="shared" si="202"/>
      </c>
      <c r="I4485" s="17"/>
      <c r="J4485" s="17"/>
      <c r="K4485" s="17"/>
      <c r="L4485" s="17"/>
      <c r="M4485" s="17"/>
      <c r="N4485" s="17"/>
      <c r="O4485" s="17"/>
    </row>
    <row r="4486" spans="1:15" ht="15.75" customHeight="1" x14ac:dyDescent="0.25">
      <c r="A4486" s="47"/>
      <c r="B4486" s="404" t="s">
        <v>12</v>
      </c>
      <c r="C4486" s="405"/>
      <c r="D4486" s="50"/>
      <c r="E4486" s="50"/>
      <c r="F4486" s="406"/>
      <c r="G4486" s="50"/>
      <c r="H4486" s="45"/>
      <c r="I4486" s="17"/>
      <c r="J4486" s="17"/>
      <c r="K4486" s="17"/>
      <c r="L4486" s="17"/>
      <c r="M4486" s="17"/>
      <c r="N4486" s="17"/>
      <c r="O4486" s="17"/>
    </row>
    <row r="4487" spans="1:15" ht="15.75" customHeight="1" x14ac:dyDescent="0.25">
      <c r="A4487" s="47">
        <v>7</v>
      </c>
      <c r="B4487" s="407" t="s">
        <v>1116</v>
      </c>
      <c r="C4487" s="194" t="s">
        <v>104</v>
      </c>
      <c r="D4487" s="50">
        <v>10</v>
      </c>
      <c r="E4487" s="50">
        <v>10</v>
      </c>
      <c r="F4487" s="194">
        <f t="shared" ref="F4487:F4490" si="203">+E4487*D4487</f>
      </c>
      <c r="G4487" s="50">
        <v>1</v>
      </c>
      <c r="H4487" s="45">
        <f t="shared" ref="H4487:H4490" si="204">+G4487*F4487</f>
      </c>
      <c r="I4487" s="17"/>
      <c r="J4487" s="17"/>
      <c r="K4487" s="17"/>
      <c r="L4487" s="17"/>
      <c r="M4487" s="17"/>
      <c r="N4487" s="17"/>
      <c r="O4487" s="17"/>
    </row>
    <row r="4488" spans="1:15" ht="15.75" customHeight="1" x14ac:dyDescent="0.25">
      <c r="A4488" s="47">
        <v>8</v>
      </c>
      <c r="B4488" s="407" t="s">
        <v>1119</v>
      </c>
      <c r="C4488" s="194" t="s">
        <v>526</v>
      </c>
      <c r="D4488" s="50">
        <v>10</v>
      </c>
      <c r="E4488" s="50">
        <v>10</v>
      </c>
      <c r="F4488" s="194">
        <f t="shared" si="203"/>
      </c>
      <c r="G4488" s="50">
        <v>1</v>
      </c>
      <c r="H4488" s="45">
        <f t="shared" si="204"/>
      </c>
      <c r="I4488" s="17"/>
      <c r="J4488" s="17"/>
      <c r="K4488" s="17"/>
      <c r="L4488" s="17"/>
      <c r="M4488" s="17"/>
      <c r="N4488" s="17"/>
      <c r="O4488" s="17"/>
    </row>
    <row r="4489" spans="1:15" ht="15.75" customHeight="1" x14ac:dyDescent="0.25">
      <c r="A4489" s="47">
        <v>9</v>
      </c>
      <c r="B4489" s="407" t="s">
        <v>1120</v>
      </c>
      <c r="C4489" s="194" t="s">
        <v>525</v>
      </c>
      <c r="D4489" s="50">
        <v>10</v>
      </c>
      <c r="E4489" s="50">
        <v>10</v>
      </c>
      <c r="F4489" s="194">
        <f t="shared" si="203"/>
      </c>
      <c r="G4489" s="50">
        <v>1</v>
      </c>
      <c r="H4489" s="45">
        <f t="shared" si="204"/>
      </c>
      <c r="I4489" s="17"/>
      <c r="J4489" s="17"/>
      <c r="K4489" s="17"/>
      <c r="L4489" s="17"/>
      <c r="M4489" s="17"/>
      <c r="N4489" s="17"/>
      <c r="O4489" s="17"/>
    </row>
    <row r="4490" spans="1:15" ht="15.75" customHeight="1" x14ac:dyDescent="0.25">
      <c r="A4490" s="47">
        <v>10</v>
      </c>
      <c r="B4490" s="407" t="s">
        <v>1121</v>
      </c>
      <c r="C4490" s="194" t="s">
        <v>1122</v>
      </c>
      <c r="D4490" s="50">
        <v>20</v>
      </c>
      <c r="E4490" s="50">
        <v>10</v>
      </c>
      <c r="F4490" s="194">
        <f t="shared" si="203"/>
      </c>
      <c r="G4490" s="50">
        <v>1</v>
      </c>
      <c r="H4490" s="45">
        <f t="shared" si="204"/>
      </c>
      <c r="I4490" s="17"/>
      <c r="J4490" s="17"/>
      <c r="K4490" s="17"/>
      <c r="L4490" s="17"/>
      <c r="M4490" s="17"/>
      <c r="N4490" s="17"/>
      <c r="O4490" s="17"/>
    </row>
    <row r="4491" spans="1:15" ht="15.75" customHeight="1" x14ac:dyDescent="0.25">
      <c r="A4491" s="47"/>
      <c r="B4491" s="404" t="s">
        <v>564</v>
      </c>
      <c r="C4491" s="405"/>
      <c r="D4491" s="50"/>
      <c r="E4491" s="50"/>
      <c r="F4491" s="406"/>
      <c r="G4491" s="50"/>
      <c r="H4491" s="45"/>
      <c r="I4491" s="17"/>
      <c r="J4491" s="17"/>
      <c r="K4491" s="17"/>
      <c r="L4491" s="17"/>
      <c r="M4491" s="17"/>
      <c r="N4491" s="17"/>
      <c r="O4491" s="17"/>
    </row>
    <row r="4492" spans="1:15" ht="15.75" customHeight="1" x14ac:dyDescent="0.25">
      <c r="A4492" s="47">
        <v>11</v>
      </c>
      <c r="B4492" s="107" t="s">
        <v>1052</v>
      </c>
      <c r="C4492" s="194" t="s">
        <v>993</v>
      </c>
      <c r="D4492" s="50">
        <v>15</v>
      </c>
      <c r="E4492" s="50">
        <v>2</v>
      </c>
      <c r="F4492" s="194">
        <f>+E4492*D4492</f>
      </c>
      <c r="G4492" s="50">
        <v>1</v>
      </c>
      <c r="H4492" s="45">
        <f>+G4492*F4492</f>
      </c>
      <c r="I4492" s="17"/>
      <c r="J4492" s="17"/>
      <c r="K4492" s="17"/>
      <c r="L4492" s="17"/>
      <c r="M4492" s="17"/>
      <c r="N4492" s="17"/>
      <c r="O4492" s="17"/>
    </row>
    <row r="4493" spans="1:15" ht="15.75" customHeight="1" x14ac:dyDescent="0.25">
      <c r="A4493" s="47"/>
      <c r="B4493" s="404" t="s">
        <v>575</v>
      </c>
      <c r="C4493" s="405"/>
      <c r="D4493" s="50"/>
      <c r="E4493" s="50"/>
      <c r="F4493" s="406"/>
      <c r="G4493" s="50"/>
      <c r="H4493" s="45"/>
      <c r="I4493" s="17"/>
      <c r="J4493" s="17"/>
      <c r="K4493" s="17"/>
      <c r="L4493" s="17"/>
      <c r="M4493" s="17"/>
      <c r="N4493" s="17"/>
      <c r="O4493" s="17"/>
    </row>
    <row r="4494" spans="1:15" ht="15.75" customHeight="1" x14ac:dyDescent="0.25">
      <c r="A4494" s="47">
        <v>12</v>
      </c>
      <c r="B4494" s="208" t="s">
        <v>303</v>
      </c>
      <c r="C4494" s="50" t="s">
        <v>488</v>
      </c>
      <c r="D4494" s="50">
        <v>20</v>
      </c>
      <c r="E4494" s="50">
        <v>25</v>
      </c>
      <c r="F4494" s="194">
        <f t="shared" ref="F4494:F4504" si="205">+E4494*D4494</f>
      </c>
      <c r="G4494" s="50">
        <v>1</v>
      </c>
      <c r="H4494" s="45">
        <f t="shared" ref="H4494:H4504" si="206">+G4494*F4494</f>
      </c>
      <c r="I4494" s="17"/>
      <c r="J4494" s="17"/>
      <c r="K4494" s="17"/>
      <c r="L4494" s="17"/>
      <c r="M4494" s="17"/>
      <c r="N4494" s="17"/>
      <c r="O4494" s="17"/>
    </row>
    <row r="4495" spans="1:15" ht="15.75" customHeight="1" x14ac:dyDescent="0.25">
      <c r="A4495" s="47">
        <v>13</v>
      </c>
      <c r="B4495" s="208" t="s">
        <v>304</v>
      </c>
      <c r="C4495" s="50" t="s">
        <v>489</v>
      </c>
      <c r="D4495" s="50">
        <v>12</v>
      </c>
      <c r="E4495" s="50">
        <v>25</v>
      </c>
      <c r="F4495" s="194">
        <f t="shared" si="205"/>
      </c>
      <c r="G4495" s="50">
        <v>1</v>
      </c>
      <c r="H4495" s="45">
        <f t="shared" si="206"/>
      </c>
      <c r="I4495" s="17"/>
      <c r="J4495" s="17"/>
      <c r="K4495" s="17"/>
      <c r="L4495" s="17"/>
      <c r="M4495" s="17"/>
      <c r="N4495" s="17"/>
      <c r="O4495" s="17"/>
    </row>
    <row r="4496" spans="1:15" ht="15.75" customHeight="1" x14ac:dyDescent="0.25">
      <c r="A4496" s="47">
        <v>14</v>
      </c>
      <c r="B4496" s="208" t="s">
        <v>305</v>
      </c>
      <c r="C4496" s="50" t="s">
        <v>491</v>
      </c>
      <c r="D4496" s="50">
        <v>1</v>
      </c>
      <c r="E4496" s="50">
        <v>20</v>
      </c>
      <c r="F4496" s="194">
        <f t="shared" si="205"/>
      </c>
      <c r="G4496" s="50">
        <v>1</v>
      </c>
      <c r="H4496" s="45">
        <f t="shared" si="206"/>
      </c>
      <c r="I4496" s="17"/>
      <c r="J4496" s="17"/>
      <c r="K4496" s="17"/>
      <c r="L4496" s="17"/>
      <c r="M4496" s="17"/>
      <c r="N4496" s="17"/>
      <c r="O4496" s="17"/>
    </row>
    <row r="4497" spans="1:15" ht="15.75" customHeight="1" x14ac:dyDescent="0.25">
      <c r="A4497" s="47">
        <v>15</v>
      </c>
      <c r="B4497" s="208" t="s">
        <v>306</v>
      </c>
      <c r="C4497" s="50" t="s">
        <v>492</v>
      </c>
      <c r="D4497" s="50">
        <v>2</v>
      </c>
      <c r="E4497" s="50">
        <v>25</v>
      </c>
      <c r="F4497" s="194">
        <f t="shared" si="205"/>
      </c>
      <c r="G4497" s="50">
        <v>1</v>
      </c>
      <c r="H4497" s="45">
        <f t="shared" si="206"/>
      </c>
      <c r="I4497" s="17"/>
      <c r="J4497" s="17"/>
      <c r="K4497" s="17"/>
      <c r="L4497" s="17"/>
      <c r="M4497" s="17"/>
      <c r="N4497" s="17"/>
      <c r="O4497" s="17"/>
    </row>
    <row r="4498" spans="1:15" ht="15.75" customHeight="1" x14ac:dyDescent="0.25">
      <c r="A4498" s="47">
        <v>16</v>
      </c>
      <c r="B4498" s="208" t="s">
        <v>309</v>
      </c>
      <c r="C4498" s="50" t="s">
        <v>497</v>
      </c>
      <c r="D4498" s="50">
        <v>2</v>
      </c>
      <c r="E4498" s="50">
        <v>25</v>
      </c>
      <c r="F4498" s="194">
        <f t="shared" si="205"/>
      </c>
      <c r="G4498" s="50">
        <v>1</v>
      </c>
      <c r="H4498" s="45">
        <f t="shared" si="206"/>
      </c>
      <c r="I4498" s="17"/>
      <c r="J4498" s="17"/>
      <c r="K4498" s="17"/>
      <c r="L4498" s="17"/>
      <c r="M4498" s="17"/>
      <c r="N4498" s="17"/>
      <c r="O4498" s="17"/>
    </row>
    <row r="4499" spans="1:15" ht="15.75" customHeight="1" x14ac:dyDescent="0.25">
      <c r="A4499" s="47">
        <v>17</v>
      </c>
      <c r="B4499" s="408" t="s">
        <v>249</v>
      </c>
      <c r="C4499" s="334" t="s">
        <v>500</v>
      </c>
      <c r="D4499" s="50">
        <v>1</v>
      </c>
      <c r="E4499" s="50">
        <v>25</v>
      </c>
      <c r="F4499" s="194">
        <f t="shared" si="205"/>
      </c>
      <c r="G4499" s="50">
        <v>1</v>
      </c>
      <c r="H4499" s="45">
        <f t="shared" si="206"/>
      </c>
      <c r="I4499" s="17"/>
      <c r="J4499" s="17"/>
      <c r="K4499" s="17"/>
      <c r="L4499" s="17"/>
      <c r="M4499" s="17"/>
      <c r="N4499" s="17"/>
      <c r="O4499" s="17"/>
    </row>
    <row r="4500" spans="1:15" ht="15.75" customHeight="1" x14ac:dyDescent="0.25">
      <c r="A4500" s="47">
        <v>18</v>
      </c>
      <c r="B4500" s="408" t="s">
        <v>1125</v>
      </c>
      <c r="C4500" s="409" t="s">
        <v>501</v>
      </c>
      <c r="D4500" s="50">
        <v>12</v>
      </c>
      <c r="E4500" s="50">
        <v>25</v>
      </c>
      <c r="F4500" s="194">
        <f t="shared" si="205"/>
      </c>
      <c r="G4500" s="50">
        <v>1</v>
      </c>
      <c r="H4500" s="45">
        <f t="shared" si="206"/>
      </c>
      <c r="I4500" s="17"/>
      <c r="J4500" s="17"/>
      <c r="K4500" s="17"/>
      <c r="L4500" s="17"/>
      <c r="M4500" s="17"/>
      <c r="N4500" s="17"/>
      <c r="O4500" s="17"/>
    </row>
    <row r="4501" spans="1:15" ht="15.75" customHeight="1" x14ac:dyDescent="0.25">
      <c r="A4501" s="47">
        <v>19</v>
      </c>
      <c r="B4501" s="408" t="s">
        <v>256</v>
      </c>
      <c r="C4501" s="409" t="s">
        <v>504</v>
      </c>
      <c r="D4501" s="50">
        <v>2</v>
      </c>
      <c r="E4501" s="50">
        <v>25</v>
      </c>
      <c r="F4501" s="194">
        <f t="shared" si="205"/>
      </c>
      <c r="G4501" s="50">
        <v>1</v>
      </c>
      <c r="H4501" s="45">
        <f t="shared" si="206"/>
      </c>
      <c r="I4501" s="17"/>
      <c r="J4501" s="17"/>
      <c r="K4501" s="17"/>
      <c r="L4501" s="17"/>
      <c r="M4501" s="17"/>
      <c r="N4501" s="17"/>
      <c r="O4501" s="17"/>
    </row>
    <row r="4502" spans="1:15" ht="15.75" customHeight="1" x14ac:dyDescent="0.25">
      <c r="A4502" s="47">
        <v>20</v>
      </c>
      <c r="B4502" s="208" t="s">
        <v>315</v>
      </c>
      <c r="C4502" s="50" t="s">
        <v>506</v>
      </c>
      <c r="D4502" s="50">
        <v>2</v>
      </c>
      <c r="E4502" s="410">
        <v>20</v>
      </c>
      <c r="F4502" s="194">
        <f t="shared" si="205"/>
      </c>
      <c r="G4502" s="50">
        <v>1</v>
      </c>
      <c r="H4502" s="45">
        <f t="shared" si="206"/>
      </c>
      <c r="I4502" s="17"/>
      <c r="J4502" s="17"/>
      <c r="K4502" s="17"/>
      <c r="L4502" s="17"/>
      <c r="M4502" s="17"/>
      <c r="N4502" s="17"/>
      <c r="O4502" s="17"/>
    </row>
    <row r="4503" spans="1:15" ht="15.75" customHeight="1" x14ac:dyDescent="0.25">
      <c r="A4503" s="47">
        <v>21</v>
      </c>
      <c r="B4503" s="208" t="s">
        <v>1126</v>
      </c>
      <c r="C4503" s="194" t="s">
        <v>508</v>
      </c>
      <c r="D4503" s="50">
        <v>63</v>
      </c>
      <c r="E4503" s="50">
        <v>25</v>
      </c>
      <c r="F4503" s="194">
        <f t="shared" si="205"/>
      </c>
      <c r="G4503" s="50">
        <v>1</v>
      </c>
      <c r="H4503" s="45">
        <f t="shared" si="206"/>
      </c>
      <c r="I4503" s="17"/>
      <c r="J4503" s="17"/>
      <c r="K4503" s="17"/>
      <c r="L4503" s="17"/>
      <c r="M4503" s="17"/>
      <c r="N4503" s="17"/>
      <c r="O4503" s="17"/>
    </row>
    <row r="4504" spans="1:15" ht="15.75" customHeight="1" x14ac:dyDescent="0.25">
      <c r="A4504" s="47">
        <v>22</v>
      </c>
      <c r="B4504" s="208" t="s">
        <v>1127</v>
      </c>
      <c r="C4504" s="194" t="s">
        <v>1128</v>
      </c>
      <c r="D4504" s="50">
        <v>13</v>
      </c>
      <c r="E4504" s="50">
        <v>25</v>
      </c>
      <c r="F4504" s="194">
        <f t="shared" si="205"/>
      </c>
      <c r="G4504" s="50">
        <v>1</v>
      </c>
      <c r="H4504" s="45">
        <f t="shared" si="206"/>
      </c>
      <c r="I4504" s="17"/>
      <c r="J4504" s="17"/>
      <c r="K4504" s="17"/>
      <c r="L4504" s="17"/>
      <c r="M4504" s="17"/>
      <c r="N4504" s="17"/>
      <c r="O4504" s="17"/>
    </row>
    <row r="4505" spans="1:15" ht="12" customHeight="1" x14ac:dyDescent="0.25">
      <c r="A4505" s="47"/>
      <c r="B4505" s="411" t="s">
        <v>1129</v>
      </c>
      <c r="C4505" s="412"/>
      <c r="D4505" s="413"/>
      <c r="E4505" s="50"/>
      <c r="F4505" s="194"/>
      <c r="G4505" s="50"/>
      <c r="H4505" s="45"/>
      <c r="I4505" s="17"/>
      <c r="J4505" s="17"/>
      <c r="K4505" s="17"/>
      <c r="L4505" s="17"/>
      <c r="M4505" s="17"/>
      <c r="N4505" s="17"/>
      <c r="O4505" s="17"/>
    </row>
    <row r="4506" spans="1:15" ht="15.75" customHeight="1" x14ac:dyDescent="0.25">
      <c r="A4506" s="47"/>
      <c r="B4506" s="414"/>
      <c r="C4506" s="330"/>
      <c r="D4506" s="415"/>
      <c r="E4506" s="50"/>
      <c r="F4506" s="194"/>
      <c r="G4506" s="50"/>
      <c r="H4506" s="45"/>
      <c r="I4506" s="17"/>
      <c r="J4506" s="17"/>
      <c r="K4506" s="17"/>
      <c r="L4506" s="17"/>
      <c r="M4506" s="17"/>
      <c r="N4506" s="17"/>
      <c r="O4506" s="17"/>
    </row>
    <row r="4507" spans="1:15" ht="15.75" customHeight="1" x14ac:dyDescent="0.25">
      <c r="A4507" s="47"/>
      <c r="B4507" s="414"/>
      <c r="C4507" s="330"/>
      <c r="D4507" s="415"/>
      <c r="E4507" s="50"/>
      <c r="F4507" s="194"/>
      <c r="G4507" s="50"/>
      <c r="H4507" s="45"/>
      <c r="I4507" s="17"/>
      <c r="J4507" s="17"/>
      <c r="K4507" s="17"/>
      <c r="L4507" s="17"/>
      <c r="M4507" s="17"/>
      <c r="N4507" s="17"/>
      <c r="O4507" s="17"/>
    </row>
    <row r="4508" spans="1:15" ht="15.75" customHeight="1" x14ac:dyDescent="0.25">
      <c r="A4508" s="47"/>
      <c r="B4508" s="416"/>
      <c r="C4508" s="417"/>
      <c r="D4508" s="418"/>
      <c r="E4508" s="50"/>
      <c r="F4508" s="194"/>
      <c r="G4508" s="50"/>
      <c r="H4508" s="45"/>
      <c r="I4508" s="17"/>
      <c r="J4508" s="17"/>
      <c r="K4508" s="17"/>
      <c r="L4508" s="17"/>
      <c r="M4508" s="17"/>
      <c r="N4508" s="17"/>
      <c r="O4508" s="17"/>
    </row>
    <row r="4509" spans="1:15" ht="15.75" customHeight="1" x14ac:dyDescent="0.25">
      <c r="A4509" s="83"/>
      <c r="B4509" s="84"/>
      <c r="C4509" s="17"/>
      <c r="D4509" s="58"/>
      <c r="E4509" s="58"/>
      <c r="F4509" s="18"/>
      <c r="G4509" s="58"/>
      <c r="H4509" s="61"/>
    </row>
    <row r="4510" spans="1:15" ht="15.75" customHeight="1" x14ac:dyDescent="0.25">
      <c r="A4510" s="62"/>
      <c r="B4510" s="63"/>
      <c r="C4510" s="64" t="s">
        <v>58</v>
      </c>
      <c r="D4510" s="338">
        <f>SUM(D4480:D4509)</f>
      </c>
      <c r="E4510" s="28"/>
      <c r="F4510" s="28"/>
      <c r="G4510" s="339"/>
      <c r="H4510" s="328">
        <f>SUM(H4480:H4509)</f>
      </c>
    </row>
    <row r="4511" spans="1:15" ht="15.75" customHeight="1" x14ac:dyDescent="0.25">
      <c r="A4511" s="69"/>
      <c r="B4511" s="70"/>
      <c r="C4511" s="70"/>
      <c r="D4511" s="71"/>
      <c r="E4511" s="70"/>
      <c r="F4511" s="72"/>
      <c r="G4511" s="73"/>
      <c r="H4511" s="74"/>
    </row>
    <row r="4512" spans="1:15" ht="15.75" customHeight="1" x14ac:dyDescent="0.25">
      <c r="A4512" s="85" t="s">
        <v>72</v>
      </c>
      <c r="B4512" s="85"/>
      <c r="C4512" s="85"/>
      <c r="D4512" s="85"/>
      <c r="E4512" s="85"/>
      <c r="F4512" s="85"/>
      <c r="G4512" s="85"/>
      <c r="H4512" s="85"/>
    </row>
    <row r="4513" spans="1:15" ht="15.75" customHeight="1" x14ac:dyDescent="0.25">
      <c r="A4513" s="76"/>
      <c r="B4513" s="76"/>
      <c r="C4513" s="76"/>
      <c r="D4513" s="77" t="s">
        <v>59</v>
      </c>
      <c r="E4513" s="76" t="s">
        <v>60</v>
      </c>
      <c r="F4513" s="76"/>
      <c r="G4513" s="17"/>
      <c r="H4513" s="25"/>
    </row>
    <row r="4514" spans="1:15" ht="15.75" customHeight="1" x14ac:dyDescent="0.25">
      <c r="A4514" s="17"/>
      <c r="B4514" s="17"/>
      <c r="C4514" s="17"/>
      <c r="D4514" s="18"/>
      <c r="E4514" s="17"/>
      <c r="F4514" s="17"/>
      <c r="G4514" s="17"/>
      <c r="H4514" s="25"/>
    </row>
    <row r="4515" spans="1:15" ht="15.75" customHeight="1" x14ac:dyDescent="0.25">
      <c r="A4515" s="17"/>
      <c r="B4515" s="17"/>
      <c r="C4515" s="17"/>
      <c r="D4515" s="18"/>
      <c r="E4515" s="17"/>
      <c r="F4515" s="17"/>
      <c r="G4515" s="17"/>
      <c r="H4515" s="25"/>
    </row>
    <row r="4516" spans="1:15" ht="15.75" customHeight="1" x14ac:dyDescent="0.25">
      <c r="A4516" s="76"/>
      <c r="B4516" s="76"/>
      <c r="C4516" s="76"/>
      <c r="D4516" s="77"/>
      <c r="E4516" s="76" t="s">
        <v>61</v>
      </c>
      <c r="F4516" s="76"/>
      <c r="G4516" s="17"/>
      <c r="H4516" s="25"/>
    </row>
    <row r="4517" spans="1:15" ht="15.75" customHeight="1" x14ac:dyDescent="0.25">
      <c r="D4517" s="9"/>
      <c r="H4517" s="9"/>
    </row>
    <row r="4518" spans="1:15" ht="15.75" customHeight="1" x14ac:dyDescent="0.25">
      <c r="D4518" s="9"/>
      <c r="H4518" s="9"/>
    </row>
    <row r="4519" spans="1:15" ht="15.75" customHeight="1" x14ac:dyDescent="0.25">
      <c r="A4519" s="36" t="s">
        <v>21</v>
      </c>
      <c r="B4519" s="36"/>
      <c r="C4519" s="36"/>
      <c r="D4519" s="36"/>
      <c r="E4519" s="36"/>
      <c r="F4519" s="36"/>
      <c r="G4519" s="36"/>
      <c r="H4519" s="36"/>
      <c r="I4519" s="78"/>
      <c r="J4519" s="78"/>
      <c r="K4519" s="78"/>
      <c r="L4519" s="78"/>
      <c r="M4519" s="78"/>
      <c r="N4519" s="78"/>
      <c r="O4519" s="78"/>
    </row>
    <row r="4520" spans="1:15" ht="15.75" customHeight="1" x14ac:dyDescent="0.25">
      <c r="A4520" s="17"/>
      <c r="B4520" s="17"/>
      <c r="C4520" s="17"/>
      <c r="D4520" s="18"/>
      <c r="E4520" s="17"/>
      <c r="F4520" s="17"/>
      <c r="G4520" s="17"/>
      <c r="H4520" s="24"/>
    </row>
    <row r="4521" spans="1:15" ht="15.75" customHeight="1" x14ac:dyDescent="0.25">
      <c r="A4521" s="17" t="s">
        <v>28</v>
      </c>
      <c r="B4521" s="17"/>
      <c r="C4521" s="17"/>
      <c r="D4521" s="18"/>
      <c r="E4521" s="17"/>
      <c r="F4521" s="19" t="s">
        <v>24</v>
      </c>
      <c r="G4521" s="21" t="s">
        <v>994</v>
      </c>
      <c r="H4521" s="22"/>
    </row>
    <row r="4522" spans="1:15" ht="15.75" customHeight="1" x14ac:dyDescent="0.25">
      <c r="A4522" s="17" t="inlineStr">
        <is>
          <t>Dealer-009</t>
        </is>
      </c>
      <c r="B4522" s="17"/>
      <c r="C4522" s="17" t="inlineStr">
        <is>
          <t>ATTN: Contact-001</t>
        </is>
      </c>
      <c r="D4522" s="18"/>
      <c r="E4522" s="17"/>
      <c r="F4522" s="19" t="s">
        <v>29</v>
      </c>
      <c r="G4522" s="17" t="s">
        <v>996</v>
      </c>
      <c r="H4522" s="18"/>
    </row>
    <row r="4523" spans="1:15" ht="15.75" customHeight="1" x14ac:dyDescent="0.25">
      <c r="A4523" s="17" t="inlineStr">
        <is>
          <t>Address line (redacted)</t>
        </is>
      </c>
      <c r="B4523" s="17"/>
      <c r="C4523" s="17"/>
      <c r="D4523" s="18"/>
      <c r="E4523" s="19"/>
      <c r="F4523" s="17"/>
      <c r="G4523" s="17"/>
      <c r="H4523" s="25"/>
    </row>
    <row r="4524" spans="1:15" ht="15.75" customHeight="1" x14ac:dyDescent="0.25">
      <c r="A4524" s="17" t="inlineStr">
        <is>
          <t>Address line (redacted)</t>
        </is>
      </c>
      <c r="B4524" s="17"/>
      <c r="C4524" s="17"/>
      <c r="D4524" s="24"/>
      <c r="E4524" s="17"/>
      <c r="F4524" s="18"/>
      <c r="G4524" s="17"/>
      <c r="H4524" s="25"/>
    </row>
    <row r="4525" spans="1:15" ht="15.75" customHeight="1" x14ac:dyDescent="0.25">
      <c r="D4525" s="24"/>
      <c r="E4525" s="17"/>
      <c r="F4525" s="18"/>
      <c r="G4525" s="17"/>
      <c r="H4525" s="25"/>
    </row>
    <row r="4526" spans="1:15" ht="15.75" customHeight="1" x14ac:dyDescent="0.25">
      <c r="A4526" s="17" t="s">
        <v>34</v>
      </c>
      <c r="B4526" s="17"/>
      <c r="C4526" s="17"/>
      <c r="D4526" s="18"/>
      <c r="E4526" s="17"/>
      <c r="F4526" s="18"/>
      <c r="G4526" s="17"/>
      <c r="H4526" s="25"/>
    </row>
    <row r="4527" spans="1:15" ht="15.75" customHeight="1" x14ac:dyDescent="0.25">
      <c r="A4527" s="17" t="s">
        <v>35</v>
      </c>
      <c r="B4527" s="17"/>
      <c r="C4527" s="17"/>
      <c r="D4527" s="18"/>
      <c r="E4527" s="17"/>
      <c r="F4527" s="18"/>
      <c r="G4527" s="17"/>
      <c r="H4527" s="25"/>
    </row>
    <row r="4528" spans="1:15" ht="15.75" customHeight="1" x14ac:dyDescent="0.25">
      <c r="A4528" s="17" t="s">
        <v>36</v>
      </c>
      <c r="B4528" s="17"/>
      <c r="C4528" s="17"/>
      <c r="D4528" s="18"/>
      <c r="E4528" s="17"/>
      <c r="F4528" s="18"/>
      <c r="G4528" s="17"/>
      <c r="H4528" s="25"/>
    </row>
    <row r="4529" spans="1:15" ht="15.75" customHeight="1" x14ac:dyDescent="0.25">
      <c r="A4529" s="17"/>
      <c r="B4529" s="17"/>
      <c r="C4529" s="17"/>
      <c r="D4529" s="18"/>
      <c r="E4529" s="17"/>
      <c r="F4529" s="18"/>
      <c r="G4529" s="17"/>
      <c r="H4529" s="25"/>
    </row>
    <row r="4530" spans="1:15" ht="15.75" customHeight="1" x14ac:dyDescent="0.25">
      <c r="A4530" s="26" t="s">
        <v>37</v>
      </c>
      <c r="B4530" s="27" t="s">
        <v>38</v>
      </c>
      <c r="C4530" s="401"/>
      <c r="D4530" s="402" t="s">
        <v>39</v>
      </c>
      <c r="E4530" s="403" t="s">
        <v>40</v>
      </c>
      <c r="F4530" s="30" t="s">
        <v>41</v>
      </c>
      <c r="G4530" s="31" t="s">
        <v>42</v>
      </c>
      <c r="H4530" s="33" t="s">
        <v>43</v>
      </c>
    </row>
    <row r="4531" spans="1:15" ht="15.75" customHeight="1" x14ac:dyDescent="0.25">
      <c r="A4531" s="34"/>
      <c r="B4531" s="35"/>
      <c r="C4531" s="36"/>
      <c r="D4531" s="37"/>
      <c r="E4531" s="37"/>
      <c r="F4531" s="38"/>
      <c r="G4531" s="39"/>
      <c r="H4531" s="40"/>
    </row>
    <row r="4532" spans="1:15" ht="15.75" customHeight="1" x14ac:dyDescent="0.25">
      <c r="A4532" s="47"/>
      <c r="B4532" s="404" t="s">
        <v>44</v>
      </c>
      <c r="C4532" s="405"/>
      <c r="D4532" s="50"/>
      <c r="E4532" s="50"/>
      <c r="F4532" s="50"/>
      <c r="G4532" s="50"/>
      <c r="H4532" s="45"/>
      <c r="I4532" s="17"/>
      <c r="J4532" s="17"/>
      <c r="K4532" s="17"/>
      <c r="L4532" s="17"/>
      <c r="M4532" s="17"/>
      <c r="N4532" s="17"/>
      <c r="O4532" s="17"/>
    </row>
    <row r="4533" spans="1:15" ht="15.75" customHeight="1" x14ac:dyDescent="0.25">
      <c r="A4533" s="47">
        <v>1</v>
      </c>
      <c r="B4533" s="208" t="s">
        <v>135</v>
      </c>
      <c r="C4533" s="194" t="s">
        <v>358</v>
      </c>
      <c r="D4533" s="50">
        <v>1</v>
      </c>
      <c r="E4533" s="50">
        <v>5</v>
      </c>
      <c r="F4533" s="194">
        <f t="shared" ref="F4533:F4534" si="207">+E4533*D4533</f>
      </c>
      <c r="G4533" s="50">
        <v>1</v>
      </c>
      <c r="H4533" s="45">
        <f t="shared" ref="H4533:H4534" si="208">+G4533*F4533</f>
      </c>
      <c r="I4533" s="17"/>
      <c r="J4533" s="17"/>
      <c r="K4533" s="17"/>
      <c r="L4533" s="17"/>
      <c r="M4533" s="17"/>
      <c r="N4533" s="17"/>
      <c r="O4533" s="17"/>
    </row>
    <row r="4534" spans="1:15" ht="15.75" customHeight="1" x14ac:dyDescent="0.25">
      <c r="A4534" s="47">
        <v>2</v>
      </c>
      <c r="B4534" s="208" t="s">
        <v>149</v>
      </c>
      <c r="C4534" s="107" t="s">
        <v>371</v>
      </c>
      <c r="D4534" s="50">
        <v>1</v>
      </c>
      <c r="E4534" s="50">
        <v>5</v>
      </c>
      <c r="F4534" s="194">
        <f t="shared" si="207"/>
      </c>
      <c r="G4534" s="50">
        <v>1</v>
      </c>
      <c r="H4534" s="45">
        <f t="shared" si="208"/>
      </c>
      <c r="I4534" s="17"/>
      <c r="J4534" s="17"/>
      <c r="K4534" s="17"/>
      <c r="L4534" s="17"/>
      <c r="M4534" s="17"/>
      <c r="N4534" s="17"/>
      <c r="O4534" s="17"/>
    </row>
    <row r="4535" spans="1:15" ht="15.75" customHeight="1" x14ac:dyDescent="0.25">
      <c r="A4535" s="47"/>
      <c r="B4535" s="404" t="s">
        <v>599</v>
      </c>
      <c r="C4535" s="405"/>
      <c r="D4535" s="50"/>
      <c r="E4535" s="50"/>
      <c r="F4535" s="194"/>
      <c r="G4535" s="50"/>
      <c r="H4535" s="45"/>
      <c r="I4535" s="17"/>
      <c r="J4535" s="17"/>
      <c r="K4535" s="17"/>
      <c r="L4535" s="17"/>
      <c r="M4535" s="17"/>
      <c r="N4535" s="17"/>
      <c r="O4535" s="17"/>
    </row>
    <row r="4536" spans="1:15" ht="15.75" customHeight="1" x14ac:dyDescent="0.25">
      <c r="A4536" s="47">
        <v>3</v>
      </c>
      <c r="B4536" s="49" t="s">
        <v>591</v>
      </c>
      <c r="C4536" s="50" t="s">
        <v>438</v>
      </c>
      <c r="D4536" s="50">
        <v>8</v>
      </c>
      <c r="E4536" s="50">
        <v>6</v>
      </c>
      <c r="F4536" s="194">
        <f>+E4536*D4536</f>
      </c>
      <c r="G4536" s="50">
        <v>1</v>
      </c>
      <c r="H4536" s="45">
        <f t="shared" ref="H4536:H4538" si="209">+G4536*F4536</f>
      </c>
      <c r="I4536" s="17"/>
      <c r="J4536" s="17"/>
      <c r="K4536" s="17"/>
      <c r="L4536" s="17"/>
      <c r="M4536" s="17"/>
      <c r="N4536" s="17"/>
      <c r="O4536" s="17"/>
    </row>
    <row r="4537" spans="1:15" ht="15.75" customHeight="1" x14ac:dyDescent="0.25">
      <c r="A4537" s="47">
        <v>4</v>
      </c>
      <c r="B4537" s="49" t="s">
        <v>282</v>
      </c>
      <c r="C4537" s="50" t="s">
        <v>1133</v>
      </c>
      <c r="D4537" s="187">
        <v>6</v>
      </c>
      <c r="E4537" s="50"/>
      <c r="F4537" s="194">
        <v>100</v>
      </c>
      <c r="G4537" s="50">
        <v>1</v>
      </c>
      <c r="H4537" s="45">
        <f t="shared" si="209"/>
      </c>
      <c r="I4537" s="17"/>
      <c r="J4537" s="17"/>
      <c r="K4537" s="17"/>
      <c r="L4537" s="17"/>
      <c r="M4537" s="17"/>
      <c r="N4537" s="17"/>
      <c r="O4537" s="17"/>
    </row>
    <row r="4538" spans="1:15" ht="15.75" customHeight="1" x14ac:dyDescent="0.25">
      <c r="A4538" s="47">
        <v>6</v>
      </c>
      <c r="B4538" s="49" t="s">
        <v>282</v>
      </c>
      <c r="C4538" s="50" t="s">
        <v>1098</v>
      </c>
      <c r="D4538" s="189"/>
      <c r="E4538" s="50"/>
      <c r="F4538" s="194">
        <v>100</v>
      </c>
      <c r="G4538" s="50">
        <v>1</v>
      </c>
      <c r="H4538" s="45">
        <f t="shared" si="209"/>
      </c>
      <c r="I4538" s="17"/>
      <c r="J4538" s="17"/>
      <c r="K4538" s="17"/>
      <c r="L4538" s="17"/>
      <c r="M4538" s="17"/>
      <c r="N4538" s="17"/>
      <c r="O4538" s="17"/>
    </row>
    <row r="4539" spans="1:15" ht="15.75" customHeight="1" x14ac:dyDescent="0.25">
      <c r="A4539" s="47"/>
      <c r="B4539" s="404" t="s">
        <v>572</v>
      </c>
      <c r="C4539" s="405"/>
      <c r="D4539" s="50"/>
      <c r="E4539" s="50"/>
      <c r="F4539" s="194"/>
      <c r="G4539" s="50"/>
      <c r="H4539" s="45"/>
      <c r="I4539" s="17"/>
      <c r="J4539" s="17"/>
      <c r="K4539" s="17"/>
      <c r="L4539" s="17"/>
      <c r="M4539" s="17"/>
      <c r="N4539" s="17"/>
      <c r="O4539" s="17"/>
    </row>
    <row r="4540" spans="1:15" ht="15.75" customHeight="1" x14ac:dyDescent="0.25">
      <c r="A4540" s="47">
        <v>6</v>
      </c>
      <c r="B4540" s="49" t="s">
        <v>159</v>
      </c>
      <c r="C4540" s="419"/>
      <c r="D4540" s="50">
        <v>1</v>
      </c>
      <c r="E4540" s="50">
        <v>100</v>
      </c>
      <c r="F4540" s="194">
        <f>+E4540*D4540</f>
      </c>
      <c r="G4540" s="50">
        <v>1</v>
      </c>
      <c r="H4540" s="45">
        <f>+G4540*F4540</f>
      </c>
      <c r="I4540" s="17"/>
      <c r="J4540" s="17"/>
      <c r="K4540" s="17"/>
      <c r="L4540" s="17"/>
      <c r="M4540" s="17"/>
      <c r="N4540" s="17"/>
      <c r="O4540" s="17"/>
    </row>
    <row r="4541" spans="1:15" ht="15.75" customHeight="1" x14ac:dyDescent="0.25">
      <c r="A4541" s="47"/>
      <c r="B4541" s="404" t="s">
        <v>12</v>
      </c>
      <c r="C4541" s="405"/>
      <c r="D4541" s="50"/>
      <c r="E4541" s="50"/>
      <c r="F4541" s="194"/>
      <c r="G4541" s="50"/>
      <c r="H4541" s="45"/>
      <c r="I4541" s="17"/>
      <c r="J4541" s="17"/>
      <c r="K4541" s="17"/>
      <c r="L4541" s="17"/>
      <c r="M4541" s="17"/>
      <c r="N4541" s="17"/>
      <c r="O4541" s="17"/>
    </row>
    <row r="4542" spans="1:15" ht="15.75" customHeight="1" x14ac:dyDescent="0.25">
      <c r="A4542" s="47">
        <v>7</v>
      </c>
      <c r="B4542" s="407" t="s">
        <v>1116</v>
      </c>
      <c r="C4542" s="194" t="s">
        <v>104</v>
      </c>
      <c r="D4542" s="50">
        <v>10</v>
      </c>
      <c r="E4542" s="50">
        <v>10</v>
      </c>
      <c r="F4542" s="194">
        <f t="shared" ref="F4542:F4545" si="210">+E4542*D4542</f>
      </c>
      <c r="G4542" s="50">
        <v>1</v>
      </c>
      <c r="H4542" s="45">
        <f t="shared" ref="H4542:H4545" si="211">+G4542*F4542</f>
      </c>
      <c r="I4542" s="17"/>
      <c r="J4542" s="17"/>
      <c r="K4542" s="17"/>
      <c r="L4542" s="17"/>
      <c r="M4542" s="17"/>
      <c r="N4542" s="17"/>
      <c r="O4542" s="17"/>
    </row>
    <row r="4543" spans="1:15" ht="15.75" customHeight="1" x14ac:dyDescent="0.25">
      <c r="A4543" s="47">
        <v>8</v>
      </c>
      <c r="B4543" s="407" t="s">
        <v>1119</v>
      </c>
      <c r="C4543" s="194" t="s">
        <v>526</v>
      </c>
      <c r="D4543" s="50">
        <v>10</v>
      </c>
      <c r="E4543" s="50">
        <v>10</v>
      </c>
      <c r="F4543" s="194">
        <f t="shared" si="210"/>
      </c>
      <c r="G4543" s="50">
        <v>1</v>
      </c>
      <c r="H4543" s="45">
        <f t="shared" si="211"/>
      </c>
      <c r="I4543" s="17"/>
      <c r="J4543" s="17"/>
      <c r="K4543" s="17"/>
      <c r="L4543" s="17"/>
      <c r="M4543" s="17"/>
      <c r="N4543" s="17"/>
      <c r="O4543" s="17"/>
    </row>
    <row r="4544" spans="1:15" ht="15.75" customHeight="1" x14ac:dyDescent="0.25">
      <c r="A4544" s="47">
        <v>9</v>
      </c>
      <c r="B4544" s="407" t="s">
        <v>1120</v>
      </c>
      <c r="C4544" s="194"/>
      <c r="D4544" s="50">
        <v>10</v>
      </c>
      <c r="E4544" s="50">
        <v>10</v>
      </c>
      <c r="F4544" s="194">
        <f t="shared" si="210"/>
      </c>
      <c r="G4544" s="50">
        <v>1</v>
      </c>
      <c r="H4544" s="45">
        <f t="shared" si="211"/>
      </c>
      <c r="I4544" s="17"/>
      <c r="J4544" s="17"/>
      <c r="K4544" s="17"/>
      <c r="L4544" s="17"/>
      <c r="M4544" s="17"/>
      <c r="N4544" s="17"/>
      <c r="O4544" s="17"/>
    </row>
    <row r="4545" spans="1:15" ht="15.75" customHeight="1" x14ac:dyDescent="0.25">
      <c r="A4545" s="47">
        <v>10</v>
      </c>
      <c r="B4545" s="407" t="s">
        <v>1121</v>
      </c>
      <c r="C4545" s="194"/>
      <c r="D4545" s="50">
        <v>10</v>
      </c>
      <c r="E4545" s="50">
        <v>10</v>
      </c>
      <c r="F4545" s="194">
        <f t="shared" si="210"/>
      </c>
      <c r="G4545" s="50">
        <v>1</v>
      </c>
      <c r="H4545" s="45">
        <f t="shared" si="211"/>
      </c>
      <c r="I4545" s="17"/>
      <c r="J4545" s="17"/>
      <c r="K4545" s="17"/>
      <c r="L4545" s="17"/>
      <c r="M4545" s="17"/>
      <c r="N4545" s="17"/>
      <c r="O4545" s="17"/>
    </row>
    <row r="4546" spans="1:15" ht="15.75" customHeight="1" x14ac:dyDescent="0.25">
      <c r="A4546" s="47"/>
      <c r="B4546" s="404" t="s">
        <v>564</v>
      </c>
      <c r="C4546" s="405"/>
      <c r="D4546" s="50"/>
      <c r="E4546" s="50"/>
      <c r="F4546" s="194"/>
      <c r="G4546" s="50"/>
      <c r="H4546" s="45"/>
      <c r="I4546" s="17"/>
      <c r="J4546" s="17"/>
      <c r="K4546" s="17"/>
      <c r="L4546" s="17"/>
      <c r="M4546" s="17"/>
      <c r="N4546" s="17"/>
      <c r="O4546" s="17"/>
    </row>
    <row r="4547" spans="1:15" ht="15.75" customHeight="1" x14ac:dyDescent="0.25">
      <c r="A4547" s="47">
        <v>11</v>
      </c>
      <c r="B4547" s="107" t="s">
        <v>1052</v>
      </c>
      <c r="C4547" s="194" t="s">
        <v>993</v>
      </c>
      <c r="D4547" s="50">
        <v>12</v>
      </c>
      <c r="E4547" s="50">
        <v>2</v>
      </c>
      <c r="F4547" s="194">
        <f t="shared" ref="F4547:F4548" si="212">+E4547*D4547</f>
      </c>
      <c r="G4547" s="50">
        <v>1</v>
      </c>
      <c r="H4547" s="45">
        <f t="shared" ref="H4547:H4548" si="213">+G4547*F4547</f>
      </c>
      <c r="I4547" s="17"/>
      <c r="J4547" s="17"/>
      <c r="K4547" s="17"/>
      <c r="L4547" s="17"/>
      <c r="M4547" s="17"/>
      <c r="N4547" s="17"/>
      <c r="O4547" s="17"/>
    </row>
    <row r="4548" spans="1:15" ht="15.75" customHeight="1" x14ac:dyDescent="0.25">
      <c r="A4548" s="47">
        <v>12</v>
      </c>
      <c r="B4548" s="420" t="s">
        <v>1047</v>
      </c>
      <c r="C4548" s="421"/>
      <c r="D4548" s="50">
        <v>9</v>
      </c>
      <c r="E4548" s="50">
        <v>1</v>
      </c>
      <c r="F4548" s="194">
        <f t="shared" si="212"/>
      </c>
      <c r="G4548" s="50">
        <v>1</v>
      </c>
      <c r="H4548" s="45">
        <f t="shared" si="213"/>
      </c>
      <c r="I4548" s="17"/>
      <c r="J4548" s="17"/>
      <c r="K4548" s="17"/>
      <c r="L4548" s="17"/>
      <c r="M4548" s="17"/>
      <c r="N4548" s="17"/>
      <c r="O4548" s="17"/>
    </row>
    <row r="4549" spans="1:15" ht="12" customHeight="1" x14ac:dyDescent="0.25">
      <c r="A4549" s="422">
        <v>13</v>
      </c>
      <c r="B4549" s="423" t="s">
        <v>1049</v>
      </c>
      <c r="C4549" s="421"/>
      <c r="D4549" s="50">
        <v>1</v>
      </c>
      <c r="E4549" s="50">
        <v>1</v>
      </c>
      <c r="F4549" s="194">
        <v>1</v>
      </c>
      <c r="G4549" s="210" t="s">
        <v>571</v>
      </c>
      <c r="H4549" s="45"/>
      <c r="I4549" s="17"/>
      <c r="J4549" s="17"/>
      <c r="K4549" s="17"/>
      <c r="L4549" s="17"/>
      <c r="M4549" s="17"/>
      <c r="N4549" s="17"/>
      <c r="O4549" s="17"/>
    </row>
    <row r="4550" spans="1:15" ht="15.75" customHeight="1" x14ac:dyDescent="0.25">
      <c r="A4550" s="422"/>
      <c r="B4550" s="424"/>
      <c r="C4550" s="421"/>
      <c r="D4550" s="50"/>
      <c r="E4550" s="50"/>
      <c r="F4550" s="194"/>
      <c r="G4550" s="50"/>
      <c r="H4550" s="45"/>
      <c r="I4550" s="17"/>
      <c r="J4550" s="17"/>
      <c r="K4550" s="17"/>
      <c r="L4550" s="17"/>
      <c r="M4550" s="17"/>
      <c r="N4550" s="17"/>
      <c r="O4550" s="17"/>
    </row>
    <row r="4551" spans="1:15" ht="15.75" customHeight="1" x14ac:dyDescent="0.25">
      <c r="A4551" s="422"/>
      <c r="B4551" s="424"/>
      <c r="C4551" s="421"/>
      <c r="D4551" s="50"/>
      <c r="E4551" s="50"/>
      <c r="F4551" s="194"/>
      <c r="G4551" s="50"/>
      <c r="H4551" s="45"/>
      <c r="I4551" s="17"/>
      <c r="J4551" s="17"/>
      <c r="K4551" s="17"/>
      <c r="L4551" s="17"/>
      <c r="M4551" s="17"/>
      <c r="N4551" s="17"/>
      <c r="O4551" s="17"/>
    </row>
    <row r="4552" spans="1:15" ht="15.75" customHeight="1" x14ac:dyDescent="0.25">
      <c r="A4552" s="422"/>
      <c r="B4552" s="425"/>
      <c r="C4552" s="421"/>
      <c r="D4552" s="50"/>
      <c r="E4552" s="50"/>
      <c r="F4552" s="194"/>
      <c r="G4552" s="50"/>
      <c r="H4552" s="45"/>
      <c r="I4552" s="17"/>
      <c r="J4552" s="17"/>
      <c r="K4552" s="17"/>
      <c r="L4552" s="17"/>
      <c r="M4552" s="17"/>
      <c r="N4552" s="17"/>
      <c r="O4552" s="17"/>
    </row>
    <row r="4553" spans="1:15" ht="15.75" customHeight="1" x14ac:dyDescent="0.25">
      <c r="A4553" s="47"/>
      <c r="B4553" s="426"/>
      <c r="C4553" s="421"/>
      <c r="D4553" s="50"/>
      <c r="E4553" s="50"/>
      <c r="F4553" s="194"/>
      <c r="G4553" s="50"/>
      <c r="H4553" s="45"/>
      <c r="I4553" s="17"/>
      <c r="J4553" s="17"/>
      <c r="K4553" s="17"/>
      <c r="L4553" s="17"/>
      <c r="M4553" s="17"/>
      <c r="N4553" s="17"/>
      <c r="O4553" s="17"/>
    </row>
    <row r="4554" spans="1:15" ht="15.75" customHeight="1" x14ac:dyDescent="0.25">
      <c r="A4554" s="47"/>
      <c r="B4554" s="404" t="s">
        <v>1138</v>
      </c>
      <c r="C4554" s="405"/>
      <c r="D4554" s="50"/>
      <c r="E4554" s="50"/>
      <c r="F4554" s="194"/>
      <c r="G4554" s="50"/>
      <c r="H4554" s="45"/>
      <c r="I4554" s="17"/>
      <c r="J4554" s="17"/>
      <c r="K4554" s="17"/>
      <c r="L4554" s="17"/>
      <c r="M4554" s="17"/>
      <c r="N4554" s="17"/>
      <c r="O4554" s="17"/>
    </row>
    <row r="4555" spans="1:15" ht="15.75" customHeight="1" x14ac:dyDescent="0.25">
      <c r="A4555" s="47">
        <v>13</v>
      </c>
      <c r="B4555" s="427" t="s">
        <v>281</v>
      </c>
      <c r="C4555" s="421"/>
      <c r="D4555" s="50">
        <v>1</v>
      </c>
      <c r="E4555" s="50">
        <v>65</v>
      </c>
      <c r="F4555" s="194">
        <v>65</v>
      </c>
      <c r="G4555" s="50">
        <v>1</v>
      </c>
      <c r="H4555" s="45">
        <f>+G4555*F4555</f>
      </c>
      <c r="I4555" s="17"/>
      <c r="J4555" s="17"/>
      <c r="K4555" s="17"/>
      <c r="L4555" s="17"/>
      <c r="M4555" s="17"/>
      <c r="N4555" s="17"/>
      <c r="O4555" s="17"/>
    </row>
    <row r="4556" spans="1:15" ht="15.75" customHeight="1" x14ac:dyDescent="0.25">
      <c r="A4556" s="47"/>
      <c r="B4556" s="404" t="s">
        <v>575</v>
      </c>
      <c r="C4556" s="405"/>
      <c r="D4556" s="50"/>
      <c r="E4556" s="50"/>
      <c r="F4556" s="194"/>
      <c r="G4556" s="50"/>
      <c r="H4556" s="45"/>
      <c r="I4556" s="17"/>
      <c r="J4556" s="17"/>
      <c r="K4556" s="17"/>
      <c r="L4556" s="17"/>
      <c r="M4556" s="17"/>
      <c r="N4556" s="17"/>
      <c r="O4556" s="17"/>
    </row>
    <row r="4557" spans="1:15" ht="15.75" customHeight="1" x14ac:dyDescent="0.25">
      <c r="A4557" s="47">
        <v>14</v>
      </c>
      <c r="B4557" s="408" t="s">
        <v>1139</v>
      </c>
      <c r="C4557" s="409" t="s">
        <v>63</v>
      </c>
      <c r="D4557" s="50">
        <v>4</v>
      </c>
      <c r="E4557" s="50">
        <v>25</v>
      </c>
      <c r="F4557" s="194">
        <f t="shared" ref="F4557:F4563" si="214">+E4557*D4557</f>
      </c>
      <c r="G4557" s="50">
        <v>1</v>
      </c>
      <c r="H4557" s="45">
        <f t="shared" ref="H4557:H4563" si="215">+G4557*F4557</f>
      </c>
      <c r="I4557" s="17"/>
      <c r="J4557" s="17"/>
      <c r="K4557" s="17"/>
      <c r="L4557" s="17"/>
      <c r="M4557" s="17"/>
      <c r="N4557" s="17"/>
      <c r="O4557" s="17"/>
    </row>
    <row r="4558" spans="1:15" ht="15.75" customHeight="1" x14ac:dyDescent="0.25">
      <c r="A4558" s="47">
        <v>16</v>
      </c>
      <c r="B4558" s="208" t="s">
        <v>303</v>
      </c>
      <c r="C4558" s="50" t="s">
        <v>488</v>
      </c>
      <c r="D4558" s="50">
        <v>16</v>
      </c>
      <c r="E4558" s="50">
        <v>25</v>
      </c>
      <c r="F4558" s="194">
        <f t="shared" si="214"/>
      </c>
      <c r="G4558" s="50">
        <v>1</v>
      </c>
      <c r="H4558" s="45">
        <f t="shared" si="215"/>
      </c>
      <c r="I4558" s="17"/>
      <c r="J4558" s="17"/>
      <c r="K4558" s="17"/>
      <c r="L4558" s="17"/>
      <c r="M4558" s="17"/>
      <c r="N4558" s="17"/>
      <c r="O4558" s="17"/>
    </row>
    <row r="4559" spans="1:15" ht="15.75" customHeight="1" x14ac:dyDescent="0.25">
      <c r="A4559" s="47">
        <v>17</v>
      </c>
      <c r="B4559" s="208" t="s">
        <v>304</v>
      </c>
      <c r="C4559" s="50" t="s">
        <v>489</v>
      </c>
      <c r="D4559" s="50">
        <v>12</v>
      </c>
      <c r="E4559" s="50">
        <v>25</v>
      </c>
      <c r="F4559" s="194">
        <f t="shared" si="214"/>
      </c>
      <c r="G4559" s="50">
        <v>1</v>
      </c>
      <c r="H4559" s="45">
        <f t="shared" si="215"/>
      </c>
      <c r="I4559" s="17"/>
      <c r="J4559" s="17"/>
      <c r="K4559" s="17"/>
      <c r="L4559" s="17"/>
      <c r="M4559" s="17"/>
      <c r="N4559" s="17"/>
      <c r="O4559" s="17"/>
    </row>
    <row r="4560" spans="1:15" ht="15.75" customHeight="1" x14ac:dyDescent="0.25">
      <c r="A4560" s="47">
        <v>18</v>
      </c>
      <c r="B4560" s="208" t="s">
        <v>305</v>
      </c>
      <c r="C4560" s="50" t="s">
        <v>491</v>
      </c>
      <c r="D4560" s="50">
        <v>2</v>
      </c>
      <c r="E4560" s="50">
        <v>20</v>
      </c>
      <c r="F4560" s="194">
        <f t="shared" si="214"/>
      </c>
      <c r="G4560" s="50">
        <v>1</v>
      </c>
      <c r="H4560" s="45">
        <f t="shared" si="215"/>
      </c>
      <c r="I4560" s="17"/>
      <c r="J4560" s="17"/>
      <c r="K4560" s="17"/>
      <c r="L4560" s="17"/>
      <c r="M4560" s="17"/>
      <c r="N4560" s="17"/>
      <c r="O4560" s="17"/>
    </row>
    <row r="4561" spans="1:15" ht="15.75" customHeight="1" x14ac:dyDescent="0.25">
      <c r="A4561" s="47">
        <v>19</v>
      </c>
      <c r="B4561" s="208" t="s">
        <v>306</v>
      </c>
      <c r="C4561" s="50" t="s">
        <v>492</v>
      </c>
      <c r="D4561" s="50">
        <v>4</v>
      </c>
      <c r="E4561" s="50">
        <v>25</v>
      </c>
      <c r="F4561" s="194">
        <f t="shared" si="214"/>
      </c>
      <c r="G4561" s="50">
        <v>1</v>
      </c>
      <c r="H4561" s="45">
        <f t="shared" si="215"/>
      </c>
      <c r="I4561" s="17"/>
      <c r="J4561" s="17"/>
      <c r="K4561" s="17"/>
      <c r="L4561" s="17"/>
      <c r="M4561" s="17"/>
      <c r="N4561" s="17"/>
      <c r="O4561" s="17"/>
    </row>
    <row r="4562" spans="1:15" ht="15.75" customHeight="1" x14ac:dyDescent="0.25">
      <c r="A4562" s="47">
        <v>20</v>
      </c>
      <c r="B4562" s="208" t="s">
        <v>309</v>
      </c>
      <c r="C4562" s="50" t="s">
        <v>497</v>
      </c>
      <c r="D4562" s="50">
        <v>8</v>
      </c>
      <c r="E4562" s="50">
        <v>25</v>
      </c>
      <c r="F4562" s="194">
        <f t="shared" si="214"/>
      </c>
      <c r="G4562" s="50">
        <v>1</v>
      </c>
      <c r="H4562" s="45">
        <f t="shared" si="215"/>
      </c>
      <c r="I4562" s="17"/>
      <c r="J4562" s="17"/>
      <c r="K4562" s="17"/>
      <c r="L4562" s="17"/>
      <c r="M4562" s="17"/>
      <c r="N4562" s="17"/>
      <c r="O4562" s="17"/>
    </row>
    <row r="4563" spans="1:15" ht="15.75" customHeight="1" x14ac:dyDescent="0.25">
      <c r="A4563" s="47">
        <v>21</v>
      </c>
      <c r="B4563" s="208" t="s">
        <v>307</v>
      </c>
      <c r="C4563" s="50" t="s">
        <v>495</v>
      </c>
      <c r="D4563" s="50">
        <v>4</v>
      </c>
      <c r="E4563" s="50">
        <v>25</v>
      </c>
      <c r="F4563" s="194">
        <f t="shared" si="214"/>
      </c>
      <c r="G4563" s="50">
        <v>1</v>
      </c>
      <c r="H4563" s="45">
        <f t="shared" si="215"/>
      </c>
      <c r="I4563" s="17"/>
      <c r="J4563" s="17"/>
      <c r="K4563" s="17"/>
      <c r="L4563" s="17"/>
      <c r="M4563" s="17"/>
      <c r="N4563" s="17"/>
      <c r="O4563" s="17"/>
    </row>
    <row r="4564" spans="1:15" ht="15" customHeight="1" x14ac:dyDescent="0.25">
      <c r="A4564" s="47"/>
      <c r="B4564" s="428" t="s">
        <v>1141</v>
      </c>
      <c r="C4564" s="429"/>
      <c r="D4564" s="50"/>
      <c r="E4564" s="50"/>
      <c r="F4564" s="194"/>
      <c r="G4564" s="50"/>
      <c r="H4564" s="45"/>
      <c r="I4564" s="17"/>
    </row>
    <row r="4565" spans="1:15" ht="15" customHeight="1" x14ac:dyDescent="0.25">
      <c r="A4565" s="47"/>
      <c r="B4565" s="430"/>
      <c r="C4565" s="429"/>
      <c r="D4565" s="50"/>
      <c r="E4565" s="50"/>
      <c r="F4565" s="194"/>
      <c r="G4565" s="50"/>
      <c r="H4565" s="45"/>
      <c r="I4565" s="17"/>
    </row>
    <row r="4566" spans="1:15" ht="15.75" customHeight="1" x14ac:dyDescent="0.25">
      <c r="A4566" s="431"/>
      <c r="B4566" s="432"/>
      <c r="C4566" s="433"/>
      <c r="D4566" s="218"/>
      <c r="E4566" s="218"/>
      <c r="F4566" s="217"/>
      <c r="G4566" s="218"/>
      <c r="H4566" s="219"/>
      <c r="I4566" s="17"/>
    </row>
    <row r="4567" spans="1:15" ht="15.75" customHeight="1" x14ac:dyDescent="0.25">
      <c r="A4567" s="359"/>
      <c r="B4567" s="434"/>
      <c r="C4567" s="435"/>
      <c r="D4567" s="18"/>
      <c r="E4567" s="18"/>
      <c r="F4567" s="222"/>
      <c r="G4567" s="18"/>
      <c r="H4567" s="25"/>
      <c r="I4567" s="17"/>
    </row>
    <row r="4568" spans="1:15" ht="15.75" customHeight="1" x14ac:dyDescent="0.25">
      <c r="A4568" s="359"/>
      <c r="B4568" s="434"/>
      <c r="C4568" s="435"/>
      <c r="D4568" s="18"/>
      <c r="E4568" s="18"/>
      <c r="F4568" s="222"/>
      <c r="G4568" s="18"/>
      <c r="H4568" s="25"/>
      <c r="I4568" s="17"/>
    </row>
    <row r="4569" spans="1:15" ht="15.75" customHeight="1" x14ac:dyDescent="0.25">
      <c r="A4569" s="359"/>
      <c r="B4569" s="434"/>
      <c r="C4569" s="435"/>
      <c r="D4569" s="18"/>
      <c r="E4569" s="18"/>
      <c r="F4569" s="222"/>
      <c r="G4569" s="18"/>
      <c r="H4569" s="25"/>
      <c r="I4569" s="17"/>
    </row>
    <row r="4570" spans="1:15" ht="15.75" customHeight="1" x14ac:dyDescent="0.25">
      <c r="A4570" s="359"/>
      <c r="B4570" s="434"/>
      <c r="C4570" s="435"/>
      <c r="D4570" s="18"/>
      <c r="E4570" s="18"/>
      <c r="F4570" s="222"/>
      <c r="G4570" s="18"/>
      <c r="H4570" s="25"/>
      <c r="I4570" s="17"/>
    </row>
    <row r="4571" spans="1:15" ht="15.75" customHeight="1" x14ac:dyDescent="0.25">
      <c r="A4571" s="36" t="s">
        <v>21</v>
      </c>
      <c r="B4571" s="36"/>
      <c r="C4571" s="36"/>
      <c r="D4571" s="36"/>
      <c r="E4571" s="36"/>
      <c r="F4571" s="36"/>
      <c r="G4571" s="36"/>
      <c r="H4571" s="36"/>
      <c r="I4571" s="17"/>
      <c r="J4571" s="78"/>
      <c r="K4571" s="78"/>
      <c r="L4571" s="78"/>
      <c r="M4571" s="78"/>
      <c r="N4571" s="78"/>
      <c r="O4571" s="78"/>
    </row>
    <row r="4572" spans="1:15" ht="15.75" customHeight="1" x14ac:dyDescent="0.25">
      <c r="A4572" s="17"/>
      <c r="B4572" s="17"/>
      <c r="C4572" s="17"/>
      <c r="D4572" s="18"/>
      <c r="E4572" s="17"/>
      <c r="F4572" s="17"/>
      <c r="G4572" s="17"/>
      <c r="H4572" s="24"/>
      <c r="I4572" s="17"/>
    </row>
    <row r="4573" spans="1:15" ht="15.75" customHeight="1" x14ac:dyDescent="0.25">
      <c r="A4573" s="17" t="s">
        <v>28</v>
      </c>
      <c r="B4573" s="17"/>
      <c r="C4573" s="17"/>
      <c r="D4573" s="18"/>
      <c r="E4573" s="17"/>
      <c r="F4573" s="19" t="s">
        <v>24</v>
      </c>
      <c r="G4573" s="21" t="s">
        <v>994</v>
      </c>
      <c r="H4573" s="22"/>
      <c r="I4573" s="17"/>
    </row>
    <row r="4574" spans="1:15" ht="15.75" customHeight="1" x14ac:dyDescent="0.25">
      <c r="A4574" s="17" t="inlineStr">
        <is>
          <t>Dealer-009</t>
        </is>
      </c>
      <c r="B4574" s="17"/>
      <c r="C4574" s="17" t="inlineStr">
        <is>
          <t>ATTN: Contact-001</t>
        </is>
      </c>
      <c r="D4574" s="18"/>
      <c r="E4574" s="17"/>
      <c r="F4574" s="19" t="s">
        <v>29</v>
      </c>
      <c r="G4574" s="17" t="s">
        <v>996</v>
      </c>
      <c r="H4574" s="18"/>
      <c r="I4574" s="17"/>
    </row>
    <row r="4575" spans="1:15" ht="15.75" customHeight="1" x14ac:dyDescent="0.25">
      <c r="A4575" s="17" t="inlineStr">
        <is>
          <t>Address line (redacted)</t>
        </is>
      </c>
      <c r="B4575" s="17"/>
      <c r="C4575" s="17"/>
      <c r="D4575" s="18"/>
      <c r="E4575" s="19"/>
      <c r="F4575" s="17"/>
      <c r="G4575" s="17"/>
      <c r="H4575" s="25"/>
      <c r="I4575" s="17"/>
    </row>
    <row r="4576" spans="1:15" ht="15" customHeight="1" x14ac:dyDescent="0.25">
      <c r="A4576" s="17" t="inlineStr">
        <is>
          <t>Address line (redacted)</t>
        </is>
      </c>
      <c r="B4576" s="17"/>
      <c r="C4576" s="436" t="s">
        <v>1144</v>
      </c>
      <c r="D4576" s="437"/>
      <c r="E4576" s="439"/>
      <c r="F4576" s="18"/>
      <c r="G4576" s="17"/>
      <c r="H4576" s="25"/>
      <c r="I4576" s="17"/>
    </row>
    <row r="4577" spans="1:15" ht="15" customHeight="1" x14ac:dyDescent="0.25">
      <c r="C4577" s="440"/>
      <c r="D4577" s="442"/>
      <c r="E4577" s="443"/>
      <c r="F4577" s="18"/>
      <c r="G4577" s="17"/>
      <c r="H4577" s="25"/>
      <c r="I4577" s="17"/>
    </row>
    <row r="4578" spans="1:15" ht="15.75" customHeight="1" x14ac:dyDescent="0.25">
      <c r="A4578" s="17" t="s">
        <v>34</v>
      </c>
      <c r="B4578" s="17"/>
      <c r="C4578" s="17"/>
      <c r="D4578" s="18"/>
      <c r="E4578" s="17"/>
      <c r="F4578" s="18"/>
      <c r="G4578" s="17"/>
      <c r="H4578" s="25"/>
      <c r="I4578" s="17"/>
    </row>
    <row r="4579" spans="1:15" ht="15.75" customHeight="1" x14ac:dyDescent="0.25">
      <c r="A4579" s="17" t="s">
        <v>35</v>
      </c>
      <c r="B4579" s="17"/>
      <c r="C4579" s="17"/>
      <c r="D4579" s="18"/>
      <c r="E4579" s="17"/>
      <c r="F4579" s="18"/>
      <c r="G4579" s="17"/>
      <c r="H4579" s="25"/>
      <c r="I4579" s="17"/>
    </row>
    <row r="4580" spans="1:15" ht="15.75" customHeight="1" x14ac:dyDescent="0.25">
      <c r="A4580" s="17" t="s">
        <v>36</v>
      </c>
      <c r="B4580" s="17"/>
      <c r="C4580" s="17"/>
      <c r="D4580" s="18"/>
      <c r="E4580" s="17"/>
      <c r="F4580" s="18"/>
      <c r="G4580" s="17"/>
      <c r="H4580" s="25"/>
      <c r="I4580" s="17"/>
    </row>
    <row r="4581" spans="1:15" ht="15.75" customHeight="1" x14ac:dyDescent="0.25">
      <c r="A4581" s="17"/>
      <c r="B4581" s="17"/>
      <c r="C4581" s="17"/>
      <c r="D4581" s="18"/>
      <c r="E4581" s="17"/>
      <c r="F4581" s="18"/>
      <c r="G4581" s="17"/>
      <c r="H4581" s="25"/>
      <c r="I4581" s="17"/>
    </row>
    <row r="4582" spans="1:15" ht="15.75" customHeight="1" x14ac:dyDescent="0.25">
      <c r="A4582" s="26" t="s">
        <v>37</v>
      </c>
      <c r="B4582" s="27" t="s">
        <v>38</v>
      </c>
      <c r="C4582" s="401"/>
      <c r="D4582" s="402" t="s">
        <v>39</v>
      </c>
      <c r="E4582" s="403" t="s">
        <v>40</v>
      </c>
      <c r="F4582" s="30" t="s">
        <v>41</v>
      </c>
      <c r="G4582" s="31" t="s">
        <v>42</v>
      </c>
      <c r="H4582" s="33" t="s">
        <v>43</v>
      </c>
      <c r="I4582" s="17"/>
    </row>
    <row r="4583" spans="1:15" ht="15.75" customHeight="1" x14ac:dyDescent="0.25">
      <c r="A4583" s="34"/>
      <c r="B4583" s="35"/>
      <c r="C4583" s="36"/>
      <c r="D4583" s="37"/>
      <c r="E4583" s="37"/>
      <c r="F4583" s="38"/>
      <c r="G4583" s="39"/>
      <c r="H4583" s="40"/>
      <c r="I4583" s="17"/>
    </row>
    <row r="4584" spans="1:15" ht="15.75" customHeight="1" x14ac:dyDescent="0.25">
      <c r="A4584" s="47"/>
      <c r="B4584" s="404" t="s">
        <v>575</v>
      </c>
      <c r="C4584" s="405"/>
      <c r="D4584" s="50"/>
      <c r="E4584" s="50"/>
      <c r="F4584" s="194"/>
      <c r="G4584" s="50"/>
      <c r="H4584" s="45"/>
      <c r="I4584" s="17"/>
      <c r="J4584" s="17"/>
      <c r="K4584" s="17"/>
      <c r="L4584" s="17"/>
      <c r="M4584" s="17"/>
      <c r="N4584" s="17"/>
      <c r="O4584" s="17"/>
    </row>
    <row r="4585" spans="1:15" ht="15.75" customHeight="1" x14ac:dyDescent="0.25">
      <c r="A4585" s="47">
        <v>22</v>
      </c>
      <c r="B4585" s="408" t="s">
        <v>249</v>
      </c>
      <c r="C4585" s="334" t="s">
        <v>500</v>
      </c>
      <c r="D4585" s="50">
        <v>1</v>
      </c>
      <c r="E4585" s="50">
        <v>25</v>
      </c>
      <c r="F4585" s="194">
        <f t="shared" ref="F4585:F4591" si="216">+E4585*D4585</f>
      </c>
      <c r="G4585" s="50">
        <v>1</v>
      </c>
      <c r="H4585" s="45">
        <f t="shared" ref="H4585:H4591" si="217">+G4585*F4585</f>
      </c>
      <c r="I4585" s="17"/>
      <c r="J4585" s="17"/>
      <c r="K4585" s="17"/>
      <c r="L4585" s="17"/>
      <c r="M4585" s="17"/>
      <c r="N4585" s="17"/>
      <c r="O4585" s="17"/>
    </row>
    <row r="4586" spans="1:15" ht="15.75" customHeight="1" x14ac:dyDescent="0.25">
      <c r="A4586" s="47">
        <v>23</v>
      </c>
      <c r="B4586" s="408" t="s">
        <v>1125</v>
      </c>
      <c r="C4586" s="409" t="s">
        <v>501</v>
      </c>
      <c r="D4586" s="50">
        <v>10</v>
      </c>
      <c r="E4586" s="50">
        <v>25</v>
      </c>
      <c r="F4586" s="194">
        <f t="shared" si="216"/>
      </c>
      <c r="G4586" s="50">
        <v>1</v>
      </c>
      <c r="H4586" s="45">
        <f t="shared" si="217"/>
      </c>
      <c r="I4586" s="17"/>
      <c r="J4586" s="17"/>
      <c r="K4586" s="17"/>
      <c r="L4586" s="17"/>
      <c r="M4586" s="17"/>
      <c r="N4586" s="17"/>
      <c r="O4586" s="17"/>
    </row>
    <row r="4587" spans="1:15" ht="15.75" customHeight="1" x14ac:dyDescent="0.25">
      <c r="A4587" s="47">
        <v>24</v>
      </c>
      <c r="B4587" s="408" t="s">
        <v>256</v>
      </c>
      <c r="C4587" s="409" t="s">
        <v>504</v>
      </c>
      <c r="D4587" s="50">
        <v>5</v>
      </c>
      <c r="E4587" s="50">
        <v>25</v>
      </c>
      <c r="F4587" s="194">
        <f t="shared" si="216"/>
      </c>
      <c r="G4587" s="50">
        <v>1</v>
      </c>
      <c r="H4587" s="45">
        <f t="shared" si="217"/>
      </c>
      <c r="I4587" s="17"/>
      <c r="J4587" s="17"/>
      <c r="K4587" s="17"/>
      <c r="L4587" s="17"/>
      <c r="M4587" s="17"/>
      <c r="N4587" s="17"/>
      <c r="O4587" s="17"/>
    </row>
    <row r="4588" spans="1:15" ht="15.75" customHeight="1" x14ac:dyDescent="0.25">
      <c r="A4588" s="47">
        <v>25</v>
      </c>
      <c r="B4588" s="408" t="s">
        <v>314</v>
      </c>
      <c r="C4588" s="409" t="s">
        <v>505</v>
      </c>
      <c r="D4588" s="50">
        <v>1</v>
      </c>
      <c r="E4588" s="50">
        <v>25</v>
      </c>
      <c r="F4588" s="194">
        <f t="shared" si="216"/>
      </c>
      <c r="G4588" s="50">
        <v>1</v>
      </c>
      <c r="H4588" s="45">
        <f t="shared" si="217"/>
      </c>
      <c r="I4588" s="17"/>
      <c r="J4588" s="17"/>
      <c r="K4588" s="17"/>
      <c r="L4588" s="17"/>
      <c r="M4588" s="17"/>
      <c r="N4588" s="17"/>
      <c r="O4588" s="17"/>
    </row>
    <row r="4589" spans="1:15" ht="15.75" customHeight="1" x14ac:dyDescent="0.25">
      <c r="A4589" s="47">
        <v>26</v>
      </c>
      <c r="B4589" s="208" t="s">
        <v>315</v>
      </c>
      <c r="C4589" s="50" t="s">
        <v>506</v>
      </c>
      <c r="D4589" s="50">
        <v>8</v>
      </c>
      <c r="E4589" s="410">
        <v>20</v>
      </c>
      <c r="F4589" s="194">
        <f t="shared" si="216"/>
      </c>
      <c r="G4589" s="50">
        <v>1</v>
      </c>
      <c r="H4589" s="45">
        <f t="shared" si="217"/>
      </c>
      <c r="I4589" s="17"/>
      <c r="J4589" s="17"/>
      <c r="K4589" s="17"/>
      <c r="L4589" s="17"/>
      <c r="M4589" s="17"/>
      <c r="N4589" s="17"/>
      <c r="O4589" s="17"/>
    </row>
    <row r="4590" spans="1:15" ht="15.75" customHeight="1" x14ac:dyDescent="0.25">
      <c r="A4590" s="47">
        <v>27</v>
      </c>
      <c r="B4590" s="208" t="s">
        <v>1126</v>
      </c>
      <c r="C4590" s="194" t="s">
        <v>508</v>
      </c>
      <c r="D4590" s="50">
        <v>40</v>
      </c>
      <c r="E4590" s="50">
        <v>25</v>
      </c>
      <c r="F4590" s="194">
        <f t="shared" si="216"/>
      </c>
      <c r="G4590" s="50">
        <v>1</v>
      </c>
      <c r="H4590" s="45">
        <f t="shared" si="217"/>
      </c>
      <c r="I4590" s="17"/>
      <c r="J4590" s="17"/>
      <c r="K4590" s="17"/>
      <c r="L4590" s="17"/>
      <c r="M4590" s="17"/>
      <c r="N4590" s="17"/>
      <c r="O4590" s="17"/>
    </row>
    <row r="4591" spans="1:15" ht="15.75" customHeight="1" x14ac:dyDescent="0.25">
      <c r="A4591" s="47">
        <v>28</v>
      </c>
      <c r="B4591" s="208" t="s">
        <v>1127</v>
      </c>
      <c r="C4591" s="194" t="s">
        <v>1128</v>
      </c>
      <c r="D4591" s="50">
        <v>4</v>
      </c>
      <c r="E4591" s="50">
        <v>25</v>
      </c>
      <c r="F4591" s="194">
        <f t="shared" si="216"/>
      </c>
      <c r="G4591" s="50">
        <v>1</v>
      </c>
      <c r="H4591" s="45">
        <f t="shared" si="217"/>
      </c>
      <c r="I4591" s="17"/>
      <c r="J4591" s="17"/>
      <c r="K4591" s="17"/>
      <c r="L4591" s="17"/>
      <c r="M4591" s="17"/>
      <c r="N4591" s="17"/>
      <c r="O4591" s="17"/>
    </row>
    <row r="4592" spans="1:15" ht="15.75" customHeight="1" x14ac:dyDescent="0.25">
      <c r="A4592" s="47"/>
      <c r="B4592" s="333"/>
      <c r="C4592" s="334"/>
      <c r="D4592" s="194"/>
      <c r="E4592" s="194"/>
      <c r="F4592" s="43"/>
      <c r="G4592" s="194"/>
      <c r="H4592" s="45"/>
      <c r="I4592" s="17"/>
    </row>
    <row r="4593" spans="1:9" ht="15.75" customHeight="1" x14ac:dyDescent="0.25">
      <c r="A4593" s="47"/>
      <c r="B4593" s="333"/>
      <c r="C4593" s="334"/>
      <c r="D4593" s="194"/>
      <c r="E4593" s="194"/>
      <c r="F4593" s="43"/>
      <c r="G4593" s="194"/>
      <c r="H4593" s="45"/>
      <c r="I4593" s="17"/>
    </row>
    <row r="4594" spans="1:9" ht="15.75" customHeight="1" x14ac:dyDescent="0.25">
      <c r="A4594" s="83"/>
      <c r="B4594" s="84"/>
      <c r="C4594" s="17"/>
      <c r="D4594" s="58"/>
      <c r="E4594" s="58"/>
      <c r="F4594" s="18"/>
      <c r="G4594" s="58"/>
      <c r="H4594" s="61"/>
    </row>
    <row r="4595" spans="1:9" ht="15.75" customHeight="1" x14ac:dyDescent="0.25">
      <c r="A4595" s="62"/>
      <c r="B4595" s="63"/>
      <c r="C4595" s="64" t="s">
        <v>58</v>
      </c>
      <c r="D4595" s="338">
        <f>SUM(D4532:D4594)</f>
      </c>
      <c r="E4595" s="28"/>
      <c r="F4595" s="28"/>
      <c r="G4595" s="339"/>
      <c r="H4595" s="328">
        <f>SUM(H4533:H4594)</f>
      </c>
      <c r="I4595" s="17"/>
    </row>
    <row r="4596" spans="1:9" ht="15.75" customHeight="1" x14ac:dyDescent="0.25">
      <c r="A4596" s="69"/>
      <c r="B4596" s="70"/>
      <c r="C4596" s="70"/>
      <c r="D4596" s="71"/>
      <c r="E4596" s="70"/>
      <c r="F4596" s="72"/>
      <c r="G4596" s="73"/>
      <c r="H4596" s="74"/>
    </row>
    <row r="4597" spans="1:9" ht="15.75" customHeight="1" x14ac:dyDescent="0.25">
      <c r="A4597" s="85" t="s">
        <v>72</v>
      </c>
      <c r="B4597" s="85"/>
      <c r="C4597" s="85"/>
      <c r="D4597" s="85"/>
      <c r="E4597" s="85"/>
      <c r="F4597" s="85"/>
      <c r="G4597" s="85"/>
      <c r="H4597" s="85"/>
    </row>
    <row r="4598" spans="1:9" ht="15.75" customHeight="1" x14ac:dyDescent="0.25">
      <c r="A4598" s="76"/>
      <c r="B4598" s="76"/>
      <c r="C4598" s="76"/>
      <c r="D4598" s="77" t="s">
        <v>59</v>
      </c>
      <c r="E4598" s="76" t="s">
        <v>60</v>
      </c>
      <c r="F4598" s="76"/>
      <c r="G4598" s="17"/>
      <c r="H4598" s="25"/>
    </row>
    <row r="4599" spans="1:9" ht="15.75" customHeight="1" x14ac:dyDescent="0.25">
      <c r="A4599" s="17"/>
      <c r="B4599" s="17"/>
      <c r="C4599" s="17"/>
      <c r="D4599" s="18"/>
      <c r="E4599" s="17"/>
      <c r="F4599" s="17"/>
      <c r="G4599" s="17"/>
      <c r="H4599" s="25"/>
    </row>
    <row r="4600" spans="1:9" ht="15.75" customHeight="1" x14ac:dyDescent="0.25">
      <c r="A4600" s="17"/>
      <c r="B4600" s="17"/>
      <c r="C4600" s="17"/>
      <c r="D4600" s="18"/>
      <c r="E4600" s="17"/>
      <c r="F4600" s="17"/>
      <c r="G4600" s="17"/>
      <c r="H4600" s="25"/>
    </row>
    <row r="4601" spans="1:9" ht="15.75" customHeight="1" x14ac:dyDescent="0.25">
      <c r="A4601" s="76"/>
      <c r="B4601" s="76"/>
      <c r="C4601" s="76"/>
      <c r="D4601" s="77"/>
      <c r="E4601" s="76" t="s">
        <v>61</v>
      </c>
      <c r="F4601" s="76"/>
      <c r="G4601" s="17"/>
      <c r="H4601" s="25"/>
    </row>
    <row r="4602" spans="1:9" ht="15.75" customHeight="1" x14ac:dyDescent="0.25">
      <c r="D4602" s="9"/>
      <c r="H4602" s="9"/>
    </row>
    <row r="4603" spans="1:9" ht="15.75" customHeight="1" x14ac:dyDescent="0.25">
      <c r="D4603" s="9"/>
      <c r="H4603" s="9"/>
    </row>
    <row r="4604" spans="1:9" ht="15.75" customHeight="1" x14ac:dyDescent="0.25">
      <c r="D4604" s="9"/>
      <c r="H4604" s="9"/>
    </row>
    <row r="4605" spans="1:9" ht="15.75" customHeight="1" x14ac:dyDescent="0.25">
      <c r="D4605" s="9"/>
      <c r="H4605" s="9"/>
    </row>
    <row r="4606" spans="1:9" ht="15.75" customHeight="1" x14ac:dyDescent="0.25">
      <c r="D4606" s="9"/>
      <c r="H4606" s="9"/>
    </row>
    <row r="4607" spans="1:9" ht="15.75" customHeight="1" x14ac:dyDescent="0.25">
      <c r="D4607" s="9"/>
      <c r="H4607" s="9"/>
    </row>
    <row r="4608" spans="1:9" ht="15.75" customHeight="1" x14ac:dyDescent="0.25">
      <c r="D4608" s="9"/>
      <c r="H4608" s="9"/>
    </row>
    <row r="4609" spans="1:15" ht="15.75" customHeight="1" x14ac:dyDescent="0.25">
      <c r="D4609" s="9"/>
      <c r="H4609" s="9"/>
    </row>
    <row r="4610" spans="1:15" ht="15.75" customHeight="1" x14ac:dyDescent="0.25">
      <c r="D4610" s="9"/>
      <c r="H4610" s="9"/>
    </row>
    <row r="4611" spans="1:15" ht="15.75" customHeight="1" x14ac:dyDescent="0.25">
      <c r="D4611" s="9"/>
      <c r="H4611" s="9"/>
    </row>
    <row r="4612" spans="1:15" ht="15.75" customHeight="1" x14ac:dyDescent="0.25">
      <c r="D4612" s="9"/>
      <c r="H4612" s="9"/>
    </row>
    <row r="4613" spans="1:15" ht="15.75" customHeight="1" x14ac:dyDescent="0.25">
      <c r="D4613" s="9"/>
      <c r="H4613" s="9"/>
    </row>
    <row r="4614" spans="1:15" ht="15.75" customHeight="1" x14ac:dyDescent="0.25">
      <c r="D4614" s="9"/>
      <c r="H4614" s="9"/>
    </row>
    <row r="4615" spans="1:15" ht="15.75" customHeight="1" x14ac:dyDescent="0.25">
      <c r="D4615" s="9"/>
      <c r="H4615" s="9"/>
    </row>
    <row r="4616" spans="1:15" ht="15.75" customHeight="1" x14ac:dyDescent="0.25">
      <c r="D4616" s="9"/>
      <c r="H4616" s="9"/>
    </row>
    <row r="4617" spans="1:15" ht="15.75" customHeight="1" x14ac:dyDescent="0.25">
      <c r="A4617" s="36" t="s">
        <v>21</v>
      </c>
      <c r="B4617" s="36"/>
      <c r="C4617" s="36"/>
      <c r="D4617" s="36"/>
      <c r="E4617" s="36"/>
      <c r="F4617" s="36"/>
      <c r="G4617" s="36"/>
      <c r="H4617" s="36"/>
      <c r="I4617" s="78"/>
      <c r="J4617" s="78"/>
      <c r="K4617" s="78"/>
      <c r="L4617" s="78"/>
      <c r="M4617" s="78"/>
      <c r="N4617" s="78"/>
      <c r="O4617" s="78"/>
    </row>
    <row r="4618" spans="1:15" ht="15.75" customHeight="1" x14ac:dyDescent="0.25">
      <c r="A4618" s="17"/>
      <c r="B4618" s="17"/>
      <c r="C4618" s="17"/>
      <c r="D4618" s="18"/>
      <c r="E4618" s="17"/>
      <c r="F4618" s="17"/>
      <c r="G4618" s="17"/>
      <c r="H4618" s="24"/>
    </row>
    <row r="4619" spans="1:15" ht="15.75" customHeight="1" x14ac:dyDescent="0.25">
      <c r="A4619" s="17" t="s">
        <v>28</v>
      </c>
      <c r="B4619" s="17"/>
      <c r="C4619" s="17"/>
      <c r="D4619" s="18"/>
      <c r="E4619" s="17"/>
      <c r="F4619" s="19" t="s">
        <v>24</v>
      </c>
      <c r="G4619" s="21" t="s">
        <v>994</v>
      </c>
      <c r="H4619" s="22"/>
    </row>
    <row r="4620" spans="1:15" ht="15.75" customHeight="1" x14ac:dyDescent="0.3">
      <c r="A4620" s="87" t="inlineStr">
        <is>
          <t>Dealer-002</t>
        </is>
      </c>
      <c r="B4620" s="87"/>
      <c r="C4620" s="17"/>
      <c r="D4620" s="18"/>
      <c r="E4620" s="17"/>
      <c r="F4620" s="19" t="s">
        <v>29</v>
      </c>
      <c r="G4620" s="17" t="s">
        <v>998</v>
      </c>
      <c r="H4620" s="18"/>
    </row>
    <row r="4621" spans="1:15" ht="15.75" customHeight="1" x14ac:dyDescent="0.3">
      <c r="A4621" s="87" t="inlineStr">
        <is>
          <t>Address line (redacted)</t>
        </is>
      </c>
      <c r="B4621" s="87"/>
      <c r="C4621" s="17"/>
      <c r="D4621" s="18"/>
      <c r="E4621" s="19"/>
      <c r="F4621" s="17"/>
      <c r="G4621" s="17"/>
      <c r="H4621" s="25"/>
    </row>
    <row r="4622" spans="1:15" ht="15.75" customHeight="1" x14ac:dyDescent="0.3">
      <c r="A4622" s="87" t="inlineStr">
        <is>
          <t>Address line (redacted)</t>
        </is>
      </c>
      <c r="B4622" s="87"/>
      <c r="C4622" s="17"/>
      <c r="D4622" s="24"/>
      <c r="E4622" s="17"/>
      <c r="F4622" s="18"/>
      <c r="G4622" s="17"/>
      <c r="H4622" s="25"/>
    </row>
    <row r="4623" spans="1:15" ht="15.75" customHeight="1" x14ac:dyDescent="0.25">
      <c r="D4623" s="24"/>
      <c r="E4623" s="17"/>
      <c r="F4623" s="18"/>
      <c r="G4623" s="17"/>
      <c r="H4623" s="25"/>
    </row>
    <row r="4624" spans="1:15" ht="15.75" customHeight="1" x14ac:dyDescent="0.25">
      <c r="A4624" s="17" t="s">
        <v>34</v>
      </c>
      <c r="B4624" s="17"/>
      <c r="C4624" s="17"/>
      <c r="D4624" s="18"/>
      <c r="E4624" s="17"/>
      <c r="F4624" s="18"/>
      <c r="G4624" s="17"/>
      <c r="H4624" s="25"/>
    </row>
    <row r="4625" spans="1:15" ht="15.75" customHeight="1" x14ac:dyDescent="0.25">
      <c r="A4625" s="17" t="s">
        <v>35</v>
      </c>
      <c r="B4625" s="17"/>
      <c r="C4625" s="17"/>
      <c r="D4625" s="18"/>
      <c r="E4625" s="17"/>
      <c r="F4625" s="18"/>
      <c r="G4625" s="17"/>
      <c r="H4625" s="25"/>
    </row>
    <row r="4626" spans="1:15" ht="15.75" customHeight="1" x14ac:dyDescent="0.25">
      <c r="A4626" s="17" t="s">
        <v>36</v>
      </c>
      <c r="B4626" s="17"/>
      <c r="C4626" s="17"/>
      <c r="D4626" s="18"/>
      <c r="E4626" s="17"/>
      <c r="F4626" s="18"/>
      <c r="G4626" s="17"/>
      <c r="H4626" s="25"/>
    </row>
    <row r="4627" spans="1:15" ht="15.75" customHeight="1" x14ac:dyDescent="0.25">
      <c r="A4627" s="26" t="s">
        <v>37</v>
      </c>
      <c r="B4627" s="27" t="s">
        <v>38</v>
      </c>
      <c r="C4627" s="401"/>
      <c r="D4627" s="402" t="s">
        <v>39</v>
      </c>
      <c r="E4627" s="403" t="s">
        <v>40</v>
      </c>
      <c r="F4627" s="30" t="s">
        <v>41</v>
      </c>
      <c r="G4627" s="31" t="s">
        <v>42</v>
      </c>
      <c r="H4627" s="33" t="s">
        <v>43</v>
      </c>
    </row>
    <row r="4628" spans="1:15" ht="15.75" customHeight="1" x14ac:dyDescent="0.25">
      <c r="A4628" s="34"/>
      <c r="B4628" s="35"/>
      <c r="C4628" s="36"/>
      <c r="D4628" s="37"/>
      <c r="E4628" s="37"/>
      <c r="F4628" s="38"/>
      <c r="G4628" s="39"/>
      <c r="H4628" s="40"/>
    </row>
    <row r="4629" spans="1:15" ht="15" customHeight="1" x14ac:dyDescent="0.25">
      <c r="A4629" s="47"/>
      <c r="B4629" s="404" t="s">
        <v>44</v>
      </c>
      <c r="C4629" s="405"/>
      <c r="D4629" s="50"/>
      <c r="E4629" s="50"/>
      <c r="F4629" s="50"/>
      <c r="G4629" s="50"/>
      <c r="H4629" s="45"/>
      <c r="I4629" s="17"/>
      <c r="J4629" s="17"/>
      <c r="K4629" s="17"/>
      <c r="L4629" s="17"/>
      <c r="M4629" s="17"/>
      <c r="N4629" s="17"/>
      <c r="O4629" s="17"/>
    </row>
    <row r="4630" spans="1:15" ht="15" customHeight="1" x14ac:dyDescent="0.25">
      <c r="A4630" s="47">
        <v>1</v>
      </c>
      <c r="B4630" s="208" t="s">
        <v>591</v>
      </c>
      <c r="C4630" s="194" t="s">
        <v>379</v>
      </c>
      <c r="D4630" s="50">
        <v>2</v>
      </c>
      <c r="E4630" s="50">
        <v>5</v>
      </c>
      <c r="F4630" s="194">
        <f>+E4630*D4630</f>
      </c>
      <c r="G4630" s="50">
        <v>1</v>
      </c>
      <c r="H4630" s="45">
        <f>+G4630*F4630</f>
      </c>
      <c r="I4630" s="17"/>
      <c r="J4630" s="17"/>
      <c r="K4630" s="17"/>
      <c r="L4630" s="17"/>
      <c r="M4630" s="17"/>
      <c r="N4630" s="17"/>
      <c r="O4630" s="17"/>
    </row>
    <row r="4631" spans="1:15" ht="15" customHeight="1" x14ac:dyDescent="0.25">
      <c r="A4631" s="47"/>
      <c r="B4631" s="404" t="s">
        <v>599</v>
      </c>
      <c r="C4631" s="405"/>
      <c r="D4631" s="50"/>
      <c r="E4631" s="50"/>
      <c r="F4631" s="194"/>
      <c r="G4631" s="50"/>
      <c r="H4631" s="45"/>
      <c r="I4631" s="17"/>
      <c r="J4631" s="17"/>
      <c r="K4631" s="17"/>
      <c r="L4631" s="17"/>
      <c r="M4631" s="17"/>
      <c r="N4631" s="17"/>
      <c r="O4631" s="17"/>
    </row>
    <row r="4632" spans="1:15" ht="15" customHeight="1" x14ac:dyDescent="0.25">
      <c r="A4632" s="47">
        <v>2</v>
      </c>
      <c r="B4632" s="49" t="s">
        <v>591</v>
      </c>
      <c r="C4632" s="50" t="s">
        <v>438</v>
      </c>
      <c r="D4632" s="50">
        <v>4</v>
      </c>
      <c r="E4632" s="50">
        <v>6</v>
      </c>
      <c r="F4632" s="194">
        <f>+E4632*D4632</f>
      </c>
      <c r="G4632" s="50">
        <v>1</v>
      </c>
      <c r="H4632" s="45">
        <f>+G4632*F4632</f>
      </c>
      <c r="I4632" s="17"/>
      <c r="J4632" s="17"/>
      <c r="K4632" s="17"/>
      <c r="L4632" s="17"/>
      <c r="M4632" s="17"/>
      <c r="N4632" s="17"/>
      <c r="O4632" s="17"/>
    </row>
    <row r="4633" spans="1:15" ht="15" customHeight="1" x14ac:dyDescent="0.25">
      <c r="A4633" s="47"/>
      <c r="B4633" s="452" t="s">
        <v>1155</v>
      </c>
      <c r="C4633" s="454"/>
      <c r="D4633" s="455"/>
      <c r="E4633" s="50"/>
      <c r="F4633" s="194"/>
      <c r="G4633" s="50"/>
      <c r="H4633" s="45"/>
      <c r="I4633" s="17"/>
      <c r="J4633" s="17"/>
      <c r="K4633" s="17"/>
      <c r="L4633" s="17"/>
      <c r="M4633" s="17"/>
      <c r="N4633" s="17"/>
      <c r="O4633" s="17"/>
    </row>
    <row r="4634" spans="1:15" ht="15" customHeight="1" x14ac:dyDescent="0.25">
      <c r="A4634" s="47"/>
      <c r="B4634" s="404" t="s">
        <v>12</v>
      </c>
      <c r="C4634" s="405"/>
      <c r="D4634" s="50"/>
      <c r="E4634" s="50"/>
      <c r="F4634" s="194"/>
      <c r="G4634" s="50"/>
      <c r="H4634" s="45"/>
      <c r="I4634" s="17"/>
      <c r="J4634" s="17"/>
      <c r="K4634" s="17"/>
      <c r="L4634" s="17"/>
      <c r="M4634" s="17"/>
      <c r="N4634" s="17"/>
      <c r="O4634" s="17"/>
    </row>
    <row r="4635" spans="1:15" ht="15" customHeight="1" x14ac:dyDescent="0.25">
      <c r="A4635" s="47">
        <v>3</v>
      </c>
      <c r="B4635" s="407" t="s">
        <v>1116</v>
      </c>
      <c r="C4635" s="194" t="s">
        <v>104</v>
      </c>
      <c r="D4635" s="50">
        <v>11</v>
      </c>
      <c r="E4635" s="50">
        <v>10</v>
      </c>
      <c r="F4635" s="194">
        <f t="shared" ref="F4635:F4636" si="218">+E4635*D4635</f>
      </c>
      <c r="G4635" s="50">
        <v>1</v>
      </c>
      <c r="H4635" s="45">
        <f t="shared" ref="H4635:H4636" si="219">+G4635*F4635</f>
      </c>
      <c r="I4635" s="17"/>
      <c r="J4635" s="17"/>
      <c r="K4635" s="17"/>
      <c r="L4635" s="17"/>
      <c r="M4635" s="17"/>
      <c r="N4635" s="17"/>
      <c r="O4635" s="17"/>
    </row>
    <row r="4636" spans="1:15" ht="15" customHeight="1" x14ac:dyDescent="0.25">
      <c r="A4636" s="47">
        <v>4</v>
      </c>
      <c r="B4636" s="407" t="s">
        <v>1119</v>
      </c>
      <c r="C4636" s="194" t="s">
        <v>526</v>
      </c>
      <c r="D4636" s="50">
        <v>9</v>
      </c>
      <c r="E4636" s="50">
        <v>10</v>
      </c>
      <c r="F4636" s="194">
        <f t="shared" si="218"/>
      </c>
      <c r="G4636" s="50">
        <v>1</v>
      </c>
      <c r="H4636" s="45">
        <f t="shared" si="219"/>
      </c>
      <c r="I4636" s="17"/>
      <c r="J4636" s="17"/>
      <c r="K4636" s="17"/>
      <c r="L4636" s="17"/>
      <c r="M4636" s="17"/>
      <c r="N4636" s="17"/>
      <c r="O4636" s="17"/>
    </row>
    <row r="4637" spans="1:15" ht="15" customHeight="1" x14ac:dyDescent="0.25">
      <c r="A4637" s="47"/>
      <c r="B4637" s="404" t="s">
        <v>564</v>
      </c>
      <c r="C4637" s="405"/>
      <c r="D4637" s="50"/>
      <c r="E4637" s="50"/>
      <c r="F4637" s="194"/>
      <c r="G4637" s="50"/>
      <c r="H4637" s="45"/>
      <c r="I4637" s="17"/>
      <c r="J4637" s="17"/>
      <c r="K4637" s="17"/>
      <c r="L4637" s="17"/>
      <c r="M4637" s="17"/>
      <c r="N4637" s="17"/>
      <c r="O4637" s="17"/>
    </row>
    <row r="4638" spans="1:15" ht="15" customHeight="1" x14ac:dyDescent="0.25">
      <c r="A4638" s="47">
        <v>5</v>
      </c>
      <c r="B4638" s="107" t="s">
        <v>1052</v>
      </c>
      <c r="C4638" s="194" t="s">
        <v>993</v>
      </c>
      <c r="D4638" s="50">
        <v>15</v>
      </c>
      <c r="E4638" s="50">
        <v>2</v>
      </c>
      <c r="F4638" s="194">
        <f t="shared" ref="F4638:F4641" si="220">+E4638*D4638</f>
      </c>
      <c r="G4638" s="50">
        <v>1</v>
      </c>
      <c r="H4638" s="45">
        <f t="shared" ref="H4638:H4641" si="221">+G4638*F4638</f>
      </c>
      <c r="I4638" s="17"/>
      <c r="J4638" s="17"/>
      <c r="K4638" s="17"/>
      <c r="L4638" s="17"/>
      <c r="M4638" s="17"/>
      <c r="N4638" s="17"/>
      <c r="O4638" s="17"/>
    </row>
    <row r="4639" spans="1:15" ht="15" customHeight="1" x14ac:dyDescent="0.25">
      <c r="A4639" s="47">
        <v>6</v>
      </c>
      <c r="B4639" s="427" t="s">
        <v>1047</v>
      </c>
      <c r="C4639" s="421"/>
      <c r="D4639" s="50">
        <v>20</v>
      </c>
      <c r="E4639" s="50">
        <v>1</v>
      </c>
      <c r="F4639" s="194">
        <f t="shared" si="220"/>
      </c>
      <c r="G4639" s="50">
        <v>1</v>
      </c>
      <c r="H4639" s="45">
        <f t="shared" si="221"/>
      </c>
      <c r="I4639" s="17"/>
      <c r="J4639" s="17"/>
      <c r="K4639" s="17"/>
      <c r="L4639" s="17"/>
      <c r="M4639" s="17"/>
      <c r="N4639" s="17"/>
      <c r="O4639" s="17"/>
    </row>
    <row r="4640" spans="1:15" ht="15" customHeight="1" x14ac:dyDescent="0.25">
      <c r="A4640" s="47">
        <v>7</v>
      </c>
      <c r="B4640" s="427" t="s">
        <v>1062</v>
      </c>
      <c r="C4640" s="421" t="s">
        <v>1158</v>
      </c>
      <c r="D4640" s="50">
        <v>25</v>
      </c>
      <c r="E4640" s="50">
        <v>1</v>
      </c>
      <c r="F4640" s="194">
        <f t="shared" si="220"/>
      </c>
      <c r="G4640" s="50">
        <v>1</v>
      </c>
      <c r="H4640" s="45">
        <f t="shared" si="221"/>
      </c>
      <c r="I4640" s="17"/>
      <c r="J4640" s="17"/>
      <c r="K4640" s="17"/>
      <c r="L4640" s="17"/>
      <c r="M4640" s="17"/>
      <c r="N4640" s="17"/>
      <c r="O4640" s="17"/>
    </row>
    <row r="4641" spans="1:15" ht="15" customHeight="1" x14ac:dyDescent="0.25">
      <c r="A4641" s="47">
        <v>8</v>
      </c>
      <c r="B4641" s="427" t="s">
        <v>1062</v>
      </c>
      <c r="C4641" s="421" t="s">
        <v>1159</v>
      </c>
      <c r="D4641" s="50">
        <v>25</v>
      </c>
      <c r="E4641" s="50">
        <v>1</v>
      </c>
      <c r="F4641" s="194">
        <f t="shared" si="220"/>
      </c>
      <c r="G4641" s="50">
        <v>1</v>
      </c>
      <c r="H4641" s="45">
        <f t="shared" si="221"/>
      </c>
      <c r="I4641" s="17"/>
      <c r="J4641" s="17"/>
      <c r="K4641" s="17"/>
      <c r="L4641" s="17"/>
      <c r="M4641" s="17"/>
      <c r="N4641" s="17"/>
      <c r="O4641" s="17"/>
    </row>
    <row r="4642" spans="1:15" ht="15" customHeight="1" x14ac:dyDescent="0.25">
      <c r="A4642" s="47"/>
      <c r="B4642" s="404" t="s">
        <v>1138</v>
      </c>
      <c r="C4642" s="405"/>
      <c r="D4642" s="50"/>
      <c r="E4642" s="50"/>
      <c r="F4642" s="194"/>
      <c r="G4642" s="50"/>
      <c r="H4642" s="45"/>
      <c r="I4642" s="17"/>
      <c r="J4642" s="17"/>
      <c r="K4642" s="17"/>
      <c r="L4642" s="17"/>
      <c r="M4642" s="17"/>
      <c r="N4642" s="17"/>
      <c r="O4642" s="17"/>
    </row>
    <row r="4643" spans="1:15" ht="15" customHeight="1" x14ac:dyDescent="0.25">
      <c r="A4643" s="47">
        <v>9</v>
      </c>
      <c r="B4643" s="427" t="s">
        <v>1160</v>
      </c>
      <c r="C4643" s="421" t="s">
        <v>547</v>
      </c>
      <c r="D4643" s="187">
        <v>1</v>
      </c>
      <c r="E4643" s="187">
        <v>50</v>
      </c>
      <c r="F4643" s="194">
        <v>25</v>
      </c>
      <c r="G4643" s="50">
        <v>1</v>
      </c>
      <c r="H4643" s="45">
        <f t="shared" ref="H4643:H4644" si="222">+G4643*F4643</f>
      </c>
      <c r="I4643" s="17"/>
      <c r="J4643" s="17"/>
      <c r="K4643" s="17"/>
      <c r="L4643" s="17"/>
      <c r="M4643" s="17"/>
      <c r="N4643" s="17"/>
      <c r="O4643" s="17"/>
    </row>
    <row r="4644" spans="1:15" ht="15" customHeight="1" x14ac:dyDescent="0.25">
      <c r="A4644" s="47">
        <v>10</v>
      </c>
      <c r="B4644" s="427" t="s">
        <v>1163</v>
      </c>
      <c r="C4644" s="421" t="s">
        <v>547</v>
      </c>
      <c r="D4644" s="189"/>
      <c r="E4644" s="189"/>
      <c r="F4644" s="194">
        <v>25</v>
      </c>
      <c r="G4644" s="50">
        <v>1</v>
      </c>
      <c r="H4644" s="45">
        <f t="shared" si="222"/>
      </c>
      <c r="I4644" s="17"/>
      <c r="J4644" s="17"/>
      <c r="K4644" s="17"/>
      <c r="L4644" s="17"/>
      <c r="M4644" s="17"/>
      <c r="N4644" s="17"/>
      <c r="O4644" s="17"/>
    </row>
    <row r="4645" spans="1:15" ht="15" customHeight="1" x14ac:dyDescent="0.25">
      <c r="A4645" s="47"/>
      <c r="B4645" s="404" t="s">
        <v>575</v>
      </c>
      <c r="C4645" s="405"/>
      <c r="D4645" s="50"/>
      <c r="E4645" s="50"/>
      <c r="F4645" s="194"/>
      <c r="G4645" s="50"/>
      <c r="H4645" s="45"/>
      <c r="I4645" s="17"/>
      <c r="J4645" s="17"/>
      <c r="K4645" s="17"/>
      <c r="L4645" s="17"/>
      <c r="M4645" s="17"/>
      <c r="N4645" s="17"/>
      <c r="O4645" s="17"/>
    </row>
    <row r="4646" spans="1:15" ht="15" customHeight="1" x14ac:dyDescent="0.25">
      <c r="A4646" s="47">
        <v>11</v>
      </c>
      <c r="B4646" s="208" t="s">
        <v>303</v>
      </c>
      <c r="C4646" s="50" t="s">
        <v>488</v>
      </c>
      <c r="D4646" s="50">
        <v>20</v>
      </c>
      <c r="E4646" s="50">
        <v>25</v>
      </c>
      <c r="F4646" s="194">
        <f t="shared" ref="F4646:F4656" si="223">+E4646*D4646</f>
      </c>
      <c r="G4646" s="50">
        <v>1</v>
      </c>
      <c r="H4646" s="45">
        <f t="shared" ref="H4646:H4656" si="224">+G4646*F4646</f>
      </c>
      <c r="I4646" s="17"/>
      <c r="J4646" s="17"/>
      <c r="K4646" s="17"/>
      <c r="L4646" s="17"/>
      <c r="M4646" s="17"/>
      <c r="N4646" s="17"/>
      <c r="O4646" s="17"/>
    </row>
    <row r="4647" spans="1:15" ht="15" customHeight="1" x14ac:dyDescent="0.25">
      <c r="A4647" s="47">
        <v>12</v>
      </c>
      <c r="B4647" s="208" t="s">
        <v>304</v>
      </c>
      <c r="C4647" s="50" t="s">
        <v>489</v>
      </c>
      <c r="D4647" s="50">
        <v>10</v>
      </c>
      <c r="E4647" s="50">
        <v>25</v>
      </c>
      <c r="F4647" s="194">
        <f t="shared" si="223"/>
      </c>
      <c r="G4647" s="50">
        <v>1</v>
      </c>
      <c r="H4647" s="45">
        <f t="shared" si="224"/>
      </c>
      <c r="I4647" s="17"/>
      <c r="J4647" s="17"/>
      <c r="K4647" s="17"/>
      <c r="L4647" s="17"/>
      <c r="M4647" s="17"/>
      <c r="N4647" s="17"/>
      <c r="O4647" s="17"/>
    </row>
    <row r="4648" spans="1:15" ht="15" customHeight="1" x14ac:dyDescent="0.25">
      <c r="A4648" s="47">
        <v>13</v>
      </c>
      <c r="B4648" s="208" t="s">
        <v>306</v>
      </c>
      <c r="C4648" s="50" t="s">
        <v>492</v>
      </c>
      <c r="D4648" s="50">
        <v>4</v>
      </c>
      <c r="E4648" s="50">
        <v>25</v>
      </c>
      <c r="F4648" s="194">
        <f t="shared" si="223"/>
      </c>
      <c r="G4648" s="50">
        <v>1</v>
      </c>
      <c r="H4648" s="45">
        <f t="shared" si="224"/>
      </c>
      <c r="I4648" s="17"/>
      <c r="J4648" s="17"/>
      <c r="K4648" s="17"/>
      <c r="L4648" s="17"/>
      <c r="M4648" s="17"/>
      <c r="N4648" s="17"/>
      <c r="O4648" s="17"/>
    </row>
    <row r="4649" spans="1:15" ht="15" customHeight="1" x14ac:dyDescent="0.25">
      <c r="A4649" s="47">
        <v>14</v>
      </c>
      <c r="B4649" s="208" t="s">
        <v>309</v>
      </c>
      <c r="C4649" s="50" t="s">
        <v>497</v>
      </c>
      <c r="D4649" s="50">
        <v>2</v>
      </c>
      <c r="E4649" s="50">
        <v>25</v>
      </c>
      <c r="F4649" s="194">
        <f t="shared" si="223"/>
      </c>
      <c r="G4649" s="50">
        <v>1</v>
      </c>
      <c r="H4649" s="45">
        <f t="shared" si="224"/>
      </c>
      <c r="I4649" s="17"/>
      <c r="J4649" s="17"/>
      <c r="K4649" s="17"/>
      <c r="L4649" s="17"/>
      <c r="M4649" s="17"/>
      <c r="N4649" s="17"/>
      <c r="O4649" s="17"/>
    </row>
    <row r="4650" spans="1:15" ht="15" customHeight="1" x14ac:dyDescent="0.25">
      <c r="A4650" s="47">
        <v>15</v>
      </c>
      <c r="B4650" s="208" t="s">
        <v>307</v>
      </c>
      <c r="C4650" s="50" t="s">
        <v>495</v>
      </c>
      <c r="D4650" s="50">
        <v>2</v>
      </c>
      <c r="E4650" s="50">
        <v>25</v>
      </c>
      <c r="F4650" s="194">
        <f t="shared" si="223"/>
      </c>
      <c r="G4650" s="50">
        <v>1</v>
      </c>
      <c r="H4650" s="45">
        <f t="shared" si="224"/>
      </c>
      <c r="I4650" s="17"/>
      <c r="J4650" s="17"/>
      <c r="K4650" s="17"/>
      <c r="L4650" s="17"/>
      <c r="M4650" s="17"/>
      <c r="N4650" s="17"/>
      <c r="O4650" s="17"/>
    </row>
    <row r="4651" spans="1:15" ht="15" customHeight="1" x14ac:dyDescent="0.25">
      <c r="A4651" s="47">
        <v>16</v>
      </c>
      <c r="B4651" s="408" t="s">
        <v>1125</v>
      </c>
      <c r="C4651" s="409" t="s">
        <v>501</v>
      </c>
      <c r="D4651" s="50">
        <v>2</v>
      </c>
      <c r="E4651" s="50">
        <v>25</v>
      </c>
      <c r="F4651" s="194">
        <f t="shared" si="223"/>
      </c>
      <c r="G4651" s="50">
        <v>1</v>
      </c>
      <c r="H4651" s="45">
        <f t="shared" si="224"/>
      </c>
      <c r="I4651" s="17"/>
      <c r="J4651" s="17"/>
      <c r="K4651" s="17"/>
      <c r="L4651" s="17"/>
      <c r="M4651" s="17"/>
      <c r="N4651" s="17"/>
      <c r="O4651" s="17"/>
    </row>
    <row r="4652" spans="1:15" ht="15" customHeight="1" x14ac:dyDescent="0.25">
      <c r="A4652" s="47">
        <v>17</v>
      </c>
      <c r="B4652" s="408" t="s">
        <v>256</v>
      </c>
      <c r="C4652" s="409" t="s">
        <v>504</v>
      </c>
      <c r="D4652" s="50">
        <v>1</v>
      </c>
      <c r="E4652" s="50">
        <v>25</v>
      </c>
      <c r="F4652" s="194">
        <f t="shared" si="223"/>
      </c>
      <c r="G4652" s="50">
        <v>1</v>
      </c>
      <c r="H4652" s="45">
        <f t="shared" si="224"/>
      </c>
      <c r="I4652" s="17"/>
      <c r="J4652" s="17"/>
      <c r="K4652" s="17"/>
      <c r="L4652" s="17"/>
      <c r="M4652" s="17"/>
      <c r="N4652" s="17"/>
      <c r="O4652" s="17"/>
    </row>
    <row r="4653" spans="1:15" ht="15" customHeight="1" x14ac:dyDescent="0.25">
      <c r="A4653" s="47">
        <v>18</v>
      </c>
      <c r="B4653" s="208" t="s">
        <v>315</v>
      </c>
      <c r="C4653" s="50" t="s">
        <v>506</v>
      </c>
      <c r="D4653" s="50">
        <v>2</v>
      </c>
      <c r="E4653" s="410">
        <v>20</v>
      </c>
      <c r="F4653" s="194">
        <f t="shared" si="223"/>
      </c>
      <c r="G4653" s="50">
        <v>1</v>
      </c>
      <c r="H4653" s="45">
        <f t="shared" si="224"/>
      </c>
      <c r="I4653" s="17"/>
      <c r="J4653" s="17"/>
      <c r="K4653" s="17"/>
      <c r="L4653" s="17"/>
      <c r="M4653" s="17"/>
      <c r="N4653" s="17"/>
      <c r="O4653" s="17"/>
    </row>
    <row r="4654" spans="1:15" ht="15" customHeight="1" x14ac:dyDescent="0.25">
      <c r="A4654" s="47">
        <v>19</v>
      </c>
      <c r="B4654" s="208" t="s">
        <v>1126</v>
      </c>
      <c r="C4654" s="194" t="s">
        <v>508</v>
      </c>
      <c r="D4654" s="50">
        <v>18</v>
      </c>
      <c r="E4654" s="50">
        <v>25</v>
      </c>
      <c r="F4654" s="194">
        <f t="shared" si="223"/>
      </c>
      <c r="G4654" s="50">
        <v>1</v>
      </c>
      <c r="H4654" s="45">
        <f t="shared" si="224"/>
      </c>
      <c r="I4654" s="17"/>
      <c r="J4654" s="17"/>
      <c r="K4654" s="17"/>
      <c r="L4654" s="17"/>
      <c r="M4654" s="17"/>
      <c r="N4654" s="17"/>
      <c r="O4654" s="17"/>
    </row>
    <row r="4655" spans="1:15" ht="15" customHeight="1" x14ac:dyDescent="0.25">
      <c r="A4655" s="47">
        <v>20</v>
      </c>
      <c r="B4655" s="208" t="s">
        <v>1127</v>
      </c>
      <c r="C4655" s="194" t="s">
        <v>509</v>
      </c>
      <c r="D4655" s="50">
        <v>2</v>
      </c>
      <c r="E4655" s="50">
        <v>25</v>
      </c>
      <c r="F4655" s="194">
        <f t="shared" si="223"/>
      </c>
      <c r="G4655" s="50">
        <v>1</v>
      </c>
      <c r="H4655" s="45">
        <f t="shared" si="224"/>
      </c>
      <c r="I4655" s="17"/>
      <c r="J4655" s="17"/>
      <c r="K4655" s="17"/>
      <c r="L4655" s="17"/>
      <c r="M4655" s="17"/>
      <c r="N4655" s="17"/>
      <c r="O4655" s="17"/>
    </row>
    <row r="4656" spans="1:15" ht="15" customHeight="1" x14ac:dyDescent="0.25">
      <c r="A4656" s="47">
        <v>21</v>
      </c>
      <c r="B4656" s="208" t="s">
        <v>1127</v>
      </c>
      <c r="C4656" s="194" t="s">
        <v>509</v>
      </c>
      <c r="D4656" s="50">
        <v>1</v>
      </c>
      <c r="E4656" s="50">
        <v>24</v>
      </c>
      <c r="F4656" s="194">
        <f t="shared" si="223"/>
      </c>
      <c r="G4656" s="50">
        <v>1</v>
      </c>
      <c r="H4656" s="45">
        <f t="shared" si="224"/>
      </c>
      <c r="I4656" s="17"/>
      <c r="J4656" s="17"/>
      <c r="K4656" s="17"/>
      <c r="L4656" s="17"/>
      <c r="M4656" s="17"/>
      <c r="N4656" s="17"/>
      <c r="O4656" s="17"/>
    </row>
    <row r="4657" spans="1:15" ht="15" customHeight="1" x14ac:dyDescent="0.25">
      <c r="A4657" s="47"/>
      <c r="B4657" s="333"/>
      <c r="C4657" s="334"/>
      <c r="D4657" s="194"/>
      <c r="E4657" s="194"/>
      <c r="F4657" s="43"/>
      <c r="G4657" s="194"/>
      <c r="H4657" s="45"/>
      <c r="I4657" s="17"/>
      <c r="J4657" s="17"/>
      <c r="K4657" s="17"/>
      <c r="L4657" s="17"/>
      <c r="M4657" s="17"/>
      <c r="N4657" s="17"/>
      <c r="O4657" s="17"/>
    </row>
    <row r="4658" spans="1:15" ht="15" customHeight="1" x14ac:dyDescent="0.25">
      <c r="A4658" s="62"/>
      <c r="B4658" s="63"/>
      <c r="C4658" s="64" t="s">
        <v>58</v>
      </c>
      <c r="D4658" s="338">
        <f>SUM(D4630:D4657)</f>
      </c>
      <c r="E4658" s="28"/>
      <c r="F4658" s="338">
        <f>SUM(F4630:F4657)</f>
      </c>
      <c r="G4658" s="339"/>
      <c r="H4658" s="328">
        <f>SUM(H4630:H4657)</f>
      </c>
      <c r="I4658" s="17"/>
      <c r="J4658" s="17"/>
      <c r="K4658" s="17"/>
      <c r="L4658" s="17"/>
      <c r="M4658" s="17"/>
      <c r="N4658" s="17"/>
      <c r="O4658" s="17"/>
    </row>
    <row r="4659" spans="1:15" ht="15" customHeight="1" x14ac:dyDescent="0.25">
      <c r="A4659" s="69"/>
      <c r="B4659" s="70"/>
      <c r="C4659" s="70"/>
      <c r="D4659" s="71"/>
      <c r="E4659" s="70"/>
      <c r="F4659" s="72"/>
      <c r="G4659" s="73"/>
      <c r="H4659" s="74"/>
      <c r="I4659" s="465"/>
      <c r="J4659" s="17"/>
      <c r="K4659" s="17"/>
      <c r="L4659" s="17"/>
      <c r="M4659" s="17"/>
      <c r="N4659" s="17"/>
      <c r="O4659" s="17"/>
    </row>
    <row r="4660" spans="1:15" ht="15.75" customHeight="1" x14ac:dyDescent="0.25">
      <c r="A4660" s="85" t="s">
        <v>72</v>
      </c>
      <c r="B4660" s="85"/>
      <c r="C4660" s="85"/>
      <c r="D4660" s="85"/>
      <c r="E4660" s="85"/>
      <c r="F4660" s="85"/>
      <c r="G4660" s="85"/>
      <c r="H4660" s="85"/>
      <c r="I4660" s="17"/>
      <c r="J4660" s="17"/>
      <c r="K4660" s="17"/>
      <c r="L4660" s="17"/>
      <c r="M4660" s="17"/>
      <c r="N4660" s="17"/>
      <c r="O4660" s="17"/>
    </row>
    <row r="4661" spans="1:15" ht="15.75" customHeight="1" x14ac:dyDescent="0.25">
      <c r="A4661" s="76"/>
      <c r="B4661" s="76"/>
      <c r="C4661" s="76"/>
      <c r="D4661" s="77" t="s">
        <v>59</v>
      </c>
      <c r="E4661" s="76" t="s">
        <v>60</v>
      </c>
      <c r="F4661" s="76"/>
      <c r="G4661" s="17"/>
      <c r="H4661" s="25"/>
    </row>
    <row r="4662" spans="1:15" ht="15.75" customHeight="1" x14ac:dyDescent="0.25">
      <c r="A4662" s="76"/>
      <c r="B4662" s="76"/>
      <c r="C4662" s="76"/>
      <c r="D4662" s="77"/>
      <c r="E4662" s="76"/>
      <c r="F4662" s="76"/>
      <c r="G4662" s="17"/>
      <c r="H4662" s="25"/>
    </row>
    <row r="4663" spans="1:15" ht="15.75" customHeight="1" x14ac:dyDescent="0.25">
      <c r="A4663" s="76"/>
      <c r="B4663" s="76"/>
      <c r="C4663" s="76"/>
      <c r="D4663" s="77"/>
      <c r="E4663" s="76" t="s">
        <v>61</v>
      </c>
      <c r="F4663" s="76"/>
      <c r="G4663" s="17"/>
      <c r="H4663" s="25"/>
    </row>
    <row r="4664" spans="1:15" ht="15.75" customHeight="1" x14ac:dyDescent="0.25">
      <c r="A4664" s="36" t="s">
        <v>21</v>
      </c>
      <c r="B4664" s="36"/>
      <c r="C4664" s="36"/>
      <c r="D4664" s="36"/>
      <c r="E4664" s="36"/>
      <c r="F4664" s="36"/>
      <c r="G4664" s="36"/>
      <c r="H4664" s="36"/>
    </row>
    <row r="4665" spans="1:15" ht="15.75" customHeight="1" x14ac:dyDescent="0.25">
      <c r="A4665" s="24"/>
      <c r="B4665" s="24"/>
      <c r="C4665" s="24"/>
      <c r="D4665" s="24"/>
      <c r="E4665" s="24"/>
      <c r="F4665" s="24"/>
      <c r="G4665" s="24"/>
      <c r="H4665" s="24"/>
    </row>
    <row r="4666" spans="1:15" ht="15.75" customHeight="1" x14ac:dyDescent="0.25">
      <c r="A4666" s="381" t="s">
        <v>28</v>
      </c>
      <c r="B4666" s="381"/>
      <c r="C4666" s="24"/>
      <c r="D4666" s="24"/>
      <c r="E4666" s="24"/>
      <c r="F4666" s="24"/>
      <c r="G4666" s="24"/>
      <c r="H4666" s="24"/>
    </row>
    <row r="4667" spans="1:15" ht="15.75" customHeight="1" x14ac:dyDescent="0.25">
      <c r="A4667" s="381" t="inlineStr">
        <is>
          <t>Dealer-031</t>
        </is>
      </c>
      <c r="B4667" s="381"/>
      <c r="C4667" s="17"/>
      <c r="D4667" s="18"/>
      <c r="E4667" s="17"/>
      <c r="F4667" s="19" t="s">
        <v>24</v>
      </c>
      <c r="G4667" s="21" t="s">
        <v>994</v>
      </c>
      <c r="H4667" s="22"/>
    </row>
    <row r="4668" spans="1:15" ht="15.75" customHeight="1" x14ac:dyDescent="0.25">
      <c r="A4668" s="382" t="inlineStr">
        <is>
          <t>Address line (redacted)</t>
        </is>
      </c>
      <c r="B4668" s="381"/>
      <c r="C4668" s="17"/>
      <c r="D4668" s="18"/>
      <c r="E4668" s="17"/>
      <c r="F4668" s="19" t="s">
        <v>29</v>
      </c>
      <c r="G4668" s="17" t="s">
        <v>1002</v>
      </c>
      <c r="H4668" s="18"/>
    </row>
    <row r="4669" spans="1:15" ht="15.75" customHeight="1" x14ac:dyDescent="0.25">
      <c r="A4669" s="381" t="inlineStr">
        <is>
          <t>Address line (redacted)</t>
        </is>
      </c>
      <c r="B4669" s="381"/>
      <c r="C4669" s="17"/>
      <c r="D4669" s="18"/>
      <c r="E4669" s="19"/>
      <c r="F4669" s="17"/>
      <c r="G4669" s="17"/>
      <c r="H4669" s="25"/>
    </row>
    <row r="4670" spans="1:15" ht="15.75" customHeight="1" x14ac:dyDescent="0.25">
      <c r="A4670" s="17"/>
      <c r="B4670" s="17"/>
      <c r="C4670" s="17"/>
      <c r="D4670" s="24"/>
      <c r="E4670" s="17"/>
      <c r="F4670" s="18"/>
      <c r="G4670" s="17"/>
      <c r="H4670" s="25"/>
    </row>
    <row r="4671" spans="1:15" ht="15.75" customHeight="1" x14ac:dyDescent="0.25">
      <c r="A4671" s="17" t="s">
        <v>34</v>
      </c>
      <c r="B4671" s="17"/>
      <c r="C4671" s="17"/>
      <c r="D4671" s="18"/>
      <c r="E4671" s="17"/>
      <c r="F4671" s="18"/>
      <c r="G4671" s="17"/>
      <c r="H4671" s="25"/>
    </row>
    <row r="4672" spans="1:15" ht="15.75" customHeight="1" x14ac:dyDescent="0.25">
      <c r="A4672" s="17"/>
      <c r="B4672" s="17"/>
      <c r="C4672" s="17"/>
      <c r="D4672" s="18"/>
      <c r="E4672" s="17"/>
      <c r="F4672" s="18"/>
      <c r="G4672" s="17"/>
      <c r="H4672" s="25"/>
    </row>
    <row r="4673" spans="1:8" ht="15.75" customHeight="1" x14ac:dyDescent="0.25">
      <c r="A4673" s="17" t="s">
        <v>35</v>
      </c>
      <c r="B4673" s="17"/>
      <c r="C4673" s="17"/>
      <c r="D4673" s="18"/>
      <c r="E4673" s="17"/>
      <c r="F4673" s="18"/>
      <c r="G4673" s="17"/>
      <c r="H4673" s="25"/>
    </row>
    <row r="4674" spans="1:8" ht="15.75" customHeight="1" x14ac:dyDescent="0.25">
      <c r="A4674" s="17" t="s">
        <v>36</v>
      </c>
      <c r="B4674" s="17"/>
      <c r="C4674" s="17"/>
      <c r="D4674" s="18"/>
      <c r="E4674" s="17"/>
      <c r="F4674" s="18"/>
      <c r="G4674" s="17"/>
      <c r="H4674" s="25"/>
    </row>
    <row r="4675" spans="1:8" ht="15.75" customHeight="1" x14ac:dyDescent="0.25">
      <c r="A4675" s="17"/>
      <c r="B4675" s="17"/>
      <c r="C4675" s="17"/>
      <c r="D4675" s="18"/>
      <c r="E4675" s="17"/>
      <c r="F4675" s="18"/>
      <c r="G4675" s="17"/>
      <c r="H4675" s="25"/>
    </row>
    <row r="4676" spans="1:8" ht="15.75" customHeight="1" x14ac:dyDescent="0.25">
      <c r="A4676" s="26" t="s">
        <v>37</v>
      </c>
      <c r="B4676" s="27" t="s">
        <v>38</v>
      </c>
      <c r="C4676" s="27"/>
      <c r="D4676" s="28" t="s">
        <v>39</v>
      </c>
      <c r="E4676" s="29" t="s">
        <v>40</v>
      </c>
      <c r="F4676" s="30" t="s">
        <v>41</v>
      </c>
      <c r="G4676" s="31" t="s">
        <v>42</v>
      </c>
      <c r="H4676" s="33" t="s">
        <v>43</v>
      </c>
    </row>
    <row r="4677" spans="1:8" ht="15.75" customHeight="1" x14ac:dyDescent="0.25">
      <c r="A4677" s="344"/>
      <c r="B4677" s="345"/>
      <c r="C4677" s="346"/>
      <c r="D4677" s="37"/>
      <c r="E4677" s="347"/>
      <c r="F4677" s="348"/>
      <c r="G4677" s="346"/>
      <c r="H4677" s="349"/>
    </row>
    <row r="4678" spans="1:8" ht="15.75" customHeight="1" x14ac:dyDescent="0.25">
      <c r="A4678" s="47"/>
      <c r="B4678" s="404" t="s">
        <v>575</v>
      </c>
      <c r="C4678" s="405"/>
      <c r="D4678" s="50"/>
      <c r="E4678" s="50"/>
      <c r="F4678" s="194"/>
      <c r="G4678" s="50"/>
      <c r="H4678" s="45"/>
    </row>
    <row r="4679" spans="1:8" ht="15.75" customHeight="1" x14ac:dyDescent="0.25">
      <c r="A4679" s="47">
        <v>1</v>
      </c>
      <c r="B4679" s="208" t="s">
        <v>303</v>
      </c>
      <c r="C4679" s="50" t="s">
        <v>488</v>
      </c>
      <c r="D4679" s="50">
        <v>2</v>
      </c>
      <c r="E4679" s="50">
        <v>25</v>
      </c>
      <c r="F4679" s="194">
        <f t="shared" ref="F4679:F4683" si="225">+E4679*D4679</f>
      </c>
      <c r="G4679" s="50">
        <v>1</v>
      </c>
      <c r="H4679" s="45">
        <f t="shared" ref="H4679:H4683" si="226">+G4679*F4679</f>
      </c>
    </row>
    <row r="4680" spans="1:8" ht="15.75" customHeight="1" x14ac:dyDescent="0.25">
      <c r="A4680" s="47">
        <v>2</v>
      </c>
      <c r="B4680" s="208" t="s">
        <v>304</v>
      </c>
      <c r="C4680" s="50" t="s">
        <v>489</v>
      </c>
      <c r="D4680" s="50">
        <v>2</v>
      </c>
      <c r="E4680" s="50">
        <v>25</v>
      </c>
      <c r="F4680" s="194">
        <f t="shared" si="225"/>
      </c>
      <c r="G4680" s="50">
        <v>1</v>
      </c>
      <c r="H4680" s="45">
        <f t="shared" si="226"/>
      </c>
    </row>
    <row r="4681" spans="1:8" ht="15.75" customHeight="1" x14ac:dyDescent="0.25">
      <c r="A4681" s="47">
        <v>3</v>
      </c>
      <c r="B4681" s="208" t="s">
        <v>309</v>
      </c>
      <c r="C4681" s="50" t="s">
        <v>497</v>
      </c>
      <c r="D4681" s="50">
        <v>2</v>
      </c>
      <c r="E4681" s="50">
        <v>25</v>
      </c>
      <c r="F4681" s="194">
        <f t="shared" si="225"/>
      </c>
      <c r="G4681" s="50">
        <v>1</v>
      </c>
      <c r="H4681" s="45">
        <f t="shared" si="226"/>
      </c>
    </row>
    <row r="4682" spans="1:8" ht="15.75" customHeight="1" x14ac:dyDescent="0.25">
      <c r="A4682" s="47">
        <v>4</v>
      </c>
      <c r="B4682" s="408" t="s">
        <v>1125</v>
      </c>
      <c r="C4682" s="409" t="s">
        <v>501</v>
      </c>
      <c r="D4682" s="50">
        <v>2</v>
      </c>
      <c r="E4682" s="50">
        <v>25</v>
      </c>
      <c r="F4682" s="194">
        <f t="shared" si="225"/>
      </c>
      <c r="G4682" s="50">
        <v>1</v>
      </c>
      <c r="H4682" s="45">
        <f t="shared" si="226"/>
      </c>
    </row>
    <row r="4683" spans="1:8" ht="15.75" customHeight="1" x14ac:dyDescent="0.25">
      <c r="A4683" s="47">
        <v>5</v>
      </c>
      <c r="B4683" s="208" t="s">
        <v>1126</v>
      </c>
      <c r="C4683" s="194" t="s">
        <v>508</v>
      </c>
      <c r="D4683" s="50">
        <v>8</v>
      </c>
      <c r="E4683" s="50">
        <v>25</v>
      </c>
      <c r="F4683" s="194">
        <f t="shared" si="225"/>
      </c>
      <c r="G4683" s="50">
        <v>1</v>
      </c>
      <c r="H4683" s="45">
        <f t="shared" si="226"/>
      </c>
    </row>
    <row r="4684" spans="1:8" ht="15.75" customHeight="1" x14ac:dyDescent="0.25">
      <c r="A4684" s="47"/>
      <c r="B4684" s="333"/>
      <c r="C4684" s="334"/>
      <c r="D4684" s="208"/>
      <c r="E4684" s="383"/>
      <c r="F4684" s="335"/>
      <c r="G4684" s="106"/>
      <c r="H4684" s="45"/>
    </row>
    <row r="4685" spans="1:8" ht="15.75" customHeight="1" x14ac:dyDescent="0.25">
      <c r="A4685" s="47"/>
      <c r="B4685" s="333"/>
      <c r="C4685" s="334"/>
      <c r="D4685" s="208"/>
      <c r="E4685" s="383"/>
      <c r="F4685" s="335"/>
      <c r="G4685" s="106"/>
      <c r="H4685" s="45"/>
    </row>
    <row r="4686" spans="1:8" ht="15.75" customHeight="1" x14ac:dyDescent="0.25">
      <c r="A4686" s="47"/>
      <c r="B4686" s="333"/>
      <c r="C4686" s="334"/>
      <c r="D4686" s="208"/>
      <c r="E4686" s="383"/>
      <c r="F4686" s="335"/>
      <c r="G4686" s="106"/>
      <c r="H4686" s="45"/>
    </row>
    <row r="4687" spans="1:8" ht="15.75" customHeight="1" x14ac:dyDescent="0.25">
      <c r="A4687" s="341"/>
      <c r="B4687" s="342"/>
      <c r="C4687" s="343" t="s">
        <v>58</v>
      </c>
      <c r="D4687" s="338">
        <f>SUM(D4678:D4686)</f>
      </c>
      <c r="E4687" s="28"/>
      <c r="F4687" s="28"/>
      <c r="G4687" s="339"/>
      <c r="H4687" s="328">
        <f>SUM(H4678:H4686)</f>
      </c>
    </row>
    <row r="4688" spans="1:8" ht="15.75" customHeight="1" x14ac:dyDescent="0.25">
      <c r="A4688" s="69"/>
      <c r="B4688" s="70"/>
      <c r="C4688" s="70"/>
      <c r="D4688" s="71"/>
      <c r="E4688" s="70"/>
      <c r="F4688" s="72"/>
      <c r="G4688" s="73"/>
      <c r="H4688" s="74"/>
    </row>
    <row r="4689" spans="1:8" ht="15.75" customHeight="1" x14ac:dyDescent="0.25">
      <c r="A4689" s="85"/>
      <c r="B4689" s="85"/>
      <c r="C4689" s="85"/>
      <c r="D4689" s="85"/>
      <c r="E4689" s="85"/>
      <c r="F4689" s="85"/>
      <c r="G4689" s="85"/>
      <c r="H4689" s="85"/>
    </row>
    <row r="4690" spans="1:8" ht="15.75" customHeight="1" x14ac:dyDescent="0.25">
      <c r="A4690" s="76"/>
      <c r="B4690" s="76"/>
      <c r="C4690" s="76"/>
      <c r="D4690" s="77" t="s">
        <v>59</v>
      </c>
      <c r="E4690" s="76" t="s">
        <v>60</v>
      </c>
      <c r="F4690" s="76"/>
      <c r="G4690" s="17"/>
      <c r="H4690" s="25"/>
    </row>
    <row r="4691" spans="1:8" ht="15.75" customHeight="1" x14ac:dyDescent="0.25">
      <c r="A4691" s="76"/>
      <c r="B4691" s="76"/>
      <c r="C4691" s="76"/>
      <c r="D4691" s="77"/>
      <c r="E4691" s="76"/>
      <c r="F4691" s="76"/>
      <c r="G4691" s="17"/>
      <c r="H4691" s="25"/>
    </row>
    <row r="4692" spans="1:8" ht="15.75" customHeight="1" x14ac:dyDescent="0.25">
      <c r="A4692" s="76"/>
      <c r="B4692" s="76"/>
      <c r="C4692" s="76"/>
      <c r="D4692" s="77"/>
      <c r="E4692" s="76"/>
      <c r="F4692" s="76"/>
      <c r="G4692" s="17"/>
      <c r="H4692" s="25"/>
    </row>
    <row r="4693" spans="1:8" ht="15.75" customHeight="1" x14ac:dyDescent="0.25">
      <c r="D4693" s="9"/>
      <c r="E4693" s="6" t="s">
        <v>979</v>
      </c>
      <c r="H4693" s="9"/>
    </row>
    <row r="4694" spans="1:8" ht="15.75" customHeight="1" x14ac:dyDescent="0.25">
      <c r="D4694" s="9"/>
      <c r="H4694" s="9"/>
    </row>
    <row r="4695" spans="1:8" ht="15.75" customHeight="1" x14ac:dyDescent="0.25">
      <c r="D4695" s="9"/>
      <c r="H4695" s="9"/>
    </row>
    <row r="4696" spans="1:8" ht="15.75" customHeight="1" x14ac:dyDescent="0.25">
      <c r="D4696" s="9"/>
      <c r="H4696" s="9"/>
    </row>
    <row r="4697" spans="1:8" ht="15.75" customHeight="1" x14ac:dyDescent="0.25">
      <c r="D4697" s="9"/>
      <c r="H4697" s="9"/>
    </row>
    <row r="4698" spans="1:8" ht="15.75" customHeight="1" x14ac:dyDescent="0.25">
      <c r="D4698" s="9"/>
      <c r="H4698" s="9"/>
    </row>
    <row r="4699" spans="1:8" ht="15.75" customHeight="1" x14ac:dyDescent="0.25">
      <c r="D4699" s="9"/>
      <c r="H4699" s="9"/>
    </row>
    <row r="4700" spans="1:8" ht="15.75" customHeight="1" x14ac:dyDescent="0.25">
      <c r="D4700" s="9"/>
      <c r="H4700" s="9"/>
    </row>
    <row r="4701" spans="1:8" ht="15.75" customHeight="1" x14ac:dyDescent="0.25">
      <c r="D4701" s="9"/>
      <c r="H4701" s="9"/>
    </row>
    <row r="4702" spans="1:8" ht="15.75" customHeight="1" x14ac:dyDescent="0.25">
      <c r="D4702" s="9"/>
      <c r="H4702" s="9"/>
    </row>
    <row r="4703" spans="1:8" ht="15.75" customHeight="1" x14ac:dyDescent="0.25">
      <c r="D4703" s="9"/>
      <c r="H4703" s="9"/>
    </row>
    <row r="4704" spans="1:8" ht="15.75" customHeight="1" x14ac:dyDescent="0.25">
      <c r="D4704" s="9"/>
      <c r="H4704" s="9"/>
    </row>
    <row r="4705" spans="1:8" ht="15.75" customHeight="1" x14ac:dyDescent="0.25">
      <c r="D4705" s="9"/>
      <c r="H4705" s="9"/>
    </row>
    <row r="4706" spans="1:8" ht="15.75" customHeight="1" x14ac:dyDescent="0.25">
      <c r="D4706" s="9"/>
      <c r="H4706" s="9"/>
    </row>
    <row r="4707" spans="1:8" ht="15.75" customHeight="1" x14ac:dyDescent="0.25">
      <c r="D4707" s="9"/>
      <c r="H4707" s="9"/>
    </row>
    <row r="4708" spans="1:8" ht="15.75" customHeight="1" x14ac:dyDescent="0.25">
      <c r="D4708" s="9"/>
      <c r="H4708" s="9"/>
    </row>
    <row r="4709" spans="1:8" ht="15.75" customHeight="1" x14ac:dyDescent="0.25">
      <c r="D4709" s="9"/>
      <c r="H4709" s="9"/>
    </row>
    <row r="4710" spans="1:8" ht="15.75" customHeight="1" x14ac:dyDescent="0.25">
      <c r="A4710" s="36" t="s">
        <v>21</v>
      </c>
      <c r="B4710" s="36"/>
      <c r="C4710" s="36"/>
      <c r="D4710" s="36"/>
      <c r="E4710" s="36"/>
      <c r="F4710" s="36"/>
      <c r="G4710" s="36"/>
      <c r="H4710" s="36"/>
    </row>
    <row r="4711" spans="1:8" ht="15.75" customHeight="1" x14ac:dyDescent="0.25">
      <c r="A4711" s="17"/>
      <c r="B4711" s="17"/>
      <c r="C4711" s="17"/>
      <c r="D4711" s="18"/>
      <c r="E4711" s="17"/>
      <c r="F4711" s="17"/>
      <c r="G4711" s="17"/>
      <c r="H4711" s="24"/>
    </row>
    <row r="4712" spans="1:8" ht="15.75" customHeight="1" x14ac:dyDescent="0.25">
      <c r="A4712" s="86" t="s">
        <v>28</v>
      </c>
      <c r="B4712" s="86"/>
      <c r="C4712" s="17"/>
      <c r="D4712" s="18"/>
      <c r="E4712" s="17"/>
      <c r="F4712" s="19" t="s">
        <v>24</v>
      </c>
      <c r="G4712" s="21" t="s">
        <v>994</v>
      </c>
      <c r="H4712" s="22"/>
    </row>
    <row r="4713" spans="1:8" ht="15.75" customHeight="1" x14ac:dyDescent="0.25">
      <c r="A4713" s="86" t="inlineStr">
        <is>
          <t>Dealer-001</t>
        </is>
      </c>
      <c r="B4713" s="86"/>
      <c r="C4713" s="17"/>
      <c r="D4713" s="18"/>
      <c r="E4713" s="17"/>
      <c r="F4713" s="19" t="s">
        <v>29</v>
      </c>
      <c r="G4713" s="17" t="s">
        <v>1006</v>
      </c>
      <c r="H4713" s="18"/>
    </row>
    <row r="4714" spans="1:8" ht="15.75" customHeight="1" x14ac:dyDescent="0.25">
      <c r="A4714" s="86" t="inlineStr">
        <is>
          <t>Address line (redacted)</t>
        </is>
      </c>
      <c r="B4714" s="86"/>
      <c r="C4714" s="17"/>
      <c r="D4714" s="18"/>
      <c r="E4714" s="19"/>
      <c r="F4714" s="17"/>
      <c r="G4714" s="17"/>
      <c r="H4714" s="25"/>
    </row>
    <row r="4715" spans="1:8" ht="15.75" customHeight="1" x14ac:dyDescent="0.25">
      <c r="A4715" s="86"/>
      <c r="B4715" s="86"/>
      <c r="C4715" s="17"/>
      <c r="D4715" s="24"/>
      <c r="E4715" s="17"/>
      <c r="F4715" s="18"/>
      <c r="G4715" s="17"/>
      <c r="H4715" s="25"/>
    </row>
    <row r="4716" spans="1:8" ht="15.75" customHeight="1" x14ac:dyDescent="0.25">
      <c r="A4716" s="86" t="inlineStr">
        <is>
          <t>Through: Transporter-001</t>
        </is>
      </c>
      <c r="B4716" s="86"/>
      <c r="C4716" s="17"/>
      <c r="D4716" s="24"/>
      <c r="E4716" s="17"/>
      <c r="F4716" s="18"/>
      <c r="G4716" s="17"/>
      <c r="H4716" s="25"/>
    </row>
    <row r="4717" spans="1:8" ht="15.75" customHeight="1" x14ac:dyDescent="0.25">
      <c r="A4717" s="86"/>
      <c r="B4717" s="86" t="inlineStr">
        <is>
          <t>Address line (redacted)</t>
        </is>
      </c>
      <c r="C4717" s="17"/>
      <c r="D4717" s="24"/>
      <c r="E4717" s="17"/>
      <c r="F4717" s="18"/>
      <c r="G4717" s="17"/>
      <c r="H4717" s="25"/>
    </row>
    <row r="4718" spans="1:8" ht="15.75" customHeight="1" x14ac:dyDescent="0.25">
      <c r="A4718" s="86"/>
      <c r="B4718" s="86" t="inlineStr">
        <is>
          <t>Address line (redacted)</t>
        </is>
      </c>
      <c r="C4718" s="17"/>
      <c r="D4718" s="24"/>
      <c r="E4718" s="17"/>
      <c r="F4718" s="18"/>
      <c r="G4718" s="17"/>
      <c r="H4718" s="25"/>
    </row>
    <row r="4719" spans="1:8" ht="15.75" customHeight="1" x14ac:dyDescent="0.25">
      <c r="D4719" s="24"/>
      <c r="E4719" s="17"/>
      <c r="F4719" s="18"/>
      <c r="G4719" s="17"/>
      <c r="H4719" s="25"/>
    </row>
    <row r="4720" spans="1:8" ht="15.75" customHeight="1" x14ac:dyDescent="0.25">
      <c r="A4720" s="17" t="s">
        <v>34</v>
      </c>
      <c r="B4720" s="17"/>
      <c r="C4720" s="17"/>
      <c r="D4720" s="18"/>
      <c r="E4720" s="17"/>
      <c r="F4720" s="18"/>
      <c r="G4720" s="17"/>
      <c r="H4720" s="25"/>
    </row>
    <row r="4721" spans="1:8" ht="15.75" customHeight="1" x14ac:dyDescent="0.25">
      <c r="A4721" s="17" t="s">
        <v>35</v>
      </c>
      <c r="B4721" s="17"/>
      <c r="C4721" s="17"/>
      <c r="D4721" s="18"/>
      <c r="E4721" s="17"/>
      <c r="F4721" s="18"/>
      <c r="G4721" s="17"/>
      <c r="H4721" s="25"/>
    </row>
    <row r="4722" spans="1:8" ht="15.75" customHeight="1" x14ac:dyDescent="0.25">
      <c r="A4722" s="17" t="s">
        <v>36</v>
      </c>
      <c r="B4722" s="17"/>
      <c r="C4722" s="17"/>
      <c r="D4722" s="18"/>
      <c r="E4722" s="17"/>
      <c r="F4722" s="18"/>
      <c r="G4722" s="17"/>
      <c r="H4722" s="25"/>
    </row>
    <row r="4723" spans="1:8" ht="15.75" customHeight="1" x14ac:dyDescent="0.25">
      <c r="A4723" s="17"/>
      <c r="B4723" s="17"/>
      <c r="C4723" s="17"/>
      <c r="D4723" s="18"/>
      <c r="E4723" s="17"/>
      <c r="F4723" s="18"/>
      <c r="G4723" s="17"/>
      <c r="H4723" s="25"/>
    </row>
    <row r="4724" spans="1:8" ht="15.75" customHeight="1" x14ac:dyDescent="0.25">
      <c r="A4724" s="26" t="s">
        <v>37</v>
      </c>
      <c r="B4724" s="27" t="s">
        <v>38</v>
      </c>
      <c r="C4724" s="401"/>
      <c r="D4724" s="402" t="s">
        <v>39</v>
      </c>
      <c r="E4724" s="403" t="s">
        <v>40</v>
      </c>
      <c r="F4724" s="30" t="s">
        <v>41</v>
      </c>
      <c r="G4724" s="31" t="s">
        <v>42</v>
      </c>
      <c r="H4724" s="33" t="s">
        <v>43</v>
      </c>
    </row>
    <row r="4725" spans="1:8" ht="15.75" customHeight="1" x14ac:dyDescent="0.25">
      <c r="A4725" s="34"/>
      <c r="B4725" s="35"/>
      <c r="C4725" s="36"/>
      <c r="D4725" s="37"/>
      <c r="E4725" s="37"/>
      <c r="F4725" s="38"/>
      <c r="G4725" s="39"/>
      <c r="H4725" s="40"/>
    </row>
    <row r="4726" spans="1:8" ht="15.75" customHeight="1" x14ac:dyDescent="0.25">
      <c r="A4726" s="47"/>
      <c r="B4726" s="404" t="s">
        <v>575</v>
      </c>
      <c r="C4726" s="405"/>
      <c r="D4726" s="50"/>
      <c r="E4726" s="50"/>
      <c r="F4726" s="194"/>
      <c r="G4726" s="50"/>
      <c r="H4726" s="45"/>
    </row>
    <row r="4727" spans="1:8" ht="15.75" customHeight="1" x14ac:dyDescent="0.25">
      <c r="A4727" s="47">
        <v>1</v>
      </c>
      <c r="B4727" s="208" t="s">
        <v>303</v>
      </c>
      <c r="C4727" s="50" t="s">
        <v>488</v>
      </c>
      <c r="D4727" s="50">
        <v>4</v>
      </c>
      <c r="E4727" s="50">
        <v>25</v>
      </c>
      <c r="F4727" s="194">
        <f t="shared" ref="F4727:F4730" si="227">+E4727*D4727</f>
      </c>
      <c r="G4727" s="50">
        <v>1</v>
      </c>
      <c r="H4727" s="45">
        <f t="shared" ref="H4727:H4730" si="228">+G4727*F4727</f>
      </c>
    </row>
    <row r="4728" spans="1:8" ht="15.75" customHeight="1" x14ac:dyDescent="0.25">
      <c r="A4728" s="47">
        <v>2</v>
      </c>
      <c r="B4728" s="208" t="s">
        <v>304</v>
      </c>
      <c r="C4728" s="50" t="s">
        <v>489</v>
      </c>
      <c r="D4728" s="50">
        <v>2</v>
      </c>
      <c r="E4728" s="50">
        <v>25</v>
      </c>
      <c r="F4728" s="194">
        <f t="shared" si="227"/>
      </c>
      <c r="G4728" s="50">
        <v>1</v>
      </c>
      <c r="H4728" s="45">
        <f t="shared" si="228"/>
      </c>
    </row>
    <row r="4729" spans="1:8" ht="15.75" customHeight="1" x14ac:dyDescent="0.25">
      <c r="A4729" s="47">
        <v>3</v>
      </c>
      <c r="B4729" s="208" t="s">
        <v>306</v>
      </c>
      <c r="C4729" s="50" t="s">
        <v>492</v>
      </c>
      <c r="D4729" s="50">
        <v>2</v>
      </c>
      <c r="E4729" s="50">
        <v>25</v>
      </c>
      <c r="F4729" s="194">
        <f t="shared" si="227"/>
      </c>
      <c r="G4729" s="50">
        <v>1</v>
      </c>
      <c r="H4729" s="45">
        <f t="shared" si="228"/>
      </c>
    </row>
    <row r="4730" spans="1:8" ht="15.75" customHeight="1" x14ac:dyDescent="0.25">
      <c r="A4730" s="47">
        <v>5</v>
      </c>
      <c r="B4730" s="208" t="s">
        <v>1126</v>
      </c>
      <c r="C4730" s="194" t="s">
        <v>508</v>
      </c>
      <c r="D4730" s="50">
        <v>8</v>
      </c>
      <c r="E4730" s="50">
        <v>25</v>
      </c>
      <c r="F4730" s="194">
        <f t="shared" si="227"/>
      </c>
      <c r="G4730" s="50">
        <v>1</v>
      </c>
      <c r="H4730" s="45">
        <f t="shared" si="228"/>
      </c>
    </row>
    <row r="4731" spans="1:8" ht="15" customHeight="1" x14ac:dyDescent="0.25">
      <c r="A4731" s="47"/>
      <c r="B4731" s="360" t="s">
        <v>1269</v>
      </c>
      <c r="C4731" s="334"/>
      <c r="D4731" s="194"/>
      <c r="E4731" s="194"/>
      <c r="F4731" s="43"/>
      <c r="G4731" s="194"/>
      <c r="H4731" s="45"/>
    </row>
    <row r="4732" spans="1:8" ht="15.75" customHeight="1" x14ac:dyDescent="0.25">
      <c r="A4732" s="47"/>
      <c r="B4732" s="367"/>
      <c r="C4732" s="334"/>
      <c r="D4732" s="194"/>
      <c r="E4732" s="194"/>
      <c r="F4732" s="43"/>
      <c r="G4732" s="194"/>
      <c r="H4732" s="45"/>
    </row>
    <row r="4733" spans="1:8" ht="15.75" customHeight="1" x14ac:dyDescent="0.25">
      <c r="A4733" s="83"/>
      <c r="B4733" s="84"/>
      <c r="C4733" s="17"/>
      <c r="D4733" s="58"/>
      <c r="E4733" s="58"/>
      <c r="F4733" s="18"/>
      <c r="G4733" s="58"/>
      <c r="H4733" s="61"/>
    </row>
    <row r="4734" spans="1:8" ht="15.75" customHeight="1" x14ac:dyDescent="0.25">
      <c r="A4734" s="62"/>
      <c r="B4734" s="63"/>
      <c r="C4734" s="64" t="s">
        <v>58</v>
      </c>
      <c r="D4734" s="338">
        <f>SUM(D4727:D4733)</f>
      </c>
      <c r="E4734" s="28"/>
      <c r="F4734" s="28"/>
      <c r="G4734" s="339"/>
      <c r="H4734" s="328">
        <f>SUM(H4726:H4733)</f>
      </c>
    </row>
    <row r="4735" spans="1:8" ht="15.75" customHeight="1" x14ac:dyDescent="0.25">
      <c r="A4735" s="69"/>
      <c r="B4735" s="70"/>
      <c r="C4735" s="70"/>
      <c r="D4735" s="71"/>
      <c r="E4735" s="70"/>
      <c r="F4735" s="72"/>
      <c r="G4735" s="73"/>
      <c r="H4735" s="74"/>
    </row>
    <row r="4736" spans="1:8" ht="15.75" customHeight="1" x14ac:dyDescent="0.25">
      <c r="A4736" s="85"/>
      <c r="B4736" s="85"/>
      <c r="C4736" s="85"/>
      <c r="D4736" s="85"/>
      <c r="E4736" s="85"/>
      <c r="F4736" s="85"/>
      <c r="G4736" s="85"/>
      <c r="H4736" s="85"/>
    </row>
    <row r="4737" spans="1:8" ht="15.75" customHeight="1" x14ac:dyDescent="0.25">
      <c r="A4737" s="76"/>
      <c r="B4737" s="76"/>
      <c r="C4737" s="76"/>
      <c r="D4737" s="77" t="s">
        <v>59</v>
      </c>
      <c r="E4737" s="76" t="s">
        <v>60</v>
      </c>
      <c r="F4737" s="76"/>
      <c r="G4737" s="17"/>
      <c r="H4737" s="25"/>
    </row>
    <row r="4738" spans="1:8" ht="15.75" customHeight="1" x14ac:dyDescent="0.25">
      <c r="A4738" s="17"/>
      <c r="B4738" s="17"/>
      <c r="C4738" s="17"/>
      <c r="D4738" s="18"/>
      <c r="E4738" s="17"/>
      <c r="F4738" s="17"/>
      <c r="G4738" s="17"/>
      <c r="H4738" s="25"/>
    </row>
    <row r="4739" spans="1:8" ht="15.75" customHeight="1" x14ac:dyDescent="0.25">
      <c r="A4739" s="17"/>
      <c r="B4739" s="17"/>
      <c r="C4739" s="17"/>
      <c r="D4739" s="18"/>
      <c r="E4739" s="17"/>
      <c r="F4739" s="17"/>
      <c r="G4739" s="17"/>
      <c r="H4739" s="25"/>
    </row>
    <row r="4740" spans="1:8" ht="15.75" customHeight="1" x14ac:dyDescent="0.25">
      <c r="A4740" s="76"/>
      <c r="B4740" s="76"/>
      <c r="C4740" s="76"/>
      <c r="D4740" s="77"/>
      <c r="E4740" s="76" t="s">
        <v>61</v>
      </c>
      <c r="F4740" s="76"/>
      <c r="G4740" s="17"/>
      <c r="H4740" s="25"/>
    </row>
    <row r="4741" spans="1:8" ht="15.75" customHeight="1" x14ac:dyDescent="0.25">
      <c r="D4741" s="9"/>
      <c r="H4741" s="9"/>
    </row>
    <row r="4742" spans="1:8" ht="15.75" customHeight="1" x14ac:dyDescent="0.25">
      <c r="D4742" s="9"/>
      <c r="H4742" s="9"/>
    </row>
    <row r="4743" spans="1:8" ht="15.75" customHeight="1" x14ac:dyDescent="0.25">
      <c r="D4743" s="9"/>
      <c r="H4743" s="9"/>
    </row>
    <row r="4744" spans="1:8" ht="15.75" customHeight="1" x14ac:dyDescent="0.25">
      <c r="D4744" s="9"/>
      <c r="H4744" s="9"/>
    </row>
    <row r="4745" spans="1:8" ht="15.75" customHeight="1" x14ac:dyDescent="0.25">
      <c r="D4745" s="9"/>
      <c r="H4745" s="9"/>
    </row>
    <row r="4746" spans="1:8" ht="15.75" customHeight="1" x14ac:dyDescent="0.25">
      <c r="D4746" s="9"/>
      <c r="H4746" s="9"/>
    </row>
    <row r="4747" spans="1:8" ht="15.75" customHeight="1" x14ac:dyDescent="0.25">
      <c r="D4747" s="9"/>
      <c r="H4747" s="9"/>
    </row>
    <row r="4748" spans="1:8" ht="15.75" customHeight="1" x14ac:dyDescent="0.25">
      <c r="D4748" s="9"/>
      <c r="H4748" s="9"/>
    </row>
    <row r="4749" spans="1:8" ht="15.75" customHeight="1" x14ac:dyDescent="0.25">
      <c r="D4749" s="9"/>
      <c r="H4749" s="9"/>
    </row>
    <row r="4750" spans="1:8" ht="15.75" customHeight="1" x14ac:dyDescent="0.25">
      <c r="D4750" s="9"/>
      <c r="H4750" s="9"/>
    </row>
    <row r="4751" spans="1:8" ht="15.75" customHeight="1" x14ac:dyDescent="0.25">
      <c r="D4751" s="9"/>
      <c r="H4751" s="9"/>
    </row>
    <row r="4752" spans="1:8" ht="15.75" customHeight="1" x14ac:dyDescent="0.25">
      <c r="D4752" s="9"/>
      <c r="H4752" s="9"/>
    </row>
    <row r="4753" spans="1:8" ht="15.75" customHeight="1" x14ac:dyDescent="0.25">
      <c r="D4753" s="9"/>
      <c r="H4753" s="9"/>
    </row>
    <row r="4754" spans="1:8" ht="15.75" customHeight="1" x14ac:dyDescent="0.25">
      <c r="D4754" s="9"/>
      <c r="H4754" s="9"/>
    </row>
    <row r="4755" spans="1:8" ht="15.75" customHeight="1" x14ac:dyDescent="0.25">
      <c r="D4755" s="9"/>
      <c r="H4755" s="9"/>
    </row>
    <row r="4756" spans="1:8" ht="15.75" customHeight="1" x14ac:dyDescent="0.25">
      <c r="A4756" s="36" t="s">
        <v>21</v>
      </c>
      <c r="B4756" s="36"/>
      <c r="C4756" s="36"/>
      <c r="D4756" s="36"/>
      <c r="E4756" s="36"/>
      <c r="F4756" s="36"/>
      <c r="G4756" s="36"/>
      <c r="H4756" s="36"/>
    </row>
    <row r="4757" spans="1:8" ht="15.75" customHeight="1" x14ac:dyDescent="0.25">
      <c r="A4757" s="17"/>
      <c r="B4757" s="17"/>
      <c r="C4757" s="17"/>
      <c r="D4757" s="18"/>
      <c r="E4757" s="17"/>
      <c r="F4757" s="17"/>
      <c r="G4757" s="17"/>
      <c r="H4757" s="24"/>
    </row>
    <row r="4758" spans="1:8" ht="15.75" customHeight="1" x14ac:dyDescent="0.25">
      <c r="A4758" s="17" t="s">
        <v>28</v>
      </c>
      <c r="B4758" s="17"/>
      <c r="C4758" s="17"/>
      <c r="D4758" s="18"/>
      <c r="E4758" s="17"/>
      <c r="F4758" s="19" t="s">
        <v>24</v>
      </c>
      <c r="G4758" s="21" t="s">
        <v>1009</v>
      </c>
      <c r="H4758" s="22"/>
    </row>
    <row r="4759" spans="1:8" ht="15.75" customHeight="1" x14ac:dyDescent="0.25">
      <c r="A4759" s="17" t="inlineStr">
        <is>
          <t>Dealer-004</t>
        </is>
      </c>
      <c r="B4759" s="17"/>
      <c r="C4759" s="17"/>
      <c r="D4759" s="18"/>
      <c r="E4759" s="17"/>
      <c r="F4759" s="19" t="s">
        <v>29</v>
      </c>
      <c r="G4759" s="17" t="s">
        <v>1010</v>
      </c>
      <c r="H4759" s="18"/>
    </row>
    <row r="4760" spans="1:8" ht="15.75" customHeight="1" x14ac:dyDescent="0.25">
      <c r="A4760" s="17" t="inlineStr">
        <is>
          <t>Address line (redacted)</t>
        </is>
      </c>
      <c r="B4760" s="17"/>
      <c r="C4760" s="17"/>
      <c r="D4760" s="18"/>
      <c r="E4760" s="19"/>
      <c r="F4760" s="17"/>
      <c r="G4760" s="17"/>
      <c r="H4760" s="25"/>
    </row>
    <row r="4761" spans="1:8" ht="15.75" customHeight="1" x14ac:dyDescent="0.25">
      <c r="A4761" s="17" t="inlineStr">
        <is>
          <t>Address line (redacted)</t>
        </is>
      </c>
      <c r="B4761" s="17"/>
      <c r="C4761" s="17"/>
      <c r="D4761" s="24"/>
      <c r="E4761" s="17"/>
      <c r="F4761" s="18"/>
      <c r="G4761" s="17"/>
      <c r="H4761" s="25"/>
    </row>
    <row r="4762" spans="1:8" ht="15.75" customHeight="1" x14ac:dyDescent="0.25">
      <c r="D4762" s="24"/>
      <c r="E4762" s="17"/>
      <c r="F4762" s="18"/>
      <c r="G4762" s="17"/>
      <c r="H4762" s="25"/>
    </row>
    <row r="4763" spans="1:8" ht="15.75" customHeight="1" x14ac:dyDescent="0.25">
      <c r="A4763" s="17" t="s">
        <v>34</v>
      </c>
      <c r="B4763" s="17"/>
      <c r="C4763" s="17"/>
      <c r="D4763" s="18"/>
      <c r="E4763" s="17"/>
      <c r="F4763" s="18"/>
      <c r="G4763" s="17"/>
      <c r="H4763" s="25"/>
    </row>
    <row r="4764" spans="1:8" ht="15.75" customHeight="1" x14ac:dyDescent="0.25">
      <c r="A4764" s="17" t="s">
        <v>35</v>
      </c>
      <c r="B4764" s="17"/>
      <c r="C4764" s="17"/>
      <c r="D4764" s="18"/>
      <c r="E4764" s="17"/>
      <c r="F4764" s="18"/>
      <c r="G4764" s="17"/>
      <c r="H4764" s="25"/>
    </row>
    <row r="4765" spans="1:8" ht="15.75" customHeight="1" x14ac:dyDescent="0.25">
      <c r="A4765" s="17" t="s">
        <v>36</v>
      </c>
      <c r="B4765" s="17"/>
      <c r="C4765" s="17"/>
      <c r="D4765" s="18"/>
      <c r="E4765" s="17"/>
      <c r="F4765" s="18"/>
      <c r="G4765" s="17"/>
      <c r="H4765" s="25"/>
    </row>
    <row r="4766" spans="1:8" ht="15.75" customHeight="1" x14ac:dyDescent="0.25">
      <c r="A4766" s="17"/>
      <c r="B4766" s="17"/>
      <c r="C4766" s="17"/>
      <c r="D4766" s="18"/>
      <c r="E4766" s="17"/>
      <c r="F4766" s="18"/>
      <c r="G4766" s="17"/>
      <c r="H4766" s="25"/>
    </row>
    <row r="4767" spans="1:8" ht="15.75" customHeight="1" x14ac:dyDescent="0.25">
      <c r="A4767" s="26" t="s">
        <v>37</v>
      </c>
      <c r="B4767" s="27" t="s">
        <v>38</v>
      </c>
      <c r="C4767" s="401"/>
      <c r="D4767" s="402" t="s">
        <v>39</v>
      </c>
      <c r="E4767" s="403" t="s">
        <v>40</v>
      </c>
      <c r="F4767" s="30" t="s">
        <v>41</v>
      </c>
      <c r="G4767" s="31" t="s">
        <v>42</v>
      </c>
      <c r="H4767" s="33" t="s">
        <v>43</v>
      </c>
    </row>
    <row r="4768" spans="1:8" ht="15.75" customHeight="1" x14ac:dyDescent="0.25">
      <c r="A4768" s="34"/>
      <c r="B4768" s="35"/>
      <c r="C4768" s="36"/>
      <c r="D4768" s="37"/>
      <c r="E4768" s="37"/>
      <c r="F4768" s="38"/>
      <c r="G4768" s="39"/>
      <c r="H4768" s="40"/>
    </row>
    <row r="4769" spans="1:8" ht="15.75" customHeight="1" x14ac:dyDescent="0.25">
      <c r="A4769" s="47"/>
      <c r="B4769" s="404" t="s">
        <v>12</v>
      </c>
      <c r="C4769" s="405"/>
      <c r="D4769" s="50"/>
      <c r="E4769" s="50"/>
      <c r="F4769" s="194"/>
      <c r="G4769" s="50"/>
      <c r="H4769" s="45"/>
    </row>
    <row r="4770" spans="1:8" ht="15.75" customHeight="1" x14ac:dyDescent="0.25">
      <c r="A4770" s="47">
        <v>1</v>
      </c>
      <c r="B4770" s="407" t="s">
        <v>1116</v>
      </c>
      <c r="C4770" s="194" t="s">
        <v>104</v>
      </c>
      <c r="D4770" s="50">
        <v>5</v>
      </c>
      <c r="E4770" s="50">
        <v>10</v>
      </c>
      <c r="F4770" s="194">
        <f t="shared" ref="F4770:F4773" si="229">+E4770*D4770</f>
      </c>
      <c r="G4770" s="50">
        <v>1</v>
      </c>
      <c r="H4770" s="45">
        <f t="shared" ref="H4770:H4773" si="230">+G4770*F4770</f>
      </c>
    </row>
    <row r="4771" spans="1:8" ht="15.75" customHeight="1" x14ac:dyDescent="0.25">
      <c r="A4771" s="47">
        <v>2</v>
      </c>
      <c r="B4771" s="407" t="s">
        <v>1119</v>
      </c>
      <c r="C4771" s="194" t="s">
        <v>526</v>
      </c>
      <c r="D4771" s="50">
        <v>5</v>
      </c>
      <c r="E4771" s="50">
        <v>10</v>
      </c>
      <c r="F4771" s="194">
        <f t="shared" si="229"/>
      </c>
      <c r="G4771" s="50">
        <v>1</v>
      </c>
      <c r="H4771" s="45">
        <f t="shared" si="230"/>
      </c>
    </row>
    <row r="4772" spans="1:8" ht="15.75" customHeight="1" x14ac:dyDescent="0.25">
      <c r="A4772" s="47">
        <v>3</v>
      </c>
      <c r="B4772" s="407" t="s">
        <v>1120</v>
      </c>
      <c r="C4772" s="194"/>
      <c r="D4772" s="50">
        <v>5</v>
      </c>
      <c r="E4772" s="50">
        <v>10</v>
      </c>
      <c r="F4772" s="194">
        <f t="shared" si="229"/>
      </c>
      <c r="G4772" s="50">
        <v>1</v>
      </c>
      <c r="H4772" s="45">
        <f t="shared" si="230"/>
      </c>
    </row>
    <row r="4773" spans="1:8" ht="15.75" customHeight="1" x14ac:dyDescent="0.25">
      <c r="A4773" s="47">
        <v>4</v>
      </c>
      <c r="B4773" s="407" t="s">
        <v>1121</v>
      </c>
      <c r="C4773" s="194"/>
      <c r="D4773" s="50">
        <v>5</v>
      </c>
      <c r="E4773" s="50">
        <v>10</v>
      </c>
      <c r="F4773" s="194">
        <f t="shared" si="229"/>
      </c>
      <c r="G4773" s="50">
        <v>1</v>
      </c>
      <c r="H4773" s="45">
        <f t="shared" si="230"/>
      </c>
    </row>
    <row r="4774" spans="1:8" ht="15.75" customHeight="1" x14ac:dyDescent="0.25">
      <c r="A4774" s="47"/>
      <c r="B4774" s="404" t="s">
        <v>564</v>
      </c>
      <c r="C4774" s="405"/>
      <c r="D4774" s="50"/>
      <c r="E4774" s="50"/>
      <c r="F4774" s="194"/>
      <c r="G4774" s="50"/>
      <c r="H4774" s="45"/>
    </row>
    <row r="4775" spans="1:8" ht="15.75" customHeight="1" x14ac:dyDescent="0.25">
      <c r="A4775" s="47">
        <v>6</v>
      </c>
      <c r="B4775" s="107" t="s">
        <v>1052</v>
      </c>
      <c r="C4775" s="194" t="s">
        <v>993</v>
      </c>
      <c r="D4775" s="50">
        <v>10</v>
      </c>
      <c r="E4775" s="50">
        <v>2</v>
      </c>
      <c r="F4775" s="194">
        <f>+E4775*D4775</f>
      </c>
      <c r="G4775" s="50">
        <v>1</v>
      </c>
      <c r="H4775" s="45">
        <f>+G4775*F4775</f>
      </c>
    </row>
    <row r="4776" spans="1:8" ht="15.75" customHeight="1" x14ac:dyDescent="0.25">
      <c r="A4776" s="47"/>
      <c r="B4776" s="404" t="s">
        <v>575</v>
      </c>
      <c r="C4776" s="405"/>
      <c r="D4776" s="50"/>
      <c r="E4776" s="50"/>
      <c r="F4776" s="194"/>
      <c r="G4776" s="50"/>
      <c r="H4776" s="45"/>
    </row>
    <row r="4777" spans="1:8" ht="15.75" customHeight="1" x14ac:dyDescent="0.25">
      <c r="A4777" s="47">
        <v>8</v>
      </c>
      <c r="B4777" s="208" t="s">
        <v>303</v>
      </c>
      <c r="C4777" s="50" t="s">
        <v>488</v>
      </c>
      <c r="D4777" s="50">
        <v>12</v>
      </c>
      <c r="E4777" s="50">
        <v>25</v>
      </c>
      <c r="F4777" s="194">
        <f t="shared" ref="F4777:F4782" si="231">+E4777*D4777</f>
      </c>
      <c r="G4777" s="50">
        <v>1</v>
      </c>
      <c r="H4777" s="45">
        <f t="shared" ref="H4777:H4782" si="232">+G4777*F4777</f>
      </c>
    </row>
    <row r="4778" spans="1:8" ht="15.75" customHeight="1" x14ac:dyDescent="0.25">
      <c r="A4778" s="47">
        <v>9</v>
      </c>
      <c r="B4778" s="208" t="s">
        <v>304</v>
      </c>
      <c r="C4778" s="50" t="s">
        <v>489</v>
      </c>
      <c r="D4778" s="50">
        <v>12</v>
      </c>
      <c r="E4778" s="50">
        <v>25</v>
      </c>
      <c r="F4778" s="194">
        <f t="shared" si="231"/>
      </c>
      <c r="G4778" s="50">
        <v>1</v>
      </c>
      <c r="H4778" s="45">
        <f t="shared" si="232"/>
      </c>
    </row>
    <row r="4779" spans="1:8" ht="15.75" customHeight="1" x14ac:dyDescent="0.25">
      <c r="A4779" s="47">
        <v>10</v>
      </c>
      <c r="B4779" s="208" t="s">
        <v>307</v>
      </c>
      <c r="C4779" s="50" t="s">
        <v>495</v>
      </c>
      <c r="D4779" s="50">
        <v>2</v>
      </c>
      <c r="E4779" s="50">
        <v>25</v>
      </c>
      <c r="F4779" s="194">
        <f t="shared" si="231"/>
      </c>
      <c r="G4779" s="50">
        <v>1</v>
      </c>
      <c r="H4779" s="45">
        <f t="shared" si="232"/>
      </c>
    </row>
    <row r="4780" spans="1:8" ht="15.75" customHeight="1" x14ac:dyDescent="0.25">
      <c r="A4780" s="47">
        <v>11</v>
      </c>
      <c r="B4780" s="408" t="s">
        <v>1125</v>
      </c>
      <c r="C4780" s="409" t="s">
        <v>501</v>
      </c>
      <c r="D4780" s="50">
        <v>4</v>
      </c>
      <c r="E4780" s="50">
        <v>25</v>
      </c>
      <c r="F4780" s="194">
        <f t="shared" si="231"/>
      </c>
      <c r="G4780" s="50">
        <v>1</v>
      </c>
      <c r="H4780" s="45">
        <f t="shared" si="232"/>
      </c>
    </row>
    <row r="4781" spans="1:8" ht="15.75" customHeight="1" x14ac:dyDescent="0.25">
      <c r="A4781" s="47">
        <v>12</v>
      </c>
      <c r="B4781" s="408" t="s">
        <v>256</v>
      </c>
      <c r="C4781" s="409" t="s">
        <v>504</v>
      </c>
      <c r="D4781" s="50">
        <v>2</v>
      </c>
      <c r="E4781" s="50">
        <v>25</v>
      </c>
      <c r="F4781" s="194">
        <f t="shared" si="231"/>
      </c>
      <c r="G4781" s="50">
        <v>1</v>
      </c>
      <c r="H4781" s="45">
        <f t="shared" si="232"/>
      </c>
    </row>
    <row r="4782" spans="1:8" ht="15.75" customHeight="1" x14ac:dyDescent="0.25">
      <c r="A4782" s="47">
        <v>13</v>
      </c>
      <c r="B4782" s="408" t="s">
        <v>314</v>
      </c>
      <c r="C4782" s="409" t="s">
        <v>505</v>
      </c>
      <c r="D4782" s="50">
        <v>1</v>
      </c>
      <c r="E4782" s="50">
        <v>25</v>
      </c>
      <c r="F4782" s="194">
        <f t="shared" si="231"/>
      </c>
      <c r="G4782" s="50">
        <v>1</v>
      </c>
      <c r="H4782" s="45">
        <f t="shared" si="232"/>
      </c>
    </row>
    <row r="4783" spans="1:8" ht="15.75" customHeight="1" x14ac:dyDescent="0.25">
      <c r="A4783" s="47"/>
      <c r="B4783" s="333"/>
      <c r="C4783" s="334"/>
      <c r="D4783" s="194"/>
      <c r="E4783" s="194"/>
      <c r="F4783" s="43"/>
      <c r="G4783" s="194"/>
      <c r="H4783" s="45"/>
    </row>
    <row r="4784" spans="1:8" ht="15.75" customHeight="1" x14ac:dyDescent="0.25">
      <c r="A4784" s="47"/>
      <c r="B4784" s="333"/>
      <c r="C4784" s="334"/>
      <c r="D4784" s="194"/>
      <c r="E4784" s="194"/>
      <c r="F4784" s="43"/>
      <c r="G4784" s="194"/>
      <c r="H4784" s="45"/>
    </row>
    <row r="4785" spans="1:8" ht="15.75" customHeight="1" x14ac:dyDescent="0.25">
      <c r="A4785" s="83"/>
      <c r="B4785" s="84"/>
      <c r="C4785" s="17"/>
      <c r="D4785" s="58"/>
      <c r="E4785" s="58"/>
      <c r="F4785" s="18"/>
      <c r="G4785" s="58"/>
      <c r="H4785" s="61"/>
    </row>
    <row r="4786" spans="1:8" ht="15.75" customHeight="1" x14ac:dyDescent="0.25">
      <c r="A4786" s="62"/>
      <c r="B4786" s="63"/>
      <c r="C4786" s="64" t="s">
        <v>58</v>
      </c>
      <c r="D4786" s="338">
        <f>SUM(D4769:D4785)</f>
      </c>
      <c r="E4786" s="28"/>
      <c r="F4786" s="28"/>
      <c r="G4786" s="339"/>
      <c r="H4786" s="328">
        <f>SUM(H4770:H4785)</f>
      </c>
    </row>
    <row r="4787" spans="1:8" ht="15.75" customHeight="1" x14ac:dyDescent="0.25">
      <c r="A4787" s="69"/>
      <c r="B4787" s="70"/>
      <c r="C4787" s="70"/>
      <c r="D4787" s="71"/>
      <c r="E4787" s="70"/>
      <c r="F4787" s="72"/>
      <c r="G4787" s="73"/>
      <c r="H4787" s="74"/>
    </row>
    <row r="4788" spans="1:8" ht="15.75" customHeight="1" x14ac:dyDescent="0.25">
      <c r="A4788" s="85" t="s">
        <v>72</v>
      </c>
      <c r="B4788" s="85"/>
      <c r="C4788" s="85"/>
      <c r="D4788" s="85"/>
      <c r="E4788" s="85"/>
      <c r="F4788" s="85"/>
      <c r="G4788" s="85"/>
      <c r="H4788" s="85"/>
    </row>
    <row r="4789" spans="1:8" ht="15.75" customHeight="1" x14ac:dyDescent="0.25">
      <c r="A4789" s="76"/>
      <c r="B4789" s="76"/>
      <c r="C4789" s="76"/>
      <c r="D4789" s="77" t="s">
        <v>59</v>
      </c>
      <c r="E4789" s="76" t="s">
        <v>60</v>
      </c>
      <c r="F4789" s="76"/>
      <c r="G4789" s="17"/>
      <c r="H4789" s="25"/>
    </row>
    <row r="4790" spans="1:8" ht="15.75" customHeight="1" x14ac:dyDescent="0.25">
      <c r="A4790" s="17"/>
      <c r="B4790" s="17"/>
      <c r="C4790" s="17"/>
      <c r="D4790" s="18"/>
      <c r="E4790" s="17"/>
      <c r="F4790" s="17"/>
      <c r="G4790" s="17"/>
      <c r="H4790" s="25"/>
    </row>
    <row r="4791" spans="1:8" ht="15.75" customHeight="1" x14ac:dyDescent="0.25">
      <c r="A4791" s="17"/>
      <c r="B4791" s="17"/>
      <c r="C4791" s="17"/>
      <c r="D4791" s="18"/>
      <c r="E4791" s="17"/>
      <c r="F4791" s="17"/>
      <c r="G4791" s="17"/>
      <c r="H4791" s="25"/>
    </row>
    <row r="4792" spans="1:8" ht="15.75" customHeight="1" x14ac:dyDescent="0.25">
      <c r="A4792" s="76"/>
      <c r="B4792" s="76"/>
      <c r="C4792" s="76"/>
      <c r="D4792" s="77"/>
      <c r="E4792" s="76" t="s">
        <v>61</v>
      </c>
      <c r="F4792" s="76"/>
      <c r="G4792" s="17"/>
      <c r="H4792" s="25"/>
    </row>
    <row r="4793" spans="1:8" ht="15.75" customHeight="1" x14ac:dyDescent="0.25">
      <c r="D4793" s="9"/>
      <c r="H4793" s="9"/>
    </row>
    <row r="4794" spans="1:8" ht="15.75" customHeight="1" x14ac:dyDescent="0.25">
      <c r="D4794" s="9"/>
      <c r="H4794" s="9"/>
    </row>
    <row r="4795" spans="1:8" ht="15.75" customHeight="1" x14ac:dyDescent="0.25">
      <c r="D4795" s="9"/>
      <c r="H4795" s="9"/>
    </row>
    <row r="4796" spans="1:8" ht="15.75" customHeight="1" x14ac:dyDescent="0.25">
      <c r="D4796" s="9"/>
      <c r="H4796" s="9"/>
    </row>
    <row r="4797" spans="1:8" ht="15.75" customHeight="1" x14ac:dyDescent="0.25">
      <c r="D4797" s="9"/>
      <c r="H4797" s="9"/>
    </row>
    <row r="4798" spans="1:8" ht="15.75" customHeight="1" x14ac:dyDescent="0.25">
      <c r="D4798" s="9"/>
      <c r="H4798" s="9"/>
    </row>
    <row r="4799" spans="1:8" ht="15.75" customHeight="1" x14ac:dyDescent="0.25">
      <c r="D4799" s="9"/>
      <c r="H4799" s="9"/>
    </row>
    <row r="4800" spans="1:8" ht="15.75" customHeight="1" x14ac:dyDescent="0.25">
      <c r="D4800" s="9"/>
      <c r="H4800" s="9"/>
    </row>
    <row r="4801" spans="1:8" ht="15.75" customHeight="1" x14ac:dyDescent="0.25">
      <c r="D4801" s="9"/>
      <c r="H4801" s="9"/>
    </row>
    <row r="4802" spans="1:8" ht="15.75" customHeight="1" x14ac:dyDescent="0.25">
      <c r="A4802" s="36" t="s">
        <v>21</v>
      </c>
      <c r="B4802" s="36"/>
      <c r="C4802" s="36"/>
      <c r="D4802" s="36"/>
      <c r="E4802" s="36"/>
      <c r="F4802" s="36"/>
      <c r="G4802" s="36"/>
      <c r="H4802" s="36"/>
    </row>
    <row r="4803" spans="1:8" ht="15.75" customHeight="1" x14ac:dyDescent="0.25">
      <c r="A4803" s="17"/>
      <c r="B4803" s="17"/>
      <c r="C4803" s="17"/>
      <c r="D4803" s="18"/>
      <c r="E4803" s="17"/>
      <c r="H4803" s="22"/>
    </row>
    <row r="4804" spans="1:8" ht="15.75" customHeight="1" x14ac:dyDescent="0.25">
      <c r="A4804" s="17"/>
      <c r="B4804" s="17"/>
      <c r="C4804" s="17"/>
      <c r="D4804" s="18"/>
      <c r="E4804" s="17"/>
      <c r="H4804" s="18"/>
    </row>
    <row r="4805" spans="1:8" ht="15.75" customHeight="1" x14ac:dyDescent="0.25">
      <c r="A4805" s="17" t="s">
        <v>28</v>
      </c>
      <c r="B4805" s="17"/>
      <c r="C4805" s="17"/>
      <c r="D4805" s="18"/>
      <c r="E4805" s="19"/>
      <c r="F4805" s="19" t="s">
        <v>24</v>
      </c>
      <c r="G4805" s="21" t="s">
        <v>1009</v>
      </c>
      <c r="H4805" s="25"/>
    </row>
    <row r="4806" spans="1:8" ht="15.75" customHeight="1" x14ac:dyDescent="0.25">
      <c r="A4806" s="17" t="inlineStr">
        <is>
          <t>Dealer-022</t>
        </is>
      </c>
      <c r="B4806" s="17"/>
      <c r="C4806" s="17"/>
      <c r="D4806" s="18"/>
      <c r="E4806" s="19"/>
      <c r="F4806" s="19" t="s">
        <v>29</v>
      </c>
      <c r="G4806" s="17" t="s">
        <v>1011</v>
      </c>
      <c r="H4806" s="25"/>
    </row>
    <row r="4807" spans="1:8" ht="15.75" customHeight="1" x14ac:dyDescent="0.25">
      <c r="A4807" s="17" t="inlineStr">
        <is>
          <t>Address line (redacted)</t>
        </is>
      </c>
      <c r="B4807" s="17"/>
      <c r="C4807" s="17"/>
      <c r="D4807" s="18"/>
      <c r="E4807" s="19"/>
      <c r="F4807" s="17"/>
      <c r="G4807" s="17"/>
      <c r="H4807" s="25"/>
    </row>
    <row r="4808" spans="1:8" ht="15.75" customHeight="1" x14ac:dyDescent="0.25">
      <c r="A4808" s="17"/>
      <c r="B4808" s="17"/>
      <c r="C4808" s="17"/>
      <c r="D4808" s="18"/>
      <c r="E4808" s="19"/>
      <c r="F4808" s="17"/>
      <c r="G4808" s="17"/>
      <c r="H4808" s="25"/>
    </row>
    <row r="4809" spans="1:8" ht="15.75" customHeight="1" x14ac:dyDescent="0.25">
      <c r="A4809" s="86" t="inlineStr">
        <is>
          <t>Through: Transporter-001</t>
        </is>
      </c>
      <c r="B4809" s="86"/>
      <c r="C4809" s="17"/>
      <c r="D4809" s="18"/>
      <c r="E4809" s="19"/>
      <c r="F4809" s="17"/>
      <c r="G4809" s="17"/>
      <c r="H4809" s="25"/>
    </row>
    <row r="4810" spans="1:8" ht="15.75" customHeight="1" x14ac:dyDescent="0.25">
      <c r="A4810" s="86"/>
      <c r="B4810" s="86" t="inlineStr">
        <is>
          <t>Address line (redacted)</t>
        </is>
      </c>
      <c r="C4810" s="17"/>
      <c r="D4810" s="18"/>
      <c r="E4810" s="19"/>
      <c r="F4810" s="17"/>
      <c r="G4810" s="17"/>
      <c r="H4810" s="25"/>
    </row>
    <row r="4811" spans="1:8" ht="15.75" customHeight="1" x14ac:dyDescent="0.25">
      <c r="A4811" s="86"/>
      <c r="B4811" s="86" t="inlineStr">
        <is>
          <t>Address line (redacted)</t>
        </is>
      </c>
      <c r="C4811" s="17"/>
      <c r="D4811" s="18"/>
      <c r="E4811" s="19"/>
      <c r="F4811" s="17"/>
      <c r="G4811" s="17"/>
      <c r="H4811" s="25"/>
    </row>
    <row r="4812" spans="1:8" ht="15.75" customHeight="1" x14ac:dyDescent="0.25">
      <c r="A4812" s="17"/>
      <c r="B4812" s="17"/>
      <c r="C4812" s="17"/>
      <c r="D4812" s="18"/>
      <c r="E4812" s="19"/>
      <c r="F4812" s="17"/>
      <c r="G4812" s="17"/>
      <c r="H4812" s="25"/>
    </row>
    <row r="4813" spans="1:8" ht="15.75" customHeight="1" x14ac:dyDescent="0.25">
      <c r="A4813" s="17" t="s">
        <v>34</v>
      </c>
      <c r="B4813" s="17"/>
      <c r="C4813" s="17"/>
      <c r="D4813" s="18"/>
      <c r="E4813" s="17"/>
      <c r="F4813" s="18"/>
      <c r="G4813" s="17"/>
      <c r="H4813" s="25"/>
    </row>
    <row r="4814" spans="1:8" ht="15.75" customHeight="1" x14ac:dyDescent="0.25">
      <c r="A4814" s="17"/>
      <c r="B4814" s="17"/>
      <c r="C4814" s="17"/>
      <c r="D4814" s="18"/>
      <c r="E4814" s="17"/>
      <c r="F4814" s="18"/>
      <c r="G4814" s="17"/>
      <c r="H4814" s="25"/>
    </row>
    <row r="4815" spans="1:8" ht="15.75" customHeight="1" x14ac:dyDescent="0.25">
      <c r="A4815" s="17" t="s">
        <v>35</v>
      </c>
      <c r="B4815" s="17"/>
      <c r="C4815" s="17"/>
      <c r="D4815" s="18"/>
      <c r="E4815" s="17"/>
      <c r="F4815" s="18"/>
      <c r="G4815" s="17"/>
      <c r="H4815" s="25"/>
    </row>
    <row r="4816" spans="1:8" ht="15.75" customHeight="1" x14ac:dyDescent="0.25">
      <c r="A4816" s="17" t="s">
        <v>36</v>
      </c>
      <c r="B4816" s="17"/>
      <c r="C4816" s="17"/>
      <c r="D4816" s="18"/>
      <c r="E4816" s="17"/>
      <c r="F4816" s="18"/>
      <c r="G4816" s="17"/>
      <c r="H4816" s="25"/>
    </row>
    <row r="4817" spans="1:8" ht="15.75" customHeight="1" x14ac:dyDescent="0.25">
      <c r="A4817" s="26" t="s">
        <v>37</v>
      </c>
      <c r="B4817" s="27" t="s">
        <v>38</v>
      </c>
      <c r="C4817" s="27"/>
      <c r="D4817" s="28" t="s">
        <v>39</v>
      </c>
      <c r="E4817" s="29" t="s">
        <v>40</v>
      </c>
      <c r="F4817" s="30" t="s">
        <v>41</v>
      </c>
      <c r="G4817" s="31" t="s">
        <v>42</v>
      </c>
      <c r="H4817" s="33" t="s">
        <v>43</v>
      </c>
    </row>
    <row r="4818" spans="1:8" ht="15.75" customHeight="1" x14ac:dyDescent="0.25">
      <c r="A4818" s="344"/>
      <c r="B4818" s="345"/>
      <c r="C4818" s="346"/>
      <c r="D4818" s="37"/>
      <c r="E4818" s="347"/>
      <c r="F4818" s="348"/>
      <c r="G4818" s="346"/>
      <c r="H4818" s="349"/>
    </row>
    <row r="4819" spans="1:8" ht="15.75" customHeight="1" x14ac:dyDescent="0.25">
      <c r="A4819" s="47"/>
      <c r="B4819" s="79" t="s">
        <v>1277</v>
      </c>
      <c r="C4819" s="80"/>
      <c r="D4819" s="50"/>
      <c r="E4819" s="50"/>
      <c r="F4819" s="50"/>
      <c r="G4819" s="50"/>
      <c r="H4819" s="45"/>
    </row>
    <row r="4820" spans="1:8" ht="15.75" customHeight="1" x14ac:dyDescent="0.25">
      <c r="A4820" s="47">
        <v>1</v>
      </c>
      <c r="B4820" s="333" t="s">
        <v>166</v>
      </c>
      <c r="C4820" s="322" t="s">
        <v>1278</v>
      </c>
      <c r="D4820" s="50">
        <v>1</v>
      </c>
      <c r="E4820" s="50">
        <v>5</v>
      </c>
      <c r="F4820" s="50">
        <f>+E4820*D4820</f>
      </c>
      <c r="G4820" s="50">
        <v>1</v>
      </c>
      <c r="H4820" s="45">
        <f>+G4820*F4820</f>
      </c>
    </row>
    <row r="4821" spans="1:8" ht="15.75" customHeight="1" x14ac:dyDescent="0.25">
      <c r="A4821" s="47"/>
      <c r="B4821" s="79" t="s">
        <v>1279</v>
      </c>
      <c r="C4821" s="80"/>
      <c r="D4821" s="50"/>
      <c r="E4821" s="50"/>
      <c r="F4821" s="50"/>
      <c r="G4821" s="50"/>
      <c r="H4821" s="45"/>
    </row>
    <row r="4822" spans="1:8" ht="15.75" customHeight="1" x14ac:dyDescent="0.25">
      <c r="A4822" s="47">
        <v>2</v>
      </c>
      <c r="B4822" s="333" t="s">
        <v>181</v>
      </c>
      <c r="C4822" s="100" t="s">
        <v>956</v>
      </c>
      <c r="D4822" s="50">
        <v>2</v>
      </c>
      <c r="E4822" s="300">
        <v>4</v>
      </c>
      <c r="F4822" s="335">
        <f>+E4822*D4822</f>
      </c>
      <c r="G4822" s="106">
        <v>1</v>
      </c>
      <c r="H4822" s="45">
        <f>+G4822*F4822</f>
      </c>
    </row>
    <row r="4823" spans="1:8" ht="15.75" customHeight="1" x14ac:dyDescent="0.25">
      <c r="A4823" s="47"/>
      <c r="B4823" s="79" t="s">
        <v>1280</v>
      </c>
      <c r="C4823" s="80"/>
      <c r="D4823" s="194"/>
      <c r="E4823" s="300"/>
      <c r="F4823" s="335"/>
      <c r="G4823" s="43"/>
      <c r="H4823" s="45"/>
    </row>
    <row r="4824" spans="1:8" ht="15.75" customHeight="1" x14ac:dyDescent="0.25">
      <c r="A4824" s="47">
        <v>3</v>
      </c>
      <c r="B4824" s="333" t="s">
        <v>1281</v>
      </c>
      <c r="C4824" s="334"/>
      <c r="D4824" s="194">
        <v>9</v>
      </c>
      <c r="E4824" s="300">
        <v>6</v>
      </c>
      <c r="F4824" s="335">
        <f>+E4824*D4824</f>
      </c>
      <c r="G4824" s="50">
        <v>1</v>
      </c>
      <c r="H4824" s="45">
        <f>+G4824*F4824</f>
      </c>
    </row>
    <row r="4825" spans="1:8" ht="15.75" customHeight="1" x14ac:dyDescent="0.25">
      <c r="A4825" s="47"/>
      <c r="B4825" s="358" t="s">
        <v>564</v>
      </c>
      <c r="C4825" s="358"/>
      <c r="D4825" s="194"/>
      <c r="E4825" s="300"/>
      <c r="F4825" s="335"/>
      <c r="G4825" s="43"/>
      <c r="H4825" s="45"/>
    </row>
    <row r="4826" spans="1:8" ht="15.75" customHeight="1" x14ac:dyDescent="0.25">
      <c r="A4826" s="47">
        <v>4</v>
      </c>
      <c r="B4826" s="333" t="s">
        <v>1046</v>
      </c>
      <c r="C4826" s="334"/>
      <c r="D4826" s="194">
        <v>12</v>
      </c>
      <c r="E4826" s="300">
        <v>2</v>
      </c>
      <c r="F4826" s="335">
        <f t="shared" ref="F4826:F4827" si="233">+E4826*D4826</f>
      </c>
      <c r="G4826" s="50">
        <v>1</v>
      </c>
      <c r="H4826" s="45">
        <f t="shared" ref="H4826:H4827" si="234">+G4826*F4826</f>
      </c>
    </row>
    <row r="4827" spans="1:8" ht="15.75" customHeight="1" x14ac:dyDescent="0.25">
      <c r="A4827" s="47">
        <v>5</v>
      </c>
      <c r="B4827" s="333" t="s">
        <v>1046</v>
      </c>
      <c r="C4827" s="334"/>
      <c r="D4827" s="194">
        <v>1</v>
      </c>
      <c r="E4827" s="300">
        <v>1</v>
      </c>
      <c r="F4827" s="335">
        <f t="shared" si="233"/>
      </c>
      <c r="G4827" s="50">
        <v>1</v>
      </c>
      <c r="H4827" s="45">
        <f t="shared" si="234"/>
      </c>
    </row>
    <row r="4828" spans="1:8" ht="15.75" customHeight="1" x14ac:dyDescent="0.25">
      <c r="A4828" s="47"/>
      <c r="B4828" s="333"/>
      <c r="C4828" s="334"/>
      <c r="D4828" s="194"/>
      <c r="E4828" s="300"/>
      <c r="F4828" s="335"/>
      <c r="G4828" s="50"/>
      <c r="H4828" s="45"/>
    </row>
    <row r="4829" spans="1:8" ht="15.75" customHeight="1" x14ac:dyDescent="0.25">
      <c r="A4829" s="369"/>
      <c r="B4829" s="368"/>
      <c r="C4829" s="478"/>
      <c r="D4829" s="362"/>
      <c r="E4829" s="363"/>
      <c r="F4829" s="364"/>
      <c r="G4829" s="58"/>
      <c r="H4829" s="61"/>
    </row>
    <row r="4830" spans="1:8" ht="15" customHeight="1" x14ac:dyDescent="0.25">
      <c r="A4830" s="369"/>
      <c r="B4830" s="370" t="s">
        <v>1284</v>
      </c>
      <c r="C4830" s="371"/>
      <c r="D4830" s="362"/>
      <c r="E4830" s="363"/>
      <c r="F4830" s="364"/>
      <c r="G4830" s="58"/>
      <c r="H4830" s="61"/>
    </row>
    <row r="4831" spans="1:8" ht="15.75" customHeight="1" x14ac:dyDescent="0.25">
      <c r="A4831" s="369"/>
      <c r="B4831" s="372"/>
      <c r="C4831" s="373"/>
      <c r="D4831" s="362"/>
      <c r="E4831" s="363"/>
      <c r="F4831" s="364"/>
      <c r="G4831" s="58"/>
      <c r="H4831" s="61"/>
    </row>
    <row r="4832" spans="1:8" ht="15.75" customHeight="1" x14ac:dyDescent="0.25">
      <c r="A4832" s="369"/>
      <c r="B4832" s="372"/>
      <c r="C4832" s="373"/>
      <c r="D4832" s="362"/>
      <c r="E4832" s="363"/>
      <c r="F4832" s="364"/>
      <c r="G4832" s="58"/>
      <c r="H4832" s="61"/>
    </row>
    <row r="4833" spans="1:8" ht="15.75" customHeight="1" x14ac:dyDescent="0.25">
      <c r="A4833" s="369"/>
      <c r="B4833" s="374"/>
      <c r="C4833" s="375"/>
      <c r="D4833" s="362"/>
      <c r="E4833" s="363"/>
      <c r="F4833" s="364"/>
      <c r="G4833" s="58"/>
      <c r="H4833" s="61"/>
    </row>
    <row r="4834" spans="1:8" ht="15.75" customHeight="1" x14ac:dyDescent="0.25">
      <c r="A4834" s="369"/>
      <c r="B4834" s="368"/>
      <c r="C4834" s="361"/>
      <c r="D4834" s="362"/>
      <c r="E4834" s="363"/>
      <c r="F4834" s="364"/>
      <c r="G4834" s="58"/>
      <c r="H4834" s="61"/>
    </row>
    <row r="4835" spans="1:8" ht="15.75" customHeight="1" x14ac:dyDescent="0.25">
      <c r="A4835" s="369"/>
      <c r="B4835" s="368"/>
      <c r="C4835" s="361"/>
      <c r="D4835" s="362"/>
      <c r="E4835" s="363"/>
      <c r="F4835" s="364"/>
      <c r="G4835" s="37"/>
      <c r="H4835" s="61"/>
    </row>
    <row r="4836" spans="1:8" ht="15.75" customHeight="1" x14ac:dyDescent="0.25">
      <c r="A4836" s="341"/>
      <c r="B4836" s="342"/>
      <c r="C4836" s="343" t="s">
        <v>58</v>
      </c>
      <c r="D4836" s="338">
        <f>SUM(D4820:D4835)</f>
      </c>
      <c r="E4836" s="28"/>
      <c r="F4836" s="28"/>
      <c r="G4836" s="339"/>
      <c r="H4836" s="328">
        <f>SUM(H4820:H4835)</f>
      </c>
    </row>
    <row r="4837" spans="1:8" ht="15.75" customHeight="1" x14ac:dyDescent="0.25">
      <c r="A4837" s="69"/>
      <c r="B4837" s="70"/>
      <c r="C4837" s="70"/>
      <c r="D4837" s="71"/>
      <c r="E4837" s="70"/>
      <c r="F4837" s="72"/>
      <c r="G4837" s="73"/>
      <c r="H4837" s="74"/>
    </row>
    <row r="4838" spans="1:8" ht="15.75" customHeight="1" x14ac:dyDescent="0.25">
      <c r="A4838" s="85" t="s">
        <v>72</v>
      </c>
      <c r="B4838" s="85"/>
      <c r="C4838" s="85"/>
      <c r="D4838" s="85"/>
      <c r="E4838" s="85"/>
      <c r="F4838" s="85"/>
      <c r="G4838" s="85"/>
      <c r="H4838" s="85"/>
    </row>
    <row r="4839" spans="1:8" ht="15.75" customHeight="1" x14ac:dyDescent="0.25">
      <c r="A4839" s="76"/>
      <c r="B4839" s="76"/>
      <c r="C4839" s="76"/>
      <c r="D4839" s="77" t="s">
        <v>59</v>
      </c>
      <c r="E4839" s="76" t="s">
        <v>60</v>
      </c>
      <c r="F4839" s="76"/>
      <c r="G4839" s="17"/>
      <c r="H4839" s="25"/>
    </row>
    <row r="4840" spans="1:8" ht="15.75" customHeight="1" x14ac:dyDescent="0.25">
      <c r="A4840" s="17"/>
      <c r="B4840" s="17"/>
      <c r="C4840" s="17"/>
      <c r="D4840" s="18"/>
      <c r="E4840" s="17"/>
      <c r="F4840" s="17"/>
      <c r="G4840" s="17"/>
      <c r="H4840" s="25"/>
    </row>
    <row r="4841" spans="1:8" ht="15.75" customHeight="1" x14ac:dyDescent="0.25">
      <c r="D4841" s="9"/>
      <c r="H4841" s="9"/>
    </row>
    <row r="4842" spans="1:8" ht="15.75" customHeight="1" x14ac:dyDescent="0.25">
      <c r="D4842" s="9"/>
      <c r="E4842" s="76" t="s">
        <v>61</v>
      </c>
      <c r="H4842" s="9"/>
    </row>
    <row r="4843" spans="1:8" ht="15.75" customHeight="1" x14ac:dyDescent="0.25">
      <c r="D4843" s="9"/>
      <c r="H4843" s="9"/>
    </row>
    <row r="4844" spans="1:8" ht="15.75" customHeight="1" x14ac:dyDescent="0.25">
      <c r="D4844" s="9"/>
      <c r="H4844" s="9"/>
    </row>
    <row r="4845" spans="1:8" ht="15.75" customHeight="1" x14ac:dyDescent="0.25">
      <c r="D4845" s="9"/>
      <c r="H4845" s="9"/>
    </row>
    <row r="4846" spans="1:8" ht="15.75" customHeight="1" x14ac:dyDescent="0.25">
      <c r="D4846" s="9"/>
      <c r="H4846" s="9"/>
    </row>
    <row r="4847" spans="1:8" ht="15.75" customHeight="1" x14ac:dyDescent="0.25">
      <c r="D4847" s="9"/>
      <c r="H4847" s="9"/>
    </row>
    <row r="4848" spans="1:8" ht="15.75" customHeight="1" x14ac:dyDescent="0.25">
      <c r="A4848" s="36" t="s">
        <v>21</v>
      </c>
      <c r="B4848" s="36"/>
      <c r="C4848" s="36"/>
      <c r="D4848" s="36"/>
      <c r="E4848" s="36"/>
      <c r="F4848" s="36"/>
      <c r="G4848" s="36"/>
      <c r="H4848" s="36"/>
    </row>
    <row r="4849" spans="1:8" ht="15.75" customHeight="1" x14ac:dyDescent="0.25">
      <c r="A4849" s="17"/>
      <c r="B4849" s="17"/>
      <c r="C4849" s="17"/>
      <c r="D4849" s="18"/>
      <c r="E4849" s="17"/>
      <c r="F4849" s="17"/>
      <c r="G4849" s="17"/>
      <c r="H4849" s="24"/>
    </row>
    <row r="4850" spans="1:8" ht="15.75" customHeight="1" x14ac:dyDescent="0.25">
      <c r="A4850" s="17" t="s">
        <v>28</v>
      </c>
      <c r="B4850" s="17"/>
      <c r="C4850" s="17"/>
      <c r="D4850" s="18"/>
      <c r="E4850" s="17"/>
      <c r="F4850" s="19" t="s">
        <v>24</v>
      </c>
      <c r="G4850" s="21" t="s">
        <v>1009</v>
      </c>
      <c r="H4850" s="22"/>
    </row>
    <row r="4851" spans="1:8" ht="15.75" customHeight="1" x14ac:dyDescent="0.25">
      <c r="A4851" s="17" t="inlineStr">
        <is>
          <t>Dealer-009</t>
        </is>
      </c>
      <c r="B4851" s="17"/>
      <c r="C4851" s="17" t="inlineStr">
        <is>
          <t>ATTN: Contact-001</t>
        </is>
      </c>
      <c r="D4851" s="18"/>
      <c r="E4851" s="17"/>
      <c r="F4851" s="19" t="s">
        <v>29</v>
      </c>
      <c r="G4851" s="17" t="s">
        <v>1012</v>
      </c>
      <c r="H4851" s="18"/>
    </row>
    <row r="4852" spans="1:8" ht="15.75" customHeight="1" x14ac:dyDescent="0.25">
      <c r="A4852" s="17" t="inlineStr">
        <is>
          <t>Address line (redacted)</t>
        </is>
      </c>
      <c r="B4852" s="17"/>
      <c r="C4852" s="17"/>
      <c r="D4852" s="18"/>
      <c r="E4852" s="19"/>
      <c r="F4852" s="17"/>
      <c r="G4852" s="17"/>
      <c r="H4852" s="25"/>
    </row>
    <row r="4853" spans="1:8" ht="15.75" customHeight="1" x14ac:dyDescent="0.25">
      <c r="A4853" s="17" t="inlineStr">
        <is>
          <t>Address line (redacted)</t>
        </is>
      </c>
      <c r="B4853" s="17"/>
      <c r="C4853" s="17"/>
      <c r="D4853" s="24"/>
      <c r="E4853" s="17"/>
      <c r="F4853" s="18"/>
      <c r="G4853" s="17"/>
      <c r="H4853" s="25"/>
    </row>
    <row r="4854" spans="1:8" ht="15.75" customHeight="1" x14ac:dyDescent="0.25">
      <c r="D4854" s="24"/>
      <c r="E4854" s="17"/>
      <c r="F4854" s="18"/>
      <c r="G4854" s="17"/>
      <c r="H4854" s="25"/>
    </row>
    <row r="4855" spans="1:8" ht="15.75" customHeight="1" x14ac:dyDescent="0.25">
      <c r="A4855" s="17" t="s">
        <v>34</v>
      </c>
      <c r="B4855" s="17"/>
      <c r="C4855" s="17"/>
      <c r="D4855" s="18"/>
      <c r="E4855" s="17"/>
      <c r="F4855" s="18"/>
      <c r="G4855" s="17"/>
      <c r="H4855" s="25"/>
    </row>
    <row r="4856" spans="1:8" ht="15.75" customHeight="1" x14ac:dyDescent="0.25">
      <c r="A4856" s="17" t="s">
        <v>35</v>
      </c>
      <c r="B4856" s="17"/>
      <c r="C4856" s="17"/>
      <c r="D4856" s="18"/>
      <c r="E4856" s="17"/>
      <c r="F4856" s="18"/>
      <c r="G4856" s="17"/>
      <c r="H4856" s="25"/>
    </row>
    <row r="4857" spans="1:8" ht="15.75" customHeight="1" x14ac:dyDescent="0.25">
      <c r="A4857" s="17" t="s">
        <v>36</v>
      </c>
      <c r="B4857" s="17"/>
      <c r="C4857" s="17"/>
      <c r="D4857" s="18"/>
      <c r="E4857" s="17"/>
      <c r="F4857" s="18"/>
      <c r="G4857" s="17"/>
      <c r="H4857" s="25"/>
    </row>
    <row r="4858" spans="1:8" ht="15.75" customHeight="1" x14ac:dyDescent="0.25">
      <c r="A4858" s="17"/>
      <c r="B4858" s="17"/>
      <c r="C4858" s="17"/>
      <c r="D4858" s="18"/>
      <c r="E4858" s="17"/>
      <c r="F4858" s="18"/>
      <c r="G4858" s="17"/>
      <c r="H4858" s="25"/>
    </row>
    <row r="4859" spans="1:8" ht="15.75" customHeight="1" x14ac:dyDescent="0.25">
      <c r="A4859" s="26" t="s">
        <v>37</v>
      </c>
      <c r="B4859" s="27" t="s">
        <v>38</v>
      </c>
      <c r="C4859" s="401"/>
      <c r="D4859" s="402" t="s">
        <v>39</v>
      </c>
      <c r="E4859" s="403" t="s">
        <v>40</v>
      </c>
      <c r="F4859" s="30" t="s">
        <v>41</v>
      </c>
      <c r="G4859" s="31" t="s">
        <v>42</v>
      </c>
      <c r="H4859" s="33" t="s">
        <v>43</v>
      </c>
    </row>
    <row r="4860" spans="1:8" ht="15.75" customHeight="1" x14ac:dyDescent="0.25">
      <c r="A4860" s="34"/>
      <c r="B4860" s="35"/>
      <c r="C4860" s="36"/>
      <c r="D4860" s="37"/>
      <c r="E4860" s="37"/>
      <c r="F4860" s="38"/>
      <c r="G4860" s="39"/>
      <c r="H4860" s="40"/>
    </row>
    <row r="4861" spans="1:8" ht="15.75" customHeight="1" x14ac:dyDescent="0.25">
      <c r="A4861" s="47"/>
      <c r="B4861" s="404" t="s">
        <v>599</v>
      </c>
      <c r="C4861" s="405"/>
      <c r="D4861" s="50"/>
      <c r="E4861" s="50"/>
      <c r="F4861" s="194"/>
      <c r="G4861" s="50"/>
      <c r="H4861" s="45"/>
    </row>
    <row r="4862" spans="1:8" ht="15.75" customHeight="1" x14ac:dyDescent="0.25">
      <c r="A4862" s="47">
        <v>2</v>
      </c>
      <c r="B4862" s="82" t="s">
        <v>257</v>
      </c>
      <c r="C4862" s="479" t="s">
        <v>456</v>
      </c>
      <c r="D4862" s="50">
        <v>1</v>
      </c>
      <c r="E4862" s="50">
        <v>6</v>
      </c>
      <c r="F4862" s="194">
        <f t="shared" ref="F4862:F4863" si="235">+E4862*D4862</f>
      </c>
      <c r="G4862" s="50">
        <v>1</v>
      </c>
      <c r="H4862" s="45">
        <f t="shared" ref="H4862:H4863" si="236">+G4862*F4862</f>
      </c>
    </row>
    <row r="4863" spans="1:8" ht="15.75" customHeight="1" x14ac:dyDescent="0.25">
      <c r="A4863" s="47">
        <v>3</v>
      </c>
      <c r="B4863" s="82" t="s">
        <v>177</v>
      </c>
      <c r="C4863" s="479" t="s">
        <v>457</v>
      </c>
      <c r="D4863" s="50">
        <v>1</v>
      </c>
      <c r="E4863" s="50">
        <v>6</v>
      </c>
      <c r="F4863" s="194">
        <f t="shared" si="235"/>
      </c>
      <c r="G4863" s="50">
        <v>1</v>
      </c>
      <c r="H4863" s="45">
        <f t="shared" si="236"/>
      </c>
    </row>
    <row r="4864" spans="1:8" ht="15.75" customHeight="1" x14ac:dyDescent="0.25">
      <c r="A4864" s="47"/>
      <c r="B4864" s="79" t="s">
        <v>1286</v>
      </c>
      <c r="C4864" s="80"/>
      <c r="D4864" s="109"/>
      <c r="E4864" s="50"/>
      <c r="F4864" s="194"/>
      <c r="G4864" s="50"/>
      <c r="H4864" s="45"/>
    </row>
    <row r="4865" spans="1:8" ht="15.75" customHeight="1" x14ac:dyDescent="0.25">
      <c r="A4865" s="47">
        <v>4</v>
      </c>
      <c r="B4865" s="49" t="s">
        <v>234</v>
      </c>
      <c r="C4865" s="211" t="s">
        <v>950</v>
      </c>
      <c r="D4865" s="187">
        <v>4</v>
      </c>
      <c r="E4865" s="187">
        <v>6</v>
      </c>
      <c r="F4865" s="194">
        <v>23</v>
      </c>
      <c r="G4865" s="50">
        <v>1</v>
      </c>
      <c r="H4865" s="45">
        <f>+G4865*F4865</f>
      </c>
    </row>
    <row r="4866" spans="1:8" ht="15.75" customHeight="1" x14ac:dyDescent="0.25">
      <c r="A4866" s="47">
        <v>5</v>
      </c>
      <c r="B4866" s="49" t="s">
        <v>234</v>
      </c>
      <c r="C4866" s="211" t="s">
        <v>950</v>
      </c>
      <c r="D4866" s="189"/>
      <c r="E4866" s="189"/>
      <c r="F4866" s="194">
        <v>1</v>
      </c>
      <c r="G4866" s="224" t="s">
        <v>571</v>
      </c>
      <c r="H4866" s="45"/>
    </row>
    <row r="4867" spans="1:8" ht="15.75" customHeight="1" x14ac:dyDescent="0.25">
      <c r="A4867" s="47">
        <v>6</v>
      </c>
      <c r="B4867" s="49" t="s">
        <v>176</v>
      </c>
      <c r="C4867" s="211" t="s">
        <v>954</v>
      </c>
      <c r="D4867" s="187">
        <v>6</v>
      </c>
      <c r="E4867" s="187">
        <v>4</v>
      </c>
      <c r="F4867" s="194">
        <v>23</v>
      </c>
      <c r="G4867" s="50">
        <v>1</v>
      </c>
      <c r="H4867" s="45">
        <f>+G4867*F4867</f>
      </c>
    </row>
    <row r="4868" spans="1:8" ht="15.75" customHeight="1" x14ac:dyDescent="0.25">
      <c r="A4868" s="47">
        <v>7</v>
      </c>
      <c r="B4868" s="49" t="s">
        <v>176</v>
      </c>
      <c r="C4868" s="211" t="s">
        <v>954</v>
      </c>
      <c r="D4868" s="189"/>
      <c r="E4868" s="189"/>
      <c r="F4868" s="194">
        <v>1</v>
      </c>
      <c r="G4868" s="224" t="s">
        <v>571</v>
      </c>
      <c r="H4868" s="45"/>
    </row>
    <row r="4869" spans="1:8" ht="15.75" customHeight="1" x14ac:dyDescent="0.25">
      <c r="A4869" s="47">
        <v>8</v>
      </c>
      <c r="B4869" s="49" t="s">
        <v>233</v>
      </c>
      <c r="C4869" s="211" t="s">
        <v>895</v>
      </c>
      <c r="D4869" s="187">
        <v>6</v>
      </c>
      <c r="E4869" s="187">
        <v>4</v>
      </c>
      <c r="F4869" s="194">
        <v>23</v>
      </c>
      <c r="G4869" s="50">
        <v>1</v>
      </c>
      <c r="H4869" s="45">
        <f>+G4869*F4869</f>
      </c>
    </row>
    <row r="4870" spans="1:8" ht="15.75" customHeight="1" x14ac:dyDescent="0.25">
      <c r="A4870" s="47">
        <v>9</v>
      </c>
      <c r="B4870" s="49" t="s">
        <v>233</v>
      </c>
      <c r="C4870" s="211" t="s">
        <v>895</v>
      </c>
      <c r="D4870" s="189"/>
      <c r="E4870" s="189"/>
      <c r="F4870" s="194">
        <v>1</v>
      </c>
      <c r="G4870" s="224" t="s">
        <v>571</v>
      </c>
      <c r="H4870" s="45"/>
    </row>
    <row r="4871" spans="1:8" ht="15.75" customHeight="1" x14ac:dyDescent="0.25">
      <c r="A4871" s="47"/>
      <c r="B4871" s="404" t="s">
        <v>575</v>
      </c>
      <c r="C4871" s="405"/>
      <c r="D4871" s="50"/>
      <c r="E4871" s="50"/>
      <c r="F4871" s="194"/>
      <c r="G4871" s="50"/>
      <c r="H4871" s="45"/>
    </row>
    <row r="4872" spans="1:8" ht="15.75" customHeight="1" x14ac:dyDescent="0.25">
      <c r="A4872" s="47">
        <v>10</v>
      </c>
      <c r="B4872" s="408" t="s">
        <v>1139</v>
      </c>
      <c r="C4872" s="409" t="s">
        <v>63</v>
      </c>
      <c r="D4872" s="50">
        <v>1</v>
      </c>
      <c r="E4872" s="50">
        <v>25</v>
      </c>
      <c r="F4872" s="194">
        <f t="shared" ref="F4872:F4874" si="237">+E4872*D4872</f>
      </c>
      <c r="G4872" s="50">
        <v>1</v>
      </c>
      <c r="H4872" s="45">
        <f t="shared" ref="H4872:H4874" si="238">+G4872*F4872</f>
      </c>
    </row>
    <row r="4873" spans="1:8" ht="15.75" customHeight="1" x14ac:dyDescent="0.25">
      <c r="A4873" s="47">
        <v>11</v>
      </c>
      <c r="B4873" s="208" t="s">
        <v>309</v>
      </c>
      <c r="C4873" s="50" t="s">
        <v>497</v>
      </c>
      <c r="D4873" s="50">
        <v>4</v>
      </c>
      <c r="E4873" s="50">
        <v>25</v>
      </c>
      <c r="F4873" s="194">
        <f t="shared" si="237"/>
      </c>
      <c r="G4873" s="50">
        <v>1</v>
      </c>
      <c r="H4873" s="45">
        <f t="shared" si="238"/>
      </c>
    </row>
    <row r="4874" spans="1:8" ht="15.75" customHeight="1" x14ac:dyDescent="0.25">
      <c r="A4874" s="47">
        <v>12</v>
      </c>
      <c r="B4874" s="208" t="s">
        <v>315</v>
      </c>
      <c r="C4874" s="50" t="s">
        <v>506</v>
      </c>
      <c r="D4874" s="50">
        <v>3</v>
      </c>
      <c r="E4874" s="410">
        <v>20</v>
      </c>
      <c r="F4874" s="194">
        <f t="shared" si="237"/>
      </c>
      <c r="G4874" s="50">
        <v>1</v>
      </c>
      <c r="H4874" s="45">
        <f t="shared" si="238"/>
      </c>
    </row>
    <row r="4875" spans="1:8" ht="15.75" customHeight="1" x14ac:dyDescent="0.25">
      <c r="A4875" s="47"/>
      <c r="B4875" s="333"/>
      <c r="C4875" s="334"/>
      <c r="D4875" s="194"/>
      <c r="E4875" s="194"/>
      <c r="F4875" s="43"/>
      <c r="G4875" s="194"/>
      <c r="H4875" s="45"/>
    </row>
    <row r="4876" spans="1:8" ht="15.75" customHeight="1" x14ac:dyDescent="0.25">
      <c r="A4876" s="47"/>
      <c r="B4876" s="333"/>
      <c r="C4876" s="334"/>
      <c r="D4876" s="194"/>
      <c r="E4876" s="194"/>
      <c r="F4876" s="43"/>
      <c r="G4876" s="194"/>
      <c r="H4876" s="45"/>
    </row>
    <row r="4877" spans="1:8" ht="15.75" customHeight="1" x14ac:dyDescent="0.25">
      <c r="A4877" s="83"/>
      <c r="B4877" s="84"/>
      <c r="C4877" s="17"/>
      <c r="D4877" s="58"/>
      <c r="E4877" s="58"/>
      <c r="F4877" s="18"/>
      <c r="G4877" s="58"/>
      <c r="H4877" s="61"/>
    </row>
    <row r="4878" spans="1:8" ht="15.75" customHeight="1" x14ac:dyDescent="0.25">
      <c r="A4878" s="62"/>
      <c r="B4878" s="63"/>
      <c r="C4878" s="64" t="s">
        <v>58</v>
      </c>
      <c r="D4878" s="338">
        <f>SUM(D4862:D4877)</f>
      </c>
      <c r="E4878" s="28"/>
      <c r="F4878" s="28"/>
      <c r="G4878" s="339"/>
      <c r="H4878" s="328">
        <f>SUM(H4862:H4877)</f>
      </c>
    </row>
    <row r="4879" spans="1:8" ht="15.75" customHeight="1" x14ac:dyDescent="0.25">
      <c r="A4879" s="69"/>
      <c r="B4879" s="70"/>
      <c r="C4879" s="70"/>
      <c r="D4879" s="71"/>
      <c r="E4879" s="70"/>
      <c r="F4879" s="72"/>
      <c r="G4879" s="73"/>
      <c r="H4879" s="74"/>
    </row>
    <row r="4880" spans="1:8" ht="15.75" customHeight="1" x14ac:dyDescent="0.25">
      <c r="A4880" s="85" t="s">
        <v>72</v>
      </c>
      <c r="B4880" s="85"/>
      <c r="C4880" s="85"/>
      <c r="D4880" s="85"/>
      <c r="E4880" s="85"/>
      <c r="F4880" s="85"/>
      <c r="G4880" s="85"/>
      <c r="H4880" s="85"/>
    </row>
    <row r="4881" spans="1:8" ht="15.75" customHeight="1" x14ac:dyDescent="0.25">
      <c r="A4881" s="76"/>
      <c r="B4881" s="76"/>
      <c r="C4881" s="76"/>
      <c r="D4881" s="77" t="s">
        <v>59</v>
      </c>
      <c r="E4881" s="76" t="s">
        <v>60</v>
      </c>
      <c r="F4881" s="76"/>
      <c r="G4881" s="17"/>
      <c r="H4881" s="25"/>
    </row>
    <row r="4882" spans="1:8" ht="15.75" customHeight="1" x14ac:dyDescent="0.25">
      <c r="A4882" s="17"/>
      <c r="B4882" s="17"/>
      <c r="C4882" s="17"/>
      <c r="D4882" s="18"/>
      <c r="E4882" s="17"/>
      <c r="F4882" s="17"/>
      <c r="G4882" s="17"/>
      <c r="H4882" s="25"/>
    </row>
    <row r="4883" spans="1:8" ht="15.75" customHeight="1" x14ac:dyDescent="0.25">
      <c r="A4883" s="17"/>
      <c r="B4883" s="17"/>
      <c r="C4883" s="17"/>
      <c r="D4883" s="18"/>
      <c r="E4883" s="17"/>
      <c r="F4883" s="17"/>
      <c r="G4883" s="17"/>
      <c r="H4883" s="25"/>
    </row>
    <row r="4884" spans="1:8" ht="15.75" customHeight="1" x14ac:dyDescent="0.25">
      <c r="A4884" s="76"/>
      <c r="B4884" s="76"/>
      <c r="C4884" s="76"/>
      <c r="D4884" s="77"/>
      <c r="E4884" s="76" t="s">
        <v>61</v>
      </c>
      <c r="F4884" s="76"/>
      <c r="G4884" s="17"/>
      <c r="H4884" s="25"/>
    </row>
    <row r="4885" spans="1:8" ht="15.75" customHeight="1" x14ac:dyDescent="0.25">
      <c r="D4885" s="9"/>
      <c r="H4885" s="9"/>
    </row>
    <row r="4886" spans="1:8" ht="15.75" customHeight="1" x14ac:dyDescent="0.25">
      <c r="D4886" s="9"/>
      <c r="H4886" s="9"/>
    </row>
    <row r="4887" spans="1:8" ht="15.75" customHeight="1" x14ac:dyDescent="0.25">
      <c r="D4887" s="9"/>
      <c r="H4887" s="9"/>
    </row>
    <row r="4888" spans="1:8" ht="15.75" customHeight="1" x14ac:dyDescent="0.25">
      <c r="D4888" s="9"/>
      <c r="H4888" s="9"/>
    </row>
    <row r="4889" spans="1:8" ht="15.75" customHeight="1" x14ac:dyDescent="0.25">
      <c r="D4889" s="9"/>
      <c r="H4889" s="9"/>
    </row>
    <row r="4890" spans="1:8" ht="15.75" customHeight="1" x14ac:dyDescent="0.25">
      <c r="D4890" s="9"/>
      <c r="H4890" s="9"/>
    </row>
    <row r="4891" spans="1:8" ht="15.75" customHeight="1" x14ac:dyDescent="0.25">
      <c r="D4891" s="9"/>
      <c r="H4891" s="9"/>
    </row>
    <row r="4892" spans="1:8" ht="15.75" customHeight="1" x14ac:dyDescent="0.25">
      <c r="D4892" s="9"/>
      <c r="H4892" s="9"/>
    </row>
    <row r="4893" spans="1:8" ht="15.75" customHeight="1" x14ac:dyDescent="0.25">
      <c r="A4893" s="36" t="s">
        <v>21</v>
      </c>
      <c r="B4893" s="36"/>
      <c r="C4893" s="36"/>
      <c r="D4893" s="36"/>
      <c r="E4893" s="36"/>
      <c r="F4893" s="36"/>
      <c r="G4893" s="36"/>
      <c r="H4893" s="36"/>
    </row>
    <row r="4894" spans="1:8" ht="15.75" customHeight="1" x14ac:dyDescent="0.25">
      <c r="A4894" s="17"/>
      <c r="B4894" s="17"/>
      <c r="C4894" s="17"/>
      <c r="D4894" s="18"/>
      <c r="E4894" s="17"/>
      <c r="F4894" s="17"/>
      <c r="G4894" s="17"/>
      <c r="H4894" s="24"/>
    </row>
    <row r="4895" spans="1:8" ht="15.75" customHeight="1" x14ac:dyDescent="0.25">
      <c r="A4895" s="17" t="s">
        <v>28</v>
      </c>
      <c r="B4895" s="17"/>
      <c r="C4895" s="17"/>
      <c r="E4895" s="17"/>
      <c r="F4895" s="19" t="s">
        <v>24</v>
      </c>
      <c r="G4895" s="21" t="s">
        <v>1289</v>
      </c>
      <c r="H4895" s="22"/>
    </row>
    <row r="4896" spans="1:8" ht="15.75" customHeight="1" x14ac:dyDescent="0.25">
      <c r="A4896" s="17" t="inlineStr">
        <is>
          <t>Dealer-013</t>
        </is>
      </c>
      <c r="B4896" s="17"/>
      <c r="C4896" s="17" t="inlineStr">
        <is>
          <t>ATTN: Contact-003</t>
        </is>
      </c>
      <c r="E4896" s="17"/>
      <c r="F4896" s="19" t="s">
        <v>29</v>
      </c>
      <c r="G4896" s="17" t="s">
        <v>1015</v>
      </c>
      <c r="H4896" s="18"/>
    </row>
    <row r="4897" spans="1:8" ht="15.75" customHeight="1" x14ac:dyDescent="0.25">
      <c r="A4897" s="17" t="inlineStr">
        <is>
          <t>Address line (redacted)</t>
        </is>
      </c>
      <c r="B4897" s="17"/>
      <c r="C4897" s="138"/>
      <c r="D4897" s="138"/>
      <c r="E4897" s="138"/>
      <c r="F4897" s="17"/>
      <c r="G4897" s="17"/>
      <c r="H4897" s="25"/>
    </row>
    <row r="4898" spans="1:8" ht="15.75" customHeight="1" x14ac:dyDescent="0.25">
      <c r="A4898" s="17" t="inlineStr">
        <is>
          <t>Address line (redacted)</t>
        </is>
      </c>
      <c r="B4898" s="17"/>
      <c r="C4898" s="138"/>
      <c r="D4898" s="138"/>
      <c r="E4898" s="138"/>
      <c r="F4898" s="18"/>
      <c r="G4898" s="17"/>
      <c r="H4898" s="25"/>
    </row>
    <row r="4899" spans="1:8" ht="15.75" customHeight="1" x14ac:dyDescent="0.25">
      <c r="A4899" s="17"/>
      <c r="B4899" s="17"/>
      <c r="C4899" s="138"/>
      <c r="D4899" s="138"/>
      <c r="E4899" s="138"/>
      <c r="F4899" s="18"/>
      <c r="G4899" s="17"/>
      <c r="H4899" s="25"/>
    </row>
    <row r="4900" spans="1:8" ht="15.75" customHeight="1" x14ac:dyDescent="0.25">
      <c r="A4900" s="17" t="s">
        <v>34</v>
      </c>
      <c r="B4900" s="17"/>
      <c r="C4900" s="17"/>
      <c r="D4900" s="18"/>
      <c r="E4900" s="17"/>
      <c r="F4900" s="18"/>
      <c r="G4900" s="17"/>
      <c r="H4900" s="25"/>
    </row>
    <row r="4901" spans="1:8" ht="15.75" customHeight="1" x14ac:dyDescent="0.25">
      <c r="A4901" s="17" t="s">
        <v>35</v>
      </c>
      <c r="B4901" s="17"/>
      <c r="C4901" s="17"/>
      <c r="D4901" s="18"/>
      <c r="E4901" s="17"/>
      <c r="F4901" s="18"/>
      <c r="G4901" s="17"/>
      <c r="H4901" s="25"/>
    </row>
    <row r="4902" spans="1:8" ht="15.75" customHeight="1" x14ac:dyDescent="0.25">
      <c r="A4902" s="17" t="s">
        <v>36</v>
      </c>
      <c r="B4902" s="17"/>
      <c r="C4902" s="17"/>
      <c r="D4902" s="18"/>
      <c r="E4902" s="17"/>
      <c r="F4902" s="18"/>
      <c r="G4902" s="17"/>
      <c r="H4902" s="25"/>
    </row>
    <row r="4903" spans="1:8" ht="15.75" customHeight="1" x14ac:dyDescent="0.25">
      <c r="A4903" s="17"/>
      <c r="B4903" s="17"/>
      <c r="C4903" s="17"/>
      <c r="D4903" s="18"/>
      <c r="E4903" s="17"/>
      <c r="F4903" s="18"/>
      <c r="G4903" s="17"/>
      <c r="H4903" s="25"/>
    </row>
    <row r="4904" spans="1:8" ht="15.75" customHeight="1" x14ac:dyDescent="0.25">
      <c r="A4904" s="26" t="s">
        <v>37</v>
      </c>
      <c r="B4904" s="27" t="s">
        <v>38</v>
      </c>
      <c r="C4904" s="401"/>
      <c r="D4904" s="402" t="s">
        <v>39</v>
      </c>
      <c r="E4904" s="403" t="s">
        <v>40</v>
      </c>
      <c r="F4904" s="30" t="s">
        <v>41</v>
      </c>
      <c r="G4904" s="31" t="s">
        <v>42</v>
      </c>
      <c r="H4904" s="33" t="s">
        <v>43</v>
      </c>
    </row>
    <row r="4905" spans="1:8" ht="15.75" customHeight="1" x14ac:dyDescent="0.25">
      <c r="A4905" s="34"/>
      <c r="B4905" s="35"/>
      <c r="C4905" s="36"/>
      <c r="D4905" s="37"/>
      <c r="E4905" s="37"/>
      <c r="F4905" s="38"/>
      <c r="G4905" s="39"/>
      <c r="H4905" s="40"/>
    </row>
    <row r="4906" spans="1:8" ht="15.75" customHeight="1" x14ac:dyDescent="0.25">
      <c r="A4906" s="47"/>
      <c r="B4906" s="404" t="s">
        <v>575</v>
      </c>
      <c r="C4906" s="405"/>
      <c r="D4906" s="50"/>
      <c r="E4906" s="50"/>
      <c r="F4906" s="194"/>
      <c r="G4906" s="50"/>
      <c r="H4906" s="45"/>
    </row>
    <row r="4907" spans="1:8" ht="15.75" customHeight="1" x14ac:dyDescent="0.25">
      <c r="A4907" s="47">
        <v>1</v>
      </c>
      <c r="B4907" s="208" t="s">
        <v>303</v>
      </c>
      <c r="C4907" s="50" t="s">
        <v>488</v>
      </c>
      <c r="D4907" s="50">
        <v>4</v>
      </c>
      <c r="E4907" s="50">
        <v>25</v>
      </c>
      <c r="F4907" s="194">
        <f t="shared" ref="F4907:F4909" si="239">+E4907*D4907</f>
      </c>
      <c r="G4907" s="50">
        <v>1</v>
      </c>
      <c r="H4907" s="45">
        <f t="shared" ref="H4907:H4909" si="240">+G4907*F4907</f>
      </c>
    </row>
    <row r="4908" spans="1:8" ht="15.75" customHeight="1" x14ac:dyDescent="0.25">
      <c r="A4908" s="47">
        <v>2</v>
      </c>
      <c r="B4908" s="208" t="s">
        <v>304</v>
      </c>
      <c r="C4908" s="50" t="s">
        <v>489</v>
      </c>
      <c r="D4908" s="50">
        <v>2</v>
      </c>
      <c r="E4908" s="50">
        <v>25</v>
      </c>
      <c r="F4908" s="194">
        <f t="shared" si="239"/>
      </c>
      <c r="G4908" s="50">
        <v>1</v>
      </c>
      <c r="H4908" s="45">
        <f t="shared" si="240"/>
      </c>
    </row>
    <row r="4909" spans="1:8" ht="15.75" customHeight="1" x14ac:dyDescent="0.25">
      <c r="A4909" s="47">
        <v>3</v>
      </c>
      <c r="B4909" s="208" t="s">
        <v>1126</v>
      </c>
      <c r="C4909" s="194" t="s">
        <v>508</v>
      </c>
      <c r="D4909" s="50">
        <v>8</v>
      </c>
      <c r="E4909" s="50">
        <v>25</v>
      </c>
      <c r="F4909" s="194">
        <f t="shared" si="239"/>
      </c>
      <c r="G4909" s="50">
        <v>1</v>
      </c>
      <c r="H4909" s="45">
        <f t="shared" si="240"/>
      </c>
    </row>
    <row r="4910" spans="1:8" ht="15.75" customHeight="1" x14ac:dyDescent="0.25">
      <c r="A4910" s="47"/>
      <c r="B4910" s="333"/>
      <c r="C4910" s="334"/>
      <c r="D4910" s="194"/>
      <c r="E4910" s="194"/>
      <c r="F4910" s="43"/>
      <c r="G4910" s="194"/>
      <c r="H4910" s="45"/>
    </row>
    <row r="4911" spans="1:8" ht="15.75" customHeight="1" x14ac:dyDescent="0.25">
      <c r="A4911" s="47"/>
      <c r="B4911" s="333"/>
      <c r="C4911" s="334"/>
      <c r="D4911" s="194"/>
      <c r="E4911" s="194"/>
      <c r="F4911" s="43"/>
      <c r="G4911" s="194"/>
      <c r="H4911" s="45"/>
    </row>
    <row r="4912" spans="1:8" ht="15.75" customHeight="1" x14ac:dyDescent="0.25">
      <c r="A4912" s="83"/>
      <c r="B4912" s="84"/>
      <c r="C4912" s="17"/>
      <c r="D4912" s="58"/>
      <c r="E4912" s="58"/>
      <c r="F4912" s="18"/>
      <c r="G4912" s="58"/>
      <c r="H4912" s="61"/>
    </row>
    <row r="4913" spans="1:8" ht="15.75" customHeight="1" x14ac:dyDescent="0.25">
      <c r="A4913" s="62"/>
      <c r="B4913" s="63"/>
      <c r="C4913" s="64" t="s">
        <v>58</v>
      </c>
      <c r="D4913" s="338">
        <f>SUM(D4907:D4912)</f>
      </c>
      <c r="E4913" s="28"/>
      <c r="F4913" s="28"/>
      <c r="G4913" s="339"/>
      <c r="H4913" s="328">
        <f>SUM(H4906:H4912)</f>
      </c>
    </row>
    <row r="4914" spans="1:8" ht="15.75" customHeight="1" x14ac:dyDescent="0.25">
      <c r="A4914" s="69"/>
      <c r="B4914" s="70"/>
      <c r="C4914" s="70"/>
      <c r="D4914" s="71"/>
      <c r="E4914" s="70"/>
      <c r="F4914" s="72"/>
      <c r="G4914" s="73"/>
      <c r="H4914" s="74"/>
    </row>
    <row r="4915" spans="1:8" ht="15.75" customHeight="1" x14ac:dyDescent="0.25">
      <c r="A4915" s="85"/>
      <c r="B4915" s="85"/>
      <c r="C4915" s="85"/>
      <c r="D4915" s="85"/>
      <c r="E4915" s="85"/>
      <c r="F4915" s="85"/>
      <c r="G4915" s="85"/>
      <c r="H4915" s="85"/>
    </row>
    <row r="4916" spans="1:8" ht="15.75" customHeight="1" x14ac:dyDescent="0.25">
      <c r="A4916" s="76"/>
      <c r="B4916" s="76"/>
      <c r="C4916" s="76"/>
      <c r="D4916" s="77" t="s">
        <v>59</v>
      </c>
      <c r="E4916" s="76" t="s">
        <v>60</v>
      </c>
      <c r="F4916" s="76"/>
      <c r="G4916" s="17"/>
      <c r="H4916" s="25"/>
    </row>
    <row r="4917" spans="1:8" ht="15.75" customHeight="1" x14ac:dyDescent="0.25">
      <c r="A4917" s="17"/>
      <c r="B4917" s="17"/>
      <c r="C4917" s="17"/>
      <c r="D4917" s="18"/>
      <c r="E4917" s="17"/>
      <c r="F4917" s="17"/>
      <c r="G4917" s="17"/>
      <c r="H4917" s="25"/>
    </row>
    <row r="4918" spans="1:8" ht="15.75" customHeight="1" x14ac:dyDescent="0.25">
      <c r="A4918" s="17"/>
      <c r="B4918" s="17"/>
      <c r="C4918" s="17"/>
      <c r="D4918" s="18"/>
      <c r="E4918" s="17"/>
      <c r="F4918" s="17"/>
      <c r="G4918" s="17"/>
      <c r="H4918" s="25"/>
    </row>
    <row r="4919" spans="1:8" ht="15.75" customHeight="1" x14ac:dyDescent="0.25">
      <c r="A4919" s="76"/>
      <c r="B4919" s="76"/>
      <c r="C4919" s="76"/>
      <c r="D4919" s="77"/>
      <c r="E4919" s="76" t="s">
        <v>61</v>
      </c>
      <c r="F4919" s="76"/>
      <c r="G4919" s="17"/>
      <c r="H4919" s="25"/>
    </row>
    <row r="4920" spans="1:8" ht="15.75" customHeight="1" x14ac:dyDescent="0.25">
      <c r="D4920" s="9"/>
      <c r="H4920" s="9"/>
    </row>
    <row r="4921" spans="1:8" ht="15.75" customHeight="1" x14ac:dyDescent="0.25">
      <c r="D4921" s="9"/>
      <c r="H4921" s="9"/>
    </row>
    <row r="4922" spans="1:8" ht="15.75" customHeight="1" x14ac:dyDescent="0.25">
      <c r="D4922" s="9"/>
      <c r="H4922" s="9"/>
    </row>
    <row r="4923" spans="1:8" ht="15.75" customHeight="1" x14ac:dyDescent="0.25">
      <c r="D4923" s="9"/>
      <c r="H4923" s="9"/>
    </row>
    <row r="4924" spans="1:8" ht="15.75" customHeight="1" x14ac:dyDescent="0.25">
      <c r="D4924" s="9"/>
      <c r="H4924" s="9"/>
    </row>
    <row r="4925" spans="1:8" ht="15.75" customHeight="1" x14ac:dyDescent="0.25">
      <c r="D4925" s="9"/>
      <c r="H4925" s="9"/>
    </row>
    <row r="4926" spans="1:8" ht="15.75" customHeight="1" x14ac:dyDescent="0.25">
      <c r="D4926" s="9"/>
      <c r="H4926" s="9"/>
    </row>
    <row r="4927" spans="1:8" ht="15.75" customHeight="1" x14ac:dyDescent="0.25">
      <c r="D4927" s="9"/>
      <c r="H4927" s="9"/>
    </row>
    <row r="4928" spans="1:8" ht="15.75" customHeight="1" x14ac:dyDescent="0.25">
      <c r="D4928" s="9"/>
      <c r="H4928" s="9"/>
    </row>
    <row r="4929" spans="1:8" ht="15.75" customHeight="1" x14ac:dyDescent="0.25">
      <c r="D4929" s="9"/>
      <c r="H4929" s="9"/>
    </row>
    <row r="4930" spans="1:8" ht="15.75" customHeight="1" x14ac:dyDescent="0.25">
      <c r="D4930" s="9"/>
      <c r="H4930" s="9"/>
    </row>
    <row r="4931" spans="1:8" ht="15.75" customHeight="1" x14ac:dyDescent="0.25">
      <c r="D4931" s="9"/>
      <c r="H4931" s="9"/>
    </row>
    <row r="4932" spans="1:8" ht="15.75" customHeight="1" x14ac:dyDescent="0.25">
      <c r="D4932" s="9"/>
      <c r="H4932" s="9"/>
    </row>
    <row r="4933" spans="1:8" ht="15.75" customHeight="1" x14ac:dyDescent="0.25">
      <c r="D4933" s="9"/>
      <c r="H4933" s="9"/>
    </row>
    <row r="4934" spans="1:8" ht="15.75" customHeight="1" x14ac:dyDescent="0.25">
      <c r="D4934" s="9"/>
      <c r="H4934" s="9"/>
    </row>
    <row r="4935" spans="1:8" ht="15.75" customHeight="1" x14ac:dyDescent="0.25">
      <c r="D4935" s="9"/>
      <c r="H4935" s="9"/>
    </row>
    <row r="4936" spans="1:8" ht="15.75" customHeight="1" x14ac:dyDescent="0.25">
      <c r="D4936" s="9"/>
      <c r="H4936" s="9"/>
    </row>
    <row r="4937" spans="1:8" ht="15.75" customHeight="1" x14ac:dyDescent="0.25">
      <c r="D4937" s="9"/>
      <c r="H4937" s="9"/>
    </row>
    <row r="4938" spans="1:8" ht="15.75" customHeight="1" x14ac:dyDescent="0.25">
      <c r="D4938" s="9"/>
      <c r="H4938" s="9"/>
    </row>
    <row r="4939" spans="1:8" ht="15.75" customHeight="1" x14ac:dyDescent="0.25">
      <c r="D4939" s="9"/>
      <c r="H4939" s="9"/>
    </row>
    <row r="4940" spans="1:8" ht="15.75" customHeight="1" x14ac:dyDescent="0.25">
      <c r="D4940" s="9"/>
      <c r="H4940" s="9"/>
    </row>
    <row r="4941" spans="1:8" ht="15.75" customHeight="1" x14ac:dyDescent="0.25">
      <c r="A4941" s="36" t="s">
        <v>21</v>
      </c>
      <c r="B4941" s="36"/>
      <c r="C4941" s="36"/>
      <c r="D4941" s="36"/>
      <c r="E4941" s="36"/>
      <c r="F4941" s="36"/>
      <c r="G4941" s="36"/>
      <c r="H4941" s="36"/>
    </row>
    <row r="4942" spans="1:8" ht="15.75" customHeight="1" x14ac:dyDescent="0.25">
      <c r="A4942" s="17"/>
      <c r="B4942" s="17"/>
      <c r="C4942" s="17"/>
      <c r="D4942" s="18"/>
      <c r="E4942" s="17"/>
      <c r="F4942" s="17"/>
      <c r="G4942" s="17"/>
      <c r="H4942" s="24"/>
    </row>
    <row r="4943" spans="1:8" ht="15.75" customHeight="1" x14ac:dyDescent="0.25">
      <c r="A4943" s="17" t="s">
        <v>28</v>
      </c>
      <c r="B4943" s="17"/>
      <c r="C4943" s="17"/>
      <c r="D4943" s="18"/>
      <c r="E4943" s="17"/>
      <c r="F4943" s="19" t="s">
        <v>24</v>
      </c>
      <c r="G4943" s="21" t="s">
        <v>1014</v>
      </c>
      <c r="H4943" s="22"/>
    </row>
    <row r="4944" spans="1:8" ht="15.75" customHeight="1" x14ac:dyDescent="0.25">
      <c r="A4944" s="17" t="inlineStr">
        <is>
          <t>Dealer-004</t>
        </is>
      </c>
      <c r="B4944" s="17"/>
      <c r="C4944" s="17"/>
      <c r="D4944" s="18"/>
      <c r="E4944" s="17"/>
      <c r="F4944" s="19" t="s">
        <v>29</v>
      </c>
      <c r="G4944" s="17" t="s">
        <v>1016</v>
      </c>
      <c r="H4944" s="18"/>
    </row>
    <row r="4945" spans="1:8" ht="15.75" customHeight="1" x14ac:dyDescent="0.25">
      <c r="A4945" s="17" t="inlineStr">
        <is>
          <t>Address line (redacted)</t>
        </is>
      </c>
      <c r="B4945" s="17"/>
      <c r="C4945" s="17"/>
      <c r="D4945" s="18"/>
      <c r="E4945" s="19"/>
      <c r="F4945" s="17"/>
      <c r="G4945" s="17"/>
      <c r="H4945" s="25"/>
    </row>
    <row r="4946" spans="1:8" ht="15.75" customHeight="1" x14ac:dyDescent="0.25">
      <c r="A4946" s="17" t="inlineStr">
        <is>
          <t>Address line (redacted)</t>
        </is>
      </c>
      <c r="B4946" s="17"/>
      <c r="C4946" s="17"/>
      <c r="D4946" s="24"/>
      <c r="E4946" s="17"/>
      <c r="F4946" s="18"/>
      <c r="G4946" s="17"/>
      <c r="H4946" s="25"/>
    </row>
    <row r="4947" spans="1:8" ht="15.75" customHeight="1" x14ac:dyDescent="0.25">
      <c r="D4947" s="24"/>
      <c r="E4947" s="17"/>
      <c r="F4947" s="18"/>
      <c r="G4947" s="17"/>
      <c r="H4947" s="25"/>
    </row>
    <row r="4948" spans="1:8" ht="15.75" customHeight="1" x14ac:dyDescent="0.25">
      <c r="A4948" s="17" t="s">
        <v>34</v>
      </c>
      <c r="B4948" s="17"/>
      <c r="C4948" s="17"/>
      <c r="D4948" s="18"/>
      <c r="E4948" s="17"/>
      <c r="F4948" s="18"/>
      <c r="G4948" s="17"/>
      <c r="H4948" s="25"/>
    </row>
    <row r="4949" spans="1:8" ht="15.75" customHeight="1" x14ac:dyDescent="0.25">
      <c r="A4949" s="17" t="s">
        <v>35</v>
      </c>
      <c r="B4949" s="17"/>
      <c r="C4949" s="17"/>
      <c r="D4949" s="18"/>
      <c r="E4949" s="17"/>
      <c r="F4949" s="18"/>
      <c r="G4949" s="17"/>
      <c r="H4949" s="25"/>
    </row>
    <row r="4950" spans="1:8" ht="15.75" customHeight="1" x14ac:dyDescent="0.25">
      <c r="A4950" s="17" t="s">
        <v>36</v>
      </c>
      <c r="B4950" s="17"/>
      <c r="C4950" s="17"/>
      <c r="D4950" s="18"/>
      <c r="E4950" s="17"/>
      <c r="F4950" s="18"/>
      <c r="G4950" s="17"/>
      <c r="H4950" s="25"/>
    </row>
    <row r="4951" spans="1:8" ht="15.75" customHeight="1" x14ac:dyDescent="0.25">
      <c r="A4951" s="26" t="s">
        <v>37</v>
      </c>
      <c r="B4951" s="27" t="s">
        <v>38</v>
      </c>
      <c r="C4951" s="401"/>
      <c r="D4951" s="402" t="s">
        <v>39</v>
      </c>
      <c r="E4951" s="403" t="s">
        <v>40</v>
      </c>
      <c r="F4951" s="30" t="s">
        <v>41</v>
      </c>
      <c r="G4951" s="31" t="s">
        <v>42</v>
      </c>
      <c r="H4951" s="33" t="s">
        <v>43</v>
      </c>
    </row>
    <row r="4952" spans="1:8" ht="15.75" customHeight="1" x14ac:dyDescent="0.25">
      <c r="A4952" s="34"/>
      <c r="B4952" s="35"/>
      <c r="C4952" s="36"/>
      <c r="D4952" s="37"/>
      <c r="E4952" s="37"/>
      <c r="F4952" s="38"/>
      <c r="G4952" s="39"/>
      <c r="H4952" s="40"/>
    </row>
    <row r="4953" spans="1:8" ht="15.75" customHeight="1" x14ac:dyDescent="0.25">
      <c r="A4953" s="47"/>
      <c r="B4953" s="404" t="s">
        <v>12</v>
      </c>
      <c r="C4953" s="405"/>
      <c r="D4953" s="50"/>
      <c r="E4953" s="50"/>
      <c r="F4953" s="194"/>
      <c r="G4953" s="50"/>
      <c r="H4953" s="45"/>
    </row>
    <row r="4954" spans="1:8" ht="15.75" customHeight="1" x14ac:dyDescent="0.25">
      <c r="A4954" s="47">
        <v>1</v>
      </c>
      <c r="B4954" s="407" t="s">
        <v>1116</v>
      </c>
      <c r="C4954" s="194" t="s">
        <v>104</v>
      </c>
      <c r="D4954" s="50">
        <v>5</v>
      </c>
      <c r="E4954" s="50">
        <v>10</v>
      </c>
      <c r="F4954" s="194">
        <f t="shared" ref="F4954:F4957" si="241">+E4954*D4954</f>
      </c>
      <c r="G4954" s="50">
        <v>1</v>
      </c>
      <c r="H4954" s="45">
        <f t="shared" ref="H4954:H4957" si="242">+G4954*F4954</f>
      </c>
    </row>
    <row r="4955" spans="1:8" ht="15.75" customHeight="1" x14ac:dyDescent="0.25">
      <c r="A4955" s="47">
        <v>2</v>
      </c>
      <c r="B4955" s="407" t="s">
        <v>1119</v>
      </c>
      <c r="C4955" s="194" t="s">
        <v>526</v>
      </c>
      <c r="D4955" s="50">
        <v>5</v>
      </c>
      <c r="E4955" s="50">
        <v>10</v>
      </c>
      <c r="F4955" s="194">
        <f t="shared" si="241"/>
      </c>
      <c r="G4955" s="50">
        <v>1</v>
      </c>
      <c r="H4955" s="45">
        <f t="shared" si="242"/>
      </c>
    </row>
    <row r="4956" spans="1:8" ht="15.75" customHeight="1" x14ac:dyDescent="0.25">
      <c r="A4956" s="47">
        <v>3</v>
      </c>
      <c r="B4956" s="407" t="s">
        <v>1120</v>
      </c>
      <c r="C4956" s="194"/>
      <c r="D4956" s="50">
        <v>15</v>
      </c>
      <c r="E4956" s="50">
        <v>10</v>
      </c>
      <c r="F4956" s="194">
        <f t="shared" si="241"/>
      </c>
      <c r="G4956" s="50">
        <v>1</v>
      </c>
      <c r="H4956" s="45">
        <f t="shared" si="242"/>
      </c>
    </row>
    <row r="4957" spans="1:8" ht="15.75" customHeight="1" x14ac:dyDescent="0.25">
      <c r="A4957" s="47">
        <v>4</v>
      </c>
      <c r="B4957" s="407" t="s">
        <v>1121</v>
      </c>
      <c r="C4957" s="194"/>
      <c r="D4957" s="50">
        <v>15</v>
      </c>
      <c r="E4957" s="50">
        <v>10</v>
      </c>
      <c r="F4957" s="194">
        <f t="shared" si="241"/>
      </c>
      <c r="G4957" s="50">
        <v>1</v>
      </c>
      <c r="H4957" s="45">
        <f t="shared" si="242"/>
      </c>
    </row>
    <row r="4958" spans="1:8" ht="15.75" customHeight="1" x14ac:dyDescent="0.25">
      <c r="A4958" s="47"/>
      <c r="B4958" s="404" t="s">
        <v>564</v>
      </c>
      <c r="C4958" s="405"/>
      <c r="D4958" s="50"/>
      <c r="E4958" s="50"/>
      <c r="F4958" s="194"/>
      <c r="G4958" s="50"/>
      <c r="H4958" s="45"/>
    </row>
    <row r="4959" spans="1:8" ht="15.75" customHeight="1" x14ac:dyDescent="0.25">
      <c r="A4959" s="47">
        <v>6</v>
      </c>
      <c r="B4959" s="107" t="s">
        <v>1052</v>
      </c>
      <c r="C4959" s="194" t="s">
        <v>993</v>
      </c>
      <c r="D4959" s="50">
        <v>15</v>
      </c>
      <c r="E4959" s="50">
        <v>2</v>
      </c>
      <c r="F4959" s="194">
        <f t="shared" ref="F4959:F4963" si="243">+E4959*D4959</f>
      </c>
      <c r="G4959" s="50">
        <v>1</v>
      </c>
      <c r="H4959" s="45">
        <f t="shared" ref="H4959:H4963" si="244">+G4959*F4959</f>
      </c>
    </row>
    <row r="4960" spans="1:8" ht="15.75" customHeight="1" x14ac:dyDescent="0.25">
      <c r="A4960" s="47">
        <v>7</v>
      </c>
      <c r="B4960" s="51" t="s">
        <v>886</v>
      </c>
      <c r="C4960" s="107" t="s">
        <v>887</v>
      </c>
      <c r="D4960" s="50">
        <v>7</v>
      </c>
      <c r="E4960" s="50">
        <v>1</v>
      </c>
      <c r="F4960" s="50">
        <f t="shared" si="243"/>
      </c>
      <c r="G4960" s="50">
        <v>1</v>
      </c>
      <c r="H4960" s="81">
        <f t="shared" si="244"/>
      </c>
    </row>
    <row r="4961" spans="1:15" ht="15.75" customHeight="1" x14ac:dyDescent="0.25">
      <c r="A4961" s="47">
        <v>8</v>
      </c>
      <c r="B4961" s="51" t="s">
        <v>886</v>
      </c>
      <c r="C4961" s="49" t="s">
        <v>888</v>
      </c>
      <c r="D4961" s="50">
        <v>7</v>
      </c>
      <c r="E4961" s="50">
        <v>1</v>
      </c>
      <c r="F4961" s="50">
        <f t="shared" si="243"/>
      </c>
      <c r="G4961" s="50">
        <v>1</v>
      </c>
      <c r="H4961" s="81">
        <f t="shared" si="244"/>
      </c>
    </row>
    <row r="4962" spans="1:15" ht="15.75" customHeight="1" x14ac:dyDescent="0.25">
      <c r="A4962" s="47">
        <v>9</v>
      </c>
      <c r="B4962" s="51" t="s">
        <v>889</v>
      </c>
      <c r="C4962" s="107" t="s">
        <v>890</v>
      </c>
      <c r="D4962" s="50">
        <v>7</v>
      </c>
      <c r="E4962" s="50">
        <v>1</v>
      </c>
      <c r="F4962" s="50">
        <f t="shared" si="243"/>
      </c>
      <c r="G4962" s="50">
        <v>1</v>
      </c>
      <c r="H4962" s="81">
        <f t="shared" si="244"/>
      </c>
    </row>
    <row r="4963" spans="1:15" ht="15.75" customHeight="1" x14ac:dyDescent="0.25">
      <c r="A4963" s="47">
        <v>10</v>
      </c>
      <c r="B4963" s="51" t="s">
        <v>889</v>
      </c>
      <c r="C4963" s="49" t="s">
        <v>891</v>
      </c>
      <c r="D4963" s="50">
        <v>7</v>
      </c>
      <c r="E4963" s="50">
        <v>1</v>
      </c>
      <c r="F4963" s="50">
        <f t="shared" si="243"/>
      </c>
      <c r="G4963" s="50">
        <v>1</v>
      </c>
      <c r="H4963" s="81">
        <f t="shared" si="244"/>
      </c>
      <c r="I4963" s="78"/>
      <c r="J4963" s="78"/>
      <c r="K4963" s="78"/>
      <c r="L4963" s="78"/>
      <c r="M4963" s="78"/>
      <c r="N4963" s="78"/>
      <c r="O4963" s="78"/>
    </row>
    <row r="4964" spans="1:15" ht="15.75" customHeight="1" x14ac:dyDescent="0.25">
      <c r="A4964" s="83"/>
      <c r="B4964" s="84"/>
      <c r="C4964" s="17"/>
      <c r="D4964" s="58"/>
      <c r="E4964" s="58"/>
      <c r="F4964" s="18"/>
      <c r="G4964" s="58"/>
      <c r="H4964" s="61"/>
    </row>
    <row r="4965" spans="1:15" ht="15.75" customHeight="1" x14ac:dyDescent="0.25">
      <c r="A4965" s="62"/>
      <c r="B4965" s="63"/>
      <c r="C4965" s="64" t="s">
        <v>58</v>
      </c>
      <c r="D4965" s="338">
        <f>SUM(D4953:D4964)</f>
      </c>
      <c r="E4965" s="28"/>
      <c r="F4965" s="28"/>
      <c r="G4965" s="339"/>
      <c r="H4965" s="328">
        <f>SUM(H4954:H4964)</f>
      </c>
    </row>
    <row r="4966" spans="1:15" ht="15.75" customHeight="1" x14ac:dyDescent="0.25">
      <c r="A4966" s="69"/>
      <c r="B4966" s="70"/>
      <c r="C4966" s="70"/>
      <c r="D4966" s="71"/>
      <c r="E4966" s="70"/>
      <c r="F4966" s="72"/>
      <c r="G4966" s="73"/>
      <c r="H4966" s="74"/>
    </row>
    <row r="4967" spans="1:15" ht="15.75" customHeight="1" x14ac:dyDescent="0.25">
      <c r="A4967" s="85" t="s">
        <v>72</v>
      </c>
      <c r="B4967" s="85"/>
      <c r="C4967" s="85"/>
      <c r="D4967" s="85"/>
      <c r="E4967" s="85"/>
      <c r="F4967" s="85"/>
      <c r="G4967" s="85"/>
      <c r="H4967" s="85"/>
    </row>
    <row r="4968" spans="1:15" ht="15.75" customHeight="1" x14ac:dyDescent="0.25">
      <c r="A4968" s="76"/>
      <c r="B4968" s="76"/>
      <c r="C4968" s="76"/>
      <c r="D4968" s="77" t="s">
        <v>59</v>
      </c>
      <c r="E4968" s="76" t="s">
        <v>60</v>
      </c>
      <c r="F4968" s="76"/>
      <c r="G4968" s="17"/>
      <c r="H4968" s="25"/>
    </row>
    <row r="4969" spans="1:15" ht="15.75" customHeight="1" x14ac:dyDescent="0.25">
      <c r="A4969" s="17"/>
      <c r="B4969" s="17"/>
      <c r="C4969" s="17"/>
      <c r="D4969" s="18"/>
      <c r="E4969" s="17"/>
      <c r="F4969" s="17"/>
      <c r="G4969" s="17"/>
      <c r="H4969" s="25"/>
    </row>
    <row r="4970" spans="1:15" ht="15.75" customHeight="1" x14ac:dyDescent="0.25">
      <c r="A4970" s="17"/>
      <c r="B4970" s="17"/>
      <c r="C4970" s="17"/>
      <c r="D4970" s="18"/>
      <c r="E4970" s="17"/>
      <c r="F4970" s="17"/>
      <c r="G4970" s="17"/>
      <c r="H4970" s="25"/>
    </row>
    <row r="4971" spans="1:15" ht="15.75" customHeight="1" x14ac:dyDescent="0.25">
      <c r="A4971" s="76"/>
      <c r="B4971" s="76"/>
      <c r="C4971" s="76"/>
      <c r="D4971" s="77"/>
      <c r="E4971" s="76" t="s">
        <v>61</v>
      </c>
      <c r="F4971" s="76"/>
      <c r="G4971" s="17"/>
      <c r="H4971" s="25"/>
    </row>
    <row r="4972" spans="1:15" ht="15.75" customHeight="1" x14ac:dyDescent="0.25">
      <c r="D4972" s="9"/>
      <c r="H4972" s="9"/>
    </row>
    <row r="4973" spans="1:15" ht="15.75" customHeight="1" x14ac:dyDescent="0.25">
      <c r="D4973" s="9"/>
      <c r="H4973" s="9"/>
    </row>
    <row r="4974" spans="1:15" ht="15.75" customHeight="1" x14ac:dyDescent="0.25">
      <c r="D4974" s="9"/>
      <c r="H4974" s="9"/>
    </row>
    <row r="4975" spans="1:15" ht="15.75" customHeight="1" x14ac:dyDescent="0.25">
      <c r="D4975" s="9"/>
      <c r="H4975" s="9"/>
    </row>
    <row r="4976" spans="1:15" ht="15.75" customHeight="1" x14ac:dyDescent="0.25">
      <c r="D4976" s="9"/>
      <c r="H4976" s="9"/>
    </row>
    <row r="4977" spans="1:8" ht="15.75" customHeight="1" x14ac:dyDescent="0.25">
      <c r="D4977" s="9"/>
      <c r="H4977" s="9"/>
    </row>
    <row r="4978" spans="1:8" ht="15.75" customHeight="1" x14ac:dyDescent="0.25">
      <c r="D4978" s="9"/>
      <c r="H4978" s="9"/>
    </row>
    <row r="4979" spans="1:8" ht="15.75" customHeight="1" x14ac:dyDescent="0.25">
      <c r="D4979" s="9"/>
      <c r="H4979" s="9"/>
    </row>
    <row r="4980" spans="1:8" ht="15.75" customHeight="1" x14ac:dyDescent="0.25">
      <c r="D4980" s="9"/>
      <c r="H4980" s="9"/>
    </row>
    <row r="4981" spans="1:8" ht="15.75" customHeight="1" x14ac:dyDescent="0.25">
      <c r="D4981" s="9"/>
      <c r="H4981" s="9"/>
    </row>
    <row r="4982" spans="1:8" ht="15.75" customHeight="1" x14ac:dyDescent="0.25">
      <c r="D4982" s="9"/>
      <c r="H4982" s="9"/>
    </row>
    <row r="4983" spans="1:8" ht="15.75" customHeight="1" x14ac:dyDescent="0.25">
      <c r="D4983" s="9"/>
      <c r="H4983" s="9"/>
    </row>
    <row r="4984" spans="1:8" ht="15.75" customHeight="1" x14ac:dyDescent="0.25">
      <c r="D4984" s="9"/>
      <c r="H4984" s="9"/>
    </row>
    <row r="4985" spans="1:8" ht="15.75" customHeight="1" x14ac:dyDescent="0.25">
      <c r="D4985" s="9"/>
      <c r="H4985" s="9"/>
    </row>
    <row r="4986" spans="1:8" ht="15.75" customHeight="1" x14ac:dyDescent="0.25">
      <c r="D4986" s="9"/>
      <c r="H4986" s="9"/>
    </row>
    <row r="4987" spans="1:8" ht="15.75" customHeight="1" x14ac:dyDescent="0.25">
      <c r="D4987" s="9"/>
      <c r="H4987" s="9"/>
    </row>
    <row r="4988" spans="1:8" ht="15.75" customHeight="1" x14ac:dyDescent="0.25">
      <c r="D4988" s="9"/>
      <c r="H4988" s="9"/>
    </row>
    <row r="4989" spans="1:8" ht="15.75" customHeight="1" x14ac:dyDescent="0.25">
      <c r="A4989" s="36" t="s">
        <v>21</v>
      </c>
      <c r="B4989" s="36"/>
      <c r="C4989" s="36"/>
      <c r="D4989" s="36"/>
      <c r="E4989" s="36"/>
      <c r="F4989" s="36"/>
      <c r="G4989" s="36"/>
      <c r="H4989" s="36"/>
    </row>
    <row r="4990" spans="1:8" ht="15.75" customHeight="1" x14ac:dyDescent="0.25">
      <c r="A4990" s="17"/>
      <c r="B4990" s="17"/>
      <c r="C4990" s="17"/>
      <c r="D4990" s="18"/>
      <c r="E4990" s="17"/>
      <c r="F4990" s="17"/>
      <c r="G4990" s="17"/>
      <c r="H4990" s="24"/>
    </row>
    <row r="4991" spans="1:8" ht="15.75" customHeight="1" x14ac:dyDescent="0.25">
      <c r="A4991" s="17" t="s">
        <v>28</v>
      </c>
      <c r="B4991" s="17"/>
      <c r="C4991" s="17"/>
      <c r="D4991" s="18"/>
      <c r="E4991" s="17"/>
      <c r="F4991" s="19" t="s">
        <v>24</v>
      </c>
      <c r="G4991" s="21" t="s">
        <v>1014</v>
      </c>
      <c r="H4991" s="22"/>
    </row>
    <row r="4992" spans="1:8" ht="15.75" customHeight="1" x14ac:dyDescent="0.3">
      <c r="A4992" s="87" t="inlineStr">
        <is>
          <t>Dealer-002</t>
        </is>
      </c>
      <c r="B4992" s="87"/>
      <c r="C4992" s="17"/>
      <c r="D4992" s="18"/>
      <c r="E4992" s="17"/>
      <c r="F4992" s="19" t="s">
        <v>29</v>
      </c>
      <c r="G4992" s="17" t="s">
        <v>1018</v>
      </c>
      <c r="H4992" s="18"/>
    </row>
    <row r="4993" spans="1:8" ht="15.75" customHeight="1" x14ac:dyDescent="0.3">
      <c r="A4993" s="87" t="inlineStr">
        <is>
          <t>Address line (redacted)</t>
        </is>
      </c>
      <c r="B4993" s="87"/>
      <c r="C4993" s="17"/>
      <c r="D4993" s="18"/>
      <c r="E4993" s="19"/>
      <c r="F4993" s="17"/>
      <c r="G4993" s="17"/>
      <c r="H4993" s="25"/>
    </row>
    <row r="4994" spans="1:8" ht="15.75" customHeight="1" x14ac:dyDescent="0.3">
      <c r="A4994" s="87" t="inlineStr">
        <is>
          <t>Address line (redacted)</t>
        </is>
      </c>
      <c r="B4994" s="87"/>
      <c r="C4994" s="17"/>
      <c r="D4994" s="24"/>
      <c r="E4994" s="17"/>
      <c r="F4994" s="18"/>
      <c r="G4994" s="17"/>
      <c r="H4994" s="25"/>
    </row>
    <row r="4995" spans="1:8" ht="15.75" customHeight="1" x14ac:dyDescent="0.25">
      <c r="D4995" s="24"/>
      <c r="E4995" s="17"/>
      <c r="F4995" s="18"/>
      <c r="G4995" s="17"/>
      <c r="H4995" s="25"/>
    </row>
    <row r="4996" spans="1:8" ht="15.75" customHeight="1" x14ac:dyDescent="0.25">
      <c r="A4996" s="17" t="s">
        <v>34</v>
      </c>
      <c r="B4996" s="17"/>
      <c r="C4996" s="17"/>
      <c r="D4996" s="18"/>
      <c r="E4996" s="17"/>
      <c r="F4996" s="18"/>
      <c r="G4996" s="17"/>
      <c r="H4996" s="25"/>
    </row>
    <row r="4997" spans="1:8" ht="15.75" customHeight="1" x14ac:dyDescent="0.25">
      <c r="A4997" s="17" t="s">
        <v>35</v>
      </c>
      <c r="B4997" s="17"/>
      <c r="C4997" s="17"/>
      <c r="D4997" s="18"/>
      <c r="E4997" s="17"/>
      <c r="F4997" s="18"/>
      <c r="G4997" s="17"/>
      <c r="H4997" s="25"/>
    </row>
    <row r="4998" spans="1:8" ht="15.75" customHeight="1" x14ac:dyDescent="0.25">
      <c r="A4998" s="17" t="s">
        <v>36</v>
      </c>
      <c r="B4998" s="17"/>
      <c r="C4998" s="17"/>
      <c r="D4998" s="18"/>
      <c r="E4998" s="17"/>
      <c r="F4998" s="18"/>
      <c r="G4998" s="17"/>
      <c r="H4998" s="25"/>
    </row>
    <row r="4999" spans="1:8" ht="15.75" customHeight="1" x14ac:dyDescent="0.25">
      <c r="A4999" s="26" t="s">
        <v>37</v>
      </c>
      <c r="B4999" s="27" t="s">
        <v>38</v>
      </c>
      <c r="C4999" s="401"/>
      <c r="D4999" s="402" t="s">
        <v>39</v>
      </c>
      <c r="E4999" s="403" t="s">
        <v>40</v>
      </c>
      <c r="F4999" s="30" t="s">
        <v>41</v>
      </c>
      <c r="G4999" s="31" t="s">
        <v>42</v>
      </c>
      <c r="H4999" s="33" t="s">
        <v>43</v>
      </c>
    </row>
    <row r="5000" spans="1:8" ht="15.75" customHeight="1" x14ac:dyDescent="0.25">
      <c r="A5000" s="34"/>
      <c r="B5000" s="35"/>
      <c r="C5000" s="36"/>
      <c r="D5000" s="37"/>
      <c r="E5000" s="37"/>
      <c r="F5000" s="38"/>
      <c r="G5000" s="39"/>
      <c r="H5000" s="40"/>
    </row>
    <row r="5001" spans="1:8" ht="15.75" customHeight="1" x14ac:dyDescent="0.25">
      <c r="A5001" s="47"/>
      <c r="B5001" s="404" t="s">
        <v>1297</v>
      </c>
      <c r="C5001" s="405"/>
      <c r="D5001" s="50"/>
      <c r="E5001" s="50"/>
      <c r="F5001" s="194"/>
      <c r="G5001" s="50"/>
      <c r="H5001" s="45"/>
    </row>
    <row r="5002" spans="1:8" ht="15.75" customHeight="1" x14ac:dyDescent="0.25">
      <c r="A5002" s="47">
        <v>1</v>
      </c>
      <c r="B5002" s="49" t="s">
        <v>256</v>
      </c>
      <c r="C5002" s="50" t="s">
        <v>954</v>
      </c>
      <c r="D5002" s="187">
        <v>6</v>
      </c>
      <c r="E5002" s="187">
        <v>4</v>
      </c>
      <c r="F5002" s="194">
        <v>23</v>
      </c>
      <c r="G5002" s="50">
        <v>1</v>
      </c>
      <c r="H5002" s="45">
        <f>+G5002*F5002</f>
      </c>
    </row>
    <row r="5003" spans="1:8" ht="15.75" customHeight="1" x14ac:dyDescent="0.25">
      <c r="A5003" s="47">
        <v>2</v>
      </c>
      <c r="B5003" s="49" t="s">
        <v>256</v>
      </c>
      <c r="C5003" s="50" t="s">
        <v>954</v>
      </c>
      <c r="D5003" s="189"/>
      <c r="E5003" s="189"/>
      <c r="F5003" s="194">
        <v>1</v>
      </c>
      <c r="G5003" s="224" t="s">
        <v>571</v>
      </c>
      <c r="H5003" s="45"/>
    </row>
    <row r="5004" spans="1:8" ht="15.75" customHeight="1" x14ac:dyDescent="0.25">
      <c r="A5004" s="47"/>
      <c r="B5004" s="404" t="s">
        <v>1300</v>
      </c>
      <c r="C5004" s="405"/>
      <c r="D5004" s="50"/>
      <c r="E5004" s="50"/>
      <c r="F5004" s="194"/>
      <c r="G5004" s="50"/>
      <c r="H5004" s="45"/>
    </row>
    <row r="5005" spans="1:8" ht="15.75" customHeight="1" x14ac:dyDescent="0.25">
      <c r="A5005" s="47">
        <v>3</v>
      </c>
      <c r="B5005" s="208" t="s">
        <v>591</v>
      </c>
      <c r="C5005" s="50" t="s">
        <v>438</v>
      </c>
      <c r="D5005" s="50">
        <v>1</v>
      </c>
      <c r="E5005" s="50">
        <v>1</v>
      </c>
      <c r="F5005" s="194">
        <v>1</v>
      </c>
      <c r="G5005" s="224" t="s">
        <v>571</v>
      </c>
      <c r="H5005" s="45"/>
    </row>
    <row r="5006" spans="1:8" ht="15.75" customHeight="1" x14ac:dyDescent="0.25">
      <c r="A5006" s="47"/>
      <c r="B5006" s="481" t="s">
        <v>1303</v>
      </c>
      <c r="C5006" s="482"/>
      <c r="D5006" s="50"/>
      <c r="E5006" s="50"/>
      <c r="F5006" s="194"/>
      <c r="G5006" s="50"/>
      <c r="H5006" s="45"/>
    </row>
    <row r="5007" spans="1:8" ht="15.75" customHeight="1" x14ac:dyDescent="0.25">
      <c r="A5007" s="47"/>
      <c r="B5007" s="208"/>
      <c r="C5007" s="194"/>
      <c r="D5007" s="50"/>
      <c r="E5007" s="50"/>
      <c r="F5007" s="194"/>
      <c r="G5007" s="50"/>
      <c r="H5007" s="45"/>
    </row>
    <row r="5008" spans="1:8" ht="15.75" customHeight="1" x14ac:dyDescent="0.25">
      <c r="A5008" s="47"/>
      <c r="B5008" s="208"/>
      <c r="C5008" s="194"/>
      <c r="D5008" s="50"/>
      <c r="E5008" s="50"/>
      <c r="F5008" s="194"/>
      <c r="G5008" s="50"/>
      <c r="H5008" s="45"/>
    </row>
    <row r="5009" spans="1:8" ht="15.75" customHeight="1" x14ac:dyDescent="0.25">
      <c r="A5009" s="47"/>
      <c r="B5009" s="333"/>
      <c r="C5009" s="334"/>
      <c r="D5009" s="194"/>
      <c r="E5009" s="194"/>
      <c r="F5009" s="43"/>
      <c r="G5009" s="194"/>
      <c r="H5009" s="45"/>
    </row>
    <row r="5010" spans="1:8" ht="15.75" customHeight="1" x14ac:dyDescent="0.25">
      <c r="A5010" s="62"/>
      <c r="B5010" s="63"/>
      <c r="C5010" s="64" t="s">
        <v>58</v>
      </c>
      <c r="D5010" s="338">
        <f>SUM(D5001:D5009)</f>
      </c>
      <c r="E5010" s="28"/>
      <c r="F5010" s="338">
        <f>SUM(F5001:F5009)</f>
      </c>
      <c r="G5010" s="339"/>
      <c r="H5010" s="328">
        <f>SUM(H5001:H5009)</f>
      </c>
    </row>
    <row r="5011" spans="1:8" ht="15.75" customHeight="1" x14ac:dyDescent="0.25">
      <c r="A5011" s="69"/>
      <c r="B5011" s="70"/>
      <c r="C5011" s="70"/>
      <c r="D5011" s="71"/>
      <c r="E5011" s="70"/>
      <c r="F5011" s="72"/>
      <c r="G5011" s="73"/>
      <c r="H5011" s="74"/>
    </row>
    <row r="5012" spans="1:8" ht="15.75" customHeight="1" x14ac:dyDescent="0.25">
      <c r="A5012" s="85" t="s">
        <v>72</v>
      </c>
      <c r="B5012" s="85"/>
      <c r="C5012" s="85"/>
      <c r="D5012" s="85"/>
      <c r="E5012" s="85"/>
      <c r="F5012" s="85"/>
      <c r="G5012" s="85"/>
      <c r="H5012" s="85"/>
    </row>
    <row r="5013" spans="1:8" ht="15.75" customHeight="1" x14ac:dyDescent="0.25">
      <c r="A5013" s="76"/>
      <c r="B5013" s="76"/>
      <c r="C5013" s="76"/>
      <c r="D5013" s="77" t="s">
        <v>59</v>
      </c>
      <c r="E5013" s="76" t="s">
        <v>60</v>
      </c>
      <c r="F5013" s="76"/>
      <c r="G5013" s="17"/>
      <c r="H5013" s="25"/>
    </row>
    <row r="5014" spans="1:8" ht="15.75" customHeight="1" x14ac:dyDescent="0.25">
      <c r="A5014" s="76"/>
      <c r="B5014" s="76"/>
      <c r="C5014" s="76"/>
      <c r="D5014" s="77"/>
      <c r="E5014" s="76"/>
      <c r="F5014" s="76"/>
      <c r="G5014" s="17"/>
      <c r="H5014" s="25"/>
    </row>
    <row r="5015" spans="1:8" ht="15.75" customHeight="1" x14ac:dyDescent="0.25">
      <c r="A5015" s="76"/>
      <c r="B5015" s="76"/>
      <c r="C5015" s="76"/>
      <c r="D5015" s="77"/>
      <c r="E5015" s="76" t="s">
        <v>61</v>
      </c>
      <c r="F5015" s="76"/>
      <c r="G5015" s="17"/>
      <c r="H5015" s="25"/>
    </row>
    <row r="5016" spans="1:8" ht="15.75" customHeight="1" x14ac:dyDescent="0.25">
      <c r="D5016" s="9"/>
      <c r="H5016" s="9"/>
    </row>
    <row r="5017" spans="1:8" ht="15.75" customHeight="1" x14ac:dyDescent="0.25">
      <c r="D5017" s="9"/>
      <c r="H5017" s="9"/>
    </row>
    <row r="5018" spans="1:8" ht="15.75" customHeight="1" x14ac:dyDescent="0.25">
      <c r="D5018" s="9"/>
      <c r="H5018" s="9"/>
    </row>
    <row r="5019" spans="1:8" ht="15.75" customHeight="1" x14ac:dyDescent="0.25">
      <c r="D5019" s="9"/>
      <c r="H5019" s="9"/>
    </row>
    <row r="5020" spans="1:8" ht="15.75" customHeight="1" x14ac:dyDescent="0.25">
      <c r="D5020" s="9"/>
      <c r="H5020" s="9"/>
    </row>
    <row r="5021" spans="1:8" ht="15.75" customHeight="1" x14ac:dyDescent="0.25">
      <c r="D5021" s="9"/>
      <c r="H5021" s="9"/>
    </row>
    <row r="5022" spans="1:8" ht="15.75" customHeight="1" x14ac:dyDescent="0.25">
      <c r="D5022" s="9"/>
      <c r="H5022" s="9"/>
    </row>
    <row r="5023" spans="1:8" ht="15.75" customHeight="1" x14ac:dyDescent="0.25">
      <c r="D5023" s="9"/>
      <c r="H5023" s="9"/>
    </row>
    <row r="5024" spans="1:8" ht="15.75" customHeight="1" x14ac:dyDescent="0.25">
      <c r="D5024" s="9"/>
      <c r="H5024" s="9"/>
    </row>
    <row r="5025" spans="1:8" ht="15.75" customHeight="1" x14ac:dyDescent="0.25">
      <c r="D5025" s="9"/>
      <c r="H5025" s="9"/>
    </row>
    <row r="5026" spans="1:8" ht="15.75" customHeight="1" x14ac:dyDescent="0.25">
      <c r="D5026" s="9"/>
      <c r="H5026" s="9"/>
    </row>
    <row r="5027" spans="1:8" ht="15.75" customHeight="1" x14ac:dyDescent="0.25">
      <c r="D5027" s="9"/>
      <c r="H5027" s="9"/>
    </row>
    <row r="5028" spans="1:8" ht="15.75" customHeight="1" x14ac:dyDescent="0.25">
      <c r="D5028" s="9"/>
      <c r="H5028" s="9"/>
    </row>
    <row r="5029" spans="1:8" ht="15.75" customHeight="1" x14ac:dyDescent="0.25">
      <c r="D5029" s="9"/>
      <c r="H5029" s="9"/>
    </row>
    <row r="5030" spans="1:8" ht="15.75" customHeight="1" x14ac:dyDescent="0.25">
      <c r="D5030" s="9"/>
      <c r="H5030" s="9"/>
    </row>
    <row r="5031" spans="1:8" ht="15.75" customHeight="1" x14ac:dyDescent="0.25">
      <c r="D5031" s="9"/>
      <c r="H5031" s="9"/>
    </row>
    <row r="5032" spans="1:8" ht="15.75" customHeight="1" x14ac:dyDescent="0.25">
      <c r="D5032" s="9"/>
      <c r="H5032" s="9"/>
    </row>
    <row r="5033" spans="1:8" ht="15.75" customHeight="1" x14ac:dyDescent="0.25">
      <c r="D5033" s="9"/>
      <c r="H5033" s="9"/>
    </row>
    <row r="5034" spans="1:8" ht="15.75" customHeight="1" x14ac:dyDescent="0.25">
      <c r="D5034" s="9"/>
      <c r="H5034" s="9"/>
    </row>
    <row r="5035" spans="1:8" ht="15.75" customHeight="1" x14ac:dyDescent="0.25">
      <c r="A5035" s="36" t="s">
        <v>21</v>
      </c>
      <c r="B5035" s="36"/>
      <c r="C5035" s="36"/>
      <c r="D5035" s="36"/>
      <c r="E5035" s="36"/>
      <c r="F5035" s="36"/>
      <c r="G5035" s="36"/>
      <c r="H5035" s="36"/>
    </row>
    <row r="5036" spans="1:8" ht="15.75" customHeight="1" x14ac:dyDescent="0.25">
      <c r="A5036" s="17"/>
      <c r="B5036" s="17"/>
      <c r="C5036" s="17"/>
      <c r="D5036" s="18"/>
      <c r="E5036" s="17"/>
      <c r="F5036" s="17"/>
      <c r="G5036" s="17"/>
      <c r="H5036" s="24"/>
    </row>
    <row r="5037" spans="1:8" ht="15.75" customHeight="1" x14ac:dyDescent="0.25">
      <c r="A5037" s="17" t="s">
        <v>28</v>
      </c>
      <c r="B5037" s="17"/>
      <c r="C5037" s="17"/>
      <c r="D5037" s="18"/>
      <c r="E5037" s="17"/>
      <c r="F5037" s="19" t="s">
        <v>24</v>
      </c>
      <c r="G5037" s="21" t="s">
        <v>1014</v>
      </c>
      <c r="H5037" s="22"/>
    </row>
    <row r="5038" spans="1:8" ht="15.75" customHeight="1" x14ac:dyDescent="0.3">
      <c r="A5038" s="17" t="inlineStr">
        <is>
          <t>Dealer-003</t>
        </is>
      </c>
      <c r="B5038" s="87"/>
      <c r="C5038" s="17"/>
      <c r="D5038" s="18"/>
      <c r="E5038" s="17"/>
      <c r="F5038" s="19" t="s">
        <v>29</v>
      </c>
      <c r="G5038" s="17" t="s">
        <v>1020</v>
      </c>
      <c r="H5038" s="18"/>
    </row>
    <row r="5039" spans="1:8" ht="15.75" customHeight="1" x14ac:dyDescent="0.3">
      <c r="A5039" s="17" t="inlineStr">
        <is>
          <t>Address line (redacted)</t>
        </is>
      </c>
      <c r="B5039" s="87"/>
      <c r="C5039" s="17"/>
      <c r="D5039" s="18"/>
      <c r="E5039" s="19"/>
      <c r="F5039" s="17"/>
      <c r="G5039" s="17"/>
      <c r="H5039" s="25"/>
    </row>
    <row r="5040" spans="1:8" ht="15.75" customHeight="1" x14ac:dyDescent="0.3">
      <c r="A5040" s="17" t="inlineStr">
        <is>
          <t>Address line (redacted)</t>
        </is>
      </c>
      <c r="B5040" s="87"/>
      <c r="C5040" s="17"/>
      <c r="D5040" s="24"/>
      <c r="E5040" s="17"/>
      <c r="F5040" s="18"/>
      <c r="G5040" s="17"/>
      <c r="H5040" s="25"/>
    </row>
    <row r="5041" spans="1:8" ht="15.75" customHeight="1" x14ac:dyDescent="0.25">
      <c r="D5041" s="24"/>
      <c r="E5041" s="17"/>
      <c r="F5041" s="18"/>
      <c r="G5041" s="17"/>
      <c r="H5041" s="25"/>
    </row>
    <row r="5042" spans="1:8" ht="15.75" customHeight="1" x14ac:dyDescent="0.25">
      <c r="A5042" s="17" t="s">
        <v>34</v>
      </c>
      <c r="B5042" s="17"/>
      <c r="C5042" s="17"/>
      <c r="D5042" s="18"/>
      <c r="E5042" s="17"/>
      <c r="F5042" s="18"/>
      <c r="G5042" s="17"/>
      <c r="H5042" s="25"/>
    </row>
    <row r="5043" spans="1:8" ht="15.75" customHeight="1" x14ac:dyDescent="0.25">
      <c r="A5043" s="17" t="s">
        <v>35</v>
      </c>
      <c r="B5043" s="17"/>
      <c r="C5043" s="17"/>
      <c r="D5043" s="18"/>
      <c r="E5043" s="17"/>
      <c r="F5043" s="18"/>
      <c r="G5043" s="17"/>
      <c r="H5043" s="25"/>
    </row>
    <row r="5044" spans="1:8" ht="15.75" customHeight="1" x14ac:dyDescent="0.25">
      <c r="A5044" s="17" t="s">
        <v>36</v>
      </c>
      <c r="B5044" s="17"/>
      <c r="C5044" s="17"/>
      <c r="D5044" s="18"/>
      <c r="E5044" s="17"/>
      <c r="F5044" s="18"/>
      <c r="G5044" s="17"/>
      <c r="H5044" s="25"/>
    </row>
    <row r="5045" spans="1:8" ht="15.75" customHeight="1" x14ac:dyDescent="0.25">
      <c r="A5045" s="17"/>
      <c r="B5045" s="17"/>
      <c r="C5045" s="17"/>
      <c r="D5045" s="18"/>
      <c r="E5045" s="17"/>
      <c r="F5045" s="18"/>
      <c r="G5045" s="17"/>
      <c r="H5045" s="25"/>
    </row>
    <row r="5046" spans="1:8" ht="15.75" customHeight="1" x14ac:dyDescent="0.25">
      <c r="A5046" s="26" t="s">
        <v>37</v>
      </c>
      <c r="B5046" s="27" t="s">
        <v>38</v>
      </c>
      <c r="C5046" s="401"/>
      <c r="D5046" s="402" t="s">
        <v>39</v>
      </c>
      <c r="E5046" s="403" t="s">
        <v>40</v>
      </c>
      <c r="F5046" s="30" t="s">
        <v>41</v>
      </c>
      <c r="G5046" s="31" t="s">
        <v>42</v>
      </c>
      <c r="H5046" s="33" t="s">
        <v>43</v>
      </c>
    </row>
    <row r="5047" spans="1:8" ht="15.75" customHeight="1" x14ac:dyDescent="0.25">
      <c r="A5047" s="34"/>
      <c r="B5047" s="35"/>
      <c r="C5047" s="36"/>
      <c r="D5047" s="37"/>
      <c r="E5047" s="37"/>
      <c r="F5047" s="38"/>
      <c r="G5047" s="39"/>
      <c r="H5047" s="40"/>
    </row>
    <row r="5048" spans="1:8" ht="15.75" customHeight="1" x14ac:dyDescent="0.25">
      <c r="A5048" s="47"/>
      <c r="B5048" s="404" t="s">
        <v>575</v>
      </c>
      <c r="C5048" s="405"/>
      <c r="D5048" s="50"/>
      <c r="E5048" s="50"/>
      <c r="F5048" s="194"/>
      <c r="G5048" s="50"/>
      <c r="H5048" s="45"/>
    </row>
    <row r="5049" spans="1:8" ht="15.75" customHeight="1" x14ac:dyDescent="0.25">
      <c r="A5049" s="47">
        <v>1</v>
      </c>
      <c r="B5049" s="208" t="s">
        <v>303</v>
      </c>
      <c r="C5049" s="50" t="s">
        <v>488</v>
      </c>
      <c r="D5049" s="50">
        <v>14</v>
      </c>
      <c r="E5049" s="50">
        <v>25</v>
      </c>
      <c r="F5049" s="194">
        <f t="shared" ref="F5049:F5050" si="245">+E5049*D5049</f>
      </c>
      <c r="G5049" s="50">
        <v>1</v>
      </c>
      <c r="H5049" s="45">
        <f t="shared" ref="H5049:H5050" si="246">+G5049*F5049</f>
      </c>
    </row>
    <row r="5050" spans="1:8" ht="15.75" customHeight="1" x14ac:dyDescent="0.25">
      <c r="A5050" s="47">
        <v>2</v>
      </c>
      <c r="B5050" s="208" t="s">
        <v>1126</v>
      </c>
      <c r="C5050" s="194" t="s">
        <v>508</v>
      </c>
      <c r="D5050" s="50">
        <v>15</v>
      </c>
      <c r="E5050" s="50">
        <v>25</v>
      </c>
      <c r="F5050" s="194">
        <f t="shared" si="245"/>
      </c>
      <c r="G5050" s="50">
        <v>1</v>
      </c>
      <c r="H5050" s="45">
        <f t="shared" si="246"/>
      </c>
    </row>
    <row r="5051" spans="1:8" ht="15.75" customHeight="1" x14ac:dyDescent="0.25">
      <c r="A5051" s="47"/>
      <c r="B5051" s="333"/>
      <c r="C5051" s="334"/>
      <c r="D5051" s="194"/>
      <c r="E5051" s="194"/>
      <c r="F5051" s="43"/>
      <c r="G5051" s="194"/>
      <c r="H5051" s="45"/>
    </row>
    <row r="5052" spans="1:8" ht="15.75" customHeight="1" x14ac:dyDescent="0.25">
      <c r="A5052" s="47"/>
      <c r="B5052" s="333"/>
      <c r="C5052" s="334"/>
      <c r="D5052" s="194"/>
      <c r="E5052" s="194"/>
      <c r="F5052" s="43"/>
      <c r="G5052" s="194"/>
      <c r="H5052" s="45"/>
    </row>
    <row r="5053" spans="1:8" ht="15.75" customHeight="1" x14ac:dyDescent="0.25">
      <c r="A5053" s="83"/>
      <c r="B5053" s="84"/>
      <c r="C5053" s="17"/>
      <c r="D5053" s="58"/>
      <c r="E5053" s="58"/>
      <c r="F5053" s="18"/>
      <c r="G5053" s="58"/>
      <c r="H5053" s="61"/>
    </row>
    <row r="5054" spans="1:8" ht="15.75" customHeight="1" x14ac:dyDescent="0.25">
      <c r="A5054" s="62"/>
      <c r="B5054" s="63"/>
      <c r="C5054" s="64" t="s">
        <v>58</v>
      </c>
      <c r="D5054" s="338">
        <f>SUM(D5049:D5053)</f>
      </c>
      <c r="E5054" s="28"/>
      <c r="F5054" s="28"/>
      <c r="G5054" s="339"/>
      <c r="H5054" s="328">
        <f>SUM(H5048:H5053)</f>
      </c>
    </row>
    <row r="5055" spans="1:8" ht="15.75" customHeight="1" x14ac:dyDescent="0.25">
      <c r="A5055" s="69"/>
      <c r="B5055" s="70"/>
      <c r="C5055" s="70"/>
      <c r="D5055" s="71"/>
      <c r="E5055" s="70"/>
      <c r="F5055" s="72"/>
      <c r="G5055" s="73"/>
      <c r="H5055" s="74"/>
    </row>
    <row r="5056" spans="1:8" ht="15.75" customHeight="1" x14ac:dyDescent="0.25">
      <c r="A5056" s="85" t="s">
        <v>72</v>
      </c>
      <c r="B5056" s="85"/>
      <c r="C5056" s="85"/>
      <c r="D5056" s="85"/>
      <c r="E5056" s="85"/>
      <c r="F5056" s="85"/>
      <c r="G5056" s="85"/>
      <c r="H5056" s="85"/>
    </row>
    <row r="5057" spans="1:8" ht="15.75" customHeight="1" x14ac:dyDescent="0.25">
      <c r="A5057" s="76"/>
      <c r="B5057" s="76"/>
      <c r="C5057" s="76"/>
      <c r="D5057" s="77" t="s">
        <v>59</v>
      </c>
      <c r="E5057" s="76" t="s">
        <v>60</v>
      </c>
      <c r="F5057" s="76"/>
      <c r="G5057" s="17"/>
      <c r="H5057" s="25"/>
    </row>
    <row r="5058" spans="1:8" ht="15.75" customHeight="1" x14ac:dyDescent="0.25">
      <c r="A5058" s="17"/>
      <c r="B5058" s="17"/>
      <c r="C5058" s="17"/>
      <c r="D5058" s="18"/>
      <c r="E5058" s="17"/>
      <c r="F5058" s="17"/>
      <c r="G5058" s="17"/>
      <c r="H5058" s="25"/>
    </row>
    <row r="5059" spans="1:8" ht="15.75" customHeight="1" x14ac:dyDescent="0.25">
      <c r="A5059" s="17"/>
      <c r="B5059" s="17"/>
      <c r="C5059" s="17"/>
      <c r="D5059" s="18"/>
      <c r="E5059" s="17"/>
      <c r="F5059" s="17"/>
      <c r="G5059" s="17"/>
      <c r="H5059" s="25"/>
    </row>
    <row r="5060" spans="1:8" ht="15.75" customHeight="1" x14ac:dyDescent="0.25">
      <c r="A5060" s="76"/>
      <c r="B5060" s="76"/>
      <c r="C5060" s="76"/>
      <c r="D5060" s="77"/>
      <c r="E5060" s="76" t="s">
        <v>61</v>
      </c>
      <c r="F5060" s="76"/>
      <c r="G5060" s="17"/>
      <c r="H5060" s="25"/>
    </row>
    <row r="5061" spans="1:8" ht="15.75" customHeight="1" x14ac:dyDescent="0.25">
      <c r="D5061" s="9"/>
      <c r="H5061" s="9"/>
    </row>
    <row r="5062" spans="1:8" ht="15.75" customHeight="1" x14ac:dyDescent="0.25">
      <c r="D5062" s="9"/>
      <c r="H5062" s="9"/>
    </row>
    <row r="5063" spans="1:8" ht="15.75" customHeight="1" x14ac:dyDescent="0.25">
      <c r="D5063" s="9"/>
      <c r="H5063" s="9"/>
    </row>
    <row r="5064" spans="1:8" ht="15.75" customHeight="1" x14ac:dyDescent="0.25">
      <c r="D5064" s="9"/>
      <c r="H5064" s="9"/>
    </row>
    <row r="5065" spans="1:8" ht="15.75" customHeight="1" x14ac:dyDescent="0.25">
      <c r="D5065" s="9"/>
      <c r="H5065" s="9"/>
    </row>
    <row r="5066" spans="1:8" ht="15.75" customHeight="1" x14ac:dyDescent="0.25">
      <c r="D5066" s="9"/>
      <c r="H5066" s="9"/>
    </row>
    <row r="5067" spans="1:8" ht="15.75" customHeight="1" x14ac:dyDescent="0.25">
      <c r="D5067" s="9"/>
      <c r="H5067" s="9"/>
    </row>
    <row r="5068" spans="1:8" ht="15.75" customHeight="1" x14ac:dyDescent="0.25">
      <c r="D5068" s="9"/>
      <c r="H5068" s="9"/>
    </row>
    <row r="5069" spans="1:8" ht="15.75" customHeight="1" x14ac:dyDescent="0.25">
      <c r="D5069" s="9"/>
      <c r="H5069" s="9"/>
    </row>
    <row r="5070" spans="1:8" ht="15.75" customHeight="1" x14ac:dyDescent="0.25">
      <c r="D5070" s="9"/>
      <c r="H5070" s="9"/>
    </row>
    <row r="5071" spans="1:8" ht="15.75" customHeight="1" x14ac:dyDescent="0.25">
      <c r="D5071" s="9"/>
      <c r="H5071" s="9"/>
    </row>
    <row r="5072" spans="1:8" ht="15.75" customHeight="1" x14ac:dyDescent="0.25">
      <c r="D5072" s="9"/>
      <c r="H5072" s="9"/>
    </row>
    <row r="5073" spans="1:8" ht="15.75" customHeight="1" x14ac:dyDescent="0.25">
      <c r="D5073" s="9"/>
      <c r="H5073" s="9"/>
    </row>
    <row r="5074" spans="1:8" ht="15.75" customHeight="1" x14ac:dyDescent="0.25">
      <c r="D5074" s="9"/>
      <c r="H5074" s="9"/>
    </row>
    <row r="5075" spans="1:8" ht="15.75" customHeight="1" x14ac:dyDescent="0.25">
      <c r="D5075" s="9"/>
      <c r="H5075" s="9"/>
    </row>
    <row r="5076" spans="1:8" ht="15.75" customHeight="1" x14ac:dyDescent="0.25">
      <c r="D5076" s="9"/>
      <c r="H5076" s="9"/>
    </row>
    <row r="5077" spans="1:8" ht="15.75" customHeight="1" x14ac:dyDescent="0.25">
      <c r="A5077" s="36" t="s">
        <v>21</v>
      </c>
      <c r="B5077" s="36"/>
      <c r="C5077" s="36"/>
      <c r="D5077" s="36"/>
      <c r="E5077" s="36"/>
      <c r="F5077" s="36"/>
      <c r="G5077" s="36"/>
      <c r="H5077" s="36"/>
    </row>
    <row r="5078" spans="1:8" ht="15.75" customHeight="1" x14ac:dyDescent="0.25">
      <c r="A5078" s="17"/>
      <c r="B5078" s="17"/>
      <c r="C5078" s="17"/>
      <c r="D5078" s="18"/>
      <c r="E5078" s="17"/>
      <c r="F5078" s="17"/>
      <c r="G5078" s="17"/>
      <c r="H5078" s="24"/>
    </row>
    <row r="5079" spans="1:8" ht="15.75" customHeight="1" x14ac:dyDescent="0.25">
      <c r="A5079" s="86" t="s">
        <v>28</v>
      </c>
      <c r="B5079" s="86"/>
      <c r="C5079" s="17"/>
      <c r="D5079" s="18"/>
      <c r="E5079" s="17"/>
      <c r="F5079" s="19" t="s">
        <v>24</v>
      </c>
      <c r="G5079" s="21" t="s">
        <v>1014</v>
      </c>
      <c r="H5079" s="22"/>
    </row>
    <row r="5080" spans="1:8" ht="15.75" customHeight="1" x14ac:dyDescent="0.25">
      <c r="A5080" s="86" t="inlineStr">
        <is>
          <t>Dealer-001</t>
        </is>
      </c>
      <c r="B5080" s="86"/>
      <c r="C5080" s="17"/>
      <c r="D5080" s="18"/>
      <c r="E5080" s="17"/>
      <c r="F5080" s="19" t="s">
        <v>29</v>
      </c>
      <c r="G5080" s="17" t="s">
        <v>1023</v>
      </c>
      <c r="H5080" s="18"/>
    </row>
    <row r="5081" spans="1:8" ht="15.75" customHeight="1" x14ac:dyDescent="0.25">
      <c r="A5081" s="86" t="inlineStr">
        <is>
          <t>Address line (redacted)</t>
        </is>
      </c>
      <c r="B5081" s="86"/>
      <c r="C5081" s="17"/>
      <c r="D5081" s="18"/>
      <c r="E5081" s="19"/>
      <c r="F5081" s="17"/>
      <c r="G5081" s="17"/>
      <c r="H5081" s="25"/>
    </row>
    <row r="5082" spans="1:8" ht="15.75" customHeight="1" x14ac:dyDescent="0.25">
      <c r="A5082" s="86"/>
      <c r="B5082" s="86"/>
      <c r="C5082" s="17"/>
      <c r="D5082" s="24"/>
      <c r="E5082" s="17"/>
      <c r="F5082" s="18"/>
      <c r="G5082" s="17"/>
      <c r="H5082" s="25"/>
    </row>
    <row r="5083" spans="1:8" ht="15.75" customHeight="1" x14ac:dyDescent="0.25">
      <c r="A5083" s="86" t="inlineStr">
        <is>
          <t>Through: Transporter-001</t>
        </is>
      </c>
      <c r="B5083" s="86"/>
      <c r="C5083" s="17"/>
      <c r="D5083" s="24"/>
      <c r="E5083" s="17"/>
      <c r="F5083" s="18"/>
      <c r="G5083" s="17"/>
      <c r="H5083" s="25"/>
    </row>
    <row r="5084" spans="1:8" ht="15.75" customHeight="1" x14ac:dyDescent="0.25">
      <c r="A5084" s="86"/>
      <c r="B5084" s="86" t="inlineStr">
        <is>
          <t>Address line (redacted)</t>
        </is>
      </c>
      <c r="C5084" s="17"/>
      <c r="D5084" s="24"/>
      <c r="E5084" s="17"/>
      <c r="F5084" s="18"/>
      <c r="G5084" s="17"/>
      <c r="H5084" s="25"/>
    </row>
    <row r="5085" spans="1:8" ht="15.75" customHeight="1" x14ac:dyDescent="0.25">
      <c r="A5085" s="86"/>
      <c r="B5085" s="86" t="inlineStr">
        <is>
          <t>Address line (redacted)</t>
        </is>
      </c>
      <c r="C5085" s="17"/>
      <c r="D5085" s="24"/>
      <c r="E5085" s="17"/>
      <c r="F5085" s="18"/>
      <c r="G5085" s="17"/>
      <c r="H5085" s="25"/>
    </row>
    <row r="5086" spans="1:8" ht="15.75" customHeight="1" x14ac:dyDescent="0.25">
      <c r="D5086" s="24"/>
      <c r="E5086" s="17"/>
      <c r="F5086" s="18"/>
      <c r="G5086" s="17"/>
      <c r="H5086" s="25"/>
    </row>
    <row r="5087" spans="1:8" ht="15.75" customHeight="1" x14ac:dyDescent="0.25">
      <c r="A5087" s="17" t="s">
        <v>34</v>
      </c>
      <c r="B5087" s="17"/>
      <c r="C5087" s="17"/>
      <c r="D5087" s="18"/>
      <c r="E5087" s="17"/>
      <c r="F5087" s="18"/>
      <c r="G5087" s="17"/>
      <c r="H5087" s="25"/>
    </row>
    <row r="5088" spans="1:8" ht="15.75" customHeight="1" x14ac:dyDescent="0.25">
      <c r="A5088" s="17" t="s">
        <v>35</v>
      </c>
      <c r="B5088" s="17"/>
      <c r="C5088" s="17"/>
      <c r="D5088" s="18"/>
      <c r="E5088" s="17"/>
      <c r="F5088" s="18"/>
      <c r="G5088" s="17"/>
      <c r="H5088" s="25"/>
    </row>
    <row r="5089" spans="1:8" ht="15.75" customHeight="1" x14ac:dyDescent="0.25">
      <c r="A5089" s="17" t="s">
        <v>36</v>
      </c>
      <c r="B5089" s="17"/>
      <c r="C5089" s="17"/>
      <c r="D5089" s="18"/>
      <c r="E5089" s="17"/>
      <c r="F5089" s="18"/>
      <c r="G5089" s="17"/>
      <c r="H5089" s="25"/>
    </row>
    <row r="5090" spans="1:8" ht="15.75" customHeight="1" x14ac:dyDescent="0.25">
      <c r="A5090" s="17"/>
      <c r="B5090" s="17"/>
      <c r="C5090" s="17"/>
      <c r="D5090" s="18"/>
      <c r="E5090" s="17"/>
      <c r="F5090" s="18"/>
      <c r="G5090" s="17"/>
      <c r="H5090" s="25"/>
    </row>
    <row r="5091" spans="1:8" ht="15.75" customHeight="1" x14ac:dyDescent="0.25">
      <c r="A5091" s="26" t="s">
        <v>37</v>
      </c>
      <c r="B5091" s="27" t="s">
        <v>38</v>
      </c>
      <c r="C5091" s="401"/>
      <c r="D5091" s="402" t="s">
        <v>39</v>
      </c>
      <c r="E5091" s="403" t="s">
        <v>40</v>
      </c>
      <c r="F5091" s="30" t="s">
        <v>41</v>
      </c>
      <c r="G5091" s="31" t="s">
        <v>42</v>
      </c>
      <c r="H5091" s="33" t="s">
        <v>43</v>
      </c>
    </row>
    <row r="5092" spans="1:8" ht="15.75" customHeight="1" x14ac:dyDescent="0.25">
      <c r="A5092" s="34"/>
      <c r="B5092" s="35"/>
      <c r="C5092" s="36"/>
      <c r="D5092" s="37"/>
      <c r="E5092" s="37"/>
      <c r="F5092" s="38"/>
      <c r="G5092" s="39"/>
      <c r="H5092" s="40"/>
    </row>
    <row r="5093" spans="1:8" ht="15.75" customHeight="1" x14ac:dyDescent="0.25">
      <c r="A5093" s="47"/>
      <c r="B5093" s="404" t="s">
        <v>575</v>
      </c>
      <c r="C5093" s="405"/>
      <c r="D5093" s="50"/>
      <c r="E5093" s="50"/>
      <c r="F5093" s="194"/>
      <c r="G5093" s="50"/>
      <c r="H5093" s="45"/>
    </row>
    <row r="5094" spans="1:8" ht="15.75" customHeight="1" x14ac:dyDescent="0.25">
      <c r="A5094" s="47">
        <v>1</v>
      </c>
      <c r="B5094" s="208" t="s">
        <v>303</v>
      </c>
      <c r="C5094" s="50" t="s">
        <v>488</v>
      </c>
      <c r="D5094" s="50">
        <v>8</v>
      </c>
      <c r="E5094" s="50">
        <v>25</v>
      </c>
      <c r="F5094" s="194">
        <f t="shared" ref="F5094:F5095" si="247">+E5094*D5094</f>
      </c>
      <c r="G5094" s="50">
        <v>1</v>
      </c>
      <c r="H5094" s="45">
        <f t="shared" ref="H5094:H5095" si="248">+G5094*F5094</f>
      </c>
    </row>
    <row r="5095" spans="1:8" ht="15.75" customHeight="1" x14ac:dyDescent="0.25">
      <c r="A5095" s="47">
        <v>2</v>
      </c>
      <c r="B5095" s="208" t="s">
        <v>304</v>
      </c>
      <c r="C5095" s="50" t="s">
        <v>489</v>
      </c>
      <c r="D5095" s="50">
        <v>4</v>
      </c>
      <c r="E5095" s="50">
        <v>25</v>
      </c>
      <c r="F5095" s="194">
        <f t="shared" si="247"/>
      </c>
      <c r="G5095" s="50">
        <v>1</v>
      </c>
      <c r="H5095" s="45">
        <f t="shared" si="248"/>
      </c>
    </row>
    <row r="5096" spans="1:8" ht="15.75" customHeight="1" x14ac:dyDescent="0.25">
      <c r="A5096" s="47"/>
      <c r="B5096" s="208"/>
      <c r="C5096" s="50"/>
      <c r="D5096" s="50"/>
      <c r="E5096" s="50"/>
      <c r="F5096" s="194"/>
      <c r="G5096" s="50"/>
      <c r="H5096" s="45"/>
    </row>
    <row r="5097" spans="1:8" ht="15.75" customHeight="1" x14ac:dyDescent="0.25">
      <c r="A5097" s="47"/>
      <c r="B5097" s="208"/>
      <c r="C5097" s="194"/>
      <c r="D5097" s="50"/>
      <c r="E5097" s="50"/>
      <c r="F5097" s="194"/>
      <c r="G5097" s="50"/>
      <c r="H5097" s="45"/>
    </row>
    <row r="5098" spans="1:8" ht="15" customHeight="1" x14ac:dyDescent="0.25">
      <c r="A5098" s="47"/>
      <c r="B5098" s="360" t="s">
        <v>1308</v>
      </c>
      <c r="C5098" s="334"/>
      <c r="D5098" s="194"/>
      <c r="E5098" s="194"/>
      <c r="F5098" s="43"/>
      <c r="G5098" s="194"/>
      <c r="H5098" s="45"/>
    </row>
    <row r="5099" spans="1:8" ht="15.75" customHeight="1" x14ac:dyDescent="0.25">
      <c r="A5099" s="47"/>
      <c r="B5099" s="367"/>
      <c r="C5099" s="334"/>
      <c r="D5099" s="194"/>
      <c r="E5099" s="194"/>
      <c r="F5099" s="43"/>
      <c r="G5099" s="194"/>
      <c r="H5099" s="45"/>
    </row>
    <row r="5100" spans="1:8" ht="15.75" customHeight="1" x14ac:dyDescent="0.25">
      <c r="A5100" s="83"/>
      <c r="B5100" s="84"/>
      <c r="C5100" s="17"/>
      <c r="D5100" s="58"/>
      <c r="E5100" s="58"/>
      <c r="F5100" s="18"/>
      <c r="G5100" s="58"/>
      <c r="H5100" s="61"/>
    </row>
    <row r="5101" spans="1:8" ht="15.75" customHeight="1" x14ac:dyDescent="0.25">
      <c r="A5101" s="62"/>
      <c r="B5101" s="63"/>
      <c r="C5101" s="64" t="s">
        <v>58</v>
      </c>
      <c r="D5101" s="338">
        <f>SUM(D5094:D5100)</f>
      </c>
      <c r="E5101" s="28"/>
      <c r="F5101" s="28"/>
      <c r="G5101" s="339"/>
      <c r="H5101" s="328">
        <f>SUM(H5093:H5100)</f>
      </c>
    </row>
    <row r="5102" spans="1:8" ht="15.75" customHeight="1" x14ac:dyDescent="0.25">
      <c r="A5102" s="69"/>
      <c r="B5102" s="70"/>
      <c r="C5102" s="70"/>
      <c r="D5102" s="71"/>
      <c r="E5102" s="70"/>
      <c r="F5102" s="72"/>
      <c r="G5102" s="73"/>
      <c r="H5102" s="74"/>
    </row>
    <row r="5103" spans="1:8" ht="15.75" customHeight="1" x14ac:dyDescent="0.25">
      <c r="A5103" s="85" t="s">
        <v>1311</v>
      </c>
      <c r="B5103" s="85"/>
      <c r="C5103" s="85"/>
      <c r="D5103" s="85"/>
      <c r="E5103" s="85"/>
      <c r="F5103" s="85"/>
      <c r="G5103" s="85"/>
      <c r="H5103" s="85"/>
    </row>
    <row r="5104" spans="1:8" ht="15.75" customHeight="1" x14ac:dyDescent="0.25">
      <c r="A5104" s="76"/>
      <c r="B5104" s="76"/>
      <c r="C5104" s="76"/>
      <c r="D5104" s="77" t="s">
        <v>59</v>
      </c>
      <c r="E5104" s="76" t="s">
        <v>60</v>
      </c>
      <c r="F5104" s="76"/>
      <c r="G5104" s="17"/>
      <c r="H5104" s="25"/>
    </row>
    <row r="5105" spans="1:8" ht="15.75" customHeight="1" x14ac:dyDescent="0.25">
      <c r="A5105" s="17"/>
      <c r="B5105" s="17"/>
      <c r="C5105" s="17"/>
      <c r="D5105" s="18"/>
      <c r="E5105" s="17"/>
      <c r="F5105" s="17"/>
      <c r="G5105" s="17"/>
      <c r="H5105" s="25"/>
    </row>
    <row r="5106" spans="1:8" ht="15.75" customHeight="1" x14ac:dyDescent="0.25">
      <c r="A5106" s="17"/>
      <c r="B5106" s="17"/>
      <c r="C5106" s="17"/>
      <c r="D5106" s="18"/>
      <c r="E5106" s="17"/>
      <c r="F5106" s="17"/>
      <c r="G5106" s="17"/>
      <c r="H5106" s="25"/>
    </row>
    <row r="5107" spans="1:8" ht="15.75" customHeight="1" x14ac:dyDescent="0.25">
      <c r="A5107" s="76"/>
      <c r="B5107" s="76"/>
      <c r="C5107" s="76"/>
      <c r="D5107" s="77"/>
      <c r="E5107" s="76" t="s">
        <v>61</v>
      </c>
      <c r="F5107" s="76"/>
      <c r="G5107" s="17"/>
      <c r="H5107" s="25"/>
    </row>
    <row r="5108" spans="1:8" ht="15.75" customHeight="1" x14ac:dyDescent="0.25">
      <c r="D5108" s="9"/>
      <c r="H5108" s="9"/>
    </row>
    <row r="5109" spans="1:8" ht="15.75" customHeight="1" x14ac:dyDescent="0.25">
      <c r="D5109" s="9"/>
      <c r="H5109" s="9"/>
    </row>
    <row r="5110" spans="1:8" ht="15.75" customHeight="1" x14ac:dyDescent="0.25">
      <c r="D5110" s="9"/>
      <c r="H5110" s="9"/>
    </row>
    <row r="5111" spans="1:8" ht="15.75" customHeight="1" x14ac:dyDescent="0.25">
      <c r="D5111" s="9"/>
      <c r="H5111" s="9"/>
    </row>
    <row r="5112" spans="1:8" ht="15.75" customHeight="1" x14ac:dyDescent="0.25">
      <c r="D5112" s="9"/>
      <c r="H5112" s="9"/>
    </row>
    <row r="5113" spans="1:8" ht="15.75" customHeight="1" x14ac:dyDescent="0.25">
      <c r="D5113" s="9"/>
      <c r="H5113" s="9"/>
    </row>
    <row r="5114" spans="1:8" ht="15.75" customHeight="1" x14ac:dyDescent="0.25">
      <c r="D5114" s="9"/>
      <c r="H5114" s="9"/>
    </row>
    <row r="5115" spans="1:8" ht="15.75" customHeight="1" x14ac:dyDescent="0.25">
      <c r="D5115" s="9"/>
      <c r="H5115" s="9"/>
    </row>
    <row r="5116" spans="1:8" ht="15.75" customHeight="1" x14ac:dyDescent="0.25">
      <c r="D5116" s="9"/>
      <c r="H5116" s="9"/>
    </row>
    <row r="5117" spans="1:8" ht="15.75" customHeight="1" x14ac:dyDescent="0.25">
      <c r="D5117" s="9"/>
      <c r="H5117" s="9"/>
    </row>
    <row r="5118" spans="1:8" ht="15.75" customHeight="1" x14ac:dyDescent="0.25">
      <c r="D5118" s="9"/>
      <c r="H5118" s="9"/>
    </row>
    <row r="5119" spans="1:8" ht="15.75" customHeight="1" x14ac:dyDescent="0.25">
      <c r="D5119" s="9"/>
      <c r="H5119" s="9"/>
    </row>
    <row r="5120" spans="1:8" ht="15.75" customHeight="1" x14ac:dyDescent="0.25">
      <c r="D5120" s="9"/>
      <c r="H5120" s="9"/>
    </row>
    <row r="5121" spans="1:8" ht="15.75" customHeight="1" x14ac:dyDescent="0.25">
      <c r="D5121" s="9"/>
      <c r="H5121" s="9"/>
    </row>
    <row r="5122" spans="1:8" ht="15.75" customHeight="1" x14ac:dyDescent="0.25">
      <c r="D5122" s="9"/>
      <c r="H5122" s="9"/>
    </row>
    <row r="5123" spans="1:8" ht="15.75" customHeight="1" x14ac:dyDescent="0.25">
      <c r="A5123" s="10" t="s">
        <v>21</v>
      </c>
      <c r="B5123" s="10"/>
      <c r="C5123" s="10"/>
      <c r="D5123" s="10"/>
      <c r="E5123" s="10"/>
      <c r="F5123" s="10"/>
      <c r="G5123" s="10"/>
      <c r="H5123" s="10"/>
    </row>
    <row r="5124" spans="1:8" ht="15.75" customHeight="1" x14ac:dyDescent="0.25">
      <c r="D5124" s="9"/>
      <c r="H5124" s="9"/>
    </row>
    <row r="5125" spans="1:8" ht="15.75" customHeight="1" x14ac:dyDescent="0.25">
      <c r="A5125" s="17" t="s">
        <v>28</v>
      </c>
      <c r="B5125" s="17"/>
      <c r="C5125" s="17"/>
      <c r="E5125" s="17"/>
      <c r="F5125" s="19" t="s">
        <v>24</v>
      </c>
      <c r="G5125" s="21" t="s">
        <v>1026</v>
      </c>
      <c r="H5125" s="22"/>
    </row>
    <row r="5126" spans="1:8" ht="15.75" customHeight="1" x14ac:dyDescent="0.25">
      <c r="A5126" s="17" t="inlineStr">
        <is>
          <t>Dealer-025</t>
        </is>
      </c>
      <c r="B5126" s="17"/>
      <c r="C5126" s="36" t="inlineStr">
        <is>
          <t>ATTN: Contact-009</t>
        </is>
      </c>
      <c r="E5126" s="17"/>
      <c r="F5126" s="19" t="s">
        <v>29</v>
      </c>
      <c r="G5126" s="17" t="s">
        <v>1027</v>
      </c>
      <c r="H5126" s="18"/>
    </row>
    <row r="5127" spans="1:8" ht="15.75" customHeight="1" x14ac:dyDescent="0.25">
      <c r="A5127" s="17" t="inlineStr">
        <is>
          <t>Address line (redacted)</t>
        </is>
      </c>
      <c r="B5127" s="17"/>
      <c r="C5127" s="138"/>
      <c r="D5127" s="138"/>
      <c r="E5127" s="138"/>
      <c r="H5127" s="9"/>
    </row>
    <row r="5128" spans="1:8" ht="15.75" customHeight="1" x14ac:dyDescent="0.25">
      <c r="A5128" s="17" t="inlineStr">
        <is>
          <t>Address line (redacted)</t>
        </is>
      </c>
      <c r="B5128" s="17"/>
      <c r="C5128" s="138"/>
      <c r="D5128" s="138"/>
      <c r="E5128" s="138"/>
      <c r="H5128" s="9"/>
    </row>
    <row r="5129" spans="1:8" ht="15.75" customHeight="1" x14ac:dyDescent="0.25">
      <c r="A5129" s="17"/>
      <c r="B5129" s="17"/>
      <c r="C5129" s="138"/>
      <c r="D5129" s="138"/>
      <c r="E5129" s="138"/>
      <c r="H5129" s="9"/>
    </row>
    <row r="5130" spans="1:8" ht="15.75" customHeight="1" x14ac:dyDescent="0.25">
      <c r="A5130" s="17" t="s">
        <v>79</v>
      </c>
      <c r="B5130" s="17"/>
      <c r="C5130" s="17"/>
      <c r="D5130" s="18"/>
      <c r="E5130" s="17"/>
      <c r="F5130" s="18"/>
      <c r="G5130" s="17"/>
      <c r="H5130" s="25"/>
    </row>
    <row r="5131" spans="1:8" ht="15.75" customHeight="1" x14ac:dyDescent="0.25">
      <c r="A5131" s="17"/>
      <c r="B5131" s="17"/>
      <c r="C5131" s="17"/>
      <c r="D5131" s="18"/>
      <c r="E5131" s="17"/>
      <c r="F5131" s="18"/>
      <c r="G5131" s="17"/>
      <c r="H5131" s="25"/>
    </row>
    <row r="5132" spans="1:8" ht="15.75" customHeight="1" x14ac:dyDescent="0.25">
      <c r="A5132" s="17" t="s">
        <v>35</v>
      </c>
      <c r="B5132" s="17"/>
      <c r="C5132" s="17"/>
      <c r="D5132" s="18"/>
      <c r="E5132" s="17"/>
      <c r="F5132" s="18"/>
      <c r="G5132" s="17"/>
      <c r="H5132" s="25"/>
    </row>
    <row r="5133" spans="1:8" ht="15.75" customHeight="1" x14ac:dyDescent="0.25">
      <c r="A5133" s="17" t="s">
        <v>36</v>
      </c>
      <c r="B5133" s="17"/>
      <c r="C5133" s="17"/>
      <c r="D5133" s="18"/>
      <c r="E5133" s="17"/>
      <c r="F5133" s="18"/>
      <c r="G5133" s="17"/>
      <c r="H5133" s="25"/>
    </row>
    <row r="5134" spans="1:8" ht="15.75" customHeight="1" x14ac:dyDescent="0.25">
      <c r="A5134" s="89" t="s">
        <v>37</v>
      </c>
      <c r="B5134" s="90" t="s">
        <v>38</v>
      </c>
      <c r="C5134" s="90"/>
      <c r="D5134" s="91" t="s">
        <v>39</v>
      </c>
      <c r="E5134" s="91" t="s">
        <v>40</v>
      </c>
      <c r="F5134" s="92" t="s">
        <v>41</v>
      </c>
      <c r="G5134" s="93" t="s">
        <v>42</v>
      </c>
      <c r="H5134" s="94" t="s">
        <v>43</v>
      </c>
    </row>
    <row r="5135" spans="1:8" ht="15.75" customHeight="1" x14ac:dyDescent="0.25">
      <c r="A5135" s="102"/>
      <c r="B5135" s="249"/>
      <c r="C5135" s="249"/>
      <c r="D5135" s="194"/>
      <c r="E5135" s="50"/>
      <c r="F5135" s="106"/>
      <c r="G5135" s="50"/>
      <c r="H5135" s="45"/>
    </row>
    <row r="5136" spans="1:8" ht="15.75" customHeight="1" x14ac:dyDescent="0.25">
      <c r="A5136" s="102"/>
      <c r="B5136" s="190" t="s">
        <v>803</v>
      </c>
      <c r="C5136" s="190"/>
      <c r="D5136" s="194"/>
      <c r="E5136" s="50"/>
      <c r="F5136" s="106"/>
      <c r="G5136" s="50"/>
      <c r="H5136" s="45"/>
    </row>
    <row r="5137" spans="1:8" ht="15.75" customHeight="1" x14ac:dyDescent="0.25">
      <c r="A5137" s="102">
        <v>1</v>
      </c>
      <c r="B5137" s="225" t="s">
        <v>913</v>
      </c>
      <c r="C5137" s="157" t="s">
        <v>107</v>
      </c>
      <c r="D5137" s="194">
        <v>11</v>
      </c>
      <c r="E5137" s="50">
        <v>100</v>
      </c>
      <c r="F5137" s="106">
        <f>+E5137*D5137</f>
      </c>
      <c r="G5137" s="50">
        <v>1</v>
      </c>
      <c r="H5137" s="45">
        <f>+G5137*F5137</f>
      </c>
    </row>
    <row r="5138" spans="1:8" ht="15.75" customHeight="1" x14ac:dyDescent="0.25">
      <c r="A5138" s="102"/>
      <c r="B5138" s="103"/>
      <c r="C5138" s="157"/>
      <c r="D5138" s="194"/>
      <c r="E5138" s="50"/>
      <c r="F5138" s="106"/>
      <c r="G5138" s="50"/>
      <c r="H5138" s="45"/>
    </row>
    <row r="5139" spans="1:8" ht="15.75" customHeight="1" x14ac:dyDescent="0.25">
      <c r="A5139" s="102"/>
      <c r="B5139" s="103"/>
      <c r="C5139" s="157"/>
      <c r="D5139" s="194"/>
      <c r="E5139" s="50"/>
      <c r="F5139" s="106"/>
      <c r="G5139" s="50"/>
      <c r="H5139" s="45"/>
    </row>
    <row r="5140" spans="1:8" ht="15.75" customHeight="1" x14ac:dyDescent="0.25">
      <c r="A5140" s="102"/>
      <c r="B5140" s="103"/>
      <c r="C5140" s="157"/>
      <c r="D5140" s="194"/>
      <c r="E5140" s="50"/>
      <c r="F5140" s="106"/>
      <c r="G5140" s="50"/>
      <c r="H5140" s="45"/>
    </row>
    <row r="5141" spans="1:8" ht="15.75" customHeight="1" x14ac:dyDescent="0.25">
      <c r="A5141" s="102"/>
      <c r="B5141" s="103"/>
      <c r="C5141" s="157"/>
      <c r="D5141" s="194"/>
      <c r="E5141" s="50"/>
      <c r="F5141" s="106"/>
      <c r="G5141" s="50"/>
      <c r="H5141" s="45"/>
    </row>
    <row r="5142" spans="1:8" ht="15.75" customHeight="1" x14ac:dyDescent="0.25">
      <c r="A5142" s="102"/>
      <c r="B5142" s="103"/>
      <c r="C5142" s="157"/>
      <c r="D5142" s="194"/>
      <c r="E5142" s="50"/>
      <c r="F5142" s="106"/>
      <c r="G5142" s="50"/>
      <c r="H5142" s="45"/>
    </row>
    <row r="5143" spans="1:8" ht="15.75" customHeight="1" x14ac:dyDescent="0.25">
      <c r="A5143" s="102"/>
      <c r="B5143" s="213"/>
      <c r="C5143" s="103"/>
      <c r="D5143" s="194"/>
      <c r="E5143" s="194"/>
      <c r="F5143" s="194"/>
      <c r="G5143" s="50"/>
      <c r="H5143" s="45"/>
    </row>
    <row r="5144" spans="1:8" ht="15.75" customHeight="1" x14ac:dyDescent="0.25">
      <c r="A5144" s="111"/>
      <c r="B5144" s="213"/>
      <c r="C5144" s="231"/>
      <c r="D5144" s="108"/>
      <c r="E5144" s="114"/>
      <c r="F5144" s="109"/>
      <c r="G5144" s="115"/>
      <c r="H5144" s="110"/>
    </row>
    <row r="5145" spans="1:8" ht="15.75" customHeight="1" x14ac:dyDescent="0.25">
      <c r="A5145" s="116"/>
      <c r="B5145" s="117"/>
      <c r="C5145" s="118" t="s">
        <v>58</v>
      </c>
      <c r="D5145" s="119">
        <f>SUM(D5136:D5144)</f>
      </c>
      <c r="E5145" s="119"/>
      <c r="F5145" s="119">
        <f>SUM(F5136:F5144)</f>
      </c>
      <c r="G5145" s="120"/>
      <c r="H5145" s="121">
        <f>SUM(H5136:H5144)</f>
      </c>
    </row>
    <row r="5146" spans="1:8" ht="15.75" customHeight="1" x14ac:dyDescent="0.25">
      <c r="A5146" s="122"/>
      <c r="B5146" s="123"/>
      <c r="C5146" s="124"/>
      <c r="D5146" s="60"/>
      <c r="E5146" s="125"/>
      <c r="F5146" s="125"/>
      <c r="G5146" s="126"/>
      <c r="H5146" s="74"/>
    </row>
    <row r="5147" spans="1:8" ht="15.75" customHeight="1" x14ac:dyDescent="0.25">
      <c r="A5147" s="127"/>
      <c r="B5147" s="18"/>
      <c r="C5147" s="18"/>
      <c r="D5147" s="77" t="s">
        <v>59</v>
      </c>
      <c r="E5147" s="76" t="s">
        <v>60</v>
      </c>
      <c r="F5147" s="76"/>
      <c r="G5147" s="17"/>
      <c r="H5147" s="25"/>
    </row>
    <row r="5148" spans="1:8" ht="15.75" customHeight="1" x14ac:dyDescent="0.25">
      <c r="A5148" s="127"/>
      <c r="B5148" s="18"/>
      <c r="C5148" s="18"/>
      <c r="D5148" s="77"/>
      <c r="E5148" s="76"/>
      <c r="F5148" s="76"/>
      <c r="G5148" s="17"/>
      <c r="H5148" s="25"/>
    </row>
    <row r="5149" spans="1:8" ht="15.75" customHeight="1" x14ac:dyDescent="0.25">
      <c r="A5149" s="76"/>
      <c r="B5149" s="76"/>
      <c r="C5149" s="76"/>
      <c r="D5149" s="77"/>
      <c r="E5149" s="76"/>
      <c r="F5149" s="76"/>
      <c r="G5149" s="17"/>
      <c r="H5149" s="25"/>
    </row>
    <row r="5150" spans="1:8" ht="15.75" customHeight="1" x14ac:dyDescent="0.25">
      <c r="A5150" s="76"/>
      <c r="B5150" s="76"/>
      <c r="C5150" s="76"/>
      <c r="D5150" s="77"/>
      <c r="E5150" s="76" t="s">
        <v>61</v>
      </c>
      <c r="F5150" s="76"/>
      <c r="G5150" s="17"/>
      <c r="H5150" s="25"/>
    </row>
    <row r="5151" spans="1:8" ht="15.75" customHeight="1" x14ac:dyDescent="0.25">
      <c r="D5151" s="9"/>
      <c r="H5151" s="9"/>
    </row>
    <row r="5152" spans="1:8" ht="15.75" customHeight="1" x14ac:dyDescent="0.25">
      <c r="D5152" s="9"/>
      <c r="H5152" s="9"/>
    </row>
    <row r="5153" spans="4:8" ht="15.75" customHeight="1" x14ac:dyDescent="0.25">
      <c r="D5153" s="9"/>
      <c r="H5153" s="9"/>
    </row>
    <row r="5154" spans="4:8" ht="15.75" customHeight="1" x14ac:dyDescent="0.25">
      <c r="D5154" s="9"/>
      <c r="H5154" s="9"/>
    </row>
    <row r="5155" spans="4:8" ht="15.75" customHeight="1" x14ac:dyDescent="0.25">
      <c r="D5155" s="9"/>
      <c r="H5155" s="9"/>
    </row>
    <row r="5156" spans="4:8" ht="15.75" customHeight="1" x14ac:dyDescent="0.25">
      <c r="D5156" s="9"/>
      <c r="H5156" s="9"/>
    </row>
    <row r="5157" spans="4:8" ht="15.75" customHeight="1" x14ac:dyDescent="0.25">
      <c r="D5157" s="9"/>
      <c r="H5157" s="9"/>
    </row>
    <row r="5158" spans="4:8" ht="15.75" customHeight="1" x14ac:dyDescent="0.25">
      <c r="D5158" s="9"/>
      <c r="H5158" s="9"/>
    </row>
    <row r="5159" spans="4:8" ht="15.75" customHeight="1" x14ac:dyDescent="0.25">
      <c r="D5159" s="9"/>
      <c r="H5159" s="9"/>
    </row>
    <row r="5160" spans="4:8" ht="15.75" customHeight="1" x14ac:dyDescent="0.25">
      <c r="D5160" s="9"/>
      <c r="H5160" s="9"/>
    </row>
    <row r="5161" spans="4:8" ht="15.75" customHeight="1" x14ac:dyDescent="0.25">
      <c r="D5161" s="9"/>
      <c r="H5161" s="9"/>
    </row>
    <row r="5162" spans="4:8" ht="15.75" customHeight="1" x14ac:dyDescent="0.25">
      <c r="D5162" s="9"/>
      <c r="H5162" s="9"/>
    </row>
    <row r="5163" spans="4:8" ht="15.75" customHeight="1" x14ac:dyDescent="0.25">
      <c r="D5163" s="9"/>
      <c r="H5163" s="9"/>
    </row>
    <row r="5164" spans="4:8" ht="15.75" customHeight="1" x14ac:dyDescent="0.25">
      <c r="D5164" s="9"/>
      <c r="H5164" s="9"/>
    </row>
    <row r="5165" spans="4:8" ht="15.75" customHeight="1" x14ac:dyDescent="0.25">
      <c r="D5165" s="9"/>
      <c r="H5165" s="9"/>
    </row>
    <row r="5166" spans="4:8" ht="15.75" customHeight="1" x14ac:dyDescent="0.25">
      <c r="D5166" s="9"/>
      <c r="H5166" s="9"/>
    </row>
    <row r="5167" spans="4:8" ht="15.75" customHeight="1" x14ac:dyDescent="0.25">
      <c r="D5167" s="9"/>
      <c r="H5167" s="9"/>
    </row>
    <row r="5168" spans="4:8" ht="15.75" customHeight="1" x14ac:dyDescent="0.25">
      <c r="D5168" s="9"/>
      <c r="H5168" s="9"/>
    </row>
    <row r="5169" spans="1:8" ht="15.75" customHeight="1" x14ac:dyDescent="0.25">
      <c r="D5169" s="9"/>
      <c r="H5169" s="9"/>
    </row>
    <row r="5170" spans="1:8" ht="15.75" customHeight="1" x14ac:dyDescent="0.25">
      <c r="D5170" s="9"/>
      <c r="H5170" s="9"/>
    </row>
    <row r="5171" spans="1:8" ht="15.75" customHeight="1" x14ac:dyDescent="0.25">
      <c r="A5171" s="36" t="s">
        <v>21</v>
      </c>
      <c r="B5171" s="36"/>
      <c r="C5171" s="36"/>
      <c r="D5171" s="36"/>
      <c r="E5171" s="36"/>
      <c r="F5171" s="36"/>
      <c r="G5171" s="36"/>
      <c r="H5171" s="36"/>
    </row>
    <row r="5172" spans="1:8" ht="15.75" customHeight="1" x14ac:dyDescent="0.25">
      <c r="A5172" s="24"/>
      <c r="B5172" s="24"/>
      <c r="C5172" s="24"/>
      <c r="D5172" s="24"/>
      <c r="E5172" s="24"/>
      <c r="F5172" s="24"/>
      <c r="G5172" s="24"/>
      <c r="H5172" s="24"/>
    </row>
    <row r="5173" spans="1:8" ht="15.75" customHeight="1" x14ac:dyDescent="0.25">
      <c r="A5173" s="17" t="s">
        <v>28</v>
      </c>
      <c r="B5173" s="17"/>
      <c r="C5173" s="24"/>
      <c r="D5173" s="24"/>
      <c r="E5173" s="24"/>
      <c r="F5173" s="24"/>
      <c r="G5173" s="24"/>
      <c r="H5173" s="24"/>
    </row>
    <row r="5174" spans="1:8" ht="15.75" customHeight="1" x14ac:dyDescent="0.3">
      <c r="A5174" s="87" t="inlineStr">
        <is>
          <t>Dealer-002</t>
        </is>
      </c>
      <c r="B5174" s="87"/>
      <c r="C5174" s="17"/>
      <c r="D5174" s="18"/>
      <c r="E5174" s="17"/>
      <c r="F5174" s="19" t="s">
        <v>24</v>
      </c>
      <c r="G5174" s="21" t="s">
        <v>1030</v>
      </c>
      <c r="H5174" s="22"/>
    </row>
    <row r="5175" spans="1:8" ht="15.75" customHeight="1" x14ac:dyDescent="0.3">
      <c r="A5175" s="87" t="inlineStr">
        <is>
          <t>Address line (redacted)</t>
        </is>
      </c>
      <c r="B5175" s="87"/>
      <c r="C5175" s="17"/>
      <c r="D5175" s="18"/>
      <c r="E5175" s="17"/>
      <c r="F5175" s="19" t="s">
        <v>29</v>
      </c>
      <c r="G5175" s="17" t="s">
        <v>1031</v>
      </c>
      <c r="H5175" s="18"/>
    </row>
    <row r="5176" spans="1:8" ht="15.75" customHeight="1" x14ac:dyDescent="0.3">
      <c r="A5176" s="87" t="inlineStr">
        <is>
          <t>Address line (redacted)</t>
        </is>
      </c>
      <c r="B5176" s="87"/>
      <c r="C5176" s="17"/>
      <c r="D5176" s="18"/>
      <c r="E5176" s="19"/>
      <c r="F5176" s="17"/>
      <c r="G5176" s="17"/>
      <c r="H5176" s="25"/>
    </row>
    <row r="5177" spans="1:8" ht="15.75" customHeight="1" x14ac:dyDescent="0.25">
      <c r="A5177" s="17"/>
      <c r="B5177" s="17"/>
      <c r="C5177" s="17"/>
      <c r="D5177" s="24"/>
      <c r="E5177" s="17"/>
      <c r="F5177" s="18"/>
      <c r="G5177" s="17"/>
      <c r="H5177" s="25"/>
    </row>
    <row r="5178" spans="1:8" ht="15.75" customHeight="1" x14ac:dyDescent="0.25">
      <c r="A5178" s="17" t="s">
        <v>34</v>
      </c>
      <c r="B5178" s="17"/>
      <c r="C5178" s="17"/>
      <c r="D5178" s="18"/>
      <c r="E5178" s="17"/>
      <c r="F5178" s="18"/>
      <c r="G5178" s="17"/>
      <c r="H5178" s="25"/>
    </row>
    <row r="5179" spans="1:8" ht="15.75" customHeight="1" x14ac:dyDescent="0.25">
      <c r="A5179" s="17"/>
      <c r="B5179" s="17"/>
      <c r="C5179" s="17"/>
      <c r="D5179" s="18"/>
      <c r="E5179" s="17"/>
      <c r="F5179" s="18"/>
      <c r="G5179" s="17"/>
      <c r="H5179" s="25"/>
    </row>
    <row r="5180" spans="1:8" ht="15.75" customHeight="1" x14ac:dyDescent="0.25">
      <c r="A5180" s="17" t="s">
        <v>35</v>
      </c>
      <c r="B5180" s="17"/>
      <c r="C5180" s="17"/>
      <c r="D5180" s="18"/>
      <c r="E5180" s="17"/>
      <c r="F5180" s="18"/>
      <c r="G5180" s="17"/>
      <c r="H5180" s="25"/>
    </row>
    <row r="5181" spans="1:8" ht="15.75" customHeight="1" x14ac:dyDescent="0.25">
      <c r="A5181" s="17" t="s">
        <v>36</v>
      </c>
      <c r="B5181" s="17"/>
      <c r="C5181" s="17"/>
      <c r="D5181" s="18"/>
      <c r="E5181" s="17"/>
      <c r="F5181" s="18"/>
      <c r="G5181" s="17"/>
      <c r="H5181" s="25"/>
    </row>
    <row r="5182" spans="1:8" ht="15.75" customHeight="1" x14ac:dyDescent="0.25">
      <c r="A5182" s="17"/>
      <c r="B5182" s="17"/>
      <c r="C5182" s="17"/>
      <c r="D5182" s="18"/>
      <c r="E5182" s="17"/>
      <c r="F5182" s="18"/>
      <c r="G5182" s="17"/>
      <c r="H5182" s="25"/>
    </row>
    <row r="5183" spans="1:8" ht="15.75" customHeight="1" x14ac:dyDescent="0.25">
      <c r="A5183" s="26" t="s">
        <v>37</v>
      </c>
      <c r="B5183" s="27" t="s">
        <v>38</v>
      </c>
      <c r="C5183" s="27"/>
      <c r="D5183" s="28" t="s">
        <v>39</v>
      </c>
      <c r="E5183" s="29" t="s">
        <v>40</v>
      </c>
      <c r="F5183" s="30" t="s">
        <v>41</v>
      </c>
      <c r="G5183" s="31" t="s">
        <v>42</v>
      </c>
      <c r="H5183" s="33" t="s">
        <v>43</v>
      </c>
    </row>
    <row r="5184" spans="1:8" ht="15.75" customHeight="1" x14ac:dyDescent="0.25">
      <c r="A5184" s="344"/>
      <c r="B5184" s="345"/>
      <c r="C5184" s="346"/>
      <c r="D5184" s="37"/>
      <c r="E5184" s="347"/>
      <c r="F5184" s="348"/>
      <c r="G5184" s="346"/>
      <c r="H5184" s="349"/>
    </row>
    <row r="5185" spans="1:8" ht="15.75" customHeight="1" x14ac:dyDescent="0.25">
      <c r="A5185" s="47"/>
      <c r="B5185" s="79" t="s">
        <v>1317</v>
      </c>
      <c r="C5185" s="80"/>
      <c r="D5185" s="50"/>
      <c r="E5185" s="50"/>
      <c r="F5185" s="50"/>
      <c r="G5185" s="50"/>
      <c r="H5185" s="45"/>
    </row>
    <row r="5186" spans="1:8" ht="15.75" customHeight="1" x14ac:dyDescent="0.25">
      <c r="A5186" s="47">
        <v>1</v>
      </c>
      <c r="B5186" s="333" t="s">
        <v>176</v>
      </c>
      <c r="C5186" s="334" t="s">
        <v>954</v>
      </c>
      <c r="D5186" s="187">
        <v>6</v>
      </c>
      <c r="E5186" s="336">
        <v>4</v>
      </c>
      <c r="F5186" s="335">
        <v>23</v>
      </c>
      <c r="G5186" s="106">
        <v>1</v>
      </c>
      <c r="H5186" s="45">
        <f>+G5186*F5186</f>
      </c>
    </row>
    <row r="5187" spans="1:8" ht="15.75" customHeight="1" x14ac:dyDescent="0.25">
      <c r="A5187" s="47">
        <v>2</v>
      </c>
      <c r="B5187" s="333" t="s">
        <v>176</v>
      </c>
      <c r="C5187" s="334" t="s">
        <v>954</v>
      </c>
      <c r="D5187" s="189"/>
      <c r="E5187" s="337"/>
      <c r="F5187" s="335">
        <v>1</v>
      </c>
      <c r="G5187" s="224" t="s">
        <v>571</v>
      </c>
      <c r="H5187" s="45"/>
    </row>
    <row r="5188" spans="1:8" ht="15.75" customHeight="1" x14ac:dyDescent="0.25">
      <c r="A5188" s="47"/>
      <c r="B5188" s="79" t="s">
        <v>1318</v>
      </c>
      <c r="C5188" s="80"/>
      <c r="D5188" s="208"/>
      <c r="E5188" s="383"/>
      <c r="F5188" s="335"/>
      <c r="G5188" s="106"/>
      <c r="H5188" s="45"/>
    </row>
    <row r="5189" spans="1:8" ht="15.75" customHeight="1" x14ac:dyDescent="0.25">
      <c r="A5189" s="47">
        <v>3</v>
      </c>
      <c r="B5189" s="333" t="s">
        <v>271</v>
      </c>
      <c r="C5189" s="479" t="s">
        <v>454</v>
      </c>
      <c r="D5189" s="194">
        <v>2</v>
      </c>
      <c r="E5189" s="300">
        <v>6</v>
      </c>
      <c r="F5189" s="335">
        <f>+E5189*D5189</f>
      </c>
      <c r="G5189" s="43">
        <v>1</v>
      </c>
      <c r="H5189" s="45">
        <f>+G5189*F5189</f>
      </c>
    </row>
    <row r="5190" spans="1:8" ht="15.75" customHeight="1" x14ac:dyDescent="0.25">
      <c r="A5190" s="369"/>
      <c r="B5190" s="368"/>
      <c r="C5190" s="484"/>
      <c r="D5190" s="485"/>
      <c r="E5190" s="377"/>
      <c r="F5190" s="364"/>
      <c r="G5190" s="37"/>
      <c r="H5190" s="61"/>
    </row>
    <row r="5191" spans="1:8" ht="15.75" customHeight="1" x14ac:dyDescent="0.25">
      <c r="A5191" s="341"/>
      <c r="B5191" s="342"/>
      <c r="C5191" s="343" t="s">
        <v>58</v>
      </c>
      <c r="D5191" s="338">
        <f>SUM(D5185:D5189)</f>
      </c>
      <c r="E5191" s="28"/>
      <c r="F5191" s="28"/>
      <c r="G5191" s="339"/>
      <c r="H5191" s="328">
        <f>SUM(H5185:H5189)</f>
      </c>
    </row>
    <row r="5192" spans="1:8" ht="15.75" customHeight="1" x14ac:dyDescent="0.25">
      <c r="A5192" s="69"/>
      <c r="B5192" s="70"/>
      <c r="C5192" s="70"/>
      <c r="D5192" s="71"/>
      <c r="E5192" s="70"/>
      <c r="F5192" s="72"/>
      <c r="G5192" s="73"/>
      <c r="H5192" s="74"/>
    </row>
    <row r="5193" spans="1:8" ht="15.75" customHeight="1" x14ac:dyDescent="0.25">
      <c r="A5193" s="85" t="s">
        <v>72</v>
      </c>
      <c r="B5193" s="85"/>
      <c r="C5193" s="85"/>
      <c r="D5193" s="85"/>
      <c r="E5193" s="85"/>
      <c r="F5193" s="85"/>
      <c r="G5193" s="85"/>
      <c r="H5193" s="85"/>
    </row>
    <row r="5194" spans="1:8" ht="15.75" customHeight="1" x14ac:dyDescent="0.25">
      <c r="A5194" s="76"/>
      <c r="B5194" s="76"/>
      <c r="C5194" s="76"/>
      <c r="D5194" s="77" t="s">
        <v>59</v>
      </c>
      <c r="E5194" s="76" t="s">
        <v>60</v>
      </c>
      <c r="F5194" s="76"/>
      <c r="G5194" s="17"/>
      <c r="H5194" s="25"/>
    </row>
    <row r="5195" spans="1:8" ht="15.75" customHeight="1" x14ac:dyDescent="0.25">
      <c r="A5195" s="17"/>
      <c r="B5195" s="17"/>
      <c r="C5195" s="17"/>
      <c r="D5195" s="18"/>
      <c r="E5195" s="17"/>
      <c r="F5195" s="17"/>
      <c r="G5195" s="17"/>
      <c r="H5195" s="25"/>
    </row>
    <row r="5196" spans="1:8" ht="15.75" customHeight="1" x14ac:dyDescent="0.25">
      <c r="D5196" s="9"/>
      <c r="E5196" s="6" t="s">
        <v>979</v>
      </c>
      <c r="H5196" s="9"/>
    </row>
    <row r="5197" spans="1:8" ht="15.75" customHeight="1" x14ac:dyDescent="0.25">
      <c r="D5197" s="9"/>
      <c r="H5197" s="9"/>
    </row>
    <row r="5198" spans="1:8" ht="15.75" customHeight="1" x14ac:dyDescent="0.25">
      <c r="D5198" s="9"/>
      <c r="H5198" s="9"/>
    </row>
    <row r="5199" spans="1:8" ht="15.75" customHeight="1" x14ac:dyDescent="0.25">
      <c r="D5199" s="9"/>
      <c r="H5199" s="9"/>
    </row>
    <row r="5200" spans="1:8" ht="15.75" customHeight="1" x14ac:dyDescent="0.25">
      <c r="D5200" s="9"/>
      <c r="H5200" s="9"/>
    </row>
    <row r="5201" spans="1:8" ht="15.75" customHeight="1" x14ac:dyDescent="0.25">
      <c r="D5201" s="9"/>
      <c r="H5201" s="9"/>
    </row>
    <row r="5202" spans="1:8" ht="15.75" customHeight="1" x14ac:dyDescent="0.25">
      <c r="D5202" s="9"/>
      <c r="H5202" s="9"/>
    </row>
    <row r="5203" spans="1:8" ht="15.75" customHeight="1" x14ac:dyDescent="0.25">
      <c r="D5203" s="9"/>
      <c r="H5203" s="9"/>
    </row>
    <row r="5204" spans="1:8" ht="15.75" customHeight="1" x14ac:dyDescent="0.25">
      <c r="D5204" s="9"/>
      <c r="H5204" s="9"/>
    </row>
    <row r="5205" spans="1:8" ht="15.75" customHeight="1" x14ac:dyDescent="0.25">
      <c r="D5205" s="9"/>
      <c r="H5205" s="9"/>
    </row>
    <row r="5206" spans="1:8" ht="15.75" customHeight="1" x14ac:dyDescent="0.25">
      <c r="D5206" s="9"/>
      <c r="H5206" s="9"/>
    </row>
    <row r="5207" spans="1:8" ht="15.75" customHeight="1" x14ac:dyDescent="0.25">
      <c r="D5207" s="9"/>
      <c r="H5207" s="9"/>
    </row>
    <row r="5208" spans="1:8" ht="15.75" customHeight="1" x14ac:dyDescent="0.25">
      <c r="D5208" s="9"/>
      <c r="H5208" s="9"/>
    </row>
    <row r="5209" spans="1:8" ht="15.75" customHeight="1" x14ac:dyDescent="0.25">
      <c r="D5209" s="9"/>
      <c r="H5209" s="9"/>
    </row>
    <row r="5210" spans="1:8" ht="15.75" customHeight="1" x14ac:dyDescent="0.25">
      <c r="D5210" s="9"/>
      <c r="H5210" s="9"/>
    </row>
    <row r="5211" spans="1:8" ht="15.75" customHeight="1" x14ac:dyDescent="0.25">
      <c r="D5211" s="9"/>
      <c r="H5211" s="9"/>
    </row>
    <row r="5212" spans="1:8" ht="15.75" customHeight="1" x14ac:dyDescent="0.25">
      <c r="D5212" s="9"/>
      <c r="H5212" s="9"/>
    </row>
    <row r="5213" spans="1:8" ht="15.75" customHeight="1" x14ac:dyDescent="0.25">
      <c r="D5213" s="9"/>
      <c r="H5213" s="9"/>
    </row>
    <row r="5214" spans="1:8" ht="15.75" customHeight="1" x14ac:dyDescent="0.25">
      <c r="A5214" s="36" t="s">
        <v>21</v>
      </c>
      <c r="B5214" s="36"/>
      <c r="C5214" s="36"/>
      <c r="D5214" s="36"/>
      <c r="E5214" s="36"/>
      <c r="F5214" s="36"/>
      <c r="G5214" s="36"/>
      <c r="H5214" s="36"/>
    </row>
    <row r="5215" spans="1:8" ht="15.75" customHeight="1" x14ac:dyDescent="0.25">
      <c r="A5215" s="17"/>
      <c r="B5215" s="17"/>
      <c r="C5215" s="17"/>
      <c r="D5215" s="18"/>
      <c r="E5215" s="17"/>
      <c r="F5215" s="17"/>
      <c r="G5215" s="17"/>
      <c r="H5215" s="24"/>
    </row>
    <row r="5216" spans="1:8" ht="15.75" customHeight="1" x14ac:dyDescent="0.25">
      <c r="A5216" s="17" t="s">
        <v>28</v>
      </c>
      <c r="B5216" s="17"/>
      <c r="C5216" s="17"/>
      <c r="D5216" s="18"/>
      <c r="E5216" s="17"/>
      <c r="F5216" s="19" t="s">
        <v>24</v>
      </c>
      <c r="G5216" s="21" t="s">
        <v>680</v>
      </c>
      <c r="H5216" s="22"/>
    </row>
    <row r="5217" spans="1:8" ht="15.75" customHeight="1" x14ac:dyDescent="0.3">
      <c r="A5217" s="87" t="inlineStr">
        <is>
          <t>Dealer-002</t>
        </is>
      </c>
      <c r="B5217" s="87"/>
      <c r="C5217" s="17"/>
      <c r="D5217" s="18"/>
      <c r="E5217" s="17"/>
      <c r="F5217" s="19" t="s">
        <v>29</v>
      </c>
      <c r="G5217" s="17" t="s">
        <v>1032</v>
      </c>
      <c r="H5217" s="18"/>
    </row>
    <row r="5218" spans="1:8" ht="15.75" customHeight="1" x14ac:dyDescent="0.3">
      <c r="A5218" s="87" t="inlineStr">
        <is>
          <t>Address line (redacted)</t>
        </is>
      </c>
      <c r="B5218" s="87"/>
      <c r="C5218" s="17"/>
      <c r="D5218" s="18"/>
      <c r="E5218" s="19"/>
      <c r="F5218" s="17"/>
      <c r="G5218" s="17"/>
      <c r="H5218" s="25"/>
    </row>
    <row r="5219" spans="1:8" ht="15.75" customHeight="1" x14ac:dyDescent="0.3">
      <c r="A5219" s="87" t="inlineStr">
        <is>
          <t>Address line (redacted)</t>
        </is>
      </c>
      <c r="B5219" s="87"/>
      <c r="C5219" s="17"/>
      <c r="D5219" s="24"/>
      <c r="E5219" s="17"/>
      <c r="F5219" s="18"/>
      <c r="G5219" s="17"/>
      <c r="H5219" s="25"/>
    </row>
    <row r="5220" spans="1:8" ht="15.75" customHeight="1" x14ac:dyDescent="0.25">
      <c r="D5220" s="24"/>
      <c r="E5220" s="17"/>
      <c r="F5220" s="18"/>
      <c r="G5220" s="17"/>
      <c r="H5220" s="25"/>
    </row>
    <row r="5221" spans="1:8" ht="15.75" customHeight="1" x14ac:dyDescent="0.25">
      <c r="A5221" s="17" t="s">
        <v>34</v>
      </c>
      <c r="B5221" s="17"/>
      <c r="C5221" s="17"/>
      <c r="D5221" s="18"/>
      <c r="E5221" s="17"/>
      <c r="F5221" s="18"/>
      <c r="G5221" s="17"/>
      <c r="H5221" s="25"/>
    </row>
    <row r="5222" spans="1:8" ht="15.75" customHeight="1" x14ac:dyDescent="0.25">
      <c r="A5222" s="17" t="s">
        <v>35</v>
      </c>
      <c r="B5222" s="17"/>
      <c r="C5222" s="17"/>
      <c r="D5222" s="18"/>
      <c r="E5222" s="17"/>
      <c r="F5222" s="18"/>
      <c r="G5222" s="17"/>
      <c r="H5222" s="25"/>
    </row>
    <row r="5223" spans="1:8" ht="15.75" customHeight="1" x14ac:dyDescent="0.25">
      <c r="A5223" s="17" t="s">
        <v>36</v>
      </c>
      <c r="B5223" s="17"/>
      <c r="C5223" s="17"/>
      <c r="D5223" s="18"/>
      <c r="E5223" s="17"/>
      <c r="F5223" s="18"/>
      <c r="G5223" s="17"/>
      <c r="H5223" s="25"/>
    </row>
    <row r="5224" spans="1:8" ht="15.75" customHeight="1" x14ac:dyDescent="0.25">
      <c r="A5224" s="26" t="s">
        <v>37</v>
      </c>
      <c r="B5224" s="27" t="s">
        <v>38</v>
      </c>
      <c r="C5224" s="401"/>
      <c r="D5224" s="402" t="s">
        <v>39</v>
      </c>
      <c r="E5224" s="403" t="s">
        <v>40</v>
      </c>
      <c r="F5224" s="30" t="s">
        <v>41</v>
      </c>
      <c r="G5224" s="31" t="s">
        <v>42</v>
      </c>
      <c r="H5224" s="33" t="s">
        <v>43</v>
      </c>
    </row>
    <row r="5225" spans="1:8" ht="15.75" customHeight="1" x14ac:dyDescent="0.25">
      <c r="A5225" s="34"/>
      <c r="B5225" s="35"/>
      <c r="C5225" s="36"/>
      <c r="D5225" s="37"/>
      <c r="E5225" s="37"/>
      <c r="F5225" s="38"/>
      <c r="G5225" s="39"/>
      <c r="H5225" s="40"/>
    </row>
    <row r="5226" spans="1:8" ht="15.75" customHeight="1" x14ac:dyDescent="0.25">
      <c r="A5226" s="47"/>
      <c r="B5226" s="404" t="s">
        <v>12</v>
      </c>
      <c r="C5226" s="405"/>
      <c r="D5226" s="50"/>
      <c r="E5226" s="50"/>
      <c r="F5226" s="194"/>
      <c r="G5226" s="50"/>
      <c r="H5226" s="45"/>
    </row>
    <row r="5227" spans="1:8" ht="15.75" customHeight="1" x14ac:dyDescent="0.25">
      <c r="A5227" s="47">
        <v>1</v>
      </c>
      <c r="B5227" s="49" t="s">
        <v>1322</v>
      </c>
      <c r="D5227" s="108">
        <v>5</v>
      </c>
      <c r="E5227" s="108">
        <v>10</v>
      </c>
      <c r="F5227" s="194">
        <f>+E5227*D5227</f>
      </c>
      <c r="G5227" s="50">
        <v>1</v>
      </c>
      <c r="H5227" s="45">
        <f>+G5227*F5227</f>
      </c>
    </row>
    <row r="5228" spans="1:8" ht="15.75" customHeight="1" x14ac:dyDescent="0.25">
      <c r="A5228" s="47"/>
      <c r="B5228" s="404" t="s">
        <v>599</v>
      </c>
      <c r="C5228" s="405"/>
      <c r="D5228" s="108"/>
      <c r="E5228" s="108"/>
      <c r="F5228" s="194"/>
      <c r="G5228" s="50"/>
      <c r="H5228" s="45"/>
    </row>
    <row r="5229" spans="1:8" ht="15.75" customHeight="1" x14ac:dyDescent="0.25">
      <c r="A5229" s="47">
        <v>2</v>
      </c>
      <c r="B5229" s="49" t="s">
        <v>1325</v>
      </c>
      <c r="C5229" s="103" t="s">
        <v>440</v>
      </c>
      <c r="D5229" s="108">
        <v>20</v>
      </c>
      <c r="E5229" s="108">
        <v>10</v>
      </c>
      <c r="F5229" s="194">
        <f>+E5229*D5229</f>
      </c>
      <c r="G5229" s="50">
        <v>1</v>
      </c>
      <c r="H5229" s="45">
        <f>+G5229*F5229</f>
      </c>
    </row>
    <row r="5230" spans="1:8" ht="15.75" customHeight="1" x14ac:dyDescent="0.25">
      <c r="A5230" s="47"/>
      <c r="B5230" s="404" t="s">
        <v>109</v>
      </c>
      <c r="C5230" s="405"/>
      <c r="D5230" s="108"/>
      <c r="E5230" s="108"/>
      <c r="F5230" s="194"/>
      <c r="G5230" s="50"/>
      <c r="H5230" s="45"/>
    </row>
    <row r="5231" spans="1:8" ht="15.75" customHeight="1" x14ac:dyDescent="0.25">
      <c r="A5231" s="47">
        <v>3</v>
      </c>
      <c r="B5231" s="208" t="s">
        <v>585</v>
      </c>
      <c r="C5231" s="194" t="s">
        <v>760</v>
      </c>
      <c r="D5231" s="50">
        <v>1</v>
      </c>
      <c r="E5231" s="50" t="s">
        <v>1326</v>
      </c>
      <c r="F5231" s="194">
        <v>96</v>
      </c>
      <c r="G5231" s="50">
        <v>1</v>
      </c>
      <c r="H5231" s="45">
        <f>+G5231*F5231</f>
      </c>
    </row>
    <row r="5232" spans="1:8" ht="15.75" customHeight="1" x14ac:dyDescent="0.25">
      <c r="A5232" s="47">
        <v>4</v>
      </c>
      <c r="B5232" s="208" t="s">
        <v>585</v>
      </c>
      <c r="C5232" s="194" t="s">
        <v>760</v>
      </c>
      <c r="D5232" s="50"/>
      <c r="E5232" s="50"/>
      <c r="F5232" s="194">
        <v>4</v>
      </c>
      <c r="G5232" s="224" t="s">
        <v>571</v>
      </c>
      <c r="H5232" s="45"/>
    </row>
    <row r="5233" spans="1:8" ht="15.75" customHeight="1" x14ac:dyDescent="0.25">
      <c r="A5233" s="47">
        <v>5</v>
      </c>
      <c r="B5233" s="208" t="s">
        <v>172</v>
      </c>
      <c r="C5233" s="194" t="s">
        <v>477</v>
      </c>
      <c r="D5233" s="50"/>
      <c r="E5233" s="50" t="s">
        <v>1327</v>
      </c>
      <c r="F5233" s="194">
        <v>190</v>
      </c>
      <c r="G5233" s="50">
        <v>1</v>
      </c>
      <c r="H5233" s="45">
        <f>+G5233*F5233</f>
      </c>
    </row>
    <row r="5234" spans="1:8" ht="15.75" customHeight="1" x14ac:dyDescent="0.25">
      <c r="A5234" s="47">
        <v>6</v>
      </c>
      <c r="B5234" s="208" t="s">
        <v>172</v>
      </c>
      <c r="C5234" s="194" t="s">
        <v>477</v>
      </c>
      <c r="D5234" s="50"/>
      <c r="E5234" s="50"/>
      <c r="F5234" s="194">
        <v>8</v>
      </c>
      <c r="G5234" s="224" t="s">
        <v>571</v>
      </c>
      <c r="H5234" s="45"/>
    </row>
    <row r="5235" spans="1:8" ht="15.75" customHeight="1" x14ac:dyDescent="0.25">
      <c r="A5235" s="47"/>
      <c r="B5235" s="404" t="s">
        <v>354</v>
      </c>
      <c r="C5235" s="405"/>
      <c r="D5235" s="50"/>
      <c r="E5235" s="50"/>
      <c r="F5235" s="194"/>
      <c r="G5235" s="43"/>
      <c r="H5235" s="45"/>
    </row>
    <row r="5236" spans="1:8" ht="15.75" customHeight="1" x14ac:dyDescent="0.25">
      <c r="A5236" s="47">
        <v>7</v>
      </c>
      <c r="B5236" s="208" t="s">
        <v>322</v>
      </c>
      <c r="C5236" s="194" t="s">
        <v>512</v>
      </c>
      <c r="D5236" s="50">
        <v>1</v>
      </c>
      <c r="E5236" s="50">
        <v>50</v>
      </c>
      <c r="F5236" s="194">
        <f>+E5236*D5236</f>
      </c>
      <c r="G5236" s="50">
        <v>1</v>
      </c>
      <c r="H5236" s="45">
        <f>+G5236*F5236</f>
      </c>
    </row>
    <row r="5237" spans="1:8" ht="15.75" customHeight="1" x14ac:dyDescent="0.25">
      <c r="A5237" s="47"/>
      <c r="B5237" s="208"/>
      <c r="C5237" s="194"/>
      <c r="D5237" s="50"/>
      <c r="E5237" s="50"/>
      <c r="F5237" s="194"/>
      <c r="G5237" s="50"/>
      <c r="H5237" s="45"/>
    </row>
    <row r="5238" spans="1:8" ht="15.75" customHeight="1" x14ac:dyDescent="0.25">
      <c r="A5238" s="47"/>
      <c r="B5238" s="333"/>
      <c r="C5238" s="334"/>
      <c r="D5238" s="194"/>
      <c r="E5238" s="194"/>
      <c r="F5238" s="43"/>
      <c r="G5238" s="194"/>
      <c r="H5238" s="45"/>
    </row>
    <row r="5239" spans="1:8" ht="15.75" customHeight="1" x14ac:dyDescent="0.25">
      <c r="A5239" s="62"/>
      <c r="B5239" s="63"/>
      <c r="C5239" s="64" t="s">
        <v>58</v>
      </c>
      <c r="D5239" s="338">
        <f>SUM(D5226:D5238)</f>
      </c>
      <c r="E5239" s="28"/>
      <c r="F5239" s="338">
        <f>SUM(F5226:F5238)</f>
      </c>
      <c r="G5239" s="339"/>
      <c r="H5239" s="328">
        <f>SUM(H5226:H5238)</f>
      </c>
    </row>
    <row r="5240" spans="1:8" ht="15.75" customHeight="1" x14ac:dyDescent="0.25">
      <c r="A5240" s="69"/>
      <c r="B5240" s="70"/>
      <c r="C5240" s="70"/>
      <c r="D5240" s="71"/>
      <c r="E5240" s="70"/>
      <c r="F5240" s="72"/>
      <c r="G5240" s="73"/>
      <c r="H5240" s="74"/>
    </row>
    <row r="5241" spans="1:8" ht="15.75" customHeight="1" x14ac:dyDescent="0.25">
      <c r="A5241" s="85" t="s">
        <v>72</v>
      </c>
      <c r="B5241" s="85"/>
      <c r="C5241" s="85"/>
      <c r="D5241" s="85"/>
      <c r="E5241" s="85"/>
      <c r="F5241" s="85"/>
      <c r="G5241" s="85"/>
      <c r="H5241" s="85"/>
    </row>
    <row r="5242" spans="1:8" ht="15.75" customHeight="1" x14ac:dyDescent="0.25">
      <c r="A5242" s="76"/>
      <c r="B5242" s="76"/>
      <c r="C5242" s="76"/>
      <c r="D5242" s="77" t="s">
        <v>59</v>
      </c>
      <c r="E5242" s="76" t="s">
        <v>60</v>
      </c>
      <c r="F5242" s="76"/>
      <c r="G5242" s="17"/>
      <c r="H5242" s="25"/>
    </row>
    <row r="5243" spans="1:8" ht="15.75" customHeight="1" x14ac:dyDescent="0.25">
      <c r="A5243" s="76"/>
      <c r="B5243" s="76"/>
      <c r="C5243" s="76"/>
      <c r="D5243" s="77"/>
      <c r="E5243" s="76"/>
      <c r="F5243" s="76"/>
      <c r="G5243" s="17"/>
      <c r="H5243" s="25"/>
    </row>
    <row r="5244" spans="1:8" ht="15.75" customHeight="1" x14ac:dyDescent="0.25">
      <c r="A5244" s="76"/>
      <c r="B5244" s="76"/>
      <c r="C5244" s="76"/>
      <c r="D5244" s="77"/>
      <c r="E5244" s="76" t="s">
        <v>61</v>
      </c>
      <c r="F5244" s="76"/>
      <c r="G5244" s="17"/>
      <c r="H5244" s="25"/>
    </row>
    <row r="5245" spans="1:8" ht="15.75" customHeight="1" x14ac:dyDescent="0.25">
      <c r="D5245" s="9"/>
      <c r="H5245" s="9"/>
    </row>
    <row r="5246" spans="1:8" ht="15.75" customHeight="1" x14ac:dyDescent="0.25">
      <c r="D5246" s="9"/>
      <c r="H5246" s="9"/>
    </row>
    <row r="5247" spans="1:8" ht="15.75" customHeight="1" x14ac:dyDescent="0.25">
      <c r="D5247" s="9"/>
      <c r="H5247" s="9"/>
    </row>
    <row r="5248" spans="1:8" ht="15.75" customHeight="1" x14ac:dyDescent="0.25">
      <c r="D5248" s="9"/>
      <c r="H5248" s="9"/>
    </row>
    <row r="5249" spans="1:8" ht="15.75" customHeight="1" x14ac:dyDescent="0.25">
      <c r="D5249" s="9"/>
      <c r="H5249" s="9"/>
    </row>
    <row r="5250" spans="1:8" ht="15.75" customHeight="1" x14ac:dyDescent="0.25">
      <c r="D5250" s="9"/>
      <c r="H5250" s="9"/>
    </row>
    <row r="5251" spans="1:8" ht="15.75" customHeight="1" x14ac:dyDescent="0.25">
      <c r="D5251" s="9"/>
      <c r="H5251" s="9"/>
    </row>
    <row r="5252" spans="1:8" ht="15.75" customHeight="1" x14ac:dyDescent="0.25">
      <c r="D5252" s="9"/>
      <c r="H5252" s="9"/>
    </row>
    <row r="5253" spans="1:8" ht="15.75" customHeight="1" x14ac:dyDescent="0.25">
      <c r="D5253" s="9"/>
      <c r="H5253" s="9"/>
    </row>
    <row r="5254" spans="1:8" ht="15.75" customHeight="1" x14ac:dyDescent="0.25">
      <c r="D5254" s="9"/>
      <c r="H5254" s="9"/>
    </row>
    <row r="5255" spans="1:8" ht="15.75" customHeight="1" x14ac:dyDescent="0.25">
      <c r="D5255" s="9"/>
      <c r="H5255" s="9"/>
    </row>
    <row r="5256" spans="1:8" ht="15.75" customHeight="1" x14ac:dyDescent="0.25">
      <c r="D5256" s="9"/>
      <c r="H5256" s="9"/>
    </row>
    <row r="5257" spans="1:8" ht="15.75" customHeight="1" x14ac:dyDescent="0.25">
      <c r="D5257" s="9"/>
      <c r="H5257" s="9"/>
    </row>
    <row r="5258" spans="1:8" ht="15.75" customHeight="1" x14ac:dyDescent="0.25">
      <c r="D5258" s="9"/>
      <c r="H5258" s="9"/>
    </row>
    <row r="5259" spans="1:8" ht="15.75" customHeight="1" x14ac:dyDescent="0.25">
      <c r="A5259" s="36" t="s">
        <v>21</v>
      </c>
      <c r="B5259" s="36"/>
      <c r="C5259" s="36"/>
      <c r="D5259" s="36"/>
      <c r="E5259" s="36"/>
      <c r="F5259" s="36"/>
      <c r="G5259" s="36"/>
      <c r="H5259" s="36"/>
    </row>
    <row r="5260" spans="1:8" ht="15.75" customHeight="1" x14ac:dyDescent="0.25">
      <c r="A5260" s="17"/>
      <c r="B5260" s="17"/>
      <c r="C5260" s="17"/>
      <c r="D5260" s="18"/>
      <c r="E5260" s="17"/>
      <c r="F5260" s="17"/>
      <c r="G5260" s="17"/>
      <c r="H5260" s="24"/>
    </row>
    <row r="5261" spans="1:8" ht="15.75" customHeight="1" x14ac:dyDescent="0.25">
      <c r="A5261" s="17" t="s">
        <v>28</v>
      </c>
      <c r="B5261" s="17"/>
      <c r="C5261" s="17"/>
      <c r="D5261" s="18"/>
      <c r="E5261" s="17"/>
      <c r="F5261" s="19" t="s">
        <v>24</v>
      </c>
      <c r="G5261" s="21" t="s">
        <v>680</v>
      </c>
      <c r="H5261" s="22"/>
    </row>
    <row r="5262" spans="1:8" ht="15.75" customHeight="1" x14ac:dyDescent="0.25">
      <c r="A5262" s="17" t="inlineStr">
        <is>
          <t>Dealer-010</t>
        </is>
      </c>
      <c r="B5262" s="17"/>
      <c r="C5262" s="17"/>
      <c r="D5262" s="18"/>
      <c r="E5262" s="17"/>
      <c r="F5262" s="19" t="s">
        <v>29</v>
      </c>
      <c r="G5262" s="17" t="s">
        <v>1035</v>
      </c>
      <c r="H5262" s="18"/>
    </row>
    <row r="5263" spans="1:8" ht="15.75" customHeight="1" x14ac:dyDescent="0.25">
      <c r="A5263" s="17" t="inlineStr">
        <is>
          <t>Address line (redacted)</t>
        </is>
      </c>
      <c r="B5263" s="17"/>
      <c r="C5263" s="17"/>
      <c r="D5263" s="18"/>
      <c r="E5263" s="19"/>
      <c r="F5263" s="17"/>
      <c r="G5263" s="17"/>
      <c r="H5263" s="25"/>
    </row>
    <row r="5264" spans="1:8" ht="15.75" customHeight="1" x14ac:dyDescent="0.25">
      <c r="A5264" s="17" t="inlineStr">
        <is>
          <t>Address line (redacted)</t>
        </is>
      </c>
      <c r="B5264" s="17"/>
      <c r="C5264" s="17"/>
      <c r="D5264" s="24"/>
      <c r="E5264" s="17"/>
      <c r="F5264" s="18"/>
      <c r="G5264" s="17"/>
      <c r="H5264" s="25"/>
    </row>
    <row r="5265" spans="1:8" ht="15.75" customHeight="1" x14ac:dyDescent="0.25">
      <c r="A5265" s="17" t="inlineStr">
        <is>
          <t>Address line (redacted)</t>
        </is>
      </c>
      <c r="D5265" s="24"/>
      <c r="E5265" s="17"/>
      <c r="F5265" s="18"/>
      <c r="G5265" s="17"/>
      <c r="H5265" s="25"/>
    </row>
    <row r="5266" spans="1:8" ht="15.75" customHeight="1" x14ac:dyDescent="0.25">
      <c r="A5266" s="17"/>
      <c r="D5266" s="24"/>
      <c r="E5266" s="17"/>
      <c r="F5266" s="18"/>
      <c r="G5266" s="17"/>
      <c r="H5266" s="25"/>
    </row>
    <row r="5267" spans="1:8" ht="15.75" customHeight="1" x14ac:dyDescent="0.25">
      <c r="A5267" s="17" t="s">
        <v>34</v>
      </c>
      <c r="B5267" s="17"/>
      <c r="C5267" s="17"/>
      <c r="D5267" s="18"/>
      <c r="E5267" s="17"/>
      <c r="F5267" s="18"/>
      <c r="G5267" s="17"/>
      <c r="H5267" s="25"/>
    </row>
    <row r="5268" spans="1:8" ht="15.75" customHeight="1" x14ac:dyDescent="0.25">
      <c r="A5268" s="17" t="s">
        <v>35</v>
      </c>
      <c r="B5268" s="17"/>
      <c r="C5268" s="17"/>
      <c r="D5268" s="18"/>
      <c r="E5268" s="17"/>
      <c r="F5268" s="18"/>
      <c r="G5268" s="17"/>
      <c r="H5268" s="25"/>
    </row>
    <row r="5269" spans="1:8" ht="15.75" customHeight="1" x14ac:dyDescent="0.25">
      <c r="A5269" s="17" t="s">
        <v>36</v>
      </c>
      <c r="B5269" s="17"/>
      <c r="C5269" s="17"/>
      <c r="D5269" s="18"/>
      <c r="E5269" s="17"/>
      <c r="F5269" s="18"/>
      <c r="G5269" s="17"/>
      <c r="H5269" s="25"/>
    </row>
    <row r="5270" spans="1:8" ht="15.75" customHeight="1" x14ac:dyDescent="0.25">
      <c r="A5270" s="26" t="s">
        <v>37</v>
      </c>
      <c r="B5270" s="27" t="s">
        <v>38</v>
      </c>
      <c r="C5270" s="401"/>
      <c r="D5270" s="402" t="s">
        <v>39</v>
      </c>
      <c r="E5270" s="403" t="s">
        <v>40</v>
      </c>
      <c r="F5270" s="30" t="s">
        <v>41</v>
      </c>
      <c r="G5270" s="31" t="s">
        <v>42</v>
      </c>
      <c r="H5270" s="33" t="s">
        <v>43</v>
      </c>
    </row>
    <row r="5271" spans="1:8" ht="15.75" customHeight="1" x14ac:dyDescent="0.25">
      <c r="A5271" s="34"/>
      <c r="B5271" s="35"/>
      <c r="C5271" s="36"/>
      <c r="D5271" s="37"/>
      <c r="E5271" s="37"/>
      <c r="F5271" s="38"/>
      <c r="G5271" s="39"/>
      <c r="H5271" s="40"/>
    </row>
    <row r="5272" spans="1:8" ht="15.75" customHeight="1" x14ac:dyDescent="0.25">
      <c r="A5272" s="47"/>
      <c r="B5272" s="404" t="s">
        <v>12</v>
      </c>
      <c r="C5272" s="405"/>
      <c r="D5272" s="50"/>
      <c r="E5272" s="50"/>
      <c r="F5272" s="194"/>
      <c r="G5272" s="50"/>
      <c r="H5272" s="45"/>
    </row>
    <row r="5273" spans="1:8" ht="15.75" customHeight="1" x14ac:dyDescent="0.25">
      <c r="A5273" s="47">
        <v>1</v>
      </c>
      <c r="B5273" s="49" t="s">
        <v>1322</v>
      </c>
      <c r="D5273" s="108">
        <v>8</v>
      </c>
      <c r="E5273" s="108">
        <v>10</v>
      </c>
      <c r="F5273" s="194">
        <f>+E5273*D5273</f>
      </c>
      <c r="G5273" s="50">
        <v>1</v>
      </c>
      <c r="H5273" s="45">
        <f>+G5273*F5273</f>
      </c>
    </row>
    <row r="5274" spans="1:8" ht="15.75" customHeight="1" x14ac:dyDescent="0.25">
      <c r="A5274" s="47"/>
      <c r="B5274" s="49"/>
      <c r="C5274" s="103"/>
      <c r="D5274" s="108"/>
      <c r="E5274" s="108"/>
      <c r="F5274" s="194"/>
      <c r="G5274" s="50"/>
      <c r="H5274" s="45"/>
    </row>
    <row r="5275" spans="1:8" ht="15.75" customHeight="1" x14ac:dyDescent="0.25">
      <c r="A5275" s="47"/>
      <c r="B5275" s="208"/>
      <c r="C5275" s="194"/>
      <c r="D5275" s="50"/>
      <c r="E5275" s="50"/>
      <c r="F5275" s="194"/>
      <c r="G5275" s="50"/>
      <c r="H5275" s="45"/>
    </row>
    <row r="5276" spans="1:8" ht="15.75" customHeight="1" x14ac:dyDescent="0.25">
      <c r="A5276" s="47"/>
      <c r="B5276" s="208"/>
      <c r="C5276" s="194"/>
      <c r="D5276" s="50"/>
      <c r="E5276" s="50"/>
      <c r="F5276" s="194"/>
      <c r="G5276" s="50"/>
      <c r="H5276" s="45"/>
    </row>
    <row r="5277" spans="1:8" ht="15.75" customHeight="1" x14ac:dyDescent="0.25">
      <c r="A5277" s="47"/>
      <c r="B5277" s="333"/>
      <c r="C5277" s="334"/>
      <c r="D5277" s="194"/>
      <c r="E5277" s="194"/>
      <c r="F5277" s="43"/>
      <c r="G5277" s="194"/>
      <c r="H5277" s="45"/>
    </row>
    <row r="5278" spans="1:8" ht="15.75" customHeight="1" x14ac:dyDescent="0.25">
      <c r="A5278" s="62"/>
      <c r="B5278" s="63"/>
      <c r="C5278" s="64" t="s">
        <v>58</v>
      </c>
      <c r="D5278" s="338">
        <f>SUM(D5272:D5277)</f>
      </c>
      <c r="E5278" s="28"/>
      <c r="F5278" s="338">
        <f>SUM(F5272:F5277)</f>
      </c>
      <c r="G5278" s="339"/>
      <c r="H5278" s="328">
        <f>SUM(H5272:H5277)</f>
      </c>
    </row>
    <row r="5279" spans="1:8" ht="15.75" customHeight="1" x14ac:dyDescent="0.25">
      <c r="A5279" s="69"/>
      <c r="B5279" s="70"/>
      <c r="C5279" s="70"/>
      <c r="D5279" s="71"/>
      <c r="E5279" s="70"/>
      <c r="F5279" s="72"/>
      <c r="G5279" s="73"/>
      <c r="H5279" s="74"/>
    </row>
    <row r="5280" spans="1:8" ht="15.75" customHeight="1" x14ac:dyDescent="0.25">
      <c r="A5280" s="85" t="s">
        <v>72</v>
      </c>
      <c r="B5280" s="85"/>
      <c r="C5280" s="85"/>
      <c r="D5280" s="85"/>
      <c r="E5280" s="85"/>
      <c r="F5280" s="85"/>
      <c r="G5280" s="85"/>
      <c r="H5280" s="85"/>
    </row>
    <row r="5281" spans="1:8" ht="15.75" customHeight="1" x14ac:dyDescent="0.25">
      <c r="A5281" s="76"/>
      <c r="B5281" s="76"/>
      <c r="C5281" s="76"/>
      <c r="D5281" s="77" t="s">
        <v>59</v>
      </c>
      <c r="E5281" s="76" t="s">
        <v>60</v>
      </c>
      <c r="F5281" s="76"/>
      <c r="G5281" s="17"/>
      <c r="H5281" s="25"/>
    </row>
    <row r="5282" spans="1:8" ht="15.75" customHeight="1" x14ac:dyDescent="0.25">
      <c r="A5282" s="76"/>
      <c r="B5282" s="76"/>
      <c r="C5282" s="76"/>
      <c r="D5282" s="77"/>
      <c r="E5282" s="76"/>
      <c r="F5282" s="76"/>
      <c r="G5282" s="17"/>
      <c r="H5282" s="25"/>
    </row>
    <row r="5283" spans="1:8" ht="15.75" customHeight="1" x14ac:dyDescent="0.25">
      <c r="A5283" s="76"/>
      <c r="B5283" s="76"/>
      <c r="C5283" s="76"/>
      <c r="D5283" s="77"/>
      <c r="E5283" s="76" t="s">
        <v>61</v>
      </c>
      <c r="F5283" s="76"/>
      <c r="G5283" s="17"/>
      <c r="H5283" s="25"/>
    </row>
    <row r="5284" spans="1:8" ht="15.75" customHeight="1" x14ac:dyDescent="0.25">
      <c r="D5284" s="9"/>
      <c r="H5284" s="9"/>
    </row>
    <row r="5285" spans="1:8" ht="15.75" customHeight="1" x14ac:dyDescent="0.25">
      <c r="D5285" s="9"/>
      <c r="H5285" s="9"/>
    </row>
    <row r="5286" spans="1:8" ht="15.75" customHeight="1" x14ac:dyDescent="0.25">
      <c r="D5286" s="9"/>
      <c r="H5286" s="9"/>
    </row>
    <row r="5287" spans="1:8" ht="15.75" customHeight="1" x14ac:dyDescent="0.25">
      <c r="D5287" s="9"/>
      <c r="H5287" s="9"/>
    </row>
    <row r="5288" spans="1:8" ht="15.75" customHeight="1" x14ac:dyDescent="0.25">
      <c r="D5288" s="9"/>
      <c r="H5288" s="9"/>
    </row>
    <row r="5289" spans="1:8" ht="15.75" customHeight="1" x14ac:dyDescent="0.25">
      <c r="D5289" s="9"/>
      <c r="H5289" s="9"/>
    </row>
    <row r="5290" spans="1:8" ht="15.75" customHeight="1" x14ac:dyDescent="0.25">
      <c r="D5290" s="9"/>
      <c r="H5290" s="9"/>
    </row>
    <row r="5291" spans="1:8" ht="15.75" customHeight="1" x14ac:dyDescent="0.25">
      <c r="D5291" s="9"/>
      <c r="H5291" s="9"/>
    </row>
    <row r="5292" spans="1:8" ht="15.75" customHeight="1" x14ac:dyDescent="0.25">
      <c r="D5292" s="9"/>
      <c r="H5292" s="9"/>
    </row>
    <row r="5293" spans="1:8" ht="15.75" customHeight="1" x14ac:dyDescent="0.25">
      <c r="D5293" s="9"/>
      <c r="H5293" s="9"/>
    </row>
    <row r="5294" spans="1:8" ht="15.75" customHeight="1" x14ac:dyDescent="0.25">
      <c r="D5294" s="9"/>
      <c r="H5294" s="9"/>
    </row>
    <row r="5295" spans="1:8" ht="15.75" customHeight="1" x14ac:dyDescent="0.25">
      <c r="D5295" s="9"/>
      <c r="H5295" s="9"/>
    </row>
    <row r="5296" spans="1:8" ht="15.75" customHeight="1" x14ac:dyDescent="0.25">
      <c r="D5296" s="9"/>
      <c r="H5296" s="9"/>
    </row>
    <row r="5297" spans="1:8" ht="15.75" customHeight="1" x14ac:dyDescent="0.25">
      <c r="D5297" s="9"/>
      <c r="H5297" s="9"/>
    </row>
    <row r="5298" spans="1:8" ht="15.75" customHeight="1" x14ac:dyDescent="0.25">
      <c r="D5298" s="9"/>
      <c r="H5298" s="9"/>
    </row>
    <row r="5299" spans="1:8" ht="15.75" customHeight="1" x14ac:dyDescent="0.25">
      <c r="D5299" s="9"/>
      <c r="H5299" s="9"/>
    </row>
    <row r="5300" spans="1:8" ht="15.75" customHeight="1" x14ac:dyDescent="0.25">
      <c r="D5300" s="9"/>
      <c r="H5300" s="9"/>
    </row>
    <row r="5301" spans="1:8" ht="15.75" customHeight="1" x14ac:dyDescent="0.25">
      <c r="D5301" s="9"/>
      <c r="H5301" s="9"/>
    </row>
    <row r="5302" spans="1:8" ht="15.75" customHeight="1" x14ac:dyDescent="0.25">
      <c r="D5302" s="9"/>
      <c r="H5302" s="9"/>
    </row>
    <row r="5303" spans="1:8" ht="15.75" customHeight="1" x14ac:dyDescent="0.25">
      <c r="D5303" s="9"/>
      <c r="H5303" s="9"/>
    </row>
    <row r="5304" spans="1:8" ht="15.75" customHeight="1" x14ac:dyDescent="0.25">
      <c r="D5304" s="9"/>
      <c r="H5304" s="9"/>
    </row>
    <row r="5305" spans="1:8" ht="15.75" customHeight="1" x14ac:dyDescent="0.25">
      <c r="A5305" s="36" t="s">
        <v>21</v>
      </c>
      <c r="B5305" s="36"/>
      <c r="C5305" s="36"/>
      <c r="D5305" s="36"/>
      <c r="E5305" s="36"/>
      <c r="F5305" s="36"/>
      <c r="G5305" s="36"/>
      <c r="H5305" s="36"/>
    </row>
    <row r="5306" spans="1:8" ht="15.75" customHeight="1" x14ac:dyDescent="0.25">
      <c r="A5306" s="17"/>
      <c r="B5306" s="17"/>
      <c r="C5306" s="17"/>
      <c r="D5306" s="18"/>
      <c r="E5306" s="17"/>
      <c r="F5306" s="17"/>
      <c r="G5306" s="17"/>
      <c r="H5306" s="24"/>
    </row>
    <row r="5307" spans="1:8" ht="15.75" customHeight="1" x14ac:dyDescent="0.25">
      <c r="A5307" s="17" t="s">
        <v>28</v>
      </c>
      <c r="B5307" s="17"/>
      <c r="C5307" s="17"/>
      <c r="D5307" s="18"/>
      <c r="E5307" s="17"/>
      <c r="F5307" s="19" t="s">
        <v>24</v>
      </c>
      <c r="G5307" s="21" t="s">
        <v>680</v>
      </c>
      <c r="H5307" s="22"/>
    </row>
    <row r="5308" spans="1:8" ht="15.75" customHeight="1" x14ac:dyDescent="0.3">
      <c r="A5308" s="17" t="inlineStr">
        <is>
          <t>Dealer-003</t>
        </is>
      </c>
      <c r="B5308" s="87"/>
      <c r="C5308" s="17"/>
      <c r="D5308" s="18"/>
      <c r="E5308" s="17"/>
      <c r="F5308" s="19" t="s">
        <v>29</v>
      </c>
      <c r="G5308" s="17" t="s">
        <v>1037</v>
      </c>
      <c r="H5308" s="18"/>
    </row>
    <row r="5309" spans="1:8" ht="15.75" customHeight="1" x14ac:dyDescent="0.3">
      <c r="A5309" s="17" t="inlineStr">
        <is>
          <t>Address line (redacted)</t>
        </is>
      </c>
      <c r="B5309" s="87"/>
      <c r="C5309" s="17"/>
      <c r="D5309" s="18"/>
      <c r="E5309" s="19"/>
      <c r="F5309" s="17"/>
      <c r="G5309" s="17"/>
      <c r="H5309" s="25"/>
    </row>
    <row r="5310" spans="1:8" ht="15.75" customHeight="1" x14ac:dyDescent="0.3">
      <c r="A5310" s="17" t="inlineStr">
        <is>
          <t>Address line (redacted)</t>
        </is>
      </c>
      <c r="B5310" s="87"/>
      <c r="C5310" s="17"/>
      <c r="D5310" s="24"/>
      <c r="E5310" s="17"/>
      <c r="F5310" s="18"/>
      <c r="G5310" s="17"/>
      <c r="H5310" s="25"/>
    </row>
    <row r="5311" spans="1:8" ht="15.75" customHeight="1" x14ac:dyDescent="0.25">
      <c r="A5311" s="17"/>
      <c r="D5311" s="24"/>
      <c r="E5311" s="17"/>
      <c r="F5311" s="18"/>
      <c r="G5311" s="17"/>
      <c r="H5311" s="25"/>
    </row>
    <row r="5312" spans="1:8" ht="15.75" customHeight="1" x14ac:dyDescent="0.25">
      <c r="A5312" s="17" t="s">
        <v>34</v>
      </c>
      <c r="B5312" s="17"/>
      <c r="C5312" s="17"/>
      <c r="D5312" s="18"/>
      <c r="E5312" s="17"/>
      <c r="F5312" s="18"/>
      <c r="G5312" s="17"/>
      <c r="H5312" s="25"/>
    </row>
    <row r="5313" spans="1:8" ht="15.75" customHeight="1" x14ac:dyDescent="0.25">
      <c r="A5313" s="17" t="s">
        <v>35</v>
      </c>
      <c r="B5313" s="17"/>
      <c r="C5313" s="17"/>
      <c r="D5313" s="18"/>
      <c r="E5313" s="17"/>
      <c r="F5313" s="18"/>
      <c r="G5313" s="17"/>
      <c r="H5313" s="25"/>
    </row>
    <row r="5314" spans="1:8" ht="15.75" customHeight="1" x14ac:dyDescent="0.25">
      <c r="A5314" s="17" t="s">
        <v>36</v>
      </c>
      <c r="B5314" s="17"/>
      <c r="C5314" s="17"/>
      <c r="D5314" s="18"/>
      <c r="E5314" s="17"/>
      <c r="F5314" s="18"/>
      <c r="G5314" s="17"/>
      <c r="H5314" s="25"/>
    </row>
    <row r="5315" spans="1:8" ht="15.75" customHeight="1" x14ac:dyDescent="0.25">
      <c r="A5315" s="26" t="s">
        <v>37</v>
      </c>
      <c r="B5315" s="27" t="s">
        <v>38</v>
      </c>
      <c r="C5315" s="401"/>
      <c r="D5315" s="402" t="s">
        <v>39</v>
      </c>
      <c r="E5315" s="403" t="s">
        <v>40</v>
      </c>
      <c r="F5315" s="30" t="s">
        <v>41</v>
      </c>
      <c r="G5315" s="31" t="s">
        <v>42</v>
      </c>
      <c r="H5315" s="33" t="s">
        <v>43</v>
      </c>
    </row>
    <row r="5316" spans="1:8" ht="15.75" customHeight="1" x14ac:dyDescent="0.25">
      <c r="A5316" s="34"/>
      <c r="B5316" s="35"/>
      <c r="C5316" s="36"/>
      <c r="D5316" s="37"/>
      <c r="E5316" s="37"/>
      <c r="F5316" s="38"/>
      <c r="G5316" s="39"/>
      <c r="H5316" s="40"/>
    </row>
    <row r="5317" spans="1:8" ht="15.75" customHeight="1" x14ac:dyDescent="0.25">
      <c r="A5317" s="47"/>
      <c r="B5317" s="404" t="s">
        <v>12</v>
      </c>
      <c r="C5317" s="405"/>
      <c r="D5317" s="50"/>
      <c r="E5317" s="50"/>
      <c r="F5317" s="194"/>
      <c r="G5317" s="50"/>
      <c r="H5317" s="45"/>
    </row>
    <row r="5318" spans="1:8" ht="15.75" customHeight="1" x14ac:dyDescent="0.25">
      <c r="A5318" s="47">
        <v>1</v>
      </c>
      <c r="B5318" s="49" t="s">
        <v>1333</v>
      </c>
      <c r="D5318" s="108">
        <v>20</v>
      </c>
      <c r="E5318" s="108">
        <v>10</v>
      </c>
      <c r="F5318" s="194">
        <f t="shared" ref="F5318:F5319" si="249">+E5318*D5318</f>
      </c>
      <c r="G5318" s="50">
        <v>1</v>
      </c>
      <c r="H5318" s="45">
        <f>+G5318*F5318</f>
      </c>
    </row>
    <row r="5319" spans="1:8" ht="15.75" customHeight="1" x14ac:dyDescent="0.25">
      <c r="A5319" s="47">
        <v>2</v>
      </c>
      <c r="B5319" s="49" t="s">
        <v>1333</v>
      </c>
      <c r="D5319" s="108">
        <v>1</v>
      </c>
      <c r="E5319" s="108">
        <v>10</v>
      </c>
      <c r="F5319" s="194">
        <f t="shared" si="249"/>
      </c>
      <c r="G5319" s="224" t="s">
        <v>571</v>
      </c>
      <c r="H5319" s="45"/>
    </row>
    <row r="5320" spans="1:8" ht="15.75" customHeight="1" x14ac:dyDescent="0.25">
      <c r="A5320" s="47"/>
      <c r="B5320" s="404" t="s">
        <v>825</v>
      </c>
      <c r="C5320" s="405"/>
      <c r="D5320" s="108"/>
      <c r="E5320" s="108"/>
      <c r="F5320" s="194"/>
      <c r="G5320" s="50"/>
      <c r="H5320" s="45"/>
    </row>
    <row r="5321" spans="1:8" ht="15.75" customHeight="1" x14ac:dyDescent="0.25">
      <c r="A5321" s="47">
        <v>2</v>
      </c>
      <c r="B5321" s="208" t="s">
        <v>1335</v>
      </c>
      <c r="C5321" s="194" t="s">
        <v>509</v>
      </c>
      <c r="D5321" s="50">
        <f>200/25</f>
      </c>
      <c r="E5321" s="50">
        <v>25</v>
      </c>
      <c r="F5321" s="194">
        <f t="shared" ref="F5321:F5322" si="250">+E5321*D5321</f>
      </c>
      <c r="G5321" s="50">
        <v>1</v>
      </c>
      <c r="H5321" s="45">
        <f t="shared" ref="H5321:H5322" si="251">+G5321*F5321</f>
      </c>
    </row>
    <row r="5322" spans="1:8" ht="15.75" customHeight="1" x14ac:dyDescent="0.25">
      <c r="A5322" s="47">
        <v>3</v>
      </c>
      <c r="B5322" s="208" t="s">
        <v>135</v>
      </c>
      <c r="C5322" s="194" t="s">
        <v>485</v>
      </c>
      <c r="D5322" s="50">
        <v>1</v>
      </c>
      <c r="E5322" s="50">
        <v>25</v>
      </c>
      <c r="F5322" s="194">
        <f t="shared" si="250"/>
      </c>
      <c r="G5322" s="50">
        <v>1</v>
      </c>
      <c r="H5322" s="45">
        <f t="shared" si="251"/>
      </c>
    </row>
    <row r="5323" spans="1:8" ht="15.75" customHeight="1" x14ac:dyDescent="0.25">
      <c r="A5323" s="47"/>
      <c r="B5323" s="404" t="s">
        <v>109</v>
      </c>
      <c r="C5323" s="405"/>
      <c r="D5323" s="50"/>
      <c r="E5323" s="50"/>
      <c r="F5323" s="194"/>
      <c r="G5323" s="50"/>
      <c r="H5323" s="45"/>
    </row>
    <row r="5324" spans="1:8" ht="15.75" customHeight="1" x14ac:dyDescent="0.25">
      <c r="A5324" s="47">
        <v>4</v>
      </c>
      <c r="B5324" s="208" t="s">
        <v>1336</v>
      </c>
      <c r="C5324" s="194" t="s">
        <v>478</v>
      </c>
      <c r="D5324" s="50"/>
      <c r="E5324" s="50" t="s">
        <v>55</v>
      </c>
      <c r="F5324" s="194">
        <v>25</v>
      </c>
      <c r="G5324" s="50">
        <v>1</v>
      </c>
      <c r="H5324" s="45">
        <f t="shared" ref="H5324:H5325" si="252">+G5324*F5324</f>
      </c>
    </row>
    <row r="5325" spans="1:8" ht="15.75" customHeight="1" x14ac:dyDescent="0.25">
      <c r="A5325" s="47">
        <v>5</v>
      </c>
      <c r="B5325" s="208" t="s">
        <v>1338</v>
      </c>
      <c r="C5325" s="194" t="s">
        <v>999</v>
      </c>
      <c r="D5325" s="187">
        <v>1</v>
      </c>
      <c r="E5325" s="50" t="s">
        <v>1327</v>
      </c>
      <c r="F5325" s="194">
        <v>192</v>
      </c>
      <c r="G5325" s="50">
        <v>1</v>
      </c>
      <c r="H5325" s="45">
        <f t="shared" si="252"/>
      </c>
    </row>
    <row r="5326" spans="1:8" ht="15.75" customHeight="1" x14ac:dyDescent="0.25">
      <c r="A5326" s="47">
        <v>6</v>
      </c>
      <c r="B5326" s="208" t="s">
        <v>1338</v>
      </c>
      <c r="C5326" s="194" t="s">
        <v>999</v>
      </c>
      <c r="D5326" s="189"/>
      <c r="E5326" s="50"/>
      <c r="F5326" s="194">
        <v>8</v>
      </c>
      <c r="G5326" s="210" t="s">
        <v>571</v>
      </c>
      <c r="H5326" s="45"/>
    </row>
    <row r="5327" spans="1:8" ht="15.75" customHeight="1" x14ac:dyDescent="0.25">
      <c r="A5327" s="47">
        <v>7</v>
      </c>
      <c r="B5327" s="208" t="s">
        <v>1339</v>
      </c>
      <c r="C5327" s="194" t="s">
        <v>475</v>
      </c>
      <c r="D5327" s="50"/>
      <c r="E5327" s="50" t="s">
        <v>55</v>
      </c>
      <c r="F5327" s="194">
        <v>25</v>
      </c>
      <c r="G5327" s="50">
        <v>1</v>
      </c>
      <c r="H5327" s="45">
        <f>+G5327*F5327</f>
      </c>
    </row>
    <row r="5328" spans="1:8" ht="15.75" customHeight="1" x14ac:dyDescent="0.25">
      <c r="A5328" s="47"/>
      <c r="B5328" s="333"/>
      <c r="C5328" s="334"/>
      <c r="D5328" s="194"/>
      <c r="E5328" s="194"/>
      <c r="F5328" s="43"/>
      <c r="G5328" s="194"/>
      <c r="H5328" s="45"/>
    </row>
    <row r="5329" spans="1:8" ht="15.75" customHeight="1" x14ac:dyDescent="0.25">
      <c r="A5329" s="62"/>
      <c r="B5329" s="63"/>
      <c r="C5329" s="64" t="s">
        <v>58</v>
      </c>
      <c r="D5329" s="338">
        <f>SUM(D5317:D5328)</f>
      </c>
      <c r="E5329" s="28"/>
      <c r="F5329" s="338">
        <f>SUM(F5317:F5328)</f>
      </c>
      <c r="G5329" s="339"/>
      <c r="H5329" s="328">
        <f>SUM(H5317:H5328)</f>
      </c>
    </row>
    <row r="5330" spans="1:8" ht="15.75" customHeight="1" x14ac:dyDescent="0.25">
      <c r="A5330" s="69"/>
      <c r="B5330" s="70"/>
      <c r="C5330" s="70"/>
      <c r="D5330" s="71"/>
      <c r="E5330" s="70"/>
      <c r="F5330" s="72"/>
      <c r="G5330" s="73"/>
      <c r="H5330" s="74"/>
    </row>
    <row r="5331" spans="1:8" ht="15.75" customHeight="1" x14ac:dyDescent="0.25">
      <c r="A5331" s="85" t="s">
        <v>72</v>
      </c>
      <c r="B5331" s="85"/>
      <c r="C5331" s="85"/>
      <c r="D5331" s="85"/>
      <c r="E5331" s="85"/>
      <c r="F5331" s="85"/>
      <c r="G5331" s="85"/>
      <c r="H5331" s="85"/>
    </row>
    <row r="5332" spans="1:8" ht="15.75" customHeight="1" x14ac:dyDescent="0.25">
      <c r="A5332" s="76"/>
      <c r="B5332" s="76"/>
      <c r="C5332" s="76"/>
      <c r="D5332" s="77" t="s">
        <v>59</v>
      </c>
      <c r="E5332" s="76" t="s">
        <v>60</v>
      </c>
      <c r="F5332" s="76"/>
      <c r="G5332" s="17"/>
      <c r="H5332" s="25"/>
    </row>
    <row r="5333" spans="1:8" ht="15.75" customHeight="1" x14ac:dyDescent="0.25">
      <c r="A5333" s="76"/>
      <c r="B5333" s="76"/>
      <c r="C5333" s="76"/>
      <c r="D5333" s="77"/>
      <c r="E5333" s="76"/>
      <c r="F5333" s="76"/>
      <c r="G5333" s="17"/>
      <c r="H5333" s="25"/>
    </row>
    <row r="5334" spans="1:8" ht="15.75" customHeight="1" x14ac:dyDescent="0.25">
      <c r="A5334" s="76"/>
      <c r="B5334" s="76"/>
      <c r="C5334" s="76"/>
      <c r="D5334" s="77"/>
      <c r="E5334" s="76" t="s">
        <v>61</v>
      </c>
      <c r="F5334" s="76"/>
      <c r="G5334" s="17"/>
      <c r="H5334" s="25"/>
    </row>
    <row r="5335" spans="1:8" ht="15.75" customHeight="1" x14ac:dyDescent="0.25">
      <c r="D5335" s="9"/>
      <c r="H5335" s="9"/>
    </row>
    <row r="5336" spans="1:8" ht="15.75" customHeight="1" x14ac:dyDescent="0.25">
      <c r="D5336" s="9"/>
      <c r="H5336" s="9"/>
    </row>
    <row r="5337" spans="1:8" ht="15.75" customHeight="1" x14ac:dyDescent="0.25">
      <c r="D5337" s="9"/>
      <c r="H5337" s="9"/>
    </row>
    <row r="5338" spans="1:8" ht="15.75" customHeight="1" x14ac:dyDescent="0.25">
      <c r="D5338" s="9"/>
      <c r="H5338" s="9"/>
    </row>
    <row r="5339" spans="1:8" ht="15.75" customHeight="1" x14ac:dyDescent="0.25">
      <c r="D5339" s="9"/>
      <c r="H5339" s="9"/>
    </row>
    <row r="5340" spans="1:8" ht="15.75" customHeight="1" x14ac:dyDescent="0.25">
      <c r="D5340" s="9"/>
      <c r="H5340" s="9"/>
    </row>
    <row r="5341" spans="1:8" ht="15.75" customHeight="1" x14ac:dyDescent="0.25">
      <c r="D5341" s="9"/>
      <c r="H5341" s="9"/>
    </row>
    <row r="5342" spans="1:8" ht="15.75" customHeight="1" x14ac:dyDescent="0.25">
      <c r="D5342" s="9"/>
      <c r="H5342" s="9"/>
    </row>
    <row r="5343" spans="1:8" ht="15.75" customHeight="1" x14ac:dyDescent="0.25">
      <c r="D5343" s="9"/>
      <c r="H5343" s="9"/>
    </row>
    <row r="5344" spans="1:8" ht="15.75" customHeight="1" x14ac:dyDescent="0.25">
      <c r="D5344" s="9"/>
      <c r="H5344" s="9"/>
    </row>
    <row r="5345" spans="1:8" ht="15.75" customHeight="1" x14ac:dyDescent="0.25">
      <c r="D5345" s="9"/>
      <c r="H5345" s="9"/>
    </row>
    <row r="5346" spans="1:8" ht="15.75" customHeight="1" x14ac:dyDescent="0.25">
      <c r="D5346" s="9"/>
      <c r="H5346" s="9"/>
    </row>
    <row r="5347" spans="1:8" ht="15.75" customHeight="1" x14ac:dyDescent="0.25">
      <c r="D5347" s="9"/>
      <c r="H5347" s="9"/>
    </row>
    <row r="5348" spans="1:8" ht="15.75" customHeight="1" x14ac:dyDescent="0.25">
      <c r="D5348" s="9"/>
      <c r="H5348" s="9"/>
    </row>
    <row r="5349" spans="1:8" ht="15.75" customHeight="1" x14ac:dyDescent="0.25">
      <c r="D5349" s="9"/>
      <c r="H5349" s="9"/>
    </row>
    <row r="5350" spans="1:8" ht="15.75" customHeight="1" x14ac:dyDescent="0.25">
      <c r="A5350" s="36" t="s">
        <v>21</v>
      </c>
      <c r="B5350" s="36"/>
      <c r="C5350" s="36"/>
      <c r="D5350" s="36"/>
      <c r="E5350" s="36"/>
      <c r="F5350" s="36"/>
      <c r="G5350" s="36"/>
      <c r="H5350" s="36"/>
    </row>
    <row r="5351" spans="1:8" ht="15.75" customHeight="1" x14ac:dyDescent="0.25">
      <c r="A5351" s="17"/>
      <c r="B5351" s="17"/>
      <c r="C5351" s="17"/>
      <c r="D5351" s="18"/>
      <c r="E5351" s="17"/>
      <c r="F5351" s="17"/>
      <c r="G5351" s="17"/>
      <c r="H5351" s="24"/>
    </row>
    <row r="5352" spans="1:8" ht="15.75" customHeight="1" x14ac:dyDescent="0.25">
      <c r="A5352" s="17" t="s">
        <v>28</v>
      </c>
      <c r="B5352" s="17"/>
      <c r="C5352" s="17"/>
      <c r="D5352" s="18"/>
      <c r="E5352" s="17"/>
      <c r="F5352" s="19" t="s">
        <v>24</v>
      </c>
      <c r="G5352" s="21" t="s">
        <v>680</v>
      </c>
      <c r="H5352" s="22"/>
    </row>
    <row r="5353" spans="1:8" ht="15.75" customHeight="1" x14ac:dyDescent="0.25">
      <c r="A5353" s="17" t="inlineStr">
        <is>
          <t>Dealer-004</t>
        </is>
      </c>
      <c r="B5353" s="17"/>
      <c r="C5353" s="17"/>
      <c r="D5353" s="18"/>
      <c r="E5353" s="17"/>
      <c r="F5353" s="19" t="s">
        <v>29</v>
      </c>
      <c r="G5353" s="17" t="s">
        <v>1042</v>
      </c>
      <c r="H5353" s="18"/>
    </row>
    <row r="5354" spans="1:8" ht="15.75" customHeight="1" x14ac:dyDescent="0.25">
      <c r="A5354" s="17" t="inlineStr">
        <is>
          <t>Address line (redacted)</t>
        </is>
      </c>
      <c r="B5354" s="17"/>
      <c r="C5354" s="17"/>
      <c r="D5354" s="18"/>
      <c r="E5354" s="19"/>
      <c r="F5354" s="17"/>
      <c r="G5354" s="17"/>
      <c r="H5354" s="25"/>
    </row>
    <row r="5355" spans="1:8" ht="15.75" customHeight="1" x14ac:dyDescent="0.25">
      <c r="A5355" s="17" t="inlineStr">
        <is>
          <t>Address line (redacted)</t>
        </is>
      </c>
      <c r="B5355" s="17"/>
      <c r="C5355" s="17"/>
      <c r="D5355" s="24"/>
      <c r="E5355" s="17"/>
      <c r="F5355" s="18"/>
      <c r="G5355" s="17"/>
      <c r="H5355" s="25"/>
    </row>
    <row r="5356" spans="1:8" ht="15.75" customHeight="1" x14ac:dyDescent="0.25">
      <c r="A5356" s="17"/>
      <c r="D5356" s="24"/>
      <c r="E5356" s="17"/>
      <c r="F5356" s="18"/>
      <c r="G5356" s="17"/>
      <c r="H5356" s="25"/>
    </row>
    <row r="5357" spans="1:8" ht="15.75" customHeight="1" x14ac:dyDescent="0.25">
      <c r="A5357" s="17" t="s">
        <v>34</v>
      </c>
      <c r="B5357" s="17"/>
      <c r="C5357" s="17"/>
      <c r="D5357" s="18"/>
      <c r="E5357" s="17"/>
      <c r="F5357" s="18"/>
      <c r="G5357" s="17"/>
      <c r="H5357" s="25"/>
    </row>
    <row r="5358" spans="1:8" ht="15.75" customHeight="1" x14ac:dyDescent="0.25">
      <c r="A5358" s="17" t="s">
        <v>35</v>
      </c>
      <c r="B5358" s="17"/>
      <c r="C5358" s="17"/>
      <c r="D5358" s="18"/>
      <c r="E5358" s="17"/>
      <c r="F5358" s="18"/>
      <c r="G5358" s="17"/>
      <c r="H5358" s="25"/>
    </row>
    <row r="5359" spans="1:8" ht="15.75" customHeight="1" x14ac:dyDescent="0.25">
      <c r="A5359" s="17" t="s">
        <v>36</v>
      </c>
      <c r="B5359" s="17"/>
      <c r="C5359" s="17"/>
      <c r="D5359" s="18"/>
      <c r="E5359" s="17"/>
      <c r="F5359" s="18"/>
      <c r="G5359" s="17"/>
      <c r="H5359" s="25"/>
    </row>
    <row r="5360" spans="1:8" ht="15.75" customHeight="1" x14ac:dyDescent="0.25">
      <c r="A5360" s="26" t="s">
        <v>37</v>
      </c>
      <c r="B5360" s="27" t="s">
        <v>38</v>
      </c>
      <c r="C5360" s="401"/>
      <c r="D5360" s="402" t="s">
        <v>39</v>
      </c>
      <c r="E5360" s="403" t="s">
        <v>40</v>
      </c>
      <c r="F5360" s="30" t="s">
        <v>41</v>
      </c>
      <c r="G5360" s="31" t="s">
        <v>42</v>
      </c>
      <c r="H5360" s="33" t="s">
        <v>43</v>
      </c>
    </row>
    <row r="5361" spans="1:8" ht="15.75" customHeight="1" x14ac:dyDescent="0.25">
      <c r="A5361" s="34"/>
      <c r="B5361" s="35"/>
      <c r="C5361" s="36"/>
      <c r="D5361" s="37"/>
      <c r="E5361" s="37"/>
      <c r="F5361" s="38"/>
      <c r="G5361" s="39"/>
      <c r="H5361" s="40"/>
    </row>
    <row r="5362" spans="1:8" ht="15.75" customHeight="1" x14ac:dyDescent="0.25">
      <c r="A5362" s="47"/>
      <c r="B5362" s="404" t="s">
        <v>12</v>
      </c>
      <c r="C5362" s="405"/>
      <c r="D5362" s="50"/>
      <c r="E5362" s="50"/>
      <c r="F5362" s="194"/>
      <c r="G5362" s="50"/>
      <c r="H5362" s="45"/>
    </row>
    <row r="5363" spans="1:8" ht="15.75" customHeight="1" x14ac:dyDescent="0.25">
      <c r="A5363" s="47">
        <v>1</v>
      </c>
      <c r="B5363" s="49" t="s">
        <v>1345</v>
      </c>
      <c r="C5363" s="103"/>
      <c r="D5363" s="187">
        <v>19</v>
      </c>
      <c r="E5363" s="187">
        <v>10</v>
      </c>
      <c r="F5363" s="194">
        <v>181</v>
      </c>
      <c r="G5363" s="50">
        <v>1</v>
      </c>
      <c r="H5363" s="45">
        <f>+G5363*F5363</f>
      </c>
    </row>
    <row r="5364" spans="1:8" ht="15.75" customHeight="1" x14ac:dyDescent="0.25">
      <c r="A5364" s="47">
        <v>2</v>
      </c>
      <c r="B5364" s="49" t="s">
        <v>1346</v>
      </c>
      <c r="C5364" s="103"/>
      <c r="D5364" s="189"/>
      <c r="E5364" s="189"/>
      <c r="F5364" s="194">
        <v>9</v>
      </c>
      <c r="G5364" s="224" t="s">
        <v>571</v>
      </c>
      <c r="H5364" s="45"/>
    </row>
    <row r="5365" spans="1:8" ht="15.75" customHeight="1" x14ac:dyDescent="0.25">
      <c r="A5365" s="47">
        <v>3</v>
      </c>
      <c r="B5365" s="49" t="s">
        <v>175</v>
      </c>
      <c r="C5365" s="103"/>
      <c r="D5365" s="108">
        <v>10</v>
      </c>
      <c r="E5365" s="108">
        <v>5</v>
      </c>
      <c r="F5365" s="194">
        <f>+E5365*D5365</f>
      </c>
      <c r="G5365" s="50">
        <v>1</v>
      </c>
      <c r="H5365" s="45">
        <f>+G5365*F5365</f>
      </c>
    </row>
    <row r="5366" spans="1:8" ht="15.75" customHeight="1" x14ac:dyDescent="0.25">
      <c r="A5366" s="47"/>
      <c r="B5366" s="404" t="s">
        <v>564</v>
      </c>
      <c r="C5366" s="405"/>
      <c r="D5366" s="50"/>
      <c r="E5366" s="50"/>
      <c r="F5366" s="194"/>
      <c r="G5366" s="50"/>
      <c r="H5366" s="45"/>
    </row>
    <row r="5367" spans="1:8" ht="15.75" customHeight="1" x14ac:dyDescent="0.25">
      <c r="A5367" s="47">
        <v>4</v>
      </c>
      <c r="B5367" s="208" t="s">
        <v>1054</v>
      </c>
      <c r="C5367" s="194"/>
      <c r="D5367" s="50">
        <v>50</v>
      </c>
      <c r="E5367" s="50">
        <v>1</v>
      </c>
      <c r="F5367" s="194">
        <f>+E5367*D5367</f>
      </c>
      <c r="G5367" s="50">
        <v>1</v>
      </c>
      <c r="H5367" s="45">
        <f>+G5367*F5367</f>
      </c>
    </row>
    <row r="5368" spans="1:8" ht="15.75" customHeight="1" x14ac:dyDescent="0.25">
      <c r="A5368" s="47"/>
      <c r="B5368" s="404" t="s">
        <v>646</v>
      </c>
      <c r="C5368" s="405"/>
      <c r="D5368" s="50"/>
      <c r="E5368" s="50"/>
      <c r="F5368" s="194"/>
      <c r="G5368" s="50"/>
      <c r="H5368" s="45"/>
    </row>
    <row r="5369" spans="1:8" ht="15.75" customHeight="1" x14ac:dyDescent="0.25">
      <c r="A5369" s="47">
        <v>5</v>
      </c>
      <c r="B5369" s="208" t="s">
        <v>581</v>
      </c>
      <c r="C5369" s="194" t="s">
        <v>482</v>
      </c>
      <c r="D5369" s="50">
        <v>3</v>
      </c>
      <c r="E5369" s="50">
        <v>100</v>
      </c>
      <c r="F5369" s="194">
        <f>+E5369*D5369</f>
      </c>
      <c r="G5369" s="50">
        <v>1</v>
      </c>
      <c r="H5369" s="45">
        <f t="shared" ref="H5369:H5370" si="253">+G5369*F5369</f>
      </c>
    </row>
    <row r="5370" spans="1:8" ht="15.75" customHeight="1" x14ac:dyDescent="0.25">
      <c r="A5370" s="47">
        <v>6</v>
      </c>
      <c r="B5370" s="208" t="s">
        <v>1347</v>
      </c>
      <c r="C5370" s="194" t="s">
        <v>483</v>
      </c>
      <c r="D5370" s="187">
        <v>1</v>
      </c>
      <c r="E5370" s="187" t="s">
        <v>1326</v>
      </c>
      <c r="F5370" s="194">
        <v>96</v>
      </c>
      <c r="G5370" s="50">
        <v>1</v>
      </c>
      <c r="H5370" s="45">
        <f t="shared" si="253"/>
      </c>
    </row>
    <row r="5371" spans="1:8" ht="15.75" customHeight="1" x14ac:dyDescent="0.25">
      <c r="A5371" s="47">
        <v>7</v>
      </c>
      <c r="B5371" s="208" t="s">
        <v>1347</v>
      </c>
      <c r="C5371" s="194" t="s">
        <v>483</v>
      </c>
      <c r="D5371" s="189"/>
      <c r="E5371" s="189"/>
      <c r="F5371" s="194">
        <v>4</v>
      </c>
      <c r="G5371" s="224" t="s">
        <v>571</v>
      </c>
      <c r="H5371" s="45"/>
    </row>
    <row r="5372" spans="1:8" ht="15.75" customHeight="1" x14ac:dyDescent="0.25">
      <c r="A5372" s="47">
        <v>8</v>
      </c>
      <c r="B5372" s="208" t="s">
        <v>172</v>
      </c>
      <c r="C5372" s="194" t="s">
        <v>477</v>
      </c>
      <c r="D5372" s="50"/>
      <c r="E5372" s="50" t="s">
        <v>1326</v>
      </c>
      <c r="F5372" s="194">
        <v>96</v>
      </c>
      <c r="G5372" s="50">
        <v>1</v>
      </c>
      <c r="H5372" s="45">
        <f>+G5372*F5372</f>
      </c>
    </row>
    <row r="5373" spans="1:8" ht="15.75" customHeight="1" x14ac:dyDescent="0.25">
      <c r="A5373" s="47">
        <v>9</v>
      </c>
      <c r="B5373" s="208" t="s">
        <v>172</v>
      </c>
      <c r="C5373" s="194" t="s">
        <v>477</v>
      </c>
      <c r="D5373" s="50"/>
      <c r="E5373" s="50"/>
      <c r="F5373" s="194">
        <v>4</v>
      </c>
      <c r="G5373" s="224" t="s">
        <v>571</v>
      </c>
      <c r="H5373" s="45"/>
    </row>
    <row r="5374" spans="1:8" ht="15.75" customHeight="1" x14ac:dyDescent="0.25">
      <c r="A5374" s="47"/>
      <c r="B5374" s="404" t="s">
        <v>980</v>
      </c>
      <c r="C5374" s="405"/>
      <c r="D5374" s="50"/>
      <c r="E5374" s="50"/>
      <c r="F5374" s="194"/>
      <c r="G5374" s="43"/>
      <c r="H5374" s="45"/>
    </row>
    <row r="5375" spans="1:8" ht="15.75" customHeight="1" x14ac:dyDescent="0.25">
      <c r="A5375" s="47">
        <v>10</v>
      </c>
      <c r="B5375" s="107">
        <v>510</v>
      </c>
      <c r="C5375" s="194"/>
      <c r="D5375" s="50">
        <v>6</v>
      </c>
      <c r="E5375" s="50">
        <v>4</v>
      </c>
      <c r="F5375" s="194">
        <f t="shared" ref="F5375:F5376" si="254">+E5375*D5375</f>
      </c>
      <c r="G5375" s="50">
        <v>1</v>
      </c>
      <c r="H5375" s="45">
        <f>+G5375*F5375</f>
      </c>
    </row>
    <row r="5376" spans="1:8" ht="15.75" customHeight="1" x14ac:dyDescent="0.25">
      <c r="A5376" s="47">
        <v>11</v>
      </c>
      <c r="B5376" s="107">
        <v>510</v>
      </c>
      <c r="C5376" s="194"/>
      <c r="D5376" s="50">
        <v>1</v>
      </c>
      <c r="E5376" s="50">
        <v>1</v>
      </c>
      <c r="F5376" s="194">
        <f t="shared" si="254"/>
      </c>
      <c r="G5376" s="224" t="s">
        <v>571</v>
      </c>
      <c r="H5376" s="45"/>
    </row>
    <row r="5377" spans="1:8" ht="15.75" customHeight="1" x14ac:dyDescent="0.25">
      <c r="A5377" s="47"/>
      <c r="B5377" s="107"/>
      <c r="C5377" s="194"/>
      <c r="D5377" s="50"/>
      <c r="E5377" s="50"/>
      <c r="F5377" s="194"/>
      <c r="G5377" s="50"/>
      <c r="H5377" s="45"/>
    </row>
    <row r="5378" spans="1:8" ht="15.75" customHeight="1" x14ac:dyDescent="0.25">
      <c r="A5378" s="47"/>
      <c r="B5378" s="333"/>
      <c r="C5378" s="334"/>
      <c r="D5378" s="194"/>
      <c r="E5378" s="194"/>
      <c r="F5378" s="43"/>
      <c r="G5378" s="194"/>
      <c r="H5378" s="45"/>
    </row>
    <row r="5379" spans="1:8" ht="15.75" customHeight="1" x14ac:dyDescent="0.25">
      <c r="A5379" s="62"/>
      <c r="B5379" s="63"/>
      <c r="C5379" s="64" t="s">
        <v>58</v>
      </c>
      <c r="D5379" s="338">
        <f>SUM(D5363:D5378)</f>
      </c>
      <c r="E5379" s="28"/>
      <c r="F5379" s="338">
        <f>SUM(F5363:F5378)</f>
      </c>
      <c r="G5379" s="339"/>
      <c r="H5379" s="328">
        <f>SUM(H5363:H5378)</f>
      </c>
    </row>
    <row r="5380" spans="1:8" ht="15.75" customHeight="1" x14ac:dyDescent="0.25">
      <c r="A5380" s="69"/>
      <c r="B5380" s="70"/>
      <c r="C5380" s="70"/>
      <c r="D5380" s="71"/>
      <c r="E5380" s="70"/>
      <c r="F5380" s="72"/>
      <c r="G5380" s="73"/>
      <c r="H5380" s="74"/>
    </row>
    <row r="5381" spans="1:8" ht="15.75" customHeight="1" x14ac:dyDescent="0.25">
      <c r="A5381" s="85" t="s">
        <v>72</v>
      </c>
      <c r="B5381" s="85"/>
      <c r="C5381" s="85"/>
      <c r="D5381" s="85"/>
      <c r="E5381" s="85"/>
      <c r="F5381" s="85"/>
      <c r="G5381" s="85"/>
      <c r="H5381" s="85"/>
    </row>
    <row r="5382" spans="1:8" ht="15.75" customHeight="1" x14ac:dyDescent="0.25">
      <c r="A5382" s="76"/>
      <c r="B5382" s="76"/>
      <c r="C5382" s="76"/>
      <c r="D5382" s="77" t="s">
        <v>59</v>
      </c>
      <c r="E5382" s="76" t="s">
        <v>60</v>
      </c>
      <c r="F5382" s="76"/>
      <c r="G5382" s="17"/>
      <c r="H5382" s="25"/>
    </row>
    <row r="5383" spans="1:8" ht="15.75" customHeight="1" x14ac:dyDescent="0.25">
      <c r="A5383" s="76"/>
      <c r="B5383" s="76"/>
      <c r="C5383" s="76"/>
      <c r="D5383" s="77"/>
      <c r="E5383" s="76"/>
      <c r="F5383" s="76"/>
      <c r="G5383" s="17"/>
      <c r="H5383" s="25"/>
    </row>
    <row r="5384" spans="1:8" ht="15.75" customHeight="1" x14ac:dyDescent="0.25">
      <c r="A5384" s="76"/>
      <c r="B5384" s="76"/>
      <c r="C5384" s="76"/>
      <c r="D5384" s="77"/>
      <c r="E5384" s="76" t="s">
        <v>61</v>
      </c>
      <c r="F5384" s="76"/>
      <c r="G5384" s="17"/>
      <c r="H5384" s="25"/>
    </row>
    <row r="5385" spans="1:8" ht="15.75" customHeight="1" x14ac:dyDescent="0.25">
      <c r="D5385" s="9"/>
      <c r="H5385" s="9"/>
    </row>
    <row r="5386" spans="1:8" ht="15.75" customHeight="1" x14ac:dyDescent="0.25">
      <c r="D5386" s="9"/>
      <c r="H5386" s="9"/>
    </row>
    <row r="5387" spans="1:8" ht="15.75" customHeight="1" x14ac:dyDescent="0.25">
      <c r="D5387" s="9"/>
      <c r="H5387" s="9"/>
    </row>
    <row r="5388" spans="1:8" ht="15.75" customHeight="1" x14ac:dyDescent="0.25">
      <c r="D5388" s="9"/>
      <c r="H5388" s="9"/>
    </row>
    <row r="5389" spans="1:8" ht="15.75" customHeight="1" x14ac:dyDescent="0.25">
      <c r="D5389" s="9"/>
      <c r="H5389" s="9"/>
    </row>
    <row r="5390" spans="1:8" ht="15.75" customHeight="1" x14ac:dyDescent="0.25">
      <c r="D5390" s="9"/>
      <c r="H5390" s="9"/>
    </row>
    <row r="5391" spans="1:8" ht="15.75" customHeight="1" x14ac:dyDescent="0.25">
      <c r="D5391" s="9"/>
      <c r="H5391" s="9"/>
    </row>
    <row r="5392" spans="1:8" ht="15.75" customHeight="1" x14ac:dyDescent="0.25">
      <c r="D5392" s="9"/>
      <c r="H5392" s="9"/>
    </row>
    <row r="5393" spans="1:8" ht="15.75" customHeight="1" x14ac:dyDescent="0.25">
      <c r="D5393" s="9"/>
      <c r="H5393" s="9"/>
    </row>
    <row r="5394" spans="1:8" ht="15.75" customHeight="1" x14ac:dyDescent="0.25">
      <c r="D5394" s="9"/>
      <c r="H5394" s="9"/>
    </row>
    <row r="5395" spans="1:8" ht="15.75" customHeight="1" x14ac:dyDescent="0.25">
      <c r="D5395" s="9"/>
      <c r="H5395" s="9"/>
    </row>
    <row r="5396" spans="1:8" ht="15.75" customHeight="1" x14ac:dyDescent="0.25">
      <c r="A5396" s="36" t="s">
        <v>21</v>
      </c>
      <c r="B5396" s="36"/>
      <c r="C5396" s="36"/>
      <c r="D5396" s="36"/>
      <c r="E5396" s="36"/>
      <c r="F5396" s="36"/>
      <c r="G5396" s="36"/>
      <c r="H5396" s="36"/>
    </row>
    <row r="5397" spans="1:8" ht="15.75" customHeight="1" x14ac:dyDescent="0.25">
      <c r="A5397" s="17"/>
      <c r="B5397" s="17"/>
      <c r="C5397" s="17"/>
      <c r="D5397" s="18"/>
      <c r="E5397" s="17"/>
      <c r="F5397" s="17"/>
      <c r="G5397" s="17"/>
      <c r="H5397" s="24"/>
    </row>
    <row r="5398" spans="1:8" ht="15.75" customHeight="1" x14ac:dyDescent="0.25">
      <c r="A5398" s="17" t="s">
        <v>28</v>
      </c>
      <c r="B5398" s="17"/>
      <c r="C5398" s="17"/>
      <c r="D5398" s="18"/>
      <c r="E5398" s="17"/>
      <c r="F5398" s="19" t="s">
        <v>24</v>
      </c>
      <c r="G5398" s="21" t="s">
        <v>680</v>
      </c>
      <c r="H5398" s="22"/>
    </row>
    <row r="5399" spans="1:8" ht="15.75" customHeight="1" x14ac:dyDescent="0.25">
      <c r="A5399" s="17" t="inlineStr">
        <is>
          <t>Dealer-009</t>
        </is>
      </c>
      <c r="B5399" s="17"/>
      <c r="C5399" s="17" t="inlineStr">
        <is>
          <t>ATTN: Contact-001</t>
        </is>
      </c>
      <c r="D5399" s="18"/>
      <c r="E5399" s="17"/>
      <c r="F5399" s="19" t="s">
        <v>29</v>
      </c>
      <c r="G5399" s="17" t="s">
        <v>1045</v>
      </c>
      <c r="H5399" s="18"/>
    </row>
    <row r="5400" spans="1:8" ht="15.75" customHeight="1" x14ac:dyDescent="0.25">
      <c r="A5400" s="17" t="inlineStr">
        <is>
          <t>Address line (redacted)</t>
        </is>
      </c>
      <c r="B5400" s="17"/>
      <c r="C5400" s="17"/>
      <c r="D5400" s="18"/>
      <c r="E5400" s="19"/>
      <c r="F5400" s="17"/>
      <c r="G5400" s="17"/>
      <c r="H5400" s="25"/>
    </row>
    <row r="5401" spans="1:8" ht="15.75" customHeight="1" x14ac:dyDescent="0.25">
      <c r="A5401" s="17" t="inlineStr">
        <is>
          <t>Address line (redacted)</t>
        </is>
      </c>
      <c r="B5401" s="17"/>
      <c r="C5401" s="17"/>
      <c r="D5401" s="24"/>
      <c r="E5401" s="17"/>
      <c r="F5401" s="18"/>
      <c r="G5401" s="17"/>
      <c r="H5401" s="25"/>
    </row>
    <row r="5402" spans="1:8" ht="15.75" customHeight="1" x14ac:dyDescent="0.25">
      <c r="A5402" s="17"/>
      <c r="D5402" s="24"/>
      <c r="E5402" s="17"/>
      <c r="F5402" s="18"/>
      <c r="G5402" s="17"/>
      <c r="H5402" s="25"/>
    </row>
    <row r="5403" spans="1:8" ht="15.75" customHeight="1" x14ac:dyDescent="0.25">
      <c r="A5403" s="17" t="s">
        <v>34</v>
      </c>
      <c r="B5403" s="17"/>
      <c r="C5403" s="17"/>
      <c r="D5403" s="18"/>
      <c r="E5403" s="17"/>
      <c r="F5403" s="18"/>
      <c r="G5403" s="17"/>
      <c r="H5403" s="25"/>
    </row>
    <row r="5404" spans="1:8" ht="15.75" customHeight="1" x14ac:dyDescent="0.25">
      <c r="A5404" s="17" t="s">
        <v>35</v>
      </c>
      <c r="B5404" s="17"/>
      <c r="C5404" s="17"/>
      <c r="D5404" s="18"/>
      <c r="E5404" s="17"/>
      <c r="F5404" s="18"/>
      <c r="G5404" s="17"/>
      <c r="H5404" s="25"/>
    </row>
    <row r="5405" spans="1:8" ht="15.75" customHeight="1" x14ac:dyDescent="0.25">
      <c r="A5405" s="17" t="s">
        <v>36</v>
      </c>
      <c r="B5405" s="17"/>
      <c r="C5405" s="17"/>
      <c r="D5405" s="18"/>
      <c r="E5405" s="17"/>
      <c r="F5405" s="18"/>
      <c r="G5405" s="17"/>
      <c r="H5405" s="25"/>
    </row>
    <row r="5406" spans="1:8" ht="15.75" customHeight="1" x14ac:dyDescent="0.25">
      <c r="A5406" s="26" t="s">
        <v>37</v>
      </c>
      <c r="B5406" s="27" t="s">
        <v>38</v>
      </c>
      <c r="C5406" s="401"/>
      <c r="D5406" s="402" t="s">
        <v>39</v>
      </c>
      <c r="E5406" s="403" t="s">
        <v>40</v>
      </c>
      <c r="F5406" s="30" t="s">
        <v>41</v>
      </c>
      <c r="G5406" s="31" t="s">
        <v>42</v>
      </c>
      <c r="H5406" s="33" t="s">
        <v>43</v>
      </c>
    </row>
    <row r="5407" spans="1:8" ht="15.75" customHeight="1" x14ac:dyDescent="0.25">
      <c r="A5407" s="34"/>
      <c r="B5407" s="35"/>
      <c r="C5407" s="36"/>
      <c r="D5407" s="37"/>
      <c r="E5407" s="37"/>
      <c r="F5407" s="38"/>
      <c r="G5407" s="39"/>
      <c r="H5407" s="40"/>
    </row>
    <row r="5408" spans="1:8" ht="15.75" customHeight="1" x14ac:dyDescent="0.25">
      <c r="A5408" s="47"/>
      <c r="B5408" s="404" t="s">
        <v>825</v>
      </c>
      <c r="C5408" s="405"/>
      <c r="D5408" s="108"/>
      <c r="E5408" s="108"/>
      <c r="F5408" s="194"/>
      <c r="G5408" s="50"/>
      <c r="H5408" s="45"/>
    </row>
    <row r="5409" spans="1:15" ht="15.75" customHeight="1" x14ac:dyDescent="0.25">
      <c r="A5409" s="47">
        <v>1</v>
      </c>
      <c r="B5409" s="208" t="s">
        <v>135</v>
      </c>
      <c r="C5409" s="194" t="s">
        <v>485</v>
      </c>
      <c r="D5409" s="50">
        <v>1</v>
      </c>
      <c r="E5409" s="50">
        <v>25</v>
      </c>
      <c r="F5409" s="194">
        <f>+E5409*D5409</f>
      </c>
      <c r="G5409" s="50">
        <v>1</v>
      </c>
      <c r="H5409" s="45">
        <f>+G5409*F5409</f>
      </c>
    </row>
    <row r="5410" spans="1:15" ht="15.75" customHeight="1" x14ac:dyDescent="0.25">
      <c r="A5410" s="47"/>
      <c r="B5410" s="404" t="s">
        <v>109</v>
      </c>
      <c r="C5410" s="405"/>
      <c r="D5410" s="50"/>
      <c r="E5410" s="50"/>
      <c r="F5410" s="194"/>
      <c r="G5410" s="50"/>
      <c r="H5410" s="45"/>
    </row>
    <row r="5411" spans="1:15" ht="15.75" customHeight="1" x14ac:dyDescent="0.25">
      <c r="A5411" s="47">
        <v>2</v>
      </c>
      <c r="B5411" s="208" t="s">
        <v>290</v>
      </c>
      <c r="C5411" s="194" t="s">
        <v>473</v>
      </c>
      <c r="D5411" s="50">
        <v>1</v>
      </c>
      <c r="E5411" s="50">
        <v>250</v>
      </c>
      <c r="F5411" s="194">
        <f>+E5411*D5411</f>
      </c>
      <c r="G5411" s="50">
        <v>1</v>
      </c>
      <c r="H5411" s="45">
        <f t="shared" ref="H5411:H5413" si="255">+G5411*F5411</f>
      </c>
    </row>
    <row r="5412" spans="1:15" ht="15.75" customHeight="1" x14ac:dyDescent="0.25">
      <c r="A5412" s="47">
        <v>3</v>
      </c>
      <c r="B5412" s="208" t="s">
        <v>1336</v>
      </c>
      <c r="C5412" s="194" t="s">
        <v>478</v>
      </c>
      <c r="D5412" s="50">
        <v>1</v>
      </c>
      <c r="E5412" s="50" t="s">
        <v>55</v>
      </c>
      <c r="F5412" s="194">
        <v>25</v>
      </c>
      <c r="G5412" s="50">
        <v>1</v>
      </c>
      <c r="H5412" s="45">
        <f t="shared" si="255"/>
      </c>
    </row>
    <row r="5413" spans="1:15" ht="15.75" customHeight="1" x14ac:dyDescent="0.25">
      <c r="A5413" s="47">
        <v>4</v>
      </c>
      <c r="B5413" s="208" t="s">
        <v>1338</v>
      </c>
      <c r="C5413" s="194" t="s">
        <v>999</v>
      </c>
      <c r="D5413" s="187">
        <v>1</v>
      </c>
      <c r="E5413" s="50" t="s">
        <v>1353</v>
      </c>
      <c r="F5413" s="194">
        <v>288</v>
      </c>
      <c r="G5413" s="50">
        <v>1</v>
      </c>
      <c r="H5413" s="45">
        <f t="shared" si="255"/>
      </c>
    </row>
    <row r="5414" spans="1:15" ht="15.75" customHeight="1" x14ac:dyDescent="0.25">
      <c r="A5414" s="47">
        <v>5</v>
      </c>
      <c r="B5414" s="208" t="s">
        <v>1338</v>
      </c>
      <c r="C5414" s="194" t="s">
        <v>999</v>
      </c>
      <c r="D5414" s="189"/>
      <c r="E5414" s="50"/>
      <c r="F5414" s="194">
        <v>12</v>
      </c>
      <c r="G5414" s="210" t="s">
        <v>571</v>
      </c>
      <c r="H5414" s="45"/>
    </row>
    <row r="5415" spans="1:15" ht="15.75" customHeight="1" x14ac:dyDescent="0.25">
      <c r="A5415" s="47">
        <v>6</v>
      </c>
      <c r="B5415" s="107" t="s">
        <v>1354</v>
      </c>
      <c r="C5415" s="194" t="s">
        <v>472</v>
      </c>
      <c r="D5415" s="187">
        <v>1</v>
      </c>
      <c r="E5415" s="50" t="s">
        <v>1327</v>
      </c>
      <c r="F5415" s="194">
        <v>192</v>
      </c>
      <c r="G5415" s="50">
        <v>1</v>
      </c>
      <c r="H5415" s="45">
        <f>+G5415*F5415</f>
      </c>
      <c r="I5415" s="17"/>
      <c r="J5415" s="17"/>
      <c r="K5415" s="17"/>
      <c r="L5415" s="17"/>
      <c r="M5415" s="17"/>
      <c r="N5415" s="17"/>
      <c r="O5415" s="17"/>
    </row>
    <row r="5416" spans="1:15" ht="15.75" customHeight="1" x14ac:dyDescent="0.25">
      <c r="A5416" s="47">
        <v>7</v>
      </c>
      <c r="B5416" s="107" t="s">
        <v>1354</v>
      </c>
      <c r="C5416" s="194" t="s">
        <v>472</v>
      </c>
      <c r="D5416" s="189"/>
      <c r="E5416" s="50"/>
      <c r="F5416" s="194">
        <v>8</v>
      </c>
      <c r="G5416" s="210" t="s">
        <v>571</v>
      </c>
      <c r="H5416" s="45"/>
      <c r="I5416" s="17"/>
      <c r="J5416" s="17"/>
      <c r="K5416" s="17"/>
      <c r="L5416" s="17"/>
      <c r="M5416" s="17"/>
      <c r="N5416" s="17"/>
      <c r="O5416" s="17"/>
    </row>
    <row r="5417" spans="1:15" ht="15.75" customHeight="1" x14ac:dyDescent="0.25">
      <c r="A5417" s="47"/>
      <c r="B5417" s="404" t="s">
        <v>354</v>
      </c>
      <c r="C5417" s="405"/>
      <c r="D5417" s="50"/>
      <c r="E5417" s="50"/>
      <c r="F5417" s="194"/>
      <c r="G5417" s="43"/>
      <c r="H5417" s="45"/>
    </row>
    <row r="5418" spans="1:15" ht="15.75" customHeight="1" x14ac:dyDescent="0.25">
      <c r="A5418" s="47">
        <v>7</v>
      </c>
      <c r="B5418" s="208" t="s">
        <v>322</v>
      </c>
      <c r="C5418" s="194" t="s">
        <v>512</v>
      </c>
      <c r="D5418" s="50">
        <v>1</v>
      </c>
      <c r="E5418" s="50">
        <v>250</v>
      </c>
      <c r="F5418" s="194">
        <f>+E5418*D5418</f>
      </c>
      <c r="G5418" s="50">
        <v>1</v>
      </c>
      <c r="H5418" s="45">
        <f>+G5418*F5418</f>
      </c>
    </row>
    <row r="5419" spans="1:15" ht="15.75" customHeight="1" x14ac:dyDescent="0.25">
      <c r="A5419" s="489"/>
      <c r="B5419" s="103"/>
      <c r="C5419" s="103"/>
      <c r="D5419" s="96"/>
      <c r="E5419" s="103"/>
      <c r="F5419" s="103"/>
      <c r="G5419" s="103"/>
      <c r="H5419" s="490"/>
    </row>
    <row r="5420" spans="1:15" ht="15.75" customHeight="1" x14ac:dyDescent="0.25">
      <c r="A5420" s="489"/>
      <c r="B5420" s="103"/>
      <c r="C5420" s="103"/>
      <c r="D5420" s="96"/>
      <c r="E5420" s="103"/>
      <c r="F5420" s="103"/>
      <c r="G5420" s="103"/>
      <c r="H5420" s="490"/>
    </row>
    <row r="5421" spans="1:15" ht="15.75" customHeight="1" x14ac:dyDescent="0.25">
      <c r="A5421" s="489"/>
      <c r="B5421" s="103"/>
      <c r="C5421" s="103"/>
      <c r="D5421" s="96"/>
      <c r="E5421" s="103"/>
      <c r="F5421" s="103"/>
      <c r="G5421" s="103"/>
      <c r="H5421" s="490"/>
    </row>
    <row r="5422" spans="1:15" ht="15.75" customHeight="1" x14ac:dyDescent="0.25">
      <c r="A5422" s="47"/>
      <c r="B5422" s="107"/>
      <c r="C5422" s="194"/>
      <c r="D5422" s="50"/>
      <c r="E5422" s="50"/>
      <c r="F5422" s="194"/>
      <c r="G5422" s="50"/>
      <c r="H5422" s="45"/>
      <c r="I5422" s="17"/>
      <c r="J5422" s="17"/>
      <c r="K5422" s="17"/>
      <c r="L5422" s="17"/>
      <c r="M5422" s="17"/>
      <c r="N5422" s="17"/>
      <c r="O5422" s="17"/>
    </row>
    <row r="5423" spans="1:15" ht="15.75" customHeight="1" x14ac:dyDescent="0.25">
      <c r="A5423" s="47"/>
      <c r="B5423" s="107"/>
      <c r="C5423" s="194"/>
      <c r="D5423" s="50"/>
      <c r="E5423" s="50"/>
      <c r="F5423" s="194"/>
      <c r="G5423" s="50"/>
      <c r="H5423" s="45"/>
      <c r="I5423" s="17"/>
      <c r="J5423" s="17"/>
      <c r="K5423" s="17"/>
      <c r="L5423" s="17"/>
      <c r="M5423" s="17"/>
      <c r="N5423" s="17"/>
      <c r="O5423" s="17"/>
    </row>
    <row r="5424" spans="1:15" ht="15.75" customHeight="1" x14ac:dyDescent="0.25">
      <c r="A5424" s="47"/>
      <c r="B5424" s="333"/>
      <c r="C5424" s="334"/>
      <c r="D5424" s="194"/>
      <c r="E5424" s="194"/>
      <c r="F5424" s="43"/>
      <c r="G5424" s="194"/>
      <c r="H5424" s="45"/>
    </row>
    <row r="5425" spans="1:8" ht="15.75" customHeight="1" x14ac:dyDescent="0.25">
      <c r="A5425" s="62"/>
      <c r="B5425" s="63"/>
      <c r="C5425" s="64" t="s">
        <v>58</v>
      </c>
      <c r="D5425" s="338">
        <f>SUM(D5409:D5424)</f>
      </c>
      <c r="E5425" s="28"/>
      <c r="F5425" s="338">
        <f>SUM(F5408:F5424)</f>
      </c>
      <c r="G5425" s="339"/>
      <c r="H5425" s="328">
        <f>SUM(H5409:H5424)</f>
      </c>
    </row>
    <row r="5426" spans="1:8" ht="15.75" customHeight="1" x14ac:dyDescent="0.25">
      <c r="A5426" s="69"/>
      <c r="B5426" s="70"/>
      <c r="C5426" s="70"/>
      <c r="D5426" s="71"/>
      <c r="E5426" s="70"/>
      <c r="F5426" s="72"/>
      <c r="G5426" s="73"/>
      <c r="H5426" s="74"/>
    </row>
    <row r="5427" spans="1:8" ht="15.75" customHeight="1" x14ac:dyDescent="0.25">
      <c r="A5427" s="85" t="s">
        <v>72</v>
      </c>
      <c r="B5427" s="85"/>
      <c r="C5427" s="85"/>
      <c r="D5427" s="85"/>
      <c r="E5427" s="85"/>
      <c r="F5427" s="85"/>
      <c r="G5427" s="85"/>
      <c r="H5427" s="85"/>
    </row>
    <row r="5428" spans="1:8" ht="15.75" customHeight="1" x14ac:dyDescent="0.25">
      <c r="A5428" s="76"/>
      <c r="B5428" s="76"/>
      <c r="C5428" s="76"/>
      <c r="D5428" s="77" t="s">
        <v>59</v>
      </c>
      <c r="E5428" s="76" t="s">
        <v>60</v>
      </c>
      <c r="F5428" s="76"/>
      <c r="G5428" s="17"/>
      <c r="H5428" s="25"/>
    </row>
    <row r="5429" spans="1:8" ht="15.75" customHeight="1" x14ac:dyDescent="0.25">
      <c r="A5429" s="76"/>
      <c r="B5429" s="76"/>
      <c r="C5429" s="76"/>
      <c r="D5429" s="77"/>
      <c r="E5429" s="76"/>
      <c r="F5429" s="76"/>
      <c r="G5429" s="17"/>
      <c r="H5429" s="25"/>
    </row>
    <row r="5430" spans="1:8" ht="15.75" customHeight="1" x14ac:dyDescent="0.25">
      <c r="A5430" s="76"/>
      <c r="B5430" s="76"/>
      <c r="C5430" s="76"/>
      <c r="D5430" s="77"/>
      <c r="E5430" s="76" t="s">
        <v>61</v>
      </c>
      <c r="F5430" s="76"/>
      <c r="G5430" s="17"/>
      <c r="H5430" s="25"/>
    </row>
    <row r="5431" spans="1:8" ht="15.75" customHeight="1" x14ac:dyDescent="0.25">
      <c r="D5431" s="9"/>
      <c r="H5431" s="9"/>
    </row>
    <row r="5432" spans="1:8" ht="15.75" customHeight="1" x14ac:dyDescent="0.25">
      <c r="D5432" s="9"/>
      <c r="H5432" s="9"/>
    </row>
    <row r="5433" spans="1:8" ht="15.75" customHeight="1" x14ac:dyDescent="0.25">
      <c r="D5433" s="9"/>
      <c r="H5433" s="9"/>
    </row>
    <row r="5434" spans="1:8" ht="15.75" customHeight="1" x14ac:dyDescent="0.25">
      <c r="D5434" s="9"/>
      <c r="H5434" s="9"/>
    </row>
    <row r="5435" spans="1:8" ht="15.75" customHeight="1" x14ac:dyDescent="0.25">
      <c r="D5435" s="9"/>
      <c r="H5435" s="9"/>
    </row>
    <row r="5436" spans="1:8" ht="15.75" customHeight="1" x14ac:dyDescent="0.25">
      <c r="D5436" s="9"/>
      <c r="H5436" s="9"/>
    </row>
    <row r="5437" spans="1:8" ht="15.75" customHeight="1" x14ac:dyDescent="0.25">
      <c r="D5437" s="9"/>
      <c r="H5437" s="9"/>
    </row>
    <row r="5438" spans="1:8" ht="15.75" customHeight="1" x14ac:dyDescent="0.25">
      <c r="D5438" s="9"/>
      <c r="H5438" s="9"/>
    </row>
    <row r="5439" spans="1:8" ht="15.75" customHeight="1" x14ac:dyDescent="0.25">
      <c r="D5439" s="9"/>
      <c r="H5439" s="9"/>
    </row>
    <row r="5440" spans="1:8" ht="15.75" customHeight="1" x14ac:dyDescent="0.25">
      <c r="D5440" s="9"/>
      <c r="H5440" s="9"/>
    </row>
    <row r="5441" spans="1:8" ht="15.75" customHeight="1" x14ac:dyDescent="0.25">
      <c r="D5441" s="9"/>
      <c r="H5441" s="9"/>
    </row>
    <row r="5442" spans="1:8" ht="15.75" customHeight="1" x14ac:dyDescent="0.25">
      <c r="A5442" s="36" t="s">
        <v>21</v>
      </c>
      <c r="B5442" s="36"/>
      <c r="C5442" s="36"/>
      <c r="D5442" s="36"/>
      <c r="E5442" s="36"/>
      <c r="F5442" s="36"/>
      <c r="G5442" s="36"/>
      <c r="H5442" s="36"/>
    </row>
    <row r="5443" spans="1:8" ht="15.75" customHeight="1" x14ac:dyDescent="0.25">
      <c r="A5443" s="17"/>
      <c r="B5443" s="17"/>
      <c r="C5443" s="17"/>
      <c r="D5443" s="18"/>
      <c r="E5443" s="17"/>
      <c r="F5443" s="17"/>
      <c r="G5443" s="17"/>
      <c r="H5443" s="24"/>
    </row>
    <row r="5444" spans="1:8" ht="15.75" customHeight="1" x14ac:dyDescent="0.25">
      <c r="A5444" s="17" t="s">
        <v>28</v>
      </c>
      <c r="B5444" s="17"/>
      <c r="C5444" s="17"/>
      <c r="D5444" s="18"/>
      <c r="E5444" s="17"/>
      <c r="F5444" s="19" t="s">
        <v>24</v>
      </c>
      <c r="G5444" s="21" t="s">
        <v>1050</v>
      </c>
      <c r="H5444" s="22"/>
    </row>
    <row r="5445" spans="1:8" ht="15.75" customHeight="1" x14ac:dyDescent="0.3">
      <c r="A5445" s="87" t="inlineStr">
        <is>
          <t>Dealer-002</t>
        </is>
      </c>
      <c r="B5445" s="87"/>
      <c r="C5445" s="17"/>
      <c r="D5445" s="18"/>
      <c r="E5445" s="17"/>
      <c r="F5445" s="19" t="s">
        <v>29</v>
      </c>
      <c r="G5445" s="17" t="s">
        <v>1051</v>
      </c>
      <c r="H5445" s="18"/>
    </row>
    <row r="5446" spans="1:8" ht="15.75" customHeight="1" x14ac:dyDescent="0.3">
      <c r="A5446" s="87" t="inlineStr">
        <is>
          <t>Address line (redacted)</t>
        </is>
      </c>
      <c r="B5446" s="87"/>
      <c r="C5446" s="17"/>
      <c r="D5446" s="18"/>
      <c r="E5446" s="19"/>
      <c r="F5446" s="17"/>
      <c r="G5446" s="17"/>
      <c r="H5446" s="25"/>
    </row>
    <row r="5447" spans="1:8" ht="15.75" customHeight="1" x14ac:dyDescent="0.3">
      <c r="A5447" s="87" t="inlineStr">
        <is>
          <t>Address line (redacted)</t>
        </is>
      </c>
      <c r="B5447" s="87"/>
      <c r="C5447" s="17"/>
      <c r="D5447" s="24"/>
      <c r="E5447" s="17"/>
      <c r="F5447" s="18"/>
      <c r="G5447" s="17"/>
      <c r="H5447" s="25"/>
    </row>
    <row r="5448" spans="1:8" ht="15.75" customHeight="1" x14ac:dyDescent="0.25">
      <c r="D5448" s="24"/>
      <c r="E5448" s="17"/>
      <c r="F5448" s="18"/>
      <c r="G5448" s="17"/>
      <c r="H5448" s="25"/>
    </row>
    <row r="5449" spans="1:8" ht="15.75" customHeight="1" x14ac:dyDescent="0.25">
      <c r="A5449" s="17" t="s">
        <v>34</v>
      </c>
      <c r="B5449" s="17"/>
      <c r="C5449" s="17"/>
      <c r="D5449" s="18"/>
      <c r="E5449" s="17"/>
      <c r="F5449" s="18"/>
      <c r="G5449" s="17"/>
      <c r="H5449" s="25"/>
    </row>
    <row r="5450" spans="1:8" ht="15.75" customHeight="1" x14ac:dyDescent="0.25">
      <c r="A5450" s="17" t="s">
        <v>35</v>
      </c>
      <c r="B5450" s="17"/>
      <c r="C5450" s="17"/>
      <c r="D5450" s="18"/>
      <c r="E5450" s="17"/>
      <c r="F5450" s="18"/>
      <c r="G5450" s="17"/>
      <c r="H5450" s="25"/>
    </row>
    <row r="5451" spans="1:8" ht="15.75" customHeight="1" x14ac:dyDescent="0.25">
      <c r="A5451" s="17" t="s">
        <v>36</v>
      </c>
      <c r="B5451" s="17"/>
      <c r="C5451" s="17"/>
      <c r="D5451" s="18"/>
      <c r="E5451" s="17"/>
      <c r="F5451" s="18"/>
      <c r="G5451" s="17"/>
      <c r="H5451" s="25"/>
    </row>
    <row r="5452" spans="1:8" ht="15.75" customHeight="1" x14ac:dyDescent="0.25">
      <c r="A5452" s="26" t="s">
        <v>37</v>
      </c>
      <c r="B5452" s="27" t="s">
        <v>38</v>
      </c>
      <c r="C5452" s="401"/>
      <c r="D5452" s="402" t="s">
        <v>39</v>
      </c>
      <c r="E5452" s="403" t="s">
        <v>40</v>
      </c>
      <c r="F5452" s="30" t="s">
        <v>41</v>
      </c>
      <c r="G5452" s="31" t="s">
        <v>42</v>
      </c>
      <c r="H5452" s="33" t="s">
        <v>43</v>
      </c>
    </row>
    <row r="5453" spans="1:8" ht="15.75" customHeight="1" x14ac:dyDescent="0.25">
      <c r="A5453" s="34"/>
      <c r="B5453" s="35"/>
      <c r="C5453" s="36"/>
      <c r="D5453" s="37"/>
      <c r="E5453" s="37"/>
      <c r="F5453" s="38"/>
      <c r="G5453" s="39"/>
      <c r="H5453" s="40"/>
    </row>
    <row r="5454" spans="1:8" ht="15.75" customHeight="1" x14ac:dyDescent="0.25">
      <c r="A5454" s="47"/>
      <c r="B5454" s="404" t="s">
        <v>980</v>
      </c>
      <c r="C5454" s="405"/>
      <c r="D5454" s="50"/>
      <c r="E5454" s="50"/>
      <c r="F5454" s="194"/>
      <c r="G5454" s="50"/>
      <c r="H5454" s="45"/>
    </row>
    <row r="5455" spans="1:8" ht="15.75" customHeight="1" x14ac:dyDescent="0.25">
      <c r="A5455" s="47">
        <v>1</v>
      </c>
      <c r="B5455" s="408">
        <v>505</v>
      </c>
      <c r="C5455" s="103"/>
      <c r="D5455" s="108">
        <v>6</v>
      </c>
      <c r="E5455" s="108">
        <v>4</v>
      </c>
      <c r="F5455" s="194">
        <f t="shared" ref="F5455:F5459" si="256">+E5455*D5455</f>
      </c>
      <c r="G5455" s="50">
        <v>1</v>
      </c>
      <c r="H5455" s="45">
        <f t="shared" ref="H5455:H5457" si="257">+G5455*F5455</f>
      </c>
    </row>
    <row r="5456" spans="1:8" ht="15.75" customHeight="1" x14ac:dyDescent="0.25">
      <c r="A5456" s="47">
        <v>2</v>
      </c>
      <c r="B5456" s="408">
        <v>508</v>
      </c>
      <c r="C5456" s="103"/>
      <c r="D5456" s="108">
        <v>6</v>
      </c>
      <c r="E5456" s="108">
        <v>4</v>
      </c>
      <c r="F5456" s="194">
        <f t="shared" si="256"/>
      </c>
      <c r="G5456" s="50">
        <v>1</v>
      </c>
      <c r="H5456" s="45">
        <f t="shared" si="257"/>
      </c>
    </row>
    <row r="5457" spans="1:8" ht="15.75" customHeight="1" x14ac:dyDescent="0.25">
      <c r="A5457" s="47">
        <v>3</v>
      </c>
      <c r="B5457" s="408">
        <v>507</v>
      </c>
      <c r="C5457" s="103"/>
      <c r="D5457" s="108">
        <v>13</v>
      </c>
      <c r="E5457" s="108">
        <v>4</v>
      </c>
      <c r="F5457" s="194">
        <f t="shared" si="256"/>
      </c>
      <c r="G5457" s="50">
        <v>1</v>
      </c>
      <c r="H5457" s="45">
        <f t="shared" si="257"/>
      </c>
    </row>
    <row r="5458" spans="1:8" ht="15.75" customHeight="1" x14ac:dyDescent="0.25">
      <c r="A5458" s="47">
        <v>4</v>
      </c>
      <c r="B5458" s="408">
        <v>507</v>
      </c>
      <c r="C5458" s="103"/>
      <c r="D5458" s="108">
        <v>1</v>
      </c>
      <c r="E5458" s="108">
        <v>4</v>
      </c>
      <c r="F5458" s="194">
        <f t="shared" si="256"/>
      </c>
      <c r="G5458" s="224" t="s">
        <v>571</v>
      </c>
      <c r="H5458" s="45"/>
    </row>
    <row r="5459" spans="1:8" ht="15.75" customHeight="1" x14ac:dyDescent="0.25">
      <c r="A5459" s="47">
        <v>5</v>
      </c>
      <c r="B5459" s="408">
        <v>507</v>
      </c>
      <c r="C5459" s="134"/>
      <c r="D5459" s="108">
        <v>2</v>
      </c>
      <c r="E5459" s="108">
        <v>1</v>
      </c>
      <c r="F5459" s="194">
        <f t="shared" si="256"/>
      </c>
      <c r="G5459" s="224" t="s">
        <v>571</v>
      </c>
      <c r="H5459" s="45"/>
    </row>
    <row r="5460" spans="1:8" ht="15.75" customHeight="1" x14ac:dyDescent="0.25">
      <c r="A5460" s="47"/>
      <c r="B5460" s="404" t="s">
        <v>599</v>
      </c>
      <c r="C5460" s="405"/>
      <c r="D5460" s="108"/>
      <c r="E5460" s="108"/>
      <c r="F5460" s="194"/>
      <c r="G5460" s="50"/>
      <c r="H5460" s="45"/>
    </row>
    <row r="5461" spans="1:8" ht="15.75" customHeight="1" x14ac:dyDescent="0.25">
      <c r="A5461" s="47">
        <v>6</v>
      </c>
      <c r="B5461" s="49" t="s">
        <v>56</v>
      </c>
      <c r="C5461" s="103" t="s">
        <v>57</v>
      </c>
      <c r="D5461" s="187">
        <v>4</v>
      </c>
      <c r="E5461" s="187">
        <v>6</v>
      </c>
      <c r="F5461" s="194">
        <v>23</v>
      </c>
      <c r="G5461" s="50">
        <v>1</v>
      </c>
      <c r="H5461" s="45">
        <f>+G5461*F5461</f>
      </c>
    </row>
    <row r="5462" spans="1:8" ht="15.75" customHeight="1" x14ac:dyDescent="0.25">
      <c r="A5462" s="47">
        <v>7</v>
      </c>
      <c r="B5462" s="49" t="s">
        <v>56</v>
      </c>
      <c r="C5462" s="103" t="s">
        <v>57</v>
      </c>
      <c r="D5462" s="189"/>
      <c r="E5462" s="189"/>
      <c r="F5462" s="194">
        <v>1</v>
      </c>
      <c r="G5462" s="224" t="s">
        <v>571</v>
      </c>
      <c r="H5462" s="45"/>
    </row>
    <row r="5463" spans="1:8" ht="15.75" customHeight="1" x14ac:dyDescent="0.25">
      <c r="A5463" s="47"/>
      <c r="B5463" s="404" t="s">
        <v>646</v>
      </c>
      <c r="C5463" s="405"/>
      <c r="D5463" s="108"/>
      <c r="E5463" s="108"/>
      <c r="F5463" s="194"/>
      <c r="G5463" s="50"/>
      <c r="H5463" s="45"/>
    </row>
    <row r="5464" spans="1:8" ht="15.75" customHeight="1" x14ac:dyDescent="0.25">
      <c r="A5464" s="47">
        <v>8</v>
      </c>
      <c r="B5464" s="208" t="s">
        <v>581</v>
      </c>
      <c r="C5464" s="194" t="s">
        <v>482</v>
      </c>
      <c r="D5464" s="50">
        <v>1</v>
      </c>
      <c r="E5464" s="50">
        <v>100</v>
      </c>
      <c r="F5464" s="194">
        <f>+E5464*D5464</f>
      </c>
      <c r="G5464" s="50">
        <v>1</v>
      </c>
      <c r="H5464" s="45">
        <f>+G5464*F5464</f>
      </c>
    </row>
    <row r="5465" spans="1:8" ht="15.75" customHeight="1" x14ac:dyDescent="0.25">
      <c r="A5465" s="47"/>
      <c r="B5465" s="396"/>
      <c r="C5465" s="494"/>
      <c r="D5465" s="50"/>
      <c r="E5465" s="50"/>
      <c r="F5465" s="50"/>
      <c r="G5465" s="50"/>
      <c r="H5465" s="45"/>
    </row>
    <row r="5466" spans="1:8" ht="15.75" customHeight="1" x14ac:dyDescent="0.25">
      <c r="A5466" s="47"/>
      <c r="B5466" s="333"/>
      <c r="C5466" s="334"/>
      <c r="D5466" s="187"/>
      <c r="E5466" s="336"/>
      <c r="F5466" s="335"/>
      <c r="G5466" s="106"/>
      <c r="H5466" s="45"/>
    </row>
    <row r="5467" spans="1:8" ht="15.75" customHeight="1" x14ac:dyDescent="0.25">
      <c r="A5467" s="47"/>
      <c r="B5467" s="333"/>
      <c r="C5467" s="334"/>
      <c r="D5467" s="189"/>
      <c r="E5467" s="337"/>
      <c r="F5467" s="335"/>
      <c r="G5467" s="43"/>
      <c r="H5467" s="45"/>
    </row>
    <row r="5468" spans="1:8" ht="15.75" customHeight="1" x14ac:dyDescent="0.25">
      <c r="A5468" s="47"/>
      <c r="B5468" s="333"/>
      <c r="C5468" s="334"/>
      <c r="D5468" s="194"/>
      <c r="E5468" s="194"/>
      <c r="F5468" s="43"/>
      <c r="G5468" s="194"/>
      <c r="H5468" s="45"/>
    </row>
    <row r="5469" spans="1:8" ht="15.75" customHeight="1" x14ac:dyDescent="0.25">
      <c r="A5469" s="62"/>
      <c r="B5469" s="63"/>
      <c r="C5469" s="64" t="s">
        <v>58</v>
      </c>
      <c r="D5469" s="338">
        <f>SUM(D5454:D5468)</f>
      </c>
      <c r="E5469" s="28"/>
      <c r="F5469" s="338">
        <f>SUM(F5454:F5468)</f>
      </c>
      <c r="G5469" s="339"/>
      <c r="H5469" s="328">
        <f>SUM(H5455:H5468)</f>
      </c>
    </row>
    <row r="5470" spans="1:8" ht="15.75" customHeight="1" x14ac:dyDescent="0.25">
      <c r="A5470" s="69"/>
      <c r="B5470" s="70"/>
      <c r="C5470" s="70"/>
      <c r="D5470" s="71"/>
      <c r="E5470" s="70"/>
      <c r="F5470" s="72"/>
      <c r="G5470" s="73"/>
      <c r="H5470" s="74"/>
    </row>
    <row r="5471" spans="1:8" ht="15.75" customHeight="1" x14ac:dyDescent="0.25">
      <c r="A5471" s="85" t="s">
        <v>72</v>
      </c>
      <c r="B5471" s="85"/>
      <c r="C5471" s="85"/>
      <c r="D5471" s="85"/>
      <c r="E5471" s="85"/>
      <c r="F5471" s="85"/>
      <c r="G5471" s="85"/>
      <c r="H5471" s="85"/>
    </row>
    <row r="5472" spans="1:8" ht="15.75" customHeight="1" x14ac:dyDescent="0.25">
      <c r="A5472" s="76"/>
      <c r="B5472" s="76"/>
      <c r="C5472" s="76"/>
      <c r="D5472" s="77" t="s">
        <v>59</v>
      </c>
      <c r="E5472" s="76" t="s">
        <v>60</v>
      </c>
      <c r="F5472" s="76"/>
      <c r="G5472" s="17"/>
      <c r="H5472" s="25"/>
    </row>
    <row r="5473" spans="1:8" ht="15.75" customHeight="1" x14ac:dyDescent="0.25">
      <c r="A5473" s="76"/>
      <c r="B5473" s="76"/>
      <c r="C5473" s="76"/>
      <c r="D5473" s="77"/>
      <c r="E5473" s="76"/>
      <c r="F5473" s="76"/>
      <c r="G5473" s="17"/>
      <c r="H5473" s="25"/>
    </row>
    <row r="5474" spans="1:8" ht="15.75" customHeight="1" x14ac:dyDescent="0.25">
      <c r="A5474" s="76"/>
      <c r="B5474" s="76"/>
      <c r="C5474" s="76"/>
      <c r="D5474" s="77"/>
      <c r="E5474" s="76" t="s">
        <v>61</v>
      </c>
      <c r="F5474" s="76"/>
      <c r="G5474" s="17"/>
      <c r="H5474" s="25"/>
    </row>
    <row r="5475" spans="1:8" ht="15.75" customHeight="1" x14ac:dyDescent="0.25">
      <c r="D5475" s="9"/>
      <c r="H5475" s="9"/>
    </row>
    <row r="5476" spans="1:8" ht="15.75" customHeight="1" x14ac:dyDescent="0.25">
      <c r="D5476" s="9"/>
      <c r="H5476" s="9"/>
    </row>
    <row r="5477" spans="1:8" ht="15.75" customHeight="1" x14ac:dyDescent="0.25">
      <c r="D5477" s="9"/>
      <c r="H5477" s="9"/>
    </row>
    <row r="5478" spans="1:8" ht="15.75" customHeight="1" x14ac:dyDescent="0.25">
      <c r="D5478" s="9"/>
      <c r="H5478" s="9"/>
    </row>
    <row r="5479" spans="1:8" ht="15.75" customHeight="1" x14ac:dyDescent="0.25">
      <c r="D5479" s="9"/>
      <c r="H5479" s="9"/>
    </row>
    <row r="5480" spans="1:8" ht="15.75" customHeight="1" x14ac:dyDescent="0.25">
      <c r="D5480" s="9"/>
      <c r="H5480" s="9"/>
    </row>
    <row r="5481" spans="1:8" ht="15.75" customHeight="1" x14ac:dyDescent="0.25">
      <c r="D5481" s="9"/>
      <c r="H5481" s="9"/>
    </row>
    <row r="5482" spans="1:8" ht="15.75" customHeight="1" x14ac:dyDescent="0.25">
      <c r="D5482" s="9"/>
      <c r="H5482" s="9"/>
    </row>
    <row r="5483" spans="1:8" ht="15.75" customHeight="1" x14ac:dyDescent="0.25">
      <c r="D5483" s="9"/>
      <c r="H5483" s="9"/>
    </row>
    <row r="5484" spans="1:8" ht="15.75" customHeight="1" x14ac:dyDescent="0.25">
      <c r="D5484" s="9"/>
      <c r="H5484" s="9"/>
    </row>
    <row r="5485" spans="1:8" ht="15.75" customHeight="1" x14ac:dyDescent="0.25">
      <c r="D5485" s="9"/>
      <c r="H5485" s="9"/>
    </row>
    <row r="5486" spans="1:8" ht="15.75" customHeight="1" x14ac:dyDescent="0.25">
      <c r="D5486" s="9"/>
      <c r="H5486" s="9"/>
    </row>
    <row r="5487" spans="1:8" ht="15.75" customHeight="1" x14ac:dyDescent="0.25">
      <c r="A5487" s="36" t="s">
        <v>21</v>
      </c>
      <c r="B5487" s="36"/>
      <c r="C5487" s="36"/>
      <c r="D5487" s="36"/>
      <c r="E5487" s="36"/>
      <c r="F5487" s="36"/>
      <c r="G5487" s="36"/>
      <c r="H5487" s="36"/>
    </row>
    <row r="5488" spans="1:8" ht="15.75" customHeight="1" x14ac:dyDescent="0.25">
      <c r="A5488" s="17"/>
      <c r="B5488" s="17"/>
      <c r="C5488" s="17"/>
      <c r="D5488" s="18"/>
      <c r="E5488" s="17"/>
      <c r="F5488" s="17"/>
      <c r="G5488" s="17"/>
      <c r="H5488" s="24"/>
    </row>
    <row r="5489" spans="1:8" ht="15.75" customHeight="1" x14ac:dyDescent="0.25">
      <c r="A5489" s="17" t="s">
        <v>28</v>
      </c>
      <c r="B5489" s="17"/>
      <c r="C5489" s="17"/>
      <c r="D5489" s="18"/>
      <c r="E5489" s="17"/>
      <c r="F5489" s="19" t="s">
        <v>24</v>
      </c>
      <c r="G5489" s="21" t="s">
        <v>1050</v>
      </c>
      <c r="H5489" s="22"/>
    </row>
    <row r="5490" spans="1:8" ht="15.75" customHeight="1" x14ac:dyDescent="0.3">
      <c r="A5490" s="87" t="inlineStr">
        <is>
          <t>Dealer-002</t>
        </is>
      </c>
      <c r="B5490" s="87"/>
      <c r="C5490" s="17"/>
      <c r="D5490" s="18"/>
      <c r="E5490" s="17"/>
      <c r="F5490" s="19" t="s">
        <v>29</v>
      </c>
      <c r="G5490" s="17" t="s">
        <v>1067</v>
      </c>
      <c r="H5490" s="18"/>
    </row>
    <row r="5491" spans="1:8" ht="15.75" customHeight="1" x14ac:dyDescent="0.3">
      <c r="A5491" s="87" t="inlineStr">
        <is>
          <t>Address line (redacted)</t>
        </is>
      </c>
      <c r="B5491" s="87"/>
      <c r="C5491" s="17"/>
      <c r="D5491" s="18"/>
      <c r="E5491" s="19"/>
      <c r="F5491" s="17"/>
      <c r="G5491" s="17"/>
      <c r="H5491" s="25"/>
    </row>
    <row r="5492" spans="1:8" ht="15.75" customHeight="1" x14ac:dyDescent="0.3">
      <c r="A5492" s="87" t="inlineStr">
        <is>
          <t>Address line (redacted)</t>
        </is>
      </c>
      <c r="B5492" s="87"/>
      <c r="C5492" s="17"/>
      <c r="D5492" s="24"/>
      <c r="E5492" s="17"/>
      <c r="F5492" s="18"/>
      <c r="G5492" s="17"/>
      <c r="H5492" s="25"/>
    </row>
    <row r="5493" spans="1:8" ht="15.75" customHeight="1" x14ac:dyDescent="0.25">
      <c r="D5493" s="24"/>
      <c r="E5493" s="17"/>
      <c r="F5493" s="18"/>
      <c r="G5493" s="17"/>
      <c r="H5493" s="25"/>
    </row>
    <row r="5494" spans="1:8" ht="15.75" customHeight="1" x14ac:dyDescent="0.25">
      <c r="A5494" s="17" t="s">
        <v>34</v>
      </c>
      <c r="B5494" s="17"/>
      <c r="C5494" s="17"/>
      <c r="D5494" s="18"/>
      <c r="E5494" s="17"/>
      <c r="F5494" s="18"/>
      <c r="G5494" s="17"/>
      <c r="H5494" s="25"/>
    </row>
    <row r="5495" spans="1:8" ht="15.75" customHeight="1" x14ac:dyDescent="0.25">
      <c r="A5495" s="17" t="s">
        <v>35</v>
      </c>
      <c r="B5495" s="17"/>
      <c r="C5495" s="17"/>
      <c r="D5495" s="18"/>
      <c r="E5495" s="17"/>
      <c r="F5495" s="18"/>
      <c r="G5495" s="17"/>
      <c r="H5495" s="25"/>
    </row>
    <row r="5496" spans="1:8" ht="15.75" customHeight="1" x14ac:dyDescent="0.25">
      <c r="A5496" s="17" t="s">
        <v>36</v>
      </c>
      <c r="B5496" s="17"/>
      <c r="C5496" s="17"/>
      <c r="D5496" s="18"/>
      <c r="E5496" s="17"/>
      <c r="F5496" s="18"/>
      <c r="G5496" s="17"/>
      <c r="H5496" s="25"/>
    </row>
    <row r="5497" spans="1:8" ht="15.75" customHeight="1" x14ac:dyDescent="0.25">
      <c r="A5497" s="26" t="s">
        <v>37</v>
      </c>
      <c r="B5497" s="27" t="s">
        <v>38</v>
      </c>
      <c r="C5497" s="401"/>
      <c r="D5497" s="402" t="s">
        <v>39</v>
      </c>
      <c r="E5497" s="403" t="s">
        <v>40</v>
      </c>
      <c r="F5497" s="30" t="s">
        <v>41</v>
      </c>
      <c r="G5497" s="31" t="s">
        <v>42</v>
      </c>
      <c r="H5497" s="33" t="s">
        <v>43</v>
      </c>
    </row>
    <row r="5498" spans="1:8" ht="15.75" customHeight="1" x14ac:dyDescent="0.25">
      <c r="A5498" s="34"/>
      <c r="B5498" s="35"/>
      <c r="C5498" s="36"/>
      <c r="D5498" s="37"/>
      <c r="E5498" s="37"/>
      <c r="F5498" s="38"/>
      <c r="G5498" s="39"/>
      <c r="H5498" s="40"/>
    </row>
    <row r="5499" spans="1:8" ht="15.75" customHeight="1" x14ac:dyDescent="0.25">
      <c r="A5499" s="47"/>
      <c r="B5499" s="79" t="s">
        <v>1359</v>
      </c>
      <c r="C5499" s="80"/>
      <c r="D5499" s="50"/>
      <c r="E5499" s="50"/>
      <c r="F5499" s="50"/>
      <c r="G5499" s="50"/>
      <c r="H5499" s="45"/>
    </row>
    <row r="5500" spans="1:8" ht="15.75" customHeight="1" x14ac:dyDescent="0.25">
      <c r="A5500" s="47">
        <v>1</v>
      </c>
      <c r="B5500" s="333" t="s">
        <v>949</v>
      </c>
      <c r="C5500" s="334" t="s">
        <v>950</v>
      </c>
      <c r="D5500" s="187">
        <v>4</v>
      </c>
      <c r="E5500" s="336">
        <v>6</v>
      </c>
      <c r="F5500" s="335">
        <v>23</v>
      </c>
      <c r="G5500" s="106">
        <v>1</v>
      </c>
      <c r="H5500" s="45">
        <f>+G5500*F5500</f>
      </c>
    </row>
    <row r="5501" spans="1:8" ht="15.75" customHeight="1" x14ac:dyDescent="0.25">
      <c r="A5501" s="47">
        <v>2</v>
      </c>
      <c r="B5501" s="333" t="s">
        <v>949</v>
      </c>
      <c r="C5501" s="334" t="s">
        <v>950</v>
      </c>
      <c r="D5501" s="189"/>
      <c r="E5501" s="337"/>
      <c r="F5501" s="335">
        <v>1</v>
      </c>
      <c r="G5501" s="224" t="s">
        <v>571</v>
      </c>
      <c r="H5501" s="45"/>
    </row>
    <row r="5502" spans="1:8" ht="15.75" customHeight="1" x14ac:dyDescent="0.25">
      <c r="A5502" s="47"/>
      <c r="B5502" s="333"/>
      <c r="C5502" s="334"/>
      <c r="D5502" s="233"/>
      <c r="E5502" s="495"/>
      <c r="F5502" s="335"/>
      <c r="G5502" s="43"/>
      <c r="H5502" s="45"/>
    </row>
    <row r="5503" spans="1:8" ht="15.75" customHeight="1" x14ac:dyDescent="0.25">
      <c r="A5503" s="47"/>
      <c r="B5503" s="333"/>
      <c r="C5503" s="334"/>
      <c r="D5503" s="233"/>
      <c r="E5503" s="495"/>
      <c r="F5503" s="335"/>
      <c r="G5503" s="43"/>
      <c r="H5503" s="45"/>
    </row>
    <row r="5504" spans="1:8" ht="15.75" customHeight="1" x14ac:dyDescent="0.25">
      <c r="A5504" s="47"/>
      <c r="B5504" s="333"/>
      <c r="C5504" s="334"/>
      <c r="D5504" s="233"/>
      <c r="E5504" s="495"/>
      <c r="F5504" s="335"/>
      <c r="G5504" s="43"/>
      <c r="H5504" s="45"/>
    </row>
    <row r="5505" spans="1:8" ht="15.75" customHeight="1" x14ac:dyDescent="0.25">
      <c r="A5505" s="47"/>
      <c r="B5505" s="333"/>
      <c r="C5505" s="334"/>
      <c r="D5505" s="194"/>
      <c r="E5505" s="194"/>
      <c r="F5505" s="43"/>
      <c r="G5505" s="194"/>
      <c r="H5505" s="45"/>
    </row>
    <row r="5506" spans="1:8" ht="15.75" customHeight="1" x14ac:dyDescent="0.25">
      <c r="A5506" s="62"/>
      <c r="B5506" s="63"/>
      <c r="C5506" s="64" t="s">
        <v>58</v>
      </c>
      <c r="D5506" s="338">
        <f>SUM(D5499:D5505)</f>
      </c>
      <c r="E5506" s="28"/>
      <c r="F5506" s="338">
        <f>SUM(F5499:F5505)</f>
      </c>
      <c r="G5506" s="339"/>
      <c r="H5506" s="328">
        <f>SUM(H5499:H5505)</f>
      </c>
    </row>
    <row r="5507" spans="1:8" ht="15.75" customHeight="1" x14ac:dyDescent="0.25">
      <c r="A5507" s="69"/>
      <c r="B5507" s="70"/>
      <c r="C5507" s="70"/>
      <c r="D5507" s="71"/>
      <c r="E5507" s="70"/>
      <c r="F5507" s="72"/>
      <c r="G5507" s="73"/>
      <c r="H5507" s="74"/>
    </row>
    <row r="5508" spans="1:8" ht="15.75" customHeight="1" x14ac:dyDescent="0.25">
      <c r="A5508" s="85" t="s">
        <v>72</v>
      </c>
      <c r="B5508" s="85"/>
      <c r="C5508" s="85"/>
      <c r="D5508" s="85"/>
      <c r="E5508" s="85"/>
      <c r="F5508" s="85"/>
      <c r="G5508" s="85"/>
      <c r="H5508" s="85"/>
    </row>
    <row r="5509" spans="1:8" ht="15.75" customHeight="1" x14ac:dyDescent="0.25">
      <c r="A5509" s="76"/>
      <c r="B5509" s="76"/>
      <c r="C5509" s="76"/>
      <c r="D5509" s="77" t="s">
        <v>59</v>
      </c>
      <c r="E5509" s="76" t="s">
        <v>60</v>
      </c>
      <c r="F5509" s="76"/>
      <c r="G5509" s="17"/>
      <c r="H5509" s="25"/>
    </row>
    <row r="5510" spans="1:8" ht="15.75" customHeight="1" x14ac:dyDescent="0.25">
      <c r="A5510" s="76"/>
      <c r="B5510" s="76"/>
      <c r="C5510" s="76"/>
      <c r="D5510" s="77"/>
      <c r="E5510" s="76"/>
      <c r="F5510" s="76"/>
      <c r="G5510" s="17"/>
      <c r="H5510" s="25"/>
    </row>
    <row r="5511" spans="1:8" ht="15.75" customHeight="1" x14ac:dyDescent="0.25">
      <c r="A5511" s="76"/>
      <c r="B5511" s="76"/>
      <c r="C5511" s="76"/>
      <c r="D5511" s="77"/>
      <c r="E5511" s="76" t="s">
        <v>61</v>
      </c>
      <c r="F5511" s="76"/>
      <c r="G5511" s="17"/>
      <c r="H5511" s="25"/>
    </row>
    <row r="5512" spans="1:8" ht="15.75" customHeight="1" x14ac:dyDescent="0.25">
      <c r="D5512" s="9"/>
      <c r="H5512" s="9"/>
    </row>
    <row r="5513" spans="1:8" ht="15.75" customHeight="1" x14ac:dyDescent="0.25">
      <c r="D5513" s="9"/>
      <c r="H5513" s="9"/>
    </row>
    <row r="5514" spans="1:8" ht="15.75" customHeight="1" x14ac:dyDescent="0.25">
      <c r="D5514" s="9"/>
      <c r="H5514" s="9"/>
    </row>
    <row r="5515" spans="1:8" ht="15.75" customHeight="1" x14ac:dyDescent="0.25">
      <c r="D5515" s="9"/>
      <c r="H5515" s="9"/>
    </row>
    <row r="5516" spans="1:8" ht="15.75" customHeight="1" x14ac:dyDescent="0.25">
      <c r="D5516" s="9"/>
      <c r="H5516" s="9"/>
    </row>
    <row r="5517" spans="1:8" ht="15.75" customHeight="1" x14ac:dyDescent="0.25">
      <c r="D5517" s="9"/>
      <c r="H5517" s="9"/>
    </row>
    <row r="5518" spans="1:8" ht="15.75" customHeight="1" x14ac:dyDescent="0.25">
      <c r="D5518" s="9"/>
      <c r="H5518" s="9"/>
    </row>
    <row r="5519" spans="1:8" ht="15.75" customHeight="1" x14ac:dyDescent="0.25">
      <c r="D5519" s="9"/>
      <c r="H5519" s="9"/>
    </row>
    <row r="5520" spans="1:8" ht="15.75" customHeight="1" x14ac:dyDescent="0.25">
      <c r="D5520" s="9"/>
      <c r="H5520" s="9"/>
    </row>
    <row r="5521" spans="1:8" ht="15.75" customHeight="1" x14ac:dyDescent="0.25">
      <c r="D5521" s="9"/>
      <c r="H5521" s="9"/>
    </row>
    <row r="5522" spans="1:8" ht="15.75" customHeight="1" x14ac:dyDescent="0.25">
      <c r="D5522" s="9"/>
      <c r="H5522" s="9"/>
    </row>
    <row r="5523" spans="1:8" ht="15.75" customHeight="1" x14ac:dyDescent="0.25">
      <c r="D5523" s="9"/>
      <c r="H5523" s="9"/>
    </row>
    <row r="5524" spans="1:8" ht="15.75" customHeight="1" x14ac:dyDescent="0.25">
      <c r="D5524" s="9"/>
      <c r="H5524" s="9"/>
    </row>
    <row r="5525" spans="1:8" ht="15.75" customHeight="1" x14ac:dyDescent="0.25">
      <c r="D5525" s="9"/>
      <c r="H5525" s="9"/>
    </row>
    <row r="5526" spans="1:8" ht="15.75" customHeight="1" x14ac:dyDescent="0.25">
      <c r="D5526" s="9"/>
      <c r="H5526" s="9"/>
    </row>
    <row r="5527" spans="1:8" ht="15.75" customHeight="1" x14ac:dyDescent="0.25">
      <c r="D5527" s="9"/>
      <c r="H5527" s="9"/>
    </row>
    <row r="5528" spans="1:8" ht="15.75" customHeight="1" x14ac:dyDescent="0.25">
      <c r="D5528" s="9"/>
      <c r="H5528" s="9"/>
    </row>
    <row r="5529" spans="1:8" ht="15.75" customHeight="1" x14ac:dyDescent="0.25">
      <c r="D5529" s="9"/>
      <c r="H5529" s="9"/>
    </row>
    <row r="5530" spans="1:8" ht="15.75" customHeight="1" x14ac:dyDescent="0.25">
      <c r="D5530" s="9"/>
      <c r="H5530" s="9"/>
    </row>
    <row r="5531" spans="1:8" ht="15.75" customHeight="1" x14ac:dyDescent="0.25">
      <c r="D5531" s="9"/>
      <c r="H5531" s="9"/>
    </row>
    <row r="5532" spans="1:8" ht="15.75" customHeight="1" x14ac:dyDescent="0.25">
      <c r="A5532" s="36" t="s">
        <v>21</v>
      </c>
      <c r="B5532" s="36"/>
      <c r="C5532" s="36"/>
      <c r="D5532" s="36"/>
      <c r="E5532" s="36"/>
      <c r="F5532" s="36"/>
      <c r="G5532" s="36"/>
      <c r="H5532" s="36"/>
    </row>
    <row r="5533" spans="1:8" ht="15.75" customHeight="1" x14ac:dyDescent="0.25">
      <c r="A5533" s="17"/>
      <c r="B5533" s="17"/>
      <c r="C5533" s="17"/>
      <c r="D5533" s="18"/>
      <c r="E5533" s="17"/>
      <c r="F5533" s="17"/>
      <c r="G5533" s="17"/>
      <c r="H5533" s="24"/>
    </row>
    <row r="5534" spans="1:8" ht="15.75" customHeight="1" x14ac:dyDescent="0.25">
      <c r="A5534" s="86" t="s">
        <v>28</v>
      </c>
      <c r="B5534" s="86"/>
      <c r="C5534" s="17"/>
      <c r="D5534" s="18"/>
      <c r="E5534" s="17"/>
      <c r="F5534" s="19" t="s">
        <v>24</v>
      </c>
      <c r="G5534" s="21" t="s">
        <v>1050</v>
      </c>
      <c r="H5534" s="22"/>
    </row>
    <row r="5535" spans="1:8" ht="15.75" customHeight="1" x14ac:dyDescent="0.25">
      <c r="A5535" s="86" t="inlineStr">
        <is>
          <t>Dealer-001</t>
        </is>
      </c>
      <c r="B5535" s="86"/>
      <c r="C5535" s="17"/>
      <c r="D5535" s="18"/>
      <c r="E5535" s="17"/>
      <c r="F5535" s="19" t="s">
        <v>29</v>
      </c>
      <c r="G5535" s="17" t="s">
        <v>1078</v>
      </c>
      <c r="H5535" s="18"/>
    </row>
    <row r="5536" spans="1:8" ht="15.75" customHeight="1" x14ac:dyDescent="0.25">
      <c r="A5536" s="86" t="inlineStr">
        <is>
          <t>Address line (redacted)</t>
        </is>
      </c>
      <c r="B5536" s="86"/>
      <c r="C5536" s="17"/>
      <c r="D5536" s="18"/>
      <c r="E5536" s="19"/>
      <c r="F5536" s="17"/>
      <c r="G5536" s="17"/>
      <c r="H5536" s="25"/>
    </row>
    <row r="5537" spans="1:8" ht="15.75" customHeight="1" x14ac:dyDescent="0.25">
      <c r="A5537" s="86"/>
      <c r="B5537" s="86"/>
      <c r="C5537" s="17"/>
      <c r="D5537" s="24"/>
      <c r="E5537" s="17"/>
      <c r="F5537" s="18"/>
      <c r="G5537" s="17"/>
      <c r="H5537" s="25"/>
    </row>
    <row r="5538" spans="1:8" ht="15.75" customHeight="1" x14ac:dyDescent="0.25">
      <c r="A5538" s="86" t="inlineStr">
        <is>
          <t>Through: Transporter-001</t>
        </is>
      </c>
      <c r="B5538" s="86"/>
      <c r="C5538" s="17"/>
      <c r="D5538" s="24"/>
      <c r="E5538" s="17"/>
      <c r="F5538" s="18"/>
      <c r="G5538" s="17"/>
      <c r="H5538" s="25"/>
    </row>
    <row r="5539" spans="1:8" ht="15.75" customHeight="1" x14ac:dyDescent="0.25">
      <c r="A5539" s="86"/>
      <c r="B5539" s="86" t="inlineStr">
        <is>
          <t>Address line (redacted)</t>
        </is>
      </c>
      <c r="C5539" s="17"/>
      <c r="D5539" s="24"/>
      <c r="E5539" s="17"/>
      <c r="F5539" s="18"/>
      <c r="G5539" s="17"/>
      <c r="H5539" s="25"/>
    </row>
    <row r="5540" spans="1:8" ht="15.75" customHeight="1" x14ac:dyDescent="0.25">
      <c r="A5540" s="86"/>
      <c r="B5540" s="86" t="inlineStr">
        <is>
          <t>Address line (redacted)</t>
        </is>
      </c>
      <c r="C5540" s="17"/>
      <c r="D5540" s="24"/>
      <c r="E5540" s="17"/>
      <c r="F5540" s="18"/>
      <c r="G5540" s="17"/>
      <c r="H5540" s="25"/>
    </row>
    <row r="5541" spans="1:8" ht="15.75" customHeight="1" x14ac:dyDescent="0.3">
      <c r="A5541" s="87"/>
      <c r="B5541" s="87"/>
      <c r="C5541" s="17"/>
      <c r="D5541" s="24"/>
      <c r="E5541" s="17"/>
      <c r="F5541" s="18"/>
      <c r="G5541" s="17"/>
      <c r="H5541" s="25"/>
    </row>
    <row r="5542" spans="1:8" ht="15.75" customHeight="1" x14ac:dyDescent="0.25">
      <c r="A5542" s="17" t="s">
        <v>34</v>
      </c>
      <c r="B5542" s="17"/>
      <c r="C5542" s="17"/>
      <c r="D5542" s="18"/>
      <c r="E5542" s="17"/>
      <c r="F5542" s="18"/>
      <c r="G5542" s="17"/>
      <c r="H5542" s="25"/>
    </row>
    <row r="5543" spans="1:8" ht="15.75" customHeight="1" x14ac:dyDescent="0.25">
      <c r="A5543" s="17" t="s">
        <v>35</v>
      </c>
      <c r="B5543" s="17"/>
      <c r="C5543" s="17"/>
      <c r="D5543" s="18"/>
      <c r="E5543" s="17"/>
      <c r="F5543" s="18"/>
      <c r="G5543" s="17"/>
      <c r="H5543" s="25"/>
    </row>
    <row r="5544" spans="1:8" ht="15.75" customHeight="1" x14ac:dyDescent="0.25">
      <c r="A5544" s="17" t="s">
        <v>36</v>
      </c>
      <c r="B5544" s="17"/>
      <c r="C5544" s="17"/>
      <c r="D5544" s="18"/>
      <c r="E5544" s="17"/>
      <c r="F5544" s="18"/>
      <c r="G5544" s="17"/>
      <c r="H5544" s="25"/>
    </row>
    <row r="5545" spans="1:8" ht="15.75" customHeight="1" x14ac:dyDescent="0.25">
      <c r="A5545" s="26" t="s">
        <v>37</v>
      </c>
      <c r="B5545" s="27" t="s">
        <v>38</v>
      </c>
      <c r="C5545" s="401"/>
      <c r="D5545" s="402" t="s">
        <v>39</v>
      </c>
      <c r="E5545" s="403" t="s">
        <v>40</v>
      </c>
      <c r="F5545" s="30" t="s">
        <v>41</v>
      </c>
      <c r="G5545" s="31" t="s">
        <v>42</v>
      </c>
      <c r="H5545" s="33" t="s">
        <v>43</v>
      </c>
    </row>
    <row r="5546" spans="1:8" ht="15.75" customHeight="1" x14ac:dyDescent="0.25">
      <c r="A5546" s="34"/>
      <c r="B5546" s="35"/>
      <c r="C5546" s="36"/>
      <c r="D5546" s="37"/>
      <c r="E5546" s="37"/>
      <c r="F5546" s="38"/>
      <c r="G5546" s="39"/>
      <c r="H5546" s="40"/>
    </row>
    <row r="5547" spans="1:8" ht="15.75" customHeight="1" x14ac:dyDescent="0.25">
      <c r="A5547" s="47"/>
      <c r="B5547" s="79" t="s">
        <v>1364</v>
      </c>
      <c r="C5547" s="80"/>
      <c r="D5547" s="50"/>
      <c r="E5547" s="50"/>
      <c r="F5547" s="50"/>
      <c r="G5547" s="50"/>
      <c r="H5547" s="45"/>
    </row>
    <row r="5548" spans="1:8" ht="15.75" customHeight="1" x14ac:dyDescent="0.25">
      <c r="A5548" s="47">
        <v>1</v>
      </c>
      <c r="B5548" s="333" t="s">
        <v>591</v>
      </c>
      <c r="C5548" s="429" t="s">
        <v>438</v>
      </c>
      <c r="D5548" s="187">
        <v>4</v>
      </c>
      <c r="E5548" s="336">
        <v>6</v>
      </c>
      <c r="F5548" s="335">
        <v>23</v>
      </c>
      <c r="G5548" s="106">
        <v>1</v>
      </c>
      <c r="H5548" s="45">
        <f>+G5548*F5548</f>
      </c>
    </row>
    <row r="5549" spans="1:8" ht="15.75" customHeight="1" x14ac:dyDescent="0.25">
      <c r="A5549" s="47">
        <v>2</v>
      </c>
      <c r="B5549" s="333" t="s">
        <v>591</v>
      </c>
      <c r="C5549" s="429" t="s">
        <v>438</v>
      </c>
      <c r="D5549" s="189"/>
      <c r="E5549" s="337"/>
      <c r="F5549" s="335">
        <v>1</v>
      </c>
      <c r="G5549" s="224" t="s">
        <v>571</v>
      </c>
      <c r="H5549" s="45"/>
    </row>
    <row r="5550" spans="1:8" ht="15.75" customHeight="1" x14ac:dyDescent="0.25">
      <c r="A5550" s="47">
        <v>3</v>
      </c>
      <c r="B5550" s="333" t="s">
        <v>188</v>
      </c>
      <c r="C5550" s="479" t="s">
        <v>465</v>
      </c>
      <c r="D5550" s="233">
        <v>1</v>
      </c>
      <c r="E5550" s="495">
        <v>6</v>
      </c>
      <c r="F5550" s="335">
        <f t="shared" ref="F5550:F5551" si="258">+E5550*D5550</f>
      </c>
      <c r="G5550" s="43">
        <v>1</v>
      </c>
      <c r="H5550" s="45">
        <f t="shared" ref="H5550:H5551" si="259">+G5550*F5550</f>
      </c>
    </row>
    <row r="5551" spans="1:8" ht="15.75" customHeight="1" x14ac:dyDescent="0.25">
      <c r="A5551" s="47">
        <v>4</v>
      </c>
      <c r="B5551" s="333" t="s">
        <v>177</v>
      </c>
      <c r="C5551" s="479" t="s">
        <v>457</v>
      </c>
      <c r="D5551" s="233">
        <v>1</v>
      </c>
      <c r="E5551" s="495">
        <v>6</v>
      </c>
      <c r="F5551" s="335">
        <f t="shared" si="258"/>
      </c>
      <c r="G5551" s="43">
        <v>1</v>
      </c>
      <c r="H5551" s="45">
        <f t="shared" si="259"/>
      </c>
    </row>
    <row r="5552" spans="1:8" ht="15.75" customHeight="1" x14ac:dyDescent="0.25">
      <c r="A5552" s="47"/>
      <c r="B5552" s="333"/>
      <c r="C5552" s="479"/>
      <c r="D5552" s="233"/>
      <c r="E5552" s="495"/>
      <c r="F5552" s="335"/>
      <c r="G5552" s="43"/>
      <c r="H5552" s="45"/>
    </row>
    <row r="5553" spans="1:8" ht="15" customHeight="1" x14ac:dyDescent="0.25">
      <c r="A5553" s="47"/>
      <c r="B5553" s="360" t="s">
        <v>1366</v>
      </c>
      <c r="C5553" s="479"/>
      <c r="D5553" s="233"/>
      <c r="E5553" s="495"/>
      <c r="F5553" s="335"/>
      <c r="G5553" s="43"/>
      <c r="H5553" s="45"/>
    </row>
    <row r="5554" spans="1:8" ht="15.75" customHeight="1" x14ac:dyDescent="0.25">
      <c r="A5554" s="47"/>
      <c r="B5554" s="366"/>
      <c r="C5554" s="479"/>
      <c r="D5554" s="233"/>
      <c r="E5554" s="495"/>
      <c r="F5554" s="335"/>
      <c r="G5554" s="43"/>
      <c r="H5554" s="45"/>
    </row>
    <row r="5555" spans="1:8" ht="15.75" customHeight="1" x14ac:dyDescent="0.25">
      <c r="A5555" s="47"/>
      <c r="B5555" s="367"/>
      <c r="C5555" s="479"/>
      <c r="D5555" s="233"/>
      <c r="E5555" s="495"/>
      <c r="F5555" s="335"/>
      <c r="G5555" s="43"/>
      <c r="H5555" s="45"/>
    </row>
    <row r="5556" spans="1:8" ht="15.75" customHeight="1" x14ac:dyDescent="0.25">
      <c r="A5556" s="47"/>
      <c r="B5556" s="333"/>
      <c r="C5556" s="479"/>
      <c r="D5556" s="233"/>
      <c r="E5556" s="495"/>
      <c r="F5556" s="335"/>
      <c r="G5556" s="43"/>
      <c r="H5556" s="45"/>
    </row>
    <row r="5557" spans="1:8" ht="15.75" customHeight="1" x14ac:dyDescent="0.25">
      <c r="A5557" s="47"/>
      <c r="B5557" s="333"/>
      <c r="C5557" s="334"/>
      <c r="D5557" s="233"/>
      <c r="E5557" s="495"/>
      <c r="F5557" s="335"/>
      <c r="G5557" s="43"/>
      <c r="H5557" s="45"/>
    </row>
    <row r="5558" spans="1:8" ht="15.75" customHeight="1" x14ac:dyDescent="0.25">
      <c r="A5558" s="47"/>
      <c r="B5558" s="333"/>
      <c r="C5558" s="334"/>
      <c r="D5558" s="194"/>
      <c r="E5558" s="194"/>
      <c r="F5558" s="43"/>
      <c r="G5558" s="194"/>
      <c r="H5558" s="45"/>
    </row>
    <row r="5559" spans="1:8" ht="15.75" customHeight="1" x14ac:dyDescent="0.25">
      <c r="A5559" s="62"/>
      <c r="B5559" s="63"/>
      <c r="C5559" s="64" t="s">
        <v>58</v>
      </c>
      <c r="D5559" s="338">
        <f>SUM(D5547:D5558)</f>
      </c>
      <c r="E5559" s="28"/>
      <c r="F5559" s="338">
        <f>SUM(F5547:F5558)</f>
      </c>
      <c r="G5559" s="339"/>
      <c r="H5559" s="328">
        <f>SUM(H5548:H5558)</f>
      </c>
    </row>
    <row r="5560" spans="1:8" ht="15.75" customHeight="1" x14ac:dyDescent="0.25">
      <c r="A5560" s="69"/>
      <c r="B5560" s="70"/>
      <c r="C5560" s="70"/>
      <c r="D5560" s="71"/>
      <c r="E5560" s="70"/>
      <c r="F5560" s="72"/>
      <c r="G5560" s="73"/>
      <c r="H5560" s="74"/>
    </row>
    <row r="5561" spans="1:8" ht="15.75" customHeight="1" x14ac:dyDescent="0.25">
      <c r="A5561" s="85" t="s">
        <v>72</v>
      </c>
      <c r="B5561" s="85"/>
      <c r="C5561" s="85"/>
      <c r="D5561" s="85"/>
      <c r="E5561" s="85"/>
      <c r="F5561" s="85"/>
      <c r="G5561" s="85"/>
      <c r="H5561" s="85"/>
    </row>
    <row r="5562" spans="1:8" ht="15.75" customHeight="1" x14ac:dyDescent="0.25">
      <c r="A5562" s="76"/>
      <c r="B5562" s="76"/>
      <c r="C5562" s="76"/>
      <c r="D5562" s="77" t="s">
        <v>59</v>
      </c>
      <c r="E5562" s="76" t="s">
        <v>60</v>
      </c>
      <c r="F5562" s="76"/>
      <c r="G5562" s="17"/>
      <c r="H5562" s="25"/>
    </row>
    <row r="5563" spans="1:8" ht="15.75" customHeight="1" x14ac:dyDescent="0.25">
      <c r="A5563" s="76"/>
      <c r="B5563" s="76"/>
      <c r="C5563" s="76"/>
      <c r="D5563" s="77"/>
      <c r="E5563" s="76"/>
      <c r="F5563" s="76"/>
      <c r="G5563" s="17"/>
      <c r="H5563" s="25"/>
    </row>
    <row r="5564" spans="1:8" ht="15.75" customHeight="1" x14ac:dyDescent="0.25">
      <c r="A5564" s="76"/>
      <c r="B5564" s="76"/>
      <c r="C5564" s="76"/>
      <c r="D5564" s="77"/>
      <c r="E5564" s="76" t="s">
        <v>61</v>
      </c>
      <c r="F5564" s="76"/>
      <c r="G5564" s="17"/>
      <c r="H5564" s="25"/>
    </row>
    <row r="5565" spans="1:8" ht="15.75" customHeight="1" x14ac:dyDescent="0.25">
      <c r="D5565" s="9"/>
      <c r="H5565" s="9"/>
    </row>
    <row r="5566" spans="1:8" ht="15.75" customHeight="1" x14ac:dyDescent="0.25">
      <c r="D5566" s="9"/>
      <c r="H5566" s="9"/>
    </row>
    <row r="5567" spans="1:8" ht="15.75" customHeight="1" x14ac:dyDescent="0.25">
      <c r="D5567" s="9"/>
      <c r="H5567" s="9"/>
    </row>
    <row r="5568" spans="1:8" ht="15.75" customHeight="1" x14ac:dyDescent="0.25">
      <c r="D5568" s="9"/>
      <c r="H5568" s="9"/>
    </row>
    <row r="5569" spans="1:8" ht="15.75" customHeight="1" x14ac:dyDescent="0.25">
      <c r="D5569" s="9"/>
      <c r="H5569" s="9"/>
    </row>
    <row r="5570" spans="1:8" ht="15.75" customHeight="1" x14ac:dyDescent="0.25">
      <c r="D5570" s="9"/>
      <c r="H5570" s="9"/>
    </row>
    <row r="5571" spans="1:8" ht="15.75" customHeight="1" x14ac:dyDescent="0.25">
      <c r="D5571" s="9"/>
      <c r="H5571" s="9"/>
    </row>
    <row r="5572" spans="1:8" ht="15.75" customHeight="1" x14ac:dyDescent="0.25">
      <c r="D5572" s="9"/>
      <c r="H5572" s="9"/>
    </row>
    <row r="5573" spans="1:8" ht="15.75" customHeight="1" x14ac:dyDescent="0.25">
      <c r="D5573" s="9"/>
      <c r="H5573" s="9"/>
    </row>
    <row r="5574" spans="1:8" ht="15.75" customHeight="1" x14ac:dyDescent="0.25">
      <c r="D5574" s="9"/>
      <c r="H5574" s="9"/>
    </row>
    <row r="5575" spans="1:8" ht="15.75" customHeight="1" x14ac:dyDescent="0.25">
      <c r="D5575" s="9"/>
      <c r="H5575" s="9"/>
    </row>
    <row r="5576" spans="1:8" ht="15.75" customHeight="1" x14ac:dyDescent="0.25">
      <c r="D5576" s="9"/>
      <c r="H5576" s="9"/>
    </row>
    <row r="5577" spans="1:8" ht="15.75" customHeight="1" x14ac:dyDescent="0.25">
      <c r="D5577" s="9"/>
      <c r="H5577" s="9"/>
    </row>
    <row r="5578" spans="1:8" ht="15.75" customHeight="1" x14ac:dyDescent="0.25">
      <c r="A5578" s="36" t="s">
        <v>21</v>
      </c>
      <c r="B5578" s="36"/>
      <c r="C5578" s="36"/>
      <c r="D5578" s="36"/>
      <c r="E5578" s="36"/>
      <c r="F5578" s="36"/>
      <c r="G5578" s="36"/>
      <c r="H5578" s="36"/>
    </row>
    <row r="5579" spans="1:8" ht="15.75" customHeight="1" x14ac:dyDescent="0.25">
      <c r="A5579" s="17"/>
      <c r="B5579" s="17"/>
      <c r="C5579" s="17"/>
      <c r="D5579" s="18"/>
      <c r="E5579" s="17"/>
      <c r="F5579" s="17"/>
      <c r="G5579" s="17"/>
      <c r="H5579" s="24"/>
    </row>
    <row r="5580" spans="1:8" ht="15.75" customHeight="1" x14ac:dyDescent="0.25">
      <c r="A5580" s="17" t="s">
        <v>28</v>
      </c>
      <c r="B5580" s="17"/>
      <c r="C5580" s="17"/>
      <c r="D5580" s="18"/>
      <c r="E5580" s="17"/>
      <c r="F5580" s="19" t="s">
        <v>24</v>
      </c>
      <c r="G5580" s="21" t="s">
        <v>1081</v>
      </c>
      <c r="H5580" s="22"/>
    </row>
    <row r="5581" spans="1:8" ht="15.75" customHeight="1" x14ac:dyDescent="0.25">
      <c r="A5581" s="17" t="inlineStr">
        <is>
          <t>Dealer-009</t>
        </is>
      </c>
      <c r="B5581" s="17"/>
      <c r="C5581" s="17" t="inlineStr">
        <is>
          <t>ATTN: Contact-001</t>
        </is>
      </c>
      <c r="D5581" s="18"/>
      <c r="E5581" s="17"/>
      <c r="F5581" s="19" t="s">
        <v>29</v>
      </c>
      <c r="G5581" s="17" t="s">
        <v>1082</v>
      </c>
      <c r="H5581" s="18"/>
    </row>
    <row r="5582" spans="1:8" ht="15.75" customHeight="1" x14ac:dyDescent="0.25">
      <c r="A5582" s="17" t="inlineStr">
        <is>
          <t>Address line (redacted)</t>
        </is>
      </c>
      <c r="B5582" s="17"/>
      <c r="C5582" s="17"/>
      <c r="D5582" s="18"/>
      <c r="E5582" s="19"/>
      <c r="F5582" s="17"/>
      <c r="G5582" s="17"/>
      <c r="H5582" s="25"/>
    </row>
    <row r="5583" spans="1:8" ht="15.75" customHeight="1" x14ac:dyDescent="0.25">
      <c r="A5583" s="17" t="inlineStr">
        <is>
          <t>Address line (redacted)</t>
        </is>
      </c>
      <c r="B5583" s="17"/>
      <c r="C5583" s="17"/>
      <c r="D5583" s="24"/>
      <c r="E5583" s="17"/>
      <c r="F5583" s="18"/>
      <c r="G5583" s="17"/>
      <c r="H5583" s="25"/>
    </row>
    <row r="5584" spans="1:8" ht="15.75" customHeight="1" x14ac:dyDescent="0.25">
      <c r="A5584" s="17"/>
      <c r="D5584" s="24"/>
      <c r="E5584" s="17"/>
      <c r="F5584" s="18"/>
      <c r="G5584" s="17"/>
      <c r="H5584" s="25"/>
    </row>
    <row r="5585" spans="1:8" ht="15.75" customHeight="1" x14ac:dyDescent="0.25">
      <c r="A5585" s="17" t="s">
        <v>34</v>
      </c>
      <c r="B5585" s="17"/>
      <c r="C5585" s="17"/>
      <c r="D5585" s="18"/>
      <c r="E5585" s="17"/>
      <c r="F5585" s="18"/>
      <c r="G5585" s="17"/>
      <c r="H5585" s="25"/>
    </row>
    <row r="5586" spans="1:8" ht="15.75" customHeight="1" x14ac:dyDescent="0.25">
      <c r="A5586" s="17" t="s">
        <v>35</v>
      </c>
      <c r="B5586" s="17"/>
      <c r="C5586" s="17"/>
      <c r="D5586" s="18"/>
      <c r="E5586" s="17"/>
      <c r="F5586" s="18"/>
      <c r="G5586" s="17"/>
      <c r="H5586" s="25"/>
    </row>
    <row r="5587" spans="1:8" ht="15.75" customHeight="1" x14ac:dyDescent="0.25">
      <c r="A5587" s="17" t="s">
        <v>36</v>
      </c>
      <c r="B5587" s="17"/>
      <c r="C5587" s="17"/>
      <c r="D5587" s="18"/>
      <c r="E5587" s="17"/>
      <c r="F5587" s="18"/>
      <c r="G5587" s="17"/>
      <c r="H5587" s="25"/>
    </row>
    <row r="5588" spans="1:8" ht="15.75" customHeight="1" x14ac:dyDescent="0.25">
      <c r="A5588" s="26" t="s">
        <v>37</v>
      </c>
      <c r="B5588" s="27" t="s">
        <v>38</v>
      </c>
      <c r="C5588" s="401"/>
      <c r="D5588" s="402" t="s">
        <v>39</v>
      </c>
      <c r="E5588" s="403" t="s">
        <v>40</v>
      </c>
      <c r="F5588" s="30" t="s">
        <v>41</v>
      </c>
      <c r="G5588" s="31" t="s">
        <v>42</v>
      </c>
      <c r="H5588" s="33" t="s">
        <v>43</v>
      </c>
    </row>
    <row r="5589" spans="1:8" ht="15.75" customHeight="1" x14ac:dyDescent="0.25">
      <c r="A5589" s="34"/>
      <c r="B5589" s="35"/>
      <c r="C5589" s="36"/>
      <c r="D5589" s="37"/>
      <c r="E5589" s="37"/>
      <c r="F5589" s="38"/>
      <c r="G5589" s="39"/>
      <c r="H5589" s="40"/>
    </row>
    <row r="5590" spans="1:8" ht="15.75" customHeight="1" x14ac:dyDescent="0.25">
      <c r="A5590" s="47"/>
      <c r="B5590" s="404" t="s">
        <v>825</v>
      </c>
      <c r="C5590" s="405"/>
      <c r="D5590" s="108"/>
      <c r="E5590" s="108"/>
      <c r="F5590" s="194"/>
      <c r="G5590" s="50"/>
      <c r="H5590" s="45"/>
    </row>
    <row r="5591" spans="1:8" ht="15.75" customHeight="1" x14ac:dyDescent="0.25">
      <c r="A5591" s="47">
        <v>1</v>
      </c>
      <c r="B5591" s="107" t="s">
        <v>602</v>
      </c>
      <c r="C5591" s="194" t="s">
        <v>488</v>
      </c>
      <c r="D5591" s="50">
        <v>12</v>
      </c>
      <c r="E5591" s="50">
        <v>25</v>
      </c>
      <c r="F5591" s="194">
        <f t="shared" ref="F5591:F5592" si="260">+E5591*D5591</f>
      </c>
      <c r="G5591" s="50">
        <v>1</v>
      </c>
      <c r="H5591" s="45">
        <f t="shared" ref="H5591:H5592" si="261">+G5591*F5591</f>
      </c>
    </row>
    <row r="5592" spans="1:8" ht="15.75" customHeight="1" x14ac:dyDescent="0.25">
      <c r="A5592" s="47">
        <v>2</v>
      </c>
      <c r="B5592" s="427" t="s">
        <v>1369</v>
      </c>
      <c r="C5592" s="194" t="s">
        <v>497</v>
      </c>
      <c r="D5592" s="50">
        <v>2</v>
      </c>
      <c r="E5592" s="50">
        <v>25</v>
      </c>
      <c r="F5592" s="194">
        <f t="shared" si="260"/>
      </c>
      <c r="G5592" s="50">
        <v>1</v>
      </c>
      <c r="H5592" s="45">
        <f t="shared" si="261"/>
      </c>
    </row>
    <row r="5593" spans="1:8" ht="15.75" customHeight="1" x14ac:dyDescent="0.25">
      <c r="A5593" s="47"/>
      <c r="B5593" s="79" t="s">
        <v>1370</v>
      </c>
      <c r="C5593" s="80"/>
      <c r="D5593" s="50"/>
      <c r="E5593" s="50"/>
      <c r="F5593" s="50"/>
      <c r="G5593" s="50"/>
      <c r="H5593" s="45"/>
    </row>
    <row r="5594" spans="1:8" ht="15.75" customHeight="1" x14ac:dyDescent="0.25">
      <c r="A5594" s="47">
        <v>2</v>
      </c>
      <c r="B5594" s="333" t="s">
        <v>176</v>
      </c>
      <c r="C5594" s="334" t="s">
        <v>954</v>
      </c>
      <c r="D5594" s="187">
        <v>6</v>
      </c>
      <c r="E5594" s="336">
        <v>4</v>
      </c>
      <c r="F5594" s="335">
        <v>12.46</v>
      </c>
      <c r="G5594" s="106">
        <v>1</v>
      </c>
      <c r="H5594" s="45">
        <f>+G5594*F5594</f>
      </c>
    </row>
    <row r="5595" spans="1:8" ht="15.75" customHeight="1" x14ac:dyDescent="0.25">
      <c r="A5595" s="47">
        <v>3</v>
      </c>
      <c r="B5595" s="333" t="s">
        <v>176</v>
      </c>
      <c r="C5595" s="334" t="s">
        <v>954</v>
      </c>
      <c r="D5595" s="189"/>
      <c r="E5595" s="337"/>
      <c r="F5595" s="335">
        <v>0.54</v>
      </c>
      <c r="G5595" s="224" t="s">
        <v>571</v>
      </c>
      <c r="H5595" s="45"/>
    </row>
    <row r="5596" spans="1:8" ht="15.75" customHeight="1" x14ac:dyDescent="0.25">
      <c r="A5596" s="47">
        <v>4</v>
      </c>
      <c r="B5596" s="333" t="s">
        <v>177</v>
      </c>
      <c r="C5596" s="157" t="s">
        <v>457</v>
      </c>
      <c r="D5596" s="108">
        <v>2</v>
      </c>
      <c r="E5596" s="340">
        <v>6</v>
      </c>
      <c r="F5596" s="335">
        <f>+E5596*D5596</f>
      </c>
      <c r="G5596" s="106">
        <v>1</v>
      </c>
      <c r="H5596" s="45">
        <f>+G5596*F5596</f>
      </c>
    </row>
    <row r="5597" spans="1:8" ht="15.75" customHeight="1" x14ac:dyDescent="0.25">
      <c r="A5597" s="47"/>
      <c r="B5597" s="404" t="s">
        <v>109</v>
      </c>
      <c r="C5597" s="405"/>
      <c r="D5597" s="50"/>
      <c r="E5597" s="50"/>
      <c r="F5597" s="194"/>
      <c r="G5597" s="50"/>
      <c r="H5597" s="45"/>
    </row>
    <row r="5598" spans="1:8" ht="15.75" customHeight="1" x14ac:dyDescent="0.25">
      <c r="A5598" s="47">
        <v>5</v>
      </c>
      <c r="B5598" s="208" t="s">
        <v>172</v>
      </c>
      <c r="C5598" s="158" t="s">
        <v>477</v>
      </c>
      <c r="D5598" s="187">
        <v>1</v>
      </c>
      <c r="E5598" s="187" t="s">
        <v>1327</v>
      </c>
      <c r="F5598" s="194">
        <v>192</v>
      </c>
      <c r="G5598" s="50">
        <v>1</v>
      </c>
      <c r="H5598" s="45">
        <f>+G5598*F5598</f>
      </c>
    </row>
    <row r="5599" spans="1:8" ht="15.75" customHeight="1" x14ac:dyDescent="0.25">
      <c r="A5599" s="47">
        <v>6</v>
      </c>
      <c r="B5599" s="208" t="s">
        <v>172</v>
      </c>
      <c r="C5599" s="158" t="s">
        <v>477</v>
      </c>
      <c r="D5599" s="189"/>
      <c r="E5599" s="189"/>
      <c r="F5599" s="335">
        <v>8</v>
      </c>
      <c r="G5599" s="224" t="s">
        <v>571</v>
      </c>
      <c r="H5599" s="45"/>
    </row>
    <row r="5600" spans="1:8" ht="15.75" customHeight="1" x14ac:dyDescent="0.25">
      <c r="A5600" s="47"/>
      <c r="B5600" s="404" t="s">
        <v>980</v>
      </c>
      <c r="C5600" s="405"/>
      <c r="D5600" s="233"/>
      <c r="E5600" s="233"/>
      <c r="F5600" s="335"/>
      <c r="G5600" s="43"/>
      <c r="H5600" s="45"/>
    </row>
    <row r="5601" spans="1:8" ht="15.75" customHeight="1" x14ac:dyDescent="0.25">
      <c r="A5601" s="47">
        <v>7</v>
      </c>
      <c r="B5601" s="107">
        <v>510</v>
      </c>
      <c r="C5601" s="158"/>
      <c r="D5601" s="233">
        <v>6</v>
      </c>
      <c r="E5601" s="233">
        <v>4</v>
      </c>
      <c r="F5601" s="335">
        <f>+E5601*D5601</f>
      </c>
      <c r="G5601" s="43">
        <v>1</v>
      </c>
      <c r="H5601" s="45">
        <f>+G5601*F5601</f>
      </c>
    </row>
    <row r="5602" spans="1:8" ht="15.75" customHeight="1" x14ac:dyDescent="0.25">
      <c r="A5602" s="47">
        <v>8</v>
      </c>
      <c r="B5602" s="107">
        <v>510</v>
      </c>
      <c r="C5602" s="158"/>
      <c r="D5602" s="233">
        <v>1</v>
      </c>
      <c r="E5602" s="233">
        <v>1</v>
      </c>
      <c r="F5602" s="335">
        <v>1</v>
      </c>
      <c r="G5602" s="224" t="s">
        <v>571</v>
      </c>
      <c r="H5602" s="45"/>
    </row>
    <row r="5603" spans="1:8" ht="15.75" customHeight="1" x14ac:dyDescent="0.25">
      <c r="A5603" s="47"/>
      <c r="B5603" s="333"/>
      <c r="C5603" s="334"/>
      <c r="D5603" s="194"/>
      <c r="E5603" s="300"/>
      <c r="F5603" s="335"/>
      <c r="G5603" s="43"/>
      <c r="H5603" s="45"/>
    </row>
    <row r="5604" spans="1:8" ht="15.75" customHeight="1" x14ac:dyDescent="0.25">
      <c r="A5604" s="62"/>
      <c r="B5604" s="63"/>
      <c r="C5604" s="64" t="s">
        <v>58</v>
      </c>
      <c r="D5604" s="338">
        <f>SUM(D5590:D5603)</f>
      </c>
      <c r="E5604" s="28"/>
      <c r="F5604" s="338">
        <f>SUM(F5591:F5603)</f>
      </c>
      <c r="G5604" s="339"/>
      <c r="H5604" s="328">
        <f>SUM(H5591:H5603)</f>
      </c>
    </row>
    <row r="5605" spans="1:8" ht="15.75" customHeight="1" x14ac:dyDescent="0.25">
      <c r="A5605" s="69"/>
      <c r="B5605" s="70"/>
      <c r="C5605" s="70"/>
      <c r="D5605" s="71"/>
      <c r="E5605" s="70"/>
      <c r="F5605" s="72"/>
      <c r="G5605" s="73"/>
      <c r="H5605" s="74"/>
    </row>
    <row r="5606" spans="1:8" ht="15.75" customHeight="1" x14ac:dyDescent="0.25">
      <c r="A5606" s="85" t="s">
        <v>72</v>
      </c>
      <c r="B5606" s="85"/>
      <c r="C5606" s="85"/>
      <c r="D5606" s="85"/>
      <c r="E5606" s="85"/>
      <c r="F5606" s="85"/>
      <c r="G5606" s="85"/>
      <c r="H5606" s="85"/>
    </row>
    <row r="5607" spans="1:8" ht="15.75" customHeight="1" x14ac:dyDescent="0.25">
      <c r="A5607" s="76"/>
      <c r="B5607" s="76"/>
      <c r="C5607" s="76"/>
      <c r="D5607" s="77" t="s">
        <v>59</v>
      </c>
      <c r="E5607" s="76" t="s">
        <v>60</v>
      </c>
      <c r="F5607" s="76"/>
      <c r="G5607" s="17"/>
      <c r="H5607" s="25"/>
    </row>
    <row r="5608" spans="1:8" ht="15.75" customHeight="1" x14ac:dyDescent="0.25">
      <c r="A5608" s="76"/>
      <c r="B5608" s="76"/>
      <c r="C5608" s="76"/>
      <c r="D5608" s="77"/>
      <c r="E5608" s="76"/>
      <c r="F5608" s="76"/>
      <c r="G5608" s="17"/>
      <c r="H5608" s="25"/>
    </row>
    <row r="5609" spans="1:8" ht="15.75" customHeight="1" x14ac:dyDescent="0.25">
      <c r="A5609" s="76"/>
      <c r="B5609" s="76"/>
      <c r="C5609" s="76"/>
      <c r="D5609" s="77"/>
      <c r="E5609" s="76" t="s">
        <v>61</v>
      </c>
      <c r="F5609" s="76"/>
      <c r="G5609" s="17"/>
      <c r="H5609" s="25"/>
    </row>
    <row r="5610" spans="1:8" ht="15.75" customHeight="1" x14ac:dyDescent="0.25">
      <c r="D5610" s="9"/>
      <c r="H5610" s="9"/>
    </row>
    <row r="5611" spans="1:8" ht="15.75" customHeight="1" x14ac:dyDescent="0.25">
      <c r="D5611" s="9"/>
      <c r="H5611" s="9"/>
    </row>
    <row r="5612" spans="1:8" ht="15.75" customHeight="1" x14ac:dyDescent="0.25">
      <c r="D5612" s="9"/>
      <c r="H5612" s="9"/>
    </row>
    <row r="5613" spans="1:8" ht="15.75" customHeight="1" x14ac:dyDescent="0.25">
      <c r="D5613" s="9"/>
      <c r="H5613" s="9"/>
    </row>
    <row r="5614" spans="1:8" ht="15.75" customHeight="1" x14ac:dyDescent="0.25">
      <c r="D5614" s="9"/>
      <c r="H5614" s="9"/>
    </row>
    <row r="5615" spans="1:8" ht="15.75" customHeight="1" x14ac:dyDescent="0.25">
      <c r="D5615" s="9"/>
      <c r="H5615" s="9"/>
    </row>
    <row r="5616" spans="1:8" ht="15.75" customHeight="1" x14ac:dyDescent="0.25">
      <c r="D5616" s="9"/>
      <c r="H5616" s="9"/>
    </row>
    <row r="5617" spans="1:8" ht="15.75" customHeight="1" x14ac:dyDescent="0.25">
      <c r="D5617" s="9"/>
      <c r="H5617" s="9"/>
    </row>
    <row r="5618" spans="1:8" ht="15.75" customHeight="1" x14ac:dyDescent="0.25">
      <c r="D5618" s="9"/>
      <c r="H5618" s="9"/>
    </row>
    <row r="5619" spans="1:8" ht="15.75" customHeight="1" x14ac:dyDescent="0.25">
      <c r="D5619" s="9"/>
      <c r="H5619" s="9"/>
    </row>
    <row r="5620" spans="1:8" ht="15.75" customHeight="1" x14ac:dyDescent="0.25">
      <c r="D5620" s="9"/>
      <c r="H5620" s="9"/>
    </row>
    <row r="5621" spans="1:8" ht="15.75" customHeight="1" x14ac:dyDescent="0.25">
      <c r="D5621" s="9"/>
      <c r="H5621" s="9"/>
    </row>
    <row r="5622" spans="1:8" ht="15.75" customHeight="1" x14ac:dyDescent="0.25">
      <c r="D5622" s="9"/>
      <c r="H5622" s="9"/>
    </row>
    <row r="5623" spans="1:8" ht="15.75" customHeight="1" x14ac:dyDescent="0.25">
      <c r="A5623" s="36" t="s">
        <v>21</v>
      </c>
      <c r="B5623" s="36"/>
      <c r="C5623" s="36"/>
      <c r="D5623" s="36"/>
      <c r="E5623" s="36"/>
      <c r="F5623" s="36"/>
      <c r="G5623" s="36"/>
      <c r="H5623" s="36"/>
    </row>
    <row r="5624" spans="1:8" ht="15.75" customHeight="1" x14ac:dyDescent="0.25">
      <c r="A5624" s="17"/>
      <c r="B5624" s="17"/>
      <c r="C5624" s="17"/>
      <c r="D5624" s="18"/>
      <c r="E5624" s="17"/>
      <c r="F5624" s="17"/>
      <c r="G5624" s="17"/>
      <c r="H5624" s="24"/>
    </row>
    <row r="5625" spans="1:8" ht="15.75" customHeight="1" x14ac:dyDescent="0.25">
      <c r="A5625" s="17" t="s">
        <v>28</v>
      </c>
      <c r="B5625" s="17"/>
      <c r="C5625" s="17"/>
      <c r="D5625" s="18"/>
      <c r="E5625" s="17"/>
      <c r="F5625" s="19" t="s">
        <v>24</v>
      </c>
      <c r="G5625" s="21" t="s">
        <v>1081</v>
      </c>
      <c r="H5625" s="22"/>
    </row>
    <row r="5626" spans="1:8" ht="15.75" customHeight="1" x14ac:dyDescent="0.25">
      <c r="A5626" s="17" t="inlineStr">
        <is>
          <t>Dealer-009</t>
        </is>
      </c>
      <c r="B5626" s="17"/>
      <c r="C5626" s="17" t="inlineStr">
        <is>
          <t>ATTN: Contact-001</t>
        </is>
      </c>
      <c r="D5626" s="18"/>
      <c r="E5626" s="17"/>
      <c r="F5626" s="19" t="s">
        <v>29</v>
      </c>
      <c r="G5626" s="17" t="s">
        <v>1084</v>
      </c>
      <c r="H5626" s="18"/>
    </row>
    <row r="5627" spans="1:8" ht="15.75" customHeight="1" x14ac:dyDescent="0.25">
      <c r="A5627" s="17" t="inlineStr">
        <is>
          <t>Address line (redacted)</t>
        </is>
      </c>
      <c r="B5627" s="17"/>
      <c r="C5627" s="17"/>
      <c r="D5627" s="18"/>
      <c r="E5627" s="19"/>
      <c r="F5627" s="17"/>
      <c r="G5627" s="17"/>
      <c r="H5627" s="25"/>
    </row>
    <row r="5628" spans="1:8" ht="15.75" customHeight="1" x14ac:dyDescent="0.25">
      <c r="A5628" s="17" t="inlineStr">
        <is>
          <t>Address line (redacted)</t>
        </is>
      </c>
      <c r="B5628" s="17"/>
      <c r="C5628" s="17"/>
      <c r="D5628" s="24"/>
      <c r="E5628" s="17"/>
      <c r="F5628" s="18"/>
      <c r="G5628" s="17"/>
      <c r="H5628" s="25"/>
    </row>
    <row r="5629" spans="1:8" ht="15.75" customHeight="1" x14ac:dyDescent="0.25">
      <c r="A5629" s="17"/>
      <c r="D5629" s="24"/>
      <c r="E5629" s="17"/>
      <c r="F5629" s="18"/>
      <c r="G5629" s="17"/>
      <c r="H5629" s="25"/>
    </row>
    <row r="5630" spans="1:8" ht="15.75" customHeight="1" x14ac:dyDescent="0.25">
      <c r="A5630" s="17" t="s">
        <v>34</v>
      </c>
      <c r="B5630" s="17"/>
      <c r="C5630" s="17"/>
      <c r="D5630" s="18"/>
      <c r="E5630" s="17"/>
      <c r="F5630" s="18"/>
      <c r="G5630" s="17"/>
      <c r="H5630" s="25"/>
    </row>
    <row r="5631" spans="1:8" ht="15.75" customHeight="1" x14ac:dyDescent="0.25">
      <c r="A5631" s="17" t="s">
        <v>35</v>
      </c>
      <c r="B5631" s="17"/>
      <c r="C5631" s="17"/>
      <c r="D5631" s="18"/>
      <c r="E5631" s="17"/>
      <c r="F5631" s="18"/>
      <c r="G5631" s="17"/>
      <c r="H5631" s="25"/>
    </row>
    <row r="5632" spans="1:8" ht="15.75" customHeight="1" x14ac:dyDescent="0.25">
      <c r="A5632" s="17" t="s">
        <v>36</v>
      </c>
      <c r="B5632" s="17"/>
      <c r="C5632" s="17"/>
      <c r="D5632" s="18"/>
      <c r="E5632" s="17"/>
      <c r="F5632" s="18"/>
      <c r="G5632" s="17"/>
      <c r="H5632" s="25"/>
    </row>
    <row r="5633" spans="1:15" ht="15.75" customHeight="1" x14ac:dyDescent="0.25">
      <c r="A5633" s="26" t="s">
        <v>37</v>
      </c>
      <c r="B5633" s="27" t="s">
        <v>38</v>
      </c>
      <c r="C5633" s="30"/>
      <c r="D5633" s="496" t="s">
        <v>39</v>
      </c>
      <c r="E5633" s="403" t="s">
        <v>40</v>
      </c>
      <c r="F5633" s="30" t="s">
        <v>41</v>
      </c>
      <c r="G5633" s="26" t="s">
        <v>42</v>
      </c>
      <c r="H5633" s="497" t="s">
        <v>43</v>
      </c>
      <c r="I5633" s="389"/>
      <c r="J5633" s="389"/>
      <c r="K5633" s="389"/>
      <c r="L5633" s="389"/>
      <c r="M5633" s="389"/>
      <c r="N5633" s="389"/>
      <c r="O5633" s="389"/>
    </row>
    <row r="5634" spans="1:15" ht="15.75" customHeight="1" x14ac:dyDescent="0.25">
      <c r="A5634" s="34"/>
      <c r="B5634" s="35"/>
      <c r="C5634" s="36"/>
      <c r="D5634" s="37"/>
      <c r="E5634" s="37"/>
      <c r="F5634" s="38"/>
      <c r="G5634" s="39"/>
      <c r="H5634" s="40"/>
    </row>
    <row r="5635" spans="1:15" ht="15.75" customHeight="1" x14ac:dyDescent="0.25">
      <c r="A5635" s="47"/>
      <c r="B5635" s="404" t="s">
        <v>1375</v>
      </c>
      <c r="C5635" s="405"/>
      <c r="D5635" s="108"/>
      <c r="E5635" s="108"/>
      <c r="F5635" s="194"/>
      <c r="G5635" s="50"/>
      <c r="H5635" s="45"/>
    </row>
    <row r="5636" spans="1:15" ht="15.75" customHeight="1" x14ac:dyDescent="0.25">
      <c r="A5636" s="47">
        <v>1</v>
      </c>
      <c r="B5636" s="212" t="s">
        <v>1377</v>
      </c>
      <c r="C5636" s="212" t="s">
        <v>201</v>
      </c>
      <c r="D5636" s="108">
        <v>1</v>
      </c>
      <c r="E5636" s="108"/>
      <c r="F5636" s="194">
        <v>1</v>
      </c>
      <c r="G5636" s="262">
        <v>1</v>
      </c>
      <c r="H5636" s="45">
        <f t="shared" ref="H5636:H5660" si="262">+G5636*F5636</f>
      </c>
    </row>
    <row r="5637" spans="1:15" ht="15.75" customHeight="1" x14ac:dyDescent="0.25">
      <c r="A5637" s="47">
        <v>2</v>
      </c>
      <c r="B5637" s="212" t="s">
        <v>1379</v>
      </c>
      <c r="C5637" s="212" t="s">
        <v>609</v>
      </c>
      <c r="D5637" s="108"/>
      <c r="E5637" s="108"/>
      <c r="F5637" s="194">
        <v>1</v>
      </c>
      <c r="G5637" s="262">
        <v>1</v>
      </c>
      <c r="H5637" s="45">
        <f t="shared" si="262"/>
      </c>
    </row>
    <row r="5638" spans="1:15" ht="15.75" customHeight="1" x14ac:dyDescent="0.25">
      <c r="A5638" s="47">
        <v>3</v>
      </c>
      <c r="B5638" s="212" t="s">
        <v>1380</v>
      </c>
      <c r="C5638" s="212" t="s">
        <v>673</v>
      </c>
      <c r="D5638" s="108"/>
      <c r="E5638" s="108"/>
      <c r="F5638" s="194">
        <v>1</v>
      </c>
      <c r="G5638" s="262">
        <v>1</v>
      </c>
      <c r="H5638" s="45">
        <f t="shared" si="262"/>
      </c>
    </row>
    <row r="5639" spans="1:15" ht="15.75" customHeight="1" x14ac:dyDescent="0.25">
      <c r="A5639" s="47">
        <v>4</v>
      </c>
      <c r="B5639" s="212" t="s">
        <v>733</v>
      </c>
      <c r="C5639" s="212" t="s">
        <v>734</v>
      </c>
      <c r="D5639" s="108"/>
      <c r="E5639" s="108"/>
      <c r="F5639" s="194">
        <v>1</v>
      </c>
      <c r="G5639" s="262">
        <v>1</v>
      </c>
      <c r="H5639" s="45">
        <f t="shared" si="262"/>
      </c>
    </row>
    <row r="5640" spans="1:15" ht="15.75" customHeight="1" x14ac:dyDescent="0.25">
      <c r="A5640" s="47">
        <v>5</v>
      </c>
      <c r="B5640" s="212" t="s">
        <v>1381</v>
      </c>
      <c r="C5640" s="212" t="s">
        <v>782</v>
      </c>
      <c r="D5640" s="108"/>
      <c r="E5640" s="108"/>
      <c r="F5640" s="194">
        <v>1</v>
      </c>
      <c r="G5640" s="262">
        <v>1</v>
      </c>
      <c r="H5640" s="45">
        <f t="shared" si="262"/>
      </c>
    </row>
    <row r="5641" spans="1:15" ht="15.75" customHeight="1" x14ac:dyDescent="0.25">
      <c r="A5641" s="47">
        <v>6</v>
      </c>
      <c r="B5641" s="212" t="s">
        <v>1382</v>
      </c>
      <c r="C5641" s="212" t="s">
        <v>828</v>
      </c>
      <c r="D5641" s="108"/>
      <c r="E5641" s="108"/>
      <c r="F5641" s="194">
        <v>1</v>
      </c>
      <c r="G5641" s="262">
        <v>1</v>
      </c>
      <c r="H5641" s="45">
        <f t="shared" si="262"/>
      </c>
    </row>
    <row r="5642" spans="1:15" ht="15.75" customHeight="1" x14ac:dyDescent="0.25">
      <c r="A5642" s="47">
        <v>7</v>
      </c>
      <c r="B5642" s="212" t="s">
        <v>870</v>
      </c>
      <c r="C5642" s="212" t="s">
        <v>871</v>
      </c>
      <c r="D5642" s="108"/>
      <c r="E5642" s="108"/>
      <c r="F5642" s="194">
        <v>1</v>
      </c>
      <c r="G5642" s="262">
        <v>1</v>
      </c>
      <c r="H5642" s="45">
        <f t="shared" si="262"/>
      </c>
    </row>
    <row r="5643" spans="1:15" ht="15.75" customHeight="1" x14ac:dyDescent="0.25">
      <c r="A5643" s="47">
        <v>8</v>
      </c>
      <c r="B5643" s="212" t="s">
        <v>899</v>
      </c>
      <c r="C5643" s="212" t="s">
        <v>900</v>
      </c>
      <c r="D5643" s="108"/>
      <c r="E5643" s="108"/>
      <c r="F5643" s="194">
        <v>1</v>
      </c>
      <c r="G5643" s="262">
        <v>1</v>
      </c>
      <c r="H5643" s="45">
        <f t="shared" si="262"/>
      </c>
    </row>
    <row r="5644" spans="1:15" ht="15.75" customHeight="1" x14ac:dyDescent="0.25">
      <c r="A5644" s="47">
        <v>9</v>
      </c>
      <c r="B5644" s="212" t="s">
        <v>924</v>
      </c>
      <c r="C5644" s="212" t="s">
        <v>925</v>
      </c>
      <c r="D5644" s="108"/>
      <c r="E5644" s="108"/>
      <c r="F5644" s="194">
        <v>1</v>
      </c>
      <c r="G5644" s="262">
        <v>1</v>
      </c>
      <c r="H5644" s="45">
        <f t="shared" si="262"/>
      </c>
    </row>
    <row r="5645" spans="1:15" ht="15.75" customHeight="1" x14ac:dyDescent="0.25">
      <c r="A5645" s="47">
        <v>10</v>
      </c>
      <c r="B5645" s="212" t="s">
        <v>1383</v>
      </c>
      <c r="C5645" s="212" t="s">
        <v>970</v>
      </c>
      <c r="D5645" s="108"/>
      <c r="E5645" s="108"/>
      <c r="F5645" s="194">
        <v>1</v>
      </c>
      <c r="G5645" s="262">
        <v>1</v>
      </c>
      <c r="H5645" s="45">
        <f t="shared" si="262"/>
      </c>
    </row>
    <row r="5646" spans="1:15" ht="15.75" customHeight="1" x14ac:dyDescent="0.25">
      <c r="A5646" s="47">
        <v>11</v>
      </c>
      <c r="B5646" s="212" t="s">
        <v>1384</v>
      </c>
      <c r="C5646" s="212" t="s">
        <v>1008</v>
      </c>
      <c r="D5646" s="108"/>
      <c r="E5646" s="108"/>
      <c r="F5646" s="194">
        <v>1</v>
      </c>
      <c r="G5646" s="262">
        <v>1</v>
      </c>
      <c r="H5646" s="45">
        <f t="shared" si="262"/>
      </c>
    </row>
    <row r="5647" spans="1:15" ht="15.75" customHeight="1" x14ac:dyDescent="0.25">
      <c r="A5647" s="47">
        <v>12</v>
      </c>
      <c r="B5647" s="212" t="s">
        <v>1385</v>
      </c>
      <c r="C5647" s="212" t="s">
        <v>1041</v>
      </c>
      <c r="D5647" s="108"/>
      <c r="E5647" s="108"/>
      <c r="F5647" s="194">
        <v>1</v>
      </c>
      <c r="G5647" s="262">
        <v>1</v>
      </c>
      <c r="H5647" s="45">
        <f t="shared" si="262"/>
      </c>
    </row>
    <row r="5648" spans="1:15" ht="15.75" customHeight="1" x14ac:dyDescent="0.25">
      <c r="A5648" s="47">
        <v>13</v>
      </c>
      <c r="B5648" s="212" t="s">
        <v>1387</v>
      </c>
      <c r="C5648" s="212" t="s">
        <v>1105</v>
      </c>
      <c r="D5648" s="108"/>
      <c r="E5648" s="108"/>
      <c r="F5648" s="194">
        <v>1</v>
      </c>
      <c r="G5648" s="262">
        <v>1</v>
      </c>
      <c r="H5648" s="45">
        <f t="shared" si="262"/>
      </c>
    </row>
    <row r="5649" spans="1:15" ht="15.75" customHeight="1" x14ac:dyDescent="0.25">
      <c r="A5649" s="47">
        <v>14</v>
      </c>
      <c r="B5649" s="212" t="s">
        <v>1389</v>
      </c>
      <c r="C5649" s="212" t="s">
        <v>1152</v>
      </c>
      <c r="D5649" s="108"/>
      <c r="E5649" s="108"/>
      <c r="F5649" s="194">
        <v>1</v>
      </c>
      <c r="G5649" s="262">
        <v>1</v>
      </c>
      <c r="H5649" s="45">
        <f t="shared" si="262"/>
      </c>
    </row>
    <row r="5650" spans="1:15" ht="15.75" customHeight="1" x14ac:dyDescent="0.25">
      <c r="A5650" s="320">
        <v>15</v>
      </c>
      <c r="B5650" s="212" t="s">
        <v>1390</v>
      </c>
      <c r="C5650" s="212" t="s">
        <v>1179</v>
      </c>
      <c r="D5650" s="108"/>
      <c r="E5650" s="108"/>
      <c r="F5650" s="194">
        <v>1</v>
      </c>
      <c r="G5650" s="262">
        <v>1</v>
      </c>
      <c r="H5650" s="45">
        <f t="shared" si="262"/>
      </c>
      <c r="J5650" s="304"/>
      <c r="K5650" s="304"/>
      <c r="L5650" s="304"/>
      <c r="M5650" s="304"/>
      <c r="N5650" s="304"/>
      <c r="O5650" s="304"/>
    </row>
    <row r="5651" spans="1:15" ht="15.75" customHeight="1" x14ac:dyDescent="0.25">
      <c r="A5651" s="47">
        <v>16</v>
      </c>
      <c r="B5651" s="212" t="s">
        <v>1239</v>
      </c>
      <c r="C5651" s="212" t="s">
        <v>1180</v>
      </c>
      <c r="D5651" s="108"/>
      <c r="E5651" s="108"/>
      <c r="F5651" s="194">
        <v>1</v>
      </c>
      <c r="G5651" s="262">
        <v>1</v>
      </c>
      <c r="H5651" s="45">
        <f t="shared" si="262"/>
      </c>
    </row>
    <row r="5652" spans="1:15" ht="15.75" customHeight="1" x14ac:dyDescent="0.25">
      <c r="A5652" s="47">
        <v>17</v>
      </c>
      <c r="B5652" s="212" t="s">
        <v>1240</v>
      </c>
      <c r="C5652" s="212" t="s">
        <v>1181</v>
      </c>
      <c r="D5652" s="108"/>
      <c r="E5652" s="108"/>
      <c r="F5652" s="194">
        <v>1</v>
      </c>
      <c r="G5652" s="262">
        <v>1</v>
      </c>
      <c r="H5652" s="45">
        <f t="shared" si="262"/>
      </c>
    </row>
    <row r="5653" spans="1:15" ht="15.75" customHeight="1" x14ac:dyDescent="0.25">
      <c r="A5653" s="47">
        <v>18</v>
      </c>
      <c r="B5653" s="212" t="s">
        <v>1391</v>
      </c>
      <c r="C5653" s="212" t="s">
        <v>1182</v>
      </c>
      <c r="D5653" s="108"/>
      <c r="E5653" s="108"/>
      <c r="F5653" s="194">
        <v>1</v>
      </c>
      <c r="G5653" s="262">
        <v>1</v>
      </c>
      <c r="H5653" s="45">
        <f t="shared" si="262"/>
      </c>
    </row>
    <row r="5654" spans="1:15" ht="15.75" customHeight="1" x14ac:dyDescent="0.25">
      <c r="A5654" s="47">
        <v>19</v>
      </c>
      <c r="B5654" s="212" t="s">
        <v>1242</v>
      </c>
      <c r="C5654" s="212" t="s">
        <v>1183</v>
      </c>
      <c r="D5654" s="108"/>
      <c r="E5654" s="108"/>
      <c r="F5654" s="194">
        <v>1</v>
      </c>
      <c r="G5654" s="262">
        <v>1</v>
      </c>
      <c r="H5654" s="45">
        <f t="shared" si="262"/>
      </c>
    </row>
    <row r="5655" spans="1:15" ht="15.75" customHeight="1" x14ac:dyDescent="0.25">
      <c r="A5655" s="47">
        <v>20</v>
      </c>
      <c r="B5655" s="212" t="s">
        <v>1243</v>
      </c>
      <c r="C5655" s="212" t="s">
        <v>1184</v>
      </c>
      <c r="D5655" s="108"/>
      <c r="E5655" s="108"/>
      <c r="F5655" s="194">
        <v>1</v>
      </c>
      <c r="G5655" s="262">
        <v>1</v>
      </c>
      <c r="H5655" s="45">
        <f t="shared" si="262"/>
      </c>
    </row>
    <row r="5656" spans="1:15" ht="15.75" customHeight="1" x14ac:dyDescent="0.25">
      <c r="A5656" s="47">
        <v>21</v>
      </c>
      <c r="B5656" s="212" t="s">
        <v>1244</v>
      </c>
      <c r="C5656" s="212" t="s">
        <v>1185</v>
      </c>
      <c r="D5656" s="108"/>
      <c r="E5656" s="108"/>
      <c r="F5656" s="194">
        <v>1</v>
      </c>
      <c r="G5656" s="262">
        <v>1</v>
      </c>
      <c r="H5656" s="45">
        <f t="shared" si="262"/>
      </c>
    </row>
    <row r="5657" spans="1:15" ht="15.75" customHeight="1" x14ac:dyDescent="0.25">
      <c r="A5657" s="47">
        <v>22</v>
      </c>
      <c r="B5657" s="212" t="s">
        <v>1392</v>
      </c>
      <c r="C5657" s="212" t="s">
        <v>1186</v>
      </c>
      <c r="D5657" s="108"/>
      <c r="E5657" s="108"/>
      <c r="F5657" s="194">
        <v>1</v>
      </c>
      <c r="G5657" s="262">
        <v>1</v>
      </c>
      <c r="H5657" s="45">
        <f t="shared" si="262"/>
      </c>
    </row>
    <row r="5658" spans="1:15" ht="15.75" customHeight="1" x14ac:dyDescent="0.25">
      <c r="A5658" s="47">
        <v>23</v>
      </c>
      <c r="B5658" s="212" t="s">
        <v>1246</v>
      </c>
      <c r="C5658" s="212" t="s">
        <v>1187</v>
      </c>
      <c r="D5658" s="108"/>
      <c r="E5658" s="108"/>
      <c r="F5658" s="194">
        <v>1</v>
      </c>
      <c r="G5658" s="262">
        <v>1</v>
      </c>
      <c r="H5658" s="45">
        <f t="shared" si="262"/>
      </c>
    </row>
    <row r="5659" spans="1:15" ht="15.75" customHeight="1" x14ac:dyDescent="0.25">
      <c r="A5659" s="47">
        <v>24</v>
      </c>
      <c r="B5659" s="212" t="s">
        <v>1247</v>
      </c>
      <c r="C5659" s="212" t="s">
        <v>1188</v>
      </c>
      <c r="D5659" s="108"/>
      <c r="E5659" s="108"/>
      <c r="F5659" s="194">
        <v>1</v>
      </c>
      <c r="G5659" s="262">
        <v>1</v>
      </c>
      <c r="H5659" s="45">
        <f t="shared" si="262"/>
      </c>
    </row>
    <row r="5660" spans="1:15" ht="15.75" customHeight="1" x14ac:dyDescent="0.25">
      <c r="A5660" s="47">
        <v>25</v>
      </c>
      <c r="B5660" s="212" t="s">
        <v>1248</v>
      </c>
      <c r="C5660" s="212" t="s">
        <v>1189</v>
      </c>
      <c r="D5660" s="108"/>
      <c r="E5660" s="108"/>
      <c r="F5660" s="194">
        <v>1</v>
      </c>
      <c r="G5660" s="262">
        <v>1</v>
      </c>
      <c r="H5660" s="45">
        <f t="shared" si="262"/>
      </c>
    </row>
    <row r="5661" spans="1:15" ht="15.75" customHeight="1" x14ac:dyDescent="0.25">
      <c r="A5661" s="47"/>
      <c r="B5661" s="498" t="s">
        <v>1394</v>
      </c>
      <c r="C5661" s="212"/>
      <c r="D5661" s="108"/>
      <c r="E5661" s="108"/>
      <c r="F5661" s="194"/>
      <c r="G5661" s="50"/>
      <c r="H5661" s="45"/>
    </row>
    <row r="5662" spans="1:15" ht="15.75" customHeight="1" x14ac:dyDescent="0.25">
      <c r="A5662" s="47"/>
      <c r="B5662" s="499"/>
      <c r="C5662" s="212"/>
      <c r="D5662" s="108"/>
      <c r="E5662" s="108"/>
      <c r="F5662" s="108"/>
      <c r="G5662" s="109"/>
      <c r="H5662" s="110"/>
    </row>
    <row r="5663" spans="1:15" ht="15.75" customHeight="1" x14ac:dyDescent="0.25">
      <c r="A5663" s="431"/>
      <c r="B5663" s="500"/>
      <c r="C5663" s="501"/>
      <c r="D5663" s="502"/>
      <c r="E5663" s="503"/>
      <c r="F5663" s="503"/>
      <c r="G5663" s="504"/>
      <c r="H5663" s="68">
        <f>SUM(H5636:H5662)</f>
      </c>
    </row>
    <row r="5664" spans="1:15" ht="15.75" customHeight="1" x14ac:dyDescent="0.25">
      <c r="A5664" s="359"/>
      <c r="B5664" s="505"/>
      <c r="C5664" s="505"/>
      <c r="D5664" s="222"/>
      <c r="E5664" s="222"/>
      <c r="F5664" s="222"/>
      <c r="G5664" s="18"/>
      <c r="H5664" s="25"/>
    </row>
    <row r="5665" spans="1:8" ht="15.75" customHeight="1" x14ac:dyDescent="0.25">
      <c r="A5665" s="359"/>
      <c r="B5665" s="505"/>
      <c r="C5665" s="505"/>
      <c r="D5665" s="222"/>
      <c r="E5665" s="222"/>
      <c r="F5665" s="222"/>
      <c r="G5665" s="18"/>
      <c r="H5665" s="25"/>
    </row>
    <row r="5666" spans="1:8" ht="15.75" customHeight="1" x14ac:dyDescent="0.25">
      <c r="A5666" s="36" t="s">
        <v>21</v>
      </c>
      <c r="B5666" s="36"/>
      <c r="C5666" s="36"/>
      <c r="D5666" s="36"/>
      <c r="E5666" s="36"/>
      <c r="F5666" s="36"/>
      <c r="G5666" s="36"/>
      <c r="H5666" s="36"/>
    </row>
    <row r="5667" spans="1:8" ht="15.75" customHeight="1" x14ac:dyDescent="0.25">
      <c r="A5667" s="17"/>
      <c r="B5667" s="17"/>
      <c r="C5667" s="17"/>
      <c r="D5667" s="18"/>
      <c r="E5667" s="17"/>
      <c r="F5667" s="17"/>
      <c r="G5667" s="17"/>
      <c r="H5667" s="24"/>
    </row>
    <row r="5668" spans="1:8" ht="15.75" customHeight="1" x14ac:dyDescent="0.25">
      <c r="A5668" s="17" t="s">
        <v>28</v>
      </c>
      <c r="B5668" s="17"/>
      <c r="C5668" s="17"/>
      <c r="D5668" s="18"/>
      <c r="E5668" s="17"/>
      <c r="F5668" s="19" t="s">
        <v>24</v>
      </c>
      <c r="G5668" s="21" t="s">
        <v>1081</v>
      </c>
      <c r="H5668" s="22"/>
    </row>
    <row r="5669" spans="1:8" ht="15.75" customHeight="1" x14ac:dyDescent="0.25">
      <c r="A5669" s="17" t="inlineStr">
        <is>
          <t>Dealer-009</t>
        </is>
      </c>
      <c r="B5669" s="17"/>
      <c r="C5669" s="17" t="inlineStr">
        <is>
          <t>ATTN: Contact-001</t>
        </is>
      </c>
      <c r="D5669" s="18"/>
      <c r="E5669" s="17"/>
      <c r="F5669" s="19" t="s">
        <v>29</v>
      </c>
      <c r="G5669" s="17" t="s">
        <v>1084</v>
      </c>
      <c r="H5669" s="18"/>
    </row>
    <row r="5670" spans="1:8" ht="15.75" customHeight="1" x14ac:dyDescent="0.25">
      <c r="A5670" s="17" t="inlineStr">
        <is>
          <t>Address line (redacted)</t>
        </is>
      </c>
      <c r="B5670" s="17"/>
      <c r="C5670" s="17"/>
      <c r="D5670" s="18"/>
      <c r="E5670" s="19"/>
      <c r="F5670" s="17"/>
      <c r="G5670" s="17"/>
      <c r="H5670" s="25"/>
    </row>
    <row r="5671" spans="1:8" ht="15.75" customHeight="1" x14ac:dyDescent="0.25">
      <c r="A5671" s="17" t="inlineStr">
        <is>
          <t>Address line (redacted)</t>
        </is>
      </c>
      <c r="B5671" s="17"/>
      <c r="C5671" s="17"/>
      <c r="D5671" s="506" t="s">
        <v>583</v>
      </c>
      <c r="E5671" s="182"/>
      <c r="F5671" s="182"/>
      <c r="G5671" s="182"/>
      <c r="H5671" s="25"/>
    </row>
    <row r="5672" spans="1:8" ht="15.75" customHeight="1" x14ac:dyDescent="0.25">
      <c r="A5672" s="17"/>
      <c r="D5672" s="506"/>
      <c r="E5672" s="182"/>
      <c r="F5672" s="182"/>
      <c r="G5672" s="182"/>
      <c r="H5672" s="25"/>
    </row>
    <row r="5673" spans="1:8" ht="15.75" customHeight="1" x14ac:dyDescent="0.25">
      <c r="A5673" s="17" t="s">
        <v>34</v>
      </c>
      <c r="B5673" s="17"/>
      <c r="C5673" s="17"/>
      <c r="D5673" s="18"/>
      <c r="E5673" s="17"/>
      <c r="F5673" s="18"/>
      <c r="G5673" s="17"/>
      <c r="H5673" s="25"/>
    </row>
    <row r="5674" spans="1:8" ht="15.75" customHeight="1" x14ac:dyDescent="0.25">
      <c r="A5674" s="17" t="s">
        <v>35</v>
      </c>
      <c r="B5674" s="17"/>
      <c r="C5674" s="17"/>
      <c r="D5674" s="18"/>
      <c r="E5674" s="17"/>
      <c r="F5674" s="18"/>
      <c r="G5674" s="17"/>
      <c r="H5674" s="25"/>
    </row>
    <row r="5675" spans="1:8" ht="15.75" customHeight="1" x14ac:dyDescent="0.25">
      <c r="A5675" s="17" t="s">
        <v>36</v>
      </c>
      <c r="B5675" s="17"/>
      <c r="C5675" s="17"/>
      <c r="D5675" s="18"/>
      <c r="E5675" s="17"/>
      <c r="F5675" s="18"/>
      <c r="G5675" s="17"/>
      <c r="H5675" s="25"/>
    </row>
    <row r="5676" spans="1:8" ht="15.75" customHeight="1" x14ac:dyDescent="0.25">
      <c r="A5676" s="26" t="s">
        <v>37</v>
      </c>
      <c r="B5676" s="27" t="s">
        <v>38</v>
      </c>
      <c r="C5676" s="401"/>
      <c r="D5676" s="402" t="s">
        <v>39</v>
      </c>
      <c r="E5676" s="403" t="s">
        <v>40</v>
      </c>
      <c r="F5676" s="30" t="s">
        <v>41</v>
      </c>
      <c r="G5676" s="31" t="s">
        <v>42</v>
      </c>
      <c r="H5676" s="33" t="s">
        <v>43</v>
      </c>
    </row>
    <row r="5677" spans="1:8" ht="15.75" customHeight="1" x14ac:dyDescent="0.25">
      <c r="A5677" s="34"/>
      <c r="B5677" s="35"/>
      <c r="C5677" s="36"/>
      <c r="D5677" s="37"/>
      <c r="E5677" s="37"/>
      <c r="F5677" s="38"/>
      <c r="G5677" s="39"/>
      <c r="H5677" s="40"/>
    </row>
    <row r="5678" spans="1:8" ht="15.75" customHeight="1" x14ac:dyDescent="0.25">
      <c r="A5678" s="47">
        <v>26</v>
      </c>
      <c r="B5678" s="212" t="s">
        <v>1395</v>
      </c>
      <c r="C5678" s="212" t="s">
        <v>1190</v>
      </c>
      <c r="D5678" s="108"/>
      <c r="E5678" s="108"/>
      <c r="F5678" s="194">
        <v>1</v>
      </c>
      <c r="G5678" s="262">
        <v>1</v>
      </c>
      <c r="H5678" s="45">
        <f t="shared" ref="H5678:H5695" si="263">+G5678*F5678</f>
      </c>
    </row>
    <row r="5679" spans="1:8" ht="15.75" customHeight="1" x14ac:dyDescent="0.25">
      <c r="A5679" s="47">
        <v>27</v>
      </c>
      <c r="B5679" s="212" t="s">
        <v>1250</v>
      </c>
      <c r="C5679" s="212" t="s">
        <v>1191</v>
      </c>
      <c r="D5679" s="108"/>
      <c r="E5679" s="108"/>
      <c r="F5679" s="194">
        <v>1</v>
      </c>
      <c r="G5679" s="262">
        <v>1</v>
      </c>
      <c r="H5679" s="45">
        <f t="shared" si="263"/>
      </c>
    </row>
    <row r="5680" spans="1:8" ht="15.75" customHeight="1" x14ac:dyDescent="0.25">
      <c r="A5680" s="47">
        <v>28</v>
      </c>
      <c r="B5680" s="212" t="s">
        <v>1251</v>
      </c>
      <c r="C5680" s="212" t="s">
        <v>1192</v>
      </c>
      <c r="D5680" s="108"/>
      <c r="E5680" s="108"/>
      <c r="F5680" s="194">
        <v>1</v>
      </c>
      <c r="G5680" s="262">
        <v>1</v>
      </c>
      <c r="H5680" s="45">
        <f t="shared" si="263"/>
      </c>
    </row>
    <row r="5681" spans="1:8" ht="15.75" customHeight="1" x14ac:dyDescent="0.25">
      <c r="A5681" s="47">
        <v>29</v>
      </c>
      <c r="B5681" s="212" t="s">
        <v>1397</v>
      </c>
      <c r="C5681" s="212" t="s">
        <v>1193</v>
      </c>
      <c r="D5681" s="108"/>
      <c r="E5681" s="108"/>
      <c r="F5681" s="194">
        <v>1</v>
      </c>
      <c r="G5681" s="262">
        <v>1</v>
      </c>
      <c r="H5681" s="45">
        <f t="shared" si="263"/>
      </c>
    </row>
    <row r="5682" spans="1:8" ht="15.75" customHeight="1" x14ac:dyDescent="0.25">
      <c r="A5682" s="47">
        <v>30</v>
      </c>
      <c r="B5682" s="212" t="s">
        <v>1253</v>
      </c>
      <c r="C5682" s="212" t="s">
        <v>1194</v>
      </c>
      <c r="D5682" s="108"/>
      <c r="E5682" s="108"/>
      <c r="F5682" s="194">
        <v>1</v>
      </c>
      <c r="G5682" s="262">
        <v>1</v>
      </c>
      <c r="H5682" s="45">
        <f t="shared" si="263"/>
      </c>
    </row>
    <row r="5683" spans="1:8" ht="15.75" customHeight="1" x14ac:dyDescent="0.25">
      <c r="A5683" s="47">
        <v>31</v>
      </c>
      <c r="B5683" s="212" t="s">
        <v>1397</v>
      </c>
      <c r="C5683" s="212" t="s">
        <v>1195</v>
      </c>
      <c r="D5683" s="108"/>
      <c r="E5683" s="108"/>
      <c r="F5683" s="194">
        <v>1</v>
      </c>
      <c r="G5683" s="262">
        <v>1</v>
      </c>
      <c r="H5683" s="45">
        <f t="shared" si="263"/>
      </c>
    </row>
    <row r="5684" spans="1:8" ht="15.75" customHeight="1" x14ac:dyDescent="0.25">
      <c r="A5684" s="47">
        <v>32</v>
      </c>
      <c r="B5684" s="212" t="s">
        <v>1398</v>
      </c>
      <c r="C5684" s="212" t="s">
        <v>1196</v>
      </c>
      <c r="D5684" s="108"/>
      <c r="E5684" s="108"/>
      <c r="F5684" s="194">
        <v>1</v>
      </c>
      <c r="G5684" s="262">
        <v>1</v>
      </c>
      <c r="H5684" s="45">
        <f t="shared" si="263"/>
      </c>
    </row>
    <row r="5685" spans="1:8" ht="15.75" customHeight="1" x14ac:dyDescent="0.25">
      <c r="A5685" s="47">
        <v>33</v>
      </c>
      <c r="B5685" s="212" t="s">
        <v>1399</v>
      </c>
      <c r="C5685" s="212" t="s">
        <v>1197</v>
      </c>
      <c r="D5685" s="108"/>
      <c r="E5685" s="108"/>
      <c r="F5685" s="194">
        <v>1</v>
      </c>
      <c r="G5685" s="262">
        <v>1</v>
      </c>
      <c r="H5685" s="45">
        <f t="shared" si="263"/>
      </c>
    </row>
    <row r="5686" spans="1:8" ht="15.75" customHeight="1" x14ac:dyDescent="0.25">
      <c r="A5686" s="47">
        <v>34</v>
      </c>
      <c r="B5686" s="212" t="s">
        <v>1400</v>
      </c>
      <c r="C5686" s="212" t="s">
        <v>1198</v>
      </c>
      <c r="D5686" s="108"/>
      <c r="E5686" s="108"/>
      <c r="F5686" s="194">
        <v>1</v>
      </c>
      <c r="G5686" s="262">
        <v>1</v>
      </c>
      <c r="H5686" s="45">
        <f t="shared" si="263"/>
      </c>
    </row>
    <row r="5687" spans="1:8" ht="15.75" customHeight="1" x14ac:dyDescent="0.25">
      <c r="A5687" s="47">
        <v>35</v>
      </c>
      <c r="B5687" s="212" t="s">
        <v>1401</v>
      </c>
      <c r="C5687" s="212" t="s">
        <v>1199</v>
      </c>
      <c r="D5687" s="108"/>
      <c r="E5687" s="108"/>
      <c r="F5687" s="194">
        <v>1</v>
      </c>
      <c r="G5687" s="262">
        <v>1</v>
      </c>
      <c r="H5687" s="45">
        <f t="shared" si="263"/>
      </c>
    </row>
    <row r="5688" spans="1:8" ht="15.75" customHeight="1" x14ac:dyDescent="0.25">
      <c r="A5688" s="47">
        <v>36</v>
      </c>
      <c r="B5688" s="212" t="s">
        <v>1402</v>
      </c>
      <c r="C5688" s="212" t="s">
        <v>1200</v>
      </c>
      <c r="D5688" s="108"/>
      <c r="E5688" s="108"/>
      <c r="F5688" s="194">
        <v>1</v>
      </c>
      <c r="G5688" s="262">
        <v>1</v>
      </c>
      <c r="H5688" s="45">
        <f t="shared" si="263"/>
      </c>
    </row>
    <row r="5689" spans="1:8" ht="15.75" customHeight="1" x14ac:dyDescent="0.25">
      <c r="A5689" s="47">
        <v>37</v>
      </c>
      <c r="B5689" s="212" t="s">
        <v>1403</v>
      </c>
      <c r="C5689" s="212" t="s">
        <v>1203</v>
      </c>
      <c r="D5689" s="108"/>
      <c r="E5689" s="108"/>
      <c r="F5689" s="194">
        <v>1</v>
      </c>
      <c r="G5689" s="262">
        <v>1</v>
      </c>
      <c r="H5689" s="45">
        <f t="shared" si="263"/>
      </c>
    </row>
    <row r="5690" spans="1:8" ht="15.75" customHeight="1" x14ac:dyDescent="0.25">
      <c r="A5690" s="47">
        <v>38</v>
      </c>
      <c r="B5690" s="212" t="s">
        <v>1404</v>
      </c>
      <c r="C5690" s="212" t="s">
        <v>1204</v>
      </c>
      <c r="D5690" s="108"/>
      <c r="E5690" s="108"/>
      <c r="F5690" s="194">
        <v>1</v>
      </c>
      <c r="G5690" s="262">
        <v>1</v>
      </c>
      <c r="H5690" s="45">
        <f t="shared" si="263"/>
      </c>
    </row>
    <row r="5691" spans="1:8" ht="15.75" customHeight="1" x14ac:dyDescent="0.25">
      <c r="A5691" s="47">
        <v>39</v>
      </c>
      <c r="B5691" s="212" t="s">
        <v>1405</v>
      </c>
      <c r="C5691" s="212" t="s">
        <v>1205</v>
      </c>
      <c r="D5691" s="108"/>
      <c r="E5691" s="108"/>
      <c r="F5691" s="194">
        <v>1</v>
      </c>
      <c r="G5691" s="262">
        <v>1</v>
      </c>
      <c r="H5691" s="45">
        <f t="shared" si="263"/>
      </c>
    </row>
    <row r="5692" spans="1:8" ht="15.75" customHeight="1" x14ac:dyDescent="0.25">
      <c r="A5692" s="47">
        <v>40</v>
      </c>
      <c r="B5692" s="212" t="s">
        <v>1406</v>
      </c>
      <c r="C5692" s="212" t="s">
        <v>1206</v>
      </c>
      <c r="D5692" s="108"/>
      <c r="E5692" s="108"/>
      <c r="F5692" s="194">
        <v>1</v>
      </c>
      <c r="G5692" s="262">
        <v>1</v>
      </c>
      <c r="H5692" s="45">
        <f t="shared" si="263"/>
      </c>
    </row>
    <row r="5693" spans="1:8" ht="15.75" customHeight="1" x14ac:dyDescent="0.25">
      <c r="A5693" s="47">
        <v>41</v>
      </c>
      <c r="B5693" s="212" t="s">
        <v>1407</v>
      </c>
      <c r="C5693" s="212" t="s">
        <v>1207</v>
      </c>
      <c r="D5693" s="108"/>
      <c r="E5693" s="108"/>
      <c r="F5693" s="194">
        <v>1</v>
      </c>
      <c r="G5693" s="262">
        <v>1</v>
      </c>
      <c r="H5693" s="45">
        <f t="shared" si="263"/>
      </c>
    </row>
    <row r="5694" spans="1:8" ht="15.75" customHeight="1" x14ac:dyDescent="0.25">
      <c r="A5694" s="47">
        <v>42</v>
      </c>
      <c r="B5694" s="212" t="s">
        <v>1265</v>
      </c>
      <c r="C5694" s="212" t="s">
        <v>1208</v>
      </c>
      <c r="D5694" s="108"/>
      <c r="E5694" s="108"/>
      <c r="F5694" s="194">
        <v>1</v>
      </c>
      <c r="G5694" s="262">
        <v>1</v>
      </c>
      <c r="H5694" s="45">
        <f t="shared" si="263"/>
      </c>
    </row>
    <row r="5695" spans="1:8" ht="15.75" customHeight="1" x14ac:dyDescent="0.25">
      <c r="A5695" s="47">
        <v>43</v>
      </c>
      <c r="B5695" s="212" t="s">
        <v>1410</v>
      </c>
      <c r="C5695" s="212" t="s">
        <v>1209</v>
      </c>
      <c r="D5695" s="108"/>
      <c r="E5695" s="108"/>
      <c r="F5695" s="194">
        <v>1</v>
      </c>
      <c r="G5695" s="262">
        <v>1</v>
      </c>
      <c r="H5695" s="45">
        <f t="shared" si="263"/>
      </c>
    </row>
    <row r="5696" spans="1:8" ht="15.75" customHeight="1" x14ac:dyDescent="0.25">
      <c r="A5696" s="47"/>
      <c r="B5696" s="509"/>
      <c r="C5696" s="510"/>
      <c r="D5696" s="108"/>
      <c r="E5696" s="108"/>
      <c r="F5696" s="194"/>
      <c r="G5696" s="50"/>
      <c r="H5696" s="45"/>
    </row>
    <row r="5697" spans="1:8" ht="15.75" customHeight="1" x14ac:dyDescent="0.25">
      <c r="A5697" s="47"/>
      <c r="B5697" s="333"/>
      <c r="C5697" s="334"/>
      <c r="D5697" s="194"/>
      <c r="E5697" s="300"/>
      <c r="F5697" s="335"/>
      <c r="G5697" s="43"/>
      <c r="H5697" s="45"/>
    </row>
    <row r="5698" spans="1:8" ht="15.75" customHeight="1" x14ac:dyDescent="0.25">
      <c r="A5698" s="62"/>
      <c r="B5698" s="63"/>
      <c r="C5698" s="64" t="s">
        <v>58</v>
      </c>
      <c r="D5698" s="338">
        <f>SUM(D5635:D5697)</f>
      </c>
      <c r="E5698" s="28"/>
      <c r="F5698" s="338">
        <f>SUM(F5697)</f>
      </c>
      <c r="G5698" s="339"/>
      <c r="H5698" s="328">
        <f>+H5695+H5694+H5693+H5692+H5691+H5690+H5689+H5688+H5687+H5686+H5685+H5684+H5683+H5682+H5681+H5680+H5679+H5678+H5663</f>
      </c>
    </row>
    <row r="5699" spans="1:8" ht="15.75" customHeight="1" x14ac:dyDescent="0.25">
      <c r="A5699" s="69"/>
      <c r="B5699" s="70"/>
      <c r="C5699" s="70"/>
      <c r="D5699" s="71"/>
      <c r="E5699" s="70"/>
      <c r="F5699" s="72"/>
      <c r="G5699" s="73"/>
      <c r="H5699" s="74"/>
    </row>
    <row r="5700" spans="1:8" ht="15.75" customHeight="1" x14ac:dyDescent="0.25">
      <c r="A5700" s="85" t="s">
        <v>72</v>
      </c>
      <c r="B5700" s="85"/>
      <c r="C5700" s="85"/>
      <c r="D5700" s="85"/>
      <c r="E5700" s="85"/>
      <c r="F5700" s="85"/>
      <c r="G5700" s="85"/>
      <c r="H5700" s="85"/>
    </row>
    <row r="5701" spans="1:8" ht="15.75" customHeight="1" x14ac:dyDescent="0.25">
      <c r="A5701" s="76"/>
      <c r="B5701" s="76"/>
      <c r="C5701" s="76"/>
      <c r="D5701" s="77" t="s">
        <v>59</v>
      </c>
      <c r="E5701" s="76" t="s">
        <v>60</v>
      </c>
      <c r="F5701" s="76"/>
      <c r="G5701" s="17"/>
      <c r="H5701" s="25"/>
    </row>
    <row r="5702" spans="1:8" ht="15.75" customHeight="1" x14ac:dyDescent="0.25">
      <c r="A5702" s="76"/>
      <c r="B5702" s="76"/>
      <c r="C5702" s="76"/>
      <c r="D5702" s="77"/>
      <c r="E5702" s="76"/>
      <c r="F5702" s="76"/>
      <c r="G5702" s="17"/>
      <c r="H5702" s="25"/>
    </row>
    <row r="5703" spans="1:8" ht="15.75" customHeight="1" x14ac:dyDescent="0.25">
      <c r="A5703" s="76"/>
      <c r="B5703" s="76"/>
      <c r="C5703" s="76"/>
      <c r="D5703" s="77"/>
      <c r="E5703" s="76" t="s">
        <v>61</v>
      </c>
      <c r="F5703" s="76"/>
      <c r="G5703" s="17"/>
      <c r="H5703" s="25"/>
    </row>
    <row r="5704" spans="1:8" ht="15.75" customHeight="1" x14ac:dyDescent="0.25">
      <c r="D5704" s="9"/>
      <c r="H5704" s="9"/>
    </row>
    <row r="5705" spans="1:8" ht="15.75" customHeight="1" x14ac:dyDescent="0.25">
      <c r="D5705" s="9"/>
      <c r="H5705" s="9"/>
    </row>
    <row r="5706" spans="1:8" ht="15.75" customHeight="1" x14ac:dyDescent="0.25">
      <c r="D5706" s="9"/>
      <c r="H5706" s="9"/>
    </row>
    <row r="5707" spans="1:8" ht="15.75" customHeight="1" x14ac:dyDescent="0.25">
      <c r="D5707" s="9"/>
      <c r="H5707" s="9"/>
    </row>
    <row r="5708" spans="1:8" ht="15.75" customHeight="1" x14ac:dyDescent="0.25">
      <c r="D5708" s="9"/>
      <c r="H5708" s="9"/>
    </row>
    <row r="5709" spans="1:8" ht="15.75" customHeight="1" x14ac:dyDescent="0.25">
      <c r="D5709" s="9"/>
      <c r="H5709" s="9"/>
    </row>
    <row r="5710" spans="1:8" ht="15.75" customHeight="1" x14ac:dyDescent="0.25">
      <c r="D5710" s="9"/>
      <c r="H5710" s="9"/>
    </row>
    <row r="5711" spans="1:8" ht="15.75" customHeight="1" x14ac:dyDescent="0.25">
      <c r="A5711" s="36" t="s">
        <v>21</v>
      </c>
      <c r="B5711" s="36"/>
      <c r="C5711" s="36"/>
      <c r="D5711" s="36"/>
      <c r="E5711" s="36"/>
      <c r="F5711" s="36"/>
      <c r="G5711" s="36"/>
      <c r="H5711" s="36"/>
    </row>
    <row r="5712" spans="1:8" ht="15.75" customHeight="1" x14ac:dyDescent="0.25">
      <c r="A5712" s="17"/>
      <c r="B5712" s="17"/>
      <c r="C5712" s="17"/>
      <c r="D5712" s="18"/>
      <c r="E5712" s="17"/>
      <c r="F5712" s="17"/>
      <c r="G5712" s="17"/>
      <c r="H5712" s="24"/>
    </row>
    <row r="5713" spans="1:8" ht="15.75" customHeight="1" x14ac:dyDescent="0.25">
      <c r="A5713" s="17" t="s">
        <v>28</v>
      </c>
      <c r="B5713" s="17"/>
      <c r="C5713" s="17"/>
      <c r="D5713" s="18"/>
      <c r="E5713" s="17"/>
      <c r="F5713" s="19" t="s">
        <v>24</v>
      </c>
      <c r="G5713" s="21" t="s">
        <v>1086</v>
      </c>
      <c r="H5713" s="22"/>
    </row>
    <row r="5714" spans="1:8" ht="15.75" customHeight="1" x14ac:dyDescent="0.25">
      <c r="A5714" s="17" t="inlineStr">
        <is>
          <t>Dealer-009</t>
        </is>
      </c>
      <c r="B5714" s="17"/>
      <c r="C5714" s="17" t="inlineStr">
        <is>
          <t>ATTN: Contact-001</t>
        </is>
      </c>
      <c r="D5714" s="18"/>
      <c r="E5714" s="17"/>
      <c r="F5714" s="19" t="s">
        <v>29</v>
      </c>
      <c r="G5714" s="17" t="s">
        <v>1087</v>
      </c>
      <c r="H5714" s="18"/>
    </row>
    <row r="5715" spans="1:8" ht="15.75" customHeight="1" x14ac:dyDescent="0.25">
      <c r="A5715" s="17" t="inlineStr">
        <is>
          <t>Address line (redacted)</t>
        </is>
      </c>
      <c r="B5715" s="17"/>
      <c r="C5715" s="17"/>
      <c r="D5715" s="18"/>
      <c r="E5715" s="19"/>
      <c r="F5715" s="17"/>
      <c r="G5715" s="17"/>
      <c r="H5715" s="25"/>
    </row>
    <row r="5716" spans="1:8" ht="15.75" customHeight="1" x14ac:dyDescent="0.25">
      <c r="A5716" s="17" t="inlineStr">
        <is>
          <t>Address line (redacted)</t>
        </is>
      </c>
      <c r="B5716" s="17"/>
      <c r="C5716" s="17"/>
      <c r="D5716" s="24"/>
      <c r="E5716" s="17"/>
      <c r="F5716" s="18"/>
      <c r="G5716" s="17"/>
      <c r="H5716" s="25"/>
    </row>
    <row r="5717" spans="1:8" ht="15.75" customHeight="1" x14ac:dyDescent="0.25">
      <c r="A5717" s="17"/>
      <c r="D5717" s="24"/>
      <c r="E5717" s="17"/>
      <c r="F5717" s="18"/>
      <c r="G5717" s="17"/>
      <c r="H5717" s="25"/>
    </row>
    <row r="5718" spans="1:8" ht="15.75" customHeight="1" x14ac:dyDescent="0.25">
      <c r="A5718" s="17" t="s">
        <v>34</v>
      </c>
      <c r="B5718" s="17"/>
      <c r="C5718" s="17"/>
      <c r="D5718" s="18"/>
      <c r="E5718" s="17"/>
      <c r="F5718" s="18"/>
      <c r="G5718" s="17"/>
      <c r="H5718" s="25"/>
    </row>
    <row r="5719" spans="1:8" ht="15.75" customHeight="1" x14ac:dyDescent="0.25">
      <c r="A5719" s="17" t="s">
        <v>35</v>
      </c>
      <c r="B5719" s="17"/>
      <c r="C5719" s="17"/>
      <c r="D5719" s="18"/>
      <c r="E5719" s="17"/>
      <c r="F5719" s="18"/>
      <c r="G5719" s="17"/>
      <c r="H5719" s="25"/>
    </row>
    <row r="5720" spans="1:8" ht="15.75" customHeight="1" x14ac:dyDescent="0.25">
      <c r="A5720" s="17" t="s">
        <v>36</v>
      </c>
      <c r="B5720" s="17"/>
      <c r="C5720" s="17"/>
      <c r="D5720" s="18"/>
      <c r="E5720" s="17"/>
      <c r="F5720" s="18"/>
      <c r="G5720" s="17"/>
      <c r="H5720" s="25"/>
    </row>
    <row r="5721" spans="1:8" ht="15.75" customHeight="1" x14ac:dyDescent="0.25">
      <c r="A5721" s="26" t="s">
        <v>37</v>
      </c>
      <c r="B5721" s="27" t="s">
        <v>38</v>
      </c>
      <c r="C5721" s="401"/>
      <c r="D5721" s="402" t="s">
        <v>39</v>
      </c>
      <c r="E5721" s="403" t="s">
        <v>40</v>
      </c>
      <c r="F5721" s="30" t="s">
        <v>41</v>
      </c>
      <c r="G5721" s="31" t="s">
        <v>42</v>
      </c>
      <c r="H5721" s="33" t="s">
        <v>43</v>
      </c>
    </row>
    <row r="5722" spans="1:8" ht="15.75" customHeight="1" x14ac:dyDescent="0.25">
      <c r="A5722" s="34"/>
      <c r="B5722" s="35"/>
      <c r="C5722" s="36"/>
      <c r="D5722" s="37"/>
      <c r="E5722" s="37"/>
      <c r="F5722" s="38"/>
      <c r="G5722" s="39"/>
      <c r="H5722" s="40"/>
    </row>
    <row r="5723" spans="1:8" ht="15.75" customHeight="1" x14ac:dyDescent="0.25">
      <c r="A5723" s="47"/>
      <c r="B5723" s="404" t="s">
        <v>980</v>
      </c>
      <c r="C5723" s="405"/>
      <c r="D5723" s="233"/>
      <c r="E5723" s="233"/>
      <c r="F5723" s="335"/>
      <c r="G5723" s="43"/>
      <c r="H5723" s="45"/>
    </row>
    <row r="5724" spans="1:8" ht="15.75" customHeight="1" x14ac:dyDescent="0.25">
      <c r="A5724" s="47">
        <v>1</v>
      </c>
      <c r="B5724" s="107">
        <v>508</v>
      </c>
      <c r="C5724" s="158"/>
      <c r="D5724" s="233">
        <v>5</v>
      </c>
      <c r="E5724" s="233">
        <v>4</v>
      </c>
      <c r="F5724" s="335">
        <f>+E5724*D5724</f>
      </c>
      <c r="G5724" s="43">
        <v>1</v>
      </c>
      <c r="H5724" s="45">
        <f>+G5724*F5724</f>
      </c>
    </row>
    <row r="5725" spans="1:8" ht="15.75" customHeight="1" x14ac:dyDescent="0.25">
      <c r="A5725" s="47"/>
      <c r="B5725" s="333"/>
      <c r="C5725" s="334"/>
      <c r="D5725" s="194"/>
      <c r="E5725" s="300"/>
      <c r="F5725" s="335"/>
      <c r="G5725" s="43"/>
      <c r="H5725" s="45"/>
    </row>
    <row r="5726" spans="1:8" ht="15.75" customHeight="1" x14ac:dyDescent="0.25">
      <c r="A5726" s="62"/>
      <c r="B5726" s="63"/>
      <c r="C5726" s="64" t="s">
        <v>58</v>
      </c>
      <c r="D5726" s="338">
        <f>SUM(D5723:D5725)</f>
      </c>
      <c r="E5726" s="28"/>
      <c r="F5726" s="338">
        <f>SUM(F5723:F5725)</f>
      </c>
      <c r="G5726" s="339"/>
      <c r="H5726" s="328">
        <f>SUM(H5723:H5725)</f>
      </c>
    </row>
    <row r="5727" spans="1:8" ht="15.75" customHeight="1" x14ac:dyDescent="0.25">
      <c r="A5727" s="69"/>
      <c r="B5727" s="70"/>
      <c r="C5727" s="70"/>
      <c r="D5727" s="71"/>
      <c r="E5727" s="70"/>
      <c r="F5727" s="72"/>
      <c r="G5727" s="73"/>
      <c r="H5727" s="74"/>
    </row>
    <row r="5728" spans="1:8" ht="15.75" customHeight="1" x14ac:dyDescent="0.25">
      <c r="A5728" s="85" t="s">
        <v>72</v>
      </c>
      <c r="B5728" s="85"/>
      <c r="C5728" s="85"/>
      <c r="D5728" s="85"/>
      <c r="E5728" s="85"/>
      <c r="F5728" s="85"/>
      <c r="G5728" s="85"/>
      <c r="H5728" s="85"/>
    </row>
    <row r="5729" spans="1:8" ht="15.75" customHeight="1" x14ac:dyDescent="0.25">
      <c r="A5729" s="76"/>
      <c r="B5729" s="76"/>
      <c r="C5729" s="76"/>
      <c r="D5729" s="77" t="s">
        <v>59</v>
      </c>
      <c r="E5729" s="76" t="s">
        <v>60</v>
      </c>
      <c r="F5729" s="76"/>
      <c r="G5729" s="17"/>
      <c r="H5729" s="25"/>
    </row>
    <row r="5730" spans="1:8" ht="15.75" customHeight="1" x14ac:dyDescent="0.25">
      <c r="A5730" s="76"/>
      <c r="B5730" s="76"/>
      <c r="C5730" s="76"/>
      <c r="D5730" s="77"/>
      <c r="E5730" s="76"/>
      <c r="F5730" s="76"/>
      <c r="G5730" s="17"/>
      <c r="H5730" s="25"/>
    </row>
    <row r="5731" spans="1:8" ht="15.75" customHeight="1" x14ac:dyDescent="0.25">
      <c r="A5731" s="76"/>
      <c r="B5731" s="76"/>
      <c r="C5731" s="76"/>
      <c r="D5731" s="77"/>
      <c r="E5731" s="76" t="s">
        <v>61</v>
      </c>
      <c r="F5731" s="76"/>
      <c r="G5731" s="17"/>
      <c r="H5731" s="25"/>
    </row>
    <row r="5732" spans="1:8" ht="15.75" customHeight="1" x14ac:dyDescent="0.25">
      <c r="D5732" s="9"/>
      <c r="H5732" s="9"/>
    </row>
    <row r="5733" spans="1:8" ht="15.75" customHeight="1" x14ac:dyDescent="0.25">
      <c r="D5733" s="9"/>
      <c r="H5733" s="9"/>
    </row>
    <row r="5734" spans="1:8" ht="15.75" customHeight="1" x14ac:dyDescent="0.25">
      <c r="D5734" s="9"/>
      <c r="H5734" s="9"/>
    </row>
    <row r="5735" spans="1:8" ht="15.75" customHeight="1" x14ac:dyDescent="0.25">
      <c r="D5735" s="9"/>
      <c r="H5735" s="9"/>
    </row>
    <row r="5736" spans="1:8" ht="15.75" customHeight="1" x14ac:dyDescent="0.25">
      <c r="D5736" s="9"/>
      <c r="H5736" s="9"/>
    </row>
    <row r="5737" spans="1:8" ht="15.75" customHeight="1" x14ac:dyDescent="0.25">
      <c r="D5737" s="9"/>
      <c r="H5737" s="9"/>
    </row>
    <row r="5738" spans="1:8" ht="15.75" customHeight="1" x14ac:dyDescent="0.25">
      <c r="D5738" s="9"/>
      <c r="H5738" s="9"/>
    </row>
    <row r="5739" spans="1:8" ht="15.75" customHeight="1" x14ac:dyDescent="0.25">
      <c r="D5739" s="9"/>
      <c r="H5739" s="9"/>
    </row>
    <row r="5740" spans="1:8" ht="15.75" customHeight="1" x14ac:dyDescent="0.25">
      <c r="D5740" s="9"/>
      <c r="H5740" s="9"/>
    </row>
    <row r="5741" spans="1:8" ht="15.75" customHeight="1" x14ac:dyDescent="0.25">
      <c r="D5741" s="9"/>
      <c r="H5741" s="9"/>
    </row>
    <row r="5742" spans="1:8" ht="15.75" customHeight="1" x14ac:dyDescent="0.25">
      <c r="D5742" s="9"/>
      <c r="H5742" s="9"/>
    </row>
    <row r="5743" spans="1:8" ht="15.75" customHeight="1" x14ac:dyDescent="0.25">
      <c r="D5743" s="9"/>
      <c r="H5743" s="9"/>
    </row>
    <row r="5744" spans="1:8" ht="15.75" customHeight="1" x14ac:dyDescent="0.25">
      <c r="D5744" s="9"/>
      <c r="H5744" s="9"/>
    </row>
    <row r="5745" spans="1:8" ht="15.75" customHeight="1" x14ac:dyDescent="0.25">
      <c r="D5745" s="9"/>
      <c r="H5745" s="9"/>
    </row>
    <row r="5746" spans="1:8" ht="15.75" customHeight="1" x14ac:dyDescent="0.25">
      <c r="D5746" s="9"/>
      <c r="H5746" s="9"/>
    </row>
    <row r="5747" spans="1:8" ht="15.75" customHeight="1" x14ac:dyDescent="0.25">
      <c r="D5747" s="9"/>
      <c r="H5747" s="9"/>
    </row>
    <row r="5748" spans="1:8" ht="15.75" customHeight="1" x14ac:dyDescent="0.25">
      <c r="D5748" s="9"/>
      <c r="H5748" s="9"/>
    </row>
    <row r="5749" spans="1:8" ht="15.75" customHeight="1" x14ac:dyDescent="0.25">
      <c r="D5749" s="9"/>
      <c r="H5749" s="9"/>
    </row>
    <row r="5750" spans="1:8" ht="15.75" customHeight="1" x14ac:dyDescent="0.25">
      <c r="D5750" s="9"/>
      <c r="H5750" s="9"/>
    </row>
    <row r="5751" spans="1:8" ht="15.75" customHeight="1" x14ac:dyDescent="0.25">
      <c r="D5751" s="9"/>
      <c r="H5751" s="9"/>
    </row>
    <row r="5752" spans="1:8" ht="15.75" customHeight="1" x14ac:dyDescent="0.25">
      <c r="D5752" s="9"/>
      <c r="H5752" s="9"/>
    </row>
    <row r="5753" spans="1:8" ht="15.75" customHeight="1" x14ac:dyDescent="0.25">
      <c r="D5753" s="9"/>
      <c r="H5753" s="9"/>
    </row>
    <row r="5754" spans="1:8" ht="15.75" customHeight="1" x14ac:dyDescent="0.25">
      <c r="D5754" s="9"/>
      <c r="H5754" s="9"/>
    </row>
    <row r="5755" spans="1:8" ht="15.75" customHeight="1" x14ac:dyDescent="0.25">
      <c r="D5755" s="9"/>
      <c r="H5755" s="9"/>
    </row>
    <row r="5756" spans="1:8" ht="15.75" customHeight="1" x14ac:dyDescent="0.25">
      <c r="D5756" s="9"/>
      <c r="H5756" s="9"/>
    </row>
    <row r="5757" spans="1:8" ht="15.75" customHeight="1" x14ac:dyDescent="0.25">
      <c r="A5757" s="36" t="s">
        <v>21</v>
      </c>
      <c r="B5757" s="36"/>
      <c r="C5757" s="36"/>
      <c r="D5757" s="36"/>
      <c r="E5757" s="36"/>
      <c r="F5757" s="36"/>
      <c r="G5757" s="36"/>
      <c r="H5757" s="36"/>
    </row>
    <row r="5758" spans="1:8" ht="15.75" customHeight="1" x14ac:dyDescent="0.25">
      <c r="A5758" s="17"/>
      <c r="B5758" s="17"/>
      <c r="C5758" s="17"/>
      <c r="D5758" s="18"/>
      <c r="E5758" s="17"/>
      <c r="F5758" s="17"/>
      <c r="G5758" s="17"/>
      <c r="H5758" s="24"/>
    </row>
    <row r="5759" spans="1:8" ht="15.75" customHeight="1" x14ac:dyDescent="0.25">
      <c r="A5759" s="17" t="s">
        <v>28</v>
      </c>
      <c r="B5759" s="17"/>
      <c r="C5759" s="17"/>
      <c r="D5759" s="18"/>
      <c r="E5759" s="17"/>
      <c r="F5759" s="19" t="s">
        <v>24</v>
      </c>
      <c r="G5759" s="21" t="s">
        <v>1088</v>
      </c>
      <c r="H5759" s="22"/>
    </row>
    <row r="5760" spans="1:8" ht="15.75" customHeight="1" x14ac:dyDescent="0.25">
      <c r="A5760" s="17" t="inlineStr">
        <is>
          <t>Dealer-009</t>
        </is>
      </c>
      <c r="B5760" s="17"/>
      <c r="C5760" s="17" t="inlineStr">
        <is>
          <t>ATTN: Contact-001</t>
        </is>
      </c>
      <c r="D5760" s="18"/>
      <c r="E5760" s="17"/>
      <c r="F5760" s="19" t="s">
        <v>29</v>
      </c>
      <c r="G5760" s="17" t="s">
        <v>1089</v>
      </c>
      <c r="H5760" s="18"/>
    </row>
    <row r="5761" spans="1:8" ht="15.75" customHeight="1" x14ac:dyDescent="0.25">
      <c r="A5761" s="17" t="inlineStr">
        <is>
          <t>Address line (redacted)</t>
        </is>
      </c>
      <c r="B5761" s="17"/>
      <c r="C5761" s="17"/>
      <c r="D5761" s="18"/>
      <c r="E5761" s="19"/>
      <c r="F5761" s="17"/>
      <c r="G5761" s="17"/>
      <c r="H5761" s="25"/>
    </row>
    <row r="5762" spans="1:8" ht="15.75" customHeight="1" x14ac:dyDescent="0.25">
      <c r="A5762" s="17" t="inlineStr">
        <is>
          <t>Address line (redacted)</t>
        </is>
      </c>
      <c r="B5762" s="17"/>
      <c r="C5762" s="17"/>
      <c r="D5762" s="24"/>
      <c r="E5762" s="17"/>
      <c r="F5762" s="18"/>
      <c r="G5762" s="17"/>
      <c r="H5762" s="25"/>
    </row>
    <row r="5763" spans="1:8" ht="15.75" customHeight="1" x14ac:dyDescent="0.25">
      <c r="A5763" s="17"/>
      <c r="D5763" s="24"/>
      <c r="E5763" s="17"/>
      <c r="F5763" s="18"/>
      <c r="G5763" s="17"/>
      <c r="H5763" s="25"/>
    </row>
    <row r="5764" spans="1:8" ht="15.75" customHeight="1" x14ac:dyDescent="0.25">
      <c r="A5764" s="17" t="s">
        <v>34</v>
      </c>
      <c r="B5764" s="17"/>
      <c r="C5764" s="17"/>
      <c r="D5764" s="18"/>
      <c r="E5764" s="17"/>
      <c r="F5764" s="18"/>
      <c r="G5764" s="17"/>
      <c r="H5764" s="25"/>
    </row>
    <row r="5765" spans="1:8" ht="15.75" customHeight="1" x14ac:dyDescent="0.25">
      <c r="A5765" s="17" t="s">
        <v>35</v>
      </c>
      <c r="B5765" s="17"/>
      <c r="C5765" s="17"/>
      <c r="D5765" s="18"/>
      <c r="E5765" s="17"/>
      <c r="F5765" s="18"/>
      <c r="G5765" s="17"/>
      <c r="H5765" s="25"/>
    </row>
    <row r="5766" spans="1:8" ht="15.75" customHeight="1" x14ac:dyDescent="0.25">
      <c r="A5766" s="17" t="s">
        <v>36</v>
      </c>
      <c r="B5766" s="17"/>
      <c r="C5766" s="17"/>
      <c r="D5766" s="18"/>
      <c r="E5766" s="17"/>
      <c r="F5766" s="18"/>
      <c r="G5766" s="17"/>
      <c r="H5766" s="25"/>
    </row>
    <row r="5767" spans="1:8" ht="15.75" customHeight="1" x14ac:dyDescent="0.25">
      <c r="A5767" s="26" t="s">
        <v>37</v>
      </c>
      <c r="B5767" s="27" t="s">
        <v>38</v>
      </c>
      <c r="C5767" s="30"/>
      <c r="D5767" s="496" t="s">
        <v>39</v>
      </c>
      <c r="E5767" s="403" t="s">
        <v>40</v>
      </c>
      <c r="F5767" s="30" t="s">
        <v>41</v>
      </c>
      <c r="G5767" s="26" t="s">
        <v>42</v>
      </c>
      <c r="H5767" s="497" t="s">
        <v>43</v>
      </c>
    </row>
    <row r="5768" spans="1:8" ht="15.75" customHeight="1" x14ac:dyDescent="0.25">
      <c r="A5768" s="34"/>
      <c r="B5768" s="35"/>
      <c r="C5768" s="36"/>
      <c r="D5768" s="37"/>
      <c r="E5768" s="37"/>
      <c r="F5768" s="38"/>
      <c r="G5768" s="39"/>
      <c r="H5768" s="40"/>
    </row>
    <row r="5769" spans="1:8" ht="15.75" customHeight="1" x14ac:dyDescent="0.25">
      <c r="A5769" s="47"/>
      <c r="B5769" s="404" t="s">
        <v>1375</v>
      </c>
      <c r="C5769" s="405"/>
      <c r="D5769" s="108"/>
      <c r="E5769" s="108"/>
      <c r="F5769" s="194"/>
      <c r="G5769" s="50"/>
      <c r="H5769" s="45"/>
    </row>
    <row r="5770" spans="1:8" ht="15.75" customHeight="1" x14ac:dyDescent="0.25">
      <c r="A5770" s="47">
        <v>1</v>
      </c>
      <c r="B5770" s="212" t="s">
        <v>1377</v>
      </c>
      <c r="C5770" s="212" t="s">
        <v>201</v>
      </c>
      <c r="D5770" s="108">
        <v>1</v>
      </c>
      <c r="E5770" s="108"/>
      <c r="F5770" s="194">
        <v>19</v>
      </c>
      <c r="G5770" s="262">
        <v>1</v>
      </c>
      <c r="H5770" s="45">
        <f t="shared" ref="H5770:H5794" si="264">+G5770*F5770</f>
      </c>
    </row>
    <row r="5771" spans="1:8" ht="15.75" customHeight="1" x14ac:dyDescent="0.25">
      <c r="A5771" s="47">
        <v>2</v>
      </c>
      <c r="B5771" s="212" t="s">
        <v>1379</v>
      </c>
      <c r="C5771" s="212" t="s">
        <v>609</v>
      </c>
      <c r="D5771" s="108"/>
      <c r="E5771" s="108"/>
      <c r="F5771" s="194">
        <v>39</v>
      </c>
      <c r="G5771" s="262">
        <v>1</v>
      </c>
      <c r="H5771" s="45">
        <f t="shared" si="264"/>
      </c>
    </row>
    <row r="5772" spans="1:8" ht="15.75" customHeight="1" x14ac:dyDescent="0.25">
      <c r="A5772" s="47">
        <v>3</v>
      </c>
      <c r="B5772" s="212" t="s">
        <v>1380</v>
      </c>
      <c r="C5772" s="212" t="s">
        <v>673</v>
      </c>
      <c r="D5772" s="108"/>
      <c r="E5772" s="108"/>
      <c r="F5772" s="194">
        <v>15</v>
      </c>
      <c r="G5772" s="262">
        <v>1</v>
      </c>
      <c r="H5772" s="45">
        <f t="shared" si="264"/>
      </c>
    </row>
    <row r="5773" spans="1:8" ht="15.75" customHeight="1" x14ac:dyDescent="0.25">
      <c r="A5773" s="47">
        <v>4</v>
      </c>
      <c r="B5773" s="212" t="s">
        <v>733</v>
      </c>
      <c r="C5773" s="212" t="s">
        <v>734</v>
      </c>
      <c r="D5773" s="108"/>
      <c r="E5773" s="108"/>
      <c r="F5773" s="194">
        <v>19</v>
      </c>
      <c r="G5773" s="262">
        <v>1</v>
      </c>
      <c r="H5773" s="45">
        <f t="shared" si="264"/>
      </c>
    </row>
    <row r="5774" spans="1:8" ht="15.75" customHeight="1" x14ac:dyDescent="0.25">
      <c r="A5774" s="47">
        <v>5</v>
      </c>
      <c r="B5774" s="212" t="s">
        <v>1381</v>
      </c>
      <c r="C5774" s="212" t="s">
        <v>782</v>
      </c>
      <c r="D5774" s="108"/>
      <c r="E5774" s="108"/>
      <c r="F5774" s="194">
        <v>49</v>
      </c>
      <c r="G5774" s="262">
        <v>1</v>
      </c>
      <c r="H5774" s="45">
        <f t="shared" si="264"/>
      </c>
    </row>
    <row r="5775" spans="1:8" ht="15.75" customHeight="1" x14ac:dyDescent="0.25">
      <c r="A5775" s="47">
        <v>6</v>
      </c>
      <c r="B5775" s="212" t="s">
        <v>1382</v>
      </c>
      <c r="C5775" s="212" t="s">
        <v>828</v>
      </c>
      <c r="D5775" s="108"/>
      <c r="E5775" s="108"/>
      <c r="F5775" s="194">
        <v>7</v>
      </c>
      <c r="G5775" s="262">
        <v>1</v>
      </c>
      <c r="H5775" s="45">
        <f t="shared" si="264"/>
      </c>
    </row>
    <row r="5776" spans="1:8" ht="15.75" customHeight="1" x14ac:dyDescent="0.25">
      <c r="A5776" s="47">
        <v>7</v>
      </c>
      <c r="B5776" s="212" t="s">
        <v>870</v>
      </c>
      <c r="C5776" s="212" t="s">
        <v>871</v>
      </c>
      <c r="D5776" s="108"/>
      <c r="E5776" s="108"/>
      <c r="F5776" s="194">
        <v>19</v>
      </c>
      <c r="G5776" s="262">
        <v>1</v>
      </c>
      <c r="H5776" s="45">
        <f t="shared" si="264"/>
      </c>
    </row>
    <row r="5777" spans="1:8" ht="15.75" customHeight="1" x14ac:dyDescent="0.25">
      <c r="A5777" s="47">
        <v>8</v>
      </c>
      <c r="B5777" s="212" t="s">
        <v>899</v>
      </c>
      <c r="C5777" s="212" t="s">
        <v>900</v>
      </c>
      <c r="D5777" s="108"/>
      <c r="E5777" s="108"/>
      <c r="F5777" s="194">
        <v>39</v>
      </c>
      <c r="G5777" s="262">
        <v>1</v>
      </c>
      <c r="H5777" s="45">
        <f t="shared" si="264"/>
      </c>
    </row>
    <row r="5778" spans="1:8" ht="15.75" customHeight="1" x14ac:dyDescent="0.25">
      <c r="A5778" s="47">
        <v>9</v>
      </c>
      <c r="B5778" s="212" t="s">
        <v>924</v>
      </c>
      <c r="C5778" s="212" t="s">
        <v>925</v>
      </c>
      <c r="D5778" s="108"/>
      <c r="E5778" s="108"/>
      <c r="F5778" s="194">
        <v>35</v>
      </c>
      <c r="G5778" s="262">
        <v>1</v>
      </c>
      <c r="H5778" s="45">
        <f t="shared" si="264"/>
      </c>
    </row>
    <row r="5779" spans="1:8" ht="15.75" customHeight="1" x14ac:dyDescent="0.25">
      <c r="A5779" s="47">
        <v>10</v>
      </c>
      <c r="B5779" s="212" t="s">
        <v>1383</v>
      </c>
      <c r="C5779" s="212" t="s">
        <v>970</v>
      </c>
      <c r="D5779" s="108"/>
      <c r="E5779" s="108"/>
      <c r="F5779" s="194">
        <v>39</v>
      </c>
      <c r="G5779" s="262">
        <v>1</v>
      </c>
      <c r="H5779" s="45">
        <f t="shared" si="264"/>
      </c>
    </row>
    <row r="5780" spans="1:8" ht="15.75" customHeight="1" x14ac:dyDescent="0.25">
      <c r="A5780" s="47">
        <v>11</v>
      </c>
      <c r="B5780" s="212" t="s">
        <v>1384</v>
      </c>
      <c r="C5780" s="212" t="s">
        <v>1008</v>
      </c>
      <c r="D5780" s="108"/>
      <c r="E5780" s="108"/>
      <c r="F5780" s="194">
        <v>49</v>
      </c>
      <c r="G5780" s="262">
        <v>1</v>
      </c>
      <c r="H5780" s="45">
        <f t="shared" si="264"/>
      </c>
    </row>
    <row r="5781" spans="1:8" ht="15.75" customHeight="1" x14ac:dyDescent="0.25">
      <c r="A5781" s="47">
        <v>12</v>
      </c>
      <c r="B5781" s="212" t="s">
        <v>1385</v>
      </c>
      <c r="C5781" s="212" t="s">
        <v>1041</v>
      </c>
      <c r="D5781" s="108"/>
      <c r="E5781" s="108"/>
      <c r="F5781" s="194">
        <v>35</v>
      </c>
      <c r="G5781" s="262">
        <v>1</v>
      </c>
      <c r="H5781" s="45">
        <f t="shared" si="264"/>
      </c>
    </row>
    <row r="5782" spans="1:8" ht="15.75" customHeight="1" x14ac:dyDescent="0.25">
      <c r="A5782" s="47">
        <v>13</v>
      </c>
      <c r="B5782" s="212" t="s">
        <v>1387</v>
      </c>
      <c r="C5782" s="212" t="s">
        <v>1105</v>
      </c>
      <c r="D5782" s="108"/>
      <c r="E5782" s="108"/>
      <c r="F5782" s="194">
        <v>49</v>
      </c>
      <c r="G5782" s="262">
        <v>1</v>
      </c>
      <c r="H5782" s="45">
        <f t="shared" si="264"/>
      </c>
    </row>
    <row r="5783" spans="1:8" ht="15.75" customHeight="1" x14ac:dyDescent="0.25">
      <c r="A5783" s="47">
        <v>14</v>
      </c>
      <c r="B5783" s="212" t="s">
        <v>1389</v>
      </c>
      <c r="C5783" s="212" t="s">
        <v>1152</v>
      </c>
      <c r="D5783" s="108"/>
      <c r="E5783" s="108"/>
      <c r="F5783" s="194">
        <v>49</v>
      </c>
      <c r="G5783" s="262">
        <v>1</v>
      </c>
      <c r="H5783" s="45">
        <f t="shared" si="264"/>
      </c>
    </row>
    <row r="5784" spans="1:8" ht="15.75" customHeight="1" x14ac:dyDescent="0.25">
      <c r="A5784" s="320">
        <v>15</v>
      </c>
      <c r="B5784" s="212" t="s">
        <v>1390</v>
      </c>
      <c r="C5784" s="212" t="s">
        <v>1179</v>
      </c>
      <c r="D5784" s="108"/>
      <c r="E5784" s="108"/>
      <c r="F5784" s="194">
        <v>39</v>
      </c>
      <c r="G5784" s="262">
        <v>1</v>
      </c>
      <c r="H5784" s="45">
        <f t="shared" si="264"/>
      </c>
    </row>
    <row r="5785" spans="1:8" ht="15.75" customHeight="1" x14ac:dyDescent="0.25">
      <c r="A5785" s="47">
        <v>16</v>
      </c>
      <c r="B5785" s="212" t="s">
        <v>1239</v>
      </c>
      <c r="C5785" s="212" t="s">
        <v>1180</v>
      </c>
      <c r="D5785" s="108"/>
      <c r="E5785" s="108"/>
      <c r="F5785" s="194">
        <v>19</v>
      </c>
      <c r="G5785" s="262">
        <v>1</v>
      </c>
      <c r="H5785" s="45">
        <f t="shared" si="264"/>
      </c>
    </row>
    <row r="5786" spans="1:8" ht="15.75" customHeight="1" x14ac:dyDescent="0.25">
      <c r="A5786" s="47">
        <v>17</v>
      </c>
      <c r="B5786" s="212" t="s">
        <v>1240</v>
      </c>
      <c r="C5786" s="212" t="s">
        <v>1181</v>
      </c>
      <c r="D5786" s="108"/>
      <c r="E5786" s="108"/>
      <c r="F5786" s="194">
        <v>39</v>
      </c>
      <c r="G5786" s="262">
        <v>1</v>
      </c>
      <c r="H5786" s="45">
        <f t="shared" si="264"/>
      </c>
    </row>
    <row r="5787" spans="1:8" ht="15.75" customHeight="1" x14ac:dyDescent="0.25">
      <c r="A5787" s="47">
        <v>18</v>
      </c>
      <c r="B5787" s="212" t="s">
        <v>1391</v>
      </c>
      <c r="C5787" s="212" t="s">
        <v>1182</v>
      </c>
      <c r="D5787" s="108"/>
      <c r="E5787" s="108"/>
      <c r="F5787" s="194">
        <v>19</v>
      </c>
      <c r="G5787" s="262">
        <v>1</v>
      </c>
      <c r="H5787" s="45">
        <f t="shared" si="264"/>
      </c>
    </row>
    <row r="5788" spans="1:8" ht="15.75" customHeight="1" x14ac:dyDescent="0.25">
      <c r="A5788" s="47">
        <v>19</v>
      </c>
      <c r="B5788" s="212" t="s">
        <v>1242</v>
      </c>
      <c r="C5788" s="212" t="s">
        <v>1183</v>
      </c>
      <c r="D5788" s="108"/>
      <c r="E5788" s="108"/>
      <c r="F5788" s="194">
        <v>39</v>
      </c>
      <c r="G5788" s="262">
        <v>1</v>
      </c>
      <c r="H5788" s="45">
        <f t="shared" si="264"/>
      </c>
    </row>
    <row r="5789" spans="1:8" ht="15.75" customHeight="1" x14ac:dyDescent="0.25">
      <c r="A5789" s="47">
        <v>20</v>
      </c>
      <c r="B5789" s="212" t="s">
        <v>1243</v>
      </c>
      <c r="C5789" s="212" t="s">
        <v>1184</v>
      </c>
      <c r="D5789" s="108"/>
      <c r="E5789" s="108"/>
      <c r="F5789" s="194">
        <v>15</v>
      </c>
      <c r="G5789" s="262">
        <v>1</v>
      </c>
      <c r="H5789" s="45">
        <f t="shared" si="264"/>
      </c>
    </row>
    <row r="5790" spans="1:8" ht="15.75" customHeight="1" x14ac:dyDescent="0.25">
      <c r="A5790" s="47">
        <v>21</v>
      </c>
      <c r="B5790" s="212" t="s">
        <v>1244</v>
      </c>
      <c r="C5790" s="212" t="s">
        <v>1185</v>
      </c>
      <c r="D5790" s="108"/>
      <c r="E5790" s="108"/>
      <c r="F5790" s="194">
        <v>39</v>
      </c>
      <c r="G5790" s="262">
        <v>1</v>
      </c>
      <c r="H5790" s="45">
        <f t="shared" si="264"/>
      </c>
    </row>
    <row r="5791" spans="1:8" ht="15.75" customHeight="1" x14ac:dyDescent="0.25">
      <c r="A5791" s="47">
        <v>22</v>
      </c>
      <c r="B5791" s="212" t="s">
        <v>1392</v>
      </c>
      <c r="C5791" s="212" t="s">
        <v>1186</v>
      </c>
      <c r="D5791" s="108"/>
      <c r="E5791" s="108"/>
      <c r="F5791" s="194">
        <v>39</v>
      </c>
      <c r="G5791" s="262">
        <v>1</v>
      </c>
      <c r="H5791" s="45">
        <f t="shared" si="264"/>
      </c>
    </row>
    <row r="5792" spans="1:8" ht="15.75" customHeight="1" x14ac:dyDescent="0.25">
      <c r="A5792" s="47">
        <v>23</v>
      </c>
      <c r="B5792" s="212" t="s">
        <v>1246</v>
      </c>
      <c r="C5792" s="212" t="s">
        <v>1187</v>
      </c>
      <c r="D5792" s="108"/>
      <c r="E5792" s="108"/>
      <c r="F5792" s="194">
        <v>19</v>
      </c>
      <c r="G5792" s="262">
        <v>1</v>
      </c>
      <c r="H5792" s="45">
        <f t="shared" si="264"/>
      </c>
    </row>
    <row r="5793" spans="1:8" ht="15.75" customHeight="1" x14ac:dyDescent="0.25">
      <c r="A5793" s="47">
        <v>24</v>
      </c>
      <c r="B5793" s="212" t="s">
        <v>1247</v>
      </c>
      <c r="C5793" s="212" t="s">
        <v>1188</v>
      </c>
      <c r="D5793" s="108"/>
      <c r="E5793" s="108"/>
      <c r="F5793" s="194">
        <v>39</v>
      </c>
      <c r="G5793" s="262">
        <v>1</v>
      </c>
      <c r="H5793" s="45">
        <f t="shared" si="264"/>
      </c>
    </row>
    <row r="5794" spans="1:8" ht="15.75" customHeight="1" x14ac:dyDescent="0.25">
      <c r="A5794" s="47">
        <v>25</v>
      </c>
      <c r="B5794" s="212" t="s">
        <v>1248</v>
      </c>
      <c r="C5794" s="212" t="s">
        <v>1189</v>
      </c>
      <c r="D5794" s="108"/>
      <c r="E5794" s="108"/>
      <c r="F5794" s="194">
        <v>15</v>
      </c>
      <c r="G5794" s="262">
        <v>1</v>
      </c>
      <c r="H5794" s="45">
        <f t="shared" si="264"/>
      </c>
    </row>
    <row r="5795" spans="1:8" ht="15.75" customHeight="1" x14ac:dyDescent="0.25">
      <c r="A5795" s="47"/>
      <c r="B5795" s="498" t="s">
        <v>1394</v>
      </c>
      <c r="C5795" s="212"/>
      <c r="D5795" s="108"/>
      <c r="E5795" s="108"/>
      <c r="F5795" s="194"/>
      <c r="G5795" s="50"/>
      <c r="H5795" s="45"/>
    </row>
    <row r="5796" spans="1:8" ht="15.75" customHeight="1" x14ac:dyDescent="0.25">
      <c r="A5796" s="47"/>
      <c r="B5796" s="499"/>
      <c r="C5796" s="212"/>
      <c r="D5796" s="108"/>
      <c r="E5796" s="108"/>
      <c r="F5796" s="108"/>
      <c r="G5796" s="109"/>
      <c r="H5796" s="110"/>
    </row>
    <row r="5797" spans="1:8" ht="15.75" customHeight="1" x14ac:dyDescent="0.25">
      <c r="A5797" s="431"/>
      <c r="B5797" s="500"/>
      <c r="C5797" s="501"/>
      <c r="D5797" s="502"/>
      <c r="E5797" s="503"/>
      <c r="F5797" s="503">
        <f>SUM(F5770:F5796)</f>
      </c>
      <c r="G5797" s="504"/>
      <c r="H5797" s="68">
        <f>SUM(H5770:H5796)</f>
      </c>
    </row>
    <row r="5798" spans="1:8" ht="15.75" customHeight="1" x14ac:dyDescent="0.25">
      <c r="A5798" s="359"/>
      <c r="B5798" s="505"/>
      <c r="C5798" s="505"/>
      <c r="D5798" s="222"/>
      <c r="E5798" s="222"/>
      <c r="F5798" s="222"/>
      <c r="G5798" s="18"/>
      <c r="H5798" s="25"/>
    </row>
    <row r="5799" spans="1:8" ht="15.75" customHeight="1" x14ac:dyDescent="0.25">
      <c r="A5799" s="359"/>
      <c r="B5799" s="505"/>
      <c r="C5799" s="505"/>
      <c r="D5799" s="222"/>
      <c r="E5799" s="222"/>
      <c r="F5799" s="222"/>
      <c r="G5799" s="18"/>
      <c r="H5799" s="25"/>
    </row>
    <row r="5800" spans="1:8" ht="15.75" customHeight="1" x14ac:dyDescent="0.25">
      <c r="A5800" s="36" t="s">
        <v>21</v>
      </c>
      <c r="B5800" s="36"/>
      <c r="C5800" s="36"/>
      <c r="D5800" s="36"/>
      <c r="E5800" s="36"/>
      <c r="F5800" s="36"/>
      <c r="G5800" s="36"/>
      <c r="H5800" s="36"/>
    </row>
    <row r="5801" spans="1:8" ht="15.75" customHeight="1" x14ac:dyDescent="0.25">
      <c r="A5801" s="17"/>
      <c r="B5801" s="17"/>
      <c r="C5801" s="17"/>
      <c r="D5801" s="18"/>
      <c r="E5801" s="17"/>
      <c r="F5801" s="17"/>
      <c r="G5801" s="17"/>
      <c r="H5801" s="24"/>
    </row>
    <row r="5802" spans="1:8" ht="15.75" customHeight="1" x14ac:dyDescent="0.25">
      <c r="A5802" s="17" t="s">
        <v>28</v>
      </c>
      <c r="B5802" s="17"/>
      <c r="C5802" s="17"/>
      <c r="D5802" s="18"/>
      <c r="E5802" s="17"/>
      <c r="F5802" s="19" t="s">
        <v>24</v>
      </c>
      <c r="G5802" s="21" t="s">
        <v>1088</v>
      </c>
      <c r="H5802" s="22"/>
    </row>
    <row r="5803" spans="1:8" ht="15.75" customHeight="1" x14ac:dyDescent="0.25">
      <c r="A5803" s="17" t="inlineStr">
        <is>
          <t>Dealer-009</t>
        </is>
      </c>
      <c r="B5803" s="17"/>
      <c r="C5803" s="17" t="inlineStr">
        <is>
          <t>ATTN: Contact-001</t>
        </is>
      </c>
      <c r="D5803" s="18"/>
      <c r="E5803" s="17"/>
      <c r="F5803" s="19" t="s">
        <v>29</v>
      </c>
      <c r="G5803" s="17" t="s">
        <v>1089</v>
      </c>
      <c r="H5803" s="18"/>
    </row>
    <row r="5804" spans="1:8" ht="15.75" customHeight="1" x14ac:dyDescent="0.25">
      <c r="A5804" s="17" t="inlineStr">
        <is>
          <t>Address line (redacted)</t>
        </is>
      </c>
      <c r="B5804" s="17"/>
      <c r="C5804" s="17"/>
      <c r="D5804" s="18"/>
      <c r="E5804" s="19"/>
      <c r="F5804" s="17"/>
      <c r="G5804" s="17"/>
      <c r="H5804" s="25"/>
    </row>
    <row r="5805" spans="1:8" ht="15.75" customHeight="1" x14ac:dyDescent="0.25">
      <c r="A5805" s="17" t="inlineStr">
        <is>
          <t>Address line (redacted)</t>
        </is>
      </c>
      <c r="B5805" s="17"/>
      <c r="C5805" s="17"/>
      <c r="D5805" s="506" t="s">
        <v>583</v>
      </c>
      <c r="E5805" s="182"/>
      <c r="F5805" s="182"/>
      <c r="G5805" s="182"/>
      <c r="H5805" s="25"/>
    </row>
    <row r="5806" spans="1:8" ht="15.75" customHeight="1" x14ac:dyDescent="0.25">
      <c r="A5806" s="17"/>
      <c r="D5806" s="506"/>
      <c r="E5806" s="182"/>
      <c r="F5806" s="182"/>
      <c r="G5806" s="182"/>
      <c r="H5806" s="25"/>
    </row>
    <row r="5807" spans="1:8" ht="15.75" customHeight="1" x14ac:dyDescent="0.25">
      <c r="A5807" s="17" t="s">
        <v>34</v>
      </c>
      <c r="B5807" s="17"/>
      <c r="C5807" s="17"/>
      <c r="D5807" s="18"/>
      <c r="E5807" s="17"/>
      <c r="F5807" s="18"/>
      <c r="G5807" s="17"/>
      <c r="H5807" s="25"/>
    </row>
    <row r="5808" spans="1:8" ht="15.75" customHeight="1" x14ac:dyDescent="0.25">
      <c r="A5808" s="17" t="s">
        <v>35</v>
      </c>
      <c r="B5808" s="17"/>
      <c r="C5808" s="17"/>
      <c r="D5808" s="18"/>
      <c r="E5808" s="17"/>
      <c r="F5808" s="18"/>
      <c r="G5808" s="17"/>
      <c r="H5808" s="25"/>
    </row>
    <row r="5809" spans="1:8" ht="15.75" customHeight="1" x14ac:dyDescent="0.25">
      <c r="A5809" s="17" t="s">
        <v>36</v>
      </c>
      <c r="B5809" s="17"/>
      <c r="C5809" s="17"/>
      <c r="D5809" s="18"/>
      <c r="E5809" s="17"/>
      <c r="F5809" s="18"/>
      <c r="G5809" s="17"/>
      <c r="H5809" s="25"/>
    </row>
    <row r="5810" spans="1:8" ht="15.75" customHeight="1" x14ac:dyDescent="0.25">
      <c r="A5810" s="26" t="s">
        <v>37</v>
      </c>
      <c r="B5810" s="27" t="s">
        <v>38</v>
      </c>
      <c r="C5810" s="401"/>
      <c r="D5810" s="402" t="s">
        <v>39</v>
      </c>
      <c r="E5810" s="403" t="s">
        <v>40</v>
      </c>
      <c r="F5810" s="30" t="s">
        <v>41</v>
      </c>
      <c r="G5810" s="31" t="s">
        <v>42</v>
      </c>
      <c r="H5810" s="33" t="s">
        <v>43</v>
      </c>
    </row>
    <row r="5811" spans="1:8" ht="15.75" customHeight="1" x14ac:dyDescent="0.25">
      <c r="A5811" s="34"/>
      <c r="B5811" s="35"/>
      <c r="C5811" s="36"/>
      <c r="D5811" s="37"/>
      <c r="E5811" s="37"/>
      <c r="F5811" s="38"/>
      <c r="G5811" s="39"/>
      <c r="H5811" s="40"/>
    </row>
    <row r="5812" spans="1:8" ht="15.75" customHeight="1" x14ac:dyDescent="0.25">
      <c r="A5812" s="47">
        <v>26</v>
      </c>
      <c r="B5812" s="212" t="s">
        <v>1395</v>
      </c>
      <c r="C5812" s="212" t="s">
        <v>1190</v>
      </c>
      <c r="D5812" s="108"/>
      <c r="E5812" s="108"/>
      <c r="F5812" s="194">
        <v>19</v>
      </c>
      <c r="G5812" s="262">
        <v>1</v>
      </c>
      <c r="H5812" s="45">
        <f t="shared" ref="H5812:H5829" si="265">+G5812*F5812</f>
      </c>
    </row>
    <row r="5813" spans="1:8" ht="15.75" customHeight="1" x14ac:dyDescent="0.25">
      <c r="A5813" s="47">
        <v>27</v>
      </c>
      <c r="B5813" s="212" t="s">
        <v>1250</v>
      </c>
      <c r="C5813" s="212" t="s">
        <v>1191</v>
      </c>
      <c r="D5813" s="108"/>
      <c r="E5813" s="108"/>
      <c r="F5813" s="194">
        <v>7</v>
      </c>
      <c r="G5813" s="262">
        <v>1</v>
      </c>
      <c r="H5813" s="45">
        <f t="shared" si="265"/>
      </c>
    </row>
    <row r="5814" spans="1:8" ht="15.75" customHeight="1" x14ac:dyDescent="0.25">
      <c r="A5814" s="47">
        <v>28</v>
      </c>
      <c r="B5814" s="212" t="s">
        <v>1251</v>
      </c>
      <c r="C5814" s="212" t="s">
        <v>1192</v>
      </c>
      <c r="D5814" s="108"/>
      <c r="E5814" s="108"/>
      <c r="F5814" s="194">
        <v>19</v>
      </c>
      <c r="G5814" s="262">
        <v>1</v>
      </c>
      <c r="H5814" s="45">
        <f t="shared" si="265"/>
      </c>
    </row>
    <row r="5815" spans="1:8" ht="15.75" customHeight="1" x14ac:dyDescent="0.25">
      <c r="A5815" s="47">
        <v>29</v>
      </c>
      <c r="B5815" s="212" t="s">
        <v>1397</v>
      </c>
      <c r="C5815" s="212" t="s">
        <v>1193</v>
      </c>
      <c r="D5815" s="108"/>
      <c r="E5815" s="108"/>
      <c r="F5815" s="194">
        <v>19</v>
      </c>
      <c r="G5815" s="262">
        <v>1</v>
      </c>
      <c r="H5815" s="45">
        <f t="shared" si="265"/>
      </c>
    </row>
    <row r="5816" spans="1:8" ht="15.75" customHeight="1" x14ac:dyDescent="0.25">
      <c r="A5816" s="47">
        <v>30</v>
      </c>
      <c r="B5816" s="212" t="s">
        <v>1253</v>
      </c>
      <c r="C5816" s="212" t="s">
        <v>1194</v>
      </c>
      <c r="D5816" s="108"/>
      <c r="E5816" s="108"/>
      <c r="F5816" s="194">
        <v>15</v>
      </c>
      <c r="G5816" s="262">
        <v>1</v>
      </c>
      <c r="H5816" s="45">
        <f t="shared" si="265"/>
      </c>
    </row>
    <row r="5817" spans="1:8" ht="15.75" customHeight="1" x14ac:dyDescent="0.25">
      <c r="A5817" s="47">
        <v>31</v>
      </c>
      <c r="B5817" s="212" t="s">
        <v>1397</v>
      </c>
      <c r="C5817" s="212" t="s">
        <v>1195</v>
      </c>
      <c r="D5817" s="108"/>
      <c r="E5817" s="108"/>
      <c r="F5817" s="194">
        <v>19</v>
      </c>
      <c r="G5817" s="262">
        <v>1</v>
      </c>
      <c r="H5817" s="45">
        <f t="shared" si="265"/>
      </c>
    </row>
    <row r="5818" spans="1:8" ht="15.75" customHeight="1" x14ac:dyDescent="0.25">
      <c r="A5818" s="47">
        <v>32</v>
      </c>
      <c r="B5818" s="212" t="s">
        <v>1398</v>
      </c>
      <c r="C5818" s="212" t="s">
        <v>1196</v>
      </c>
      <c r="D5818" s="108"/>
      <c r="E5818" s="108"/>
      <c r="F5818" s="194">
        <v>19</v>
      </c>
      <c r="G5818" s="262">
        <v>1</v>
      </c>
      <c r="H5818" s="45">
        <f t="shared" si="265"/>
      </c>
    </row>
    <row r="5819" spans="1:8" ht="15.75" customHeight="1" x14ac:dyDescent="0.25">
      <c r="A5819" s="47">
        <v>33</v>
      </c>
      <c r="B5819" s="212" t="s">
        <v>1399</v>
      </c>
      <c r="C5819" s="212" t="s">
        <v>1197</v>
      </c>
      <c r="D5819" s="108"/>
      <c r="E5819" s="108"/>
      <c r="F5819" s="194">
        <v>19</v>
      </c>
      <c r="G5819" s="262">
        <v>1</v>
      </c>
      <c r="H5819" s="45">
        <f t="shared" si="265"/>
      </c>
    </row>
    <row r="5820" spans="1:8" ht="15.75" customHeight="1" x14ac:dyDescent="0.25">
      <c r="A5820" s="47">
        <v>34</v>
      </c>
      <c r="B5820" s="212" t="s">
        <v>1400</v>
      </c>
      <c r="C5820" s="212" t="s">
        <v>1198</v>
      </c>
      <c r="D5820" s="108"/>
      <c r="E5820" s="108"/>
      <c r="F5820" s="194">
        <v>39</v>
      </c>
      <c r="G5820" s="262">
        <v>1</v>
      </c>
      <c r="H5820" s="45">
        <f t="shared" si="265"/>
      </c>
    </row>
    <row r="5821" spans="1:8" ht="15.75" customHeight="1" x14ac:dyDescent="0.25">
      <c r="A5821" s="47">
        <v>35</v>
      </c>
      <c r="B5821" s="212" t="s">
        <v>1401</v>
      </c>
      <c r="C5821" s="212" t="s">
        <v>1199</v>
      </c>
      <c r="D5821" s="108"/>
      <c r="E5821" s="108"/>
      <c r="F5821" s="194">
        <v>19</v>
      </c>
      <c r="G5821" s="262">
        <v>1</v>
      </c>
      <c r="H5821" s="45">
        <f t="shared" si="265"/>
      </c>
    </row>
    <row r="5822" spans="1:8" ht="15.75" customHeight="1" x14ac:dyDescent="0.25">
      <c r="A5822" s="47">
        <v>36</v>
      </c>
      <c r="B5822" s="212" t="s">
        <v>1402</v>
      </c>
      <c r="C5822" s="212" t="s">
        <v>1200</v>
      </c>
      <c r="D5822" s="108"/>
      <c r="E5822" s="108"/>
      <c r="F5822" s="194">
        <v>19</v>
      </c>
      <c r="G5822" s="262">
        <v>1</v>
      </c>
      <c r="H5822" s="45">
        <f t="shared" si="265"/>
      </c>
    </row>
    <row r="5823" spans="1:8" ht="15.75" customHeight="1" x14ac:dyDescent="0.25">
      <c r="A5823" s="47">
        <v>37</v>
      </c>
      <c r="B5823" s="212" t="s">
        <v>1403</v>
      </c>
      <c r="C5823" s="212" t="s">
        <v>1203</v>
      </c>
      <c r="D5823" s="108"/>
      <c r="E5823" s="108"/>
      <c r="F5823" s="194">
        <v>19</v>
      </c>
      <c r="G5823" s="262">
        <v>1</v>
      </c>
      <c r="H5823" s="45">
        <f t="shared" si="265"/>
      </c>
    </row>
    <row r="5824" spans="1:8" ht="15.75" customHeight="1" x14ac:dyDescent="0.25">
      <c r="A5824" s="47">
        <v>38</v>
      </c>
      <c r="B5824" s="212" t="s">
        <v>1404</v>
      </c>
      <c r="C5824" s="212" t="s">
        <v>1204</v>
      </c>
      <c r="D5824" s="108"/>
      <c r="E5824" s="108"/>
      <c r="F5824" s="194">
        <v>39</v>
      </c>
      <c r="G5824" s="262">
        <v>1</v>
      </c>
      <c r="H5824" s="45">
        <f t="shared" si="265"/>
      </c>
    </row>
    <row r="5825" spans="1:8" ht="15.75" customHeight="1" x14ac:dyDescent="0.25">
      <c r="A5825" s="47">
        <v>39</v>
      </c>
      <c r="B5825" s="212" t="s">
        <v>1405</v>
      </c>
      <c r="C5825" s="212" t="s">
        <v>1205</v>
      </c>
      <c r="D5825" s="108"/>
      <c r="E5825" s="108"/>
      <c r="F5825" s="194">
        <v>19</v>
      </c>
      <c r="G5825" s="262">
        <v>1</v>
      </c>
      <c r="H5825" s="45">
        <f t="shared" si="265"/>
      </c>
    </row>
    <row r="5826" spans="1:8" ht="15.75" customHeight="1" x14ac:dyDescent="0.25">
      <c r="A5826" s="47">
        <v>40</v>
      </c>
      <c r="B5826" s="212" t="s">
        <v>1406</v>
      </c>
      <c r="C5826" s="212" t="s">
        <v>1206</v>
      </c>
      <c r="D5826" s="108"/>
      <c r="E5826" s="108"/>
      <c r="F5826" s="194">
        <v>19</v>
      </c>
      <c r="G5826" s="262">
        <v>1</v>
      </c>
      <c r="H5826" s="45">
        <f t="shared" si="265"/>
      </c>
    </row>
    <row r="5827" spans="1:8" ht="15.75" customHeight="1" x14ac:dyDescent="0.25">
      <c r="A5827" s="47">
        <v>41</v>
      </c>
      <c r="B5827" s="514" t="s">
        <v>1420</v>
      </c>
      <c r="C5827" s="212" t="s">
        <v>1207</v>
      </c>
      <c r="D5827" s="108"/>
      <c r="E5827" s="108"/>
      <c r="F5827" s="194">
        <v>19</v>
      </c>
      <c r="G5827" s="262">
        <v>1</v>
      </c>
      <c r="H5827" s="45">
        <f t="shared" si="265"/>
      </c>
    </row>
    <row r="5828" spans="1:8" ht="15.75" customHeight="1" x14ac:dyDescent="0.25">
      <c r="A5828" s="47">
        <v>42</v>
      </c>
      <c r="B5828" s="212" t="s">
        <v>1265</v>
      </c>
      <c r="C5828" s="212" t="s">
        <v>1208</v>
      </c>
      <c r="D5828" s="108"/>
      <c r="E5828" s="108"/>
      <c r="F5828" s="194">
        <v>7</v>
      </c>
      <c r="G5828" s="262">
        <v>1</v>
      </c>
      <c r="H5828" s="45">
        <f t="shared" si="265"/>
      </c>
    </row>
    <row r="5829" spans="1:8" ht="15.75" customHeight="1" x14ac:dyDescent="0.25">
      <c r="A5829" s="47">
        <v>43</v>
      </c>
      <c r="B5829" s="212" t="s">
        <v>1410</v>
      </c>
      <c r="C5829" s="212" t="s">
        <v>1209</v>
      </c>
      <c r="D5829" s="108"/>
      <c r="E5829" s="108"/>
      <c r="F5829" s="194">
        <v>19</v>
      </c>
      <c r="G5829" s="262">
        <v>1</v>
      </c>
      <c r="H5829" s="45">
        <f t="shared" si="265"/>
      </c>
    </row>
    <row r="5830" spans="1:8" ht="15.75" customHeight="1" x14ac:dyDescent="0.25">
      <c r="A5830" s="47"/>
      <c r="B5830" s="79" t="s">
        <v>1424</v>
      </c>
      <c r="C5830" s="80"/>
      <c r="D5830" s="50"/>
      <c r="E5830" s="50"/>
      <c r="F5830" s="50"/>
      <c r="G5830" s="50"/>
      <c r="H5830" s="45"/>
    </row>
    <row r="5831" spans="1:8" ht="15.75" customHeight="1" x14ac:dyDescent="0.25">
      <c r="A5831" s="47">
        <v>44</v>
      </c>
      <c r="B5831" s="333" t="s">
        <v>949</v>
      </c>
      <c r="C5831" s="334" t="s">
        <v>950</v>
      </c>
      <c r="D5831" s="50">
        <v>12</v>
      </c>
      <c r="E5831" s="300">
        <v>6</v>
      </c>
      <c r="F5831" s="335">
        <v>71.875</v>
      </c>
      <c r="G5831" s="106">
        <v>1</v>
      </c>
      <c r="H5831" s="45">
        <f>+G5831*F5831</f>
      </c>
    </row>
    <row r="5832" spans="1:8" ht="15.75" customHeight="1" x14ac:dyDescent="0.25">
      <c r="A5832" s="47">
        <v>45</v>
      </c>
      <c r="B5832" s="333" t="s">
        <v>949</v>
      </c>
      <c r="C5832" s="334" t="s">
        <v>950</v>
      </c>
      <c r="D5832" s="50"/>
      <c r="E5832" s="300"/>
      <c r="F5832" s="335">
        <v>3.125</v>
      </c>
      <c r="G5832" s="224" t="s">
        <v>571</v>
      </c>
      <c r="H5832" s="45"/>
    </row>
    <row r="5833" spans="1:8" ht="15.75" customHeight="1" x14ac:dyDescent="0.25">
      <c r="A5833" s="47"/>
      <c r="B5833" s="509"/>
      <c r="C5833" s="510"/>
      <c r="D5833" s="108"/>
      <c r="E5833" s="108"/>
      <c r="F5833" s="194"/>
      <c r="G5833" s="50"/>
      <c r="H5833" s="45"/>
    </row>
    <row r="5834" spans="1:8" ht="15.75" customHeight="1" x14ac:dyDescent="0.25">
      <c r="A5834" s="47"/>
      <c r="B5834" s="333"/>
      <c r="C5834" s="334"/>
      <c r="D5834" s="194"/>
      <c r="E5834" s="300"/>
      <c r="F5834" s="335"/>
      <c r="G5834" s="43"/>
      <c r="H5834" s="45"/>
    </row>
    <row r="5835" spans="1:8" ht="15.75" customHeight="1" x14ac:dyDescent="0.25">
      <c r="A5835" s="62"/>
      <c r="B5835" s="63"/>
      <c r="C5835" s="64" t="s">
        <v>58</v>
      </c>
      <c r="D5835" s="338"/>
      <c r="E5835" s="28"/>
      <c r="F5835" s="338"/>
      <c r="G5835" s="339"/>
      <c r="H5835" s="328">
        <f>+H5831+H5829+H5828+H5827+H5826+H5825+H5824+H5823+H5822+H5821+H5820+H5819+H5818+H5817+H5816+H5815+H5814+H5813+H5812+H5797</f>
      </c>
    </row>
    <row r="5836" spans="1:8" ht="15.75" customHeight="1" x14ac:dyDescent="0.25">
      <c r="A5836" s="69"/>
      <c r="B5836" s="70"/>
      <c r="C5836" s="70"/>
      <c r="D5836" s="71"/>
      <c r="E5836" s="70"/>
      <c r="F5836" s="72"/>
      <c r="G5836" s="73"/>
      <c r="H5836" s="74"/>
    </row>
    <row r="5837" spans="1:8" ht="15.75" customHeight="1" x14ac:dyDescent="0.25">
      <c r="A5837" s="85" t="s">
        <v>72</v>
      </c>
      <c r="B5837" s="85"/>
      <c r="C5837" s="85"/>
      <c r="D5837" s="85"/>
      <c r="E5837" s="85"/>
      <c r="F5837" s="85"/>
      <c r="G5837" s="85"/>
      <c r="H5837" s="85"/>
    </row>
    <row r="5838" spans="1:8" ht="15.75" customHeight="1" x14ac:dyDescent="0.25">
      <c r="A5838" s="76"/>
      <c r="B5838" s="76"/>
      <c r="C5838" s="76"/>
      <c r="D5838" s="77" t="s">
        <v>59</v>
      </c>
      <c r="E5838" s="76" t="s">
        <v>60</v>
      </c>
      <c r="F5838" s="76"/>
      <c r="G5838" s="17"/>
      <c r="H5838" s="25"/>
    </row>
    <row r="5839" spans="1:8" ht="15.75" customHeight="1" x14ac:dyDescent="0.25">
      <c r="A5839" s="76"/>
      <c r="B5839" s="76"/>
      <c r="C5839" s="76"/>
      <c r="D5839" s="77"/>
      <c r="E5839" s="76"/>
      <c r="F5839" s="76"/>
      <c r="G5839" s="17"/>
      <c r="H5839" s="25"/>
    </row>
    <row r="5840" spans="1:8" ht="15.75" customHeight="1" x14ac:dyDescent="0.25">
      <c r="A5840" s="76"/>
      <c r="B5840" s="76"/>
      <c r="C5840" s="76"/>
      <c r="D5840" s="77"/>
      <c r="E5840" s="76" t="s">
        <v>61</v>
      </c>
      <c r="F5840" s="76"/>
      <c r="G5840" s="17"/>
      <c r="H5840" s="25"/>
    </row>
    <row r="5841" spans="1:8" ht="15.75" customHeight="1" x14ac:dyDescent="0.25">
      <c r="D5841" s="9"/>
      <c r="H5841" s="9"/>
    </row>
    <row r="5842" spans="1:8" ht="15.75" customHeight="1" x14ac:dyDescent="0.25">
      <c r="D5842" s="9"/>
      <c r="H5842" s="9"/>
    </row>
    <row r="5843" spans="1:8" ht="15.75" customHeight="1" x14ac:dyDescent="0.25">
      <c r="D5843" s="9"/>
      <c r="H5843" s="9"/>
    </row>
    <row r="5844" spans="1:8" ht="15.75" customHeight="1" x14ac:dyDescent="0.25">
      <c r="D5844" s="9"/>
      <c r="H5844" s="9"/>
    </row>
    <row r="5845" spans="1:8" ht="15.75" customHeight="1" x14ac:dyDescent="0.25">
      <c r="A5845" s="36" t="s">
        <v>21</v>
      </c>
      <c r="B5845" s="36"/>
      <c r="C5845" s="36"/>
      <c r="D5845" s="36"/>
      <c r="E5845" s="36"/>
      <c r="F5845" s="36"/>
      <c r="G5845" s="36"/>
      <c r="H5845" s="36"/>
    </row>
    <row r="5846" spans="1:8" ht="15.75" customHeight="1" x14ac:dyDescent="0.25">
      <c r="A5846" s="17"/>
      <c r="B5846" s="17"/>
      <c r="C5846" s="17"/>
      <c r="D5846" s="18"/>
      <c r="E5846" s="17"/>
      <c r="F5846" s="17"/>
      <c r="G5846" s="17"/>
      <c r="H5846" s="24"/>
    </row>
    <row r="5847" spans="1:8" ht="15.75" customHeight="1" x14ac:dyDescent="0.25">
      <c r="A5847" s="17" t="s">
        <v>28</v>
      </c>
      <c r="B5847" s="17"/>
      <c r="C5847" s="17"/>
      <c r="D5847" s="18"/>
      <c r="E5847" s="17"/>
      <c r="F5847" s="19" t="s">
        <v>24</v>
      </c>
      <c r="G5847" s="21" t="s">
        <v>1088</v>
      </c>
      <c r="H5847" s="22"/>
    </row>
    <row r="5848" spans="1:8" ht="15.75" customHeight="1" x14ac:dyDescent="0.3">
      <c r="A5848" s="87" t="inlineStr">
        <is>
          <t>Dealer-002</t>
        </is>
      </c>
      <c r="B5848" s="87"/>
      <c r="C5848" s="17"/>
      <c r="D5848" s="18"/>
      <c r="E5848" s="17"/>
      <c r="F5848" s="19" t="s">
        <v>29</v>
      </c>
      <c r="G5848" s="17" t="s">
        <v>1091</v>
      </c>
      <c r="H5848" s="18"/>
    </row>
    <row r="5849" spans="1:8" ht="15.75" customHeight="1" x14ac:dyDescent="0.3">
      <c r="A5849" s="87" t="inlineStr">
        <is>
          <t>Address line (redacted)</t>
        </is>
      </c>
      <c r="B5849" s="87"/>
      <c r="C5849" s="17"/>
      <c r="D5849" s="18"/>
      <c r="E5849" s="19"/>
      <c r="F5849" s="17"/>
      <c r="G5849" s="17"/>
      <c r="H5849" s="25"/>
    </row>
    <row r="5850" spans="1:8" ht="15.75" customHeight="1" x14ac:dyDescent="0.3">
      <c r="A5850" s="87" t="inlineStr">
        <is>
          <t>Address line (redacted)</t>
        </is>
      </c>
      <c r="B5850" s="87"/>
      <c r="C5850" s="17"/>
      <c r="D5850" s="24"/>
      <c r="E5850" s="17"/>
      <c r="F5850" s="18"/>
      <c r="G5850" s="17"/>
      <c r="H5850" s="25"/>
    </row>
    <row r="5851" spans="1:8" ht="15.75" customHeight="1" x14ac:dyDescent="0.25">
      <c r="A5851" s="17"/>
      <c r="D5851" s="24"/>
      <c r="E5851" s="17"/>
      <c r="F5851" s="18"/>
      <c r="G5851" s="17"/>
      <c r="H5851" s="25"/>
    </row>
    <row r="5852" spans="1:8" ht="15.75" customHeight="1" x14ac:dyDescent="0.25">
      <c r="A5852" s="17" t="s">
        <v>34</v>
      </c>
      <c r="B5852" s="17"/>
      <c r="C5852" s="17"/>
      <c r="D5852" s="18"/>
      <c r="E5852" s="17"/>
      <c r="F5852" s="18"/>
      <c r="G5852" s="17"/>
      <c r="H5852" s="25"/>
    </row>
    <row r="5853" spans="1:8" ht="15.75" customHeight="1" x14ac:dyDescent="0.25">
      <c r="A5853" s="17" t="s">
        <v>35</v>
      </c>
      <c r="B5853" s="17"/>
      <c r="C5853" s="17"/>
      <c r="D5853" s="18"/>
      <c r="E5853" s="17"/>
      <c r="F5853" s="18"/>
      <c r="G5853" s="17"/>
      <c r="H5853" s="25"/>
    </row>
    <row r="5854" spans="1:8" ht="15.75" customHeight="1" x14ac:dyDescent="0.25">
      <c r="A5854" s="17" t="s">
        <v>36</v>
      </c>
      <c r="B5854" s="17"/>
      <c r="C5854" s="17"/>
      <c r="D5854" s="18"/>
      <c r="E5854" s="17"/>
      <c r="F5854" s="18"/>
      <c r="G5854" s="17"/>
      <c r="H5854" s="25"/>
    </row>
    <row r="5855" spans="1:8" ht="15.75" customHeight="1" x14ac:dyDescent="0.25">
      <c r="A5855" s="26" t="s">
        <v>37</v>
      </c>
      <c r="B5855" s="27" t="s">
        <v>38</v>
      </c>
      <c r="C5855" s="30"/>
      <c r="D5855" s="496" t="s">
        <v>39</v>
      </c>
      <c r="E5855" s="403" t="s">
        <v>40</v>
      </c>
      <c r="F5855" s="30" t="s">
        <v>41</v>
      </c>
      <c r="G5855" s="26" t="s">
        <v>42</v>
      </c>
      <c r="H5855" s="497" t="s">
        <v>43</v>
      </c>
    </row>
    <row r="5856" spans="1:8" ht="15.75" customHeight="1" x14ac:dyDescent="0.25">
      <c r="A5856" s="34"/>
      <c r="B5856" s="35"/>
      <c r="C5856" s="36"/>
      <c r="D5856" s="37"/>
      <c r="E5856" s="37"/>
      <c r="F5856" s="38"/>
      <c r="G5856" s="39"/>
      <c r="H5856" s="40"/>
    </row>
    <row r="5857" spans="1:8" ht="15.75" customHeight="1" x14ac:dyDescent="0.25">
      <c r="A5857" s="47"/>
      <c r="B5857" s="404" t="s">
        <v>1375</v>
      </c>
      <c r="C5857" s="405"/>
      <c r="D5857" s="108"/>
      <c r="E5857" s="108"/>
      <c r="F5857" s="194"/>
      <c r="G5857" s="50"/>
      <c r="H5857" s="45"/>
    </row>
    <row r="5858" spans="1:8" ht="15.75" customHeight="1" x14ac:dyDescent="0.25">
      <c r="A5858" s="47">
        <v>1</v>
      </c>
      <c r="B5858" s="212" t="s">
        <v>1377</v>
      </c>
      <c r="C5858" s="212" t="s">
        <v>201</v>
      </c>
      <c r="D5858" s="108">
        <v>1</v>
      </c>
      <c r="E5858" s="108"/>
      <c r="F5858" s="194">
        <v>20</v>
      </c>
      <c r="G5858" s="262">
        <v>1</v>
      </c>
      <c r="H5858" s="45">
        <f t="shared" ref="H5858:H5882" si="266">+G5858*F5858</f>
      </c>
    </row>
    <row r="5859" spans="1:8" ht="15.75" customHeight="1" x14ac:dyDescent="0.25">
      <c r="A5859" s="47">
        <v>2</v>
      </c>
      <c r="B5859" s="212" t="s">
        <v>1379</v>
      </c>
      <c r="C5859" s="212" t="s">
        <v>609</v>
      </c>
      <c r="D5859" s="108"/>
      <c r="E5859" s="108"/>
      <c r="F5859" s="194">
        <v>40</v>
      </c>
      <c r="G5859" s="262">
        <v>1</v>
      </c>
      <c r="H5859" s="45">
        <f t="shared" si="266"/>
      </c>
    </row>
    <row r="5860" spans="1:8" ht="15.75" customHeight="1" x14ac:dyDescent="0.25">
      <c r="A5860" s="47">
        <v>3</v>
      </c>
      <c r="B5860" s="212" t="s">
        <v>1380</v>
      </c>
      <c r="C5860" s="212" t="s">
        <v>673</v>
      </c>
      <c r="D5860" s="108"/>
      <c r="E5860" s="108"/>
      <c r="F5860" s="194">
        <v>16</v>
      </c>
      <c r="G5860" s="262">
        <v>1</v>
      </c>
      <c r="H5860" s="45">
        <f t="shared" si="266"/>
      </c>
    </row>
    <row r="5861" spans="1:8" ht="15.75" customHeight="1" x14ac:dyDescent="0.25">
      <c r="A5861" s="47">
        <v>4</v>
      </c>
      <c r="B5861" s="212" t="s">
        <v>733</v>
      </c>
      <c r="C5861" s="212" t="s">
        <v>734</v>
      </c>
      <c r="D5861" s="108"/>
      <c r="E5861" s="108"/>
      <c r="F5861" s="194">
        <v>20</v>
      </c>
      <c r="G5861" s="262">
        <v>1</v>
      </c>
      <c r="H5861" s="45">
        <f t="shared" si="266"/>
      </c>
    </row>
    <row r="5862" spans="1:8" ht="15.75" customHeight="1" x14ac:dyDescent="0.25">
      <c r="A5862" s="47">
        <v>5</v>
      </c>
      <c r="B5862" s="212" t="s">
        <v>1381</v>
      </c>
      <c r="C5862" s="212" t="s">
        <v>782</v>
      </c>
      <c r="D5862" s="108"/>
      <c r="E5862" s="108"/>
      <c r="F5862" s="194">
        <v>50</v>
      </c>
      <c r="G5862" s="262">
        <v>1</v>
      </c>
      <c r="H5862" s="45">
        <f t="shared" si="266"/>
      </c>
    </row>
    <row r="5863" spans="1:8" ht="15.75" customHeight="1" x14ac:dyDescent="0.25">
      <c r="A5863" s="47">
        <v>6</v>
      </c>
      <c r="B5863" s="212" t="s">
        <v>1382</v>
      </c>
      <c r="C5863" s="212" t="s">
        <v>828</v>
      </c>
      <c r="D5863" s="108"/>
      <c r="E5863" s="108"/>
      <c r="F5863" s="194">
        <v>8</v>
      </c>
      <c r="G5863" s="262">
        <v>1</v>
      </c>
      <c r="H5863" s="45">
        <f t="shared" si="266"/>
      </c>
    </row>
    <row r="5864" spans="1:8" ht="15.75" customHeight="1" x14ac:dyDescent="0.25">
      <c r="A5864" s="47">
        <v>7</v>
      </c>
      <c r="B5864" s="212" t="s">
        <v>870</v>
      </c>
      <c r="C5864" s="212" t="s">
        <v>871</v>
      </c>
      <c r="D5864" s="108"/>
      <c r="E5864" s="108"/>
      <c r="F5864" s="194">
        <v>20</v>
      </c>
      <c r="G5864" s="262">
        <v>1</v>
      </c>
      <c r="H5864" s="45">
        <f t="shared" si="266"/>
      </c>
    </row>
    <row r="5865" spans="1:8" ht="15.75" customHeight="1" x14ac:dyDescent="0.25">
      <c r="A5865" s="47">
        <v>8</v>
      </c>
      <c r="B5865" s="212" t="s">
        <v>899</v>
      </c>
      <c r="C5865" s="212" t="s">
        <v>900</v>
      </c>
      <c r="D5865" s="108"/>
      <c r="E5865" s="108"/>
      <c r="F5865" s="194">
        <v>40</v>
      </c>
      <c r="G5865" s="262">
        <v>1</v>
      </c>
      <c r="H5865" s="45">
        <f t="shared" si="266"/>
      </c>
    </row>
    <row r="5866" spans="1:8" ht="15.75" customHeight="1" x14ac:dyDescent="0.25">
      <c r="A5866" s="47">
        <v>9</v>
      </c>
      <c r="B5866" s="212" t="s">
        <v>924</v>
      </c>
      <c r="C5866" s="212" t="s">
        <v>925</v>
      </c>
      <c r="D5866" s="108"/>
      <c r="E5866" s="108"/>
      <c r="F5866" s="194">
        <v>36</v>
      </c>
      <c r="G5866" s="262">
        <v>1</v>
      </c>
      <c r="H5866" s="45">
        <f t="shared" si="266"/>
      </c>
    </row>
    <row r="5867" spans="1:8" ht="15.75" customHeight="1" x14ac:dyDescent="0.25">
      <c r="A5867" s="47">
        <v>10</v>
      </c>
      <c r="B5867" s="212" t="s">
        <v>1383</v>
      </c>
      <c r="C5867" s="212" t="s">
        <v>970</v>
      </c>
      <c r="D5867" s="108"/>
      <c r="E5867" s="108"/>
      <c r="F5867" s="194">
        <v>40</v>
      </c>
      <c r="G5867" s="262">
        <v>1</v>
      </c>
      <c r="H5867" s="45">
        <f t="shared" si="266"/>
      </c>
    </row>
    <row r="5868" spans="1:8" ht="15.75" customHeight="1" x14ac:dyDescent="0.25">
      <c r="A5868" s="47">
        <v>11</v>
      </c>
      <c r="B5868" s="212" t="s">
        <v>1384</v>
      </c>
      <c r="C5868" s="212" t="s">
        <v>1008</v>
      </c>
      <c r="D5868" s="108"/>
      <c r="E5868" s="108"/>
      <c r="F5868" s="194">
        <v>50</v>
      </c>
      <c r="G5868" s="262">
        <v>1</v>
      </c>
      <c r="H5868" s="45">
        <f t="shared" si="266"/>
      </c>
    </row>
    <row r="5869" spans="1:8" ht="15.75" customHeight="1" x14ac:dyDescent="0.25">
      <c r="A5869" s="47">
        <v>12</v>
      </c>
      <c r="B5869" s="212" t="s">
        <v>1385</v>
      </c>
      <c r="C5869" s="212" t="s">
        <v>1041</v>
      </c>
      <c r="D5869" s="108"/>
      <c r="E5869" s="108"/>
      <c r="F5869" s="194">
        <v>36</v>
      </c>
      <c r="G5869" s="262">
        <v>1</v>
      </c>
      <c r="H5869" s="45">
        <f t="shared" si="266"/>
      </c>
    </row>
    <row r="5870" spans="1:8" ht="15.75" customHeight="1" x14ac:dyDescent="0.25">
      <c r="A5870" s="47">
        <v>13</v>
      </c>
      <c r="B5870" s="212" t="s">
        <v>1387</v>
      </c>
      <c r="C5870" s="212" t="s">
        <v>1105</v>
      </c>
      <c r="D5870" s="108"/>
      <c r="E5870" s="108"/>
      <c r="F5870" s="194">
        <v>50</v>
      </c>
      <c r="G5870" s="262">
        <v>1</v>
      </c>
      <c r="H5870" s="45">
        <f t="shared" si="266"/>
      </c>
    </row>
    <row r="5871" spans="1:8" ht="15.75" customHeight="1" x14ac:dyDescent="0.25">
      <c r="A5871" s="47">
        <v>14</v>
      </c>
      <c r="B5871" s="212" t="s">
        <v>1389</v>
      </c>
      <c r="C5871" s="212" t="s">
        <v>1152</v>
      </c>
      <c r="D5871" s="108"/>
      <c r="E5871" s="108"/>
      <c r="F5871" s="194">
        <v>50</v>
      </c>
      <c r="G5871" s="262">
        <v>1</v>
      </c>
      <c r="H5871" s="45">
        <f t="shared" si="266"/>
      </c>
    </row>
    <row r="5872" spans="1:8" ht="15.75" customHeight="1" x14ac:dyDescent="0.25">
      <c r="A5872" s="320">
        <v>15</v>
      </c>
      <c r="B5872" s="212" t="s">
        <v>1390</v>
      </c>
      <c r="C5872" s="212" t="s">
        <v>1179</v>
      </c>
      <c r="D5872" s="108"/>
      <c r="E5872" s="108"/>
      <c r="F5872" s="194">
        <v>40</v>
      </c>
      <c r="G5872" s="262">
        <v>1</v>
      </c>
      <c r="H5872" s="45">
        <f t="shared" si="266"/>
      </c>
    </row>
    <row r="5873" spans="1:8" ht="15.75" customHeight="1" x14ac:dyDescent="0.25">
      <c r="A5873" s="47">
        <v>16</v>
      </c>
      <c r="B5873" s="212" t="s">
        <v>1239</v>
      </c>
      <c r="C5873" s="212" t="s">
        <v>1180</v>
      </c>
      <c r="D5873" s="108"/>
      <c r="E5873" s="108"/>
      <c r="F5873" s="194">
        <v>20</v>
      </c>
      <c r="G5873" s="262">
        <v>1</v>
      </c>
      <c r="H5873" s="45">
        <f t="shared" si="266"/>
      </c>
    </row>
    <row r="5874" spans="1:8" ht="15.75" customHeight="1" x14ac:dyDescent="0.25">
      <c r="A5874" s="47">
        <v>17</v>
      </c>
      <c r="B5874" s="212" t="s">
        <v>1240</v>
      </c>
      <c r="C5874" s="212" t="s">
        <v>1181</v>
      </c>
      <c r="D5874" s="108"/>
      <c r="E5874" s="108"/>
      <c r="F5874" s="194">
        <v>40</v>
      </c>
      <c r="G5874" s="262">
        <v>1</v>
      </c>
      <c r="H5874" s="45">
        <f t="shared" si="266"/>
      </c>
    </row>
    <row r="5875" spans="1:8" ht="15.75" customHeight="1" x14ac:dyDescent="0.25">
      <c r="A5875" s="47">
        <v>18</v>
      </c>
      <c r="B5875" s="212" t="s">
        <v>1391</v>
      </c>
      <c r="C5875" s="212" t="s">
        <v>1182</v>
      </c>
      <c r="D5875" s="108"/>
      <c r="E5875" s="108"/>
      <c r="F5875" s="194">
        <v>20</v>
      </c>
      <c r="G5875" s="262">
        <v>1</v>
      </c>
      <c r="H5875" s="45">
        <f t="shared" si="266"/>
      </c>
    </row>
    <row r="5876" spans="1:8" ht="15.75" customHeight="1" x14ac:dyDescent="0.25">
      <c r="A5876" s="47">
        <v>19</v>
      </c>
      <c r="B5876" s="212" t="s">
        <v>1242</v>
      </c>
      <c r="C5876" s="212" t="s">
        <v>1183</v>
      </c>
      <c r="D5876" s="108"/>
      <c r="E5876" s="108"/>
      <c r="F5876" s="194">
        <v>40</v>
      </c>
      <c r="G5876" s="262">
        <v>1</v>
      </c>
      <c r="H5876" s="45">
        <f t="shared" si="266"/>
      </c>
    </row>
    <row r="5877" spans="1:8" ht="15.75" customHeight="1" x14ac:dyDescent="0.25">
      <c r="A5877" s="47">
        <v>20</v>
      </c>
      <c r="B5877" s="212" t="s">
        <v>1243</v>
      </c>
      <c r="C5877" s="212" t="s">
        <v>1184</v>
      </c>
      <c r="D5877" s="108"/>
      <c r="E5877" s="108"/>
      <c r="F5877" s="194">
        <v>16</v>
      </c>
      <c r="G5877" s="262">
        <v>1</v>
      </c>
      <c r="H5877" s="45">
        <f t="shared" si="266"/>
      </c>
    </row>
    <row r="5878" spans="1:8" ht="15.75" customHeight="1" x14ac:dyDescent="0.25">
      <c r="A5878" s="47">
        <v>21</v>
      </c>
      <c r="B5878" s="212" t="s">
        <v>1244</v>
      </c>
      <c r="C5878" s="212" t="s">
        <v>1185</v>
      </c>
      <c r="D5878" s="108"/>
      <c r="E5878" s="108"/>
      <c r="F5878" s="194">
        <v>40</v>
      </c>
      <c r="G5878" s="262">
        <v>1</v>
      </c>
      <c r="H5878" s="45">
        <f t="shared" si="266"/>
      </c>
    </row>
    <row r="5879" spans="1:8" ht="15.75" customHeight="1" x14ac:dyDescent="0.25">
      <c r="A5879" s="47">
        <v>22</v>
      </c>
      <c r="B5879" s="212" t="s">
        <v>1392</v>
      </c>
      <c r="C5879" s="212" t="s">
        <v>1186</v>
      </c>
      <c r="D5879" s="108"/>
      <c r="E5879" s="108"/>
      <c r="F5879" s="194">
        <v>40</v>
      </c>
      <c r="G5879" s="262">
        <v>1</v>
      </c>
      <c r="H5879" s="45">
        <f t="shared" si="266"/>
      </c>
    </row>
    <row r="5880" spans="1:8" ht="15.75" customHeight="1" x14ac:dyDescent="0.25">
      <c r="A5880" s="47">
        <v>23</v>
      </c>
      <c r="B5880" s="212" t="s">
        <v>1246</v>
      </c>
      <c r="C5880" s="212" t="s">
        <v>1187</v>
      </c>
      <c r="D5880" s="108"/>
      <c r="E5880" s="108"/>
      <c r="F5880" s="194">
        <v>20</v>
      </c>
      <c r="G5880" s="262">
        <v>1</v>
      </c>
      <c r="H5880" s="45">
        <f t="shared" si="266"/>
      </c>
    </row>
    <row r="5881" spans="1:8" ht="15.75" customHeight="1" x14ac:dyDescent="0.25">
      <c r="A5881" s="47">
        <v>24</v>
      </c>
      <c r="B5881" s="212" t="s">
        <v>1247</v>
      </c>
      <c r="C5881" s="212" t="s">
        <v>1188</v>
      </c>
      <c r="D5881" s="108"/>
      <c r="E5881" s="108"/>
      <c r="F5881" s="194">
        <v>40</v>
      </c>
      <c r="G5881" s="262">
        <v>1</v>
      </c>
      <c r="H5881" s="45">
        <f t="shared" si="266"/>
      </c>
    </row>
    <row r="5882" spans="1:8" ht="15.75" customHeight="1" x14ac:dyDescent="0.25">
      <c r="A5882" s="47">
        <v>25</v>
      </c>
      <c r="B5882" s="212" t="s">
        <v>1248</v>
      </c>
      <c r="C5882" s="212" t="s">
        <v>1189</v>
      </c>
      <c r="D5882" s="108"/>
      <c r="E5882" s="108"/>
      <c r="F5882" s="194">
        <v>16</v>
      </c>
      <c r="G5882" s="262">
        <v>1</v>
      </c>
      <c r="H5882" s="45">
        <f t="shared" si="266"/>
      </c>
    </row>
    <row r="5883" spans="1:8" ht="15.75" customHeight="1" x14ac:dyDescent="0.25">
      <c r="A5883" s="47"/>
      <c r="B5883" s="498" t="s">
        <v>1394</v>
      </c>
      <c r="C5883" s="212"/>
      <c r="D5883" s="108"/>
      <c r="E5883" s="108"/>
      <c r="F5883" s="194"/>
      <c r="G5883" s="50"/>
      <c r="H5883" s="45"/>
    </row>
    <row r="5884" spans="1:8" ht="15.75" customHeight="1" x14ac:dyDescent="0.25">
      <c r="A5884" s="47"/>
      <c r="B5884" s="499"/>
      <c r="C5884" s="212"/>
      <c r="D5884" s="108"/>
      <c r="E5884" s="108"/>
      <c r="F5884" s="108"/>
      <c r="G5884" s="109"/>
      <c r="H5884" s="110"/>
    </row>
    <row r="5885" spans="1:8" ht="15.75" customHeight="1" x14ac:dyDescent="0.25">
      <c r="A5885" s="431"/>
      <c r="B5885" s="500"/>
      <c r="C5885" s="501"/>
      <c r="D5885" s="502"/>
      <c r="E5885" s="503"/>
      <c r="F5885" s="503">
        <f>SUM(F5858:F5884)</f>
      </c>
      <c r="G5885" s="504"/>
      <c r="H5885" s="68">
        <f>SUM(H5858:H5884)</f>
      </c>
    </row>
    <row r="5886" spans="1:8" ht="15.75" customHeight="1" x14ac:dyDescent="0.25">
      <c r="A5886" s="359"/>
      <c r="B5886" s="505"/>
      <c r="C5886" s="505"/>
      <c r="D5886" s="222"/>
      <c r="E5886" s="222"/>
      <c r="F5886" s="222"/>
      <c r="G5886" s="18"/>
      <c r="H5886" s="25"/>
    </row>
    <row r="5887" spans="1:8" ht="15.75" customHeight="1" x14ac:dyDescent="0.25">
      <c r="A5887" s="359"/>
      <c r="B5887" s="505"/>
      <c r="C5887" s="505"/>
      <c r="D5887" s="222"/>
      <c r="E5887" s="222"/>
      <c r="F5887" s="222"/>
      <c r="G5887" s="18"/>
      <c r="H5887" s="25"/>
    </row>
    <row r="5888" spans="1:8" ht="15.75" customHeight="1" x14ac:dyDescent="0.25">
      <c r="A5888" s="36" t="s">
        <v>21</v>
      </c>
      <c r="B5888" s="36"/>
      <c r="C5888" s="36"/>
      <c r="D5888" s="36"/>
      <c r="E5888" s="36"/>
      <c r="F5888" s="36"/>
      <c r="G5888" s="36"/>
      <c r="H5888" s="36"/>
    </row>
    <row r="5889" spans="1:8" ht="15.75" customHeight="1" x14ac:dyDescent="0.25">
      <c r="A5889" s="17"/>
      <c r="B5889" s="17"/>
      <c r="C5889" s="17"/>
      <c r="D5889" s="18"/>
      <c r="E5889" s="17"/>
      <c r="F5889" s="17"/>
      <c r="G5889" s="17"/>
      <c r="H5889" s="24"/>
    </row>
    <row r="5890" spans="1:8" ht="15.75" customHeight="1" x14ac:dyDescent="0.25">
      <c r="A5890" s="17" t="s">
        <v>28</v>
      </c>
      <c r="B5890" s="17"/>
      <c r="C5890" s="17"/>
      <c r="D5890" s="18"/>
      <c r="E5890" s="17"/>
      <c r="F5890" s="19" t="s">
        <v>24</v>
      </c>
      <c r="G5890" s="21" t="s">
        <v>1088</v>
      </c>
      <c r="H5890" s="22"/>
    </row>
    <row r="5891" spans="1:8" ht="15.75" customHeight="1" x14ac:dyDescent="0.3">
      <c r="A5891" s="87" t="inlineStr">
        <is>
          <t>Dealer-002</t>
        </is>
      </c>
      <c r="B5891" s="87"/>
      <c r="C5891" s="17"/>
      <c r="D5891" s="18"/>
      <c r="E5891" s="17"/>
      <c r="F5891" s="19" t="s">
        <v>29</v>
      </c>
      <c r="G5891" s="17" t="s">
        <v>1091</v>
      </c>
      <c r="H5891" s="18"/>
    </row>
    <row r="5892" spans="1:8" ht="15.75" customHeight="1" x14ac:dyDescent="0.3">
      <c r="A5892" s="87" t="inlineStr">
        <is>
          <t>Address line (redacted)</t>
        </is>
      </c>
      <c r="B5892" s="87"/>
      <c r="C5892" s="17"/>
      <c r="D5892" s="18"/>
      <c r="E5892" s="19"/>
      <c r="F5892" s="17"/>
      <c r="G5892" s="17"/>
      <c r="H5892" s="25"/>
    </row>
    <row r="5893" spans="1:8" ht="15.75" customHeight="1" x14ac:dyDescent="0.3">
      <c r="A5893" s="87" t="inlineStr">
        <is>
          <t>Address line (redacted)</t>
        </is>
      </c>
      <c r="B5893" s="87"/>
      <c r="C5893" s="506" t="s">
        <v>583</v>
      </c>
      <c r="D5893" s="182"/>
      <c r="E5893" s="182"/>
      <c r="F5893" s="182"/>
      <c r="G5893" s="17"/>
      <c r="H5893" s="25"/>
    </row>
    <row r="5894" spans="1:8" ht="15.75" customHeight="1" x14ac:dyDescent="0.25">
      <c r="A5894" s="17"/>
      <c r="C5894" s="506"/>
      <c r="D5894" s="182"/>
      <c r="E5894" s="182"/>
      <c r="F5894" s="182"/>
      <c r="H5894" s="25"/>
    </row>
    <row r="5895" spans="1:8" ht="15.75" customHeight="1" x14ac:dyDescent="0.25">
      <c r="A5895" s="17" t="s">
        <v>34</v>
      </c>
      <c r="B5895" s="17"/>
      <c r="C5895" s="17"/>
      <c r="D5895" s="18"/>
      <c r="E5895" s="17"/>
      <c r="F5895" s="18"/>
      <c r="G5895" s="17"/>
      <c r="H5895" s="25"/>
    </row>
    <row r="5896" spans="1:8" ht="15.75" customHeight="1" x14ac:dyDescent="0.25">
      <c r="A5896" s="17" t="s">
        <v>35</v>
      </c>
      <c r="B5896" s="17"/>
      <c r="C5896" s="17"/>
      <c r="D5896" s="18"/>
      <c r="E5896" s="17"/>
      <c r="F5896" s="18"/>
      <c r="G5896" s="17"/>
      <c r="H5896" s="25"/>
    </row>
    <row r="5897" spans="1:8" ht="15.75" customHeight="1" x14ac:dyDescent="0.25">
      <c r="A5897" s="17" t="s">
        <v>36</v>
      </c>
      <c r="B5897" s="17"/>
      <c r="C5897" s="17"/>
      <c r="D5897" s="18"/>
      <c r="E5897" s="17"/>
      <c r="F5897" s="18"/>
      <c r="G5897" s="17"/>
      <c r="H5897" s="25"/>
    </row>
    <row r="5898" spans="1:8" ht="15.75" customHeight="1" x14ac:dyDescent="0.25">
      <c r="A5898" s="26" t="s">
        <v>37</v>
      </c>
      <c r="B5898" s="27" t="s">
        <v>38</v>
      </c>
      <c r="C5898" s="401"/>
      <c r="D5898" s="402" t="s">
        <v>39</v>
      </c>
      <c r="E5898" s="403" t="s">
        <v>40</v>
      </c>
      <c r="F5898" s="30" t="s">
        <v>41</v>
      </c>
      <c r="G5898" s="31" t="s">
        <v>42</v>
      </c>
      <c r="H5898" s="33" t="s">
        <v>43</v>
      </c>
    </row>
    <row r="5899" spans="1:8" ht="15.75" customHeight="1" x14ac:dyDescent="0.25">
      <c r="A5899" s="34"/>
      <c r="B5899" s="35"/>
      <c r="C5899" s="36"/>
      <c r="D5899" s="37"/>
      <c r="E5899" s="37"/>
      <c r="F5899" s="38"/>
      <c r="G5899" s="39"/>
      <c r="H5899" s="40"/>
    </row>
    <row r="5900" spans="1:8" ht="15.75" customHeight="1" x14ac:dyDescent="0.25">
      <c r="A5900" s="47">
        <v>26</v>
      </c>
      <c r="B5900" s="212" t="s">
        <v>1395</v>
      </c>
      <c r="C5900" s="212" t="s">
        <v>1190</v>
      </c>
      <c r="D5900" s="108"/>
      <c r="E5900" s="108"/>
      <c r="F5900" s="194">
        <v>20</v>
      </c>
      <c r="G5900" s="262">
        <v>1</v>
      </c>
      <c r="H5900" s="45">
        <f t="shared" ref="H5900:H5917" si="267">+G5900*F5900</f>
      </c>
    </row>
    <row r="5901" spans="1:8" ht="15.75" customHeight="1" x14ac:dyDescent="0.25">
      <c r="A5901" s="47">
        <v>27</v>
      </c>
      <c r="B5901" s="212" t="s">
        <v>1250</v>
      </c>
      <c r="C5901" s="212" t="s">
        <v>1191</v>
      </c>
      <c r="D5901" s="108"/>
      <c r="E5901" s="108"/>
      <c r="F5901" s="194">
        <v>8</v>
      </c>
      <c r="G5901" s="262">
        <v>1</v>
      </c>
      <c r="H5901" s="45">
        <f t="shared" si="267"/>
      </c>
    </row>
    <row r="5902" spans="1:8" ht="15.75" customHeight="1" x14ac:dyDescent="0.25">
      <c r="A5902" s="47">
        <v>28</v>
      </c>
      <c r="B5902" s="212" t="s">
        <v>1251</v>
      </c>
      <c r="C5902" s="212" t="s">
        <v>1192</v>
      </c>
      <c r="D5902" s="108"/>
      <c r="E5902" s="108"/>
      <c r="F5902" s="194">
        <v>20</v>
      </c>
      <c r="G5902" s="262">
        <v>1</v>
      </c>
      <c r="H5902" s="45">
        <f t="shared" si="267"/>
      </c>
    </row>
    <row r="5903" spans="1:8" ht="15.75" customHeight="1" x14ac:dyDescent="0.25">
      <c r="A5903" s="47">
        <v>29</v>
      </c>
      <c r="B5903" s="212" t="s">
        <v>1397</v>
      </c>
      <c r="C5903" s="212" t="s">
        <v>1193</v>
      </c>
      <c r="D5903" s="108"/>
      <c r="E5903" s="108"/>
      <c r="F5903" s="194">
        <v>20</v>
      </c>
      <c r="G5903" s="262">
        <v>1</v>
      </c>
      <c r="H5903" s="45">
        <f t="shared" si="267"/>
      </c>
    </row>
    <row r="5904" spans="1:8" ht="15.75" customHeight="1" x14ac:dyDescent="0.25">
      <c r="A5904" s="47">
        <v>30</v>
      </c>
      <c r="B5904" s="212" t="s">
        <v>1253</v>
      </c>
      <c r="C5904" s="212" t="s">
        <v>1194</v>
      </c>
      <c r="D5904" s="108"/>
      <c r="E5904" s="108"/>
      <c r="F5904" s="194">
        <v>16</v>
      </c>
      <c r="G5904" s="262">
        <v>1</v>
      </c>
      <c r="H5904" s="45">
        <f t="shared" si="267"/>
      </c>
    </row>
    <row r="5905" spans="1:8" ht="15.75" customHeight="1" x14ac:dyDescent="0.25">
      <c r="A5905" s="47">
        <v>31</v>
      </c>
      <c r="B5905" s="212" t="s">
        <v>1397</v>
      </c>
      <c r="C5905" s="212" t="s">
        <v>1195</v>
      </c>
      <c r="D5905" s="108"/>
      <c r="E5905" s="108"/>
      <c r="F5905" s="194">
        <v>20</v>
      </c>
      <c r="G5905" s="262">
        <v>1</v>
      </c>
      <c r="H5905" s="45">
        <f t="shared" si="267"/>
      </c>
    </row>
    <row r="5906" spans="1:8" ht="15.75" customHeight="1" x14ac:dyDescent="0.25">
      <c r="A5906" s="47">
        <v>32</v>
      </c>
      <c r="B5906" s="212" t="s">
        <v>1398</v>
      </c>
      <c r="C5906" s="212" t="s">
        <v>1196</v>
      </c>
      <c r="D5906" s="108"/>
      <c r="E5906" s="108"/>
      <c r="F5906" s="194">
        <v>20</v>
      </c>
      <c r="G5906" s="262">
        <v>1</v>
      </c>
      <c r="H5906" s="45">
        <f t="shared" si="267"/>
      </c>
    </row>
    <row r="5907" spans="1:8" ht="15.75" customHeight="1" x14ac:dyDescent="0.25">
      <c r="A5907" s="47">
        <v>33</v>
      </c>
      <c r="B5907" s="212" t="s">
        <v>1399</v>
      </c>
      <c r="C5907" s="212" t="s">
        <v>1197</v>
      </c>
      <c r="D5907" s="108"/>
      <c r="E5907" s="108"/>
      <c r="F5907" s="194">
        <v>20</v>
      </c>
      <c r="G5907" s="262">
        <v>1</v>
      </c>
      <c r="H5907" s="45">
        <f t="shared" si="267"/>
      </c>
    </row>
    <row r="5908" spans="1:8" ht="15.75" customHeight="1" x14ac:dyDescent="0.25">
      <c r="A5908" s="47">
        <v>34</v>
      </c>
      <c r="B5908" s="212" t="s">
        <v>1400</v>
      </c>
      <c r="C5908" s="212" t="s">
        <v>1198</v>
      </c>
      <c r="D5908" s="108"/>
      <c r="E5908" s="108"/>
      <c r="F5908" s="194">
        <v>40</v>
      </c>
      <c r="G5908" s="262">
        <v>1</v>
      </c>
      <c r="H5908" s="45">
        <f t="shared" si="267"/>
      </c>
    </row>
    <row r="5909" spans="1:8" ht="15.75" customHeight="1" x14ac:dyDescent="0.25">
      <c r="A5909" s="47">
        <v>35</v>
      </c>
      <c r="B5909" s="212" t="s">
        <v>1401</v>
      </c>
      <c r="C5909" s="212" t="s">
        <v>1199</v>
      </c>
      <c r="D5909" s="108"/>
      <c r="E5909" s="108"/>
      <c r="F5909" s="194">
        <v>20</v>
      </c>
      <c r="G5909" s="262">
        <v>1</v>
      </c>
      <c r="H5909" s="45">
        <f t="shared" si="267"/>
      </c>
    </row>
    <row r="5910" spans="1:8" ht="15.75" customHeight="1" x14ac:dyDescent="0.25">
      <c r="A5910" s="47">
        <v>36</v>
      </c>
      <c r="B5910" s="212" t="s">
        <v>1402</v>
      </c>
      <c r="C5910" s="212" t="s">
        <v>1200</v>
      </c>
      <c r="D5910" s="108"/>
      <c r="E5910" s="108"/>
      <c r="F5910" s="194">
        <v>20</v>
      </c>
      <c r="G5910" s="262">
        <v>1</v>
      </c>
      <c r="H5910" s="45">
        <f t="shared" si="267"/>
      </c>
    </row>
    <row r="5911" spans="1:8" ht="15.75" customHeight="1" x14ac:dyDescent="0.25">
      <c r="A5911" s="47">
        <v>37</v>
      </c>
      <c r="B5911" s="212" t="s">
        <v>1403</v>
      </c>
      <c r="C5911" s="212" t="s">
        <v>1203</v>
      </c>
      <c r="D5911" s="108"/>
      <c r="E5911" s="108"/>
      <c r="F5911" s="194">
        <v>20</v>
      </c>
      <c r="G5911" s="262">
        <v>1</v>
      </c>
      <c r="H5911" s="45">
        <f t="shared" si="267"/>
      </c>
    </row>
    <row r="5912" spans="1:8" ht="15.75" customHeight="1" x14ac:dyDescent="0.25">
      <c r="A5912" s="47">
        <v>38</v>
      </c>
      <c r="B5912" s="212" t="s">
        <v>1404</v>
      </c>
      <c r="C5912" s="212" t="s">
        <v>1204</v>
      </c>
      <c r="D5912" s="108"/>
      <c r="E5912" s="108"/>
      <c r="F5912" s="194">
        <v>40</v>
      </c>
      <c r="G5912" s="262">
        <v>1</v>
      </c>
      <c r="H5912" s="45">
        <f t="shared" si="267"/>
      </c>
    </row>
    <row r="5913" spans="1:8" ht="15.75" customHeight="1" x14ac:dyDescent="0.25">
      <c r="A5913" s="47">
        <v>39</v>
      </c>
      <c r="B5913" s="212" t="s">
        <v>1405</v>
      </c>
      <c r="C5913" s="212" t="s">
        <v>1205</v>
      </c>
      <c r="D5913" s="108"/>
      <c r="E5913" s="108"/>
      <c r="F5913" s="194">
        <v>20</v>
      </c>
      <c r="G5913" s="262">
        <v>1</v>
      </c>
      <c r="H5913" s="45">
        <f t="shared" si="267"/>
      </c>
    </row>
    <row r="5914" spans="1:8" ht="15.75" customHeight="1" x14ac:dyDescent="0.25">
      <c r="A5914" s="47">
        <v>40</v>
      </c>
      <c r="B5914" s="212" t="s">
        <v>1406</v>
      </c>
      <c r="C5914" s="212" t="s">
        <v>1206</v>
      </c>
      <c r="D5914" s="108"/>
      <c r="E5914" s="108"/>
      <c r="F5914" s="194">
        <v>20</v>
      </c>
      <c r="G5914" s="262">
        <v>1</v>
      </c>
      <c r="H5914" s="45">
        <f t="shared" si="267"/>
      </c>
    </row>
    <row r="5915" spans="1:8" ht="15.75" customHeight="1" x14ac:dyDescent="0.25">
      <c r="A5915" s="47">
        <v>41</v>
      </c>
      <c r="B5915" s="514" t="s">
        <v>1420</v>
      </c>
      <c r="C5915" s="212" t="s">
        <v>1207</v>
      </c>
      <c r="D5915" s="108"/>
      <c r="E5915" s="108"/>
      <c r="F5915" s="194">
        <v>20</v>
      </c>
      <c r="G5915" s="262">
        <v>1</v>
      </c>
      <c r="H5915" s="45">
        <f t="shared" si="267"/>
      </c>
    </row>
    <row r="5916" spans="1:8" ht="15.75" customHeight="1" x14ac:dyDescent="0.25">
      <c r="A5916" s="47">
        <v>42</v>
      </c>
      <c r="B5916" s="212" t="s">
        <v>1265</v>
      </c>
      <c r="C5916" s="212" t="s">
        <v>1208</v>
      </c>
      <c r="D5916" s="108"/>
      <c r="E5916" s="108"/>
      <c r="F5916" s="194">
        <v>8</v>
      </c>
      <c r="G5916" s="262">
        <v>1</v>
      </c>
      <c r="H5916" s="45">
        <f t="shared" si="267"/>
      </c>
    </row>
    <row r="5917" spans="1:8" ht="15.75" customHeight="1" x14ac:dyDescent="0.25">
      <c r="A5917" s="47">
        <v>43</v>
      </c>
      <c r="B5917" s="212" t="s">
        <v>1410</v>
      </c>
      <c r="C5917" s="212" t="s">
        <v>1209</v>
      </c>
      <c r="D5917" s="108"/>
      <c r="E5917" s="108"/>
      <c r="F5917" s="194">
        <v>20</v>
      </c>
      <c r="G5917" s="262">
        <v>1</v>
      </c>
      <c r="H5917" s="45">
        <f t="shared" si="267"/>
      </c>
    </row>
    <row r="5918" spans="1:8" ht="15.75" customHeight="1" x14ac:dyDescent="0.25">
      <c r="A5918" s="47"/>
      <c r="B5918" s="518" t="s">
        <v>1434</v>
      </c>
      <c r="C5918" s="519"/>
      <c r="D5918" s="108"/>
      <c r="E5918" s="108"/>
      <c r="F5918" s="194"/>
      <c r="G5918" s="262"/>
      <c r="H5918" s="45"/>
    </row>
    <row r="5919" spans="1:8" ht="15.75" customHeight="1" x14ac:dyDescent="0.25">
      <c r="A5919" s="520">
        <v>44</v>
      </c>
      <c r="B5919" s="521" t="s">
        <v>1435</v>
      </c>
      <c r="C5919" s="522" t="s">
        <v>999</v>
      </c>
      <c r="D5919" s="108">
        <v>1</v>
      </c>
      <c r="E5919" s="108" t="s">
        <v>570</v>
      </c>
      <c r="F5919" s="194">
        <v>96</v>
      </c>
      <c r="G5919" s="262">
        <v>1</v>
      </c>
      <c r="H5919" s="45">
        <f>+G5919*F5919</f>
      </c>
    </row>
    <row r="5920" spans="1:8" ht="15.75" customHeight="1" x14ac:dyDescent="0.25">
      <c r="A5920" s="47">
        <v>46</v>
      </c>
      <c r="B5920" s="521" t="s">
        <v>1435</v>
      </c>
      <c r="C5920" s="522" t="s">
        <v>999</v>
      </c>
      <c r="D5920" s="108"/>
      <c r="E5920" s="108"/>
      <c r="F5920" s="194">
        <v>4</v>
      </c>
      <c r="G5920" s="523" t="s">
        <v>571</v>
      </c>
      <c r="H5920" s="45"/>
    </row>
    <row r="5921" spans="1:8" ht="15.75" customHeight="1" x14ac:dyDescent="0.25">
      <c r="A5921" s="47"/>
      <c r="B5921" s="509"/>
      <c r="C5921" s="510"/>
      <c r="D5921" s="108"/>
      <c r="E5921" s="108"/>
      <c r="F5921" s="194"/>
      <c r="G5921" s="50"/>
      <c r="H5921" s="45"/>
    </row>
    <row r="5922" spans="1:8" ht="15.75" customHeight="1" x14ac:dyDescent="0.25">
      <c r="A5922" s="47"/>
      <c r="B5922" s="333"/>
      <c r="C5922" s="334"/>
      <c r="D5922" s="194"/>
      <c r="E5922" s="300"/>
      <c r="F5922" s="335"/>
      <c r="G5922" s="43"/>
      <c r="H5922" s="45"/>
    </row>
    <row r="5923" spans="1:8" ht="15.75" customHeight="1" x14ac:dyDescent="0.25">
      <c r="A5923" s="62"/>
      <c r="B5923" s="63"/>
      <c r="C5923" s="64" t="s">
        <v>58</v>
      </c>
      <c r="D5923" s="338">
        <f>SUM(D5857:D5922)</f>
      </c>
      <c r="E5923" s="28"/>
      <c r="F5923" s="338">
        <f>SUM(F5900:F5922)</f>
      </c>
      <c r="G5923" s="339"/>
      <c r="H5923" s="328">
        <f>+H5919+H5917+H5916+H5915+H5914+H5913+H5912+H5911+H5910+H5909+H5908+H5907+H5906+H5905+H5904+H5903+H5902+H5901+H5900+H5885</f>
      </c>
    </row>
    <row r="5924" spans="1:8" ht="15.75" customHeight="1" x14ac:dyDescent="0.25">
      <c r="A5924" s="69"/>
      <c r="B5924" s="70"/>
      <c r="C5924" s="70"/>
      <c r="D5924" s="71"/>
      <c r="E5924" s="70"/>
      <c r="F5924" s="72">
        <f>+F5923+F5885</f>
      </c>
      <c r="G5924" s="73"/>
      <c r="H5924" s="74"/>
    </row>
    <row r="5925" spans="1:8" ht="15.75" customHeight="1" x14ac:dyDescent="0.25">
      <c r="A5925" s="85" t="s">
        <v>72</v>
      </c>
      <c r="B5925" s="85"/>
      <c r="C5925" s="85"/>
      <c r="D5925" s="85"/>
      <c r="E5925" s="85"/>
      <c r="F5925" s="85"/>
      <c r="G5925" s="85"/>
      <c r="H5925" s="85"/>
    </row>
    <row r="5926" spans="1:8" ht="15.75" customHeight="1" x14ac:dyDescent="0.25">
      <c r="A5926" s="76"/>
      <c r="B5926" s="76"/>
      <c r="C5926" s="76"/>
      <c r="D5926" s="77" t="s">
        <v>59</v>
      </c>
      <c r="E5926" s="76" t="s">
        <v>60</v>
      </c>
      <c r="F5926" s="76"/>
      <c r="G5926" s="17"/>
      <c r="H5926" s="25"/>
    </row>
    <row r="5927" spans="1:8" ht="15.75" customHeight="1" x14ac:dyDescent="0.25">
      <c r="A5927" s="76"/>
      <c r="B5927" s="76"/>
      <c r="C5927" s="76"/>
      <c r="D5927" s="77"/>
      <c r="E5927" s="76"/>
      <c r="F5927" s="76"/>
      <c r="G5927" s="17"/>
      <c r="H5927" s="25"/>
    </row>
    <row r="5928" spans="1:8" ht="15.75" customHeight="1" x14ac:dyDescent="0.25">
      <c r="A5928" s="76"/>
      <c r="B5928" s="76"/>
      <c r="C5928" s="76"/>
      <c r="D5928" s="77"/>
      <c r="E5928" s="76" t="s">
        <v>61</v>
      </c>
      <c r="F5928" s="76"/>
      <c r="G5928" s="17"/>
      <c r="H5928" s="25"/>
    </row>
    <row r="5929" spans="1:8" ht="15.75" customHeight="1" x14ac:dyDescent="0.25">
      <c r="D5929" s="9"/>
      <c r="H5929" s="9"/>
    </row>
    <row r="5930" spans="1:8" ht="15.75" customHeight="1" x14ac:dyDescent="0.25">
      <c r="D5930" s="9"/>
      <c r="H5930" s="9"/>
    </row>
    <row r="5931" spans="1:8" ht="15.75" customHeight="1" x14ac:dyDescent="0.25">
      <c r="D5931" s="9"/>
      <c r="H5931" s="9"/>
    </row>
    <row r="5932" spans="1:8" ht="15.75" customHeight="1" x14ac:dyDescent="0.25">
      <c r="D5932" s="9"/>
      <c r="H5932" s="9"/>
    </row>
    <row r="5933" spans="1:8" ht="15.75" customHeight="1" x14ac:dyDescent="0.25">
      <c r="A5933" s="36" t="s">
        <v>21</v>
      </c>
      <c r="B5933" s="36"/>
      <c r="C5933" s="36"/>
      <c r="D5933" s="36"/>
      <c r="E5933" s="36"/>
      <c r="F5933" s="36"/>
      <c r="G5933" s="36"/>
      <c r="H5933" s="36"/>
    </row>
    <row r="5934" spans="1:8" ht="15.75" customHeight="1" x14ac:dyDescent="0.25">
      <c r="A5934" s="17"/>
      <c r="B5934" s="17"/>
      <c r="C5934" s="17"/>
      <c r="D5934" s="18"/>
      <c r="E5934" s="17"/>
      <c r="F5934" s="17"/>
      <c r="G5934" s="17"/>
      <c r="H5934" s="24"/>
    </row>
    <row r="5935" spans="1:8" ht="15.75" customHeight="1" x14ac:dyDescent="0.25">
      <c r="A5935" s="17" t="s">
        <v>28</v>
      </c>
      <c r="B5935" s="17"/>
      <c r="C5935" s="17"/>
      <c r="D5935" s="18"/>
      <c r="E5935" s="17"/>
      <c r="F5935" s="19" t="s">
        <v>24</v>
      </c>
      <c r="G5935" s="21" t="s">
        <v>1088</v>
      </c>
      <c r="H5935" s="22"/>
    </row>
    <row r="5936" spans="1:8" ht="15.75" customHeight="1" x14ac:dyDescent="0.3">
      <c r="A5936" s="17" t="inlineStr">
        <is>
          <t>Dealer-003</t>
        </is>
      </c>
      <c r="B5936" s="87"/>
      <c r="C5936" s="17"/>
      <c r="D5936" s="18"/>
      <c r="E5936" s="17"/>
      <c r="F5936" s="19" t="s">
        <v>29</v>
      </c>
      <c r="G5936" s="17" t="s">
        <v>1094</v>
      </c>
      <c r="H5936" s="18"/>
    </row>
    <row r="5937" spans="1:8" ht="15.75" customHeight="1" x14ac:dyDescent="0.3">
      <c r="A5937" s="17" t="inlineStr">
        <is>
          <t>Address line (redacted)</t>
        </is>
      </c>
      <c r="B5937" s="87"/>
      <c r="C5937" s="17"/>
      <c r="D5937" s="18"/>
      <c r="E5937" s="19"/>
      <c r="F5937" s="17"/>
      <c r="G5937" s="17"/>
      <c r="H5937" s="25"/>
    </row>
    <row r="5938" spans="1:8" ht="15.75" customHeight="1" x14ac:dyDescent="0.3">
      <c r="A5938" s="17" t="inlineStr">
        <is>
          <t>Address line (redacted)</t>
        </is>
      </c>
      <c r="B5938" s="87"/>
      <c r="C5938" s="17"/>
      <c r="D5938" s="24"/>
      <c r="E5938" s="17"/>
      <c r="F5938" s="18"/>
      <c r="G5938" s="17"/>
      <c r="H5938" s="25"/>
    </row>
    <row r="5939" spans="1:8" ht="15.75" customHeight="1" x14ac:dyDescent="0.25">
      <c r="A5939" s="17"/>
      <c r="D5939" s="24"/>
      <c r="E5939" s="17"/>
      <c r="F5939" s="18"/>
      <c r="G5939" s="17"/>
      <c r="H5939" s="25"/>
    </row>
    <row r="5940" spans="1:8" ht="15.75" customHeight="1" x14ac:dyDescent="0.25">
      <c r="A5940" s="17" t="s">
        <v>34</v>
      </c>
      <c r="B5940" s="17"/>
      <c r="C5940" s="17"/>
      <c r="D5940" s="18"/>
      <c r="E5940" s="17"/>
      <c r="F5940" s="18"/>
      <c r="G5940" s="17"/>
      <c r="H5940" s="25"/>
    </row>
    <row r="5941" spans="1:8" ht="15.75" customHeight="1" x14ac:dyDescent="0.25">
      <c r="A5941" s="17" t="s">
        <v>35</v>
      </c>
      <c r="B5941" s="17"/>
      <c r="C5941" s="17"/>
      <c r="D5941" s="18"/>
      <c r="E5941" s="17"/>
      <c r="F5941" s="18"/>
      <c r="G5941" s="17"/>
      <c r="H5941" s="25"/>
    </row>
    <row r="5942" spans="1:8" ht="15.75" customHeight="1" x14ac:dyDescent="0.25">
      <c r="A5942" s="17" t="s">
        <v>36</v>
      </c>
      <c r="B5942" s="17"/>
      <c r="C5942" s="17"/>
      <c r="D5942" s="18"/>
      <c r="E5942" s="17"/>
      <c r="F5942" s="18"/>
      <c r="G5942" s="17"/>
      <c r="H5942" s="25"/>
    </row>
    <row r="5943" spans="1:8" ht="15.75" customHeight="1" x14ac:dyDescent="0.25">
      <c r="A5943" s="26" t="s">
        <v>37</v>
      </c>
      <c r="B5943" s="27" t="s">
        <v>38</v>
      </c>
      <c r="C5943" s="30"/>
      <c r="D5943" s="496" t="s">
        <v>39</v>
      </c>
      <c r="E5943" s="403" t="s">
        <v>40</v>
      </c>
      <c r="F5943" s="30" t="s">
        <v>41</v>
      </c>
      <c r="G5943" s="26" t="s">
        <v>42</v>
      </c>
      <c r="H5943" s="497" t="s">
        <v>43</v>
      </c>
    </row>
    <row r="5944" spans="1:8" ht="15.75" customHeight="1" x14ac:dyDescent="0.25">
      <c r="A5944" s="34"/>
      <c r="B5944" s="35"/>
      <c r="C5944" s="36"/>
      <c r="D5944" s="37"/>
      <c r="E5944" s="37"/>
      <c r="F5944" s="38"/>
      <c r="G5944" s="39"/>
      <c r="H5944" s="40"/>
    </row>
    <row r="5945" spans="1:8" ht="15.75" customHeight="1" x14ac:dyDescent="0.25">
      <c r="A5945" s="47"/>
      <c r="B5945" s="404" t="s">
        <v>1375</v>
      </c>
      <c r="C5945" s="405"/>
      <c r="D5945" s="108"/>
      <c r="E5945" s="108"/>
      <c r="F5945" s="194"/>
      <c r="G5945" s="50"/>
      <c r="H5945" s="45"/>
    </row>
    <row r="5946" spans="1:8" ht="15.75" customHeight="1" x14ac:dyDescent="0.25">
      <c r="A5946" s="47">
        <v>1</v>
      </c>
      <c r="B5946" s="212" t="s">
        <v>1377</v>
      </c>
      <c r="C5946" s="212" t="s">
        <v>201</v>
      </c>
      <c r="D5946" s="108">
        <v>1</v>
      </c>
      <c r="E5946" s="108"/>
      <c r="F5946" s="194">
        <v>20</v>
      </c>
      <c r="G5946" s="262">
        <v>1</v>
      </c>
      <c r="H5946" s="45">
        <f t="shared" ref="H5946:H5970" si="268">+G5946*F5946</f>
      </c>
    </row>
    <row r="5947" spans="1:8" ht="15.75" customHeight="1" x14ac:dyDescent="0.25">
      <c r="A5947" s="47">
        <v>2</v>
      </c>
      <c r="B5947" s="212" t="s">
        <v>1379</v>
      </c>
      <c r="C5947" s="212" t="s">
        <v>609</v>
      </c>
      <c r="D5947" s="108"/>
      <c r="E5947" s="108"/>
      <c r="F5947" s="194">
        <v>40</v>
      </c>
      <c r="G5947" s="262">
        <v>1</v>
      </c>
      <c r="H5947" s="45">
        <f t="shared" si="268"/>
      </c>
    </row>
    <row r="5948" spans="1:8" ht="15.75" customHeight="1" x14ac:dyDescent="0.25">
      <c r="A5948" s="47">
        <v>3</v>
      </c>
      <c r="B5948" s="212" t="s">
        <v>1380</v>
      </c>
      <c r="C5948" s="212" t="s">
        <v>673</v>
      </c>
      <c r="D5948" s="108"/>
      <c r="E5948" s="108"/>
      <c r="F5948" s="194">
        <v>16</v>
      </c>
      <c r="G5948" s="262">
        <v>1</v>
      </c>
      <c r="H5948" s="45">
        <f t="shared" si="268"/>
      </c>
    </row>
    <row r="5949" spans="1:8" ht="15.75" customHeight="1" x14ac:dyDescent="0.25">
      <c r="A5949" s="47">
        <v>4</v>
      </c>
      <c r="B5949" s="212" t="s">
        <v>733</v>
      </c>
      <c r="C5949" s="212" t="s">
        <v>734</v>
      </c>
      <c r="D5949" s="108"/>
      <c r="E5949" s="108"/>
      <c r="F5949" s="194">
        <v>20</v>
      </c>
      <c r="G5949" s="262">
        <v>1</v>
      </c>
      <c r="H5949" s="45">
        <f t="shared" si="268"/>
      </c>
    </row>
    <row r="5950" spans="1:8" ht="15.75" customHeight="1" x14ac:dyDescent="0.25">
      <c r="A5950" s="47">
        <v>5</v>
      </c>
      <c r="B5950" s="212" t="s">
        <v>1381</v>
      </c>
      <c r="C5950" s="212" t="s">
        <v>782</v>
      </c>
      <c r="D5950" s="108"/>
      <c r="E5950" s="108"/>
      <c r="F5950" s="194">
        <v>50</v>
      </c>
      <c r="G5950" s="262">
        <v>1</v>
      </c>
      <c r="H5950" s="45">
        <f t="shared" si="268"/>
      </c>
    </row>
    <row r="5951" spans="1:8" ht="15.75" customHeight="1" x14ac:dyDescent="0.25">
      <c r="A5951" s="47">
        <v>6</v>
      </c>
      <c r="B5951" s="212" t="s">
        <v>1382</v>
      </c>
      <c r="C5951" s="212" t="s">
        <v>828</v>
      </c>
      <c r="D5951" s="108"/>
      <c r="E5951" s="108"/>
      <c r="F5951" s="194">
        <v>8</v>
      </c>
      <c r="G5951" s="262">
        <v>1</v>
      </c>
      <c r="H5951" s="45">
        <f t="shared" si="268"/>
      </c>
    </row>
    <row r="5952" spans="1:8" ht="15.75" customHeight="1" x14ac:dyDescent="0.25">
      <c r="A5952" s="47">
        <v>7</v>
      </c>
      <c r="B5952" s="212" t="s">
        <v>870</v>
      </c>
      <c r="C5952" s="212" t="s">
        <v>871</v>
      </c>
      <c r="D5952" s="108"/>
      <c r="E5952" s="108"/>
      <c r="F5952" s="194">
        <v>20</v>
      </c>
      <c r="G5952" s="262">
        <v>1</v>
      </c>
      <c r="H5952" s="45">
        <f t="shared" si="268"/>
      </c>
    </row>
    <row r="5953" spans="1:8" ht="15.75" customHeight="1" x14ac:dyDescent="0.25">
      <c r="A5953" s="47">
        <v>8</v>
      </c>
      <c r="B5953" s="212" t="s">
        <v>899</v>
      </c>
      <c r="C5953" s="212" t="s">
        <v>900</v>
      </c>
      <c r="D5953" s="108"/>
      <c r="E5953" s="108"/>
      <c r="F5953" s="194">
        <v>40</v>
      </c>
      <c r="G5953" s="262">
        <v>1</v>
      </c>
      <c r="H5953" s="45">
        <f t="shared" si="268"/>
      </c>
    </row>
    <row r="5954" spans="1:8" ht="15.75" customHeight="1" x14ac:dyDescent="0.25">
      <c r="A5954" s="47">
        <v>9</v>
      </c>
      <c r="B5954" s="212" t="s">
        <v>924</v>
      </c>
      <c r="C5954" s="212" t="s">
        <v>925</v>
      </c>
      <c r="D5954" s="108"/>
      <c r="E5954" s="108"/>
      <c r="F5954" s="194">
        <v>36</v>
      </c>
      <c r="G5954" s="262">
        <v>1</v>
      </c>
      <c r="H5954" s="45">
        <f t="shared" si="268"/>
      </c>
    </row>
    <row r="5955" spans="1:8" ht="15.75" customHeight="1" x14ac:dyDescent="0.25">
      <c r="A5955" s="47">
        <v>10</v>
      </c>
      <c r="B5955" s="212" t="s">
        <v>1383</v>
      </c>
      <c r="C5955" s="212" t="s">
        <v>970</v>
      </c>
      <c r="D5955" s="108"/>
      <c r="E5955" s="108"/>
      <c r="F5955" s="194">
        <v>40</v>
      </c>
      <c r="G5955" s="262">
        <v>1</v>
      </c>
      <c r="H5955" s="45">
        <f t="shared" si="268"/>
      </c>
    </row>
    <row r="5956" spans="1:8" ht="15.75" customHeight="1" x14ac:dyDescent="0.25">
      <c r="A5956" s="47">
        <v>11</v>
      </c>
      <c r="B5956" s="212" t="s">
        <v>1384</v>
      </c>
      <c r="C5956" s="212" t="s">
        <v>1008</v>
      </c>
      <c r="D5956" s="108"/>
      <c r="E5956" s="108"/>
      <c r="F5956" s="194">
        <v>50</v>
      </c>
      <c r="G5956" s="262">
        <v>1</v>
      </c>
      <c r="H5956" s="45">
        <f t="shared" si="268"/>
      </c>
    </row>
    <row r="5957" spans="1:8" ht="15.75" customHeight="1" x14ac:dyDescent="0.25">
      <c r="A5957" s="47">
        <v>12</v>
      </c>
      <c r="B5957" s="212" t="s">
        <v>1385</v>
      </c>
      <c r="C5957" s="212" t="s">
        <v>1041</v>
      </c>
      <c r="D5957" s="108"/>
      <c r="E5957" s="108"/>
      <c r="F5957" s="194">
        <v>36</v>
      </c>
      <c r="G5957" s="262">
        <v>1</v>
      </c>
      <c r="H5957" s="45">
        <f t="shared" si="268"/>
      </c>
    </row>
    <row r="5958" spans="1:8" ht="15.75" customHeight="1" x14ac:dyDescent="0.25">
      <c r="A5958" s="47">
        <v>13</v>
      </c>
      <c r="B5958" s="212" t="s">
        <v>1387</v>
      </c>
      <c r="C5958" s="212" t="s">
        <v>1105</v>
      </c>
      <c r="D5958" s="108"/>
      <c r="E5958" s="108"/>
      <c r="F5958" s="194">
        <v>50</v>
      </c>
      <c r="G5958" s="262">
        <v>1</v>
      </c>
      <c r="H5958" s="45">
        <f t="shared" si="268"/>
      </c>
    </row>
    <row r="5959" spans="1:8" ht="15.75" customHeight="1" x14ac:dyDescent="0.25">
      <c r="A5959" s="47">
        <v>14</v>
      </c>
      <c r="B5959" s="212" t="s">
        <v>1389</v>
      </c>
      <c r="C5959" s="212" t="s">
        <v>1152</v>
      </c>
      <c r="D5959" s="108"/>
      <c r="E5959" s="108"/>
      <c r="F5959" s="194">
        <v>50</v>
      </c>
      <c r="G5959" s="262">
        <v>1</v>
      </c>
      <c r="H5959" s="45">
        <f t="shared" si="268"/>
      </c>
    </row>
    <row r="5960" spans="1:8" ht="15.75" customHeight="1" x14ac:dyDescent="0.25">
      <c r="A5960" s="320">
        <v>15</v>
      </c>
      <c r="B5960" s="212" t="s">
        <v>1390</v>
      </c>
      <c r="C5960" s="212" t="s">
        <v>1179</v>
      </c>
      <c r="D5960" s="108"/>
      <c r="E5960" s="108"/>
      <c r="F5960" s="194">
        <v>40</v>
      </c>
      <c r="G5960" s="262">
        <v>1</v>
      </c>
      <c r="H5960" s="45">
        <f t="shared" si="268"/>
      </c>
    </row>
    <row r="5961" spans="1:8" ht="15.75" customHeight="1" x14ac:dyDescent="0.25">
      <c r="A5961" s="47">
        <v>16</v>
      </c>
      <c r="B5961" s="212" t="s">
        <v>1239</v>
      </c>
      <c r="C5961" s="212" t="s">
        <v>1180</v>
      </c>
      <c r="D5961" s="108"/>
      <c r="E5961" s="108"/>
      <c r="F5961" s="194">
        <v>20</v>
      </c>
      <c r="G5961" s="262">
        <v>1</v>
      </c>
      <c r="H5961" s="45">
        <f t="shared" si="268"/>
      </c>
    </row>
    <row r="5962" spans="1:8" ht="15.75" customHeight="1" x14ac:dyDescent="0.25">
      <c r="A5962" s="47">
        <v>17</v>
      </c>
      <c r="B5962" s="212" t="s">
        <v>1240</v>
      </c>
      <c r="C5962" s="212" t="s">
        <v>1181</v>
      </c>
      <c r="D5962" s="108"/>
      <c r="E5962" s="108"/>
      <c r="F5962" s="194">
        <v>40</v>
      </c>
      <c r="G5962" s="262">
        <v>1</v>
      </c>
      <c r="H5962" s="45">
        <f t="shared" si="268"/>
      </c>
    </row>
    <row r="5963" spans="1:8" ht="15.75" customHeight="1" x14ac:dyDescent="0.25">
      <c r="A5963" s="47">
        <v>18</v>
      </c>
      <c r="B5963" s="212" t="s">
        <v>1391</v>
      </c>
      <c r="C5963" s="212" t="s">
        <v>1182</v>
      </c>
      <c r="D5963" s="108"/>
      <c r="E5963" s="108"/>
      <c r="F5963" s="194">
        <v>20</v>
      </c>
      <c r="G5963" s="262">
        <v>1</v>
      </c>
      <c r="H5963" s="45">
        <f t="shared" si="268"/>
      </c>
    </row>
    <row r="5964" spans="1:8" ht="15.75" customHeight="1" x14ac:dyDescent="0.25">
      <c r="A5964" s="47">
        <v>19</v>
      </c>
      <c r="B5964" s="212" t="s">
        <v>1242</v>
      </c>
      <c r="C5964" s="212" t="s">
        <v>1183</v>
      </c>
      <c r="D5964" s="108"/>
      <c r="E5964" s="108"/>
      <c r="F5964" s="194">
        <v>40</v>
      </c>
      <c r="G5964" s="262">
        <v>1</v>
      </c>
      <c r="H5964" s="45">
        <f t="shared" si="268"/>
      </c>
    </row>
    <row r="5965" spans="1:8" ht="15.75" customHeight="1" x14ac:dyDescent="0.25">
      <c r="A5965" s="47">
        <v>20</v>
      </c>
      <c r="B5965" s="212" t="s">
        <v>1243</v>
      </c>
      <c r="C5965" s="212" t="s">
        <v>1184</v>
      </c>
      <c r="D5965" s="108"/>
      <c r="E5965" s="108"/>
      <c r="F5965" s="194">
        <v>16</v>
      </c>
      <c r="G5965" s="262">
        <v>1</v>
      </c>
      <c r="H5965" s="45">
        <f t="shared" si="268"/>
      </c>
    </row>
    <row r="5966" spans="1:8" ht="15.75" customHeight="1" x14ac:dyDescent="0.25">
      <c r="A5966" s="47">
        <v>21</v>
      </c>
      <c r="B5966" s="212" t="s">
        <v>1244</v>
      </c>
      <c r="C5966" s="212" t="s">
        <v>1185</v>
      </c>
      <c r="D5966" s="108"/>
      <c r="E5966" s="108"/>
      <c r="F5966" s="194">
        <v>40</v>
      </c>
      <c r="G5966" s="262">
        <v>1</v>
      </c>
      <c r="H5966" s="45">
        <f t="shared" si="268"/>
      </c>
    </row>
    <row r="5967" spans="1:8" ht="15.75" customHeight="1" x14ac:dyDescent="0.25">
      <c r="A5967" s="47">
        <v>22</v>
      </c>
      <c r="B5967" s="212" t="s">
        <v>1392</v>
      </c>
      <c r="C5967" s="212" t="s">
        <v>1186</v>
      </c>
      <c r="D5967" s="108"/>
      <c r="E5967" s="108"/>
      <c r="F5967" s="194">
        <v>40</v>
      </c>
      <c r="G5967" s="262">
        <v>1</v>
      </c>
      <c r="H5967" s="45">
        <f t="shared" si="268"/>
      </c>
    </row>
    <row r="5968" spans="1:8" ht="15.75" customHeight="1" x14ac:dyDescent="0.25">
      <c r="A5968" s="47">
        <v>23</v>
      </c>
      <c r="B5968" s="212" t="s">
        <v>1246</v>
      </c>
      <c r="C5968" s="212" t="s">
        <v>1187</v>
      </c>
      <c r="D5968" s="108"/>
      <c r="E5968" s="108"/>
      <c r="F5968" s="194">
        <v>20</v>
      </c>
      <c r="G5968" s="262">
        <v>1</v>
      </c>
      <c r="H5968" s="45">
        <f t="shared" si="268"/>
      </c>
    </row>
    <row r="5969" spans="1:8" ht="15.75" customHeight="1" x14ac:dyDescent="0.25">
      <c r="A5969" s="47">
        <v>24</v>
      </c>
      <c r="B5969" s="212" t="s">
        <v>1247</v>
      </c>
      <c r="C5969" s="212" t="s">
        <v>1188</v>
      </c>
      <c r="D5969" s="108"/>
      <c r="E5969" s="108"/>
      <c r="F5969" s="194">
        <v>40</v>
      </c>
      <c r="G5969" s="262">
        <v>1</v>
      </c>
      <c r="H5969" s="45">
        <f t="shared" si="268"/>
      </c>
    </row>
    <row r="5970" spans="1:8" ht="15.75" customHeight="1" x14ac:dyDescent="0.25">
      <c r="A5970" s="47">
        <v>25</v>
      </c>
      <c r="B5970" s="212" t="s">
        <v>1248</v>
      </c>
      <c r="C5970" s="212" t="s">
        <v>1189</v>
      </c>
      <c r="D5970" s="108"/>
      <c r="E5970" s="108"/>
      <c r="F5970" s="194">
        <v>16</v>
      </c>
      <c r="G5970" s="262">
        <v>1</v>
      </c>
      <c r="H5970" s="45">
        <f t="shared" si="268"/>
      </c>
    </row>
    <row r="5971" spans="1:8" ht="15.75" customHeight="1" x14ac:dyDescent="0.25">
      <c r="A5971" s="47"/>
      <c r="B5971" s="498" t="s">
        <v>1394</v>
      </c>
      <c r="C5971" s="212"/>
      <c r="D5971" s="108"/>
      <c r="E5971" s="108"/>
      <c r="F5971" s="194"/>
      <c r="G5971" s="50"/>
      <c r="H5971" s="45"/>
    </row>
    <row r="5972" spans="1:8" ht="15.75" customHeight="1" x14ac:dyDescent="0.25">
      <c r="A5972" s="47"/>
      <c r="B5972" s="499"/>
      <c r="C5972" s="212"/>
      <c r="D5972" s="108"/>
      <c r="E5972" s="108"/>
      <c r="F5972" s="108"/>
      <c r="G5972" s="109"/>
      <c r="H5972" s="110"/>
    </row>
    <row r="5973" spans="1:8" ht="15.75" customHeight="1" x14ac:dyDescent="0.25">
      <c r="A5973" s="431"/>
      <c r="B5973" s="500"/>
      <c r="C5973" s="501"/>
      <c r="D5973" s="502"/>
      <c r="E5973" s="503"/>
      <c r="F5973" s="503"/>
      <c r="G5973" s="504"/>
      <c r="H5973" s="68">
        <f>SUM(H5946:H5972)</f>
      </c>
    </row>
    <row r="5974" spans="1:8" ht="15.75" customHeight="1" x14ac:dyDescent="0.25">
      <c r="A5974" s="359"/>
      <c r="B5974" s="505"/>
      <c r="C5974" s="505"/>
      <c r="D5974" s="222"/>
      <c r="E5974" s="222"/>
      <c r="F5974" s="222"/>
      <c r="G5974" s="18"/>
      <c r="H5974" s="25"/>
    </row>
    <row r="5975" spans="1:8" ht="15.75" customHeight="1" x14ac:dyDescent="0.25">
      <c r="A5975" s="359"/>
      <c r="B5975" s="505"/>
      <c r="C5975" s="505"/>
      <c r="D5975" s="222"/>
      <c r="E5975" s="222"/>
      <c r="F5975" s="222"/>
      <c r="G5975" s="18"/>
      <c r="H5975" s="25"/>
    </row>
    <row r="5976" spans="1:8" ht="15.75" customHeight="1" x14ac:dyDescent="0.25">
      <c r="A5976" s="36" t="s">
        <v>21</v>
      </c>
      <c r="B5976" s="36"/>
      <c r="C5976" s="36"/>
      <c r="D5976" s="36"/>
      <c r="E5976" s="36"/>
      <c r="F5976" s="36"/>
      <c r="G5976" s="36"/>
      <c r="H5976" s="36"/>
    </row>
    <row r="5977" spans="1:8" ht="15.75" customHeight="1" x14ac:dyDescent="0.25">
      <c r="A5977" s="17"/>
      <c r="B5977" s="17"/>
      <c r="C5977" s="17"/>
      <c r="D5977" s="18"/>
      <c r="E5977" s="17"/>
      <c r="F5977" s="17"/>
      <c r="G5977" s="17"/>
      <c r="H5977" s="24"/>
    </row>
    <row r="5978" spans="1:8" ht="15.75" customHeight="1" x14ac:dyDescent="0.25">
      <c r="A5978" s="17" t="s">
        <v>28</v>
      </c>
      <c r="B5978" s="17"/>
      <c r="C5978" s="17"/>
      <c r="D5978" s="18"/>
      <c r="E5978" s="17"/>
      <c r="F5978" s="19" t="s">
        <v>24</v>
      </c>
      <c r="G5978" s="21" t="s">
        <v>1088</v>
      </c>
      <c r="H5978" s="22"/>
    </row>
    <row r="5979" spans="1:8" ht="15.75" customHeight="1" x14ac:dyDescent="0.3">
      <c r="A5979" s="17" t="inlineStr">
        <is>
          <t>Dealer-003</t>
        </is>
      </c>
      <c r="B5979" s="87"/>
      <c r="C5979" s="17"/>
      <c r="D5979" s="18"/>
      <c r="E5979" s="17"/>
      <c r="F5979" s="19" t="s">
        <v>29</v>
      </c>
      <c r="G5979" s="17" t="s">
        <v>1094</v>
      </c>
      <c r="H5979" s="18"/>
    </row>
    <row r="5980" spans="1:8" ht="15.75" customHeight="1" x14ac:dyDescent="0.3">
      <c r="A5980" s="17" t="inlineStr">
        <is>
          <t>Address line (redacted)</t>
        </is>
      </c>
      <c r="B5980" s="87"/>
      <c r="C5980" s="17"/>
      <c r="D5980" s="18"/>
      <c r="E5980" s="19"/>
      <c r="F5980" s="17"/>
      <c r="G5980" s="17"/>
      <c r="H5980" s="25"/>
    </row>
    <row r="5981" spans="1:8" ht="15.75" customHeight="1" x14ac:dyDescent="0.3">
      <c r="A5981" s="17" t="inlineStr">
        <is>
          <t>Address line (redacted)</t>
        </is>
      </c>
      <c r="B5981" s="87"/>
      <c r="C5981" s="506" t="s">
        <v>583</v>
      </c>
      <c r="D5981" s="182"/>
      <c r="E5981" s="182"/>
      <c r="F5981" s="182"/>
      <c r="G5981" s="17"/>
      <c r="H5981" s="25"/>
    </row>
    <row r="5982" spans="1:8" ht="15.75" customHeight="1" x14ac:dyDescent="0.25">
      <c r="A5982" s="17"/>
      <c r="C5982" s="506"/>
      <c r="D5982" s="182"/>
      <c r="E5982" s="182"/>
      <c r="F5982" s="182"/>
      <c r="H5982" s="25"/>
    </row>
    <row r="5983" spans="1:8" ht="15.75" customHeight="1" x14ac:dyDescent="0.25">
      <c r="A5983" s="17" t="s">
        <v>34</v>
      </c>
      <c r="B5983" s="17"/>
      <c r="C5983" s="17"/>
      <c r="D5983" s="18"/>
      <c r="E5983" s="17"/>
      <c r="F5983" s="18"/>
      <c r="G5983" s="17"/>
      <c r="H5983" s="25"/>
    </row>
    <row r="5984" spans="1:8" ht="15.75" customHeight="1" x14ac:dyDescent="0.25">
      <c r="A5984" s="17" t="s">
        <v>35</v>
      </c>
      <c r="B5984" s="17"/>
      <c r="C5984" s="17"/>
      <c r="D5984" s="18"/>
      <c r="E5984" s="17"/>
      <c r="F5984" s="18"/>
      <c r="G5984" s="17"/>
      <c r="H5984" s="25"/>
    </row>
    <row r="5985" spans="1:8" ht="15.75" customHeight="1" x14ac:dyDescent="0.25">
      <c r="A5985" s="17" t="s">
        <v>36</v>
      </c>
      <c r="B5985" s="17"/>
      <c r="C5985" s="17"/>
      <c r="D5985" s="18"/>
      <c r="E5985" s="17"/>
      <c r="F5985" s="18"/>
      <c r="G5985" s="17"/>
      <c r="H5985" s="25"/>
    </row>
    <row r="5986" spans="1:8" ht="15.75" customHeight="1" x14ac:dyDescent="0.25">
      <c r="A5986" s="26" t="s">
        <v>37</v>
      </c>
      <c r="B5986" s="27" t="s">
        <v>38</v>
      </c>
      <c r="C5986" s="401"/>
      <c r="D5986" s="402" t="s">
        <v>39</v>
      </c>
      <c r="E5986" s="403" t="s">
        <v>40</v>
      </c>
      <c r="F5986" s="30" t="s">
        <v>41</v>
      </c>
      <c r="G5986" s="31" t="s">
        <v>42</v>
      </c>
      <c r="H5986" s="33" t="s">
        <v>43</v>
      </c>
    </row>
    <row r="5987" spans="1:8" ht="15.75" customHeight="1" x14ac:dyDescent="0.25">
      <c r="A5987" s="34"/>
      <c r="B5987" s="35"/>
      <c r="C5987" s="36"/>
      <c r="D5987" s="37"/>
      <c r="E5987" s="37"/>
      <c r="F5987" s="38"/>
      <c r="G5987" s="39"/>
      <c r="H5987" s="40"/>
    </row>
    <row r="5988" spans="1:8" ht="15.75" customHeight="1" x14ac:dyDescent="0.25">
      <c r="A5988" s="47">
        <v>26</v>
      </c>
      <c r="B5988" s="212" t="s">
        <v>1395</v>
      </c>
      <c r="C5988" s="212" t="s">
        <v>1190</v>
      </c>
      <c r="D5988" s="108"/>
      <c r="E5988" s="108"/>
      <c r="F5988" s="194">
        <v>20</v>
      </c>
      <c r="G5988" s="262">
        <v>1</v>
      </c>
      <c r="H5988" s="45">
        <f t="shared" ref="H5988:H6005" si="269">+G5988*F5988</f>
      </c>
    </row>
    <row r="5989" spans="1:8" ht="15.75" customHeight="1" x14ac:dyDescent="0.25">
      <c r="A5989" s="47">
        <v>27</v>
      </c>
      <c r="B5989" s="212" t="s">
        <v>1250</v>
      </c>
      <c r="C5989" s="212" t="s">
        <v>1191</v>
      </c>
      <c r="D5989" s="108"/>
      <c r="E5989" s="108"/>
      <c r="F5989" s="194">
        <v>8</v>
      </c>
      <c r="G5989" s="262">
        <v>1</v>
      </c>
      <c r="H5989" s="45">
        <f t="shared" si="269"/>
      </c>
    </row>
    <row r="5990" spans="1:8" ht="15.75" customHeight="1" x14ac:dyDescent="0.25">
      <c r="A5990" s="47">
        <v>28</v>
      </c>
      <c r="B5990" s="212" t="s">
        <v>1251</v>
      </c>
      <c r="C5990" s="212" t="s">
        <v>1192</v>
      </c>
      <c r="D5990" s="108"/>
      <c r="E5990" s="108"/>
      <c r="F5990" s="194">
        <v>20</v>
      </c>
      <c r="G5990" s="262">
        <v>1</v>
      </c>
      <c r="H5990" s="45">
        <f t="shared" si="269"/>
      </c>
    </row>
    <row r="5991" spans="1:8" ht="15.75" customHeight="1" x14ac:dyDescent="0.25">
      <c r="A5991" s="47">
        <v>29</v>
      </c>
      <c r="B5991" s="212" t="s">
        <v>1397</v>
      </c>
      <c r="C5991" s="212" t="s">
        <v>1193</v>
      </c>
      <c r="D5991" s="108"/>
      <c r="E5991" s="108"/>
      <c r="F5991" s="194">
        <v>20</v>
      </c>
      <c r="G5991" s="262">
        <v>1</v>
      </c>
      <c r="H5991" s="45">
        <f t="shared" si="269"/>
      </c>
    </row>
    <row r="5992" spans="1:8" ht="15.75" customHeight="1" x14ac:dyDescent="0.25">
      <c r="A5992" s="47">
        <v>30</v>
      </c>
      <c r="B5992" s="212" t="s">
        <v>1253</v>
      </c>
      <c r="C5992" s="212" t="s">
        <v>1194</v>
      </c>
      <c r="D5992" s="108"/>
      <c r="E5992" s="108"/>
      <c r="F5992" s="194">
        <v>16</v>
      </c>
      <c r="G5992" s="262">
        <v>1</v>
      </c>
      <c r="H5992" s="45">
        <f t="shared" si="269"/>
      </c>
    </row>
    <row r="5993" spans="1:8" ht="15.75" customHeight="1" x14ac:dyDescent="0.25">
      <c r="A5993" s="47">
        <v>31</v>
      </c>
      <c r="B5993" s="212" t="s">
        <v>1397</v>
      </c>
      <c r="C5993" s="212" t="s">
        <v>1195</v>
      </c>
      <c r="D5993" s="108"/>
      <c r="E5993" s="108"/>
      <c r="F5993" s="194">
        <v>20</v>
      </c>
      <c r="G5993" s="262">
        <v>1</v>
      </c>
      <c r="H5993" s="45">
        <f t="shared" si="269"/>
      </c>
    </row>
    <row r="5994" spans="1:8" ht="15.75" customHeight="1" x14ac:dyDescent="0.25">
      <c r="A5994" s="47">
        <v>32</v>
      </c>
      <c r="B5994" s="212" t="s">
        <v>1398</v>
      </c>
      <c r="C5994" s="212" t="s">
        <v>1196</v>
      </c>
      <c r="D5994" s="108"/>
      <c r="E5994" s="108"/>
      <c r="F5994" s="194">
        <v>20</v>
      </c>
      <c r="G5994" s="262">
        <v>1</v>
      </c>
      <c r="H5994" s="45">
        <f t="shared" si="269"/>
      </c>
    </row>
    <row r="5995" spans="1:8" ht="15.75" customHeight="1" x14ac:dyDescent="0.25">
      <c r="A5995" s="47">
        <v>33</v>
      </c>
      <c r="B5995" s="212" t="s">
        <v>1399</v>
      </c>
      <c r="C5995" s="212" t="s">
        <v>1197</v>
      </c>
      <c r="D5995" s="108"/>
      <c r="E5995" s="108"/>
      <c r="F5995" s="194">
        <v>20</v>
      </c>
      <c r="G5995" s="262">
        <v>1</v>
      </c>
      <c r="H5995" s="45">
        <f t="shared" si="269"/>
      </c>
    </row>
    <row r="5996" spans="1:8" ht="15.75" customHeight="1" x14ac:dyDescent="0.25">
      <c r="A5996" s="47">
        <v>34</v>
      </c>
      <c r="B5996" s="212" t="s">
        <v>1400</v>
      </c>
      <c r="C5996" s="212" t="s">
        <v>1198</v>
      </c>
      <c r="D5996" s="108"/>
      <c r="E5996" s="108"/>
      <c r="F5996" s="194">
        <v>40</v>
      </c>
      <c r="G5996" s="262">
        <v>1</v>
      </c>
      <c r="H5996" s="45">
        <f t="shared" si="269"/>
      </c>
    </row>
    <row r="5997" spans="1:8" ht="15.75" customHeight="1" x14ac:dyDescent="0.25">
      <c r="A5997" s="47">
        <v>35</v>
      </c>
      <c r="B5997" s="212" t="s">
        <v>1401</v>
      </c>
      <c r="C5997" s="212" t="s">
        <v>1199</v>
      </c>
      <c r="D5997" s="108"/>
      <c r="E5997" s="108"/>
      <c r="F5997" s="194">
        <v>20</v>
      </c>
      <c r="G5997" s="262">
        <v>1</v>
      </c>
      <c r="H5997" s="45">
        <f t="shared" si="269"/>
      </c>
    </row>
    <row r="5998" spans="1:8" ht="15.75" customHeight="1" x14ac:dyDescent="0.25">
      <c r="A5998" s="47">
        <v>36</v>
      </c>
      <c r="B5998" s="212" t="s">
        <v>1402</v>
      </c>
      <c r="C5998" s="212" t="s">
        <v>1200</v>
      </c>
      <c r="D5998" s="108"/>
      <c r="E5998" s="108"/>
      <c r="F5998" s="194">
        <v>20</v>
      </c>
      <c r="G5998" s="262">
        <v>1</v>
      </c>
      <c r="H5998" s="45">
        <f t="shared" si="269"/>
      </c>
    </row>
    <row r="5999" spans="1:8" ht="15.75" customHeight="1" x14ac:dyDescent="0.25">
      <c r="A5999" s="47">
        <v>37</v>
      </c>
      <c r="B5999" s="212" t="s">
        <v>1403</v>
      </c>
      <c r="C5999" s="212" t="s">
        <v>1203</v>
      </c>
      <c r="D5999" s="108"/>
      <c r="E5999" s="108"/>
      <c r="F5999" s="194">
        <v>20</v>
      </c>
      <c r="G5999" s="262">
        <v>1</v>
      </c>
      <c r="H5999" s="45">
        <f t="shared" si="269"/>
      </c>
    </row>
    <row r="6000" spans="1:8" ht="15.75" customHeight="1" x14ac:dyDescent="0.25">
      <c r="A6000" s="47">
        <v>38</v>
      </c>
      <c r="B6000" s="212" t="s">
        <v>1404</v>
      </c>
      <c r="C6000" s="212" t="s">
        <v>1204</v>
      </c>
      <c r="D6000" s="108"/>
      <c r="E6000" s="108"/>
      <c r="F6000" s="194">
        <v>40</v>
      </c>
      <c r="G6000" s="262">
        <v>1</v>
      </c>
      <c r="H6000" s="45">
        <f t="shared" si="269"/>
      </c>
    </row>
    <row r="6001" spans="1:8" ht="15.75" customHeight="1" x14ac:dyDescent="0.25">
      <c r="A6001" s="47">
        <v>39</v>
      </c>
      <c r="B6001" s="212" t="s">
        <v>1405</v>
      </c>
      <c r="C6001" s="212" t="s">
        <v>1205</v>
      </c>
      <c r="D6001" s="108"/>
      <c r="E6001" s="108"/>
      <c r="F6001" s="194">
        <v>20</v>
      </c>
      <c r="G6001" s="262">
        <v>1</v>
      </c>
      <c r="H6001" s="45">
        <f t="shared" si="269"/>
      </c>
    </row>
    <row r="6002" spans="1:8" ht="15.75" customHeight="1" x14ac:dyDescent="0.25">
      <c r="A6002" s="47">
        <v>40</v>
      </c>
      <c r="B6002" s="212" t="s">
        <v>1406</v>
      </c>
      <c r="C6002" s="212" t="s">
        <v>1206</v>
      </c>
      <c r="D6002" s="108"/>
      <c r="E6002" s="108"/>
      <c r="F6002" s="194">
        <v>20</v>
      </c>
      <c r="G6002" s="262">
        <v>1</v>
      </c>
      <c r="H6002" s="45">
        <f t="shared" si="269"/>
      </c>
    </row>
    <row r="6003" spans="1:8" ht="15.75" customHeight="1" x14ac:dyDescent="0.25">
      <c r="A6003" s="47">
        <v>41</v>
      </c>
      <c r="B6003" s="514" t="s">
        <v>1420</v>
      </c>
      <c r="C6003" s="212" t="s">
        <v>1207</v>
      </c>
      <c r="D6003" s="108"/>
      <c r="E6003" s="108"/>
      <c r="F6003" s="194">
        <v>20</v>
      </c>
      <c r="G6003" s="262">
        <v>1</v>
      </c>
      <c r="H6003" s="45">
        <f t="shared" si="269"/>
      </c>
    </row>
    <row r="6004" spans="1:8" ht="15.75" customHeight="1" x14ac:dyDescent="0.25">
      <c r="A6004" s="47">
        <v>42</v>
      </c>
      <c r="B6004" s="212" t="s">
        <v>1265</v>
      </c>
      <c r="C6004" s="212" t="s">
        <v>1208</v>
      </c>
      <c r="D6004" s="108"/>
      <c r="E6004" s="108"/>
      <c r="F6004" s="194">
        <v>8</v>
      </c>
      <c r="G6004" s="262">
        <v>1</v>
      </c>
      <c r="H6004" s="45">
        <f t="shared" si="269"/>
      </c>
    </row>
    <row r="6005" spans="1:8" ht="15.75" customHeight="1" x14ac:dyDescent="0.25">
      <c r="A6005" s="47">
        <v>43</v>
      </c>
      <c r="B6005" s="212" t="s">
        <v>1410</v>
      </c>
      <c r="C6005" s="212" t="s">
        <v>1209</v>
      </c>
      <c r="D6005" s="108"/>
      <c r="E6005" s="108"/>
      <c r="F6005" s="194">
        <v>20</v>
      </c>
      <c r="G6005" s="262">
        <v>1</v>
      </c>
      <c r="H6005" s="45">
        <f t="shared" si="269"/>
      </c>
    </row>
    <row r="6006" spans="1:8" ht="15.75" customHeight="1" x14ac:dyDescent="0.25">
      <c r="A6006" s="47"/>
      <c r="B6006" s="509"/>
      <c r="C6006" s="510"/>
      <c r="D6006" s="108"/>
      <c r="E6006" s="108"/>
      <c r="F6006" s="194"/>
      <c r="G6006" s="50"/>
      <c r="H6006" s="45"/>
    </row>
    <row r="6007" spans="1:8" ht="15.75" customHeight="1" x14ac:dyDescent="0.25">
      <c r="A6007" s="47"/>
      <c r="B6007" s="333"/>
      <c r="C6007" s="334"/>
      <c r="D6007" s="194"/>
      <c r="E6007" s="300"/>
      <c r="F6007" s="335"/>
      <c r="G6007" s="43"/>
      <c r="H6007" s="45"/>
    </row>
    <row r="6008" spans="1:8" ht="15.75" customHeight="1" x14ac:dyDescent="0.25">
      <c r="A6008" s="62"/>
      <c r="B6008" s="63"/>
      <c r="C6008" s="64" t="s">
        <v>58</v>
      </c>
      <c r="D6008" s="338">
        <f>SUM(D5945:D6007)</f>
      </c>
      <c r="E6008" s="28"/>
      <c r="F6008" s="338"/>
      <c r="G6008" s="339"/>
      <c r="H6008" s="328">
        <f>+H6005+H6004+H6003+H6002+H6001+H6000+H5999+H5998+H5997+H5996+H5995+H5994+H5993+H5992+H5991+H5990+H5989+H5988+H5973</f>
      </c>
    </row>
    <row r="6009" spans="1:8" ht="15.75" customHeight="1" x14ac:dyDescent="0.25">
      <c r="A6009" s="69"/>
      <c r="B6009" s="70"/>
      <c r="C6009" s="70"/>
      <c r="D6009" s="71"/>
      <c r="E6009" s="70"/>
      <c r="F6009" s="72"/>
      <c r="G6009" s="73"/>
      <c r="H6009" s="74"/>
    </row>
    <row r="6010" spans="1:8" ht="15.75" customHeight="1" x14ac:dyDescent="0.25">
      <c r="A6010" s="85" t="s">
        <v>72</v>
      </c>
      <c r="B6010" s="85"/>
      <c r="C6010" s="85"/>
      <c r="D6010" s="85"/>
      <c r="E6010" s="85"/>
      <c r="F6010" s="85"/>
      <c r="G6010" s="85"/>
      <c r="H6010" s="85"/>
    </row>
    <row r="6011" spans="1:8" ht="15.75" customHeight="1" x14ac:dyDescent="0.25">
      <c r="A6011" s="76"/>
      <c r="B6011" s="76"/>
      <c r="C6011" s="76"/>
      <c r="D6011" s="77" t="s">
        <v>59</v>
      </c>
      <c r="E6011" s="76" t="s">
        <v>60</v>
      </c>
      <c r="F6011" s="76"/>
      <c r="G6011" s="17"/>
      <c r="H6011" s="25"/>
    </row>
    <row r="6012" spans="1:8" ht="15.75" customHeight="1" x14ac:dyDescent="0.25">
      <c r="A6012" s="76"/>
      <c r="B6012" s="76"/>
      <c r="C6012" s="76"/>
      <c r="D6012" s="77"/>
      <c r="E6012" s="76"/>
      <c r="F6012" s="76"/>
      <c r="G6012" s="17"/>
      <c r="H6012" s="25"/>
    </row>
    <row r="6013" spans="1:8" ht="15.75" customHeight="1" x14ac:dyDescent="0.25">
      <c r="A6013" s="76"/>
      <c r="B6013" s="76"/>
      <c r="C6013" s="76"/>
      <c r="D6013" s="77"/>
      <c r="E6013" s="76" t="s">
        <v>61</v>
      </c>
      <c r="F6013" s="76"/>
      <c r="G6013" s="17"/>
      <c r="H6013" s="25"/>
    </row>
    <row r="6014" spans="1:8" ht="15.75" customHeight="1" x14ac:dyDescent="0.25">
      <c r="D6014" s="9"/>
      <c r="H6014" s="9"/>
    </row>
    <row r="6015" spans="1:8" ht="15.75" customHeight="1" x14ac:dyDescent="0.25">
      <c r="D6015" s="9"/>
      <c r="H6015" s="9"/>
    </row>
    <row r="6016" spans="1:8" ht="15.75" customHeight="1" x14ac:dyDescent="0.25">
      <c r="A6016" s="36" t="s">
        <v>21</v>
      </c>
      <c r="B6016" s="36"/>
      <c r="C6016" s="36"/>
      <c r="D6016" s="36"/>
      <c r="E6016" s="36"/>
      <c r="F6016" s="36"/>
      <c r="G6016" s="36"/>
      <c r="H6016" s="36"/>
    </row>
    <row r="6017" spans="1:15" ht="15.75" customHeight="1" x14ac:dyDescent="0.25">
      <c r="A6017" s="17"/>
      <c r="B6017" s="17"/>
      <c r="C6017" s="17"/>
      <c r="D6017" s="18"/>
      <c r="E6017" s="17"/>
      <c r="F6017" s="17"/>
      <c r="G6017" s="17"/>
      <c r="H6017" s="24"/>
    </row>
    <row r="6018" spans="1:15" ht="15.75" customHeight="1" x14ac:dyDescent="0.25">
      <c r="A6018" s="17" t="s">
        <v>28</v>
      </c>
      <c r="B6018" s="17"/>
      <c r="C6018" s="17"/>
      <c r="D6018" s="18"/>
      <c r="E6018" s="17"/>
      <c r="F6018" s="19" t="s">
        <v>24</v>
      </c>
      <c r="G6018" s="21" t="s">
        <v>1095</v>
      </c>
      <c r="H6018" s="22"/>
    </row>
    <row r="6019" spans="1:15" ht="15.75" customHeight="1" x14ac:dyDescent="0.25">
      <c r="A6019" s="17" t="inlineStr">
        <is>
          <t>Dealer-009</t>
        </is>
      </c>
      <c r="B6019" s="17"/>
      <c r="C6019" s="17" t="inlineStr">
        <is>
          <t>ATTN: Contact-001</t>
        </is>
      </c>
      <c r="D6019" s="18"/>
      <c r="E6019" s="17"/>
      <c r="F6019" s="19" t="s">
        <v>29</v>
      </c>
      <c r="G6019" s="17" t="s">
        <v>1096</v>
      </c>
      <c r="H6019" s="18"/>
    </row>
    <row r="6020" spans="1:15" ht="15.75" customHeight="1" x14ac:dyDescent="0.25">
      <c r="A6020" s="17" t="inlineStr">
        <is>
          <t>Address line (redacted)</t>
        </is>
      </c>
      <c r="B6020" s="17"/>
      <c r="C6020" s="17"/>
      <c r="D6020" s="18"/>
      <c r="E6020" s="19"/>
      <c r="F6020" s="17"/>
      <c r="G6020" s="17"/>
      <c r="H6020" s="25"/>
    </row>
    <row r="6021" spans="1:15" ht="15.75" customHeight="1" x14ac:dyDescent="0.25">
      <c r="A6021" s="17" t="inlineStr">
        <is>
          <t>Address line (redacted)</t>
        </is>
      </c>
      <c r="B6021" s="17"/>
      <c r="C6021" s="17"/>
      <c r="D6021" s="265"/>
      <c r="E6021" s="265"/>
      <c r="F6021" s="265"/>
      <c r="G6021" s="265"/>
      <c r="H6021" s="25"/>
    </row>
    <row r="6022" spans="1:15" ht="15.75" customHeight="1" x14ac:dyDescent="0.25">
      <c r="A6022" s="17"/>
      <c r="D6022" s="265"/>
      <c r="E6022" s="265"/>
      <c r="F6022" s="265"/>
      <c r="G6022" s="265"/>
      <c r="H6022" s="25"/>
    </row>
    <row r="6023" spans="1:15" ht="15.75" customHeight="1" x14ac:dyDescent="0.25">
      <c r="A6023" s="17" t="s">
        <v>34</v>
      </c>
      <c r="B6023" s="17"/>
      <c r="C6023" s="17"/>
      <c r="D6023" s="18"/>
      <c r="E6023" s="17"/>
      <c r="F6023" s="18"/>
      <c r="G6023" s="17"/>
      <c r="H6023" s="25"/>
    </row>
    <row r="6024" spans="1:15" ht="15.75" customHeight="1" x14ac:dyDescent="0.25">
      <c r="A6024" s="17" t="s">
        <v>35</v>
      </c>
      <c r="B6024" s="17"/>
      <c r="C6024" s="17"/>
      <c r="D6024" s="18"/>
      <c r="E6024" s="17"/>
      <c r="F6024" s="18"/>
      <c r="G6024" s="17"/>
      <c r="H6024" s="25"/>
    </row>
    <row r="6025" spans="1:15" ht="15.75" customHeight="1" x14ac:dyDescent="0.25">
      <c r="A6025" s="17" t="s">
        <v>36</v>
      </c>
      <c r="B6025" s="17"/>
      <c r="C6025" s="17"/>
      <c r="D6025" s="18"/>
      <c r="E6025" s="17"/>
      <c r="F6025" s="18"/>
      <c r="G6025" s="17"/>
      <c r="H6025" s="25"/>
    </row>
    <row r="6026" spans="1:15" ht="15.75" customHeight="1" x14ac:dyDescent="0.25">
      <c r="A6026" s="26" t="s">
        <v>37</v>
      </c>
      <c r="B6026" s="27" t="s">
        <v>38</v>
      </c>
      <c r="C6026" s="401"/>
      <c r="D6026" s="402" t="s">
        <v>39</v>
      </c>
      <c r="E6026" s="403" t="s">
        <v>40</v>
      </c>
      <c r="F6026" s="30" t="s">
        <v>41</v>
      </c>
      <c r="G6026" s="31" t="s">
        <v>42</v>
      </c>
      <c r="H6026" s="33" t="s">
        <v>43</v>
      </c>
    </row>
    <row r="6027" spans="1:15" ht="15.75" customHeight="1" x14ac:dyDescent="0.25">
      <c r="A6027" s="34"/>
      <c r="B6027" s="35"/>
      <c r="C6027" s="36"/>
      <c r="D6027" s="37"/>
      <c r="E6027" s="37"/>
      <c r="F6027" s="38"/>
      <c r="G6027" s="39"/>
      <c r="H6027" s="40"/>
    </row>
    <row r="6028" spans="1:15" ht="15.75" customHeight="1" x14ac:dyDescent="0.25">
      <c r="A6028" s="47"/>
      <c r="B6028" s="518" t="s">
        <v>1445</v>
      </c>
      <c r="C6028" s="519"/>
      <c r="D6028" s="108"/>
      <c r="E6028" s="108"/>
      <c r="F6028" s="194"/>
      <c r="G6028" s="262"/>
      <c r="H6028" s="45"/>
    </row>
    <row r="6029" spans="1:15" ht="15.75" customHeight="1" x14ac:dyDescent="0.25">
      <c r="A6029" s="524">
        <v>1</v>
      </c>
      <c r="B6029" s="268" t="s">
        <v>1446</v>
      </c>
      <c r="C6029" s="268"/>
      <c r="D6029" s="247">
        <v>3</v>
      </c>
      <c r="E6029" s="247">
        <v>5</v>
      </c>
      <c r="F6029" s="106">
        <f>+E6029*D6029</f>
      </c>
      <c r="G6029" s="525">
        <v>1</v>
      </c>
      <c r="H6029" s="526">
        <f>+G6029*F6029</f>
      </c>
      <c r="I6029" s="381"/>
      <c r="J6029" s="381"/>
      <c r="K6029" s="381"/>
      <c r="L6029" s="381"/>
      <c r="M6029" s="381"/>
      <c r="N6029" s="381"/>
      <c r="O6029" s="381"/>
    </row>
    <row r="6030" spans="1:15" ht="15.75" customHeight="1" x14ac:dyDescent="0.25">
      <c r="A6030" s="524"/>
      <c r="B6030" s="518" t="s">
        <v>980</v>
      </c>
      <c r="C6030" s="519"/>
      <c r="D6030" s="247"/>
      <c r="E6030" s="247"/>
      <c r="F6030" s="106"/>
      <c r="G6030" s="527"/>
      <c r="H6030" s="526"/>
      <c r="I6030" s="381"/>
      <c r="J6030" s="528"/>
      <c r="K6030" s="528"/>
      <c r="L6030" s="528"/>
      <c r="M6030" s="528"/>
      <c r="N6030" s="528"/>
      <c r="O6030" s="528"/>
    </row>
    <row r="6031" spans="1:15" ht="15.75" customHeight="1" x14ac:dyDescent="0.25">
      <c r="A6031" s="524">
        <v>2</v>
      </c>
      <c r="B6031" s="212">
        <v>505</v>
      </c>
      <c r="C6031" s="212"/>
      <c r="D6031" s="247">
        <v>3</v>
      </c>
      <c r="E6031" s="247">
        <v>4</v>
      </c>
      <c r="F6031" s="106">
        <f>+E6031*D6031</f>
      </c>
      <c r="G6031" s="527">
        <v>1</v>
      </c>
      <c r="H6031" s="526">
        <f>+G6031*F6031</f>
      </c>
      <c r="I6031" s="381"/>
      <c r="J6031" s="528"/>
      <c r="K6031" s="528"/>
      <c r="L6031" s="528"/>
      <c r="M6031" s="528"/>
      <c r="N6031" s="528"/>
      <c r="O6031" s="528"/>
    </row>
    <row r="6032" spans="1:15" ht="15.75" customHeight="1" x14ac:dyDescent="0.25">
      <c r="A6032" s="524"/>
      <c r="B6032" s="518" t="s">
        <v>564</v>
      </c>
      <c r="C6032" s="519"/>
      <c r="D6032" s="247"/>
      <c r="E6032" s="247"/>
      <c r="F6032" s="106"/>
      <c r="G6032" s="527"/>
      <c r="H6032" s="526"/>
      <c r="I6032" s="381"/>
      <c r="J6032" s="528"/>
      <c r="K6032" s="528"/>
      <c r="L6032" s="528"/>
      <c r="M6032" s="528"/>
      <c r="N6032" s="528"/>
      <c r="O6032" s="528"/>
    </row>
    <row r="6033" spans="1:15" ht="15.75" customHeight="1" x14ac:dyDescent="0.25">
      <c r="A6033" s="524">
        <v>3</v>
      </c>
      <c r="B6033" s="212" t="s">
        <v>886</v>
      </c>
      <c r="C6033" s="212" t="s">
        <v>1159</v>
      </c>
      <c r="D6033" s="247">
        <v>10</v>
      </c>
      <c r="E6033" s="247">
        <v>1</v>
      </c>
      <c r="F6033" s="106">
        <f t="shared" ref="F6033:F6034" si="270">+E6033*D6033</f>
      </c>
      <c r="G6033" s="527">
        <v>1</v>
      </c>
      <c r="H6033" s="526">
        <f t="shared" ref="H6033:H6034" si="271">+G6033*F6033</f>
      </c>
      <c r="I6033" s="381"/>
      <c r="J6033" s="528"/>
      <c r="K6033" s="528"/>
      <c r="L6033" s="528"/>
      <c r="M6033" s="528"/>
      <c r="N6033" s="528"/>
      <c r="O6033" s="528"/>
    </row>
    <row r="6034" spans="1:15" ht="15.75" customHeight="1" x14ac:dyDescent="0.25">
      <c r="A6034" s="524">
        <v>4</v>
      </c>
      <c r="B6034" s="212" t="s">
        <v>886</v>
      </c>
      <c r="C6034" s="212" t="s">
        <v>1158</v>
      </c>
      <c r="D6034" s="247">
        <v>10</v>
      </c>
      <c r="E6034" s="247">
        <v>1</v>
      </c>
      <c r="F6034" s="106">
        <f t="shared" si="270"/>
      </c>
      <c r="G6034" s="527">
        <v>1</v>
      </c>
      <c r="H6034" s="526">
        <f t="shared" si="271"/>
      </c>
      <c r="I6034" s="381"/>
      <c r="J6034" s="528"/>
      <c r="K6034" s="528"/>
      <c r="L6034" s="528"/>
      <c r="M6034" s="528"/>
      <c r="N6034" s="528"/>
      <c r="O6034" s="528"/>
    </row>
    <row r="6035" spans="1:15" ht="15.75" customHeight="1" x14ac:dyDescent="0.25">
      <c r="A6035" s="524"/>
      <c r="B6035" s="518" t="s">
        <v>10</v>
      </c>
      <c r="C6035" s="519"/>
      <c r="D6035" s="247"/>
      <c r="E6035" s="247"/>
      <c r="F6035" s="106"/>
      <c r="G6035" s="527"/>
      <c r="H6035" s="526"/>
      <c r="I6035" s="381"/>
      <c r="J6035" s="528"/>
      <c r="K6035" s="528"/>
      <c r="L6035" s="528"/>
      <c r="M6035" s="528"/>
      <c r="N6035" s="528"/>
      <c r="O6035" s="528"/>
    </row>
    <row r="6036" spans="1:15" ht="15.75" customHeight="1" x14ac:dyDescent="0.25">
      <c r="A6036" s="524">
        <v>5</v>
      </c>
      <c r="B6036" s="212">
        <v>508</v>
      </c>
      <c r="C6036" s="212" t="s">
        <v>578</v>
      </c>
      <c r="D6036" s="247">
        <v>1</v>
      </c>
      <c r="E6036" s="247">
        <v>100</v>
      </c>
      <c r="F6036" s="106">
        <f>+E6036*D6036</f>
      </c>
      <c r="G6036" s="527">
        <v>1</v>
      </c>
      <c r="H6036" s="526">
        <f>+G6036*F6036</f>
      </c>
      <c r="I6036" s="381"/>
      <c r="J6036" s="528"/>
      <c r="K6036" s="528"/>
      <c r="L6036" s="528"/>
      <c r="M6036" s="528"/>
      <c r="N6036" s="528"/>
      <c r="O6036" s="528"/>
    </row>
    <row r="6037" spans="1:15" ht="15.75" customHeight="1" x14ac:dyDescent="0.25">
      <c r="A6037" s="524"/>
      <c r="B6037" s="518" t="s">
        <v>1449</v>
      </c>
      <c r="C6037" s="519"/>
      <c r="D6037" s="247"/>
      <c r="E6037" s="247"/>
      <c r="F6037" s="106"/>
      <c r="G6037" s="527"/>
      <c r="H6037" s="526"/>
      <c r="I6037" s="381"/>
      <c r="J6037" s="528"/>
      <c r="K6037" s="528"/>
      <c r="L6037" s="528"/>
      <c r="M6037" s="528"/>
      <c r="N6037" s="528"/>
      <c r="O6037" s="528"/>
    </row>
    <row r="6038" spans="1:15" ht="15.75" customHeight="1" x14ac:dyDescent="0.25">
      <c r="A6038" s="524">
        <v>6</v>
      </c>
      <c r="B6038" s="521" t="s">
        <v>1450</v>
      </c>
      <c r="C6038" s="322" t="s">
        <v>895</v>
      </c>
      <c r="D6038" s="247">
        <v>6</v>
      </c>
      <c r="E6038" s="247">
        <v>4</v>
      </c>
      <c r="F6038" s="106">
        <v>23</v>
      </c>
      <c r="G6038" s="527">
        <v>1</v>
      </c>
      <c r="H6038" s="526">
        <f>+G6038*F6038</f>
      </c>
      <c r="I6038" s="381"/>
      <c r="J6038" s="528"/>
      <c r="K6038" s="528"/>
      <c r="L6038" s="528"/>
      <c r="M6038" s="528"/>
      <c r="N6038" s="528"/>
      <c r="O6038" s="528"/>
    </row>
    <row r="6039" spans="1:15" ht="15.75" customHeight="1" x14ac:dyDescent="0.25">
      <c r="A6039" s="524">
        <v>7</v>
      </c>
      <c r="B6039" s="521" t="s">
        <v>1450</v>
      </c>
      <c r="C6039" s="322" t="s">
        <v>895</v>
      </c>
      <c r="D6039" s="247"/>
      <c r="E6039" s="247"/>
      <c r="F6039" s="106">
        <v>1</v>
      </c>
      <c r="G6039" s="529" t="s">
        <v>571</v>
      </c>
      <c r="H6039" s="526"/>
      <c r="I6039" s="528"/>
      <c r="J6039" s="528"/>
      <c r="K6039" s="528"/>
      <c r="L6039" s="528"/>
      <c r="M6039" s="528"/>
      <c r="N6039" s="528"/>
      <c r="O6039" s="528"/>
    </row>
    <row r="6040" spans="1:15" ht="15.75" customHeight="1" x14ac:dyDescent="0.25">
      <c r="A6040" s="524"/>
      <c r="B6040" s="530"/>
      <c r="C6040" s="531"/>
      <c r="D6040" s="247"/>
      <c r="E6040" s="247"/>
      <c r="F6040" s="106"/>
      <c r="G6040" s="525"/>
      <c r="H6040" s="526"/>
      <c r="I6040" s="528"/>
      <c r="J6040" s="528"/>
      <c r="K6040" s="528"/>
      <c r="L6040" s="528"/>
      <c r="M6040" s="528"/>
      <c r="N6040" s="528"/>
      <c r="O6040" s="528"/>
    </row>
    <row r="6041" spans="1:15" ht="15.75" customHeight="1" x14ac:dyDescent="0.25">
      <c r="A6041" s="47"/>
      <c r="B6041" s="333"/>
      <c r="C6041" s="334"/>
      <c r="D6041" s="194"/>
      <c r="E6041" s="300"/>
      <c r="F6041" s="335"/>
      <c r="G6041" s="43"/>
      <c r="H6041" s="45"/>
    </row>
    <row r="6042" spans="1:15" ht="15.75" customHeight="1" x14ac:dyDescent="0.25">
      <c r="A6042" s="62"/>
      <c r="B6042" s="63"/>
      <c r="C6042" s="64" t="s">
        <v>58</v>
      </c>
      <c r="D6042" s="338">
        <f>SUM(D6029:D6041)</f>
      </c>
      <c r="E6042" s="28"/>
      <c r="F6042" s="338">
        <f>SUM(F6029:F6041)</f>
      </c>
      <c r="G6042" s="339"/>
      <c r="H6042" s="328">
        <f>SUM(H6029:H6041)</f>
      </c>
    </row>
    <row r="6043" spans="1:15" ht="15.75" customHeight="1" x14ac:dyDescent="0.25">
      <c r="A6043" s="69"/>
      <c r="B6043" s="70"/>
      <c r="C6043" s="70"/>
      <c r="D6043" s="71"/>
      <c r="E6043" s="70"/>
      <c r="F6043" s="72"/>
      <c r="G6043" s="73"/>
      <c r="H6043" s="74"/>
    </row>
    <row r="6044" spans="1:15" ht="15.75" customHeight="1" x14ac:dyDescent="0.25">
      <c r="A6044" s="85" t="s">
        <v>72</v>
      </c>
      <c r="B6044" s="85"/>
      <c r="C6044" s="85"/>
      <c r="D6044" s="85"/>
      <c r="E6044" s="85"/>
      <c r="F6044" s="85"/>
      <c r="G6044" s="85"/>
      <c r="H6044" s="85"/>
    </row>
    <row r="6045" spans="1:15" ht="15.75" customHeight="1" x14ac:dyDescent="0.25">
      <c r="A6045" s="76"/>
      <c r="B6045" s="76"/>
      <c r="C6045" s="76"/>
      <c r="D6045" s="77" t="s">
        <v>59</v>
      </c>
      <c r="E6045" s="76" t="s">
        <v>60</v>
      </c>
      <c r="F6045" s="76"/>
      <c r="G6045" s="17"/>
      <c r="H6045" s="25"/>
    </row>
    <row r="6046" spans="1:15" ht="15.75" customHeight="1" x14ac:dyDescent="0.25">
      <c r="A6046" s="76"/>
      <c r="B6046" s="76"/>
      <c r="C6046" s="76"/>
      <c r="D6046" s="77"/>
      <c r="E6046" s="76"/>
      <c r="F6046" s="76"/>
      <c r="G6046" s="17"/>
      <c r="H6046" s="25"/>
    </row>
    <row r="6047" spans="1:15" ht="15.75" customHeight="1" x14ac:dyDescent="0.25">
      <c r="A6047" s="76"/>
      <c r="B6047" s="76"/>
      <c r="C6047" s="76"/>
      <c r="D6047" s="77"/>
      <c r="E6047" s="76" t="s">
        <v>61</v>
      </c>
      <c r="F6047" s="76"/>
      <c r="G6047" s="17"/>
      <c r="H6047" s="25"/>
    </row>
    <row r="6048" spans="1:15" ht="15.75" customHeight="1" x14ac:dyDescent="0.25">
      <c r="D6048" s="9"/>
      <c r="H6048" s="9"/>
    </row>
    <row r="6049" spans="4:8" ht="15.75" customHeight="1" x14ac:dyDescent="0.25">
      <c r="D6049" s="9"/>
      <c r="H6049" s="9"/>
    </row>
    <row r="6050" spans="4:8" ht="15.75" customHeight="1" x14ac:dyDescent="0.25">
      <c r="D6050" s="9"/>
      <c r="H6050" s="9"/>
    </row>
    <row r="6051" spans="4:8" ht="15.75" customHeight="1" x14ac:dyDescent="0.25">
      <c r="D6051" s="9"/>
      <c r="H6051" s="9"/>
    </row>
    <row r="6052" spans="4:8" ht="15.75" customHeight="1" x14ac:dyDescent="0.25">
      <c r="D6052" s="9"/>
      <c r="H6052" s="9"/>
    </row>
    <row r="6053" spans="4:8" ht="15.75" customHeight="1" x14ac:dyDescent="0.25">
      <c r="D6053" s="9"/>
      <c r="H6053" s="9"/>
    </row>
    <row r="6054" spans="4:8" ht="15.75" customHeight="1" x14ac:dyDescent="0.25">
      <c r="D6054" s="9"/>
      <c r="H6054" s="9"/>
    </row>
    <row r="6055" spans="4:8" ht="15.75" customHeight="1" x14ac:dyDescent="0.25">
      <c r="D6055" s="9"/>
      <c r="H6055" s="9"/>
    </row>
    <row r="6056" spans="4:8" ht="15.75" customHeight="1" x14ac:dyDescent="0.25">
      <c r="D6056" s="9"/>
      <c r="H6056" s="9"/>
    </row>
    <row r="6057" spans="4:8" ht="15.75" customHeight="1" x14ac:dyDescent="0.25">
      <c r="D6057" s="9"/>
      <c r="H6057" s="9"/>
    </row>
    <row r="6058" spans="4:8" ht="15.75" customHeight="1" x14ac:dyDescent="0.25">
      <c r="D6058" s="9"/>
      <c r="H6058" s="9"/>
    </row>
    <row r="6059" spans="4:8" ht="15.75" customHeight="1" x14ac:dyDescent="0.25">
      <c r="D6059" s="9"/>
      <c r="H6059" s="9"/>
    </row>
    <row r="6060" spans="4:8" ht="15.75" customHeight="1" x14ac:dyDescent="0.25">
      <c r="D6060" s="9"/>
      <c r="H6060" s="9"/>
    </row>
    <row r="6061" spans="4:8" ht="15.75" customHeight="1" x14ac:dyDescent="0.25">
      <c r="D6061" s="9"/>
      <c r="H6061" s="9"/>
    </row>
    <row r="6062" spans="4:8" ht="15.75" customHeight="1" x14ac:dyDescent="0.25">
      <c r="D6062" s="9"/>
      <c r="H6062" s="9"/>
    </row>
    <row r="6063" spans="4:8" ht="15.75" customHeight="1" x14ac:dyDescent="0.25">
      <c r="D6063" s="9"/>
      <c r="H6063" s="9"/>
    </row>
    <row r="6064" spans="4:8" ht="15.75" customHeight="1" x14ac:dyDescent="0.25">
      <c r="D6064" s="9"/>
      <c r="H6064" s="9"/>
    </row>
    <row r="6065" spans="1:15" ht="15.75" customHeight="1" x14ac:dyDescent="0.25">
      <c r="A6065" s="36" t="s">
        <v>21</v>
      </c>
      <c r="B6065" s="36"/>
      <c r="C6065" s="36"/>
      <c r="D6065" s="36"/>
      <c r="E6065" s="36"/>
      <c r="F6065" s="36"/>
      <c r="G6065" s="36"/>
      <c r="H6065" s="36"/>
    </row>
    <row r="6066" spans="1:15" ht="15.75" customHeight="1" x14ac:dyDescent="0.25">
      <c r="A6066" s="17"/>
      <c r="B6066" s="17"/>
      <c r="C6066" s="17"/>
      <c r="D6066" s="18"/>
      <c r="E6066" s="17"/>
      <c r="F6066" s="17"/>
      <c r="G6066" s="17"/>
      <c r="H6066" s="24"/>
    </row>
    <row r="6067" spans="1:15" ht="15.75" customHeight="1" x14ac:dyDescent="0.25">
      <c r="A6067" s="17" t="s">
        <v>28</v>
      </c>
      <c r="B6067" s="17"/>
      <c r="C6067" s="17"/>
      <c r="D6067" s="18"/>
      <c r="E6067" s="17"/>
      <c r="F6067" s="19" t="s">
        <v>24</v>
      </c>
      <c r="G6067" s="21" t="s">
        <v>1095</v>
      </c>
      <c r="H6067" s="22"/>
    </row>
    <row r="6068" spans="1:15" ht="15.75" customHeight="1" x14ac:dyDescent="0.3">
      <c r="A6068" s="17" t="inlineStr">
        <is>
          <t>Dealer-004</t>
        </is>
      </c>
      <c r="B6068" s="87"/>
      <c r="C6068" s="17"/>
      <c r="D6068" s="18"/>
      <c r="E6068" s="17"/>
      <c r="F6068" s="19" t="s">
        <v>29</v>
      </c>
      <c r="G6068" s="17" t="s">
        <v>1100</v>
      </c>
      <c r="H6068" s="18"/>
    </row>
    <row r="6069" spans="1:15" ht="15.75" customHeight="1" x14ac:dyDescent="0.3">
      <c r="A6069" s="17" t="inlineStr">
        <is>
          <t>Address line (redacted)</t>
        </is>
      </c>
      <c r="B6069" s="87"/>
      <c r="C6069" s="17"/>
      <c r="D6069" s="18"/>
      <c r="E6069" s="19"/>
      <c r="F6069" s="17"/>
      <c r="G6069" s="17"/>
      <c r="H6069" s="25"/>
    </row>
    <row r="6070" spans="1:15" ht="15.75" customHeight="1" x14ac:dyDescent="0.3">
      <c r="A6070" s="17" t="inlineStr">
        <is>
          <t>Address line (redacted)</t>
        </is>
      </c>
      <c r="B6070" s="87"/>
      <c r="C6070" s="17"/>
      <c r="D6070" s="265"/>
      <c r="E6070" s="265"/>
      <c r="F6070" s="265"/>
      <c r="G6070" s="265"/>
      <c r="H6070" s="25"/>
    </row>
    <row r="6071" spans="1:15" ht="15.75" customHeight="1" x14ac:dyDescent="0.25">
      <c r="A6071" s="17"/>
      <c r="D6071" s="265"/>
      <c r="E6071" s="265"/>
      <c r="F6071" s="265"/>
      <c r="G6071" s="265"/>
      <c r="H6071" s="25"/>
    </row>
    <row r="6072" spans="1:15" ht="15.75" customHeight="1" x14ac:dyDescent="0.25">
      <c r="A6072" s="17" t="s">
        <v>34</v>
      </c>
      <c r="B6072" s="17"/>
      <c r="C6072" s="17"/>
      <c r="D6072" s="18"/>
      <c r="E6072" s="17"/>
      <c r="F6072" s="18"/>
      <c r="G6072" s="17"/>
      <c r="H6072" s="25"/>
    </row>
    <row r="6073" spans="1:15" ht="15.75" customHeight="1" x14ac:dyDescent="0.25">
      <c r="A6073" s="17" t="s">
        <v>35</v>
      </c>
      <c r="B6073" s="17"/>
      <c r="C6073" s="17"/>
      <c r="D6073" s="18"/>
      <c r="E6073" s="17"/>
      <c r="F6073" s="18"/>
      <c r="G6073" s="17"/>
      <c r="H6073" s="25"/>
    </row>
    <row r="6074" spans="1:15" ht="15.75" customHeight="1" x14ac:dyDescent="0.25">
      <c r="A6074" s="17" t="s">
        <v>36</v>
      </c>
      <c r="B6074" s="17"/>
      <c r="C6074" s="17"/>
      <c r="D6074" s="18"/>
      <c r="E6074" s="17"/>
      <c r="F6074" s="18"/>
      <c r="G6074" s="17"/>
      <c r="H6074" s="25"/>
    </row>
    <row r="6075" spans="1:15" ht="15.75" customHeight="1" x14ac:dyDescent="0.25">
      <c r="A6075" s="26" t="s">
        <v>37</v>
      </c>
      <c r="B6075" s="27" t="s">
        <v>38</v>
      </c>
      <c r="C6075" s="401"/>
      <c r="D6075" s="402" t="s">
        <v>39</v>
      </c>
      <c r="E6075" s="403" t="s">
        <v>40</v>
      </c>
      <c r="F6075" s="30" t="s">
        <v>41</v>
      </c>
      <c r="G6075" s="31" t="s">
        <v>42</v>
      </c>
      <c r="H6075" s="33" t="s">
        <v>43</v>
      </c>
    </row>
    <row r="6076" spans="1:15" ht="15.75" customHeight="1" x14ac:dyDescent="0.25">
      <c r="A6076" s="34"/>
      <c r="B6076" s="35"/>
      <c r="C6076" s="36"/>
      <c r="D6076" s="37"/>
      <c r="E6076" s="37"/>
      <c r="F6076" s="38"/>
      <c r="G6076" s="39"/>
      <c r="H6076" s="40"/>
    </row>
    <row r="6077" spans="1:15" ht="15.75" customHeight="1" x14ac:dyDescent="0.25">
      <c r="A6077" s="47"/>
      <c r="B6077" s="518" t="s">
        <v>825</v>
      </c>
      <c r="C6077" s="519"/>
      <c r="D6077" s="108"/>
      <c r="E6077" s="108"/>
      <c r="F6077" s="194"/>
      <c r="G6077" s="262"/>
      <c r="H6077" s="45"/>
    </row>
    <row r="6078" spans="1:15" ht="15.75" customHeight="1" x14ac:dyDescent="0.25">
      <c r="A6078" s="47">
        <v>1</v>
      </c>
      <c r="B6078" s="408" t="s">
        <v>1455</v>
      </c>
      <c r="C6078" s="532" t="s">
        <v>486</v>
      </c>
      <c r="D6078" s="108">
        <v>2</v>
      </c>
      <c r="E6078" s="108">
        <v>25</v>
      </c>
      <c r="F6078" s="194">
        <f>+E6078*D6078</f>
      </c>
      <c r="G6078" s="50">
        <v>1</v>
      </c>
      <c r="H6078" s="45">
        <f>+G6078*F6078</f>
      </c>
      <c r="I6078" s="17"/>
      <c r="J6078" s="17"/>
      <c r="K6078" s="17"/>
      <c r="L6078" s="17"/>
      <c r="M6078" s="17"/>
      <c r="N6078" s="17"/>
      <c r="O6078" s="17"/>
    </row>
    <row r="6079" spans="1:15" ht="15" customHeight="1" x14ac:dyDescent="0.25">
      <c r="A6079" s="47"/>
      <c r="B6079" s="533" t="s">
        <v>934</v>
      </c>
      <c r="C6079" s="534"/>
      <c r="D6079" s="534"/>
      <c r="E6079" s="534"/>
      <c r="F6079" s="534"/>
      <c r="G6079" s="535"/>
      <c r="H6079" s="45"/>
    </row>
    <row r="6080" spans="1:15" ht="15" customHeight="1" x14ac:dyDescent="0.25">
      <c r="A6080" s="47"/>
      <c r="B6080" s="536"/>
      <c r="C6080" s="351"/>
      <c r="D6080" s="351"/>
      <c r="E6080" s="351"/>
      <c r="F6080" s="351"/>
      <c r="G6080" s="537"/>
      <c r="H6080" s="45"/>
    </row>
    <row r="6081" spans="1:8" ht="15" customHeight="1" x14ac:dyDescent="0.25">
      <c r="A6081" s="47"/>
      <c r="B6081" s="536"/>
      <c r="C6081" s="351"/>
      <c r="D6081" s="351"/>
      <c r="E6081" s="351"/>
      <c r="F6081" s="351"/>
      <c r="G6081" s="537"/>
      <c r="H6081" s="45"/>
    </row>
    <row r="6082" spans="1:8" ht="15" customHeight="1" x14ac:dyDescent="0.25">
      <c r="A6082" s="47"/>
      <c r="B6082" s="536"/>
      <c r="C6082" s="351"/>
      <c r="D6082" s="351"/>
      <c r="E6082" s="351"/>
      <c r="F6082" s="351"/>
      <c r="G6082" s="537"/>
      <c r="H6082" s="45"/>
    </row>
    <row r="6083" spans="1:8" ht="15.75" customHeight="1" x14ac:dyDescent="0.25">
      <c r="A6083" s="47"/>
      <c r="B6083" s="536"/>
      <c r="C6083" s="351"/>
      <c r="D6083" s="351"/>
      <c r="E6083" s="351"/>
      <c r="F6083" s="351"/>
      <c r="G6083" s="537"/>
      <c r="H6083" s="45"/>
    </row>
    <row r="6084" spans="1:8" ht="15.75" customHeight="1" x14ac:dyDescent="0.25">
      <c r="A6084" s="62"/>
      <c r="B6084" s="63"/>
      <c r="C6084" s="64" t="s">
        <v>58</v>
      </c>
      <c r="D6084" s="338">
        <f>SUM(D6078:D6083)</f>
      </c>
      <c r="E6084" s="28"/>
      <c r="F6084" s="338">
        <f>SUM(F6078:F6083)</f>
      </c>
      <c r="G6084" s="339"/>
      <c r="H6084" s="328">
        <f>SUM(H6078:H6083)</f>
      </c>
    </row>
    <row r="6085" spans="1:8" ht="15.75" customHeight="1" x14ac:dyDescent="0.25">
      <c r="A6085" s="69"/>
      <c r="B6085" s="70"/>
      <c r="C6085" s="70"/>
      <c r="D6085" s="71"/>
      <c r="E6085" s="70"/>
      <c r="F6085" s="72"/>
      <c r="G6085" s="73"/>
      <c r="H6085" s="74"/>
    </row>
    <row r="6086" spans="1:8" ht="15.75" customHeight="1" x14ac:dyDescent="0.25">
      <c r="A6086" s="85" t="s">
        <v>72</v>
      </c>
      <c r="B6086" s="85"/>
      <c r="C6086" s="85"/>
      <c r="D6086" s="85"/>
      <c r="E6086" s="85"/>
      <c r="F6086" s="85"/>
      <c r="G6086" s="85"/>
      <c r="H6086" s="85"/>
    </row>
    <row r="6087" spans="1:8" ht="15.75" customHeight="1" x14ac:dyDescent="0.25">
      <c r="A6087" s="76"/>
      <c r="B6087" s="76"/>
      <c r="C6087" s="76"/>
      <c r="D6087" s="77" t="s">
        <v>59</v>
      </c>
      <c r="E6087" s="76" t="s">
        <v>60</v>
      </c>
      <c r="F6087" s="76"/>
      <c r="G6087" s="17"/>
      <c r="H6087" s="25"/>
    </row>
    <row r="6088" spans="1:8" ht="15.75" customHeight="1" x14ac:dyDescent="0.25">
      <c r="A6088" s="76"/>
      <c r="B6088" s="76"/>
      <c r="C6088" s="76"/>
      <c r="D6088" s="77"/>
      <c r="E6088" s="76"/>
      <c r="F6088" s="76"/>
      <c r="G6088" s="17"/>
      <c r="H6088" s="25"/>
    </row>
    <row r="6089" spans="1:8" ht="15.75" customHeight="1" x14ac:dyDescent="0.25">
      <c r="A6089" s="76"/>
      <c r="B6089" s="76"/>
      <c r="C6089" s="76"/>
      <c r="D6089" s="77"/>
      <c r="E6089" s="76" t="s">
        <v>61</v>
      </c>
      <c r="F6089" s="76"/>
      <c r="G6089" s="17"/>
      <c r="H6089" s="25"/>
    </row>
    <row r="6090" spans="1:8" ht="15.75" customHeight="1" x14ac:dyDescent="0.25">
      <c r="D6090" s="9"/>
      <c r="H6090" s="9"/>
    </row>
    <row r="6091" spans="1:8" ht="15.75" customHeight="1" x14ac:dyDescent="0.25">
      <c r="D6091" s="9"/>
      <c r="H6091" s="9"/>
    </row>
    <row r="6092" spans="1:8" ht="15.75" customHeight="1" x14ac:dyDescent="0.25">
      <c r="D6092" s="9"/>
      <c r="H6092" s="9"/>
    </row>
    <row r="6093" spans="1:8" ht="15.75" customHeight="1" x14ac:dyDescent="0.25">
      <c r="D6093" s="9"/>
      <c r="H6093" s="9"/>
    </row>
    <row r="6094" spans="1:8" ht="15.75" customHeight="1" x14ac:dyDescent="0.25">
      <c r="D6094" s="9"/>
      <c r="H6094" s="9"/>
    </row>
    <row r="6095" spans="1:8" ht="15.75" customHeight="1" x14ac:dyDescent="0.25">
      <c r="D6095" s="9"/>
      <c r="H6095" s="9"/>
    </row>
    <row r="6096" spans="1:8" ht="15.75" customHeight="1" x14ac:dyDescent="0.25">
      <c r="D6096" s="9"/>
      <c r="H6096" s="9"/>
    </row>
    <row r="6097" spans="1:8" ht="15.75" customHeight="1" x14ac:dyDescent="0.25">
      <c r="D6097" s="9"/>
      <c r="H6097" s="9"/>
    </row>
    <row r="6098" spans="1:8" ht="15.75" customHeight="1" x14ac:dyDescent="0.25">
      <c r="D6098" s="9"/>
      <c r="H6098" s="9"/>
    </row>
    <row r="6099" spans="1:8" ht="15.75" customHeight="1" x14ac:dyDescent="0.25">
      <c r="D6099" s="9"/>
      <c r="H6099" s="9"/>
    </row>
    <row r="6100" spans="1:8" ht="15.75" customHeight="1" x14ac:dyDescent="0.25">
      <c r="D6100" s="9"/>
      <c r="H6100" s="9"/>
    </row>
    <row r="6101" spans="1:8" ht="15.75" customHeight="1" x14ac:dyDescent="0.25">
      <c r="D6101" s="9"/>
      <c r="H6101" s="9"/>
    </row>
    <row r="6102" spans="1:8" ht="15.75" customHeight="1" x14ac:dyDescent="0.25">
      <c r="D6102" s="9"/>
      <c r="H6102" s="9"/>
    </row>
    <row r="6103" spans="1:8" ht="15.75" customHeight="1" x14ac:dyDescent="0.25">
      <c r="D6103" s="9"/>
      <c r="H6103" s="9"/>
    </row>
    <row r="6104" spans="1:8" ht="15.75" customHeight="1" x14ac:dyDescent="0.25">
      <c r="D6104" s="9"/>
      <c r="H6104" s="9"/>
    </row>
    <row r="6105" spans="1:8" ht="15.75" customHeight="1" x14ac:dyDescent="0.25">
      <c r="D6105" s="9"/>
      <c r="H6105" s="9"/>
    </row>
    <row r="6106" spans="1:8" ht="15.75" customHeight="1" x14ac:dyDescent="0.25">
      <c r="D6106" s="9"/>
      <c r="H6106" s="9"/>
    </row>
    <row r="6107" spans="1:8" ht="15.75" customHeight="1" x14ac:dyDescent="0.25">
      <c r="D6107" s="9"/>
      <c r="H6107" s="9"/>
    </row>
    <row r="6108" spans="1:8" ht="15.75" customHeight="1" x14ac:dyDescent="0.25">
      <c r="D6108" s="9"/>
      <c r="H6108" s="9"/>
    </row>
    <row r="6109" spans="1:8" ht="15.75" customHeight="1" x14ac:dyDescent="0.25">
      <c r="D6109" s="9"/>
      <c r="H6109" s="9"/>
    </row>
    <row r="6110" spans="1:8" ht="15.75" customHeight="1" x14ac:dyDescent="0.25">
      <c r="A6110" s="36" t="s">
        <v>21</v>
      </c>
      <c r="B6110" s="36"/>
      <c r="C6110" s="36"/>
      <c r="D6110" s="36"/>
      <c r="E6110" s="36"/>
      <c r="F6110" s="36"/>
      <c r="G6110" s="36"/>
      <c r="H6110" s="36"/>
    </row>
    <row r="6111" spans="1:8" ht="15.75" customHeight="1" x14ac:dyDescent="0.25">
      <c r="A6111" s="17"/>
      <c r="B6111" s="17"/>
      <c r="C6111" s="17"/>
      <c r="D6111" s="18"/>
      <c r="E6111" s="17"/>
      <c r="F6111" s="17"/>
      <c r="G6111" s="17"/>
      <c r="H6111" s="24"/>
    </row>
    <row r="6112" spans="1:8" ht="15.75" customHeight="1" x14ac:dyDescent="0.25">
      <c r="A6112" s="17" t="s">
        <v>28</v>
      </c>
      <c r="B6112" s="17"/>
      <c r="C6112" s="17"/>
      <c r="D6112" s="18"/>
      <c r="E6112" s="17"/>
      <c r="F6112" s="19" t="s">
        <v>24</v>
      </c>
      <c r="G6112" s="21" t="s">
        <v>689</v>
      </c>
      <c r="H6112" s="22"/>
    </row>
    <row r="6113" spans="1:8" ht="15.75" customHeight="1" x14ac:dyDescent="0.3">
      <c r="A6113" s="17" t="inlineStr">
        <is>
          <t>Dealer-003</t>
        </is>
      </c>
      <c r="B6113" s="87"/>
      <c r="C6113" s="17"/>
      <c r="D6113" s="18"/>
      <c r="E6113" s="17"/>
      <c r="F6113" s="19" t="s">
        <v>29</v>
      </c>
      <c r="G6113" s="17" t="s">
        <v>1101</v>
      </c>
      <c r="H6113" s="18"/>
    </row>
    <row r="6114" spans="1:8" ht="15.75" customHeight="1" x14ac:dyDescent="0.3">
      <c r="A6114" s="17" t="inlineStr">
        <is>
          <t>Address line (redacted)</t>
        </is>
      </c>
      <c r="B6114" s="87"/>
      <c r="C6114" s="17"/>
      <c r="D6114" s="18"/>
      <c r="E6114" s="19"/>
      <c r="F6114" s="17"/>
      <c r="G6114" s="17"/>
      <c r="H6114" s="25"/>
    </row>
    <row r="6115" spans="1:8" ht="15.75" customHeight="1" x14ac:dyDescent="0.3">
      <c r="A6115" s="17" t="inlineStr">
        <is>
          <t>Address line (redacted)</t>
        </is>
      </c>
      <c r="B6115" s="87"/>
      <c r="C6115" s="17"/>
      <c r="D6115" s="24"/>
      <c r="E6115" s="17"/>
      <c r="F6115" s="18"/>
      <c r="G6115" s="17"/>
      <c r="H6115" s="25"/>
    </row>
    <row r="6116" spans="1:8" ht="15.75" customHeight="1" x14ac:dyDescent="0.25">
      <c r="D6116" s="24"/>
      <c r="E6116" s="17"/>
      <c r="F6116" s="18"/>
      <c r="G6116" s="17"/>
      <c r="H6116" s="25"/>
    </row>
    <row r="6117" spans="1:8" ht="15.75" customHeight="1" x14ac:dyDescent="0.25">
      <c r="A6117" s="17" t="s">
        <v>34</v>
      </c>
      <c r="B6117" s="17"/>
      <c r="C6117" s="17"/>
      <c r="D6117" s="18"/>
      <c r="E6117" s="17"/>
      <c r="F6117" s="18"/>
      <c r="G6117" s="17"/>
      <c r="H6117" s="25"/>
    </row>
    <row r="6118" spans="1:8" ht="15.75" customHeight="1" x14ac:dyDescent="0.25">
      <c r="A6118" s="17" t="s">
        <v>35</v>
      </c>
      <c r="B6118" s="17"/>
      <c r="C6118" s="17"/>
      <c r="D6118" s="18"/>
      <c r="E6118" s="17"/>
      <c r="F6118" s="18"/>
      <c r="G6118" s="17"/>
      <c r="H6118" s="25"/>
    </row>
    <row r="6119" spans="1:8" ht="15.75" customHeight="1" x14ac:dyDescent="0.25">
      <c r="A6119" s="17" t="s">
        <v>36</v>
      </c>
      <c r="B6119" s="17"/>
      <c r="C6119" s="17"/>
      <c r="D6119" s="18"/>
      <c r="E6119" s="17"/>
      <c r="F6119" s="18"/>
      <c r="G6119" s="17"/>
      <c r="H6119" s="25"/>
    </row>
    <row r="6120" spans="1:8" ht="15.75" customHeight="1" x14ac:dyDescent="0.25">
      <c r="A6120" s="17"/>
      <c r="B6120" s="17"/>
      <c r="C6120" s="17"/>
      <c r="D6120" s="18"/>
      <c r="E6120" s="17"/>
      <c r="F6120" s="18"/>
      <c r="G6120" s="17"/>
      <c r="H6120" s="25"/>
    </row>
    <row r="6121" spans="1:8" ht="15.75" customHeight="1" x14ac:dyDescent="0.25">
      <c r="A6121" s="26" t="s">
        <v>37</v>
      </c>
      <c r="B6121" s="27" t="s">
        <v>38</v>
      </c>
      <c r="C6121" s="27"/>
      <c r="D6121" s="28" t="s">
        <v>39</v>
      </c>
      <c r="E6121" s="29" t="s">
        <v>40</v>
      </c>
      <c r="F6121" s="30" t="s">
        <v>41</v>
      </c>
      <c r="G6121" s="31" t="s">
        <v>42</v>
      </c>
      <c r="H6121" s="33" t="s">
        <v>43</v>
      </c>
    </row>
    <row r="6122" spans="1:8" ht="15.75" customHeight="1" x14ac:dyDescent="0.25">
      <c r="A6122" s="34"/>
      <c r="B6122" s="35"/>
      <c r="C6122" s="36"/>
      <c r="D6122" s="37"/>
      <c r="E6122" s="37"/>
      <c r="F6122" s="38"/>
      <c r="G6122" s="39"/>
      <c r="H6122" s="40"/>
    </row>
    <row r="6123" spans="1:8" ht="15.75" customHeight="1" x14ac:dyDescent="0.25">
      <c r="A6123" s="47"/>
      <c r="B6123" s="79" t="s">
        <v>1459</v>
      </c>
      <c r="C6123" s="80"/>
      <c r="D6123" s="50"/>
      <c r="E6123" s="50"/>
      <c r="F6123" s="50"/>
      <c r="G6123" s="50"/>
      <c r="H6123" s="45"/>
    </row>
    <row r="6124" spans="1:8" ht="15.75" customHeight="1" x14ac:dyDescent="0.25">
      <c r="A6124" s="47">
        <v>1</v>
      </c>
      <c r="B6124" s="333" t="s">
        <v>181</v>
      </c>
      <c r="C6124" s="334" t="s">
        <v>956</v>
      </c>
      <c r="D6124" s="187">
        <v>6</v>
      </c>
      <c r="E6124" s="336">
        <v>4</v>
      </c>
      <c r="F6124" s="335">
        <v>23</v>
      </c>
      <c r="G6124" s="106">
        <v>1</v>
      </c>
      <c r="H6124" s="45">
        <f>+G6124*F6124</f>
      </c>
    </row>
    <row r="6125" spans="1:8" ht="15.75" customHeight="1" x14ac:dyDescent="0.25">
      <c r="A6125" s="47">
        <v>2</v>
      </c>
      <c r="B6125" s="333" t="s">
        <v>181</v>
      </c>
      <c r="C6125" s="334" t="s">
        <v>956</v>
      </c>
      <c r="D6125" s="232"/>
      <c r="E6125" s="538"/>
      <c r="F6125" s="335">
        <v>1</v>
      </c>
      <c r="G6125" s="224" t="s">
        <v>571</v>
      </c>
      <c r="H6125" s="45"/>
    </row>
    <row r="6126" spans="1:8" ht="15.75" customHeight="1" x14ac:dyDescent="0.25">
      <c r="A6126" s="47"/>
      <c r="B6126" s="79" t="s">
        <v>1461</v>
      </c>
      <c r="C6126" s="80"/>
      <c r="D6126" s="232"/>
      <c r="E6126" s="538"/>
      <c r="F6126" s="335"/>
      <c r="G6126" s="106"/>
      <c r="H6126" s="45"/>
    </row>
    <row r="6127" spans="1:8" ht="15.75" customHeight="1" x14ac:dyDescent="0.25">
      <c r="A6127" s="47">
        <v>3</v>
      </c>
      <c r="B6127" s="333" t="s">
        <v>591</v>
      </c>
      <c r="C6127" s="334" t="s">
        <v>438</v>
      </c>
      <c r="D6127" s="187">
        <v>4</v>
      </c>
      <c r="E6127" s="336">
        <v>6</v>
      </c>
      <c r="F6127" s="335">
        <v>23</v>
      </c>
      <c r="G6127" s="106">
        <v>1</v>
      </c>
      <c r="H6127" s="45">
        <f>+G6127*F6127</f>
      </c>
    </row>
    <row r="6128" spans="1:8" ht="15.75" customHeight="1" x14ac:dyDescent="0.25">
      <c r="A6128" s="47">
        <v>4</v>
      </c>
      <c r="B6128" s="333" t="s">
        <v>591</v>
      </c>
      <c r="C6128" s="334" t="s">
        <v>438</v>
      </c>
      <c r="D6128" s="232"/>
      <c r="E6128" s="538"/>
      <c r="F6128" s="335">
        <v>1</v>
      </c>
      <c r="G6128" s="224" t="s">
        <v>571</v>
      </c>
      <c r="H6128" s="45"/>
    </row>
    <row r="6129" spans="1:8" ht="15.75" customHeight="1" x14ac:dyDescent="0.25">
      <c r="A6129" s="83"/>
      <c r="B6129" s="84"/>
      <c r="C6129" s="17"/>
      <c r="D6129" s="58"/>
      <c r="E6129" s="58"/>
      <c r="F6129" s="18"/>
      <c r="G6129" s="58"/>
      <c r="H6129" s="61"/>
    </row>
    <row r="6130" spans="1:8" ht="15.75" customHeight="1" x14ac:dyDescent="0.25">
      <c r="A6130" s="62"/>
      <c r="B6130" s="63"/>
      <c r="C6130" s="64" t="s">
        <v>58</v>
      </c>
      <c r="D6130" s="338">
        <f>SUM(D6123:D6129)</f>
      </c>
      <c r="E6130" s="28"/>
      <c r="F6130" s="28"/>
      <c r="G6130" s="339"/>
      <c r="H6130" s="328">
        <f>SUM(H6124:H6129)</f>
      </c>
    </row>
    <row r="6131" spans="1:8" ht="15.75" customHeight="1" x14ac:dyDescent="0.25">
      <c r="A6131" s="69"/>
      <c r="B6131" s="70"/>
      <c r="C6131" s="70"/>
      <c r="D6131" s="71"/>
      <c r="E6131" s="70"/>
      <c r="F6131" s="72"/>
      <c r="G6131" s="73"/>
      <c r="H6131" s="74"/>
    </row>
    <row r="6132" spans="1:8" ht="15.75" customHeight="1" x14ac:dyDescent="0.25">
      <c r="A6132" s="85" t="s">
        <v>72</v>
      </c>
      <c r="B6132" s="85"/>
      <c r="C6132" s="85"/>
      <c r="D6132" s="85"/>
      <c r="E6132" s="85"/>
      <c r="F6132" s="85"/>
      <c r="G6132" s="85"/>
      <c r="H6132" s="85"/>
    </row>
    <row r="6133" spans="1:8" ht="15.75" customHeight="1" x14ac:dyDescent="0.25">
      <c r="A6133" s="76"/>
      <c r="B6133" s="76"/>
      <c r="C6133" s="76"/>
      <c r="D6133" s="77" t="s">
        <v>59</v>
      </c>
      <c r="E6133" s="76" t="s">
        <v>60</v>
      </c>
      <c r="F6133" s="76"/>
      <c r="G6133" s="17"/>
      <c r="H6133" s="25"/>
    </row>
    <row r="6134" spans="1:8" ht="15.75" customHeight="1" x14ac:dyDescent="0.25">
      <c r="A6134" s="17"/>
      <c r="B6134" s="17"/>
      <c r="C6134" s="17"/>
      <c r="D6134" s="18"/>
      <c r="E6134" s="17"/>
      <c r="F6134" s="17"/>
      <c r="G6134" s="17"/>
      <c r="H6134" s="25"/>
    </row>
    <row r="6135" spans="1:8" ht="15.75" customHeight="1" x14ac:dyDescent="0.25">
      <c r="A6135" s="17"/>
      <c r="B6135" s="17"/>
      <c r="C6135" s="17"/>
      <c r="D6135" s="18"/>
      <c r="E6135" s="17"/>
      <c r="F6135" s="17"/>
      <c r="G6135" s="17"/>
      <c r="H6135" s="25"/>
    </row>
    <row r="6136" spans="1:8" ht="15.75" customHeight="1" x14ac:dyDescent="0.25">
      <c r="A6136" s="76"/>
      <c r="B6136" s="76"/>
      <c r="C6136" s="76"/>
      <c r="D6136" s="77"/>
      <c r="E6136" s="76" t="s">
        <v>61</v>
      </c>
      <c r="F6136" s="76"/>
      <c r="G6136" s="17"/>
      <c r="H6136" s="25"/>
    </row>
    <row r="6137" spans="1:8" ht="15.75" customHeight="1" x14ac:dyDescent="0.25">
      <c r="D6137" s="9"/>
      <c r="H6137" s="9"/>
    </row>
    <row r="6138" spans="1:8" ht="15.75" customHeight="1" x14ac:dyDescent="0.25">
      <c r="D6138" s="9"/>
      <c r="H6138" s="9"/>
    </row>
    <row r="6139" spans="1:8" ht="15.75" customHeight="1" x14ac:dyDescent="0.25">
      <c r="D6139" s="9"/>
      <c r="H6139" s="9"/>
    </row>
    <row r="6140" spans="1:8" ht="15.75" customHeight="1" x14ac:dyDescent="0.25">
      <c r="D6140" s="9"/>
      <c r="H6140" s="9"/>
    </row>
    <row r="6141" spans="1:8" ht="15.75" customHeight="1" x14ac:dyDescent="0.25">
      <c r="D6141" s="9"/>
      <c r="H6141" s="9"/>
    </row>
    <row r="6142" spans="1:8" ht="15.75" customHeight="1" x14ac:dyDescent="0.25">
      <c r="D6142" s="9"/>
      <c r="H6142" s="9"/>
    </row>
    <row r="6143" spans="1:8" ht="15.75" customHeight="1" x14ac:dyDescent="0.25">
      <c r="D6143" s="9"/>
      <c r="H6143" s="9"/>
    </row>
    <row r="6144" spans="1:8" ht="15.75" customHeight="1" x14ac:dyDescent="0.25">
      <c r="D6144" s="9"/>
      <c r="H6144" s="9"/>
    </row>
    <row r="6145" spans="1:8" ht="15.75" customHeight="1" x14ac:dyDescent="0.25">
      <c r="D6145" s="9"/>
      <c r="H6145" s="9"/>
    </row>
    <row r="6146" spans="1:8" ht="15.75" customHeight="1" x14ac:dyDescent="0.25">
      <c r="D6146" s="9"/>
      <c r="H6146" s="9"/>
    </row>
    <row r="6147" spans="1:8" ht="15.75" customHeight="1" x14ac:dyDescent="0.25">
      <c r="D6147" s="9"/>
      <c r="H6147" s="9"/>
    </row>
    <row r="6148" spans="1:8" ht="15.75" customHeight="1" x14ac:dyDescent="0.25">
      <c r="D6148" s="9"/>
      <c r="H6148" s="9"/>
    </row>
    <row r="6149" spans="1:8" ht="15.75" customHeight="1" x14ac:dyDescent="0.25">
      <c r="D6149" s="9"/>
      <c r="H6149" s="9"/>
    </row>
    <row r="6150" spans="1:8" ht="15.75" customHeight="1" x14ac:dyDescent="0.25">
      <c r="D6150" s="9"/>
      <c r="H6150" s="9"/>
    </row>
    <row r="6151" spans="1:8" ht="15.75" customHeight="1" x14ac:dyDescent="0.25">
      <c r="D6151" s="9"/>
      <c r="H6151" s="9"/>
    </row>
    <row r="6152" spans="1:8" ht="15.75" customHeight="1" x14ac:dyDescent="0.25">
      <c r="D6152" s="9"/>
      <c r="H6152" s="9"/>
    </row>
    <row r="6153" spans="1:8" ht="15.75" customHeight="1" x14ac:dyDescent="0.25">
      <c r="D6153" s="9"/>
      <c r="H6153" s="9"/>
    </row>
    <row r="6154" spans="1:8" ht="15.75" customHeight="1" x14ac:dyDescent="0.25">
      <c r="D6154" s="9"/>
      <c r="H6154" s="9"/>
    </row>
    <row r="6155" spans="1:8" ht="15.75" customHeight="1" x14ac:dyDescent="0.25">
      <c r="A6155" s="10" t="s">
        <v>21</v>
      </c>
      <c r="B6155" s="10"/>
      <c r="C6155" s="10"/>
      <c r="D6155" s="10"/>
      <c r="E6155" s="10"/>
      <c r="F6155" s="10"/>
      <c r="G6155" s="10"/>
      <c r="H6155" s="10"/>
    </row>
    <row r="6156" spans="1:8" ht="15.75" customHeight="1" x14ac:dyDescent="0.25">
      <c r="D6156" s="9"/>
      <c r="H6156" s="9"/>
    </row>
    <row r="6157" spans="1:8" ht="15.75" customHeight="1" x14ac:dyDescent="0.25">
      <c r="A6157" s="17" t="s">
        <v>28</v>
      </c>
      <c r="B6157" s="17"/>
      <c r="C6157" s="86"/>
      <c r="D6157" s="18"/>
      <c r="E6157" s="17"/>
      <c r="F6157" s="19" t="s">
        <v>24</v>
      </c>
      <c r="G6157" s="21" t="s">
        <v>1106</v>
      </c>
      <c r="H6157" s="22"/>
    </row>
    <row r="6158" spans="1:8" ht="15.75" customHeight="1" x14ac:dyDescent="0.3">
      <c r="A6158" s="87" t="inlineStr">
        <is>
          <t>Dealer-002</t>
        </is>
      </c>
      <c r="B6158" s="87"/>
      <c r="C6158" s="86"/>
      <c r="D6158" s="18"/>
      <c r="E6158" s="17"/>
      <c r="F6158" s="19" t="s">
        <v>29</v>
      </c>
      <c r="G6158" s="17" t="s">
        <v>1107</v>
      </c>
      <c r="H6158" s="18"/>
    </row>
    <row r="6159" spans="1:8" ht="15.75" customHeight="1" x14ac:dyDescent="0.3">
      <c r="A6159" s="87" t="inlineStr">
        <is>
          <t>Address line (redacted)</t>
        </is>
      </c>
      <c r="B6159" s="87"/>
      <c r="C6159" s="138"/>
      <c r="D6159" s="138"/>
      <c r="E6159" s="138"/>
      <c r="F6159" s="18"/>
      <c r="G6159" s="17"/>
      <c r="H6159" s="25"/>
    </row>
    <row r="6160" spans="1:8" ht="15.75" customHeight="1" x14ac:dyDescent="0.3">
      <c r="A6160" s="87" t="inlineStr">
        <is>
          <t>Address line (redacted)</t>
        </is>
      </c>
      <c r="B6160" s="87"/>
      <c r="C6160" s="138"/>
      <c r="D6160" s="138"/>
      <c r="E6160" s="138"/>
      <c r="F6160" s="18"/>
      <c r="G6160" s="17"/>
      <c r="H6160" s="25"/>
    </row>
    <row r="6161" spans="1:8" ht="15.75" customHeight="1" x14ac:dyDescent="0.25">
      <c r="A6161" s="17"/>
      <c r="B6161" s="17"/>
      <c r="C6161" s="138"/>
      <c r="D6161" s="138"/>
      <c r="E6161" s="138"/>
      <c r="F6161" s="18"/>
      <c r="G6161" s="17"/>
      <c r="H6161" s="25"/>
    </row>
    <row r="6162" spans="1:8" ht="15.75" customHeight="1" x14ac:dyDescent="0.25">
      <c r="A6162" s="17" t="s">
        <v>79</v>
      </c>
      <c r="B6162" s="17"/>
      <c r="C6162" s="17"/>
      <c r="D6162" s="18"/>
      <c r="E6162" s="17"/>
      <c r="F6162" s="18"/>
      <c r="G6162" s="17"/>
      <c r="H6162" s="25"/>
    </row>
    <row r="6163" spans="1:8" ht="15.75" customHeight="1" x14ac:dyDescent="0.25">
      <c r="A6163" s="17"/>
      <c r="B6163" s="17"/>
      <c r="C6163" s="17"/>
      <c r="D6163" s="18"/>
      <c r="E6163" s="17"/>
      <c r="F6163" s="18"/>
      <c r="G6163" s="17"/>
      <c r="H6163" s="25"/>
    </row>
    <row r="6164" spans="1:8" ht="15.75" customHeight="1" x14ac:dyDescent="0.25">
      <c r="A6164" s="17" t="s">
        <v>35</v>
      </c>
      <c r="B6164" s="17"/>
      <c r="C6164" s="17"/>
      <c r="D6164" s="18"/>
      <c r="E6164" s="17"/>
      <c r="F6164" s="18"/>
      <c r="G6164" s="17"/>
      <c r="H6164" s="25"/>
    </row>
    <row r="6165" spans="1:8" ht="15.75" customHeight="1" x14ac:dyDescent="0.25">
      <c r="A6165" s="17" t="s">
        <v>36</v>
      </c>
      <c r="B6165" s="17"/>
      <c r="C6165" s="17"/>
      <c r="D6165" s="18"/>
      <c r="E6165" s="17"/>
      <c r="F6165" s="18"/>
      <c r="G6165" s="17"/>
      <c r="H6165" s="25"/>
    </row>
    <row r="6166" spans="1:8" ht="15.75" customHeight="1" x14ac:dyDescent="0.25">
      <c r="A6166" s="89" t="s">
        <v>37</v>
      </c>
      <c r="B6166" s="90" t="s">
        <v>38</v>
      </c>
      <c r="C6166" s="90"/>
      <c r="D6166" s="91" t="s">
        <v>39</v>
      </c>
      <c r="E6166" s="91" t="s">
        <v>40</v>
      </c>
      <c r="F6166" s="92" t="s">
        <v>41</v>
      </c>
      <c r="G6166" s="93" t="s">
        <v>42</v>
      </c>
      <c r="H6166" s="94" t="s">
        <v>43</v>
      </c>
    </row>
    <row r="6167" spans="1:8" ht="15.75" customHeight="1" x14ac:dyDescent="0.3">
      <c r="A6167" s="47"/>
      <c r="B6167" s="95"/>
      <c r="C6167" s="95"/>
      <c r="D6167" s="96"/>
      <c r="E6167" s="96"/>
      <c r="F6167" s="50"/>
      <c r="G6167" s="50"/>
      <c r="H6167" s="45"/>
    </row>
    <row r="6168" spans="1:8" ht="15.75" customHeight="1" x14ac:dyDescent="0.25">
      <c r="A6168" s="97"/>
      <c r="B6168" s="98" t="s">
        <v>803</v>
      </c>
      <c r="C6168" s="99"/>
      <c r="D6168" s="100"/>
      <c r="E6168" s="100"/>
      <c r="F6168" s="100"/>
      <c r="G6168" s="100"/>
      <c r="H6168" s="101"/>
    </row>
    <row r="6169" spans="1:8" ht="15.75" customHeight="1" x14ac:dyDescent="0.25">
      <c r="A6169" s="102">
        <v>1</v>
      </c>
      <c r="B6169" s="103" t="s">
        <v>912</v>
      </c>
      <c r="C6169" s="103" t="s">
        <v>106</v>
      </c>
      <c r="D6169" s="50">
        <v>10</v>
      </c>
      <c r="E6169" s="50">
        <v>100</v>
      </c>
      <c r="F6169" s="106">
        <f t="shared" ref="F6169:F6171" si="272">+E6169*D6169</f>
      </c>
      <c r="G6169" s="50">
        <v>1</v>
      </c>
      <c r="H6169" s="45">
        <f t="shared" ref="H6169:H6171" si="273">+G6169*F6169</f>
      </c>
    </row>
    <row r="6170" spans="1:8" ht="15.75" customHeight="1" x14ac:dyDescent="0.25">
      <c r="A6170" s="102">
        <v>2</v>
      </c>
      <c r="B6170" s="103" t="s">
        <v>913</v>
      </c>
      <c r="C6170" s="103" t="s">
        <v>107</v>
      </c>
      <c r="D6170" s="50">
        <v>91</v>
      </c>
      <c r="E6170" s="50">
        <v>100</v>
      </c>
      <c r="F6170" s="106">
        <f t="shared" si="272"/>
      </c>
      <c r="G6170" s="50">
        <v>1</v>
      </c>
      <c r="H6170" s="45">
        <f t="shared" si="273"/>
      </c>
    </row>
    <row r="6171" spans="1:8" ht="15.75" customHeight="1" x14ac:dyDescent="0.25">
      <c r="A6171" s="102">
        <v>3</v>
      </c>
      <c r="B6171" s="103" t="s">
        <v>914</v>
      </c>
      <c r="C6171" s="103" t="s">
        <v>108</v>
      </c>
      <c r="D6171" s="50">
        <v>49</v>
      </c>
      <c r="E6171" s="50">
        <v>100</v>
      </c>
      <c r="F6171" s="106">
        <f t="shared" si="272"/>
      </c>
      <c r="G6171" s="50">
        <v>1</v>
      </c>
      <c r="H6171" s="45">
        <f t="shared" si="273"/>
      </c>
    </row>
    <row r="6172" spans="1:8" ht="15.75" customHeight="1" x14ac:dyDescent="0.25">
      <c r="A6172" s="102"/>
      <c r="B6172" s="103"/>
      <c r="C6172" s="103"/>
      <c r="D6172" s="50"/>
      <c r="E6172" s="50"/>
      <c r="F6172" s="106"/>
      <c r="G6172" s="50"/>
      <c r="H6172" s="45"/>
    </row>
    <row r="6173" spans="1:8" ht="15.75" customHeight="1" x14ac:dyDescent="0.25">
      <c r="A6173" s="102"/>
      <c r="B6173" s="107"/>
      <c r="C6173" s="108"/>
      <c r="D6173" s="109"/>
      <c r="E6173" s="109"/>
      <c r="F6173" s="108"/>
      <c r="G6173" s="109"/>
      <c r="H6173" s="110"/>
    </row>
    <row r="6174" spans="1:8" ht="15.75" customHeight="1" x14ac:dyDescent="0.25">
      <c r="A6174" s="111"/>
      <c r="B6174" s="112"/>
      <c r="C6174" s="113"/>
      <c r="D6174" s="108"/>
      <c r="E6174" s="114"/>
      <c r="F6174" s="109"/>
      <c r="G6174" s="115"/>
      <c r="H6174" s="110"/>
    </row>
    <row r="6175" spans="1:8" ht="15.75" customHeight="1" x14ac:dyDescent="0.25">
      <c r="A6175" s="116"/>
      <c r="B6175" s="117"/>
      <c r="C6175" s="118" t="s">
        <v>58</v>
      </c>
      <c r="D6175" s="119">
        <f>SUM(D6169:D6174)</f>
      </c>
      <c r="E6175" s="119"/>
      <c r="F6175" s="119">
        <f>SUM(F6169:F6174)</f>
      </c>
      <c r="G6175" s="120"/>
      <c r="H6175" s="121">
        <f>SUM(H6169:H6174)</f>
      </c>
    </row>
    <row r="6176" spans="1:8" ht="15.75" customHeight="1" x14ac:dyDescent="0.25">
      <c r="A6176" s="122"/>
      <c r="B6176" s="123"/>
      <c r="C6176" s="124"/>
      <c r="D6176" s="60"/>
      <c r="E6176" s="125"/>
      <c r="F6176" s="125"/>
      <c r="G6176" s="126"/>
      <c r="H6176" s="74"/>
    </row>
    <row r="6177" spans="1:8" ht="15.75" customHeight="1" x14ac:dyDescent="0.25">
      <c r="A6177" s="127"/>
      <c r="B6177" s="18"/>
      <c r="C6177" s="18"/>
      <c r="D6177" s="77" t="s">
        <v>59</v>
      </c>
      <c r="E6177" s="76" t="s">
        <v>60</v>
      </c>
      <c r="F6177" s="76"/>
      <c r="G6177" s="17"/>
      <c r="H6177" s="25"/>
    </row>
    <row r="6178" spans="1:8" ht="15.75" customHeight="1" x14ac:dyDescent="0.25">
      <c r="A6178" s="127"/>
      <c r="B6178" s="18"/>
      <c r="C6178" s="18"/>
      <c r="D6178" s="77"/>
      <c r="E6178" s="76"/>
      <c r="F6178" s="76"/>
      <c r="G6178" s="17"/>
      <c r="H6178" s="25"/>
    </row>
    <row r="6179" spans="1:8" ht="15.75" customHeight="1" x14ac:dyDescent="0.25">
      <c r="A6179" s="76"/>
      <c r="B6179" s="76"/>
      <c r="C6179" s="76"/>
      <c r="D6179" s="77"/>
      <c r="E6179" s="76"/>
      <c r="F6179" s="76"/>
      <c r="G6179" s="17"/>
      <c r="H6179" s="25"/>
    </row>
    <row r="6180" spans="1:8" ht="15.75" customHeight="1" x14ac:dyDescent="0.25">
      <c r="A6180" s="76"/>
      <c r="B6180" s="76"/>
      <c r="C6180" s="76"/>
      <c r="D6180" s="77"/>
      <c r="E6180" s="76" t="s">
        <v>61</v>
      </c>
      <c r="F6180" s="76"/>
      <c r="G6180" s="17"/>
      <c r="H6180" s="25"/>
    </row>
    <row r="6181" spans="1:8" ht="15.75" customHeight="1" x14ac:dyDescent="0.25">
      <c r="D6181" s="9"/>
      <c r="H6181" s="9"/>
    </row>
    <row r="6182" spans="1:8" ht="15.75" customHeight="1" x14ac:dyDescent="0.25">
      <c r="D6182" s="9"/>
      <c r="H6182" s="9"/>
    </row>
    <row r="6183" spans="1:8" ht="15.75" customHeight="1" x14ac:dyDescent="0.25">
      <c r="D6183" s="9"/>
      <c r="H6183" s="9"/>
    </row>
    <row r="6184" spans="1:8" ht="15.75" customHeight="1" x14ac:dyDescent="0.25">
      <c r="D6184" s="9"/>
      <c r="H6184" s="9"/>
    </row>
    <row r="6185" spans="1:8" ht="15.75" customHeight="1" x14ac:dyDescent="0.25">
      <c r="D6185" s="9"/>
      <c r="H6185" s="9"/>
    </row>
    <row r="6186" spans="1:8" ht="15.75" customHeight="1" x14ac:dyDescent="0.25">
      <c r="D6186" s="9"/>
      <c r="H6186" s="9"/>
    </row>
    <row r="6187" spans="1:8" ht="15.75" customHeight="1" x14ac:dyDescent="0.25">
      <c r="D6187" s="9"/>
      <c r="H6187" s="9"/>
    </row>
    <row r="6188" spans="1:8" ht="15.75" customHeight="1" x14ac:dyDescent="0.25">
      <c r="D6188" s="9"/>
      <c r="H6188" s="9"/>
    </row>
    <row r="6189" spans="1:8" ht="15.75" customHeight="1" x14ac:dyDescent="0.25">
      <c r="D6189" s="9"/>
      <c r="H6189" s="9"/>
    </row>
    <row r="6190" spans="1:8" ht="15.75" customHeight="1" x14ac:dyDescent="0.25">
      <c r="D6190" s="9"/>
      <c r="H6190" s="9"/>
    </row>
    <row r="6191" spans="1:8" ht="15.75" customHeight="1" x14ac:dyDescent="0.25">
      <c r="D6191" s="9"/>
      <c r="H6191" s="9"/>
    </row>
    <row r="6192" spans="1:8" ht="15.75" customHeight="1" x14ac:dyDescent="0.25">
      <c r="D6192" s="9"/>
      <c r="H6192" s="9"/>
    </row>
    <row r="6193" spans="1:8" ht="15.75" customHeight="1" x14ac:dyDescent="0.25">
      <c r="D6193" s="9"/>
      <c r="H6193" s="9"/>
    </row>
    <row r="6194" spans="1:8" ht="15.75" customHeight="1" x14ac:dyDescent="0.25">
      <c r="D6194" s="9"/>
      <c r="H6194" s="9"/>
    </row>
    <row r="6195" spans="1:8" ht="15.75" customHeight="1" x14ac:dyDescent="0.25">
      <c r="D6195" s="9"/>
      <c r="H6195" s="9"/>
    </row>
    <row r="6196" spans="1:8" ht="15.75" customHeight="1" x14ac:dyDescent="0.25">
      <c r="D6196" s="9"/>
      <c r="H6196" s="9"/>
    </row>
    <row r="6197" spans="1:8" ht="15.75" customHeight="1" x14ac:dyDescent="0.25">
      <c r="D6197" s="9"/>
      <c r="H6197" s="9"/>
    </row>
    <row r="6198" spans="1:8" ht="15.75" customHeight="1" x14ac:dyDescent="0.25">
      <c r="D6198" s="9"/>
      <c r="H6198" s="9"/>
    </row>
    <row r="6199" spans="1:8" ht="15.75" customHeight="1" x14ac:dyDescent="0.25">
      <c r="D6199" s="9"/>
      <c r="H6199" s="9"/>
    </row>
    <row r="6200" spans="1:8" ht="15.75" customHeight="1" x14ac:dyDescent="0.25">
      <c r="A6200" s="10" t="s">
        <v>21</v>
      </c>
      <c r="B6200" s="10"/>
      <c r="C6200" s="10"/>
      <c r="D6200" s="10"/>
      <c r="E6200" s="10"/>
      <c r="F6200" s="10"/>
      <c r="G6200" s="10"/>
      <c r="H6200" s="10"/>
    </row>
    <row r="6201" spans="1:8" ht="15.75" customHeight="1" x14ac:dyDescent="0.25">
      <c r="D6201" s="9"/>
      <c r="H6201" s="9"/>
    </row>
    <row r="6202" spans="1:8" ht="15.75" customHeight="1" x14ac:dyDescent="0.25">
      <c r="A6202" s="17" t="s">
        <v>28</v>
      </c>
      <c r="B6202" s="17"/>
      <c r="C6202" s="86"/>
      <c r="D6202" s="18"/>
      <c r="E6202" s="17"/>
      <c r="F6202" s="19" t="s">
        <v>24</v>
      </c>
      <c r="G6202" s="21" t="s">
        <v>1106</v>
      </c>
      <c r="H6202" s="22"/>
    </row>
    <row r="6203" spans="1:8" ht="15.75" customHeight="1" x14ac:dyDescent="0.25">
      <c r="A6203" s="17" t="inlineStr">
        <is>
          <t>Dealer-025</t>
        </is>
      </c>
      <c r="B6203" s="17"/>
      <c r="C6203" s="86"/>
      <c r="D6203" s="18"/>
      <c r="E6203" s="17"/>
      <c r="F6203" s="19" t="s">
        <v>29</v>
      </c>
      <c r="G6203" s="17" t="s">
        <v>1108</v>
      </c>
      <c r="H6203" s="18"/>
    </row>
    <row r="6204" spans="1:8" ht="15.75" customHeight="1" x14ac:dyDescent="0.25">
      <c r="A6204" s="17" t="inlineStr">
        <is>
          <t>Address line (redacted)</t>
        </is>
      </c>
      <c r="B6204" s="17"/>
      <c r="C6204" s="138"/>
      <c r="D6204" s="138"/>
      <c r="E6204" s="138"/>
      <c r="F6204" s="18"/>
      <c r="G6204" s="17"/>
      <c r="H6204" s="25"/>
    </row>
    <row r="6205" spans="1:8" ht="15.75" customHeight="1" x14ac:dyDescent="0.25">
      <c r="A6205" s="17" t="inlineStr">
        <is>
          <t>Address line (redacted)</t>
        </is>
      </c>
      <c r="B6205" s="17"/>
      <c r="C6205" s="138"/>
      <c r="D6205" s="138"/>
      <c r="E6205" s="138"/>
      <c r="F6205" s="18"/>
      <c r="G6205" s="17"/>
      <c r="H6205" s="25"/>
    </row>
    <row r="6206" spans="1:8" ht="15.75" customHeight="1" x14ac:dyDescent="0.25">
      <c r="A6206" s="17"/>
      <c r="B6206" s="17"/>
      <c r="C6206" s="138"/>
      <c r="D6206" s="138"/>
      <c r="E6206" s="138"/>
      <c r="F6206" s="18"/>
      <c r="G6206" s="17"/>
      <c r="H6206" s="25"/>
    </row>
    <row r="6207" spans="1:8" ht="15.75" customHeight="1" x14ac:dyDescent="0.25">
      <c r="A6207" s="17" t="s">
        <v>79</v>
      </c>
      <c r="B6207" s="17"/>
      <c r="C6207" s="17"/>
      <c r="D6207" s="18"/>
      <c r="E6207" s="17"/>
      <c r="F6207" s="18"/>
      <c r="G6207" s="17"/>
      <c r="H6207" s="25"/>
    </row>
    <row r="6208" spans="1:8" ht="15.75" customHeight="1" x14ac:dyDescent="0.25">
      <c r="A6208" s="17"/>
      <c r="B6208" s="17"/>
      <c r="C6208" s="17"/>
      <c r="D6208" s="18"/>
      <c r="E6208" s="17"/>
      <c r="F6208" s="18"/>
      <c r="G6208" s="17"/>
      <c r="H6208" s="25"/>
    </row>
    <row r="6209" spans="1:8" ht="15.75" customHeight="1" x14ac:dyDescent="0.25">
      <c r="A6209" s="17" t="s">
        <v>35</v>
      </c>
      <c r="B6209" s="17"/>
      <c r="C6209" s="17"/>
      <c r="D6209" s="18"/>
      <c r="E6209" s="17"/>
      <c r="F6209" s="18"/>
      <c r="G6209" s="17"/>
      <c r="H6209" s="25"/>
    </row>
    <row r="6210" spans="1:8" ht="15.75" customHeight="1" x14ac:dyDescent="0.25">
      <c r="A6210" s="17" t="s">
        <v>36</v>
      </c>
      <c r="B6210" s="17"/>
      <c r="C6210" s="17"/>
      <c r="D6210" s="18"/>
      <c r="E6210" s="17"/>
      <c r="F6210" s="18"/>
      <c r="G6210" s="17"/>
      <c r="H6210" s="25"/>
    </row>
    <row r="6211" spans="1:8" ht="15.75" customHeight="1" x14ac:dyDescent="0.25">
      <c r="A6211" s="89" t="s">
        <v>37</v>
      </c>
      <c r="B6211" s="90" t="s">
        <v>38</v>
      </c>
      <c r="C6211" s="90"/>
      <c r="D6211" s="91" t="s">
        <v>39</v>
      </c>
      <c r="E6211" s="91" t="s">
        <v>40</v>
      </c>
      <c r="F6211" s="92" t="s">
        <v>41</v>
      </c>
      <c r="G6211" s="93" t="s">
        <v>42</v>
      </c>
      <c r="H6211" s="94" t="s">
        <v>43</v>
      </c>
    </row>
    <row r="6212" spans="1:8" ht="15.75" customHeight="1" x14ac:dyDescent="0.3">
      <c r="A6212" s="47"/>
      <c r="B6212" s="95"/>
      <c r="C6212" s="95"/>
      <c r="D6212" s="96"/>
      <c r="E6212" s="96"/>
      <c r="F6212" s="50"/>
      <c r="G6212" s="50"/>
      <c r="H6212" s="45"/>
    </row>
    <row r="6213" spans="1:8" ht="15.75" customHeight="1" x14ac:dyDescent="0.25">
      <c r="A6213" s="97"/>
      <c r="B6213" s="98" t="s">
        <v>803</v>
      </c>
      <c r="C6213" s="99"/>
      <c r="D6213" s="100"/>
      <c r="E6213" s="100"/>
      <c r="F6213" s="100"/>
      <c r="G6213" s="100"/>
      <c r="H6213" s="101"/>
    </row>
    <row r="6214" spans="1:8" ht="15.75" customHeight="1" x14ac:dyDescent="0.25">
      <c r="A6214" s="102">
        <v>1</v>
      </c>
      <c r="B6214" s="103" t="s">
        <v>913</v>
      </c>
      <c r="C6214" s="103" t="s">
        <v>107</v>
      </c>
      <c r="D6214" s="50">
        <v>18</v>
      </c>
      <c r="E6214" s="50">
        <v>100</v>
      </c>
      <c r="F6214" s="106">
        <f t="shared" ref="F6214:F6215" si="274">+E6214*D6214</f>
      </c>
      <c r="G6214" s="50">
        <v>1</v>
      </c>
      <c r="H6214" s="45">
        <f t="shared" ref="H6214:H6215" si="275">+G6214*F6214</f>
      </c>
    </row>
    <row r="6215" spans="1:8" ht="15.75" customHeight="1" x14ac:dyDescent="0.25">
      <c r="A6215" s="102">
        <v>2</v>
      </c>
      <c r="B6215" s="103" t="s">
        <v>914</v>
      </c>
      <c r="C6215" s="103" t="s">
        <v>108</v>
      </c>
      <c r="D6215" s="50">
        <v>21</v>
      </c>
      <c r="E6215" s="50">
        <v>100</v>
      </c>
      <c r="F6215" s="106">
        <f t="shared" si="274"/>
      </c>
      <c r="G6215" s="50">
        <v>1</v>
      </c>
      <c r="H6215" s="45">
        <f t="shared" si="275"/>
      </c>
    </row>
    <row r="6216" spans="1:8" ht="15.75" customHeight="1" x14ac:dyDescent="0.25">
      <c r="A6216" s="102"/>
      <c r="B6216" s="103"/>
      <c r="C6216" s="103"/>
      <c r="D6216" s="50"/>
      <c r="E6216" s="50"/>
      <c r="F6216" s="106"/>
      <c r="G6216" s="50"/>
      <c r="H6216" s="45"/>
    </row>
    <row r="6217" spans="1:8" ht="15.75" customHeight="1" x14ac:dyDescent="0.25">
      <c r="A6217" s="102"/>
      <c r="B6217" s="107"/>
      <c r="C6217" s="108"/>
      <c r="D6217" s="109"/>
      <c r="E6217" s="109"/>
      <c r="F6217" s="108"/>
      <c r="G6217" s="109"/>
      <c r="H6217" s="110"/>
    </row>
    <row r="6218" spans="1:8" ht="15.75" customHeight="1" x14ac:dyDescent="0.25">
      <c r="A6218" s="111"/>
      <c r="B6218" s="112"/>
      <c r="C6218" s="113"/>
      <c r="D6218" s="108"/>
      <c r="E6218" s="114"/>
      <c r="F6218" s="109"/>
      <c r="G6218" s="115"/>
      <c r="H6218" s="110"/>
    </row>
    <row r="6219" spans="1:8" ht="15.75" customHeight="1" x14ac:dyDescent="0.25">
      <c r="A6219" s="116"/>
      <c r="B6219" s="117"/>
      <c r="C6219" s="118" t="s">
        <v>58</v>
      </c>
      <c r="D6219" s="119">
        <f>SUM(D6214:D6218)</f>
      </c>
      <c r="E6219" s="119"/>
      <c r="F6219" s="119">
        <f>SUM(F6214:F6218)</f>
      </c>
      <c r="G6219" s="120"/>
      <c r="H6219" s="121">
        <f>SUM(H6214:H6218)</f>
      </c>
    </row>
    <row r="6220" spans="1:8" ht="15.75" customHeight="1" x14ac:dyDescent="0.25">
      <c r="A6220" s="122"/>
      <c r="B6220" s="123"/>
      <c r="C6220" s="124"/>
      <c r="D6220" s="60"/>
      <c r="E6220" s="125"/>
      <c r="F6220" s="125"/>
      <c r="G6220" s="126"/>
      <c r="H6220" s="74"/>
    </row>
    <row r="6221" spans="1:8" ht="15.75" customHeight="1" x14ac:dyDescent="0.25">
      <c r="A6221" s="127"/>
      <c r="B6221" s="18"/>
      <c r="C6221" s="18"/>
      <c r="D6221" s="77" t="s">
        <v>59</v>
      </c>
      <c r="E6221" s="76" t="s">
        <v>60</v>
      </c>
      <c r="F6221" s="76"/>
      <c r="G6221" s="17"/>
      <c r="H6221" s="25"/>
    </row>
    <row r="6222" spans="1:8" ht="15.75" customHeight="1" x14ac:dyDescent="0.25">
      <c r="A6222" s="127"/>
      <c r="B6222" s="18"/>
      <c r="C6222" s="18"/>
      <c r="D6222" s="77"/>
      <c r="E6222" s="76"/>
      <c r="F6222" s="76"/>
      <c r="G6222" s="17"/>
      <c r="H6222" s="25"/>
    </row>
    <row r="6223" spans="1:8" ht="15.75" customHeight="1" x14ac:dyDescent="0.25">
      <c r="A6223" s="76"/>
      <c r="B6223" s="76"/>
      <c r="C6223" s="76"/>
      <c r="D6223" s="77"/>
      <c r="E6223" s="76"/>
      <c r="F6223" s="76"/>
      <c r="G6223" s="17"/>
      <c r="H6223" s="25"/>
    </row>
    <row r="6224" spans="1:8" ht="15.75" customHeight="1" x14ac:dyDescent="0.25">
      <c r="A6224" s="76"/>
      <c r="B6224" s="76"/>
      <c r="C6224" s="76"/>
      <c r="D6224" s="77"/>
      <c r="E6224" s="76" t="s">
        <v>61</v>
      </c>
      <c r="F6224" s="76"/>
      <c r="G6224" s="17"/>
      <c r="H6224" s="25"/>
    </row>
    <row r="6225" spans="4:8" ht="15.75" customHeight="1" x14ac:dyDescent="0.25">
      <c r="D6225" s="9"/>
      <c r="H6225" s="9"/>
    </row>
    <row r="6226" spans="4:8" ht="15.75" customHeight="1" x14ac:dyDescent="0.25">
      <c r="D6226" s="9"/>
      <c r="H6226" s="9"/>
    </row>
    <row r="6227" spans="4:8" ht="15.75" customHeight="1" x14ac:dyDescent="0.25">
      <c r="D6227" s="9"/>
      <c r="H6227" s="9"/>
    </row>
    <row r="6228" spans="4:8" ht="15.75" customHeight="1" x14ac:dyDescent="0.25">
      <c r="D6228" s="9"/>
      <c r="H6228" s="9"/>
    </row>
    <row r="6229" spans="4:8" ht="15.75" customHeight="1" x14ac:dyDescent="0.25">
      <c r="D6229" s="9"/>
      <c r="H6229" s="9"/>
    </row>
    <row r="6230" spans="4:8" ht="15.75" customHeight="1" x14ac:dyDescent="0.25">
      <c r="D6230" s="9"/>
      <c r="H6230" s="9"/>
    </row>
    <row r="6231" spans="4:8" ht="15.75" customHeight="1" x14ac:dyDescent="0.25">
      <c r="D6231" s="9"/>
      <c r="H6231" s="9"/>
    </row>
    <row r="6232" spans="4:8" ht="15.75" customHeight="1" x14ac:dyDescent="0.25">
      <c r="D6232" s="9"/>
      <c r="H6232" s="9"/>
    </row>
    <row r="6233" spans="4:8" ht="15.75" customHeight="1" x14ac:dyDescent="0.25">
      <c r="D6233" s="9"/>
      <c r="H6233" s="9"/>
    </row>
    <row r="6234" spans="4:8" ht="15.75" customHeight="1" x14ac:dyDescent="0.25">
      <c r="D6234" s="9"/>
      <c r="H6234" s="9"/>
    </row>
    <row r="6235" spans="4:8" ht="15.75" customHeight="1" x14ac:dyDescent="0.25">
      <c r="D6235" s="9"/>
      <c r="H6235" s="9"/>
    </row>
    <row r="6236" spans="4:8" ht="15.75" customHeight="1" x14ac:dyDescent="0.25">
      <c r="D6236" s="9"/>
      <c r="H6236" s="9"/>
    </row>
    <row r="6237" spans="4:8" ht="15.75" customHeight="1" x14ac:dyDescent="0.25">
      <c r="D6237" s="9"/>
      <c r="H6237" s="9"/>
    </row>
    <row r="6238" spans="4:8" ht="15.75" customHeight="1" x14ac:dyDescent="0.25">
      <c r="D6238" s="9"/>
      <c r="H6238" s="9"/>
    </row>
    <row r="6239" spans="4:8" ht="15.75" customHeight="1" x14ac:dyDescent="0.25">
      <c r="D6239" s="9"/>
      <c r="H6239" s="9"/>
    </row>
    <row r="6240" spans="4:8" ht="15.75" customHeight="1" x14ac:dyDescent="0.25">
      <c r="D6240" s="9"/>
      <c r="H6240" s="9"/>
    </row>
    <row r="6241" spans="1:8" ht="15.75" customHeight="1" x14ac:dyDescent="0.25">
      <c r="D6241" s="9"/>
      <c r="H6241" s="9"/>
    </row>
    <row r="6242" spans="1:8" ht="15.75" customHeight="1" x14ac:dyDescent="0.25">
      <c r="D6242" s="9"/>
      <c r="H6242" s="9"/>
    </row>
    <row r="6243" spans="1:8" ht="15.75" customHeight="1" x14ac:dyDescent="0.25">
      <c r="D6243" s="9"/>
      <c r="H6243" s="9"/>
    </row>
    <row r="6244" spans="1:8" ht="15.75" customHeight="1" x14ac:dyDescent="0.25">
      <c r="D6244" s="9"/>
      <c r="H6244" s="9"/>
    </row>
    <row r="6245" spans="1:8" ht="15.75" customHeight="1" x14ac:dyDescent="0.25">
      <c r="D6245" s="9"/>
      <c r="H6245" s="9"/>
    </row>
    <row r="6246" spans="1:8" ht="15.75" customHeight="1" x14ac:dyDescent="0.25">
      <c r="A6246" s="36" t="s">
        <v>21</v>
      </c>
      <c r="B6246" s="36"/>
      <c r="C6246" s="36"/>
      <c r="D6246" s="36"/>
      <c r="E6246" s="36"/>
      <c r="F6246" s="36"/>
      <c r="G6246" s="36"/>
      <c r="H6246" s="36"/>
    </row>
    <row r="6247" spans="1:8" ht="15.75" customHeight="1" x14ac:dyDescent="0.25">
      <c r="A6247" s="17"/>
      <c r="B6247" s="17"/>
      <c r="C6247" s="17"/>
      <c r="D6247" s="18"/>
      <c r="E6247" s="17"/>
      <c r="F6247" s="17"/>
      <c r="G6247" s="17"/>
      <c r="H6247" s="24"/>
    </row>
    <row r="6248" spans="1:8" ht="15.75" customHeight="1" x14ac:dyDescent="0.25">
      <c r="A6248" s="17"/>
      <c r="B6248" s="17"/>
      <c r="C6248" s="18"/>
      <c r="D6248" s="75"/>
      <c r="E6248" s="36"/>
      <c r="F6248" s="36"/>
      <c r="G6248" s="36"/>
      <c r="H6248" s="25"/>
    </row>
    <row r="6249" spans="1:8" ht="15.75" customHeight="1" x14ac:dyDescent="0.25">
      <c r="A6249" s="17" t="s">
        <v>28</v>
      </c>
      <c r="B6249" s="17"/>
      <c r="C6249" s="17"/>
      <c r="D6249" s="18"/>
      <c r="E6249" s="17"/>
      <c r="F6249" s="19" t="s">
        <v>24</v>
      </c>
      <c r="G6249" s="21" t="s">
        <v>1111</v>
      </c>
      <c r="H6249" s="22"/>
    </row>
    <row r="6250" spans="1:8" ht="15.75" customHeight="1" x14ac:dyDescent="0.25">
      <c r="A6250" s="160" t="inlineStr">
        <is>
          <t>Dealer-030</t>
        </is>
      </c>
      <c r="B6250" s="17"/>
      <c r="C6250" s="17"/>
      <c r="D6250" s="18"/>
      <c r="E6250" s="17"/>
      <c r="F6250" s="19" t="s">
        <v>29</v>
      </c>
      <c r="G6250" s="17" t="s">
        <v>1112</v>
      </c>
      <c r="H6250" s="18"/>
    </row>
    <row r="6251" spans="1:8" ht="15.75" customHeight="1" x14ac:dyDescent="0.25">
      <c r="A6251" s="160" t="inlineStr">
        <is>
          <t>Address line (redacted)</t>
        </is>
      </c>
      <c r="B6251" s="17"/>
      <c r="C6251" s="17"/>
      <c r="D6251" s="18"/>
      <c r="E6251" s="19"/>
      <c r="F6251" s="17"/>
      <c r="G6251" s="17"/>
      <c r="H6251" s="25"/>
    </row>
    <row r="6252" spans="1:8" ht="15.75" customHeight="1" x14ac:dyDescent="0.25">
      <c r="A6252" s="160" t="inlineStr">
        <is>
          <t>Address line (redacted)</t>
        </is>
      </c>
      <c r="B6252" s="17"/>
      <c r="C6252" s="17"/>
      <c r="D6252" s="24"/>
      <c r="E6252" s="17"/>
      <c r="F6252" s="18"/>
      <c r="G6252" s="17"/>
      <c r="H6252" s="25"/>
    </row>
    <row r="6253" spans="1:8" ht="15.75" customHeight="1" x14ac:dyDescent="0.25">
      <c r="A6253" s="160" t="inlineStr">
        <is>
          <t>Address line (redacted)</t>
        </is>
      </c>
      <c r="D6253" s="24"/>
      <c r="E6253" s="17"/>
      <c r="F6253" s="18"/>
      <c r="G6253" s="17"/>
      <c r="H6253" s="25"/>
    </row>
    <row r="6254" spans="1:8" ht="15.75" customHeight="1" x14ac:dyDescent="0.25">
      <c r="A6254" s="160"/>
      <c r="D6254" s="24"/>
      <c r="E6254" s="17"/>
      <c r="F6254" s="18"/>
      <c r="G6254" s="17"/>
      <c r="H6254" s="25"/>
    </row>
    <row r="6255" spans="1:8" ht="15.75" customHeight="1" x14ac:dyDescent="0.25">
      <c r="A6255" s="17" t="s">
        <v>34</v>
      </c>
      <c r="B6255" s="17"/>
      <c r="C6255" s="17"/>
      <c r="D6255" s="18"/>
      <c r="E6255" s="17"/>
      <c r="F6255" s="18"/>
      <c r="G6255" s="17"/>
      <c r="H6255" s="25"/>
    </row>
    <row r="6256" spans="1:8" ht="15.75" customHeight="1" x14ac:dyDescent="0.25">
      <c r="A6256" s="17"/>
      <c r="B6256" s="17"/>
      <c r="C6256" s="17"/>
      <c r="D6256" s="18"/>
      <c r="E6256" s="17"/>
      <c r="F6256" s="18"/>
      <c r="G6256" s="17"/>
      <c r="H6256" s="25"/>
    </row>
    <row r="6257" spans="1:8" ht="15.75" customHeight="1" x14ac:dyDescent="0.25">
      <c r="A6257" s="17" t="s">
        <v>35</v>
      </c>
      <c r="B6257" s="17"/>
      <c r="C6257" s="17"/>
      <c r="D6257" s="18"/>
      <c r="E6257" s="17"/>
      <c r="F6257" s="18"/>
      <c r="G6257" s="17"/>
      <c r="H6257" s="25"/>
    </row>
    <row r="6258" spans="1:8" ht="15.75" customHeight="1" x14ac:dyDescent="0.25">
      <c r="A6258" s="17" t="s">
        <v>36</v>
      </c>
      <c r="B6258" s="17"/>
      <c r="C6258" s="17"/>
      <c r="D6258" s="18"/>
      <c r="E6258" s="17"/>
      <c r="F6258" s="18"/>
      <c r="G6258" s="17"/>
      <c r="H6258" s="25"/>
    </row>
    <row r="6259" spans="1:8" ht="15.75" customHeight="1" x14ac:dyDescent="0.25">
      <c r="A6259" s="17"/>
      <c r="B6259" s="17"/>
      <c r="C6259" s="17"/>
      <c r="D6259" s="18"/>
      <c r="E6259" s="17"/>
      <c r="F6259" s="18"/>
      <c r="G6259" s="17"/>
      <c r="H6259" s="25"/>
    </row>
    <row r="6260" spans="1:8" ht="15.75" customHeight="1" x14ac:dyDescent="0.25">
      <c r="A6260" s="26" t="s">
        <v>37</v>
      </c>
      <c r="B6260" s="27" t="s">
        <v>38</v>
      </c>
      <c r="C6260" s="27"/>
      <c r="D6260" s="28" t="s">
        <v>39</v>
      </c>
      <c r="E6260" s="29" t="s">
        <v>40</v>
      </c>
      <c r="F6260" s="30" t="s">
        <v>41</v>
      </c>
      <c r="G6260" s="31" t="s">
        <v>42</v>
      </c>
      <c r="H6260" s="33" t="s">
        <v>43</v>
      </c>
    </row>
    <row r="6261" spans="1:8" ht="15.75" customHeight="1" x14ac:dyDescent="0.25">
      <c r="A6261" s="34"/>
      <c r="B6261" s="35"/>
      <c r="C6261" s="36"/>
      <c r="D6261" s="37"/>
      <c r="E6261" s="37"/>
      <c r="F6261" s="38"/>
      <c r="G6261" s="39"/>
      <c r="H6261" s="40"/>
    </row>
    <row r="6262" spans="1:8" ht="15.75" customHeight="1" x14ac:dyDescent="0.25">
      <c r="A6262" s="47"/>
      <c r="B6262" s="79" t="s">
        <v>803</v>
      </c>
      <c r="C6262" s="80"/>
      <c r="D6262" s="50"/>
      <c r="E6262" s="50"/>
      <c r="F6262" s="50"/>
      <c r="G6262" s="50"/>
      <c r="H6262" s="45"/>
    </row>
    <row r="6263" spans="1:8" ht="15.75" customHeight="1" x14ac:dyDescent="0.25">
      <c r="A6263" s="47">
        <v>1</v>
      </c>
      <c r="B6263" s="539" t="s">
        <v>106</v>
      </c>
      <c r="C6263" s="49"/>
      <c r="D6263" s="50">
        <v>5</v>
      </c>
      <c r="E6263" s="50">
        <v>100</v>
      </c>
      <c r="F6263" s="50">
        <f t="shared" ref="F6263:F6265" si="276">+E6263*D6263</f>
      </c>
      <c r="G6263" s="194">
        <v>1</v>
      </c>
      <c r="H6263" s="81">
        <f t="shared" ref="H6263:H6265" si="277">+G6263*F6263</f>
      </c>
    </row>
    <row r="6264" spans="1:8" ht="15.75" customHeight="1" x14ac:dyDescent="0.25">
      <c r="A6264" s="47">
        <v>2</v>
      </c>
      <c r="B6264" s="539" t="s">
        <v>107</v>
      </c>
      <c r="C6264" s="49"/>
      <c r="D6264" s="50">
        <v>5</v>
      </c>
      <c r="E6264" s="50">
        <v>100</v>
      </c>
      <c r="F6264" s="50">
        <f t="shared" si="276"/>
      </c>
      <c r="G6264" s="194">
        <v>1</v>
      </c>
      <c r="H6264" s="81">
        <f t="shared" si="277"/>
      </c>
    </row>
    <row r="6265" spans="1:8" ht="15.75" customHeight="1" x14ac:dyDescent="0.25">
      <c r="A6265" s="47">
        <v>3</v>
      </c>
      <c r="B6265" s="82" t="s">
        <v>108</v>
      </c>
      <c r="C6265" s="49"/>
      <c r="D6265" s="50">
        <v>5</v>
      </c>
      <c r="E6265" s="50">
        <v>100</v>
      </c>
      <c r="F6265" s="50">
        <f t="shared" si="276"/>
      </c>
      <c r="G6265" s="194">
        <v>1</v>
      </c>
      <c r="H6265" s="81">
        <f t="shared" si="277"/>
      </c>
    </row>
    <row r="6266" spans="1:8" ht="15.75" customHeight="1" x14ac:dyDescent="0.25">
      <c r="A6266" s="47"/>
      <c r="B6266" s="51"/>
      <c r="C6266" s="49"/>
      <c r="D6266" s="50"/>
      <c r="E6266" s="50"/>
      <c r="F6266" s="50"/>
      <c r="G6266" s="208"/>
      <c r="H6266" s="311"/>
    </row>
    <row r="6267" spans="1:8" ht="15.75" customHeight="1" x14ac:dyDescent="0.25">
      <c r="A6267" s="83"/>
      <c r="B6267" s="84"/>
      <c r="C6267" s="17"/>
      <c r="D6267" s="58"/>
      <c r="E6267" s="58"/>
      <c r="F6267" s="18"/>
      <c r="G6267" s="58"/>
      <c r="H6267" s="61"/>
    </row>
    <row r="6268" spans="1:8" ht="15.75" customHeight="1" x14ac:dyDescent="0.25">
      <c r="A6268" s="62"/>
      <c r="B6268" s="63"/>
      <c r="C6268" s="64" t="s">
        <v>58</v>
      </c>
      <c r="D6268" s="65">
        <f>SUM(D6262:D6267)</f>
      </c>
      <c r="E6268" s="65"/>
      <c r="F6268" s="66">
        <f>SUM(F6263:F6267)</f>
      </c>
      <c r="G6268" s="67"/>
      <c r="H6268" s="68">
        <f>SUM(H6263:H6267)</f>
      </c>
    </row>
    <row r="6269" spans="1:8" ht="15.75" customHeight="1" x14ac:dyDescent="0.25">
      <c r="A6269" s="69"/>
      <c r="B6269" s="70"/>
      <c r="C6269" s="70"/>
      <c r="D6269" s="71"/>
      <c r="E6269" s="70"/>
      <c r="F6269" s="72"/>
      <c r="G6269" s="73"/>
      <c r="H6269" s="74"/>
    </row>
    <row r="6270" spans="1:8" ht="15.75" customHeight="1" x14ac:dyDescent="0.25">
      <c r="A6270" s="85" t="s">
        <v>72</v>
      </c>
      <c r="B6270" s="85"/>
      <c r="C6270" s="85"/>
      <c r="D6270" s="85"/>
      <c r="E6270" s="85"/>
      <c r="F6270" s="85"/>
      <c r="G6270" s="85"/>
      <c r="H6270" s="85"/>
    </row>
    <row r="6271" spans="1:8" ht="15.75" customHeight="1" x14ac:dyDescent="0.25">
      <c r="A6271" s="76"/>
      <c r="B6271" s="76"/>
      <c r="C6271" s="76"/>
      <c r="D6271" s="77" t="s">
        <v>59</v>
      </c>
      <c r="E6271" s="76" t="s">
        <v>60</v>
      </c>
      <c r="F6271" s="76"/>
      <c r="G6271" s="17"/>
      <c r="H6271" s="25"/>
    </row>
    <row r="6272" spans="1:8" ht="15.75" customHeight="1" x14ac:dyDescent="0.25">
      <c r="A6272" s="17"/>
      <c r="B6272" s="17"/>
      <c r="C6272" s="17"/>
      <c r="D6272" s="18"/>
      <c r="E6272" s="17"/>
      <c r="F6272" s="17"/>
      <c r="G6272" s="17"/>
      <c r="H6272" s="25"/>
    </row>
    <row r="6273" spans="1:8" ht="15.75" customHeight="1" x14ac:dyDescent="0.25">
      <c r="A6273" s="17"/>
      <c r="B6273" s="17"/>
      <c r="C6273" s="17"/>
      <c r="D6273" s="18"/>
      <c r="E6273" s="17"/>
      <c r="F6273" s="17"/>
      <c r="G6273" s="17"/>
      <c r="H6273" s="25"/>
    </row>
    <row r="6274" spans="1:8" ht="15.75" customHeight="1" x14ac:dyDescent="0.25">
      <c r="A6274" s="76"/>
      <c r="B6274" s="76"/>
      <c r="C6274" s="76"/>
      <c r="D6274" s="77"/>
      <c r="E6274" s="76" t="s">
        <v>61</v>
      </c>
      <c r="F6274" s="76"/>
      <c r="G6274" s="17"/>
      <c r="H6274" s="25"/>
    </row>
    <row r="6275" spans="1:8" ht="15.75" customHeight="1" x14ac:dyDescent="0.25">
      <c r="D6275" s="9"/>
      <c r="H6275" s="9"/>
    </row>
    <row r="6276" spans="1:8" ht="15.75" customHeight="1" x14ac:dyDescent="0.25">
      <c r="D6276" s="9"/>
      <c r="H6276" s="9"/>
    </row>
    <row r="6277" spans="1:8" ht="15.75" customHeight="1" x14ac:dyDescent="0.25">
      <c r="D6277" s="9"/>
      <c r="H6277" s="9"/>
    </row>
    <row r="6278" spans="1:8" ht="15.75" customHeight="1" x14ac:dyDescent="0.25">
      <c r="D6278" s="9"/>
      <c r="H6278" s="9"/>
    </row>
    <row r="6279" spans="1:8" ht="15.75" customHeight="1" x14ac:dyDescent="0.25">
      <c r="D6279" s="9"/>
      <c r="H6279" s="9"/>
    </row>
    <row r="6280" spans="1:8" ht="15.75" customHeight="1" x14ac:dyDescent="0.25">
      <c r="D6280" s="9"/>
      <c r="H6280" s="9"/>
    </row>
    <row r="6281" spans="1:8" ht="15.75" customHeight="1" x14ac:dyDescent="0.25">
      <c r="D6281" s="9"/>
      <c r="H6281" s="9"/>
    </row>
    <row r="6282" spans="1:8" ht="15.75" customHeight="1" x14ac:dyDescent="0.25">
      <c r="D6282" s="9"/>
      <c r="H6282" s="9"/>
    </row>
    <row r="6283" spans="1:8" ht="15.75" customHeight="1" x14ac:dyDescent="0.25">
      <c r="D6283" s="9"/>
      <c r="H6283" s="9"/>
    </row>
    <row r="6284" spans="1:8" ht="15.75" customHeight="1" x14ac:dyDescent="0.25">
      <c r="D6284" s="9"/>
      <c r="H6284" s="9"/>
    </row>
    <row r="6285" spans="1:8" ht="15.75" customHeight="1" x14ac:dyDescent="0.25">
      <c r="D6285" s="9"/>
      <c r="H6285" s="9"/>
    </row>
    <row r="6286" spans="1:8" ht="15.75" customHeight="1" x14ac:dyDescent="0.25">
      <c r="D6286" s="9"/>
      <c r="H6286" s="9"/>
    </row>
    <row r="6287" spans="1:8" ht="15.75" customHeight="1" x14ac:dyDescent="0.25">
      <c r="D6287" s="9"/>
      <c r="H6287" s="9"/>
    </row>
    <row r="6288" spans="1:8" ht="15.75" customHeight="1" x14ac:dyDescent="0.25">
      <c r="D6288" s="9"/>
      <c r="H6288" s="9"/>
    </row>
    <row r="6289" spans="1:8" ht="15.75" customHeight="1" x14ac:dyDescent="0.25">
      <c r="D6289" s="9"/>
      <c r="H6289" s="9"/>
    </row>
    <row r="6290" spans="1:8" ht="15.75" customHeight="1" x14ac:dyDescent="0.25">
      <c r="D6290" s="9"/>
      <c r="H6290" s="9"/>
    </row>
    <row r="6291" spans="1:8" ht="15.75" customHeight="1" x14ac:dyDescent="0.25">
      <c r="D6291" s="9"/>
      <c r="H6291" s="9"/>
    </row>
    <row r="6292" spans="1:8" ht="15.75" customHeight="1" x14ac:dyDescent="0.25">
      <c r="A6292" s="36" t="s">
        <v>21</v>
      </c>
      <c r="B6292" s="36"/>
      <c r="C6292" s="36"/>
      <c r="D6292" s="36"/>
      <c r="E6292" s="36"/>
      <c r="F6292" s="36"/>
      <c r="G6292" s="36"/>
      <c r="H6292" s="36"/>
    </row>
    <row r="6293" spans="1:8" ht="15.75" customHeight="1" x14ac:dyDescent="0.25">
      <c r="A6293" s="17"/>
      <c r="B6293" s="17"/>
      <c r="C6293" s="17"/>
      <c r="D6293" s="18"/>
      <c r="E6293" s="17"/>
      <c r="F6293" s="17"/>
      <c r="G6293" s="17"/>
      <c r="H6293" s="24"/>
    </row>
    <row r="6294" spans="1:8" ht="15.75" customHeight="1" x14ac:dyDescent="0.25">
      <c r="A6294" s="17" t="s">
        <v>28</v>
      </c>
      <c r="B6294" s="17"/>
      <c r="C6294" s="17"/>
      <c r="D6294" s="18"/>
      <c r="E6294" s="17"/>
      <c r="F6294" s="36"/>
      <c r="G6294" s="36"/>
      <c r="H6294" s="25"/>
    </row>
    <row r="6295" spans="1:8" ht="15.75" customHeight="1" x14ac:dyDescent="0.25">
      <c r="A6295" s="17" t="inlineStr">
        <is>
          <t>Dealer-004</t>
        </is>
      </c>
      <c r="B6295" s="17"/>
      <c r="C6295" s="17"/>
      <c r="D6295" s="24"/>
      <c r="E6295" s="17"/>
      <c r="F6295" s="19" t="s">
        <v>24</v>
      </c>
      <c r="G6295" s="21" t="s">
        <v>692</v>
      </c>
      <c r="H6295" s="22"/>
    </row>
    <row r="6296" spans="1:8" ht="15.75" customHeight="1" x14ac:dyDescent="0.25">
      <c r="A6296" s="17" t="inlineStr">
        <is>
          <t>Address line (redacted)</t>
        </is>
      </c>
      <c r="B6296" s="17"/>
      <c r="C6296" s="17"/>
      <c r="D6296" s="24"/>
      <c r="E6296" s="17"/>
      <c r="F6296" s="19" t="s">
        <v>29</v>
      </c>
      <c r="G6296" s="17" t="s">
        <v>1118</v>
      </c>
      <c r="H6296" s="18"/>
    </row>
    <row r="6297" spans="1:8" ht="15.75" customHeight="1" x14ac:dyDescent="0.25">
      <c r="A6297" s="17" t="inlineStr">
        <is>
          <t>Address line (redacted)</t>
        </is>
      </c>
      <c r="B6297" s="17"/>
      <c r="C6297" s="17"/>
      <c r="D6297" s="18"/>
      <c r="E6297" s="17"/>
      <c r="F6297" s="17"/>
      <c r="G6297" s="17"/>
      <c r="H6297" s="25"/>
    </row>
    <row r="6298" spans="1:8" ht="15.75" customHeight="1" x14ac:dyDescent="0.25">
      <c r="A6298" s="17"/>
      <c r="B6298" s="17"/>
      <c r="C6298" s="17"/>
      <c r="D6298" s="18"/>
      <c r="E6298" s="17"/>
      <c r="F6298" s="18"/>
      <c r="G6298" s="17"/>
      <c r="H6298" s="25"/>
    </row>
    <row r="6299" spans="1:8" ht="15.75" customHeight="1" x14ac:dyDescent="0.25">
      <c r="A6299" s="36" t="s">
        <v>793</v>
      </c>
      <c r="B6299" s="17"/>
      <c r="C6299" s="17"/>
      <c r="D6299" s="24" t="inlineStr">
        <is>
          <t>ATTN: Contact-005</t>
        </is>
      </c>
      <c r="E6299" s="17"/>
      <c r="F6299" s="18"/>
      <c r="G6299" s="17"/>
      <c r="H6299" s="25"/>
    </row>
    <row r="6300" spans="1:8" ht="15.75" customHeight="1" x14ac:dyDescent="0.25">
      <c r="A6300" s="17" t="inlineStr">
        <is>
          <t>Address line (redacted)</t>
        </is>
      </c>
      <c r="B6300" s="17"/>
      <c r="C6300" s="17"/>
      <c r="D6300" s="18"/>
      <c r="E6300" s="17"/>
      <c r="F6300" s="18"/>
      <c r="G6300" s="17"/>
      <c r="H6300" s="25"/>
    </row>
    <row r="6301" spans="1:8" ht="15.75" customHeight="1" x14ac:dyDescent="0.25">
      <c r="A6301" s="17" t="inlineStr">
        <is>
          <t>Address line (redacted)</t>
        </is>
      </c>
      <c r="B6301" s="17"/>
      <c r="C6301" s="17"/>
      <c r="D6301" s="18"/>
      <c r="E6301" s="17"/>
      <c r="F6301" s="18"/>
      <c r="G6301" s="17"/>
      <c r="H6301" s="25"/>
    </row>
    <row r="6302" spans="1:8" ht="15.75" customHeight="1" x14ac:dyDescent="0.25">
      <c r="A6302" s="17"/>
      <c r="B6302" s="17"/>
      <c r="C6302" s="17"/>
      <c r="D6302" s="18"/>
      <c r="E6302" s="17"/>
      <c r="F6302" s="18"/>
      <c r="G6302" s="17"/>
      <c r="H6302" s="25"/>
    </row>
    <row r="6303" spans="1:8" ht="15.75" customHeight="1" x14ac:dyDescent="0.25">
      <c r="A6303" s="17" t="s">
        <v>1474</v>
      </c>
      <c r="B6303" s="17"/>
      <c r="C6303" s="17"/>
      <c r="D6303" s="18"/>
      <c r="E6303" s="17"/>
      <c r="F6303" s="18"/>
      <c r="G6303" s="17"/>
      <c r="H6303" s="25"/>
    </row>
    <row r="6304" spans="1:8" ht="15.75" customHeight="1" x14ac:dyDescent="0.25">
      <c r="A6304" s="17"/>
      <c r="B6304" s="17"/>
      <c r="C6304" s="17"/>
      <c r="D6304" s="18"/>
      <c r="E6304" s="17"/>
      <c r="F6304" s="18"/>
      <c r="G6304" s="17"/>
      <c r="H6304" s="25"/>
    </row>
    <row r="6305" spans="1:8" ht="15.75" customHeight="1" x14ac:dyDescent="0.25">
      <c r="A6305" s="17" t="s">
        <v>35</v>
      </c>
      <c r="B6305" s="17"/>
      <c r="C6305" s="17"/>
      <c r="D6305" s="18"/>
      <c r="E6305" s="17"/>
      <c r="F6305" s="18"/>
      <c r="G6305" s="17"/>
      <c r="H6305" s="25"/>
    </row>
    <row r="6306" spans="1:8" ht="15.75" customHeight="1" x14ac:dyDescent="0.25">
      <c r="A6306" s="17" t="s">
        <v>36</v>
      </c>
      <c r="B6306" s="17"/>
      <c r="C6306" s="17"/>
      <c r="D6306" s="18"/>
      <c r="E6306" s="17"/>
      <c r="F6306" s="18"/>
      <c r="G6306" s="17"/>
      <c r="H6306" s="25"/>
    </row>
    <row r="6307" spans="1:8" ht="15.75" customHeight="1" x14ac:dyDescent="0.25">
      <c r="A6307" s="17"/>
      <c r="B6307" s="17"/>
      <c r="C6307" s="17"/>
      <c r="D6307" s="18"/>
      <c r="E6307" s="17"/>
      <c r="F6307" s="18"/>
      <c r="G6307" s="17"/>
      <c r="H6307" s="25"/>
    </row>
    <row r="6308" spans="1:8" ht="15.75" customHeight="1" x14ac:dyDescent="0.25">
      <c r="A6308" s="26" t="s">
        <v>37</v>
      </c>
      <c r="B6308" s="27" t="s">
        <v>38</v>
      </c>
      <c r="C6308" s="27"/>
      <c r="D6308" s="28" t="s">
        <v>39</v>
      </c>
      <c r="E6308" s="29" t="s">
        <v>40</v>
      </c>
      <c r="F6308" s="30" t="s">
        <v>41</v>
      </c>
      <c r="G6308" s="31" t="s">
        <v>42</v>
      </c>
      <c r="H6308" s="33" t="s">
        <v>43</v>
      </c>
    </row>
    <row r="6309" spans="1:8" ht="15.75" customHeight="1" x14ac:dyDescent="0.25">
      <c r="A6309" s="34"/>
      <c r="B6309" s="35"/>
      <c r="C6309" s="36"/>
      <c r="D6309" s="37"/>
      <c r="E6309" s="37"/>
      <c r="F6309" s="38"/>
      <c r="G6309" s="39"/>
      <c r="H6309" s="40"/>
    </row>
    <row r="6310" spans="1:8" ht="15.75" customHeight="1" x14ac:dyDescent="0.25">
      <c r="A6310" s="47"/>
      <c r="B6310" s="79" t="s">
        <v>1475</v>
      </c>
      <c r="C6310" s="80"/>
      <c r="D6310" s="50"/>
      <c r="E6310" s="50"/>
      <c r="F6310" s="50"/>
      <c r="G6310" s="50"/>
      <c r="H6310" s="45"/>
    </row>
    <row r="6311" spans="1:8" ht="15.75" customHeight="1" x14ac:dyDescent="0.25">
      <c r="A6311" s="47">
        <v>1</v>
      </c>
      <c r="B6311" s="51" t="s">
        <v>597</v>
      </c>
      <c r="C6311" s="49"/>
      <c r="D6311" s="50">
        <v>2.5</v>
      </c>
      <c r="E6311" s="50">
        <v>10</v>
      </c>
      <c r="F6311" s="50">
        <v>21</v>
      </c>
      <c r="G6311" s="194">
        <v>1</v>
      </c>
      <c r="H6311" s="81">
        <f>+G6311*F6311</f>
      </c>
    </row>
    <row r="6312" spans="1:8" ht="15.75" customHeight="1" x14ac:dyDescent="0.25">
      <c r="A6312" s="47">
        <v>2</v>
      </c>
      <c r="B6312" s="51" t="s">
        <v>597</v>
      </c>
      <c r="C6312" s="49"/>
      <c r="D6312" s="50"/>
      <c r="E6312" s="50"/>
      <c r="F6312" s="50">
        <v>4</v>
      </c>
      <c r="G6312" s="540" t="s">
        <v>571</v>
      </c>
      <c r="H6312" s="81"/>
    </row>
    <row r="6313" spans="1:8" ht="15.75" customHeight="1" x14ac:dyDescent="0.25">
      <c r="A6313" s="47"/>
      <c r="B6313" s="82"/>
      <c r="C6313" s="49"/>
      <c r="D6313" s="50"/>
      <c r="E6313" s="50"/>
      <c r="F6313" s="50"/>
      <c r="G6313" s="194"/>
      <c r="H6313" s="81"/>
    </row>
    <row r="6314" spans="1:8" ht="15.75" customHeight="1" x14ac:dyDescent="0.25">
      <c r="A6314" s="47"/>
      <c r="B6314" s="51"/>
      <c r="C6314" s="49"/>
      <c r="D6314" s="50"/>
      <c r="E6314" s="50"/>
      <c r="F6314" s="50"/>
      <c r="G6314" s="208"/>
      <c r="H6314" s="311"/>
    </row>
    <row r="6315" spans="1:8" ht="15.75" customHeight="1" x14ac:dyDescent="0.25">
      <c r="A6315" s="83"/>
      <c r="B6315" s="84"/>
      <c r="C6315" s="17"/>
      <c r="D6315" s="58"/>
      <c r="E6315" s="58"/>
      <c r="F6315" s="18"/>
      <c r="G6315" s="58"/>
      <c r="H6315" s="61"/>
    </row>
    <row r="6316" spans="1:8" ht="15.75" customHeight="1" x14ac:dyDescent="0.25">
      <c r="A6316" s="62"/>
      <c r="B6316" s="63"/>
      <c r="C6316" s="64" t="s">
        <v>58</v>
      </c>
      <c r="D6316" s="65">
        <f>SUM(D6310:D6315)</f>
      </c>
      <c r="E6316" s="65"/>
      <c r="F6316" s="66">
        <f>SUM(F6311:F6315)</f>
      </c>
      <c r="G6316" s="67"/>
      <c r="H6316" s="68">
        <f>SUM(H6311:H6315)</f>
      </c>
    </row>
    <row r="6317" spans="1:8" ht="15.75" customHeight="1" x14ac:dyDescent="0.25">
      <c r="A6317" s="69"/>
      <c r="B6317" s="70"/>
      <c r="C6317" s="70"/>
      <c r="D6317" s="71"/>
      <c r="E6317" s="70"/>
      <c r="F6317" s="72"/>
      <c r="G6317" s="73"/>
      <c r="H6317" s="74"/>
    </row>
    <row r="6318" spans="1:8" ht="15.75" customHeight="1" x14ac:dyDescent="0.25">
      <c r="A6318" s="85" t="s">
        <v>72</v>
      </c>
      <c r="B6318" s="85"/>
      <c r="C6318" s="85"/>
      <c r="D6318" s="85"/>
      <c r="E6318" s="85"/>
      <c r="F6318" s="85"/>
      <c r="G6318" s="85"/>
      <c r="H6318" s="85"/>
    </row>
    <row r="6319" spans="1:8" ht="15.75" customHeight="1" x14ac:dyDescent="0.25">
      <c r="A6319" s="76"/>
      <c r="B6319" s="76"/>
      <c r="C6319" s="76"/>
      <c r="D6319" s="77" t="s">
        <v>59</v>
      </c>
      <c r="E6319" s="76" t="s">
        <v>60</v>
      </c>
      <c r="F6319" s="76"/>
      <c r="G6319" s="17"/>
      <c r="H6319" s="25"/>
    </row>
    <row r="6320" spans="1:8" ht="15.75" customHeight="1" x14ac:dyDescent="0.25">
      <c r="A6320" s="17"/>
      <c r="B6320" s="17"/>
      <c r="C6320" s="17"/>
      <c r="D6320" s="18"/>
      <c r="E6320" s="17"/>
      <c r="F6320" s="17"/>
      <c r="G6320" s="17"/>
      <c r="H6320" s="25"/>
    </row>
    <row r="6321" spans="1:8" ht="15.75" customHeight="1" x14ac:dyDescent="0.25">
      <c r="A6321" s="17"/>
      <c r="B6321" s="17"/>
      <c r="C6321" s="17"/>
      <c r="D6321" s="18"/>
      <c r="E6321" s="17"/>
      <c r="F6321" s="17"/>
      <c r="G6321" s="17"/>
      <c r="H6321" s="25"/>
    </row>
    <row r="6322" spans="1:8" ht="15.75" customHeight="1" x14ac:dyDescent="0.25">
      <c r="A6322" s="76"/>
      <c r="B6322" s="76"/>
      <c r="C6322" s="76"/>
      <c r="D6322" s="77"/>
      <c r="E6322" s="76" t="s">
        <v>61</v>
      </c>
      <c r="F6322" s="76"/>
      <c r="G6322" s="17"/>
      <c r="H6322" s="25"/>
    </row>
    <row r="6323" spans="1:8" ht="15.75" customHeight="1" x14ac:dyDescent="0.25">
      <c r="D6323" s="9"/>
      <c r="H6323" s="9"/>
    </row>
    <row r="6324" spans="1:8" ht="15.75" customHeight="1" x14ac:dyDescent="0.25">
      <c r="D6324" s="9"/>
      <c r="H6324" s="9"/>
    </row>
    <row r="6325" spans="1:8" ht="15.75" customHeight="1" x14ac:dyDescent="0.25">
      <c r="D6325" s="9"/>
      <c r="H6325" s="9"/>
    </row>
    <row r="6326" spans="1:8" ht="15.75" customHeight="1" x14ac:dyDescent="0.25">
      <c r="D6326" s="9"/>
      <c r="H6326" s="9"/>
    </row>
    <row r="6327" spans="1:8" ht="15.75" customHeight="1" x14ac:dyDescent="0.25">
      <c r="D6327" s="9"/>
      <c r="H6327" s="9"/>
    </row>
    <row r="6328" spans="1:8" ht="15.75" customHeight="1" x14ac:dyDescent="0.25">
      <c r="D6328" s="9"/>
      <c r="H6328" s="9"/>
    </row>
    <row r="6329" spans="1:8" ht="15.75" customHeight="1" x14ac:dyDescent="0.25">
      <c r="D6329" s="9"/>
      <c r="H6329" s="9"/>
    </row>
    <row r="6330" spans="1:8" ht="15.75" customHeight="1" x14ac:dyDescent="0.25">
      <c r="D6330" s="9"/>
      <c r="H6330" s="9"/>
    </row>
    <row r="6331" spans="1:8" ht="15.75" customHeight="1" x14ac:dyDescent="0.25">
      <c r="D6331" s="9"/>
      <c r="H6331" s="9"/>
    </row>
    <row r="6332" spans="1:8" ht="15.75" customHeight="1" x14ac:dyDescent="0.25">
      <c r="D6332" s="9"/>
      <c r="H6332" s="9"/>
    </row>
    <row r="6333" spans="1:8" ht="15.75" customHeight="1" x14ac:dyDescent="0.25">
      <c r="D6333" s="9"/>
      <c r="H6333" s="9"/>
    </row>
    <row r="6334" spans="1:8" ht="15.75" customHeight="1" x14ac:dyDescent="0.25">
      <c r="D6334" s="9"/>
      <c r="H6334" s="9"/>
    </row>
    <row r="6335" spans="1:8" ht="15.75" customHeight="1" x14ac:dyDescent="0.25">
      <c r="D6335" s="9"/>
      <c r="H6335" s="9"/>
    </row>
    <row r="6336" spans="1:8" ht="15.75" customHeight="1" x14ac:dyDescent="0.25">
      <c r="D6336" s="9"/>
      <c r="H6336" s="9"/>
    </row>
    <row r="6337" spans="1:15" ht="15.75" customHeight="1" x14ac:dyDescent="0.25">
      <c r="D6337" s="9"/>
      <c r="H6337" s="9"/>
    </row>
    <row r="6338" spans="1:15" ht="15.75" customHeight="1" x14ac:dyDescent="0.25">
      <c r="A6338" s="36" t="s">
        <v>21</v>
      </c>
      <c r="B6338" s="36"/>
      <c r="C6338" s="36"/>
      <c r="D6338" s="36"/>
      <c r="E6338" s="36"/>
      <c r="F6338" s="36"/>
      <c r="G6338" s="36"/>
      <c r="H6338" s="36"/>
    </row>
    <row r="6339" spans="1:15" ht="15.75" customHeight="1" x14ac:dyDescent="0.25">
      <c r="A6339" s="17"/>
      <c r="B6339" s="17"/>
      <c r="C6339" s="17"/>
      <c r="D6339" s="18"/>
      <c r="E6339" s="17"/>
      <c r="F6339" s="17"/>
      <c r="G6339" s="17"/>
      <c r="H6339" s="24"/>
    </row>
    <row r="6340" spans="1:15" ht="15.75" customHeight="1" x14ac:dyDescent="0.25">
      <c r="A6340" s="17" t="s">
        <v>28</v>
      </c>
      <c r="B6340" s="17"/>
      <c r="C6340" s="17"/>
      <c r="D6340" s="18"/>
      <c r="E6340" s="17"/>
      <c r="F6340" s="19" t="s">
        <v>24</v>
      </c>
      <c r="G6340" s="21" t="s">
        <v>1123</v>
      </c>
      <c r="H6340" s="22"/>
    </row>
    <row r="6341" spans="1:15" ht="15.75" customHeight="1" x14ac:dyDescent="0.25">
      <c r="A6341" s="17" t="inlineStr">
        <is>
          <t>Dealer-009</t>
        </is>
      </c>
      <c r="B6341" s="17"/>
      <c r="C6341" s="17" t="inlineStr">
        <is>
          <t>ATTN: Contact-001</t>
        </is>
      </c>
      <c r="D6341" s="18"/>
      <c r="E6341" s="17"/>
      <c r="F6341" s="19" t="s">
        <v>29</v>
      </c>
      <c r="G6341" s="17" t="s">
        <v>1124</v>
      </c>
      <c r="H6341" s="18"/>
    </row>
    <row r="6342" spans="1:15" ht="15.75" customHeight="1" x14ac:dyDescent="0.25">
      <c r="A6342" s="17" t="inlineStr">
        <is>
          <t>Address line (redacted)</t>
        </is>
      </c>
      <c r="B6342" s="17"/>
      <c r="C6342" s="17"/>
      <c r="D6342" s="18"/>
      <c r="E6342" s="19"/>
      <c r="F6342" s="17"/>
      <c r="G6342" s="17"/>
      <c r="H6342" s="25"/>
    </row>
    <row r="6343" spans="1:15" ht="15.75" customHeight="1" x14ac:dyDescent="0.25">
      <c r="A6343" s="17" t="inlineStr">
        <is>
          <t>Address line (redacted)</t>
        </is>
      </c>
      <c r="B6343" s="17"/>
      <c r="C6343" s="17"/>
      <c r="D6343" s="265"/>
      <c r="E6343" s="265"/>
      <c r="F6343" s="265"/>
      <c r="G6343" s="265"/>
      <c r="H6343" s="25"/>
    </row>
    <row r="6344" spans="1:15" ht="15.75" customHeight="1" x14ac:dyDescent="0.25">
      <c r="A6344" s="17"/>
      <c r="D6344" s="265"/>
      <c r="E6344" s="265"/>
      <c r="F6344" s="265"/>
      <c r="G6344" s="265"/>
      <c r="H6344" s="25"/>
    </row>
    <row r="6345" spans="1:15" ht="15.75" customHeight="1" x14ac:dyDescent="0.25">
      <c r="A6345" s="17" t="s">
        <v>34</v>
      </c>
      <c r="B6345" s="17"/>
      <c r="C6345" s="17"/>
      <c r="D6345" s="18"/>
      <c r="E6345" s="17"/>
      <c r="F6345" s="18"/>
      <c r="G6345" s="17"/>
      <c r="H6345" s="25"/>
    </row>
    <row r="6346" spans="1:15" ht="15.75" customHeight="1" x14ac:dyDescent="0.25">
      <c r="A6346" s="17" t="s">
        <v>35</v>
      </c>
      <c r="B6346" s="17"/>
      <c r="C6346" s="17"/>
      <c r="D6346" s="18"/>
      <c r="E6346" s="17"/>
      <c r="F6346" s="18"/>
      <c r="G6346" s="17"/>
      <c r="H6346" s="25"/>
    </row>
    <row r="6347" spans="1:15" ht="15.75" customHeight="1" x14ac:dyDescent="0.25">
      <c r="A6347" s="17" t="s">
        <v>36</v>
      </c>
      <c r="B6347" s="17"/>
      <c r="C6347" s="17"/>
      <c r="D6347" s="18"/>
      <c r="E6347" s="17"/>
      <c r="F6347" s="18"/>
      <c r="G6347" s="17"/>
      <c r="H6347" s="25"/>
    </row>
    <row r="6348" spans="1:15" ht="15.75" customHeight="1" x14ac:dyDescent="0.25">
      <c r="A6348" s="26" t="s">
        <v>37</v>
      </c>
      <c r="B6348" s="27" t="s">
        <v>38</v>
      </c>
      <c r="C6348" s="401"/>
      <c r="D6348" s="402" t="s">
        <v>39</v>
      </c>
      <c r="E6348" s="403" t="s">
        <v>40</v>
      </c>
      <c r="F6348" s="30" t="s">
        <v>41</v>
      </c>
      <c r="G6348" s="31" t="s">
        <v>42</v>
      </c>
      <c r="H6348" s="33" t="s">
        <v>43</v>
      </c>
    </row>
    <row r="6349" spans="1:15" ht="15.75" customHeight="1" x14ac:dyDescent="0.25">
      <c r="A6349" s="34"/>
      <c r="B6349" s="35"/>
      <c r="C6349" s="36"/>
      <c r="D6349" s="37"/>
      <c r="E6349" s="37"/>
      <c r="F6349" s="38"/>
      <c r="G6349" s="39"/>
      <c r="H6349" s="40"/>
    </row>
    <row r="6350" spans="1:15" ht="15.75" customHeight="1" x14ac:dyDescent="0.25">
      <c r="A6350" s="47"/>
      <c r="B6350" s="79" t="s">
        <v>803</v>
      </c>
      <c r="C6350" s="80"/>
      <c r="D6350" s="108"/>
      <c r="E6350" s="108"/>
      <c r="F6350" s="194"/>
      <c r="G6350" s="50"/>
      <c r="H6350" s="45"/>
      <c r="I6350" s="17"/>
      <c r="J6350" s="17"/>
      <c r="K6350" s="17"/>
      <c r="L6350" s="17"/>
      <c r="M6350" s="17"/>
      <c r="N6350" s="17"/>
      <c r="O6350" s="17"/>
    </row>
    <row r="6351" spans="1:15" ht="15.75" customHeight="1" x14ac:dyDescent="0.25">
      <c r="A6351" s="47">
        <v>1</v>
      </c>
      <c r="B6351" s="408" t="s">
        <v>914</v>
      </c>
      <c r="C6351" s="408" t="s">
        <v>108</v>
      </c>
      <c r="D6351" s="108">
        <v>5</v>
      </c>
      <c r="E6351" s="108">
        <v>100</v>
      </c>
      <c r="F6351" s="194">
        <f>+E6351*D6351</f>
      </c>
      <c r="G6351" s="50">
        <v>1</v>
      </c>
      <c r="H6351" s="45">
        <f>+G6351*F6351</f>
      </c>
      <c r="I6351" s="17"/>
      <c r="J6351" s="17"/>
      <c r="K6351" s="17"/>
      <c r="L6351" s="17"/>
      <c r="M6351" s="17"/>
      <c r="N6351" s="17"/>
      <c r="O6351" s="17"/>
    </row>
    <row r="6352" spans="1:15" ht="15.75" customHeight="1" x14ac:dyDescent="0.25">
      <c r="A6352" s="47"/>
      <c r="B6352" s="79" t="s">
        <v>599</v>
      </c>
      <c r="C6352" s="80"/>
      <c r="D6352" s="108"/>
      <c r="E6352" s="108"/>
      <c r="F6352" s="194"/>
      <c r="G6352" s="50"/>
      <c r="H6352" s="45"/>
      <c r="I6352" s="17"/>
      <c r="J6352" s="17"/>
      <c r="K6352" s="17"/>
      <c r="L6352" s="17"/>
      <c r="M6352" s="17"/>
      <c r="N6352" s="17"/>
      <c r="O6352" s="17"/>
    </row>
    <row r="6353" spans="1:15" ht="15.75" customHeight="1" x14ac:dyDescent="0.25">
      <c r="A6353" s="47">
        <v>2</v>
      </c>
      <c r="B6353" s="350" t="s">
        <v>175</v>
      </c>
      <c r="C6353" s="333" t="s">
        <v>452</v>
      </c>
      <c r="D6353" s="108">
        <v>6</v>
      </c>
      <c r="E6353" s="108">
        <v>4</v>
      </c>
      <c r="F6353" s="194">
        <v>23</v>
      </c>
      <c r="G6353" s="50">
        <v>1</v>
      </c>
      <c r="H6353" s="45">
        <f>+G6353*F6353</f>
      </c>
      <c r="I6353" s="17"/>
      <c r="J6353" s="17"/>
      <c r="K6353" s="17"/>
      <c r="L6353" s="17"/>
      <c r="M6353" s="17"/>
      <c r="N6353" s="17"/>
      <c r="O6353" s="17"/>
    </row>
    <row r="6354" spans="1:15" ht="15.75" customHeight="1" x14ac:dyDescent="0.25">
      <c r="A6354" s="47">
        <v>3</v>
      </c>
      <c r="B6354" s="350" t="s">
        <v>175</v>
      </c>
      <c r="C6354" s="333" t="s">
        <v>452</v>
      </c>
      <c r="D6354" s="108"/>
      <c r="E6354" s="108"/>
      <c r="F6354" s="194">
        <v>1</v>
      </c>
      <c r="G6354" s="224" t="s">
        <v>571</v>
      </c>
      <c r="H6354" s="45"/>
      <c r="I6354" s="17"/>
      <c r="J6354" s="17"/>
      <c r="K6354" s="17"/>
      <c r="L6354" s="17"/>
      <c r="M6354" s="17"/>
      <c r="N6354" s="17"/>
      <c r="O6354" s="17"/>
    </row>
    <row r="6355" spans="1:15" ht="15.75" customHeight="1" x14ac:dyDescent="0.25">
      <c r="A6355" s="47">
        <v>4</v>
      </c>
      <c r="B6355" s="408" t="s">
        <v>1281</v>
      </c>
      <c r="C6355" s="333" t="s">
        <v>454</v>
      </c>
      <c r="D6355" s="194">
        <v>4</v>
      </c>
      <c r="E6355" s="194">
        <v>6</v>
      </c>
      <c r="F6355" s="194">
        <v>23</v>
      </c>
      <c r="G6355" s="43">
        <v>1</v>
      </c>
      <c r="H6355" s="45">
        <f>+G6355*F6355</f>
      </c>
      <c r="I6355" s="17"/>
      <c r="J6355" s="17"/>
      <c r="K6355" s="17"/>
      <c r="L6355" s="17"/>
      <c r="M6355" s="17"/>
      <c r="N6355" s="17"/>
      <c r="O6355" s="17"/>
    </row>
    <row r="6356" spans="1:15" ht="15.75" customHeight="1" x14ac:dyDescent="0.25">
      <c r="A6356" s="47">
        <v>5</v>
      </c>
      <c r="B6356" s="408" t="s">
        <v>1281</v>
      </c>
      <c r="C6356" s="333" t="s">
        <v>454</v>
      </c>
      <c r="D6356" s="194"/>
      <c r="E6356" s="194"/>
      <c r="F6356" s="194">
        <v>1</v>
      </c>
      <c r="G6356" s="224" t="s">
        <v>571</v>
      </c>
      <c r="H6356" s="45"/>
      <c r="I6356" s="17"/>
      <c r="J6356" s="17"/>
      <c r="K6356" s="17"/>
      <c r="L6356" s="17"/>
      <c r="M6356" s="17"/>
      <c r="N6356" s="17"/>
      <c r="O6356" s="17"/>
    </row>
    <row r="6357" spans="1:15" ht="15.75" customHeight="1" x14ac:dyDescent="0.25">
      <c r="A6357" s="47"/>
      <c r="B6357" s="79" t="s">
        <v>354</v>
      </c>
      <c r="C6357" s="80"/>
      <c r="D6357" s="108"/>
      <c r="E6357" s="108"/>
      <c r="F6357" s="194"/>
      <c r="G6357" s="43"/>
      <c r="H6357" s="45"/>
      <c r="I6357" s="17"/>
      <c r="J6357" s="17"/>
      <c r="K6357" s="17"/>
      <c r="L6357" s="17"/>
      <c r="M6357" s="17"/>
      <c r="N6357" s="17"/>
      <c r="O6357" s="17"/>
    </row>
    <row r="6358" spans="1:15" ht="15.75" customHeight="1" x14ac:dyDescent="0.25">
      <c r="A6358" s="47">
        <v>4</v>
      </c>
      <c r="B6358" s="427" t="s">
        <v>1480</v>
      </c>
      <c r="C6358" s="510" t="s">
        <v>1090</v>
      </c>
      <c r="D6358" s="108">
        <v>1</v>
      </c>
      <c r="E6358" s="108">
        <v>100</v>
      </c>
      <c r="F6358" s="194">
        <f>+E6358*D6358</f>
      </c>
      <c r="G6358" s="542">
        <v>1</v>
      </c>
      <c r="H6358" s="81">
        <f>+G6358*F6358</f>
      </c>
      <c r="I6358" s="17"/>
      <c r="J6358" s="17"/>
      <c r="K6358" s="17"/>
      <c r="L6358" s="17"/>
      <c r="M6358" s="17"/>
      <c r="N6358" s="17"/>
      <c r="O6358" s="17"/>
    </row>
    <row r="6359" spans="1:15" ht="15.75" customHeight="1" x14ac:dyDescent="0.25">
      <c r="A6359" s="47"/>
      <c r="B6359" s="509"/>
      <c r="C6359" s="510"/>
      <c r="D6359" s="108"/>
      <c r="E6359" s="108"/>
      <c r="F6359" s="194"/>
      <c r="G6359" s="43"/>
      <c r="H6359" s="45"/>
      <c r="I6359" s="17"/>
      <c r="J6359" s="17"/>
      <c r="K6359" s="17"/>
      <c r="L6359" s="17"/>
      <c r="M6359" s="17"/>
      <c r="N6359" s="17"/>
      <c r="O6359" s="17"/>
    </row>
    <row r="6360" spans="1:15" ht="15.75" customHeight="1" x14ac:dyDescent="0.25">
      <c r="A6360" s="47"/>
      <c r="B6360" s="333"/>
      <c r="C6360" s="334"/>
      <c r="D6360" s="194"/>
      <c r="E6360" s="300"/>
      <c r="F6360" s="335"/>
      <c r="G6360" s="43"/>
      <c r="H6360" s="45"/>
    </row>
    <row r="6361" spans="1:15" ht="15.75" customHeight="1" x14ac:dyDescent="0.25">
      <c r="A6361" s="62"/>
      <c r="B6361" s="63"/>
      <c r="C6361" s="64" t="s">
        <v>58</v>
      </c>
      <c r="D6361" s="338">
        <f>SUM(D6351:D6360)</f>
      </c>
      <c r="E6361" s="28"/>
      <c r="F6361" s="338">
        <f>SUM(F6351:F6360)</f>
      </c>
      <c r="G6361" s="339"/>
      <c r="H6361" s="328">
        <f>SUM(H6351:H6360)</f>
      </c>
    </row>
    <row r="6362" spans="1:15" ht="15.75" customHeight="1" x14ac:dyDescent="0.25">
      <c r="A6362" s="69"/>
      <c r="B6362" s="70"/>
      <c r="C6362" s="70"/>
      <c r="D6362" s="71"/>
      <c r="E6362" s="70"/>
      <c r="F6362" s="72"/>
      <c r="G6362" s="73"/>
      <c r="H6362" s="74"/>
    </row>
    <row r="6363" spans="1:15" ht="15.75" customHeight="1" x14ac:dyDescent="0.25">
      <c r="A6363" s="85" t="s">
        <v>72</v>
      </c>
      <c r="B6363" s="85"/>
      <c r="C6363" s="85"/>
      <c r="D6363" s="85"/>
      <c r="E6363" s="85"/>
      <c r="F6363" s="85"/>
      <c r="G6363" s="85"/>
      <c r="H6363" s="85"/>
    </row>
    <row r="6364" spans="1:15" ht="15.75" customHeight="1" x14ac:dyDescent="0.25">
      <c r="A6364" s="76"/>
      <c r="B6364" s="76"/>
      <c r="C6364" s="76"/>
      <c r="D6364" s="77" t="s">
        <v>59</v>
      </c>
      <c r="E6364" s="76" t="s">
        <v>60</v>
      </c>
      <c r="F6364" s="76"/>
      <c r="G6364" s="17"/>
      <c r="H6364" s="25"/>
    </row>
    <row r="6365" spans="1:15" ht="15.75" customHeight="1" x14ac:dyDescent="0.25">
      <c r="A6365" s="76"/>
      <c r="B6365" s="76"/>
      <c r="C6365" s="76"/>
      <c r="D6365" s="77"/>
      <c r="E6365" s="76"/>
      <c r="F6365" s="76"/>
      <c r="G6365" s="17"/>
      <c r="H6365" s="25"/>
    </row>
    <row r="6366" spans="1:15" ht="15.75" customHeight="1" x14ac:dyDescent="0.25">
      <c r="A6366" s="76"/>
      <c r="B6366" s="76"/>
      <c r="C6366" s="76"/>
      <c r="D6366" s="77"/>
      <c r="E6366" s="76" t="s">
        <v>61</v>
      </c>
      <c r="F6366" s="76"/>
      <c r="G6366" s="17"/>
      <c r="H6366" s="25"/>
    </row>
    <row r="6367" spans="1:15" ht="15.75" customHeight="1" x14ac:dyDescent="0.25">
      <c r="D6367" s="9"/>
      <c r="H6367" s="9"/>
    </row>
    <row r="6368" spans="1:15" ht="15.75" customHeight="1" x14ac:dyDescent="0.25">
      <c r="D6368" s="9"/>
      <c r="H6368" s="9"/>
    </row>
    <row r="6369" spans="1:8" ht="15.75" customHeight="1" x14ac:dyDescent="0.25">
      <c r="D6369" s="9"/>
      <c r="H6369" s="9"/>
    </row>
    <row r="6370" spans="1:8" ht="15.75" customHeight="1" x14ac:dyDescent="0.25">
      <c r="D6370" s="9"/>
      <c r="H6370" s="9"/>
    </row>
    <row r="6371" spans="1:8" ht="15.75" customHeight="1" x14ac:dyDescent="0.25">
      <c r="D6371" s="9"/>
      <c r="H6371" s="9"/>
    </row>
    <row r="6372" spans="1:8" ht="15.75" customHeight="1" x14ac:dyDescent="0.25">
      <c r="D6372" s="9"/>
      <c r="H6372" s="9"/>
    </row>
    <row r="6373" spans="1:8" ht="15.75" customHeight="1" x14ac:dyDescent="0.25">
      <c r="D6373" s="9"/>
      <c r="H6373" s="9"/>
    </row>
    <row r="6374" spans="1:8" ht="15.75" customHeight="1" x14ac:dyDescent="0.25">
      <c r="D6374" s="9"/>
      <c r="H6374" s="9"/>
    </row>
    <row r="6375" spans="1:8" ht="15.75" customHeight="1" x14ac:dyDescent="0.25">
      <c r="D6375" s="9"/>
      <c r="H6375" s="9"/>
    </row>
    <row r="6376" spans="1:8" ht="15.75" customHeight="1" x14ac:dyDescent="0.25">
      <c r="D6376" s="9"/>
      <c r="H6376" s="9"/>
    </row>
    <row r="6377" spans="1:8" ht="15.75" customHeight="1" x14ac:dyDescent="0.25">
      <c r="D6377" s="9"/>
      <c r="H6377" s="9"/>
    </row>
    <row r="6378" spans="1:8" ht="15.75" customHeight="1" x14ac:dyDescent="0.25">
      <c r="D6378" s="9"/>
      <c r="H6378" s="9"/>
    </row>
    <row r="6379" spans="1:8" ht="15.75" customHeight="1" x14ac:dyDescent="0.25">
      <c r="D6379" s="9"/>
      <c r="H6379" s="9"/>
    </row>
    <row r="6380" spans="1:8" ht="15.75" customHeight="1" x14ac:dyDescent="0.25">
      <c r="D6380" s="9"/>
      <c r="H6380" s="9"/>
    </row>
    <row r="6381" spans="1:8" ht="15.75" customHeight="1" x14ac:dyDescent="0.25">
      <c r="D6381" s="9"/>
      <c r="H6381" s="9"/>
    </row>
    <row r="6382" spans="1:8" ht="15.75" customHeight="1" x14ac:dyDescent="0.25">
      <c r="D6382" s="9"/>
      <c r="H6382" s="9"/>
    </row>
    <row r="6383" spans="1:8" ht="15.75" customHeight="1" x14ac:dyDescent="0.25">
      <c r="A6383" s="36" t="s">
        <v>21</v>
      </c>
      <c r="B6383" s="36"/>
      <c r="C6383" s="36"/>
      <c r="D6383" s="36"/>
      <c r="E6383" s="36"/>
      <c r="F6383" s="36"/>
      <c r="G6383" s="36"/>
      <c r="H6383" s="36"/>
    </row>
    <row r="6384" spans="1:8" ht="15.75" customHeight="1" x14ac:dyDescent="0.25">
      <c r="A6384" s="17"/>
      <c r="B6384" s="17"/>
      <c r="C6384" s="17"/>
      <c r="D6384" s="18"/>
      <c r="E6384" s="17"/>
      <c r="F6384" s="17"/>
      <c r="G6384" s="17"/>
      <c r="H6384" s="24"/>
    </row>
    <row r="6385" spans="1:8" ht="15.75" customHeight="1" x14ac:dyDescent="0.25">
      <c r="A6385" s="17" t="s">
        <v>28</v>
      </c>
      <c r="B6385" s="17"/>
      <c r="C6385" s="17"/>
      <c r="D6385" s="18"/>
      <c r="E6385" s="17"/>
      <c r="F6385" s="19" t="s">
        <v>24</v>
      </c>
      <c r="G6385" s="21" t="s">
        <v>1123</v>
      </c>
      <c r="H6385" s="22"/>
    </row>
    <row r="6386" spans="1:8" ht="15.75" customHeight="1" x14ac:dyDescent="0.3">
      <c r="A6386" s="17" t="inlineStr">
        <is>
          <t>Dealer-003</t>
        </is>
      </c>
      <c r="B6386" s="87"/>
      <c r="C6386" s="17"/>
      <c r="D6386" s="18"/>
      <c r="E6386" s="17"/>
      <c r="F6386" s="19" t="s">
        <v>29</v>
      </c>
      <c r="G6386" s="17" t="s">
        <v>1113</v>
      </c>
      <c r="H6386" s="18"/>
    </row>
    <row r="6387" spans="1:8" ht="15.75" customHeight="1" x14ac:dyDescent="0.3">
      <c r="A6387" s="17" t="inlineStr">
        <is>
          <t>Address line (redacted)</t>
        </is>
      </c>
      <c r="B6387" s="87"/>
      <c r="C6387" s="17"/>
      <c r="D6387" s="18"/>
      <c r="E6387" s="19"/>
      <c r="F6387" s="17"/>
      <c r="G6387" s="17"/>
      <c r="H6387" s="25"/>
    </row>
    <row r="6388" spans="1:8" ht="15.75" customHeight="1" x14ac:dyDescent="0.3">
      <c r="A6388" s="17" t="inlineStr">
        <is>
          <t>Address line (redacted)</t>
        </is>
      </c>
      <c r="B6388" s="87"/>
      <c r="C6388" s="17"/>
      <c r="D6388" s="24"/>
      <c r="E6388" s="17"/>
      <c r="F6388" s="18"/>
      <c r="G6388" s="17"/>
      <c r="H6388" s="25"/>
    </row>
    <row r="6389" spans="1:8" ht="15.75" customHeight="1" x14ac:dyDescent="0.25">
      <c r="D6389" s="24"/>
      <c r="E6389" s="17"/>
      <c r="F6389" s="18"/>
      <c r="G6389" s="17"/>
      <c r="H6389" s="25"/>
    </row>
    <row r="6390" spans="1:8" ht="15.75" customHeight="1" x14ac:dyDescent="0.25">
      <c r="A6390" s="17" t="s">
        <v>34</v>
      </c>
      <c r="B6390" s="17"/>
      <c r="C6390" s="17"/>
      <c r="D6390" s="18"/>
      <c r="E6390" s="17"/>
      <c r="F6390" s="18"/>
      <c r="G6390" s="17"/>
      <c r="H6390" s="25"/>
    </row>
    <row r="6391" spans="1:8" ht="15.75" customHeight="1" x14ac:dyDescent="0.25">
      <c r="A6391" s="17" t="s">
        <v>35</v>
      </c>
      <c r="B6391" s="17"/>
      <c r="C6391" s="17"/>
      <c r="D6391" s="18"/>
      <c r="E6391" s="17"/>
      <c r="F6391" s="18"/>
      <c r="G6391" s="17"/>
      <c r="H6391" s="25"/>
    </row>
    <row r="6392" spans="1:8" ht="15.75" customHeight="1" x14ac:dyDescent="0.25">
      <c r="A6392" s="17" t="s">
        <v>36</v>
      </c>
      <c r="B6392" s="17"/>
      <c r="C6392" s="17"/>
      <c r="D6392" s="18"/>
      <c r="E6392" s="17"/>
      <c r="F6392" s="18"/>
      <c r="G6392" s="17"/>
      <c r="H6392" s="25"/>
    </row>
    <row r="6393" spans="1:8" ht="15.75" customHeight="1" x14ac:dyDescent="0.25">
      <c r="A6393" s="17"/>
      <c r="B6393" s="17"/>
      <c r="C6393" s="17"/>
      <c r="D6393" s="18"/>
      <c r="E6393" s="17"/>
      <c r="F6393" s="18"/>
      <c r="G6393" s="17"/>
      <c r="H6393" s="25"/>
    </row>
    <row r="6394" spans="1:8" ht="15.75" customHeight="1" x14ac:dyDescent="0.25">
      <c r="A6394" s="26" t="s">
        <v>37</v>
      </c>
      <c r="B6394" s="27" t="s">
        <v>38</v>
      </c>
      <c r="C6394" s="27"/>
      <c r="D6394" s="28" t="s">
        <v>39</v>
      </c>
      <c r="E6394" s="29" t="s">
        <v>40</v>
      </c>
      <c r="F6394" s="30" t="s">
        <v>41</v>
      </c>
      <c r="G6394" s="31" t="s">
        <v>42</v>
      </c>
      <c r="H6394" s="33" t="s">
        <v>43</v>
      </c>
    </row>
    <row r="6395" spans="1:8" ht="15.75" customHeight="1" x14ac:dyDescent="0.25">
      <c r="A6395" s="34"/>
      <c r="B6395" s="35"/>
      <c r="C6395" s="36"/>
      <c r="D6395" s="37"/>
      <c r="E6395" s="37"/>
      <c r="F6395" s="38"/>
      <c r="G6395" s="39"/>
      <c r="H6395" s="40"/>
    </row>
    <row r="6396" spans="1:8" ht="15.75" customHeight="1" x14ac:dyDescent="0.25">
      <c r="A6396" s="47"/>
      <c r="B6396" s="79" t="s">
        <v>44</v>
      </c>
      <c r="C6396" s="80"/>
      <c r="D6396" s="50"/>
      <c r="E6396" s="50"/>
      <c r="F6396" s="50"/>
      <c r="G6396" s="50"/>
      <c r="H6396" s="45"/>
    </row>
    <row r="6397" spans="1:8" ht="15.75" customHeight="1" x14ac:dyDescent="0.25">
      <c r="A6397" s="47">
        <v>1</v>
      </c>
      <c r="B6397" s="51" t="s">
        <v>597</v>
      </c>
      <c r="C6397" s="49"/>
      <c r="D6397" s="50">
        <v>5</v>
      </c>
      <c r="E6397" s="50">
        <v>10</v>
      </c>
      <c r="F6397" s="50">
        <v>42</v>
      </c>
      <c r="G6397" s="194">
        <v>1</v>
      </c>
      <c r="H6397" s="81">
        <f>+G6397*F6397</f>
      </c>
    </row>
    <row r="6398" spans="1:8" ht="15.75" customHeight="1" x14ac:dyDescent="0.25">
      <c r="A6398" s="47">
        <v>2</v>
      </c>
      <c r="B6398" s="51" t="s">
        <v>597</v>
      </c>
      <c r="C6398" s="49"/>
      <c r="D6398" s="50"/>
      <c r="E6398" s="50"/>
      <c r="F6398" s="50">
        <v>8</v>
      </c>
      <c r="G6398" s="540" t="s">
        <v>571</v>
      </c>
      <c r="H6398" s="81"/>
    </row>
    <row r="6399" spans="1:8" ht="15.75" customHeight="1" x14ac:dyDescent="0.25">
      <c r="A6399" s="47">
        <v>3</v>
      </c>
      <c r="B6399" s="324" t="s">
        <v>1483</v>
      </c>
      <c r="C6399" s="329" t="s">
        <v>391</v>
      </c>
      <c r="D6399" s="50">
        <v>5</v>
      </c>
      <c r="E6399" s="50">
        <v>5</v>
      </c>
      <c r="F6399" s="50">
        <v>23</v>
      </c>
      <c r="G6399" s="542">
        <v>1</v>
      </c>
      <c r="H6399" s="81">
        <f>+G6399*F6399</f>
      </c>
    </row>
    <row r="6400" spans="1:8" ht="15.75" customHeight="1" x14ac:dyDescent="0.25">
      <c r="A6400" s="47">
        <v>4</v>
      </c>
      <c r="B6400" s="324" t="s">
        <v>1483</v>
      </c>
      <c r="C6400" s="329" t="s">
        <v>391</v>
      </c>
      <c r="D6400" s="50"/>
      <c r="E6400" s="50"/>
      <c r="F6400" s="50">
        <v>2</v>
      </c>
      <c r="G6400" s="540" t="s">
        <v>571</v>
      </c>
      <c r="H6400" s="81"/>
    </row>
    <row r="6401" spans="1:8" ht="15.75" customHeight="1" x14ac:dyDescent="0.25">
      <c r="A6401" s="47"/>
      <c r="B6401" s="79" t="s">
        <v>1484</v>
      </c>
      <c r="C6401" s="80"/>
      <c r="D6401" s="50"/>
      <c r="E6401" s="50"/>
      <c r="F6401" s="50"/>
      <c r="G6401" s="50"/>
      <c r="H6401" s="45"/>
    </row>
    <row r="6402" spans="1:8" ht="15.75" customHeight="1" x14ac:dyDescent="0.25">
      <c r="A6402" s="47">
        <v>5</v>
      </c>
      <c r="B6402" s="333" t="s">
        <v>1450</v>
      </c>
      <c r="C6402" s="334" t="s">
        <v>895</v>
      </c>
      <c r="D6402" s="187">
        <v>12</v>
      </c>
      <c r="E6402" s="336">
        <v>4</v>
      </c>
      <c r="F6402" s="335">
        <v>46.96</v>
      </c>
      <c r="G6402" s="106">
        <v>1</v>
      </c>
      <c r="H6402" s="45">
        <f>+G6402*F6402</f>
      </c>
    </row>
    <row r="6403" spans="1:8" ht="15.75" customHeight="1" x14ac:dyDescent="0.25">
      <c r="A6403" s="47">
        <v>6</v>
      </c>
      <c r="B6403" s="333" t="s">
        <v>1450</v>
      </c>
      <c r="C6403" s="334" t="s">
        <v>895</v>
      </c>
      <c r="D6403" s="232"/>
      <c r="E6403" s="538"/>
      <c r="F6403" s="335">
        <v>2.04</v>
      </c>
      <c r="G6403" s="224" t="s">
        <v>571</v>
      </c>
      <c r="H6403" s="45"/>
    </row>
    <row r="6404" spans="1:8" ht="15.75" customHeight="1" x14ac:dyDescent="0.25">
      <c r="A6404" s="47"/>
      <c r="B6404" s="79" t="s">
        <v>1486</v>
      </c>
      <c r="C6404" s="80"/>
      <c r="D6404" s="232"/>
      <c r="E6404" s="538"/>
      <c r="F6404" s="335"/>
      <c r="G6404" s="106"/>
      <c r="H6404" s="45"/>
    </row>
    <row r="6405" spans="1:8" ht="15.75" customHeight="1" x14ac:dyDescent="0.25">
      <c r="A6405" s="47">
        <v>7</v>
      </c>
      <c r="B6405" s="333" t="s">
        <v>679</v>
      </c>
      <c r="C6405" s="429" t="s">
        <v>436</v>
      </c>
      <c r="D6405" s="194">
        <v>2</v>
      </c>
      <c r="E6405" s="300">
        <v>6</v>
      </c>
      <c r="F6405" s="335">
        <f t="shared" ref="F6405:F6406" si="278">+E6405*D6405</f>
      </c>
      <c r="G6405" s="106">
        <v>1</v>
      </c>
      <c r="H6405" s="45">
        <f t="shared" ref="H6405:H6406" si="279">+G6405*F6405</f>
      </c>
    </row>
    <row r="6406" spans="1:8" ht="15.75" customHeight="1" x14ac:dyDescent="0.25">
      <c r="A6406" s="47">
        <v>8</v>
      </c>
      <c r="B6406" s="333" t="s">
        <v>257</v>
      </c>
      <c r="C6406" s="429" t="s">
        <v>456</v>
      </c>
      <c r="D6406" s="194">
        <v>1</v>
      </c>
      <c r="E6406" s="300">
        <v>6</v>
      </c>
      <c r="F6406" s="335">
        <f t="shared" si="278"/>
      </c>
      <c r="G6406" s="106">
        <v>1</v>
      </c>
      <c r="H6406" s="45">
        <f t="shared" si="279"/>
      </c>
    </row>
    <row r="6407" spans="1:8" ht="15.75" customHeight="1" x14ac:dyDescent="0.25">
      <c r="A6407" s="47"/>
      <c r="B6407" s="79" t="s">
        <v>1487</v>
      </c>
      <c r="C6407" s="80"/>
      <c r="D6407" s="194"/>
      <c r="E6407" s="300"/>
      <c r="F6407" s="335"/>
      <c r="G6407" s="106"/>
      <c r="H6407" s="45"/>
    </row>
    <row r="6408" spans="1:8" ht="15.75" customHeight="1" x14ac:dyDescent="0.25">
      <c r="A6408" s="47">
        <v>9</v>
      </c>
      <c r="B6408" s="333">
        <v>507</v>
      </c>
      <c r="C6408" s="429" t="s">
        <v>578</v>
      </c>
      <c r="D6408" s="194"/>
      <c r="E6408" s="300"/>
      <c r="F6408" s="335">
        <v>90</v>
      </c>
      <c r="G6408" s="106">
        <v>1</v>
      </c>
      <c r="H6408" s="45">
        <f>+G6408*F6408</f>
      </c>
    </row>
    <row r="6409" spans="1:8" ht="24" customHeight="1" x14ac:dyDescent="0.25">
      <c r="A6409" s="47"/>
      <c r="B6409" s="543" t="s">
        <v>1488</v>
      </c>
      <c r="C6409" s="544"/>
      <c r="D6409" s="194"/>
      <c r="E6409" s="300"/>
      <c r="F6409" s="335"/>
      <c r="G6409" s="106"/>
      <c r="H6409" s="45"/>
    </row>
    <row r="6410" spans="1:8" ht="15.75" customHeight="1" x14ac:dyDescent="0.25">
      <c r="A6410" s="47"/>
      <c r="B6410" s="333"/>
      <c r="C6410" s="429"/>
      <c r="D6410" s="194"/>
      <c r="E6410" s="300"/>
      <c r="F6410" s="335"/>
      <c r="G6410" s="106"/>
      <c r="H6410" s="45"/>
    </row>
    <row r="6411" spans="1:8" ht="16.5" customHeight="1" x14ac:dyDescent="0.25">
      <c r="A6411" s="47"/>
      <c r="B6411" s="333"/>
      <c r="C6411" s="429"/>
      <c r="D6411" s="194"/>
      <c r="E6411" s="300"/>
      <c r="F6411" s="335"/>
      <c r="G6411" s="43"/>
      <c r="H6411" s="45"/>
    </row>
    <row r="6412" spans="1:8" ht="15.75" customHeight="1" x14ac:dyDescent="0.25">
      <c r="A6412" s="83"/>
      <c r="B6412" s="84"/>
      <c r="C6412" s="17"/>
      <c r="D6412" s="58"/>
      <c r="E6412" s="58"/>
      <c r="F6412" s="18"/>
      <c r="G6412" s="58"/>
      <c r="H6412" s="61"/>
    </row>
    <row r="6413" spans="1:8" ht="15.75" customHeight="1" x14ac:dyDescent="0.25">
      <c r="A6413" s="62"/>
      <c r="B6413" s="63"/>
      <c r="C6413" s="64" t="s">
        <v>58</v>
      </c>
      <c r="D6413" s="338">
        <f>SUM(D6397:D6412)</f>
      </c>
      <c r="E6413" s="28"/>
      <c r="F6413" s="28"/>
      <c r="G6413" s="339"/>
      <c r="H6413" s="328">
        <f>SUM(H6397:H6412)</f>
      </c>
    </row>
    <row r="6414" spans="1:8" ht="15.75" customHeight="1" x14ac:dyDescent="0.25">
      <c r="A6414" s="69"/>
      <c r="B6414" s="70"/>
      <c r="C6414" s="70"/>
      <c r="D6414" s="71"/>
      <c r="E6414" s="70"/>
      <c r="F6414" s="72"/>
      <c r="G6414" s="73"/>
      <c r="H6414" s="74"/>
    </row>
    <row r="6415" spans="1:8" ht="15.75" customHeight="1" x14ac:dyDescent="0.25">
      <c r="A6415" s="85" t="s">
        <v>72</v>
      </c>
      <c r="B6415" s="85"/>
      <c r="C6415" s="85"/>
      <c r="D6415" s="85"/>
      <c r="E6415" s="85"/>
      <c r="F6415" s="85"/>
      <c r="G6415" s="85"/>
      <c r="H6415" s="85"/>
    </row>
    <row r="6416" spans="1:8" ht="15.75" customHeight="1" x14ac:dyDescent="0.25">
      <c r="A6416" s="76"/>
      <c r="B6416" s="76"/>
      <c r="C6416" s="76"/>
      <c r="D6416" s="77" t="s">
        <v>59</v>
      </c>
      <c r="E6416" s="76" t="s">
        <v>60</v>
      </c>
      <c r="F6416" s="76"/>
      <c r="G6416" s="17"/>
      <c r="H6416" s="25"/>
    </row>
    <row r="6417" spans="1:8" ht="15.75" customHeight="1" x14ac:dyDescent="0.25">
      <c r="A6417" s="17"/>
      <c r="B6417" s="17"/>
      <c r="C6417" s="17"/>
      <c r="D6417" s="18"/>
      <c r="E6417" s="17"/>
      <c r="F6417" s="17"/>
      <c r="G6417" s="17"/>
      <c r="H6417" s="25"/>
    </row>
    <row r="6418" spans="1:8" ht="15.75" customHeight="1" x14ac:dyDescent="0.25">
      <c r="A6418" s="17"/>
      <c r="B6418" s="17"/>
      <c r="C6418" s="17"/>
      <c r="D6418" s="18"/>
      <c r="E6418" s="17"/>
      <c r="F6418" s="17"/>
      <c r="G6418" s="17"/>
      <c r="H6418" s="25"/>
    </row>
    <row r="6419" spans="1:8" ht="15.75" customHeight="1" x14ac:dyDescent="0.25">
      <c r="A6419" s="76"/>
      <c r="B6419" s="76"/>
      <c r="C6419" s="76"/>
      <c r="D6419" s="77"/>
      <c r="E6419" s="76" t="s">
        <v>61</v>
      </c>
      <c r="F6419" s="76"/>
      <c r="G6419" s="17"/>
      <c r="H6419" s="25"/>
    </row>
    <row r="6420" spans="1:8" ht="15.75" customHeight="1" x14ac:dyDescent="0.25">
      <c r="D6420" s="9"/>
      <c r="H6420" s="9"/>
    </row>
    <row r="6421" spans="1:8" ht="15.75" customHeight="1" x14ac:dyDescent="0.25">
      <c r="D6421" s="9"/>
      <c r="H6421" s="9"/>
    </row>
    <row r="6422" spans="1:8" ht="15.75" customHeight="1" x14ac:dyDescent="0.25">
      <c r="D6422" s="9"/>
      <c r="H6422" s="9"/>
    </row>
    <row r="6423" spans="1:8" ht="15.75" customHeight="1" x14ac:dyDescent="0.25">
      <c r="D6423" s="9"/>
      <c r="H6423" s="9"/>
    </row>
    <row r="6424" spans="1:8" ht="15.75" customHeight="1" x14ac:dyDescent="0.25">
      <c r="D6424" s="9"/>
      <c r="H6424" s="9"/>
    </row>
    <row r="6425" spans="1:8" ht="15.75" customHeight="1" x14ac:dyDescent="0.25">
      <c r="D6425" s="9"/>
      <c r="H6425" s="9"/>
    </row>
    <row r="6426" spans="1:8" ht="15.75" customHeight="1" x14ac:dyDescent="0.25">
      <c r="D6426" s="9"/>
      <c r="H6426" s="9"/>
    </row>
    <row r="6427" spans="1:8" ht="15.75" customHeight="1" x14ac:dyDescent="0.25">
      <c r="D6427" s="9"/>
      <c r="H6427" s="9"/>
    </row>
    <row r="6428" spans="1:8" ht="15.75" customHeight="1" x14ac:dyDescent="0.25">
      <c r="A6428" s="36" t="s">
        <v>21</v>
      </c>
      <c r="B6428" s="36"/>
      <c r="C6428" s="36"/>
      <c r="D6428" s="36"/>
      <c r="E6428" s="36"/>
      <c r="F6428" s="36"/>
      <c r="G6428" s="36"/>
      <c r="H6428" s="36"/>
    </row>
    <row r="6429" spans="1:8" ht="15.75" customHeight="1" x14ac:dyDescent="0.25">
      <c r="A6429" s="17"/>
      <c r="B6429" s="17"/>
      <c r="C6429" s="17"/>
      <c r="D6429" s="18"/>
      <c r="E6429" s="17"/>
      <c r="H6429" s="22"/>
    </row>
    <row r="6430" spans="1:8" ht="15.75" customHeight="1" x14ac:dyDescent="0.25">
      <c r="A6430" s="17"/>
      <c r="B6430" s="17"/>
      <c r="C6430" s="17"/>
      <c r="D6430" s="18"/>
      <c r="E6430" s="17"/>
      <c r="H6430" s="18"/>
    </row>
    <row r="6431" spans="1:8" ht="15.75" customHeight="1" x14ac:dyDescent="0.25">
      <c r="A6431" s="17" t="s">
        <v>28</v>
      </c>
      <c r="B6431" s="17"/>
      <c r="C6431" s="17"/>
      <c r="D6431" s="18"/>
      <c r="E6431" s="19"/>
      <c r="F6431" s="19" t="s">
        <v>24</v>
      </c>
      <c r="G6431" s="21" t="s">
        <v>1130</v>
      </c>
      <c r="H6431" s="25"/>
    </row>
    <row r="6432" spans="1:8" ht="15.75" customHeight="1" x14ac:dyDescent="0.25">
      <c r="A6432" s="17" t="inlineStr">
        <is>
          <t>Dealer-022</t>
        </is>
      </c>
      <c r="B6432" s="17"/>
      <c r="C6432" s="17"/>
      <c r="D6432" s="18"/>
      <c r="E6432" s="19"/>
      <c r="F6432" s="19" t="s">
        <v>29</v>
      </c>
      <c r="G6432" s="17" t="s">
        <v>1131</v>
      </c>
      <c r="H6432" s="25"/>
    </row>
    <row r="6433" spans="1:8" ht="15.75" customHeight="1" x14ac:dyDescent="0.25">
      <c r="A6433" s="17" t="inlineStr">
        <is>
          <t>Address line (redacted)</t>
        </is>
      </c>
      <c r="B6433" s="17"/>
      <c r="C6433" s="17"/>
      <c r="D6433" s="18"/>
      <c r="E6433" s="19"/>
      <c r="F6433" s="17"/>
      <c r="G6433" s="17"/>
      <c r="H6433" s="25"/>
    </row>
    <row r="6434" spans="1:8" ht="15.75" customHeight="1" x14ac:dyDescent="0.25">
      <c r="A6434" s="17"/>
      <c r="B6434" s="17"/>
      <c r="C6434" s="17"/>
      <c r="D6434" s="18"/>
      <c r="E6434" s="19"/>
      <c r="F6434" s="17"/>
      <c r="G6434" s="17"/>
      <c r="H6434" s="25"/>
    </row>
    <row r="6435" spans="1:8" ht="15.75" customHeight="1" x14ac:dyDescent="0.25">
      <c r="A6435" s="86" t="inlineStr">
        <is>
          <t>Through: Transporter-001</t>
        </is>
      </c>
      <c r="B6435" s="86"/>
      <c r="C6435" s="17"/>
      <c r="D6435" s="18"/>
      <c r="E6435" s="19"/>
      <c r="F6435" s="17"/>
      <c r="G6435" s="17"/>
      <c r="H6435" s="25"/>
    </row>
    <row r="6436" spans="1:8" ht="15.75" customHeight="1" x14ac:dyDescent="0.25">
      <c r="A6436" s="86"/>
      <c r="B6436" s="86" t="inlineStr">
        <is>
          <t>Address line (redacted)</t>
        </is>
      </c>
      <c r="C6436" s="17"/>
      <c r="D6436" s="18"/>
      <c r="E6436" s="19"/>
      <c r="F6436" s="17"/>
      <c r="G6436" s="17"/>
      <c r="H6436" s="25"/>
    </row>
    <row r="6437" spans="1:8" ht="15.75" customHeight="1" x14ac:dyDescent="0.25">
      <c r="A6437" s="86"/>
      <c r="B6437" s="86" t="inlineStr">
        <is>
          <t>Address line (redacted)</t>
        </is>
      </c>
      <c r="C6437" s="17"/>
      <c r="D6437" s="18"/>
      <c r="E6437" s="19"/>
      <c r="F6437" s="17"/>
      <c r="G6437" s="17"/>
      <c r="H6437" s="25"/>
    </row>
    <row r="6438" spans="1:8" ht="15.75" customHeight="1" x14ac:dyDescent="0.25">
      <c r="A6438" s="17"/>
      <c r="B6438" s="17"/>
      <c r="C6438" s="17"/>
      <c r="D6438" s="18"/>
      <c r="E6438" s="19"/>
      <c r="F6438" s="17"/>
      <c r="G6438" s="17"/>
      <c r="H6438" s="25"/>
    </row>
    <row r="6439" spans="1:8" ht="15.75" customHeight="1" x14ac:dyDescent="0.25">
      <c r="A6439" s="17" t="s">
        <v>34</v>
      </c>
      <c r="B6439" s="17"/>
      <c r="C6439" s="17"/>
      <c r="D6439" s="18"/>
      <c r="E6439" s="17"/>
      <c r="F6439" s="18"/>
      <c r="G6439" s="17"/>
      <c r="H6439" s="25"/>
    </row>
    <row r="6440" spans="1:8" ht="15.75" customHeight="1" x14ac:dyDescent="0.25">
      <c r="A6440" s="17"/>
      <c r="B6440" s="17"/>
      <c r="C6440" s="17"/>
      <c r="D6440" s="18"/>
      <c r="E6440" s="17"/>
      <c r="F6440" s="18"/>
      <c r="G6440" s="17"/>
      <c r="H6440" s="25"/>
    </row>
    <row r="6441" spans="1:8" ht="15.75" customHeight="1" x14ac:dyDescent="0.25">
      <c r="A6441" s="17" t="s">
        <v>35</v>
      </c>
      <c r="B6441" s="17"/>
      <c r="C6441" s="17"/>
      <c r="D6441" s="18"/>
      <c r="E6441" s="17"/>
      <c r="F6441" s="18"/>
      <c r="G6441" s="17"/>
      <c r="H6441" s="25"/>
    </row>
    <row r="6442" spans="1:8" ht="15.75" customHeight="1" x14ac:dyDescent="0.25">
      <c r="A6442" s="17" t="s">
        <v>36</v>
      </c>
      <c r="B6442" s="17"/>
      <c r="C6442" s="17"/>
      <c r="D6442" s="18"/>
      <c r="E6442" s="17"/>
      <c r="F6442" s="18"/>
      <c r="G6442" s="17"/>
      <c r="H6442" s="25"/>
    </row>
    <row r="6443" spans="1:8" ht="15.75" customHeight="1" x14ac:dyDescent="0.25">
      <c r="A6443" s="26" t="s">
        <v>37</v>
      </c>
      <c r="B6443" s="27" t="s">
        <v>38</v>
      </c>
      <c r="C6443" s="27"/>
      <c r="D6443" s="28" t="s">
        <v>39</v>
      </c>
      <c r="E6443" s="29" t="s">
        <v>40</v>
      </c>
      <c r="F6443" s="30" t="s">
        <v>41</v>
      </c>
      <c r="G6443" s="31" t="s">
        <v>42</v>
      </c>
      <c r="H6443" s="33" t="s">
        <v>43</v>
      </c>
    </row>
    <row r="6444" spans="1:8" ht="15.75" customHeight="1" x14ac:dyDescent="0.25">
      <c r="A6444" s="344"/>
      <c r="B6444" s="345"/>
      <c r="C6444" s="346"/>
      <c r="D6444" s="37"/>
      <c r="E6444" s="347"/>
      <c r="F6444" s="348"/>
      <c r="G6444" s="346"/>
      <c r="H6444" s="349"/>
    </row>
    <row r="6445" spans="1:8" ht="15.75" customHeight="1" x14ac:dyDescent="0.25">
      <c r="A6445" s="47"/>
      <c r="B6445" s="79" t="s">
        <v>1491</v>
      </c>
      <c r="C6445" s="80"/>
      <c r="D6445" s="50"/>
      <c r="E6445" s="50"/>
      <c r="F6445" s="50"/>
      <c r="G6445" s="50"/>
      <c r="H6445" s="45"/>
    </row>
    <row r="6446" spans="1:8" ht="15.75" customHeight="1" x14ac:dyDescent="0.25">
      <c r="A6446" s="357">
        <v>1</v>
      </c>
      <c r="B6446" s="333" t="s">
        <v>656</v>
      </c>
      <c r="C6446" s="334" t="s">
        <v>657</v>
      </c>
      <c r="D6446" s="194">
        <v>1</v>
      </c>
      <c r="E6446" s="300">
        <v>4</v>
      </c>
      <c r="F6446" s="335">
        <f>+E6446*D6446</f>
      </c>
      <c r="G6446" s="106">
        <v>1</v>
      </c>
      <c r="H6446" s="45">
        <f>+G6446*F6446</f>
      </c>
    </row>
    <row r="6447" spans="1:8" ht="15.75" customHeight="1" x14ac:dyDescent="0.25">
      <c r="A6447" s="47"/>
      <c r="B6447" s="79" t="s">
        <v>1493</v>
      </c>
      <c r="C6447" s="80"/>
      <c r="D6447" s="50"/>
      <c r="E6447" s="300"/>
      <c r="F6447" s="335"/>
      <c r="G6447" s="43"/>
      <c r="H6447" s="45"/>
    </row>
    <row r="6448" spans="1:8" ht="15.75" customHeight="1" x14ac:dyDescent="0.25">
      <c r="A6448" s="47">
        <v>2</v>
      </c>
      <c r="B6448" s="333" t="s">
        <v>177</v>
      </c>
      <c r="C6448" s="334" t="s">
        <v>457</v>
      </c>
      <c r="D6448" s="50">
        <v>1</v>
      </c>
      <c r="E6448" s="300">
        <v>6</v>
      </c>
      <c r="F6448" s="335">
        <f t="shared" ref="F6448:F6449" si="280">+E6448*D6448</f>
      </c>
      <c r="G6448" s="43">
        <v>1</v>
      </c>
      <c r="H6448" s="45">
        <f t="shared" ref="H6448:H6449" si="281">+G6448*F6448</f>
      </c>
    </row>
    <row r="6449" spans="1:8" ht="15.75" customHeight="1" x14ac:dyDescent="0.25">
      <c r="A6449" s="47">
        <v>3</v>
      </c>
      <c r="B6449" s="333" t="s">
        <v>322</v>
      </c>
      <c r="C6449" s="334" t="s">
        <v>1494</v>
      </c>
      <c r="D6449" s="50">
        <v>1</v>
      </c>
      <c r="E6449" s="300">
        <v>6</v>
      </c>
      <c r="F6449" s="335">
        <f t="shared" si="280"/>
      </c>
      <c r="G6449" s="43">
        <v>1</v>
      </c>
      <c r="H6449" s="45">
        <f t="shared" si="281"/>
      </c>
    </row>
    <row r="6450" spans="1:8" ht="15.75" customHeight="1" x14ac:dyDescent="0.25">
      <c r="A6450" s="47"/>
      <c r="B6450" s="79" t="s">
        <v>1495</v>
      </c>
      <c r="C6450" s="80"/>
      <c r="D6450" s="50"/>
      <c r="E6450" s="300"/>
      <c r="F6450" s="335"/>
      <c r="G6450" s="43"/>
      <c r="H6450" s="45"/>
    </row>
    <row r="6451" spans="1:8" ht="15.75" customHeight="1" x14ac:dyDescent="0.25">
      <c r="A6451" s="47">
        <v>4</v>
      </c>
      <c r="B6451" s="333" t="s">
        <v>234</v>
      </c>
      <c r="C6451" s="334" t="s">
        <v>369</v>
      </c>
      <c r="D6451" s="50">
        <v>2</v>
      </c>
      <c r="E6451" s="300">
        <v>5</v>
      </c>
      <c r="F6451" s="335">
        <f t="shared" ref="F6451:F6452" si="282">+E6451*D6451</f>
      </c>
      <c r="G6451" s="43">
        <v>1</v>
      </c>
      <c r="H6451" s="45">
        <f t="shared" ref="H6451:H6452" si="283">+G6451*F6451</f>
      </c>
    </row>
    <row r="6452" spans="1:8" ht="15.75" customHeight="1" x14ac:dyDescent="0.25">
      <c r="A6452" s="47">
        <v>5</v>
      </c>
      <c r="B6452" s="333" t="s">
        <v>586</v>
      </c>
      <c r="C6452" s="334" t="s">
        <v>374</v>
      </c>
      <c r="D6452" s="50">
        <v>2</v>
      </c>
      <c r="E6452" s="300">
        <v>5</v>
      </c>
      <c r="F6452" s="335">
        <f t="shared" si="282"/>
      </c>
      <c r="G6452" s="43">
        <v>1</v>
      </c>
      <c r="H6452" s="45">
        <f t="shared" si="283"/>
      </c>
    </row>
    <row r="6453" spans="1:8" ht="15.75" customHeight="1" x14ac:dyDescent="0.25">
      <c r="A6453" s="47"/>
      <c r="B6453" s="79" t="s">
        <v>825</v>
      </c>
      <c r="C6453" s="80"/>
      <c r="D6453" s="50"/>
      <c r="E6453" s="300"/>
      <c r="F6453" s="335"/>
      <c r="G6453" s="43"/>
      <c r="H6453" s="45"/>
    </row>
    <row r="6454" spans="1:8" ht="15.75" customHeight="1" x14ac:dyDescent="0.25">
      <c r="A6454" s="47">
        <v>6</v>
      </c>
      <c r="B6454" s="333" t="s">
        <v>586</v>
      </c>
      <c r="C6454" s="334" t="s">
        <v>492</v>
      </c>
      <c r="D6454" s="50">
        <v>1</v>
      </c>
      <c r="E6454" s="300">
        <v>25</v>
      </c>
      <c r="F6454" s="335">
        <f>+E6454*D6454</f>
      </c>
      <c r="G6454" s="43">
        <v>1</v>
      </c>
      <c r="H6454" s="45">
        <f>+G6454*F6454</f>
      </c>
    </row>
    <row r="6455" spans="1:8" ht="15.75" customHeight="1" x14ac:dyDescent="0.25">
      <c r="A6455" s="47"/>
      <c r="B6455" s="333"/>
      <c r="C6455" s="334"/>
      <c r="D6455" s="50"/>
      <c r="E6455" s="300"/>
      <c r="F6455" s="335"/>
      <c r="G6455" s="43"/>
      <c r="H6455" s="45"/>
    </row>
    <row r="6456" spans="1:8" ht="12.75" customHeight="1" x14ac:dyDescent="0.25">
      <c r="A6456" s="47"/>
      <c r="B6456" s="333"/>
      <c r="C6456" s="334"/>
      <c r="D6456" s="194"/>
      <c r="E6456" s="300"/>
      <c r="F6456" s="335"/>
      <c r="G6456" s="50"/>
      <c r="H6456" s="45"/>
    </row>
    <row r="6457" spans="1:8" ht="15" customHeight="1" x14ac:dyDescent="0.25">
      <c r="A6457" s="369"/>
      <c r="B6457" s="370" t="s">
        <v>1499</v>
      </c>
      <c r="C6457" s="371"/>
      <c r="D6457" s="362"/>
      <c r="E6457" s="363"/>
      <c r="F6457" s="364"/>
      <c r="G6457" s="58"/>
      <c r="H6457" s="61"/>
    </row>
    <row r="6458" spans="1:8" ht="15.75" customHeight="1" x14ac:dyDescent="0.25">
      <c r="A6458" s="369"/>
      <c r="B6458" s="372"/>
      <c r="C6458" s="373"/>
      <c r="D6458" s="362"/>
      <c r="E6458" s="363"/>
      <c r="F6458" s="364"/>
      <c r="G6458" s="58"/>
      <c r="H6458" s="61"/>
    </row>
    <row r="6459" spans="1:8" ht="15.75" customHeight="1" x14ac:dyDescent="0.25">
      <c r="A6459" s="369"/>
      <c r="B6459" s="372"/>
      <c r="C6459" s="373"/>
      <c r="D6459" s="362"/>
      <c r="E6459" s="363"/>
      <c r="F6459" s="364"/>
      <c r="G6459" s="58"/>
      <c r="H6459" s="61"/>
    </row>
    <row r="6460" spans="1:8" ht="15.75" customHeight="1" x14ac:dyDescent="0.25">
      <c r="A6460" s="369"/>
      <c r="B6460" s="374"/>
      <c r="C6460" s="375"/>
      <c r="D6460" s="362"/>
      <c r="E6460" s="363"/>
      <c r="F6460" s="364"/>
      <c r="G6460" s="58"/>
      <c r="H6460" s="61"/>
    </row>
    <row r="6461" spans="1:8" ht="15.75" customHeight="1" x14ac:dyDescent="0.25">
      <c r="A6461" s="369"/>
      <c r="B6461" s="368"/>
      <c r="C6461" s="361"/>
      <c r="D6461" s="362"/>
      <c r="E6461" s="363"/>
      <c r="F6461" s="364"/>
      <c r="G6461" s="37"/>
      <c r="H6461" s="61"/>
    </row>
    <row r="6462" spans="1:8" ht="15.75" customHeight="1" x14ac:dyDescent="0.25">
      <c r="A6462" s="341"/>
      <c r="B6462" s="342"/>
      <c r="C6462" s="343" t="s">
        <v>58</v>
      </c>
      <c r="D6462" s="338">
        <f>SUM(D6446:D6461)</f>
      </c>
      <c r="E6462" s="28"/>
      <c r="F6462" s="28">
        <f>SUM(F6446:F6461)</f>
      </c>
      <c r="G6462" s="339"/>
      <c r="H6462" s="328">
        <f>SUM(H6446:H6461)</f>
      </c>
    </row>
    <row r="6463" spans="1:8" ht="15.75" customHeight="1" x14ac:dyDescent="0.25">
      <c r="A6463" s="69"/>
      <c r="B6463" s="70"/>
      <c r="C6463" s="70"/>
      <c r="D6463" s="71"/>
      <c r="E6463" s="70"/>
      <c r="F6463" s="72"/>
      <c r="G6463" s="73"/>
      <c r="H6463" s="74"/>
    </row>
    <row r="6464" spans="1:8" ht="15.75" customHeight="1" x14ac:dyDescent="0.25">
      <c r="A6464" s="85" t="s">
        <v>1083</v>
      </c>
      <c r="B6464" s="85"/>
      <c r="C6464" s="85"/>
      <c r="D6464" s="85"/>
      <c r="E6464" s="85"/>
      <c r="F6464" s="85"/>
      <c r="G6464" s="85"/>
      <c r="H6464" s="85"/>
    </row>
    <row r="6465" spans="1:8" ht="15.75" customHeight="1" x14ac:dyDescent="0.25">
      <c r="A6465" s="76"/>
      <c r="B6465" s="76"/>
      <c r="C6465" s="76"/>
      <c r="D6465" s="77" t="s">
        <v>59</v>
      </c>
      <c r="E6465" s="76" t="s">
        <v>60</v>
      </c>
      <c r="F6465" s="76"/>
      <c r="G6465" s="17"/>
      <c r="H6465" s="25"/>
    </row>
    <row r="6466" spans="1:8" ht="15.75" customHeight="1" x14ac:dyDescent="0.25">
      <c r="A6466" s="17"/>
      <c r="B6466" s="17"/>
      <c r="C6466" s="17"/>
      <c r="D6466" s="18"/>
      <c r="E6466" s="17"/>
      <c r="F6466" s="17"/>
      <c r="G6466" s="17"/>
      <c r="H6466" s="25"/>
    </row>
    <row r="6467" spans="1:8" ht="15.75" customHeight="1" x14ac:dyDescent="0.25">
      <c r="D6467" s="9"/>
      <c r="H6467" s="9"/>
    </row>
    <row r="6468" spans="1:8" ht="15.75" customHeight="1" x14ac:dyDescent="0.25">
      <c r="D6468" s="9"/>
      <c r="E6468" s="76" t="s">
        <v>61</v>
      </c>
      <c r="H6468" s="9"/>
    </row>
    <row r="6469" spans="1:8" ht="15.75" customHeight="1" x14ac:dyDescent="0.25">
      <c r="D6469" s="9"/>
      <c r="H6469" s="9"/>
    </row>
    <row r="6470" spans="1:8" ht="15.75" customHeight="1" x14ac:dyDescent="0.25">
      <c r="D6470" s="9"/>
      <c r="H6470" s="9"/>
    </row>
    <row r="6471" spans="1:8" ht="15.75" customHeight="1" x14ac:dyDescent="0.25">
      <c r="D6471" s="9"/>
      <c r="H6471" s="9"/>
    </row>
    <row r="6472" spans="1:8" ht="15.75" customHeight="1" x14ac:dyDescent="0.25">
      <c r="D6472" s="9"/>
      <c r="H6472" s="9"/>
    </row>
    <row r="6473" spans="1:8" ht="15.75" customHeight="1" x14ac:dyDescent="0.25">
      <c r="D6473" s="9"/>
      <c r="H6473" s="9"/>
    </row>
    <row r="6474" spans="1:8" ht="15.75" customHeight="1" x14ac:dyDescent="0.25">
      <c r="A6474" s="36" t="s">
        <v>21</v>
      </c>
      <c r="B6474" s="36"/>
      <c r="C6474" s="36"/>
      <c r="D6474" s="36"/>
      <c r="E6474" s="36"/>
      <c r="F6474" s="36"/>
      <c r="G6474" s="36"/>
      <c r="H6474" s="36"/>
    </row>
    <row r="6475" spans="1:8" ht="15.75" customHeight="1" x14ac:dyDescent="0.25">
      <c r="A6475" s="17"/>
      <c r="B6475" s="17"/>
      <c r="C6475" s="17"/>
      <c r="D6475" s="18"/>
      <c r="E6475" s="17"/>
      <c r="F6475" s="17"/>
      <c r="G6475" s="17"/>
      <c r="H6475" s="24"/>
    </row>
    <row r="6476" spans="1:8" ht="15.75" customHeight="1" x14ac:dyDescent="0.25">
      <c r="A6476" s="17"/>
      <c r="B6476" s="17"/>
      <c r="C6476" s="18"/>
      <c r="D6476" s="75"/>
      <c r="E6476" s="36"/>
      <c r="F6476" s="36"/>
      <c r="G6476" s="36"/>
      <c r="H6476" s="25"/>
    </row>
    <row r="6477" spans="1:8" ht="15.75" customHeight="1" x14ac:dyDescent="0.25">
      <c r="A6477" s="17" t="s">
        <v>28</v>
      </c>
      <c r="B6477" s="17"/>
      <c r="C6477" s="17"/>
      <c r="D6477" s="18"/>
      <c r="E6477" s="17"/>
      <c r="F6477" s="19" t="s">
        <v>24</v>
      </c>
      <c r="G6477" s="21" t="s">
        <v>1130</v>
      </c>
      <c r="H6477" s="22"/>
    </row>
    <row r="6478" spans="1:8" ht="15.75" customHeight="1" x14ac:dyDescent="0.3">
      <c r="A6478" s="87" t="inlineStr">
        <is>
          <t>Dealer-002</t>
        </is>
      </c>
      <c r="B6478" s="87"/>
      <c r="C6478" s="17"/>
      <c r="D6478" s="18"/>
      <c r="E6478" s="17"/>
      <c r="F6478" s="19" t="s">
        <v>29</v>
      </c>
      <c r="G6478" s="17" t="s">
        <v>1132</v>
      </c>
      <c r="H6478" s="18"/>
    </row>
    <row r="6479" spans="1:8" ht="15.75" customHeight="1" x14ac:dyDescent="0.3">
      <c r="A6479" s="87" t="inlineStr">
        <is>
          <t>Address line (redacted)</t>
        </is>
      </c>
      <c r="B6479" s="87"/>
      <c r="C6479" s="17"/>
      <c r="D6479" s="18"/>
      <c r="E6479" s="19"/>
      <c r="F6479" s="17"/>
      <c r="G6479" s="17"/>
      <c r="H6479" s="25"/>
    </row>
    <row r="6480" spans="1:8" ht="15.75" customHeight="1" x14ac:dyDescent="0.3">
      <c r="A6480" s="87" t="inlineStr">
        <is>
          <t>Address line (redacted)</t>
        </is>
      </c>
      <c r="B6480" s="87"/>
      <c r="C6480" s="17"/>
      <c r="D6480" s="24"/>
      <c r="E6480" s="17"/>
      <c r="F6480" s="18"/>
      <c r="G6480" s="17"/>
      <c r="H6480" s="25"/>
    </row>
    <row r="6481" spans="1:8" ht="15.75" customHeight="1" x14ac:dyDescent="0.25">
      <c r="D6481" s="24"/>
      <c r="E6481" s="17"/>
      <c r="F6481" s="18"/>
      <c r="G6481" s="17"/>
      <c r="H6481" s="25"/>
    </row>
    <row r="6482" spans="1:8" ht="15.75" customHeight="1" x14ac:dyDescent="0.25">
      <c r="A6482" s="17" t="s">
        <v>34</v>
      </c>
      <c r="B6482" s="17"/>
      <c r="C6482" s="17"/>
      <c r="D6482" s="18"/>
      <c r="E6482" s="17"/>
      <c r="F6482" s="18"/>
      <c r="G6482" s="17"/>
      <c r="H6482" s="25"/>
    </row>
    <row r="6483" spans="1:8" ht="15.75" customHeight="1" x14ac:dyDescent="0.25">
      <c r="A6483" s="17"/>
      <c r="B6483" s="17"/>
      <c r="C6483" s="17"/>
      <c r="D6483" s="18"/>
      <c r="E6483" s="17"/>
      <c r="F6483" s="18"/>
      <c r="G6483" s="17"/>
      <c r="H6483" s="25"/>
    </row>
    <row r="6484" spans="1:8" ht="15.75" customHeight="1" x14ac:dyDescent="0.25">
      <c r="A6484" s="17" t="s">
        <v>35</v>
      </c>
      <c r="B6484" s="17"/>
      <c r="C6484" s="17"/>
      <c r="D6484" s="18"/>
      <c r="E6484" s="17"/>
      <c r="F6484" s="18"/>
      <c r="G6484" s="17"/>
      <c r="H6484" s="25"/>
    </row>
    <row r="6485" spans="1:8" ht="15.75" customHeight="1" x14ac:dyDescent="0.25">
      <c r="A6485" s="17" t="s">
        <v>36</v>
      </c>
      <c r="B6485" s="17"/>
      <c r="C6485" s="17"/>
      <c r="D6485" s="18"/>
      <c r="E6485" s="17"/>
      <c r="F6485" s="18"/>
      <c r="G6485" s="17"/>
      <c r="H6485" s="25"/>
    </row>
    <row r="6486" spans="1:8" ht="15.75" customHeight="1" x14ac:dyDescent="0.25">
      <c r="A6486" s="17"/>
      <c r="B6486" s="17"/>
      <c r="C6486" s="17"/>
      <c r="D6486" s="18"/>
      <c r="E6486" s="17"/>
      <c r="F6486" s="18"/>
      <c r="G6486" s="17"/>
      <c r="H6486" s="25"/>
    </row>
    <row r="6487" spans="1:8" ht="15.75" customHeight="1" x14ac:dyDescent="0.25">
      <c r="A6487" s="26" t="s">
        <v>37</v>
      </c>
      <c r="B6487" s="27" t="s">
        <v>38</v>
      </c>
      <c r="C6487" s="27"/>
      <c r="D6487" s="28" t="s">
        <v>39</v>
      </c>
      <c r="E6487" s="29" t="s">
        <v>40</v>
      </c>
      <c r="F6487" s="30" t="s">
        <v>41</v>
      </c>
      <c r="G6487" s="31" t="s">
        <v>42</v>
      </c>
      <c r="H6487" s="33" t="s">
        <v>43</v>
      </c>
    </row>
    <row r="6488" spans="1:8" ht="15.75" customHeight="1" x14ac:dyDescent="0.25">
      <c r="A6488" s="34"/>
      <c r="B6488" s="35"/>
      <c r="C6488" s="36"/>
      <c r="D6488" s="37"/>
      <c r="E6488" s="37"/>
      <c r="F6488" s="38"/>
      <c r="G6488" s="39"/>
      <c r="H6488" s="40"/>
    </row>
    <row r="6489" spans="1:8" ht="15.75" customHeight="1" x14ac:dyDescent="0.25">
      <c r="A6489" s="47"/>
      <c r="B6489" s="79" t="s">
        <v>1502</v>
      </c>
      <c r="C6489" s="80"/>
      <c r="D6489" s="50"/>
      <c r="E6489" s="50"/>
      <c r="F6489" s="50"/>
      <c r="G6489" s="50"/>
      <c r="H6489" s="45"/>
    </row>
    <row r="6490" spans="1:8" ht="15.75" customHeight="1" x14ac:dyDescent="0.25">
      <c r="A6490" s="47">
        <v>1</v>
      </c>
      <c r="B6490" s="333" t="s">
        <v>175</v>
      </c>
      <c r="C6490" s="334" t="s">
        <v>452</v>
      </c>
      <c r="D6490" s="50">
        <v>6</v>
      </c>
      <c r="E6490" s="50">
        <v>4</v>
      </c>
      <c r="F6490" s="50">
        <v>23</v>
      </c>
      <c r="G6490" s="194">
        <v>1</v>
      </c>
      <c r="H6490" s="81">
        <f>+G6490*F6490</f>
      </c>
    </row>
    <row r="6491" spans="1:8" ht="15.75" customHeight="1" x14ac:dyDescent="0.25">
      <c r="A6491" s="47">
        <v>2</v>
      </c>
      <c r="B6491" s="333" t="s">
        <v>175</v>
      </c>
      <c r="C6491" s="334" t="s">
        <v>452</v>
      </c>
      <c r="D6491" s="50"/>
      <c r="E6491" s="50"/>
      <c r="F6491" s="50">
        <v>1</v>
      </c>
      <c r="G6491" s="540" t="s">
        <v>571</v>
      </c>
      <c r="H6491" s="311"/>
    </row>
    <row r="6492" spans="1:8" ht="15.75" customHeight="1" x14ac:dyDescent="0.25">
      <c r="A6492" s="47"/>
      <c r="B6492" s="79" t="s">
        <v>1503</v>
      </c>
      <c r="C6492" s="80"/>
      <c r="D6492" s="50"/>
      <c r="E6492" s="50"/>
      <c r="F6492" s="50"/>
      <c r="G6492" s="208"/>
      <c r="H6492" s="311"/>
    </row>
    <row r="6493" spans="1:8" ht="15.75" customHeight="1" x14ac:dyDescent="0.25">
      <c r="A6493" s="47">
        <v>3</v>
      </c>
      <c r="B6493" s="333" t="s">
        <v>159</v>
      </c>
      <c r="C6493" s="334" t="s">
        <v>380</v>
      </c>
      <c r="D6493" s="50">
        <v>5</v>
      </c>
      <c r="E6493" s="50">
        <v>5</v>
      </c>
      <c r="F6493" s="50">
        <v>23</v>
      </c>
      <c r="G6493" s="194">
        <v>1</v>
      </c>
      <c r="H6493" s="81">
        <f>+G6493*F6493</f>
      </c>
    </row>
    <row r="6494" spans="1:8" ht="15.75" customHeight="1" x14ac:dyDescent="0.25">
      <c r="A6494" s="47">
        <v>4</v>
      </c>
      <c r="B6494" s="333" t="s">
        <v>159</v>
      </c>
      <c r="C6494" s="334" t="s">
        <v>380</v>
      </c>
      <c r="D6494" s="50"/>
      <c r="E6494" s="50"/>
      <c r="F6494" s="50">
        <v>2</v>
      </c>
      <c r="G6494" s="540" t="s">
        <v>571</v>
      </c>
      <c r="H6494" s="311"/>
    </row>
    <row r="6495" spans="1:8" ht="15.75" customHeight="1" x14ac:dyDescent="0.25">
      <c r="A6495" s="47"/>
      <c r="B6495" s="356"/>
      <c r="C6495" s="545"/>
      <c r="D6495" s="50"/>
      <c r="E6495" s="50"/>
      <c r="F6495" s="50"/>
      <c r="G6495" s="233"/>
      <c r="H6495" s="318"/>
    </row>
    <row r="6496" spans="1:8" ht="15.75" customHeight="1" x14ac:dyDescent="0.25">
      <c r="A6496" s="47"/>
      <c r="B6496" s="356"/>
      <c r="C6496" s="545"/>
      <c r="D6496" s="50"/>
      <c r="E6496" s="50"/>
      <c r="F6496" s="50"/>
      <c r="G6496" s="233"/>
      <c r="H6496" s="318"/>
    </row>
    <row r="6497" spans="1:8" ht="15.75" customHeight="1" x14ac:dyDescent="0.25">
      <c r="A6497" s="47"/>
      <c r="B6497" s="51"/>
      <c r="C6497" s="49"/>
      <c r="D6497" s="50"/>
      <c r="E6497" s="50"/>
      <c r="F6497" s="50"/>
      <c r="G6497" s="50"/>
      <c r="H6497" s="81"/>
    </row>
    <row r="6498" spans="1:8" ht="15.75" customHeight="1" x14ac:dyDescent="0.25">
      <c r="A6498" s="83"/>
      <c r="B6498" s="84"/>
      <c r="C6498" s="17"/>
      <c r="D6498" s="58"/>
      <c r="E6498" s="58"/>
      <c r="F6498" s="18"/>
      <c r="G6498" s="58"/>
      <c r="H6498" s="61"/>
    </row>
    <row r="6499" spans="1:8" ht="15.75" customHeight="1" x14ac:dyDescent="0.25">
      <c r="A6499" s="62"/>
      <c r="B6499" s="63"/>
      <c r="C6499" s="64" t="s">
        <v>58</v>
      </c>
      <c r="D6499" s="65">
        <f>SUM(D6489:D6498)</f>
      </c>
      <c r="E6499" s="65"/>
      <c r="F6499" s="66">
        <f>SUM(F6490:F6498)</f>
      </c>
      <c r="G6499" s="67"/>
      <c r="H6499" s="68">
        <f>SUM(H6490:H6498)</f>
      </c>
    </row>
    <row r="6500" spans="1:8" ht="15.75" customHeight="1" x14ac:dyDescent="0.25">
      <c r="A6500" s="69"/>
      <c r="B6500" s="70"/>
      <c r="C6500" s="70"/>
      <c r="D6500" s="71"/>
      <c r="E6500" s="70"/>
      <c r="F6500" s="72"/>
      <c r="G6500" s="73"/>
      <c r="H6500" s="74"/>
    </row>
    <row r="6501" spans="1:8" ht="15.75" customHeight="1" x14ac:dyDescent="0.25">
      <c r="A6501" s="85" t="s">
        <v>72</v>
      </c>
      <c r="B6501" s="85"/>
      <c r="C6501" s="85"/>
      <c r="D6501" s="85"/>
      <c r="E6501" s="85"/>
      <c r="F6501" s="85"/>
      <c r="G6501" s="85"/>
      <c r="H6501" s="85"/>
    </row>
    <row r="6502" spans="1:8" ht="15.75" customHeight="1" x14ac:dyDescent="0.25">
      <c r="A6502" s="76"/>
      <c r="B6502" s="76"/>
      <c r="C6502" s="76"/>
      <c r="D6502" s="77" t="s">
        <v>59</v>
      </c>
      <c r="E6502" s="76" t="s">
        <v>60</v>
      </c>
      <c r="F6502" s="76"/>
      <c r="G6502" s="17"/>
      <c r="H6502" s="25"/>
    </row>
    <row r="6503" spans="1:8" ht="15.75" customHeight="1" x14ac:dyDescent="0.25">
      <c r="A6503" s="17"/>
      <c r="B6503" s="17"/>
      <c r="C6503" s="17"/>
      <c r="D6503" s="18"/>
      <c r="E6503" s="17"/>
      <c r="F6503" s="17"/>
      <c r="G6503" s="17"/>
      <c r="H6503" s="25"/>
    </row>
    <row r="6504" spans="1:8" ht="15.75" customHeight="1" x14ac:dyDescent="0.25">
      <c r="A6504" s="17"/>
      <c r="B6504" s="17"/>
      <c r="C6504" s="17"/>
      <c r="D6504" s="18"/>
      <c r="E6504" s="17"/>
      <c r="F6504" s="17"/>
      <c r="G6504" s="17"/>
      <c r="H6504" s="25"/>
    </row>
    <row r="6505" spans="1:8" ht="15.75" customHeight="1" x14ac:dyDescent="0.25">
      <c r="A6505" s="76"/>
      <c r="B6505" s="76"/>
      <c r="C6505" s="76"/>
      <c r="D6505" s="77"/>
      <c r="E6505" s="76" t="s">
        <v>61</v>
      </c>
      <c r="F6505" s="76"/>
      <c r="G6505" s="17"/>
      <c r="H6505" s="25"/>
    </row>
    <row r="6506" spans="1:8" ht="15.75" customHeight="1" x14ac:dyDescent="0.25">
      <c r="D6506" s="9"/>
      <c r="H6506" s="9"/>
    </row>
    <row r="6507" spans="1:8" ht="15.75" customHeight="1" x14ac:dyDescent="0.25">
      <c r="D6507" s="9"/>
      <c r="H6507" s="9"/>
    </row>
    <row r="6508" spans="1:8" ht="15.75" customHeight="1" x14ac:dyDescent="0.25">
      <c r="D6508" s="9"/>
      <c r="H6508" s="9"/>
    </row>
    <row r="6509" spans="1:8" ht="15.75" customHeight="1" x14ac:dyDescent="0.25">
      <c r="D6509" s="9"/>
      <c r="H6509" s="9"/>
    </row>
    <row r="6510" spans="1:8" ht="15.75" customHeight="1" x14ac:dyDescent="0.25">
      <c r="D6510" s="9"/>
      <c r="H6510" s="9"/>
    </row>
    <row r="6511" spans="1:8" ht="15.75" customHeight="1" x14ac:dyDescent="0.25">
      <c r="D6511" s="9"/>
      <c r="H6511" s="9"/>
    </row>
    <row r="6512" spans="1:8" ht="15.75" customHeight="1" x14ac:dyDescent="0.25">
      <c r="D6512" s="9"/>
      <c r="H6512" s="9"/>
    </row>
    <row r="6513" spans="1:8" ht="15.75" customHeight="1" x14ac:dyDescent="0.25">
      <c r="D6513" s="9"/>
      <c r="H6513" s="9"/>
    </row>
    <row r="6514" spans="1:8" ht="15.75" customHeight="1" x14ac:dyDescent="0.25">
      <c r="D6514" s="9"/>
      <c r="H6514" s="9"/>
    </row>
    <row r="6515" spans="1:8" ht="15.75" customHeight="1" x14ac:dyDescent="0.25">
      <c r="D6515" s="9"/>
      <c r="H6515" s="9"/>
    </row>
    <row r="6516" spans="1:8" ht="15.75" customHeight="1" x14ac:dyDescent="0.25">
      <c r="D6516" s="9"/>
      <c r="H6516" s="9"/>
    </row>
    <row r="6517" spans="1:8" ht="15.75" customHeight="1" x14ac:dyDescent="0.25">
      <c r="D6517" s="9"/>
      <c r="H6517" s="9"/>
    </row>
    <row r="6518" spans="1:8" ht="15.75" customHeight="1" x14ac:dyDescent="0.25">
      <c r="D6518" s="9"/>
      <c r="H6518" s="9"/>
    </row>
    <row r="6519" spans="1:8" ht="15.75" customHeight="1" x14ac:dyDescent="0.25">
      <c r="A6519" s="10" t="s">
        <v>21</v>
      </c>
      <c r="B6519" s="10"/>
      <c r="C6519" s="10"/>
      <c r="D6519" s="10"/>
      <c r="E6519" s="10"/>
      <c r="F6519" s="10"/>
      <c r="G6519" s="10"/>
      <c r="H6519" s="10"/>
    </row>
    <row r="6520" spans="1:8" ht="15.75" customHeight="1" x14ac:dyDescent="0.25">
      <c r="D6520" s="9"/>
      <c r="H6520" s="9"/>
    </row>
    <row r="6521" spans="1:8" ht="15.75" customHeight="1" x14ac:dyDescent="0.25">
      <c r="A6521" s="17"/>
      <c r="B6521" s="17"/>
      <c r="C6521" s="86"/>
      <c r="D6521" s="18"/>
      <c r="E6521" s="17"/>
      <c r="F6521" s="19" t="s">
        <v>24</v>
      </c>
      <c r="G6521" s="21" t="s">
        <v>1134</v>
      </c>
      <c r="H6521" s="22"/>
    </row>
    <row r="6522" spans="1:8" ht="15.75" customHeight="1" x14ac:dyDescent="0.25">
      <c r="A6522" s="17" t="s">
        <v>28</v>
      </c>
      <c r="B6522" s="17"/>
      <c r="C6522" s="86"/>
      <c r="D6522" s="18"/>
      <c r="E6522" s="17"/>
      <c r="F6522" s="19" t="s">
        <v>29</v>
      </c>
      <c r="G6522" s="17" t="s">
        <v>1135</v>
      </c>
      <c r="H6522" s="18"/>
    </row>
    <row r="6523" spans="1:8" ht="15.75" customHeight="1" x14ac:dyDescent="0.25">
      <c r="A6523" s="17" t="inlineStr">
        <is>
          <t>Dealer-022</t>
        </is>
      </c>
      <c r="B6523" s="17"/>
      <c r="C6523" s="86"/>
      <c r="D6523" s="18"/>
      <c r="E6523" s="17"/>
      <c r="F6523" s="19"/>
      <c r="G6523" s="17"/>
      <c r="H6523" s="18"/>
    </row>
    <row r="6524" spans="1:8" ht="15.75" customHeight="1" x14ac:dyDescent="0.25">
      <c r="A6524" s="17" t="inlineStr">
        <is>
          <t>Address line (redacted)</t>
        </is>
      </c>
      <c r="B6524" s="17"/>
      <c r="C6524" s="86"/>
      <c r="D6524" s="18"/>
      <c r="E6524" s="17"/>
      <c r="F6524" s="19"/>
      <c r="G6524" s="17"/>
      <c r="H6524" s="18"/>
    </row>
    <row r="6525" spans="1:8" ht="15.75" customHeight="1" x14ac:dyDescent="0.3">
      <c r="A6525" s="87"/>
      <c r="B6525" s="87"/>
      <c r="C6525" s="86"/>
      <c r="D6525" s="18"/>
      <c r="E6525" s="17"/>
      <c r="F6525" s="19"/>
      <c r="G6525" s="17"/>
      <c r="H6525" s="18"/>
    </row>
    <row r="6526" spans="1:8" ht="15.75" customHeight="1" x14ac:dyDescent="0.25">
      <c r="A6526" s="86" t="inlineStr">
        <is>
          <t>Through: Transporter-001</t>
        </is>
      </c>
      <c r="B6526" s="86"/>
      <c r="C6526" s="17"/>
      <c r="D6526" s="18"/>
      <c r="E6526" s="17"/>
      <c r="F6526" s="19"/>
      <c r="G6526" s="17"/>
      <c r="H6526" s="18"/>
    </row>
    <row r="6527" spans="1:8" ht="15.75" customHeight="1" x14ac:dyDescent="0.25">
      <c r="A6527" s="86"/>
      <c r="B6527" s="86" t="inlineStr">
        <is>
          <t>Address line (redacted)</t>
        </is>
      </c>
      <c r="C6527" s="17"/>
      <c r="D6527" s="18"/>
      <c r="E6527" s="17"/>
      <c r="F6527" s="19"/>
      <c r="G6527" s="17"/>
      <c r="H6527" s="18"/>
    </row>
    <row r="6528" spans="1:8" ht="15.75" customHeight="1" x14ac:dyDescent="0.25">
      <c r="A6528" s="86"/>
      <c r="B6528" s="86" t="inlineStr">
        <is>
          <t>Address line (redacted)</t>
        </is>
      </c>
      <c r="C6528" s="17"/>
      <c r="D6528" s="18"/>
      <c r="E6528" s="17"/>
      <c r="F6528" s="19"/>
      <c r="G6528" s="17"/>
      <c r="H6528" s="18"/>
    </row>
    <row r="6529" spans="1:8" ht="15.75" customHeight="1" x14ac:dyDescent="0.25">
      <c r="A6529" s="17" t="s">
        <v>79</v>
      </c>
      <c r="B6529" s="17"/>
      <c r="C6529" s="17"/>
      <c r="D6529" s="18"/>
      <c r="E6529" s="17"/>
      <c r="F6529" s="18"/>
      <c r="G6529" s="17"/>
      <c r="H6529" s="25"/>
    </row>
    <row r="6530" spans="1:8" ht="15.75" customHeight="1" x14ac:dyDescent="0.25">
      <c r="A6530" s="17"/>
      <c r="B6530" s="17"/>
      <c r="C6530" s="17"/>
      <c r="D6530" s="18"/>
      <c r="E6530" s="17"/>
      <c r="F6530" s="18"/>
      <c r="G6530" s="17"/>
      <c r="H6530" s="25"/>
    </row>
    <row r="6531" spans="1:8" ht="15.75" customHeight="1" x14ac:dyDescent="0.25">
      <c r="A6531" s="17" t="s">
        <v>35</v>
      </c>
      <c r="B6531" s="17"/>
      <c r="C6531" s="17"/>
      <c r="D6531" s="18"/>
      <c r="E6531" s="17"/>
      <c r="F6531" s="18"/>
      <c r="G6531" s="17"/>
      <c r="H6531" s="25"/>
    </row>
    <row r="6532" spans="1:8" ht="15.75" customHeight="1" x14ac:dyDescent="0.25">
      <c r="A6532" s="17" t="s">
        <v>36</v>
      </c>
      <c r="B6532" s="17"/>
      <c r="C6532" s="17"/>
      <c r="D6532" s="18"/>
      <c r="E6532" s="17"/>
      <c r="F6532" s="18"/>
      <c r="G6532" s="17"/>
      <c r="H6532" s="25"/>
    </row>
    <row r="6533" spans="1:8" ht="15.75" customHeight="1" x14ac:dyDescent="0.25">
      <c r="A6533" s="89" t="s">
        <v>37</v>
      </c>
      <c r="B6533" s="284" t="s">
        <v>38</v>
      </c>
      <c r="C6533" s="285"/>
      <c r="D6533" s="91" t="s">
        <v>39</v>
      </c>
      <c r="E6533" s="91" t="s">
        <v>40</v>
      </c>
      <c r="F6533" s="92" t="s">
        <v>41</v>
      </c>
      <c r="G6533" s="93" t="s">
        <v>42</v>
      </c>
      <c r="H6533" s="94" t="s">
        <v>43</v>
      </c>
    </row>
    <row r="6534" spans="1:8" ht="15.75" customHeight="1" x14ac:dyDescent="0.3">
      <c r="A6534" s="47"/>
      <c r="B6534" s="546"/>
      <c r="C6534" s="547"/>
      <c r="D6534" s="96"/>
      <c r="E6534" s="96"/>
      <c r="F6534" s="50"/>
      <c r="G6534" s="50"/>
      <c r="H6534" s="45"/>
    </row>
    <row r="6535" spans="1:8" ht="15.75" customHeight="1" x14ac:dyDescent="0.25">
      <c r="A6535" s="97"/>
      <c r="B6535" s="98" t="s">
        <v>803</v>
      </c>
      <c r="C6535" s="99"/>
      <c r="D6535" s="100"/>
      <c r="E6535" s="100"/>
      <c r="F6535" s="100"/>
      <c r="G6535" s="100"/>
      <c r="H6535" s="101"/>
    </row>
    <row r="6536" spans="1:8" ht="15.75" customHeight="1" x14ac:dyDescent="0.25">
      <c r="A6536" s="102">
        <v>1</v>
      </c>
      <c r="B6536" s="103" t="s">
        <v>913</v>
      </c>
      <c r="C6536" s="103" t="s">
        <v>107</v>
      </c>
      <c r="D6536" s="50">
        <v>5</v>
      </c>
      <c r="E6536" s="50">
        <v>100</v>
      </c>
      <c r="F6536" s="106">
        <f t="shared" ref="F6536:F6537" si="284">+E6536*D6536</f>
      </c>
      <c r="G6536" s="50">
        <v>1</v>
      </c>
      <c r="H6536" s="45">
        <f t="shared" ref="H6536:H6537" si="285">+G6536*F6536</f>
      </c>
    </row>
    <row r="6537" spans="1:8" ht="15.75" customHeight="1" x14ac:dyDescent="0.25">
      <c r="A6537" s="102">
        <v>2</v>
      </c>
      <c r="B6537" s="103" t="s">
        <v>914</v>
      </c>
      <c r="C6537" s="103" t="s">
        <v>108</v>
      </c>
      <c r="D6537" s="50">
        <v>5</v>
      </c>
      <c r="E6537" s="50">
        <v>100</v>
      </c>
      <c r="F6537" s="106">
        <f t="shared" si="284"/>
      </c>
      <c r="G6537" s="50">
        <v>1</v>
      </c>
      <c r="H6537" s="45">
        <f t="shared" si="285"/>
      </c>
    </row>
    <row r="6538" spans="1:8" ht="15.75" customHeight="1" x14ac:dyDescent="0.25">
      <c r="A6538" s="102"/>
      <c r="B6538" s="103"/>
      <c r="C6538" s="103"/>
      <c r="D6538" s="50"/>
      <c r="E6538" s="50"/>
      <c r="F6538" s="106"/>
      <c r="G6538" s="50"/>
      <c r="H6538" s="45"/>
    </row>
    <row r="6539" spans="1:8" ht="15" customHeight="1" x14ac:dyDescent="0.25">
      <c r="A6539" s="102"/>
      <c r="B6539" s="548" t="s">
        <v>1507</v>
      </c>
      <c r="C6539" s="103"/>
      <c r="D6539" s="50"/>
      <c r="E6539" s="50"/>
      <c r="F6539" s="106"/>
      <c r="G6539" s="50"/>
      <c r="H6539" s="45"/>
    </row>
    <row r="6540" spans="1:8" ht="15.75" customHeight="1" x14ac:dyDescent="0.25">
      <c r="A6540" s="102"/>
      <c r="B6540" s="549"/>
      <c r="C6540" s="103"/>
      <c r="D6540" s="50"/>
      <c r="E6540" s="50"/>
      <c r="F6540" s="106"/>
      <c r="G6540" s="50"/>
      <c r="H6540" s="45"/>
    </row>
    <row r="6541" spans="1:8" ht="15.75" customHeight="1" x14ac:dyDescent="0.25">
      <c r="A6541" s="102"/>
      <c r="B6541" s="103"/>
      <c r="C6541" s="103"/>
      <c r="D6541" s="50"/>
      <c r="E6541" s="50"/>
      <c r="F6541" s="106"/>
      <c r="G6541" s="50"/>
      <c r="H6541" s="45"/>
    </row>
    <row r="6542" spans="1:8" ht="15.75" customHeight="1" x14ac:dyDescent="0.25">
      <c r="A6542" s="102"/>
      <c r="B6542" s="107"/>
      <c r="C6542" s="108"/>
      <c r="D6542" s="109"/>
      <c r="E6542" s="109"/>
      <c r="F6542" s="108"/>
      <c r="G6542" s="109"/>
      <c r="H6542" s="110"/>
    </row>
    <row r="6543" spans="1:8" ht="15.75" customHeight="1" x14ac:dyDescent="0.25">
      <c r="A6543" s="111"/>
      <c r="B6543" s="112"/>
      <c r="C6543" s="113"/>
      <c r="D6543" s="108"/>
      <c r="E6543" s="114"/>
      <c r="F6543" s="109"/>
      <c r="G6543" s="115"/>
      <c r="H6543" s="110"/>
    </row>
    <row r="6544" spans="1:8" ht="15.75" customHeight="1" x14ac:dyDescent="0.25">
      <c r="A6544" s="116"/>
      <c r="B6544" s="117"/>
      <c r="C6544" s="118" t="s">
        <v>58</v>
      </c>
      <c r="D6544" s="119">
        <f>SUM(D6536:D6543)</f>
      </c>
      <c r="E6544" s="119"/>
      <c r="F6544" s="119">
        <f>SUM(F6536:F6543)</f>
      </c>
      <c r="G6544" s="120"/>
      <c r="H6544" s="121">
        <f>SUM(H6536:H6543)</f>
      </c>
    </row>
    <row r="6545" spans="1:8" ht="15.75" customHeight="1" x14ac:dyDescent="0.25">
      <c r="A6545" s="122"/>
      <c r="B6545" s="123"/>
      <c r="C6545" s="124"/>
      <c r="D6545" s="60"/>
      <c r="E6545" s="125"/>
      <c r="F6545" s="125"/>
      <c r="G6545" s="126"/>
      <c r="H6545" s="74"/>
    </row>
    <row r="6546" spans="1:8" ht="15.75" customHeight="1" x14ac:dyDescent="0.25">
      <c r="A6546" s="127"/>
      <c r="B6546" s="18"/>
      <c r="C6546" s="18"/>
      <c r="D6546" s="77" t="s">
        <v>59</v>
      </c>
      <c r="E6546" s="76" t="s">
        <v>60</v>
      </c>
      <c r="F6546" s="76"/>
      <c r="G6546" s="17"/>
      <c r="H6546" s="25"/>
    </row>
    <row r="6547" spans="1:8" ht="15.75" customHeight="1" x14ac:dyDescent="0.25">
      <c r="A6547" s="127"/>
      <c r="B6547" s="18"/>
      <c r="C6547" s="18"/>
      <c r="D6547" s="77"/>
      <c r="E6547" s="76"/>
      <c r="F6547" s="76"/>
      <c r="G6547" s="17"/>
      <c r="H6547" s="25"/>
    </row>
    <row r="6548" spans="1:8" ht="15.75" customHeight="1" x14ac:dyDescent="0.25">
      <c r="A6548" s="76"/>
      <c r="B6548" s="76"/>
      <c r="C6548" s="76"/>
      <c r="D6548" s="77"/>
      <c r="E6548" s="76"/>
      <c r="F6548" s="76"/>
      <c r="G6548" s="17"/>
      <c r="H6548" s="25"/>
    </row>
    <row r="6549" spans="1:8" ht="15.75" customHeight="1" x14ac:dyDescent="0.25">
      <c r="A6549" s="76"/>
      <c r="B6549" s="76"/>
      <c r="C6549" s="76"/>
      <c r="D6549" s="77"/>
      <c r="E6549" s="76" t="s">
        <v>61</v>
      </c>
      <c r="F6549" s="76"/>
      <c r="G6549" s="17"/>
      <c r="H6549" s="25"/>
    </row>
    <row r="6550" spans="1:8" ht="15.75" customHeight="1" x14ac:dyDescent="0.25">
      <c r="D6550" s="9"/>
      <c r="H6550" s="9"/>
    </row>
    <row r="6551" spans="1:8" ht="15.75" customHeight="1" x14ac:dyDescent="0.25">
      <c r="D6551" s="9"/>
      <c r="H6551" s="9"/>
    </row>
    <row r="6552" spans="1:8" ht="15.75" customHeight="1" x14ac:dyDescent="0.25">
      <c r="D6552" s="9"/>
      <c r="H6552" s="9"/>
    </row>
    <row r="6553" spans="1:8" ht="15.75" customHeight="1" x14ac:dyDescent="0.25">
      <c r="D6553" s="9"/>
      <c r="H6553" s="9"/>
    </row>
    <row r="6554" spans="1:8" ht="15.75" customHeight="1" x14ac:dyDescent="0.25">
      <c r="D6554" s="9"/>
      <c r="H6554" s="9"/>
    </row>
    <row r="6555" spans="1:8" ht="15.75" customHeight="1" x14ac:dyDescent="0.25">
      <c r="D6555" s="9"/>
      <c r="H6555" s="9"/>
    </row>
    <row r="6556" spans="1:8" ht="15.75" customHeight="1" x14ac:dyDescent="0.25">
      <c r="D6556" s="9"/>
      <c r="H6556" s="9"/>
    </row>
    <row r="6557" spans="1:8" ht="15.75" customHeight="1" x14ac:dyDescent="0.25">
      <c r="D6557" s="9"/>
      <c r="H6557" s="9"/>
    </row>
    <row r="6558" spans="1:8" ht="15.75" customHeight="1" x14ac:dyDescent="0.25">
      <c r="D6558" s="9"/>
      <c r="H6558" s="9"/>
    </row>
    <row r="6559" spans="1:8" ht="15.75" customHeight="1" x14ac:dyDescent="0.25">
      <c r="D6559" s="9"/>
      <c r="H6559" s="9"/>
    </row>
    <row r="6560" spans="1:8" ht="15.75" customHeight="1" x14ac:dyDescent="0.25">
      <c r="D6560" s="9"/>
      <c r="H6560" s="9"/>
    </row>
    <row r="6561" spans="1:8" ht="15.75" customHeight="1" x14ac:dyDescent="0.25">
      <c r="D6561" s="9"/>
      <c r="H6561" s="9"/>
    </row>
    <row r="6562" spans="1:8" ht="15.75" customHeight="1" x14ac:dyDescent="0.25">
      <c r="D6562" s="9"/>
      <c r="H6562" s="9"/>
    </row>
    <row r="6563" spans="1:8" ht="15.75" customHeight="1" x14ac:dyDescent="0.25">
      <c r="D6563" s="9"/>
      <c r="H6563" s="9"/>
    </row>
    <row r="6564" spans="1:8" ht="15.75" customHeight="1" x14ac:dyDescent="0.25">
      <c r="A6564" s="36" t="s">
        <v>21</v>
      </c>
      <c r="B6564" s="36"/>
      <c r="C6564" s="36"/>
      <c r="D6564" s="36"/>
      <c r="E6564" s="36"/>
      <c r="F6564" s="36"/>
      <c r="G6564" s="36"/>
      <c r="H6564" s="36"/>
    </row>
    <row r="6565" spans="1:8" ht="15.75" customHeight="1" x14ac:dyDescent="0.25">
      <c r="A6565" s="17"/>
      <c r="B6565" s="17"/>
      <c r="C6565" s="17"/>
      <c r="D6565" s="18"/>
      <c r="E6565" s="17"/>
      <c r="F6565" s="17"/>
      <c r="G6565" s="17"/>
      <c r="H6565" s="24"/>
    </row>
    <row r="6566" spans="1:8" ht="15.75" customHeight="1" x14ac:dyDescent="0.25">
      <c r="A6566" s="17" t="s">
        <v>28</v>
      </c>
      <c r="B6566" s="17"/>
      <c r="C6566" s="17"/>
      <c r="D6566" s="18"/>
      <c r="E6566" s="17"/>
      <c r="F6566" s="19" t="s">
        <v>24</v>
      </c>
      <c r="G6566" s="21" t="s">
        <v>695</v>
      </c>
      <c r="H6566" s="22"/>
    </row>
    <row r="6567" spans="1:8" ht="15.75" customHeight="1" x14ac:dyDescent="0.3">
      <c r="A6567" s="87" t="inlineStr">
        <is>
          <t>Dealer-002</t>
        </is>
      </c>
      <c r="B6567" s="87"/>
      <c r="C6567" s="17"/>
      <c r="D6567" s="18"/>
      <c r="E6567" s="17"/>
      <c r="F6567" s="19" t="s">
        <v>29</v>
      </c>
      <c r="G6567" s="17" t="s">
        <v>1136</v>
      </c>
      <c r="H6567" s="18"/>
    </row>
    <row r="6568" spans="1:8" ht="15.75" customHeight="1" x14ac:dyDescent="0.3">
      <c r="A6568" s="87" t="inlineStr">
        <is>
          <t>Address line (redacted)</t>
        </is>
      </c>
      <c r="B6568" s="87"/>
      <c r="C6568" s="18"/>
      <c r="D6568" s="19"/>
      <c r="F6568" s="17"/>
      <c r="G6568" s="17"/>
      <c r="H6568" s="25"/>
    </row>
    <row r="6569" spans="1:8" ht="15.75" customHeight="1" x14ac:dyDescent="0.3">
      <c r="A6569" s="87" t="inlineStr">
        <is>
          <t>Address line (redacted)</t>
        </is>
      </c>
      <c r="B6569" s="87"/>
      <c r="C6569" s="17"/>
      <c r="D6569" s="24"/>
      <c r="E6569" s="17"/>
      <c r="F6569" s="18"/>
      <c r="G6569" s="17"/>
      <c r="H6569" s="25"/>
    </row>
    <row r="6570" spans="1:8" ht="15.75" customHeight="1" x14ac:dyDescent="0.25">
      <c r="D6570" s="24"/>
      <c r="E6570" s="17"/>
      <c r="F6570" s="18"/>
      <c r="G6570" s="17"/>
      <c r="H6570" s="25"/>
    </row>
    <row r="6571" spans="1:8" ht="15.75" customHeight="1" x14ac:dyDescent="0.25">
      <c r="A6571" s="17" t="s">
        <v>34</v>
      </c>
      <c r="B6571" s="17"/>
      <c r="C6571" s="17"/>
      <c r="D6571" s="18"/>
      <c r="E6571" s="17"/>
      <c r="F6571" s="18"/>
      <c r="G6571" s="17"/>
      <c r="H6571" s="25"/>
    </row>
    <row r="6572" spans="1:8" ht="15.75" customHeight="1" x14ac:dyDescent="0.25">
      <c r="A6572" s="17" t="s">
        <v>35</v>
      </c>
      <c r="B6572" s="17"/>
      <c r="C6572" s="17"/>
      <c r="D6572" s="18"/>
      <c r="E6572" s="17"/>
      <c r="F6572" s="18"/>
      <c r="G6572" s="17"/>
      <c r="H6572" s="25"/>
    </row>
    <row r="6573" spans="1:8" ht="15.75" customHeight="1" x14ac:dyDescent="0.25">
      <c r="A6573" s="17" t="s">
        <v>36</v>
      </c>
      <c r="B6573" s="17"/>
      <c r="C6573" s="17"/>
      <c r="D6573" s="18"/>
      <c r="E6573" s="17"/>
      <c r="F6573" s="18"/>
      <c r="G6573" s="17"/>
      <c r="H6573" s="25"/>
    </row>
    <row r="6574" spans="1:8" ht="15.75" customHeight="1" x14ac:dyDescent="0.25">
      <c r="A6574" s="26" t="s">
        <v>37</v>
      </c>
      <c r="B6574" s="27" t="s">
        <v>38</v>
      </c>
      <c r="C6574" s="401"/>
      <c r="D6574" s="402" t="s">
        <v>39</v>
      </c>
      <c r="E6574" s="403" t="s">
        <v>40</v>
      </c>
      <c r="F6574" s="30" t="s">
        <v>41</v>
      </c>
      <c r="G6574" s="31" t="s">
        <v>42</v>
      </c>
      <c r="H6574" s="33" t="s">
        <v>43</v>
      </c>
    </row>
    <row r="6575" spans="1:8" ht="15.75" customHeight="1" x14ac:dyDescent="0.25">
      <c r="A6575" s="550"/>
      <c r="B6575" s="551"/>
      <c r="C6575" s="552"/>
      <c r="D6575" s="553"/>
      <c r="E6575" s="553"/>
      <c r="F6575" s="554"/>
      <c r="G6575" s="555"/>
      <c r="H6575" s="556"/>
    </row>
    <row r="6576" spans="1:8" ht="15.75" customHeight="1" x14ac:dyDescent="0.25">
      <c r="A6576" s="524"/>
      <c r="B6576" s="98" t="s">
        <v>1511</v>
      </c>
      <c r="C6576" s="99"/>
      <c r="D6576" s="525"/>
      <c r="E6576" s="525"/>
      <c r="F6576" s="525"/>
      <c r="G6576" s="525"/>
      <c r="H6576" s="526"/>
    </row>
    <row r="6577" spans="1:15" ht="15.75" customHeight="1" x14ac:dyDescent="0.25">
      <c r="A6577" s="524">
        <v>1</v>
      </c>
      <c r="B6577" s="333" t="s">
        <v>826</v>
      </c>
      <c r="C6577" s="107" t="s">
        <v>377</v>
      </c>
      <c r="D6577" s="187">
        <v>5</v>
      </c>
      <c r="E6577" s="187">
        <v>5</v>
      </c>
      <c r="F6577" s="50">
        <v>21</v>
      </c>
      <c r="G6577" s="557">
        <v>1</v>
      </c>
      <c r="H6577" s="45">
        <f>+G6577*F6577</f>
      </c>
    </row>
    <row r="6578" spans="1:15" ht="15.75" customHeight="1" x14ac:dyDescent="0.25">
      <c r="A6578" s="524">
        <v>2</v>
      </c>
      <c r="B6578" s="333" t="s">
        <v>826</v>
      </c>
      <c r="C6578" s="107" t="s">
        <v>377</v>
      </c>
      <c r="D6578" s="189"/>
      <c r="E6578" s="189"/>
      <c r="F6578" s="50">
        <v>4</v>
      </c>
      <c r="G6578" s="406" t="s">
        <v>571</v>
      </c>
      <c r="H6578" s="45"/>
    </row>
    <row r="6579" spans="1:15" ht="15.75" customHeight="1" x14ac:dyDescent="0.25">
      <c r="A6579" s="524">
        <v>3</v>
      </c>
      <c r="B6579" s="333" t="s">
        <v>160</v>
      </c>
      <c r="C6579" s="107" t="s">
        <v>1512</v>
      </c>
      <c r="D6579" s="194">
        <v>3</v>
      </c>
      <c r="E6579" s="194">
        <v>5</v>
      </c>
      <c r="F6579" s="50">
        <f>+E6579*D6579</f>
      </c>
      <c r="G6579" s="557">
        <v>1</v>
      </c>
      <c r="H6579" s="45">
        <f>+G6579*F6579</f>
      </c>
    </row>
    <row r="6580" spans="1:15" ht="15" customHeight="1" x14ac:dyDescent="0.25">
      <c r="A6580" s="558"/>
      <c r="B6580" s="370" t="s">
        <v>1513</v>
      </c>
      <c r="C6580" s="371"/>
      <c r="D6580" s="234"/>
      <c r="E6580" s="363"/>
      <c r="F6580" s="559"/>
      <c r="G6580" s="115"/>
      <c r="H6580" s="110"/>
    </row>
    <row r="6581" spans="1:15" ht="15.75" customHeight="1" x14ac:dyDescent="0.25">
      <c r="A6581" s="560">
        <v>5</v>
      </c>
      <c r="B6581" s="561" t="s">
        <v>1514</v>
      </c>
      <c r="C6581" s="562" t="s">
        <v>1516</v>
      </c>
      <c r="D6581" s="563">
        <v>5</v>
      </c>
      <c r="E6581" s="564">
        <v>10</v>
      </c>
      <c r="F6581" s="565">
        <v>42</v>
      </c>
      <c r="G6581" s="566">
        <v>1</v>
      </c>
      <c r="H6581" s="45">
        <f>+G6581*F6581</f>
      </c>
      <c r="J6581" s="567"/>
      <c r="K6581" s="567"/>
      <c r="L6581" s="567"/>
      <c r="M6581" s="567"/>
      <c r="N6581" s="567"/>
      <c r="O6581" s="567"/>
    </row>
    <row r="6582" spans="1:15" ht="15.75" customHeight="1" x14ac:dyDescent="0.25">
      <c r="A6582" s="560">
        <v>6</v>
      </c>
      <c r="B6582" s="561" t="s">
        <v>1514</v>
      </c>
      <c r="C6582" s="562" t="s">
        <v>1516</v>
      </c>
      <c r="D6582" s="568"/>
      <c r="E6582" s="569"/>
      <c r="F6582" s="565">
        <v>8</v>
      </c>
      <c r="G6582" s="210" t="s">
        <v>571</v>
      </c>
      <c r="H6582" s="570"/>
      <c r="J6582" s="567"/>
      <c r="K6582" s="567"/>
      <c r="L6582" s="567"/>
      <c r="M6582" s="567"/>
      <c r="N6582" s="567"/>
      <c r="O6582" s="567"/>
    </row>
    <row r="6583" spans="1:15" ht="15.75" customHeight="1" x14ac:dyDescent="0.25">
      <c r="A6583" s="560">
        <v>7</v>
      </c>
      <c r="B6583" s="561" t="s">
        <v>1518</v>
      </c>
      <c r="C6583" s="562" t="s">
        <v>1519</v>
      </c>
      <c r="D6583" s="563">
        <v>2.5</v>
      </c>
      <c r="E6583" s="571">
        <v>10</v>
      </c>
      <c r="F6583" s="565">
        <v>21</v>
      </c>
      <c r="G6583" s="566">
        <v>1</v>
      </c>
      <c r="H6583" s="45">
        <f>+G6583*F6583</f>
      </c>
      <c r="J6583" s="567"/>
      <c r="K6583" s="567"/>
      <c r="L6583" s="567"/>
      <c r="M6583" s="567"/>
      <c r="N6583" s="567"/>
      <c r="O6583" s="567"/>
    </row>
    <row r="6584" spans="1:15" ht="15.75" customHeight="1" x14ac:dyDescent="0.25">
      <c r="A6584" s="560">
        <v>8</v>
      </c>
      <c r="B6584" s="561" t="s">
        <v>1518</v>
      </c>
      <c r="C6584" s="562" t="s">
        <v>1519</v>
      </c>
      <c r="D6584" s="568"/>
      <c r="E6584" s="572"/>
      <c r="F6584" s="565">
        <v>4</v>
      </c>
      <c r="G6584" s="210" t="s">
        <v>571</v>
      </c>
      <c r="H6584" s="570"/>
      <c r="J6584" s="567"/>
      <c r="K6584" s="567"/>
      <c r="L6584" s="567"/>
      <c r="M6584" s="567"/>
      <c r="N6584" s="567"/>
      <c r="O6584" s="567"/>
    </row>
    <row r="6585" spans="1:15" ht="15.75" customHeight="1" x14ac:dyDescent="0.25">
      <c r="A6585" s="560">
        <v>9</v>
      </c>
      <c r="B6585" s="561" t="s">
        <v>1520</v>
      </c>
      <c r="C6585" s="562" t="s">
        <v>1521</v>
      </c>
      <c r="D6585" s="563">
        <v>5</v>
      </c>
      <c r="E6585" s="571">
        <v>10</v>
      </c>
      <c r="F6585" s="565">
        <v>44</v>
      </c>
      <c r="G6585" s="566">
        <v>1</v>
      </c>
      <c r="H6585" s="45">
        <f>+G6585*F6585</f>
      </c>
      <c r="J6585" s="567"/>
      <c r="K6585" s="567"/>
      <c r="L6585" s="567"/>
      <c r="M6585" s="567"/>
      <c r="N6585" s="567"/>
      <c r="O6585" s="567"/>
    </row>
    <row r="6586" spans="1:15" ht="15.75" customHeight="1" x14ac:dyDescent="0.25">
      <c r="A6586" s="560">
        <v>10</v>
      </c>
      <c r="B6586" s="561" t="s">
        <v>1520</v>
      </c>
      <c r="C6586" s="562" t="s">
        <v>1521</v>
      </c>
      <c r="D6586" s="568"/>
      <c r="E6586" s="572"/>
      <c r="F6586" s="573">
        <v>6</v>
      </c>
      <c r="G6586" s="210" t="s">
        <v>571</v>
      </c>
      <c r="H6586" s="570"/>
      <c r="J6586" s="567"/>
      <c r="K6586" s="567"/>
      <c r="L6586" s="567"/>
      <c r="M6586" s="567"/>
      <c r="N6586" s="567"/>
      <c r="O6586" s="567"/>
    </row>
    <row r="6587" spans="1:15" ht="15" customHeight="1" x14ac:dyDescent="0.25">
      <c r="A6587" s="574"/>
      <c r="B6587" s="575" t="s">
        <v>825</v>
      </c>
      <c r="C6587" s="576"/>
      <c r="D6587" s="233"/>
      <c r="E6587" s="495"/>
      <c r="F6587" s="577"/>
      <c r="G6587" s="578"/>
      <c r="H6587" s="579"/>
    </row>
    <row r="6588" spans="1:15" ht="15.75" customHeight="1" x14ac:dyDescent="0.25">
      <c r="A6588" s="47">
        <v>11</v>
      </c>
      <c r="B6588" s="208" t="s">
        <v>1523</v>
      </c>
      <c r="C6588" s="562" t="s">
        <v>486</v>
      </c>
      <c r="D6588" s="233">
        <v>4</v>
      </c>
      <c r="E6588" s="495">
        <v>20</v>
      </c>
      <c r="F6588" s="296">
        <f>E6588*D6588</f>
      </c>
      <c r="G6588" s="50">
        <v>1</v>
      </c>
      <c r="H6588" s="45">
        <f>+G6588*F6588</f>
      </c>
    </row>
    <row r="6589" spans="1:15" ht="15.75" customHeight="1" x14ac:dyDescent="0.25">
      <c r="A6589" s="47"/>
      <c r="B6589" s="208"/>
      <c r="C6589" s="562"/>
      <c r="D6589" s="233"/>
      <c r="E6589" s="495"/>
      <c r="F6589" s="296"/>
      <c r="G6589" s="50"/>
      <c r="H6589" s="45"/>
    </row>
    <row r="6590" spans="1:15" ht="15.75" customHeight="1" x14ac:dyDescent="0.25">
      <c r="A6590" s="47"/>
      <c r="B6590" s="208"/>
      <c r="C6590" s="562"/>
      <c r="D6590" s="233"/>
      <c r="E6590" s="495"/>
      <c r="F6590" s="296"/>
      <c r="G6590" s="50"/>
      <c r="H6590" s="45"/>
    </row>
    <row r="6591" spans="1:15" ht="15.75" customHeight="1" x14ac:dyDescent="0.25">
      <c r="A6591" s="47"/>
      <c r="B6591" s="208"/>
      <c r="C6591" s="562"/>
      <c r="D6591" s="233"/>
      <c r="E6591" s="495"/>
      <c r="F6591" s="296"/>
      <c r="G6591" s="50"/>
      <c r="H6591" s="45"/>
    </row>
    <row r="6592" spans="1:15" ht="15.75" customHeight="1" x14ac:dyDescent="0.25">
      <c r="A6592" s="47"/>
      <c r="B6592" s="581"/>
      <c r="C6592" s="581"/>
      <c r="D6592" s="233"/>
      <c r="E6592" s="495"/>
      <c r="F6592" s="335"/>
      <c r="G6592" s="43"/>
      <c r="H6592" s="45"/>
    </row>
    <row r="6593" spans="1:8" ht="15.75" customHeight="1" x14ac:dyDescent="0.25">
      <c r="A6593" s="47"/>
      <c r="B6593" s="333"/>
      <c r="C6593" s="334"/>
      <c r="D6593" s="194"/>
      <c r="E6593" s="194"/>
      <c r="F6593" s="43"/>
      <c r="G6593" s="194"/>
      <c r="H6593" s="45"/>
    </row>
    <row r="6594" spans="1:8" ht="15.75" customHeight="1" x14ac:dyDescent="0.25">
      <c r="A6594" s="62"/>
      <c r="B6594" s="63"/>
      <c r="C6594" s="64" t="s">
        <v>58</v>
      </c>
      <c r="D6594" s="338">
        <f>SUM(D6577:D6593)</f>
      </c>
      <c r="E6594" s="28"/>
      <c r="F6594" s="338">
        <f>SUM(F6576:F6593)</f>
      </c>
      <c r="G6594" s="339"/>
      <c r="H6594" s="328">
        <f>SUM(H6577:H6593)</f>
      </c>
    </row>
    <row r="6595" spans="1:8" ht="15.75" customHeight="1" x14ac:dyDescent="0.25">
      <c r="A6595" s="69"/>
      <c r="B6595" s="70"/>
      <c r="C6595" s="70"/>
      <c r="D6595" s="71"/>
      <c r="E6595" s="70"/>
      <c r="F6595" s="72"/>
      <c r="G6595" s="73"/>
      <c r="H6595" s="74"/>
    </row>
    <row r="6596" spans="1:8" ht="15.75" customHeight="1" x14ac:dyDescent="0.25">
      <c r="A6596" s="85" t="s">
        <v>72</v>
      </c>
      <c r="B6596" s="85"/>
      <c r="C6596" s="85"/>
      <c r="D6596" s="85"/>
      <c r="E6596" s="85"/>
      <c r="F6596" s="85"/>
      <c r="G6596" s="85"/>
      <c r="H6596" s="85"/>
    </row>
    <row r="6597" spans="1:8" ht="15.75" customHeight="1" x14ac:dyDescent="0.25">
      <c r="A6597" s="76"/>
      <c r="B6597" s="76"/>
      <c r="C6597" s="76"/>
      <c r="D6597" s="77" t="s">
        <v>59</v>
      </c>
      <c r="E6597" s="76" t="s">
        <v>60</v>
      </c>
      <c r="F6597" s="76"/>
      <c r="G6597" s="17"/>
      <c r="H6597" s="25"/>
    </row>
    <row r="6598" spans="1:8" ht="15.75" customHeight="1" x14ac:dyDescent="0.25">
      <c r="A6598" s="76"/>
      <c r="B6598" s="76"/>
      <c r="C6598" s="76"/>
      <c r="D6598" s="77"/>
      <c r="E6598" s="76"/>
      <c r="F6598" s="76"/>
      <c r="G6598" s="17"/>
      <c r="H6598" s="25"/>
    </row>
    <row r="6599" spans="1:8" ht="15.75" customHeight="1" x14ac:dyDescent="0.25">
      <c r="A6599" s="76"/>
      <c r="B6599" s="76"/>
      <c r="C6599" s="76"/>
      <c r="D6599" s="77"/>
      <c r="E6599" s="76" t="s">
        <v>61</v>
      </c>
      <c r="F6599" s="76"/>
      <c r="G6599" s="17"/>
      <c r="H6599" s="25"/>
    </row>
    <row r="6600" spans="1:8" ht="15.75" customHeight="1" x14ac:dyDescent="0.25">
      <c r="D6600" s="9"/>
      <c r="H6600" s="9"/>
    </row>
    <row r="6601" spans="1:8" ht="15.75" customHeight="1" x14ac:dyDescent="0.25">
      <c r="D6601" s="9"/>
      <c r="H6601" s="9"/>
    </row>
    <row r="6602" spans="1:8" ht="15.75" customHeight="1" x14ac:dyDescent="0.25">
      <c r="D6602" s="9"/>
      <c r="H6602" s="9"/>
    </row>
    <row r="6603" spans="1:8" ht="15.75" customHeight="1" x14ac:dyDescent="0.25">
      <c r="D6603" s="9"/>
      <c r="H6603" s="9"/>
    </row>
    <row r="6604" spans="1:8" ht="15.75" customHeight="1" x14ac:dyDescent="0.25">
      <c r="D6604" s="9"/>
      <c r="H6604" s="9"/>
    </row>
    <row r="6605" spans="1:8" ht="15.75" customHeight="1" x14ac:dyDescent="0.25">
      <c r="D6605" s="9"/>
      <c r="H6605" s="9"/>
    </row>
    <row r="6606" spans="1:8" ht="15.75" customHeight="1" x14ac:dyDescent="0.25">
      <c r="D6606" s="9"/>
      <c r="H6606" s="9"/>
    </row>
    <row r="6607" spans="1:8" ht="15.75" customHeight="1" x14ac:dyDescent="0.25">
      <c r="D6607" s="9"/>
      <c r="H6607" s="9"/>
    </row>
    <row r="6608" spans="1:8" ht="15.75" customHeight="1" x14ac:dyDescent="0.25">
      <c r="D6608" s="9"/>
      <c r="H6608" s="9"/>
    </row>
    <row r="6609" spans="1:8" ht="15.75" customHeight="1" x14ac:dyDescent="0.25">
      <c r="A6609" s="36" t="s">
        <v>21</v>
      </c>
      <c r="B6609" s="36"/>
      <c r="C6609" s="36"/>
      <c r="D6609" s="36"/>
      <c r="E6609" s="36"/>
      <c r="F6609" s="36"/>
      <c r="G6609" s="36"/>
      <c r="H6609" s="36"/>
    </row>
    <row r="6610" spans="1:8" ht="15.75" customHeight="1" x14ac:dyDescent="0.25">
      <c r="A6610" s="17"/>
      <c r="B6610" s="17"/>
      <c r="C6610" s="17"/>
      <c r="D6610" s="18"/>
      <c r="E6610" s="17"/>
      <c r="F6610" s="17"/>
      <c r="G6610" s="17"/>
      <c r="H6610" s="24"/>
    </row>
    <row r="6611" spans="1:8" ht="15.75" customHeight="1" x14ac:dyDescent="0.25">
      <c r="A6611" s="86" t="s">
        <v>28</v>
      </c>
      <c r="B6611" s="86"/>
      <c r="C6611" s="17"/>
      <c r="D6611" s="18"/>
      <c r="E6611" s="17"/>
      <c r="F6611" s="19" t="s">
        <v>24</v>
      </c>
      <c r="G6611" s="21" t="s">
        <v>695</v>
      </c>
      <c r="H6611" s="22"/>
    </row>
    <row r="6612" spans="1:8" ht="15.75" customHeight="1" x14ac:dyDescent="0.25">
      <c r="A6612" s="86" t="inlineStr">
        <is>
          <t>Dealer-001</t>
        </is>
      </c>
      <c r="B6612" s="86"/>
      <c r="C6612" s="17"/>
      <c r="D6612" s="18"/>
      <c r="E6612" s="17"/>
      <c r="F6612" s="19" t="s">
        <v>29</v>
      </c>
      <c r="G6612" s="17" t="s">
        <v>1137</v>
      </c>
      <c r="H6612" s="18"/>
    </row>
    <row r="6613" spans="1:8" ht="15.75" customHeight="1" x14ac:dyDescent="0.25">
      <c r="A6613" s="86" t="inlineStr">
        <is>
          <t>Address line (redacted)</t>
        </is>
      </c>
      <c r="B6613" s="86"/>
      <c r="C6613" s="17"/>
      <c r="D6613" s="18"/>
      <c r="E6613" s="19"/>
      <c r="F6613" s="17"/>
      <c r="G6613" s="17"/>
      <c r="H6613" s="25"/>
    </row>
    <row r="6614" spans="1:8" ht="15.75" customHeight="1" x14ac:dyDescent="0.25">
      <c r="A6614" s="86" t="inlineStr">
        <is>
          <t>Through: Transporter-001</t>
        </is>
      </c>
      <c r="B6614" s="86"/>
      <c r="C6614" s="17"/>
      <c r="D6614" s="18"/>
      <c r="E6614" s="19"/>
      <c r="F6614" s="17"/>
      <c r="G6614" s="17"/>
      <c r="H6614" s="25"/>
    </row>
    <row r="6615" spans="1:8" ht="15.75" customHeight="1" x14ac:dyDescent="0.25">
      <c r="A6615" s="86"/>
      <c r="B6615" s="86" t="inlineStr">
        <is>
          <t>Address line (redacted)</t>
        </is>
      </c>
      <c r="C6615" s="17"/>
      <c r="D6615" s="18"/>
      <c r="E6615" s="19"/>
      <c r="F6615" s="17"/>
      <c r="G6615" s="17"/>
      <c r="H6615" s="25"/>
    </row>
    <row r="6616" spans="1:8" ht="15.75" customHeight="1" x14ac:dyDescent="0.25">
      <c r="A6616" s="86"/>
      <c r="B6616" s="86" t="inlineStr">
        <is>
          <t>Address line (redacted)</t>
        </is>
      </c>
      <c r="C6616" s="17"/>
      <c r="D6616" s="24"/>
      <c r="E6616" s="17"/>
      <c r="F6616" s="18"/>
      <c r="G6616" s="17"/>
      <c r="H6616" s="25"/>
    </row>
    <row r="6617" spans="1:8" ht="15.75" customHeight="1" x14ac:dyDescent="0.25">
      <c r="D6617" s="24"/>
      <c r="E6617" s="17"/>
      <c r="F6617" s="18"/>
      <c r="G6617" s="17"/>
      <c r="H6617" s="25"/>
    </row>
    <row r="6618" spans="1:8" ht="15.75" customHeight="1" x14ac:dyDescent="0.25">
      <c r="A6618" s="17" t="s">
        <v>34</v>
      </c>
      <c r="B6618" s="17"/>
      <c r="C6618" s="17"/>
      <c r="D6618" s="18"/>
      <c r="E6618" s="17"/>
      <c r="F6618" s="18"/>
      <c r="G6618" s="17"/>
      <c r="H6618" s="25"/>
    </row>
    <row r="6619" spans="1:8" ht="15.75" customHeight="1" x14ac:dyDescent="0.25">
      <c r="A6619" s="17" t="s">
        <v>35</v>
      </c>
      <c r="B6619" s="17"/>
      <c r="C6619" s="17"/>
      <c r="D6619" s="18"/>
      <c r="E6619" s="17"/>
      <c r="F6619" s="18"/>
      <c r="G6619" s="17"/>
      <c r="H6619" s="25"/>
    </row>
    <row r="6620" spans="1:8" ht="15.75" customHeight="1" x14ac:dyDescent="0.25">
      <c r="A6620" s="17" t="s">
        <v>36</v>
      </c>
      <c r="B6620" s="17"/>
      <c r="C6620" s="17"/>
      <c r="D6620" s="18"/>
      <c r="E6620" s="17"/>
      <c r="F6620" s="18"/>
      <c r="G6620" s="17"/>
      <c r="H6620" s="25"/>
    </row>
    <row r="6621" spans="1:8" ht="15.75" customHeight="1" x14ac:dyDescent="0.25">
      <c r="A6621" s="26" t="s">
        <v>37</v>
      </c>
      <c r="B6621" s="27" t="s">
        <v>38</v>
      </c>
      <c r="C6621" s="401"/>
      <c r="D6621" s="402" t="s">
        <v>39</v>
      </c>
      <c r="E6621" s="403" t="s">
        <v>40</v>
      </c>
      <c r="F6621" s="30" t="s">
        <v>41</v>
      </c>
      <c r="G6621" s="31" t="s">
        <v>42</v>
      </c>
      <c r="H6621" s="33" t="s">
        <v>43</v>
      </c>
    </row>
    <row r="6622" spans="1:8" ht="15.75" customHeight="1" x14ac:dyDescent="0.25">
      <c r="A6622" s="550"/>
      <c r="B6622" s="551"/>
      <c r="C6622" s="552"/>
      <c r="D6622" s="553"/>
      <c r="E6622" s="553"/>
      <c r="F6622" s="554"/>
      <c r="G6622" s="555"/>
      <c r="H6622" s="556"/>
    </row>
    <row r="6623" spans="1:8" ht="15" customHeight="1" x14ac:dyDescent="0.25">
      <c r="A6623" s="558"/>
      <c r="B6623" s="370" t="s">
        <v>1513</v>
      </c>
      <c r="C6623" s="371"/>
      <c r="D6623" s="234"/>
      <c r="E6623" s="363"/>
      <c r="F6623" s="559"/>
      <c r="G6623" s="115"/>
      <c r="H6623" s="110"/>
    </row>
    <row r="6624" spans="1:8" ht="15.75" customHeight="1" x14ac:dyDescent="0.25">
      <c r="A6624" s="560">
        <v>1</v>
      </c>
      <c r="B6624" s="561" t="s">
        <v>1514</v>
      </c>
      <c r="C6624" s="562" t="s">
        <v>1516</v>
      </c>
      <c r="D6624" s="563">
        <v>10</v>
      </c>
      <c r="E6624" s="564">
        <v>10</v>
      </c>
      <c r="F6624" s="565">
        <v>84</v>
      </c>
      <c r="G6624" s="566">
        <v>1</v>
      </c>
      <c r="H6624" s="570">
        <f>+G6624*F6624</f>
      </c>
    </row>
    <row r="6625" spans="1:8" ht="15.75" customHeight="1" x14ac:dyDescent="0.25">
      <c r="A6625" s="560">
        <v>2</v>
      </c>
      <c r="B6625" s="561" t="s">
        <v>1514</v>
      </c>
      <c r="C6625" s="562" t="s">
        <v>1516</v>
      </c>
      <c r="D6625" s="568"/>
      <c r="E6625" s="569"/>
      <c r="F6625" s="565">
        <v>16</v>
      </c>
      <c r="G6625" s="210" t="s">
        <v>571</v>
      </c>
      <c r="H6625" s="570"/>
    </row>
    <row r="6626" spans="1:8" ht="15.75" customHeight="1" x14ac:dyDescent="0.25">
      <c r="A6626" s="560">
        <v>3</v>
      </c>
      <c r="B6626" s="561" t="s">
        <v>1525</v>
      </c>
      <c r="C6626" s="562" t="s">
        <v>1526</v>
      </c>
      <c r="D6626" s="563">
        <v>5</v>
      </c>
      <c r="E6626" s="571">
        <v>10</v>
      </c>
      <c r="F6626" s="565">
        <v>42</v>
      </c>
      <c r="G6626" s="566">
        <v>1</v>
      </c>
      <c r="H6626" s="570">
        <f>+G6626*F6626</f>
      </c>
    </row>
    <row r="6627" spans="1:8" ht="15.75" customHeight="1" x14ac:dyDescent="0.25">
      <c r="A6627" s="560">
        <v>4</v>
      </c>
      <c r="B6627" s="561" t="s">
        <v>1525</v>
      </c>
      <c r="C6627" s="562" t="s">
        <v>1526</v>
      </c>
      <c r="D6627" s="568"/>
      <c r="E6627" s="572"/>
      <c r="F6627" s="565">
        <v>8</v>
      </c>
      <c r="G6627" s="210" t="s">
        <v>571</v>
      </c>
      <c r="H6627" s="570"/>
    </row>
    <row r="6628" spans="1:8" ht="15.75" customHeight="1" x14ac:dyDescent="0.25">
      <c r="A6628" s="560">
        <v>5</v>
      </c>
      <c r="B6628" s="561" t="s">
        <v>1520</v>
      </c>
      <c r="C6628" s="562" t="s">
        <v>1528</v>
      </c>
      <c r="D6628" s="563">
        <v>5</v>
      </c>
      <c r="E6628" s="571">
        <v>10</v>
      </c>
      <c r="F6628" s="565">
        <v>44</v>
      </c>
      <c r="G6628" s="566">
        <v>1</v>
      </c>
      <c r="H6628" s="570">
        <f>+G6628*F6628</f>
      </c>
    </row>
    <row r="6629" spans="1:8" ht="15.75" customHeight="1" x14ac:dyDescent="0.25">
      <c r="A6629" s="560">
        <v>6</v>
      </c>
      <c r="B6629" s="561" t="s">
        <v>1520</v>
      </c>
      <c r="C6629" s="562" t="s">
        <v>1528</v>
      </c>
      <c r="D6629" s="568"/>
      <c r="E6629" s="572"/>
      <c r="F6629" s="565">
        <v>6</v>
      </c>
      <c r="G6629" s="210" t="s">
        <v>571</v>
      </c>
      <c r="H6629" s="570"/>
    </row>
    <row r="6630" spans="1:8" ht="15" customHeight="1" x14ac:dyDescent="0.25">
      <c r="A6630" s="574"/>
      <c r="B6630" s="575" t="s">
        <v>825</v>
      </c>
      <c r="C6630" s="576"/>
      <c r="D6630" s="233"/>
      <c r="E6630" s="495"/>
      <c r="F6630" s="577"/>
      <c r="G6630" s="578"/>
      <c r="H6630" s="579"/>
    </row>
    <row r="6631" spans="1:8" ht="15.75" customHeight="1" x14ac:dyDescent="0.25">
      <c r="A6631" s="47">
        <v>9</v>
      </c>
      <c r="B6631" s="208" t="s">
        <v>1529</v>
      </c>
      <c r="C6631" s="562" t="s">
        <v>929</v>
      </c>
      <c r="D6631" s="233">
        <v>5</v>
      </c>
      <c r="E6631" s="495">
        <v>20</v>
      </c>
      <c r="F6631" s="296">
        <f t="shared" ref="F6631:F6632" si="286">E6631*D6631</f>
      </c>
      <c r="G6631" s="50">
        <v>1</v>
      </c>
      <c r="H6631" s="570">
        <f t="shared" ref="H6631:H6632" si="287">+G6631*F6631</f>
      </c>
    </row>
    <row r="6632" spans="1:8" ht="15.75" customHeight="1" x14ac:dyDescent="0.25">
      <c r="A6632" s="47">
        <v>10</v>
      </c>
      <c r="B6632" s="561" t="s">
        <v>251</v>
      </c>
      <c r="C6632" s="325" t="s">
        <v>506</v>
      </c>
      <c r="D6632" s="233">
        <v>5</v>
      </c>
      <c r="E6632" s="495">
        <v>20</v>
      </c>
      <c r="F6632" s="296">
        <f t="shared" si="286"/>
      </c>
      <c r="G6632" s="50">
        <v>1</v>
      </c>
      <c r="H6632" s="570">
        <f t="shared" si="287"/>
      </c>
    </row>
    <row r="6633" spans="1:8" ht="15.75" customHeight="1" x14ac:dyDescent="0.25">
      <c r="A6633" s="47"/>
      <c r="B6633" s="561"/>
      <c r="C6633" s="325"/>
      <c r="D6633" s="233"/>
      <c r="E6633" s="495"/>
      <c r="F6633" s="296"/>
      <c r="G6633" s="50"/>
      <c r="H6633" s="570"/>
    </row>
    <row r="6634" spans="1:8" ht="15" customHeight="1" x14ac:dyDescent="0.25">
      <c r="A6634" s="47"/>
      <c r="B6634" s="370" t="s">
        <v>1530</v>
      </c>
      <c r="C6634" s="371"/>
      <c r="D6634" s="233"/>
      <c r="E6634" s="495"/>
      <c r="F6634" s="296"/>
      <c r="G6634" s="50"/>
      <c r="H6634" s="570"/>
    </row>
    <row r="6635" spans="1:8" ht="15.75" customHeight="1" x14ac:dyDescent="0.25">
      <c r="A6635" s="47"/>
      <c r="B6635" s="372"/>
      <c r="C6635" s="373"/>
      <c r="D6635" s="233"/>
      <c r="E6635" s="495"/>
      <c r="F6635" s="296"/>
      <c r="G6635" s="50"/>
      <c r="H6635" s="570"/>
    </row>
    <row r="6636" spans="1:8" ht="15.75" customHeight="1" x14ac:dyDescent="0.25">
      <c r="A6636" s="47"/>
      <c r="B6636" s="374"/>
      <c r="C6636" s="375"/>
      <c r="D6636" s="233"/>
      <c r="E6636" s="495"/>
      <c r="F6636" s="296"/>
      <c r="G6636" s="50"/>
      <c r="H6636" s="570"/>
    </row>
    <row r="6637" spans="1:8" ht="15.75" customHeight="1" x14ac:dyDescent="0.25">
      <c r="A6637" s="47"/>
      <c r="B6637" s="561"/>
      <c r="C6637" s="325"/>
      <c r="D6637" s="233"/>
      <c r="E6637" s="495"/>
      <c r="F6637" s="296"/>
      <c r="G6637" s="50"/>
      <c r="H6637" s="570"/>
    </row>
    <row r="6638" spans="1:8" ht="15.75" customHeight="1" x14ac:dyDescent="0.25">
      <c r="A6638" s="47"/>
      <c r="B6638" s="333"/>
      <c r="C6638" s="334"/>
      <c r="D6638" s="194"/>
      <c r="E6638" s="194"/>
      <c r="F6638" s="43"/>
      <c r="G6638" s="194"/>
      <c r="H6638" s="45"/>
    </row>
    <row r="6639" spans="1:8" ht="15.75" customHeight="1" x14ac:dyDescent="0.25">
      <c r="A6639" s="62"/>
      <c r="B6639" s="63"/>
      <c r="C6639" s="64" t="s">
        <v>58</v>
      </c>
      <c r="D6639" s="338">
        <f>SUM(D6623:D6638)</f>
      </c>
      <c r="E6639" s="28"/>
      <c r="F6639" s="338">
        <f>SUM(F6623:F6638)</f>
      </c>
      <c r="G6639" s="339"/>
      <c r="H6639" s="328">
        <f>SUM(H6624:H6638)</f>
      </c>
    </row>
    <row r="6640" spans="1:8" ht="15.75" customHeight="1" x14ac:dyDescent="0.25">
      <c r="A6640" s="69"/>
      <c r="B6640" s="70"/>
      <c r="C6640" s="70"/>
      <c r="D6640" s="71"/>
      <c r="E6640" s="70"/>
      <c r="F6640" s="72"/>
      <c r="G6640" s="73"/>
      <c r="H6640" s="74"/>
    </row>
    <row r="6641" spans="1:8" ht="15.75" customHeight="1" x14ac:dyDescent="0.25">
      <c r="A6641" s="85" t="s">
        <v>72</v>
      </c>
      <c r="B6641" s="85"/>
      <c r="C6641" s="85"/>
      <c r="D6641" s="85"/>
      <c r="E6641" s="85"/>
      <c r="F6641" s="85"/>
      <c r="G6641" s="85"/>
      <c r="H6641" s="85"/>
    </row>
    <row r="6642" spans="1:8" ht="15.75" customHeight="1" x14ac:dyDescent="0.25">
      <c r="A6642" s="76"/>
      <c r="B6642" s="76"/>
      <c r="C6642" s="76"/>
      <c r="D6642" s="77" t="s">
        <v>59</v>
      </c>
      <c r="E6642" s="76" t="s">
        <v>60</v>
      </c>
      <c r="F6642" s="76"/>
      <c r="G6642" s="17"/>
      <c r="H6642" s="25"/>
    </row>
    <row r="6643" spans="1:8" ht="15.75" customHeight="1" x14ac:dyDescent="0.25">
      <c r="A6643" s="76"/>
      <c r="B6643" s="76"/>
      <c r="C6643" s="76"/>
      <c r="D6643" s="77"/>
      <c r="E6643" s="76"/>
      <c r="F6643" s="76"/>
      <c r="G6643" s="17"/>
      <c r="H6643" s="25"/>
    </row>
    <row r="6644" spans="1:8" ht="15.75" customHeight="1" x14ac:dyDescent="0.25">
      <c r="A6644" s="76"/>
      <c r="B6644" s="76"/>
      <c r="C6644" s="76"/>
      <c r="D6644" s="77"/>
      <c r="E6644" s="76" t="s">
        <v>61</v>
      </c>
      <c r="F6644" s="76"/>
      <c r="G6644" s="17"/>
      <c r="H6644" s="25"/>
    </row>
    <row r="6645" spans="1:8" ht="15.75" customHeight="1" x14ac:dyDescent="0.25">
      <c r="D6645" s="9"/>
      <c r="H6645" s="9"/>
    </row>
    <row r="6646" spans="1:8" ht="15.75" customHeight="1" x14ac:dyDescent="0.25">
      <c r="D6646" s="9"/>
      <c r="H6646" s="9"/>
    </row>
    <row r="6647" spans="1:8" ht="15.75" customHeight="1" x14ac:dyDescent="0.25">
      <c r="D6647" s="9"/>
      <c r="H6647" s="9"/>
    </row>
    <row r="6648" spans="1:8" ht="15.75" customHeight="1" x14ac:dyDescent="0.25">
      <c r="D6648" s="9"/>
      <c r="H6648" s="9"/>
    </row>
    <row r="6649" spans="1:8" ht="15.75" customHeight="1" x14ac:dyDescent="0.25">
      <c r="D6649" s="9"/>
      <c r="H6649" s="9"/>
    </row>
    <row r="6650" spans="1:8" ht="15.75" customHeight="1" x14ac:dyDescent="0.25">
      <c r="D6650" s="9"/>
      <c r="H6650" s="9"/>
    </row>
    <row r="6651" spans="1:8" ht="15.75" customHeight="1" x14ac:dyDescent="0.25">
      <c r="D6651" s="9"/>
      <c r="H6651" s="9"/>
    </row>
    <row r="6652" spans="1:8" ht="15.75" customHeight="1" x14ac:dyDescent="0.25">
      <c r="D6652" s="9"/>
      <c r="H6652" s="9"/>
    </row>
    <row r="6653" spans="1:8" ht="15.75" customHeight="1" x14ac:dyDescent="0.25">
      <c r="D6653" s="9"/>
      <c r="H6653" s="9"/>
    </row>
    <row r="6654" spans="1:8" ht="15.75" customHeight="1" x14ac:dyDescent="0.25">
      <c r="D6654" s="9"/>
      <c r="H6654" s="9"/>
    </row>
    <row r="6655" spans="1:8" ht="15.75" customHeight="1" x14ac:dyDescent="0.25">
      <c r="A6655" s="36" t="s">
        <v>21</v>
      </c>
      <c r="B6655" s="36"/>
      <c r="C6655" s="36"/>
      <c r="D6655" s="36"/>
      <c r="E6655" s="36"/>
      <c r="F6655" s="36"/>
      <c r="G6655" s="36"/>
      <c r="H6655" s="36"/>
    </row>
    <row r="6656" spans="1:8" ht="15.75" customHeight="1" x14ac:dyDescent="0.25">
      <c r="A6656" s="17"/>
      <c r="B6656" s="17"/>
      <c r="C6656" s="17"/>
      <c r="D6656" s="18"/>
      <c r="E6656" s="17"/>
      <c r="F6656" s="17"/>
      <c r="G6656" s="17"/>
      <c r="H6656" s="24"/>
    </row>
    <row r="6657" spans="1:8" ht="15.75" customHeight="1" x14ac:dyDescent="0.25">
      <c r="A6657" s="17" t="s">
        <v>28</v>
      </c>
      <c r="B6657" s="17"/>
      <c r="C6657" s="17"/>
      <c r="D6657" s="18"/>
      <c r="E6657" s="17"/>
      <c r="F6657" s="19" t="s">
        <v>24</v>
      </c>
      <c r="G6657" s="21" t="s">
        <v>695</v>
      </c>
      <c r="H6657" s="22"/>
    </row>
    <row r="6658" spans="1:8" ht="15.75" customHeight="1" x14ac:dyDescent="0.25">
      <c r="A6658" s="17" t="inlineStr">
        <is>
          <t>Dealer-009</t>
        </is>
      </c>
      <c r="B6658" s="17"/>
      <c r="C6658" s="17" t="inlineStr">
        <is>
          <t>ATTN: Contact-001</t>
        </is>
      </c>
      <c r="D6658" s="18"/>
      <c r="E6658" s="17"/>
      <c r="F6658" s="19" t="s">
        <v>29</v>
      </c>
      <c r="G6658" s="17" t="s">
        <v>1140</v>
      </c>
      <c r="H6658" s="18"/>
    </row>
    <row r="6659" spans="1:8" ht="15.75" customHeight="1" x14ac:dyDescent="0.25">
      <c r="A6659" s="17" t="inlineStr">
        <is>
          <t>Address line (redacted)</t>
        </is>
      </c>
      <c r="B6659" s="17"/>
      <c r="C6659" s="17"/>
      <c r="D6659" s="18"/>
      <c r="E6659" s="19"/>
      <c r="F6659" s="17"/>
      <c r="G6659" s="17"/>
      <c r="H6659" s="25"/>
    </row>
    <row r="6660" spans="1:8" ht="15.75" customHeight="1" x14ac:dyDescent="0.25">
      <c r="A6660" s="17" t="inlineStr">
        <is>
          <t>Address line (redacted)</t>
        </is>
      </c>
      <c r="B6660" s="17"/>
      <c r="C6660" s="17"/>
      <c r="D6660" s="18"/>
      <c r="E6660" s="19"/>
      <c r="F6660" s="17"/>
      <c r="G6660" s="17"/>
      <c r="H6660" s="25"/>
    </row>
    <row r="6661" spans="1:8" ht="15.75" customHeight="1" x14ac:dyDescent="0.25">
      <c r="D6661" s="18"/>
      <c r="E6661" s="19"/>
      <c r="F6661" s="17"/>
      <c r="G6661" s="17"/>
      <c r="H6661" s="25"/>
    </row>
    <row r="6662" spans="1:8" ht="15.75" customHeight="1" x14ac:dyDescent="0.25">
      <c r="A6662" s="86"/>
      <c r="B6662" s="86"/>
      <c r="C6662" s="17"/>
      <c r="D6662" s="24"/>
      <c r="E6662" s="17"/>
      <c r="F6662" s="18"/>
      <c r="G6662" s="17"/>
      <c r="H6662" s="25"/>
    </row>
    <row r="6663" spans="1:8" ht="15.75" customHeight="1" x14ac:dyDescent="0.25">
      <c r="D6663" s="24"/>
      <c r="E6663" s="17"/>
      <c r="F6663" s="18"/>
      <c r="G6663" s="17"/>
      <c r="H6663" s="25"/>
    </row>
    <row r="6664" spans="1:8" ht="15.75" customHeight="1" x14ac:dyDescent="0.25">
      <c r="A6664" s="17" t="s">
        <v>34</v>
      </c>
      <c r="B6664" s="17"/>
      <c r="C6664" s="17"/>
      <c r="D6664" s="18"/>
      <c r="E6664" s="17"/>
      <c r="F6664" s="18"/>
      <c r="G6664" s="17"/>
      <c r="H6664" s="25"/>
    </row>
    <row r="6665" spans="1:8" ht="15.75" customHeight="1" x14ac:dyDescent="0.25">
      <c r="A6665" s="17" t="s">
        <v>35</v>
      </c>
      <c r="B6665" s="17"/>
      <c r="C6665" s="17"/>
      <c r="D6665" s="18"/>
      <c r="E6665" s="17"/>
      <c r="F6665" s="18"/>
      <c r="G6665" s="17"/>
      <c r="H6665" s="25"/>
    </row>
    <row r="6666" spans="1:8" ht="15.75" customHeight="1" x14ac:dyDescent="0.25">
      <c r="A6666" s="17" t="s">
        <v>36</v>
      </c>
      <c r="B6666" s="17"/>
      <c r="C6666" s="17"/>
      <c r="D6666" s="18"/>
      <c r="E6666" s="17"/>
      <c r="F6666" s="18"/>
      <c r="G6666" s="17"/>
      <c r="H6666" s="25"/>
    </row>
    <row r="6667" spans="1:8" ht="15.75" customHeight="1" x14ac:dyDescent="0.25">
      <c r="A6667" s="582" t="s">
        <v>37</v>
      </c>
      <c r="B6667" s="583" t="s">
        <v>38</v>
      </c>
      <c r="C6667" s="584"/>
      <c r="D6667" s="585" t="s">
        <v>39</v>
      </c>
      <c r="E6667" s="586" t="s">
        <v>40</v>
      </c>
      <c r="F6667" s="587" t="s">
        <v>41</v>
      </c>
      <c r="G6667" s="588" t="s">
        <v>42</v>
      </c>
      <c r="H6667" s="589" t="s">
        <v>43</v>
      </c>
    </row>
    <row r="6668" spans="1:8" ht="15.75" customHeight="1" x14ac:dyDescent="0.25">
      <c r="A6668" s="116"/>
      <c r="B6668" s="251"/>
      <c r="C6668" s="249"/>
      <c r="D6668" s="251"/>
      <c r="E6668" s="251"/>
      <c r="F6668" s="590"/>
      <c r="G6668" s="251"/>
      <c r="H6668" s="526"/>
    </row>
    <row r="6669" spans="1:8" ht="15.75" customHeight="1" x14ac:dyDescent="0.25">
      <c r="A6669" s="116"/>
      <c r="B6669" s="358" t="s">
        <v>1535</v>
      </c>
      <c r="C6669" s="358"/>
      <c r="D6669" s="251"/>
      <c r="E6669" s="251"/>
      <c r="F6669" s="590"/>
      <c r="G6669" s="251"/>
      <c r="H6669" s="526"/>
    </row>
    <row r="6670" spans="1:8" ht="15.75" customHeight="1" x14ac:dyDescent="0.25">
      <c r="A6670" s="102">
        <v>1</v>
      </c>
      <c r="B6670" s="591" t="s">
        <v>172</v>
      </c>
      <c r="C6670" s="592" t="s">
        <v>394</v>
      </c>
      <c r="D6670" s="187">
        <v>5</v>
      </c>
      <c r="E6670" s="187">
        <v>5</v>
      </c>
      <c r="F6670" s="408">
        <v>22</v>
      </c>
      <c r="G6670" s="50">
        <v>1</v>
      </c>
      <c r="H6670" s="45">
        <f>G6670*F6670</f>
      </c>
    </row>
    <row r="6671" spans="1:8" ht="15.75" customHeight="1" x14ac:dyDescent="0.25">
      <c r="A6671" s="102">
        <v>2</v>
      </c>
      <c r="B6671" s="591" t="s">
        <v>172</v>
      </c>
      <c r="C6671" s="592" t="s">
        <v>394</v>
      </c>
      <c r="D6671" s="189"/>
      <c r="E6671" s="189"/>
      <c r="F6671" s="408">
        <v>3</v>
      </c>
      <c r="G6671" s="224" t="s">
        <v>571</v>
      </c>
      <c r="H6671" s="45"/>
    </row>
    <row r="6672" spans="1:8" ht="15.75" customHeight="1" x14ac:dyDescent="0.25">
      <c r="A6672" s="102">
        <v>3</v>
      </c>
      <c r="B6672" s="591" t="s">
        <v>826</v>
      </c>
      <c r="C6672" s="592" t="s">
        <v>377</v>
      </c>
      <c r="D6672" s="187">
        <v>15</v>
      </c>
      <c r="E6672" s="187">
        <v>5</v>
      </c>
      <c r="F6672" s="408">
        <v>63</v>
      </c>
      <c r="G6672" s="50">
        <v>1</v>
      </c>
      <c r="H6672" s="45">
        <f>G6672*F6672</f>
      </c>
    </row>
    <row r="6673" spans="1:8" ht="15.75" customHeight="1" x14ac:dyDescent="0.25">
      <c r="A6673" s="102">
        <v>4</v>
      </c>
      <c r="B6673" s="591" t="s">
        <v>826</v>
      </c>
      <c r="C6673" s="592" t="s">
        <v>377</v>
      </c>
      <c r="D6673" s="189"/>
      <c r="E6673" s="189"/>
      <c r="F6673" s="408">
        <v>12</v>
      </c>
      <c r="G6673" s="224" t="s">
        <v>571</v>
      </c>
      <c r="H6673" s="45"/>
    </row>
    <row r="6674" spans="1:8" ht="15.75" customHeight="1" x14ac:dyDescent="0.25">
      <c r="A6674" s="102">
        <v>5</v>
      </c>
      <c r="B6674" s="591" t="s">
        <v>1537</v>
      </c>
      <c r="C6674" s="592" t="s">
        <v>412</v>
      </c>
      <c r="D6674" s="187">
        <v>5</v>
      </c>
      <c r="E6674" s="187">
        <v>5</v>
      </c>
      <c r="F6674" s="408">
        <v>23</v>
      </c>
      <c r="G6674" s="566">
        <v>1</v>
      </c>
      <c r="H6674" s="45">
        <f>G6674*F6674</f>
      </c>
    </row>
    <row r="6675" spans="1:8" ht="15.75" customHeight="1" x14ac:dyDescent="0.25">
      <c r="A6675" s="102">
        <v>6</v>
      </c>
      <c r="B6675" s="591" t="s">
        <v>1537</v>
      </c>
      <c r="C6675" s="592" t="s">
        <v>412</v>
      </c>
      <c r="D6675" s="189"/>
      <c r="E6675" s="189"/>
      <c r="F6675" s="408">
        <v>2</v>
      </c>
      <c r="G6675" s="224" t="s">
        <v>571</v>
      </c>
      <c r="H6675" s="45"/>
    </row>
    <row r="6676" spans="1:8" ht="15.75" customHeight="1" x14ac:dyDescent="0.25">
      <c r="A6676" s="102">
        <v>7</v>
      </c>
      <c r="B6676" s="591" t="s">
        <v>1538</v>
      </c>
      <c r="C6676" s="592" t="s">
        <v>390</v>
      </c>
      <c r="D6676" s="233">
        <v>2</v>
      </c>
      <c r="E6676" s="233">
        <v>5</v>
      </c>
      <c r="F6676" s="408">
        <f t="shared" ref="F6676:F6677" si="288">E6676*D6676</f>
      </c>
      <c r="G6676" s="566">
        <v>1</v>
      </c>
      <c r="H6676" s="45">
        <f t="shared" ref="H6676:H6678" si="289">G6676*F6676</f>
      </c>
    </row>
    <row r="6677" spans="1:8" ht="15.75" customHeight="1" x14ac:dyDescent="0.25">
      <c r="A6677" s="102">
        <v>8</v>
      </c>
      <c r="B6677" s="591" t="s">
        <v>132</v>
      </c>
      <c r="C6677" s="107" t="s">
        <v>356</v>
      </c>
      <c r="D6677" s="233">
        <v>2</v>
      </c>
      <c r="E6677" s="233">
        <v>5</v>
      </c>
      <c r="F6677" s="408">
        <f t="shared" si="288"/>
      </c>
      <c r="G6677" s="566">
        <v>1</v>
      </c>
      <c r="H6677" s="45">
        <f t="shared" si="289"/>
      </c>
    </row>
    <row r="6678" spans="1:8" ht="15.75" customHeight="1" x14ac:dyDescent="0.25">
      <c r="A6678" s="102">
        <v>9</v>
      </c>
      <c r="B6678" s="591" t="s">
        <v>604</v>
      </c>
      <c r="C6678" s="592" t="s">
        <v>407</v>
      </c>
      <c r="D6678" s="563">
        <v>5</v>
      </c>
      <c r="E6678" s="563">
        <v>5</v>
      </c>
      <c r="F6678" s="566">
        <v>21</v>
      </c>
      <c r="G6678" s="566">
        <v>1</v>
      </c>
      <c r="H6678" s="45">
        <f t="shared" si="289"/>
      </c>
    </row>
    <row r="6679" spans="1:8" ht="15.75" customHeight="1" x14ac:dyDescent="0.25">
      <c r="A6679" s="102">
        <v>10</v>
      </c>
      <c r="B6679" s="591" t="s">
        <v>604</v>
      </c>
      <c r="C6679" s="592" t="s">
        <v>407</v>
      </c>
      <c r="D6679" s="568"/>
      <c r="E6679" s="568"/>
      <c r="F6679" s="565">
        <v>4</v>
      </c>
      <c r="G6679" s="224" t="s">
        <v>571</v>
      </c>
      <c r="H6679" s="45"/>
    </row>
    <row r="6680" spans="1:8" ht="15.75" customHeight="1" x14ac:dyDescent="0.25">
      <c r="A6680" s="102">
        <v>11</v>
      </c>
      <c r="B6680" s="591" t="s">
        <v>160</v>
      </c>
      <c r="C6680" s="592" t="s">
        <v>381</v>
      </c>
      <c r="D6680" s="563">
        <v>5</v>
      </c>
      <c r="E6680" s="564">
        <v>5</v>
      </c>
      <c r="F6680" s="565">
        <v>23</v>
      </c>
      <c r="G6680" s="566">
        <v>1</v>
      </c>
      <c r="H6680" s="45">
        <f>G6680*F6680</f>
      </c>
    </row>
    <row r="6681" spans="1:8" ht="15.75" customHeight="1" x14ac:dyDescent="0.25">
      <c r="A6681" s="102">
        <v>12</v>
      </c>
      <c r="B6681" s="591" t="s">
        <v>160</v>
      </c>
      <c r="C6681" s="592" t="s">
        <v>381</v>
      </c>
      <c r="D6681" s="568"/>
      <c r="E6681" s="569"/>
      <c r="F6681" s="565">
        <v>2</v>
      </c>
      <c r="G6681" s="224" t="s">
        <v>571</v>
      </c>
      <c r="H6681" s="45"/>
    </row>
    <row r="6682" spans="1:8" ht="15.75" customHeight="1" x14ac:dyDescent="0.25">
      <c r="A6682" s="102">
        <v>13</v>
      </c>
      <c r="B6682" s="591" t="s">
        <v>264</v>
      </c>
      <c r="C6682" s="592" t="s">
        <v>414</v>
      </c>
      <c r="D6682" s="563">
        <v>5</v>
      </c>
      <c r="E6682" s="571">
        <v>10</v>
      </c>
      <c r="F6682" s="565">
        <v>44</v>
      </c>
      <c r="G6682" s="566">
        <v>1</v>
      </c>
      <c r="H6682" s="45">
        <f>G6682*F6682</f>
      </c>
    </row>
    <row r="6683" spans="1:8" ht="15.75" customHeight="1" x14ac:dyDescent="0.25">
      <c r="A6683" s="102">
        <v>14</v>
      </c>
      <c r="B6683" s="591" t="s">
        <v>264</v>
      </c>
      <c r="C6683" s="592" t="s">
        <v>414</v>
      </c>
      <c r="D6683" s="568"/>
      <c r="E6683" s="572"/>
      <c r="F6683" s="565">
        <v>6</v>
      </c>
      <c r="G6683" s="224" t="s">
        <v>571</v>
      </c>
      <c r="H6683" s="570"/>
    </row>
    <row r="6684" spans="1:8" ht="15.75" customHeight="1" x14ac:dyDescent="0.25">
      <c r="A6684" s="560"/>
      <c r="B6684" s="593"/>
      <c r="C6684" s="594"/>
      <c r="D6684" s="557"/>
      <c r="E6684" s="595"/>
      <c r="F6684" s="565"/>
      <c r="G6684" s="566"/>
      <c r="H6684" s="570"/>
    </row>
    <row r="6685" spans="1:8" ht="15" customHeight="1" x14ac:dyDescent="0.25">
      <c r="A6685" s="560"/>
      <c r="B6685" s="596" t="s">
        <v>1540</v>
      </c>
      <c r="C6685" s="597"/>
      <c r="D6685" s="557"/>
      <c r="E6685" s="595"/>
      <c r="F6685" s="565"/>
      <c r="G6685" s="566"/>
      <c r="H6685" s="570"/>
    </row>
    <row r="6686" spans="1:8" ht="15" customHeight="1" x14ac:dyDescent="0.25">
      <c r="A6686" s="560"/>
      <c r="B6686" s="598"/>
      <c r="C6686" s="599"/>
      <c r="D6686" s="557"/>
      <c r="E6686" s="595"/>
      <c r="F6686" s="565"/>
      <c r="G6686" s="566"/>
      <c r="H6686" s="570"/>
    </row>
    <row r="6687" spans="1:8" ht="15" customHeight="1" x14ac:dyDescent="0.25">
      <c r="A6687" s="560"/>
      <c r="B6687" s="600"/>
      <c r="C6687" s="601"/>
      <c r="D6687" s="557"/>
      <c r="E6687" s="595"/>
      <c r="F6687" s="573"/>
      <c r="G6687" s="566"/>
      <c r="H6687" s="570"/>
    </row>
    <row r="6688" spans="1:8" ht="15.75" customHeight="1" x14ac:dyDescent="0.25">
      <c r="A6688" s="560"/>
      <c r="B6688" s="593"/>
      <c r="C6688" s="594"/>
      <c r="D6688" s="602"/>
      <c r="E6688" s="602"/>
      <c r="F6688" s="603"/>
      <c r="G6688" s="602"/>
      <c r="H6688" s="604"/>
    </row>
    <row r="6689" spans="1:8" ht="15.75" customHeight="1" x14ac:dyDescent="0.25">
      <c r="A6689" s="62"/>
      <c r="B6689" s="63"/>
      <c r="C6689" s="64"/>
      <c r="D6689" s="338">
        <f>SUM(D6670:D6688)</f>
      </c>
      <c r="E6689" s="28"/>
      <c r="F6689" s="338">
        <f>SUM(F6678:F6688)</f>
      </c>
      <c r="G6689" s="339"/>
      <c r="H6689" s="328">
        <f>SUM(H6670:H6688)</f>
      </c>
    </row>
    <row r="6690" spans="1:8" ht="15.75" customHeight="1" x14ac:dyDescent="0.25">
      <c r="A6690" s="69"/>
      <c r="B6690" s="70"/>
      <c r="C6690" s="70"/>
      <c r="D6690" s="71"/>
      <c r="E6690" s="70"/>
      <c r="F6690" s="72"/>
      <c r="G6690" s="73"/>
      <c r="H6690" s="74"/>
    </row>
    <row r="6691" spans="1:8" ht="15.75" customHeight="1" x14ac:dyDescent="0.25">
      <c r="A6691" s="85" t="s">
        <v>72</v>
      </c>
      <c r="B6691" s="85"/>
      <c r="C6691" s="85"/>
      <c r="D6691" s="85"/>
      <c r="E6691" s="85"/>
      <c r="F6691" s="85"/>
      <c r="G6691" s="85"/>
      <c r="H6691" s="85"/>
    </row>
    <row r="6692" spans="1:8" ht="15.75" customHeight="1" x14ac:dyDescent="0.25">
      <c r="A6692" s="76"/>
      <c r="B6692" s="76"/>
      <c r="C6692" s="76"/>
      <c r="D6692" s="77"/>
      <c r="E6692" s="76"/>
      <c r="F6692" s="76"/>
      <c r="G6692" s="17"/>
      <c r="H6692" s="25"/>
    </row>
    <row r="6693" spans="1:8" ht="15.75" customHeight="1" x14ac:dyDescent="0.25">
      <c r="A6693" s="76"/>
      <c r="B6693" s="76"/>
      <c r="C6693" s="76"/>
      <c r="D6693" s="77"/>
      <c r="E6693" s="76"/>
      <c r="F6693" s="76"/>
      <c r="G6693" s="17"/>
      <c r="H6693" s="25"/>
    </row>
    <row r="6694" spans="1:8" ht="15.75" customHeight="1" x14ac:dyDescent="0.25">
      <c r="A6694" s="76"/>
      <c r="B6694" s="76"/>
      <c r="C6694" s="76"/>
      <c r="D6694" s="77"/>
      <c r="E6694" s="76"/>
      <c r="F6694" s="76"/>
      <c r="G6694" s="17"/>
      <c r="H6694" s="25"/>
    </row>
    <row r="6695" spans="1:8" ht="15.75" customHeight="1" x14ac:dyDescent="0.25">
      <c r="D6695" s="9"/>
      <c r="H6695" s="9"/>
    </row>
    <row r="6696" spans="1:8" ht="15.75" customHeight="1" x14ac:dyDescent="0.25">
      <c r="D6696" s="9"/>
      <c r="H6696" s="9"/>
    </row>
    <row r="6697" spans="1:8" ht="15.75" customHeight="1" x14ac:dyDescent="0.25">
      <c r="D6697" s="9"/>
      <c r="H6697" s="9"/>
    </row>
    <row r="6698" spans="1:8" ht="15.75" customHeight="1" x14ac:dyDescent="0.25">
      <c r="D6698" s="9"/>
      <c r="H6698" s="9"/>
    </row>
    <row r="6699" spans="1:8" ht="15.75" customHeight="1" x14ac:dyDescent="0.25">
      <c r="D6699" s="9"/>
      <c r="H6699" s="9"/>
    </row>
    <row r="6700" spans="1:8" ht="15.75" customHeight="1" x14ac:dyDescent="0.25">
      <c r="D6700" s="9"/>
      <c r="H6700" s="9"/>
    </row>
    <row r="6701" spans="1:8" ht="15.75" customHeight="1" x14ac:dyDescent="0.25">
      <c r="A6701" s="36" t="s">
        <v>21</v>
      </c>
      <c r="B6701" s="36"/>
      <c r="C6701" s="36"/>
      <c r="D6701" s="36"/>
      <c r="E6701" s="36"/>
      <c r="F6701" s="36"/>
      <c r="G6701" s="36"/>
      <c r="H6701" s="36"/>
    </row>
    <row r="6702" spans="1:8" ht="15.75" customHeight="1" x14ac:dyDescent="0.25">
      <c r="A6702" s="17"/>
      <c r="B6702" s="17"/>
      <c r="C6702" s="17"/>
      <c r="D6702" s="18"/>
      <c r="E6702" s="17"/>
      <c r="F6702" s="17"/>
      <c r="G6702" s="17"/>
      <c r="H6702" s="24"/>
    </row>
    <row r="6703" spans="1:8" ht="15.75" customHeight="1" x14ac:dyDescent="0.25">
      <c r="A6703" s="17" t="s">
        <v>28</v>
      </c>
      <c r="B6703" s="17"/>
      <c r="C6703" s="17"/>
      <c r="D6703" s="18"/>
      <c r="E6703" s="17"/>
      <c r="F6703" s="19" t="s">
        <v>24</v>
      </c>
      <c r="G6703" s="21" t="s">
        <v>695</v>
      </c>
      <c r="H6703" s="22"/>
    </row>
    <row r="6704" spans="1:8" ht="15.75" customHeight="1" x14ac:dyDescent="0.25">
      <c r="A6704" s="17" t="inlineStr">
        <is>
          <t>Dealer-009</t>
        </is>
      </c>
      <c r="B6704" s="17"/>
      <c r="C6704" s="17" t="inlineStr">
        <is>
          <t>ATTN: Contact-001</t>
        </is>
      </c>
      <c r="D6704" s="18"/>
      <c r="E6704" s="17"/>
      <c r="F6704" s="19" t="s">
        <v>29</v>
      </c>
      <c r="G6704" s="17" t="s">
        <v>1140</v>
      </c>
      <c r="H6704" s="18"/>
    </row>
    <row r="6705" spans="1:8" ht="15.75" customHeight="1" x14ac:dyDescent="0.25">
      <c r="A6705" s="17" t="inlineStr">
        <is>
          <t>Address line (redacted)</t>
        </is>
      </c>
      <c r="B6705" s="17"/>
      <c r="C6705" s="17"/>
      <c r="D6705" s="18"/>
      <c r="E6705" s="19"/>
      <c r="F6705" s="17"/>
      <c r="G6705" s="17"/>
      <c r="H6705" s="25"/>
    </row>
    <row r="6706" spans="1:8" ht="15.75" customHeight="1" x14ac:dyDescent="0.25">
      <c r="A6706" s="17" t="inlineStr">
        <is>
          <t>Address line (redacted)</t>
        </is>
      </c>
      <c r="B6706" s="17"/>
      <c r="C6706" s="17"/>
      <c r="D6706" s="18"/>
      <c r="E6706" s="607" t="s">
        <v>1542</v>
      </c>
      <c r="F6706" s="17"/>
      <c r="G6706" s="17"/>
      <c r="H6706" s="25"/>
    </row>
    <row r="6707" spans="1:8" ht="15.75" customHeight="1" x14ac:dyDescent="0.25">
      <c r="D6707" s="18"/>
      <c r="E6707" s="19"/>
      <c r="F6707" s="17"/>
      <c r="G6707" s="17"/>
      <c r="H6707" s="25"/>
    </row>
    <row r="6708" spans="1:8" ht="15.75" customHeight="1" x14ac:dyDescent="0.25">
      <c r="A6708" s="86"/>
      <c r="B6708" s="86"/>
      <c r="C6708" s="17"/>
      <c r="D6708" s="24"/>
      <c r="E6708" s="17"/>
      <c r="F6708" s="18"/>
      <c r="G6708" s="17"/>
      <c r="H6708" s="25"/>
    </row>
    <row r="6709" spans="1:8" ht="15.75" customHeight="1" x14ac:dyDescent="0.25">
      <c r="D6709" s="24"/>
      <c r="E6709" s="17"/>
      <c r="F6709" s="18"/>
      <c r="G6709" s="17"/>
      <c r="H6709" s="25"/>
    </row>
    <row r="6710" spans="1:8" ht="15.75" customHeight="1" x14ac:dyDescent="0.25">
      <c r="A6710" s="17" t="s">
        <v>34</v>
      </c>
      <c r="B6710" s="17"/>
      <c r="C6710" s="17"/>
      <c r="D6710" s="18"/>
      <c r="E6710" s="17"/>
      <c r="F6710" s="18"/>
      <c r="G6710" s="17"/>
      <c r="H6710" s="25"/>
    </row>
    <row r="6711" spans="1:8" ht="15.75" customHeight="1" x14ac:dyDescent="0.25">
      <c r="A6711" s="17" t="s">
        <v>35</v>
      </c>
      <c r="B6711" s="17"/>
      <c r="C6711" s="17"/>
      <c r="D6711" s="18"/>
      <c r="E6711" s="17"/>
      <c r="F6711" s="18"/>
      <c r="G6711" s="17"/>
      <c r="H6711" s="25"/>
    </row>
    <row r="6712" spans="1:8" ht="15.75" customHeight="1" x14ac:dyDescent="0.25">
      <c r="A6712" s="17" t="s">
        <v>36</v>
      </c>
      <c r="B6712" s="17"/>
      <c r="C6712" s="17"/>
      <c r="D6712" s="18"/>
      <c r="E6712" s="17"/>
      <c r="F6712" s="18"/>
      <c r="G6712" s="17"/>
      <c r="H6712" s="25"/>
    </row>
    <row r="6713" spans="1:8" ht="15.75" customHeight="1" x14ac:dyDescent="0.25">
      <c r="A6713" s="582" t="s">
        <v>37</v>
      </c>
      <c r="B6713" s="583" t="s">
        <v>38</v>
      </c>
      <c r="C6713" s="584"/>
      <c r="D6713" s="585" t="s">
        <v>39</v>
      </c>
      <c r="E6713" s="586" t="s">
        <v>40</v>
      </c>
      <c r="F6713" s="587" t="s">
        <v>41</v>
      </c>
      <c r="G6713" s="588" t="s">
        <v>42</v>
      </c>
      <c r="H6713" s="589" t="s">
        <v>43</v>
      </c>
    </row>
    <row r="6714" spans="1:8" ht="15" customHeight="1" x14ac:dyDescent="0.25">
      <c r="A6714" s="558"/>
      <c r="B6714" s="370" t="s">
        <v>1513</v>
      </c>
      <c r="C6714" s="371"/>
      <c r="D6714" s="234"/>
      <c r="E6714" s="363"/>
      <c r="F6714" s="559"/>
      <c r="G6714" s="115"/>
      <c r="H6714" s="45"/>
    </row>
    <row r="6715" spans="1:8" ht="15.75" customHeight="1" x14ac:dyDescent="0.25">
      <c r="A6715" s="560">
        <v>15</v>
      </c>
      <c r="B6715" s="591" t="s">
        <v>1543</v>
      </c>
      <c r="C6715" s="594" t="s">
        <v>1544</v>
      </c>
      <c r="D6715" s="608">
        <v>10</v>
      </c>
      <c r="E6715" s="609">
        <v>10</v>
      </c>
      <c r="F6715" s="565">
        <v>84</v>
      </c>
      <c r="G6715" s="566">
        <v>1</v>
      </c>
      <c r="H6715" s="45">
        <f>G6715*F6715</f>
      </c>
    </row>
    <row r="6716" spans="1:8" ht="15.75" customHeight="1" x14ac:dyDescent="0.25">
      <c r="A6716" s="560">
        <v>16</v>
      </c>
      <c r="B6716" s="591" t="s">
        <v>1543</v>
      </c>
      <c r="C6716" s="594" t="s">
        <v>1544</v>
      </c>
      <c r="D6716" s="608"/>
      <c r="E6716" s="609"/>
      <c r="F6716" s="565">
        <v>16</v>
      </c>
      <c r="G6716" s="210" t="s">
        <v>571</v>
      </c>
      <c r="H6716" s="45"/>
    </row>
    <row r="6717" spans="1:8" ht="15.75" customHeight="1" x14ac:dyDescent="0.25">
      <c r="A6717" s="560">
        <v>17</v>
      </c>
      <c r="B6717" s="591" t="s">
        <v>1546</v>
      </c>
      <c r="C6717" s="594" t="s">
        <v>1547</v>
      </c>
      <c r="D6717" s="608">
        <v>5</v>
      </c>
      <c r="E6717" s="610">
        <v>10</v>
      </c>
      <c r="F6717" s="565">
        <v>42</v>
      </c>
      <c r="G6717" s="566">
        <v>1</v>
      </c>
      <c r="H6717" s="45">
        <f>G6717*F6717</f>
      </c>
    </row>
    <row r="6718" spans="1:8" ht="15.75" customHeight="1" x14ac:dyDescent="0.25">
      <c r="A6718" s="560">
        <v>18</v>
      </c>
      <c r="B6718" s="591" t="s">
        <v>1546</v>
      </c>
      <c r="C6718" s="594" t="s">
        <v>1547</v>
      </c>
      <c r="D6718" s="608"/>
      <c r="E6718" s="610"/>
      <c r="F6718" s="565">
        <v>8</v>
      </c>
      <c r="G6718" s="210" t="s">
        <v>571</v>
      </c>
      <c r="H6718" s="45"/>
    </row>
    <row r="6719" spans="1:8" ht="15.75" customHeight="1" x14ac:dyDescent="0.25">
      <c r="A6719" s="560">
        <v>19</v>
      </c>
      <c r="B6719" s="591" t="s">
        <v>1548</v>
      </c>
      <c r="C6719" s="594" t="s">
        <v>1549</v>
      </c>
      <c r="D6719" s="608">
        <v>5</v>
      </c>
      <c r="E6719" s="610">
        <v>10</v>
      </c>
      <c r="F6719" s="565">
        <v>42</v>
      </c>
      <c r="G6719" s="566">
        <v>1</v>
      </c>
      <c r="H6719" s="45">
        <f>G6719*F6719</f>
      </c>
    </row>
    <row r="6720" spans="1:8" ht="15.75" customHeight="1" x14ac:dyDescent="0.25">
      <c r="A6720" s="560">
        <v>20</v>
      </c>
      <c r="B6720" s="591" t="s">
        <v>1548</v>
      </c>
      <c r="C6720" s="594" t="s">
        <v>1549</v>
      </c>
      <c r="D6720" s="608"/>
      <c r="E6720" s="610"/>
      <c r="F6720" s="565">
        <v>8</v>
      </c>
      <c r="G6720" s="210" t="s">
        <v>571</v>
      </c>
      <c r="H6720" s="45"/>
    </row>
    <row r="6721" spans="1:8" ht="15.75" customHeight="1" x14ac:dyDescent="0.25">
      <c r="A6721" s="560">
        <v>21</v>
      </c>
      <c r="B6721" s="591" t="s">
        <v>1550</v>
      </c>
      <c r="C6721" s="594" t="s">
        <v>1551</v>
      </c>
      <c r="D6721" s="608">
        <v>2.5</v>
      </c>
      <c r="E6721" s="610">
        <v>10</v>
      </c>
      <c r="F6721" s="565">
        <v>21</v>
      </c>
      <c r="G6721" s="566">
        <v>1</v>
      </c>
      <c r="H6721" s="45">
        <f>G6721*F6721</f>
      </c>
    </row>
    <row r="6722" spans="1:8" ht="15.75" customHeight="1" x14ac:dyDescent="0.25">
      <c r="A6722" s="560">
        <v>22</v>
      </c>
      <c r="B6722" s="591" t="s">
        <v>1550</v>
      </c>
      <c r="C6722" s="594" t="s">
        <v>1551</v>
      </c>
      <c r="D6722" s="608"/>
      <c r="E6722" s="610"/>
      <c r="F6722" s="565">
        <v>4</v>
      </c>
      <c r="G6722" s="210" t="s">
        <v>571</v>
      </c>
      <c r="H6722" s="45"/>
    </row>
    <row r="6723" spans="1:8" ht="15.75" customHeight="1" x14ac:dyDescent="0.25">
      <c r="A6723" s="47">
        <v>23</v>
      </c>
      <c r="B6723" s="591" t="s">
        <v>1552</v>
      </c>
      <c r="C6723" s="594" t="s">
        <v>1553</v>
      </c>
      <c r="D6723" s="187">
        <v>5</v>
      </c>
      <c r="E6723" s="187">
        <v>10</v>
      </c>
      <c r="F6723" s="50">
        <v>44</v>
      </c>
      <c r="G6723" s="194">
        <v>1</v>
      </c>
      <c r="H6723" s="45">
        <f>G6723*F6723</f>
      </c>
    </row>
    <row r="6724" spans="1:8" ht="14.25" customHeight="1" x14ac:dyDescent="0.25">
      <c r="A6724" s="560">
        <v>24</v>
      </c>
      <c r="B6724" s="591" t="s">
        <v>1552</v>
      </c>
      <c r="C6724" s="594" t="s">
        <v>1553</v>
      </c>
      <c r="D6724" s="189"/>
      <c r="E6724" s="189"/>
      <c r="F6724" s="566">
        <v>6</v>
      </c>
      <c r="G6724" s="210" t="s">
        <v>571</v>
      </c>
      <c r="H6724" s="45"/>
    </row>
    <row r="6725" spans="1:8" ht="15.75" customHeight="1" x14ac:dyDescent="0.25">
      <c r="A6725" s="558">
        <v>25</v>
      </c>
      <c r="B6725" s="591" t="s">
        <v>1556</v>
      </c>
      <c r="C6725" s="594" t="s">
        <v>1557</v>
      </c>
      <c r="D6725" s="563">
        <v>2.5</v>
      </c>
      <c r="E6725" s="571">
        <v>10</v>
      </c>
      <c r="F6725" s="565">
        <v>23</v>
      </c>
      <c r="G6725" s="566">
        <v>1</v>
      </c>
      <c r="H6725" s="45">
        <f>G6725*F6725</f>
      </c>
    </row>
    <row r="6726" spans="1:8" ht="15.75" customHeight="1" x14ac:dyDescent="0.25">
      <c r="A6726" s="560">
        <v>26</v>
      </c>
      <c r="B6726" s="591" t="s">
        <v>1556</v>
      </c>
      <c r="C6726" s="594" t="s">
        <v>1557</v>
      </c>
      <c r="D6726" s="568"/>
      <c r="E6726" s="572"/>
      <c r="F6726" s="565">
        <v>2</v>
      </c>
      <c r="G6726" s="210" t="s">
        <v>571</v>
      </c>
      <c r="H6726" s="45"/>
    </row>
    <row r="6727" spans="1:8" ht="15.75" customHeight="1" x14ac:dyDescent="0.25">
      <c r="A6727" s="560">
        <v>27</v>
      </c>
      <c r="B6727" s="591" t="s">
        <v>1558</v>
      </c>
      <c r="C6727" s="594" t="s">
        <v>1559</v>
      </c>
      <c r="D6727" s="563">
        <v>5</v>
      </c>
      <c r="E6727" s="564">
        <v>10</v>
      </c>
      <c r="F6727" s="565">
        <v>44</v>
      </c>
      <c r="G6727" s="566">
        <v>1</v>
      </c>
      <c r="H6727" s="45">
        <f>G6727*F6727</f>
      </c>
    </row>
    <row r="6728" spans="1:8" ht="15.75" customHeight="1" x14ac:dyDescent="0.25">
      <c r="A6728" s="560">
        <v>28</v>
      </c>
      <c r="B6728" s="591" t="s">
        <v>1558</v>
      </c>
      <c r="C6728" s="594" t="s">
        <v>1559</v>
      </c>
      <c r="D6728" s="568"/>
      <c r="E6728" s="569"/>
      <c r="F6728" s="565">
        <v>6</v>
      </c>
      <c r="G6728" s="210" t="s">
        <v>571</v>
      </c>
      <c r="H6728" s="45"/>
    </row>
    <row r="6729" spans="1:8" ht="15.75" customHeight="1" x14ac:dyDescent="0.25">
      <c r="A6729" s="560">
        <v>29</v>
      </c>
      <c r="B6729" s="591" t="s">
        <v>1560</v>
      </c>
      <c r="C6729" s="594" t="s">
        <v>1561</v>
      </c>
      <c r="D6729" s="563">
        <v>2.5</v>
      </c>
      <c r="E6729" s="571">
        <v>10</v>
      </c>
      <c r="F6729" s="565">
        <v>22</v>
      </c>
      <c r="G6729" s="566">
        <v>1</v>
      </c>
      <c r="H6729" s="45">
        <f>G6729*F6729</f>
      </c>
    </row>
    <row r="6730" spans="1:8" ht="15.75" customHeight="1" x14ac:dyDescent="0.25">
      <c r="A6730" s="560">
        <v>30</v>
      </c>
      <c r="B6730" s="591" t="s">
        <v>1560</v>
      </c>
      <c r="C6730" s="594" t="s">
        <v>1561</v>
      </c>
      <c r="D6730" s="568"/>
      <c r="E6730" s="572"/>
      <c r="F6730" s="565">
        <v>3</v>
      </c>
      <c r="G6730" s="210" t="s">
        <v>571</v>
      </c>
      <c r="H6730" s="45"/>
    </row>
    <row r="6731" spans="1:8" ht="15.75" customHeight="1" x14ac:dyDescent="0.25">
      <c r="A6731" s="560"/>
      <c r="B6731" s="611" t="s">
        <v>825</v>
      </c>
      <c r="C6731" s="612"/>
      <c r="D6731" s="613"/>
      <c r="E6731" s="614"/>
      <c r="F6731" s="565"/>
      <c r="G6731" s="566"/>
      <c r="H6731" s="45"/>
    </row>
    <row r="6732" spans="1:8" ht="15.75" customHeight="1" x14ac:dyDescent="0.25">
      <c r="A6732" s="560">
        <v>31</v>
      </c>
      <c r="B6732" s="49" t="s">
        <v>1562</v>
      </c>
      <c r="C6732" s="408" t="s">
        <v>497</v>
      </c>
      <c r="D6732" s="613">
        <v>4</v>
      </c>
      <c r="E6732" s="614">
        <v>25</v>
      </c>
      <c r="F6732" s="565">
        <f t="shared" ref="F6732:F6734" si="290">E6732*D6732</f>
      </c>
      <c r="G6732" s="566">
        <v>1</v>
      </c>
      <c r="H6732" s="45">
        <f t="shared" ref="H6732:H6734" si="291">G6732*F6732</f>
      </c>
    </row>
    <row r="6733" spans="1:8" ht="15.75" customHeight="1" x14ac:dyDescent="0.25">
      <c r="A6733" s="560">
        <v>32</v>
      </c>
      <c r="B6733" s="208" t="s">
        <v>1563</v>
      </c>
      <c r="C6733" s="107" t="s">
        <v>508</v>
      </c>
      <c r="D6733" s="557">
        <v>8</v>
      </c>
      <c r="E6733" s="595">
        <v>25</v>
      </c>
      <c r="F6733" s="565">
        <f t="shared" si="290"/>
      </c>
      <c r="G6733" s="566">
        <v>1</v>
      </c>
      <c r="H6733" s="45">
        <f t="shared" si="291"/>
      </c>
    </row>
    <row r="6734" spans="1:8" ht="15.75" customHeight="1" x14ac:dyDescent="0.25">
      <c r="A6734" s="560">
        <v>33</v>
      </c>
      <c r="B6734" s="49" t="s">
        <v>1566</v>
      </c>
      <c r="C6734" s="408" t="s">
        <v>1567</v>
      </c>
      <c r="D6734" s="557">
        <v>3</v>
      </c>
      <c r="E6734" s="595">
        <v>20</v>
      </c>
      <c r="F6734" s="565">
        <f t="shared" si="290"/>
      </c>
      <c r="G6734" s="566">
        <v>1</v>
      </c>
      <c r="H6734" s="45">
        <f t="shared" si="291"/>
      </c>
    </row>
    <row r="6735" spans="1:8" ht="15" customHeight="1" x14ac:dyDescent="0.25">
      <c r="A6735" s="560"/>
      <c r="B6735" s="615" t="s">
        <v>1568</v>
      </c>
      <c r="C6735" s="616"/>
      <c r="D6735" s="557"/>
      <c r="E6735" s="595"/>
      <c r="F6735" s="573"/>
      <c r="G6735" s="566"/>
      <c r="H6735" s="570"/>
    </row>
    <row r="6736" spans="1:8" ht="24" customHeight="1" x14ac:dyDescent="0.25">
      <c r="A6736" s="47"/>
      <c r="B6736" s="617"/>
      <c r="C6736" s="618"/>
      <c r="D6736" s="602"/>
      <c r="E6736" s="602"/>
      <c r="F6736" s="603"/>
      <c r="G6736" s="602"/>
      <c r="H6736" s="604"/>
    </row>
    <row r="6737" spans="1:8" ht="15.75" customHeight="1" x14ac:dyDescent="0.25">
      <c r="A6737" s="619"/>
      <c r="B6737" s="620"/>
      <c r="C6737" s="621"/>
      <c r="D6737" s="362"/>
      <c r="E6737" s="234"/>
      <c r="F6737" s="622"/>
      <c r="G6737" s="234"/>
      <c r="H6737" s="61"/>
    </row>
    <row r="6738" spans="1:8" ht="15.75" customHeight="1" x14ac:dyDescent="0.25">
      <c r="A6738" s="62"/>
      <c r="B6738" s="63"/>
      <c r="C6738" s="64" t="s">
        <v>58</v>
      </c>
      <c r="D6738" s="338">
        <f>SUM(D6715:D6736)</f>
      </c>
      <c r="E6738" s="28"/>
      <c r="F6738" s="338">
        <f>SUM(F6715:F6736)</f>
      </c>
      <c r="G6738" s="339"/>
      <c r="H6738" s="328">
        <f>+H6734+H6733+H6732+H6729+H6727+H6725+H6723+H6721+H6719+H6717+H6715+H6689</f>
      </c>
    </row>
    <row r="6739" spans="1:8" ht="15.75" customHeight="1" x14ac:dyDescent="0.25">
      <c r="A6739" s="69"/>
      <c r="B6739" s="70"/>
      <c r="C6739" s="70"/>
      <c r="D6739" s="71"/>
      <c r="E6739" s="70"/>
      <c r="F6739" s="72"/>
      <c r="G6739" s="73"/>
      <c r="H6739" s="74"/>
    </row>
    <row r="6740" spans="1:8" ht="15.75" customHeight="1" x14ac:dyDescent="0.25">
      <c r="A6740" s="85" t="s">
        <v>72</v>
      </c>
      <c r="B6740" s="85"/>
      <c r="C6740" s="85"/>
      <c r="D6740" s="85"/>
      <c r="E6740" s="85"/>
      <c r="F6740" s="85"/>
      <c r="G6740" s="85"/>
      <c r="H6740" s="85"/>
    </row>
    <row r="6741" spans="1:8" ht="15.75" customHeight="1" x14ac:dyDescent="0.25">
      <c r="A6741" s="76"/>
      <c r="B6741" s="76"/>
      <c r="C6741" s="76"/>
      <c r="D6741" s="77" t="s">
        <v>59</v>
      </c>
      <c r="E6741" s="76" t="s">
        <v>60</v>
      </c>
      <c r="F6741" s="76"/>
      <c r="G6741" s="17"/>
      <c r="H6741" s="25"/>
    </row>
    <row r="6742" spans="1:8" ht="15.75" customHeight="1" x14ac:dyDescent="0.25">
      <c r="A6742" s="76"/>
      <c r="B6742" s="76"/>
      <c r="C6742" s="76"/>
      <c r="D6742" s="77"/>
      <c r="E6742" s="76"/>
      <c r="F6742" s="76"/>
      <c r="G6742" s="17"/>
      <c r="H6742" s="25"/>
    </row>
    <row r="6743" spans="1:8" ht="15.75" customHeight="1" x14ac:dyDescent="0.25">
      <c r="A6743" s="76"/>
      <c r="B6743" s="76"/>
      <c r="C6743" s="76"/>
      <c r="D6743" s="77"/>
      <c r="E6743" s="76" t="s">
        <v>61</v>
      </c>
      <c r="F6743" s="76"/>
      <c r="G6743" s="17"/>
      <c r="H6743" s="25"/>
    </row>
    <row r="6744" spans="1:8" ht="15.75" customHeight="1" x14ac:dyDescent="0.25">
      <c r="D6744" s="9"/>
      <c r="H6744" s="9"/>
    </row>
    <row r="6745" spans="1:8" ht="15.75" customHeight="1" x14ac:dyDescent="0.25">
      <c r="D6745" s="9"/>
      <c r="H6745" s="9"/>
    </row>
    <row r="6746" spans="1:8" ht="15.75" customHeight="1" x14ac:dyDescent="0.25">
      <c r="A6746" s="36" t="s">
        <v>21</v>
      </c>
      <c r="B6746" s="36"/>
      <c r="C6746" s="36"/>
      <c r="D6746" s="36"/>
      <c r="E6746" s="36"/>
      <c r="F6746" s="36"/>
      <c r="G6746" s="36"/>
      <c r="H6746" s="36"/>
    </row>
    <row r="6747" spans="1:8" ht="15.75" customHeight="1" x14ac:dyDescent="0.25">
      <c r="A6747" s="17"/>
      <c r="B6747" s="17"/>
      <c r="C6747" s="17"/>
      <c r="D6747" s="18"/>
      <c r="E6747" s="17"/>
      <c r="F6747" s="17"/>
      <c r="G6747" s="17"/>
      <c r="H6747" s="24"/>
    </row>
    <row r="6748" spans="1:8" ht="15.75" customHeight="1" x14ac:dyDescent="0.25">
      <c r="A6748" s="17" t="s">
        <v>28</v>
      </c>
      <c r="B6748" s="17"/>
      <c r="C6748" s="17"/>
      <c r="D6748" s="18"/>
      <c r="E6748" s="17"/>
      <c r="F6748" s="19" t="s">
        <v>24</v>
      </c>
      <c r="G6748" s="21" t="s">
        <v>695</v>
      </c>
      <c r="H6748" s="22"/>
    </row>
    <row r="6749" spans="1:8" ht="15.75" customHeight="1" x14ac:dyDescent="0.25">
      <c r="A6749" s="17" t="inlineStr">
        <is>
          <t>Dealer-004</t>
        </is>
      </c>
      <c r="B6749" s="17"/>
      <c r="C6749" s="17"/>
      <c r="D6749" s="18"/>
      <c r="E6749" s="17"/>
      <c r="F6749" s="19" t="s">
        <v>29</v>
      </c>
      <c r="G6749" s="17" t="s">
        <v>1143</v>
      </c>
      <c r="H6749" s="18"/>
    </row>
    <row r="6750" spans="1:8" ht="15.75" customHeight="1" x14ac:dyDescent="0.25">
      <c r="A6750" s="17" t="inlineStr">
        <is>
          <t>Address line (redacted)</t>
        </is>
      </c>
      <c r="B6750" s="17"/>
      <c r="C6750" s="17"/>
      <c r="D6750" s="18"/>
      <c r="E6750" s="19"/>
      <c r="F6750" s="17"/>
      <c r="G6750" s="17"/>
      <c r="H6750" s="25"/>
    </row>
    <row r="6751" spans="1:8" ht="15.75" customHeight="1" x14ac:dyDescent="0.25">
      <c r="A6751" s="17" t="inlineStr">
        <is>
          <t>Address line (redacted)</t>
        </is>
      </c>
      <c r="B6751" s="17"/>
      <c r="C6751" s="17"/>
      <c r="D6751" s="18"/>
      <c r="E6751" s="19"/>
      <c r="F6751" s="17"/>
      <c r="G6751" s="17"/>
      <c r="H6751" s="25"/>
    </row>
    <row r="6752" spans="1:8" ht="15.75" customHeight="1" x14ac:dyDescent="0.25">
      <c r="A6752" s="17"/>
      <c r="B6752" s="17"/>
      <c r="D6752" s="18"/>
      <c r="E6752" s="19"/>
      <c r="F6752" s="17"/>
      <c r="G6752" s="17"/>
      <c r="H6752" s="25"/>
    </row>
    <row r="6753" spans="1:8" ht="15.75" customHeight="1" x14ac:dyDescent="0.25">
      <c r="A6753" s="17" t="s">
        <v>34</v>
      </c>
      <c r="B6753" s="17"/>
      <c r="C6753" s="17"/>
      <c r="D6753" s="18"/>
      <c r="E6753" s="17"/>
      <c r="F6753" s="18"/>
      <c r="G6753" s="17"/>
      <c r="H6753" s="25"/>
    </row>
    <row r="6754" spans="1:8" ht="15.75" customHeight="1" x14ac:dyDescent="0.25">
      <c r="A6754" s="17" t="s">
        <v>35</v>
      </c>
      <c r="B6754" s="17"/>
      <c r="C6754" s="17"/>
      <c r="D6754" s="18"/>
      <c r="E6754" s="17"/>
      <c r="F6754" s="18"/>
      <c r="G6754" s="17"/>
      <c r="H6754" s="25"/>
    </row>
    <row r="6755" spans="1:8" ht="15.75" customHeight="1" x14ac:dyDescent="0.25">
      <c r="A6755" s="17" t="s">
        <v>36</v>
      </c>
      <c r="B6755" s="17"/>
      <c r="C6755" s="17"/>
      <c r="D6755" s="18"/>
      <c r="E6755" s="17"/>
      <c r="F6755" s="18"/>
      <c r="G6755" s="17"/>
      <c r="H6755" s="25"/>
    </row>
    <row r="6756" spans="1:8" ht="15.75" customHeight="1" x14ac:dyDescent="0.25">
      <c r="A6756" s="582" t="s">
        <v>37</v>
      </c>
      <c r="B6756" s="583" t="s">
        <v>38</v>
      </c>
      <c r="C6756" s="584"/>
      <c r="D6756" s="585" t="s">
        <v>39</v>
      </c>
      <c r="E6756" s="586" t="s">
        <v>40</v>
      </c>
      <c r="F6756" s="587" t="s">
        <v>41</v>
      </c>
      <c r="G6756" s="588" t="s">
        <v>42</v>
      </c>
      <c r="H6756" s="589" t="s">
        <v>43</v>
      </c>
    </row>
    <row r="6757" spans="1:8" ht="15.75" customHeight="1" x14ac:dyDescent="0.25">
      <c r="A6757" s="249"/>
      <c r="B6757" s="251"/>
      <c r="C6757" s="249"/>
      <c r="D6757" s="251"/>
      <c r="E6757" s="251"/>
      <c r="F6757" s="590"/>
      <c r="G6757" s="251"/>
      <c r="H6757" s="623"/>
    </row>
    <row r="6758" spans="1:8" ht="15.75" customHeight="1" x14ac:dyDescent="0.25">
      <c r="A6758" s="249"/>
      <c r="B6758" s="358" t="s">
        <v>1535</v>
      </c>
      <c r="C6758" s="358"/>
      <c r="D6758" s="251"/>
      <c r="E6758" s="251"/>
      <c r="F6758" s="590"/>
      <c r="G6758" s="251"/>
      <c r="H6758" s="623"/>
    </row>
    <row r="6759" spans="1:8" ht="15.75" customHeight="1" x14ac:dyDescent="0.25">
      <c r="A6759" s="50">
        <v>1</v>
      </c>
      <c r="B6759" s="591" t="s">
        <v>172</v>
      </c>
      <c r="C6759" s="592" t="s">
        <v>394</v>
      </c>
      <c r="D6759" s="187">
        <v>10</v>
      </c>
      <c r="E6759" s="187">
        <v>5</v>
      </c>
      <c r="F6759" s="50">
        <v>44</v>
      </c>
      <c r="G6759" s="50">
        <v>1</v>
      </c>
      <c r="H6759" s="624">
        <f>G6759*F6759</f>
      </c>
    </row>
    <row r="6760" spans="1:8" ht="15.75" customHeight="1" x14ac:dyDescent="0.25">
      <c r="A6760" s="50">
        <v>2</v>
      </c>
      <c r="B6760" s="591" t="s">
        <v>172</v>
      </c>
      <c r="C6760" s="592" t="s">
        <v>394</v>
      </c>
      <c r="D6760" s="189"/>
      <c r="E6760" s="189"/>
      <c r="F6760" s="50">
        <v>6</v>
      </c>
      <c r="G6760" s="210" t="s">
        <v>571</v>
      </c>
      <c r="H6760" s="624"/>
    </row>
    <row r="6761" spans="1:8" ht="15.75" customHeight="1" x14ac:dyDescent="0.25">
      <c r="A6761" s="50">
        <v>3</v>
      </c>
      <c r="B6761" s="591" t="s">
        <v>132</v>
      </c>
      <c r="C6761" s="194" t="s">
        <v>356</v>
      </c>
      <c r="D6761" s="233">
        <v>2</v>
      </c>
      <c r="E6761" s="233">
        <v>5</v>
      </c>
      <c r="F6761" s="50">
        <f>E6761*D6761</f>
      </c>
      <c r="G6761" s="566">
        <v>1</v>
      </c>
      <c r="H6761" s="624">
        <f t="shared" ref="H6761:H6762" si="292">G6761*F6761</f>
      </c>
    </row>
    <row r="6762" spans="1:8" ht="15.75" customHeight="1" x14ac:dyDescent="0.25">
      <c r="A6762" s="50">
        <v>4</v>
      </c>
      <c r="B6762" s="591" t="s">
        <v>604</v>
      </c>
      <c r="C6762" s="592" t="s">
        <v>407</v>
      </c>
      <c r="D6762" s="563">
        <v>5</v>
      </c>
      <c r="E6762" s="563">
        <v>5</v>
      </c>
      <c r="F6762" s="566">
        <v>21</v>
      </c>
      <c r="G6762" s="566">
        <v>1</v>
      </c>
      <c r="H6762" s="624">
        <f t="shared" si="292"/>
      </c>
    </row>
    <row r="6763" spans="1:8" ht="15.75" customHeight="1" x14ac:dyDescent="0.25">
      <c r="A6763" s="50">
        <v>5</v>
      </c>
      <c r="B6763" s="591" t="s">
        <v>604</v>
      </c>
      <c r="C6763" s="592" t="s">
        <v>407</v>
      </c>
      <c r="D6763" s="568"/>
      <c r="E6763" s="568"/>
      <c r="F6763" s="566">
        <v>4</v>
      </c>
      <c r="G6763" s="224" t="s">
        <v>571</v>
      </c>
      <c r="H6763" s="624"/>
    </row>
    <row r="6764" spans="1:8" ht="15.75" customHeight="1" x14ac:dyDescent="0.25">
      <c r="A6764" s="50">
        <v>6</v>
      </c>
      <c r="B6764" s="591" t="s">
        <v>160</v>
      </c>
      <c r="C6764" s="592" t="s">
        <v>381</v>
      </c>
      <c r="D6764" s="557">
        <v>2</v>
      </c>
      <c r="E6764" s="594">
        <v>5</v>
      </c>
      <c r="F6764" s="566">
        <v>10</v>
      </c>
      <c r="G6764" s="566">
        <v>1</v>
      </c>
      <c r="H6764" s="624">
        <f>G6764*F6764</f>
      </c>
    </row>
    <row r="6765" spans="1:8" ht="36.75" customHeight="1" x14ac:dyDescent="0.25">
      <c r="A6765" s="625"/>
      <c r="B6765" s="626" t="s">
        <v>1572</v>
      </c>
      <c r="C6765" s="627"/>
      <c r="D6765" s="628"/>
      <c r="E6765" s="629"/>
      <c r="F6765" s="630"/>
      <c r="G6765" s="630"/>
      <c r="H6765" s="624"/>
    </row>
    <row r="6766" spans="1:8" ht="15" customHeight="1" x14ac:dyDescent="0.25">
      <c r="A6766" s="558"/>
      <c r="B6766" s="370" t="s">
        <v>1513</v>
      </c>
      <c r="C6766" s="371"/>
      <c r="D6766" s="234"/>
      <c r="E6766" s="363"/>
      <c r="F6766" s="115"/>
      <c r="G6766" s="115"/>
      <c r="H6766" s="624"/>
    </row>
    <row r="6767" spans="1:8" ht="15.75" customHeight="1" x14ac:dyDescent="0.25">
      <c r="A6767" s="631">
        <v>7</v>
      </c>
      <c r="B6767" s="591" t="s">
        <v>1543</v>
      </c>
      <c r="C6767" s="594" t="s">
        <v>1544</v>
      </c>
      <c r="D6767" s="608">
        <v>2.5</v>
      </c>
      <c r="E6767" s="609">
        <v>10</v>
      </c>
      <c r="F6767" s="566">
        <v>21</v>
      </c>
      <c r="G6767" s="566">
        <v>1</v>
      </c>
      <c r="H6767" s="624">
        <f>G6767*F6767</f>
      </c>
    </row>
    <row r="6768" spans="1:8" ht="15.75" customHeight="1" x14ac:dyDescent="0.25">
      <c r="A6768" s="631">
        <v>8</v>
      </c>
      <c r="B6768" s="591" t="s">
        <v>1543</v>
      </c>
      <c r="C6768" s="594" t="s">
        <v>1544</v>
      </c>
      <c r="D6768" s="608"/>
      <c r="E6768" s="609"/>
      <c r="F6768" s="566">
        <v>4</v>
      </c>
      <c r="G6768" s="210" t="s">
        <v>571</v>
      </c>
      <c r="H6768" s="624"/>
    </row>
    <row r="6769" spans="1:8" ht="15.75" customHeight="1" x14ac:dyDescent="0.25">
      <c r="A6769" s="631">
        <v>9</v>
      </c>
      <c r="B6769" s="591" t="s">
        <v>1546</v>
      </c>
      <c r="C6769" s="594" t="s">
        <v>1547</v>
      </c>
      <c r="D6769" s="608">
        <v>5</v>
      </c>
      <c r="E6769" s="610">
        <v>10</v>
      </c>
      <c r="F6769" s="566">
        <v>42</v>
      </c>
      <c r="G6769" s="566">
        <v>1</v>
      </c>
      <c r="H6769" s="624">
        <f>G6769*F6769</f>
      </c>
    </row>
    <row r="6770" spans="1:8" ht="15.75" customHeight="1" x14ac:dyDescent="0.25">
      <c r="A6770" s="631">
        <v>10</v>
      </c>
      <c r="B6770" s="591" t="s">
        <v>1546</v>
      </c>
      <c r="C6770" s="594" t="s">
        <v>1547</v>
      </c>
      <c r="D6770" s="608"/>
      <c r="E6770" s="610"/>
      <c r="F6770" s="566">
        <v>8</v>
      </c>
      <c r="G6770" s="210" t="s">
        <v>571</v>
      </c>
      <c r="H6770" s="624"/>
    </row>
    <row r="6771" spans="1:8" ht="15.75" customHeight="1" x14ac:dyDescent="0.25">
      <c r="A6771" s="558">
        <v>11</v>
      </c>
      <c r="B6771" s="591" t="s">
        <v>1556</v>
      </c>
      <c r="C6771" s="594" t="s">
        <v>1557</v>
      </c>
      <c r="D6771" s="563">
        <v>2.5</v>
      </c>
      <c r="E6771" s="571">
        <v>10</v>
      </c>
      <c r="F6771" s="566">
        <v>23</v>
      </c>
      <c r="G6771" s="566">
        <v>1</v>
      </c>
      <c r="H6771" s="624">
        <f>G6771*F6771</f>
      </c>
    </row>
    <row r="6772" spans="1:8" ht="15.75" customHeight="1" x14ac:dyDescent="0.25">
      <c r="A6772" s="631">
        <v>12</v>
      </c>
      <c r="B6772" s="591" t="s">
        <v>1556</v>
      </c>
      <c r="C6772" s="594" t="s">
        <v>1557</v>
      </c>
      <c r="D6772" s="568"/>
      <c r="E6772" s="572"/>
      <c r="F6772" s="566">
        <v>2</v>
      </c>
      <c r="G6772" s="210" t="s">
        <v>571</v>
      </c>
      <c r="H6772" s="624"/>
    </row>
    <row r="6773" spans="1:8" ht="15.75" customHeight="1" x14ac:dyDescent="0.25">
      <c r="A6773" s="631"/>
      <c r="B6773" s="611" t="s">
        <v>825</v>
      </c>
      <c r="C6773" s="612"/>
      <c r="D6773" s="613"/>
      <c r="E6773" s="614"/>
      <c r="F6773" s="566"/>
      <c r="G6773" s="566"/>
      <c r="H6773" s="624"/>
    </row>
    <row r="6774" spans="1:8" ht="15.75" customHeight="1" x14ac:dyDescent="0.25">
      <c r="A6774" s="631">
        <v>13</v>
      </c>
      <c r="B6774" s="633" t="s">
        <v>172</v>
      </c>
      <c r="C6774" s="633" t="s">
        <v>501</v>
      </c>
      <c r="D6774" s="613">
        <v>8</v>
      </c>
      <c r="E6774" s="614">
        <v>25</v>
      </c>
      <c r="F6774" s="566">
        <f t="shared" ref="F6774:F6775" si="293">E6774*D6774</f>
      </c>
      <c r="G6774" s="566">
        <v>1</v>
      </c>
      <c r="H6774" s="624">
        <f t="shared" ref="H6774:H6775" si="294">G6774*F6774</f>
      </c>
    </row>
    <row r="6775" spans="1:8" ht="15.75" customHeight="1" x14ac:dyDescent="0.25">
      <c r="A6775" s="631">
        <v>14</v>
      </c>
      <c r="B6775" s="107" t="s">
        <v>1563</v>
      </c>
      <c r="C6775" s="107" t="s">
        <v>508</v>
      </c>
      <c r="D6775" s="613">
        <v>16</v>
      </c>
      <c r="E6775" s="614">
        <v>25</v>
      </c>
      <c r="F6775" s="566">
        <f t="shared" si="293"/>
      </c>
      <c r="G6775" s="566">
        <v>1</v>
      </c>
      <c r="H6775" s="624">
        <f t="shared" si="294"/>
      </c>
    </row>
    <row r="6776" spans="1:8" ht="15.75" customHeight="1" x14ac:dyDescent="0.25">
      <c r="A6776" s="631"/>
      <c r="B6776" s="592"/>
      <c r="C6776" s="594"/>
      <c r="D6776" s="613"/>
      <c r="E6776" s="614"/>
      <c r="F6776" s="565"/>
      <c r="G6776" s="566"/>
      <c r="H6776" s="624"/>
    </row>
    <row r="6777" spans="1:8" ht="15.75" customHeight="1" x14ac:dyDescent="0.25">
      <c r="A6777" s="631"/>
      <c r="B6777" s="592"/>
      <c r="C6777" s="594"/>
      <c r="D6777" s="613"/>
      <c r="E6777" s="614"/>
      <c r="F6777" s="565"/>
      <c r="G6777" s="566"/>
      <c r="H6777" s="624"/>
    </row>
    <row r="6778" spans="1:8" ht="15.75" customHeight="1" x14ac:dyDescent="0.25">
      <c r="A6778" s="631"/>
      <c r="B6778" s="592"/>
      <c r="C6778" s="594"/>
      <c r="D6778" s="613"/>
      <c r="E6778" s="614"/>
      <c r="F6778" s="565"/>
      <c r="G6778" s="566"/>
      <c r="H6778" s="624"/>
    </row>
    <row r="6779" spans="1:8" ht="15.75" customHeight="1" x14ac:dyDescent="0.25">
      <c r="A6779" s="631"/>
      <c r="B6779" s="592"/>
      <c r="C6779" s="594"/>
      <c r="D6779" s="613"/>
      <c r="E6779" s="614"/>
      <c r="F6779" s="565"/>
      <c r="G6779" s="566"/>
      <c r="H6779" s="624"/>
    </row>
    <row r="6780" spans="1:8" ht="15.75" customHeight="1" x14ac:dyDescent="0.25">
      <c r="A6780" s="631"/>
      <c r="B6780" s="593"/>
      <c r="C6780" s="594"/>
      <c r="D6780" s="602"/>
      <c r="E6780" s="602"/>
      <c r="F6780" s="603"/>
      <c r="G6780" s="602"/>
      <c r="H6780" s="634"/>
    </row>
    <row r="6781" spans="1:8" ht="15.75" customHeight="1" x14ac:dyDescent="0.25">
      <c r="A6781" s="62"/>
      <c r="B6781" s="63"/>
      <c r="C6781" s="64"/>
      <c r="D6781" s="338">
        <f>SUM(D6759:D6780)</f>
      </c>
      <c r="E6781" s="28"/>
      <c r="F6781" s="338">
        <f>SUM(F6762:F6780)</f>
      </c>
      <c r="G6781" s="339"/>
      <c r="H6781" s="328">
        <f>SUM(H6759:H6780)</f>
      </c>
    </row>
    <row r="6782" spans="1:8" ht="15.75" customHeight="1" x14ac:dyDescent="0.25">
      <c r="A6782" s="69"/>
      <c r="B6782" s="70"/>
      <c r="C6782" s="70"/>
      <c r="D6782" s="71"/>
      <c r="E6782" s="70"/>
      <c r="F6782" s="72"/>
      <c r="G6782" s="73"/>
      <c r="H6782" s="74"/>
    </row>
    <row r="6783" spans="1:8" ht="15.75" customHeight="1" x14ac:dyDescent="0.25">
      <c r="A6783" s="85" t="s">
        <v>72</v>
      </c>
      <c r="B6783" s="85"/>
      <c r="C6783" s="85"/>
      <c r="D6783" s="85"/>
      <c r="E6783" s="85"/>
      <c r="F6783" s="85"/>
      <c r="G6783" s="85"/>
      <c r="H6783" s="85"/>
    </row>
    <row r="6784" spans="1:8" ht="15.75" customHeight="1" x14ac:dyDescent="0.25">
      <c r="A6784" s="76"/>
      <c r="B6784" s="76"/>
      <c r="C6784" s="76"/>
      <c r="D6784" s="77" t="s">
        <v>59</v>
      </c>
      <c r="E6784" s="76" t="s">
        <v>60</v>
      </c>
      <c r="F6784" s="76"/>
      <c r="G6784" s="17"/>
      <c r="H6784" s="25"/>
    </row>
    <row r="6785" spans="1:8" ht="15.75" customHeight="1" x14ac:dyDescent="0.25">
      <c r="A6785" s="76"/>
      <c r="B6785" s="76"/>
      <c r="C6785" s="76"/>
      <c r="D6785" s="77"/>
      <c r="E6785" s="76"/>
      <c r="F6785" s="76"/>
      <c r="G6785" s="17"/>
      <c r="H6785" s="25"/>
    </row>
    <row r="6786" spans="1:8" ht="15.75" customHeight="1" x14ac:dyDescent="0.25">
      <c r="A6786" s="76"/>
      <c r="B6786" s="76"/>
      <c r="C6786" s="76"/>
      <c r="D6786" s="77"/>
      <c r="E6786" s="76" t="s">
        <v>61</v>
      </c>
      <c r="F6786" s="76"/>
      <c r="G6786" s="17"/>
      <c r="H6786" s="25"/>
    </row>
    <row r="6787" spans="1:8" ht="15.75" customHeight="1" x14ac:dyDescent="0.25">
      <c r="D6787" s="9"/>
      <c r="H6787" s="9"/>
    </row>
    <row r="6788" spans="1:8" ht="15.75" customHeight="1" x14ac:dyDescent="0.25">
      <c r="D6788" s="9"/>
      <c r="H6788" s="9"/>
    </row>
    <row r="6789" spans="1:8" ht="15.75" customHeight="1" x14ac:dyDescent="0.25">
      <c r="D6789" s="9"/>
      <c r="H6789" s="9"/>
    </row>
    <row r="6790" spans="1:8" ht="15.75" customHeight="1" x14ac:dyDescent="0.25">
      <c r="D6790" s="9"/>
      <c r="H6790" s="9"/>
    </row>
    <row r="6791" spans="1:8" ht="15.75" customHeight="1" x14ac:dyDescent="0.25">
      <c r="D6791" s="9"/>
      <c r="H6791" s="9"/>
    </row>
    <row r="6792" spans="1:8" ht="15.75" customHeight="1" x14ac:dyDescent="0.25">
      <c r="D6792" s="9"/>
      <c r="H6792" s="9"/>
    </row>
    <row r="6793" spans="1:8" ht="15.75" customHeight="1" x14ac:dyDescent="0.25">
      <c r="A6793" s="36" t="s">
        <v>21</v>
      </c>
      <c r="B6793" s="36"/>
      <c r="C6793" s="36"/>
      <c r="D6793" s="36"/>
      <c r="E6793" s="36"/>
      <c r="F6793" s="36"/>
      <c r="G6793" s="36"/>
      <c r="H6793" s="36"/>
    </row>
    <row r="6794" spans="1:8" ht="15.75" customHeight="1" x14ac:dyDescent="0.25">
      <c r="A6794" s="17"/>
      <c r="B6794" s="17"/>
      <c r="C6794" s="17"/>
      <c r="D6794" s="18"/>
      <c r="E6794" s="17"/>
      <c r="F6794" s="17"/>
      <c r="G6794" s="17"/>
      <c r="H6794" s="24"/>
    </row>
    <row r="6795" spans="1:8" ht="15.75" customHeight="1" x14ac:dyDescent="0.25">
      <c r="A6795" s="86" t="s">
        <v>28</v>
      </c>
      <c r="B6795" s="86"/>
      <c r="C6795" s="17"/>
      <c r="D6795" s="18"/>
      <c r="E6795" s="17"/>
      <c r="F6795" s="19" t="s">
        <v>24</v>
      </c>
      <c r="G6795" s="21" t="s">
        <v>1148</v>
      </c>
      <c r="H6795" s="22"/>
    </row>
    <row r="6796" spans="1:8" ht="15.75" customHeight="1" x14ac:dyDescent="0.25">
      <c r="A6796" s="86" t="inlineStr">
        <is>
          <t>Dealer-001</t>
        </is>
      </c>
      <c r="B6796" s="86"/>
      <c r="C6796" s="17"/>
      <c r="D6796" s="18"/>
      <c r="E6796" s="17"/>
      <c r="F6796" s="19" t="s">
        <v>29</v>
      </c>
      <c r="G6796" s="17" t="s">
        <v>1149</v>
      </c>
      <c r="H6796" s="18"/>
    </row>
    <row r="6797" spans="1:8" ht="15.75" customHeight="1" x14ac:dyDescent="0.25">
      <c r="A6797" s="86" t="inlineStr">
        <is>
          <t>Address line (redacted)</t>
        </is>
      </c>
      <c r="B6797" s="86"/>
      <c r="C6797" s="17"/>
      <c r="D6797" s="18"/>
      <c r="E6797" s="19"/>
      <c r="F6797" s="17"/>
      <c r="G6797" s="17"/>
      <c r="H6797" s="25"/>
    </row>
    <row r="6798" spans="1:8" ht="15.75" customHeight="1" x14ac:dyDescent="0.25">
      <c r="A6798" s="86" t="inlineStr">
        <is>
          <t>Through: Transporter-001</t>
        </is>
      </c>
      <c r="B6798" s="86"/>
      <c r="C6798" s="17"/>
      <c r="D6798" s="18"/>
      <c r="E6798" s="19"/>
      <c r="F6798" s="17"/>
      <c r="G6798" s="17"/>
      <c r="H6798" s="25"/>
    </row>
    <row r="6799" spans="1:8" ht="15.75" customHeight="1" x14ac:dyDescent="0.25">
      <c r="A6799" s="86"/>
      <c r="B6799" s="86" t="inlineStr">
        <is>
          <t>Address line (redacted)</t>
        </is>
      </c>
      <c r="C6799" s="17"/>
      <c r="D6799" s="18"/>
      <c r="E6799" s="19"/>
      <c r="F6799" s="17"/>
      <c r="G6799" s="17"/>
      <c r="H6799" s="25"/>
    </row>
    <row r="6800" spans="1:8" ht="15.75" customHeight="1" x14ac:dyDescent="0.25">
      <c r="A6800" s="86"/>
      <c r="B6800" s="86" t="inlineStr">
        <is>
          <t>Address line (redacted)</t>
        </is>
      </c>
      <c r="C6800" s="17"/>
      <c r="D6800" s="24"/>
      <c r="E6800" s="17"/>
      <c r="F6800" s="18"/>
      <c r="G6800" s="17"/>
      <c r="H6800" s="25"/>
    </row>
    <row r="6801" spans="1:15" ht="15.75" customHeight="1" x14ac:dyDescent="0.25">
      <c r="D6801" s="24"/>
      <c r="E6801" s="17"/>
      <c r="F6801" s="18"/>
      <c r="G6801" s="17"/>
      <c r="H6801" s="25"/>
    </row>
    <row r="6802" spans="1:15" ht="15.75" customHeight="1" x14ac:dyDescent="0.25">
      <c r="A6802" s="17" t="s">
        <v>34</v>
      </c>
      <c r="B6802" s="17"/>
      <c r="C6802" s="17"/>
      <c r="D6802" s="18"/>
      <c r="E6802" s="17"/>
      <c r="F6802" s="18"/>
      <c r="G6802" s="17"/>
      <c r="H6802" s="25"/>
    </row>
    <row r="6803" spans="1:15" ht="15.75" customHeight="1" x14ac:dyDescent="0.25">
      <c r="A6803" s="17" t="s">
        <v>35</v>
      </c>
      <c r="B6803" s="17"/>
      <c r="C6803" s="17"/>
      <c r="D6803" s="18"/>
      <c r="E6803" s="17"/>
      <c r="F6803" s="18"/>
      <c r="G6803" s="17"/>
      <c r="H6803" s="25"/>
    </row>
    <row r="6804" spans="1:15" ht="15.75" customHeight="1" x14ac:dyDescent="0.25">
      <c r="A6804" s="17" t="s">
        <v>36</v>
      </c>
      <c r="B6804" s="17"/>
      <c r="C6804" s="17"/>
      <c r="D6804" s="18"/>
      <c r="E6804" s="17"/>
      <c r="F6804" s="18"/>
      <c r="G6804" s="17"/>
      <c r="H6804" s="25"/>
    </row>
    <row r="6805" spans="1:15" ht="15.75" customHeight="1" x14ac:dyDescent="0.25">
      <c r="A6805" s="26" t="s">
        <v>37</v>
      </c>
      <c r="B6805" s="635" t="s">
        <v>38</v>
      </c>
      <c r="C6805" s="636"/>
      <c r="D6805" s="496" t="s">
        <v>39</v>
      </c>
      <c r="E6805" s="403" t="s">
        <v>40</v>
      </c>
      <c r="F6805" s="30" t="s">
        <v>41</v>
      </c>
      <c r="G6805" s="26" t="s">
        <v>42</v>
      </c>
      <c r="H6805" s="497" t="s">
        <v>43</v>
      </c>
      <c r="I6805" s="389"/>
      <c r="J6805" s="389"/>
      <c r="K6805" s="389"/>
      <c r="L6805" s="389"/>
      <c r="M6805" s="389"/>
      <c r="N6805" s="389"/>
      <c r="O6805" s="389"/>
    </row>
    <row r="6806" spans="1:15" ht="15.75" customHeight="1" x14ac:dyDescent="0.25">
      <c r="A6806" s="550"/>
      <c r="B6806" s="551"/>
      <c r="C6806" s="552"/>
      <c r="D6806" s="553"/>
      <c r="E6806" s="553"/>
      <c r="F6806" s="554"/>
      <c r="G6806" s="555"/>
      <c r="H6806" s="556"/>
    </row>
    <row r="6807" spans="1:15" ht="15" customHeight="1" x14ac:dyDescent="0.25">
      <c r="A6807" s="558"/>
      <c r="B6807" s="370" t="s">
        <v>1513</v>
      </c>
      <c r="C6807" s="371"/>
      <c r="D6807" s="194"/>
      <c r="E6807" s="300"/>
      <c r="F6807" s="559"/>
      <c r="G6807" s="115"/>
      <c r="H6807" s="110"/>
    </row>
    <row r="6808" spans="1:15" ht="15.75" customHeight="1" x14ac:dyDescent="0.25">
      <c r="A6808" s="560">
        <v>1</v>
      </c>
      <c r="B6808" s="561" t="s">
        <v>1578</v>
      </c>
      <c r="C6808" s="562" t="s">
        <v>1579</v>
      </c>
      <c r="D6808" s="563">
        <v>5</v>
      </c>
      <c r="E6808" s="571">
        <v>10</v>
      </c>
      <c r="F6808" s="565">
        <v>42</v>
      </c>
      <c r="G6808" s="566">
        <v>1</v>
      </c>
      <c r="H6808" s="570">
        <f>+G6808*F6808</f>
      </c>
    </row>
    <row r="6809" spans="1:15" ht="15.75" customHeight="1" x14ac:dyDescent="0.25">
      <c r="A6809" s="560">
        <v>2</v>
      </c>
      <c r="B6809" s="561" t="s">
        <v>1578</v>
      </c>
      <c r="C6809" s="562" t="s">
        <v>1579</v>
      </c>
      <c r="D6809" s="568"/>
      <c r="E6809" s="572"/>
      <c r="F6809" s="573">
        <v>8</v>
      </c>
      <c r="G6809" s="210" t="s">
        <v>571</v>
      </c>
      <c r="H6809" s="570"/>
    </row>
    <row r="6810" spans="1:15" ht="15.75" customHeight="1" x14ac:dyDescent="0.25">
      <c r="A6810" s="560"/>
      <c r="B6810" s="581"/>
      <c r="C6810" s="581"/>
      <c r="D6810" s="557"/>
      <c r="E6810" s="595"/>
      <c r="F6810" s="573"/>
      <c r="G6810" s="637"/>
      <c r="H6810" s="570"/>
    </row>
    <row r="6811" spans="1:15" ht="15" customHeight="1" x14ac:dyDescent="0.25">
      <c r="A6811" s="560"/>
      <c r="B6811" s="370" t="s">
        <v>1580</v>
      </c>
      <c r="C6811" s="371"/>
      <c r="D6811" s="613"/>
      <c r="E6811" s="614"/>
      <c r="F6811" s="573"/>
      <c r="G6811" s="637"/>
      <c r="H6811" s="570"/>
    </row>
    <row r="6812" spans="1:15" ht="15.75" customHeight="1" x14ac:dyDescent="0.25">
      <c r="A6812" s="560"/>
      <c r="B6812" s="372"/>
      <c r="C6812" s="373"/>
      <c r="D6812" s="613"/>
      <c r="E6812" s="614"/>
      <c r="F6812" s="573"/>
      <c r="G6812" s="637"/>
      <c r="H6812" s="570"/>
    </row>
    <row r="6813" spans="1:15" ht="15.75" customHeight="1" x14ac:dyDescent="0.25">
      <c r="A6813" s="560"/>
      <c r="B6813" s="374"/>
      <c r="C6813" s="375"/>
      <c r="D6813" s="613"/>
      <c r="E6813" s="614"/>
      <c r="F6813" s="573"/>
      <c r="G6813" s="637"/>
      <c r="H6813" s="570"/>
    </row>
    <row r="6814" spans="1:15" ht="15.75" customHeight="1" x14ac:dyDescent="0.25">
      <c r="A6814" s="47"/>
      <c r="B6814" s="208"/>
      <c r="C6814" s="562"/>
      <c r="D6814" s="233"/>
      <c r="E6814" s="495"/>
      <c r="F6814" s="296"/>
      <c r="G6814" s="50"/>
      <c r="H6814" s="570"/>
    </row>
    <row r="6815" spans="1:15" ht="15.75" customHeight="1" x14ac:dyDescent="0.25">
      <c r="A6815" s="47"/>
      <c r="B6815" s="561"/>
      <c r="C6815" s="325"/>
      <c r="D6815" s="233"/>
      <c r="E6815" s="495"/>
      <c r="F6815" s="296"/>
      <c r="G6815" s="50"/>
      <c r="H6815" s="570"/>
    </row>
    <row r="6816" spans="1:15" ht="15.75" customHeight="1" x14ac:dyDescent="0.25">
      <c r="A6816" s="47"/>
      <c r="B6816" s="333"/>
      <c r="C6816" s="334"/>
      <c r="D6816" s="194"/>
      <c r="E6816" s="194"/>
      <c r="F6816" s="43"/>
      <c r="G6816" s="194"/>
      <c r="H6816" s="45"/>
    </row>
    <row r="6817" spans="1:8" ht="15.75" customHeight="1" x14ac:dyDescent="0.25">
      <c r="A6817" s="62"/>
      <c r="B6817" s="63"/>
      <c r="C6817" s="64" t="s">
        <v>58</v>
      </c>
      <c r="D6817" s="338">
        <f>SUM(D6807:D6816)</f>
      </c>
      <c r="E6817" s="28"/>
      <c r="F6817" s="338">
        <f>SUM(F6807:F6816)</f>
      </c>
      <c r="G6817" s="339"/>
      <c r="H6817" s="328">
        <f>SUM(H6808:H6816)</f>
      </c>
    </row>
    <row r="6818" spans="1:8" ht="15.75" customHeight="1" x14ac:dyDescent="0.25">
      <c r="A6818" s="69"/>
      <c r="B6818" s="70"/>
      <c r="C6818" s="70"/>
      <c r="D6818" s="71"/>
      <c r="E6818" s="70"/>
      <c r="F6818" s="72"/>
      <c r="G6818" s="73"/>
      <c r="H6818" s="74"/>
    </row>
    <row r="6819" spans="1:8" ht="15.75" customHeight="1" x14ac:dyDescent="0.25">
      <c r="A6819" s="85" t="s">
        <v>72</v>
      </c>
      <c r="B6819" s="85"/>
      <c r="C6819" s="85"/>
      <c r="D6819" s="85"/>
      <c r="E6819" s="85"/>
      <c r="F6819" s="85"/>
      <c r="G6819" s="85"/>
      <c r="H6819" s="85"/>
    </row>
    <row r="6820" spans="1:8" ht="15.75" customHeight="1" x14ac:dyDescent="0.25">
      <c r="A6820" s="76"/>
      <c r="B6820" s="76"/>
      <c r="C6820" s="76"/>
      <c r="D6820" s="77" t="s">
        <v>59</v>
      </c>
      <c r="E6820" s="76" t="s">
        <v>60</v>
      </c>
      <c r="F6820" s="76"/>
      <c r="G6820" s="17"/>
      <c r="H6820" s="25"/>
    </row>
    <row r="6821" spans="1:8" ht="15.75" customHeight="1" x14ac:dyDescent="0.25">
      <c r="A6821" s="76"/>
      <c r="B6821" s="76"/>
      <c r="C6821" s="76"/>
      <c r="D6821" s="77"/>
      <c r="E6821" s="76"/>
      <c r="F6821" s="76"/>
      <c r="G6821" s="17"/>
      <c r="H6821" s="25"/>
    </row>
    <row r="6822" spans="1:8" ht="15.75" customHeight="1" x14ac:dyDescent="0.25">
      <c r="A6822" s="76"/>
      <c r="B6822" s="76"/>
      <c r="C6822" s="76"/>
      <c r="D6822" s="77"/>
      <c r="E6822" s="76" t="s">
        <v>61</v>
      </c>
      <c r="F6822" s="76"/>
      <c r="G6822" s="17"/>
      <c r="H6822" s="25"/>
    </row>
    <row r="6823" spans="1:8" ht="15.75" customHeight="1" x14ac:dyDescent="0.25">
      <c r="D6823" s="9"/>
      <c r="H6823" s="9"/>
    </row>
    <row r="6824" spans="1:8" ht="15.75" customHeight="1" x14ac:dyDescent="0.25">
      <c r="D6824" s="9"/>
      <c r="H6824" s="9"/>
    </row>
    <row r="6825" spans="1:8" ht="15.75" customHeight="1" x14ac:dyDescent="0.25">
      <c r="D6825" s="9"/>
      <c r="H6825" s="9"/>
    </row>
    <row r="6826" spans="1:8" ht="15.75" customHeight="1" x14ac:dyDescent="0.25">
      <c r="D6826" s="9"/>
      <c r="H6826" s="9"/>
    </row>
    <row r="6827" spans="1:8" ht="15.75" customHeight="1" x14ac:dyDescent="0.25">
      <c r="D6827" s="9"/>
      <c r="H6827" s="9"/>
    </row>
    <row r="6828" spans="1:8" ht="15.75" customHeight="1" x14ac:dyDescent="0.25">
      <c r="D6828" s="9"/>
      <c r="H6828" s="9"/>
    </row>
    <row r="6829" spans="1:8" ht="15.75" customHeight="1" x14ac:dyDescent="0.25">
      <c r="D6829" s="9"/>
      <c r="H6829" s="9"/>
    </row>
    <row r="6830" spans="1:8" ht="15.75" customHeight="1" x14ac:dyDescent="0.25">
      <c r="D6830" s="9"/>
      <c r="H6830" s="9"/>
    </row>
    <row r="6831" spans="1:8" ht="15.75" customHeight="1" x14ac:dyDescent="0.25">
      <c r="D6831" s="9"/>
      <c r="H6831" s="9"/>
    </row>
    <row r="6832" spans="1:8" ht="15.75" customHeight="1" x14ac:dyDescent="0.25">
      <c r="D6832" s="9"/>
      <c r="H6832" s="9"/>
    </row>
    <row r="6833" spans="1:8" ht="15.75" customHeight="1" x14ac:dyDescent="0.25">
      <c r="D6833" s="9"/>
      <c r="H6833" s="9"/>
    </row>
    <row r="6834" spans="1:8" ht="15.75" customHeight="1" x14ac:dyDescent="0.25">
      <c r="D6834" s="9"/>
      <c r="H6834" s="9"/>
    </row>
    <row r="6835" spans="1:8" ht="15.75" customHeight="1" x14ac:dyDescent="0.25">
      <c r="D6835" s="9"/>
      <c r="H6835" s="9"/>
    </row>
    <row r="6836" spans="1:8" ht="15.75" customHeight="1" x14ac:dyDescent="0.25">
      <c r="A6836" s="36" t="s">
        <v>21</v>
      </c>
      <c r="B6836" s="36"/>
      <c r="C6836" s="36"/>
      <c r="D6836" s="36"/>
      <c r="E6836" s="36"/>
      <c r="F6836" s="36"/>
      <c r="G6836" s="36"/>
      <c r="H6836" s="36"/>
    </row>
    <row r="6837" spans="1:8" ht="15.75" customHeight="1" x14ac:dyDescent="0.25">
      <c r="A6837" s="17"/>
      <c r="B6837" s="17"/>
      <c r="C6837" s="17"/>
      <c r="D6837" s="18"/>
      <c r="E6837" s="17"/>
      <c r="F6837" s="17"/>
      <c r="G6837" s="17"/>
      <c r="H6837" s="24"/>
    </row>
    <row r="6838" spans="1:8" ht="15.75" customHeight="1" x14ac:dyDescent="0.25">
      <c r="A6838" s="17" t="s">
        <v>28</v>
      </c>
      <c r="B6838" s="17"/>
      <c r="C6838" s="17"/>
      <c r="D6838" s="18"/>
      <c r="E6838" s="17"/>
      <c r="F6838" s="19" t="s">
        <v>24</v>
      </c>
      <c r="G6838" s="21" t="s">
        <v>1148</v>
      </c>
      <c r="H6838" s="22"/>
    </row>
    <row r="6839" spans="1:8" ht="15.75" customHeight="1" x14ac:dyDescent="0.3">
      <c r="A6839" s="87" t="inlineStr">
        <is>
          <t>Dealer-002</t>
        </is>
      </c>
      <c r="B6839" s="87"/>
      <c r="C6839" s="17"/>
      <c r="D6839" s="18"/>
      <c r="E6839" s="17"/>
      <c r="F6839" s="19" t="s">
        <v>29</v>
      </c>
      <c r="G6839" s="17" t="s">
        <v>1153</v>
      </c>
      <c r="H6839" s="18"/>
    </row>
    <row r="6840" spans="1:8" ht="15.75" customHeight="1" x14ac:dyDescent="0.3">
      <c r="A6840" s="87" t="inlineStr">
        <is>
          <t>Address line (redacted)</t>
        </is>
      </c>
      <c r="B6840" s="87"/>
      <c r="C6840" s="17"/>
      <c r="D6840" s="18"/>
      <c r="E6840" s="19"/>
      <c r="F6840" s="17"/>
      <c r="G6840" s="17"/>
      <c r="H6840" s="25"/>
    </row>
    <row r="6841" spans="1:8" ht="15.75" customHeight="1" x14ac:dyDescent="0.3">
      <c r="A6841" s="87" t="inlineStr">
        <is>
          <t>Address line (redacted)</t>
        </is>
      </c>
      <c r="B6841" s="87"/>
      <c r="C6841" s="17"/>
      <c r="D6841" s="24"/>
      <c r="E6841" s="17"/>
      <c r="F6841" s="18"/>
      <c r="G6841" s="17"/>
      <c r="H6841" s="25"/>
    </row>
    <row r="6842" spans="1:8" ht="15.75" customHeight="1" x14ac:dyDescent="0.25">
      <c r="D6842" s="24"/>
      <c r="E6842" s="17"/>
      <c r="F6842" s="18"/>
      <c r="G6842" s="17"/>
      <c r="H6842" s="25"/>
    </row>
    <row r="6843" spans="1:8" ht="15.75" customHeight="1" x14ac:dyDescent="0.25">
      <c r="A6843" s="17" t="s">
        <v>34</v>
      </c>
      <c r="B6843" s="17"/>
      <c r="C6843" s="17"/>
      <c r="D6843" s="18"/>
      <c r="E6843" s="17"/>
      <c r="F6843" s="18"/>
      <c r="G6843" s="17"/>
      <c r="H6843" s="25"/>
    </row>
    <row r="6844" spans="1:8" ht="15.75" customHeight="1" x14ac:dyDescent="0.25">
      <c r="A6844" s="17" t="s">
        <v>35</v>
      </c>
      <c r="B6844" s="17"/>
      <c r="C6844" s="17"/>
      <c r="D6844" s="18"/>
      <c r="E6844" s="17"/>
      <c r="F6844" s="18"/>
      <c r="G6844" s="17"/>
      <c r="H6844" s="25"/>
    </row>
    <row r="6845" spans="1:8" ht="15.75" customHeight="1" x14ac:dyDescent="0.25">
      <c r="A6845" s="17" t="s">
        <v>36</v>
      </c>
      <c r="B6845" s="17"/>
      <c r="C6845" s="17"/>
      <c r="D6845" s="18"/>
      <c r="E6845" s="17"/>
      <c r="F6845" s="18"/>
      <c r="G6845" s="17"/>
      <c r="H6845" s="25"/>
    </row>
    <row r="6846" spans="1:8" ht="15.75" customHeight="1" x14ac:dyDescent="0.25">
      <c r="A6846" s="26" t="s">
        <v>37</v>
      </c>
      <c r="B6846" s="27" t="s">
        <v>38</v>
      </c>
      <c r="C6846" s="401"/>
      <c r="D6846" s="402" t="s">
        <v>39</v>
      </c>
      <c r="E6846" s="403" t="s">
        <v>40</v>
      </c>
      <c r="F6846" s="30" t="s">
        <v>41</v>
      </c>
      <c r="G6846" s="31" t="s">
        <v>42</v>
      </c>
      <c r="H6846" s="33" t="s">
        <v>43</v>
      </c>
    </row>
    <row r="6847" spans="1:8" ht="15.75" customHeight="1" x14ac:dyDescent="0.25">
      <c r="A6847" s="550"/>
      <c r="B6847" s="551"/>
      <c r="C6847" s="552"/>
      <c r="D6847" s="553"/>
      <c r="E6847" s="553"/>
      <c r="F6847" s="554"/>
      <c r="G6847" s="555"/>
      <c r="H6847" s="556"/>
    </row>
    <row r="6848" spans="1:8" ht="15.75" customHeight="1" x14ac:dyDescent="0.25">
      <c r="A6848" s="47"/>
      <c r="B6848" s="575" t="s">
        <v>354</v>
      </c>
      <c r="C6848" s="576"/>
      <c r="D6848" s="233"/>
      <c r="E6848" s="495"/>
      <c r="F6848" s="296"/>
      <c r="G6848" s="50"/>
      <c r="H6848" s="45"/>
    </row>
    <row r="6849" spans="1:8" ht="15.75" customHeight="1" x14ac:dyDescent="0.25">
      <c r="A6849" s="47">
        <v>1</v>
      </c>
      <c r="B6849" s="106" t="s">
        <v>1584</v>
      </c>
      <c r="C6849" s="106" t="s">
        <v>517</v>
      </c>
      <c r="D6849" s="233">
        <v>1</v>
      </c>
      <c r="E6849" s="495">
        <v>50</v>
      </c>
      <c r="F6849" s="296">
        <v>50</v>
      </c>
      <c r="G6849" s="50">
        <v>1</v>
      </c>
      <c r="H6849" s="45">
        <f>+G6849*F6849</f>
      </c>
    </row>
    <row r="6850" spans="1:8" ht="15.75" customHeight="1" x14ac:dyDescent="0.25">
      <c r="A6850" s="47"/>
      <c r="B6850" s="208"/>
      <c r="C6850" s="562"/>
      <c r="D6850" s="233"/>
      <c r="E6850" s="495"/>
      <c r="F6850" s="296"/>
      <c r="G6850" s="50"/>
      <c r="H6850" s="45"/>
    </row>
    <row r="6851" spans="1:8" ht="15.75" customHeight="1" x14ac:dyDescent="0.25">
      <c r="A6851" s="47"/>
      <c r="B6851" s="208"/>
      <c r="C6851" s="562"/>
      <c r="D6851" s="233"/>
      <c r="E6851" s="495"/>
      <c r="F6851" s="296"/>
      <c r="G6851" s="50"/>
      <c r="H6851" s="45"/>
    </row>
    <row r="6852" spans="1:8" ht="15.75" customHeight="1" x14ac:dyDescent="0.25">
      <c r="A6852" s="47"/>
      <c r="B6852" s="208"/>
      <c r="C6852" s="562"/>
      <c r="D6852" s="233"/>
      <c r="E6852" s="495"/>
      <c r="F6852" s="296"/>
      <c r="G6852" s="50"/>
      <c r="H6852" s="45"/>
    </row>
    <row r="6853" spans="1:8" ht="15.75" customHeight="1" x14ac:dyDescent="0.25">
      <c r="A6853" s="47"/>
      <c r="B6853" s="581"/>
      <c r="C6853" s="581"/>
      <c r="D6853" s="233"/>
      <c r="E6853" s="495"/>
      <c r="F6853" s="335"/>
      <c r="G6853" s="43"/>
      <c r="H6853" s="45"/>
    </row>
    <row r="6854" spans="1:8" ht="15.75" customHeight="1" x14ac:dyDescent="0.25">
      <c r="A6854" s="47"/>
      <c r="B6854" s="333"/>
      <c r="C6854" s="334"/>
      <c r="D6854" s="194"/>
      <c r="E6854" s="194"/>
      <c r="F6854" s="43"/>
      <c r="G6854" s="194"/>
      <c r="H6854" s="45"/>
    </row>
    <row r="6855" spans="1:8" ht="15.75" customHeight="1" x14ac:dyDescent="0.25">
      <c r="A6855" s="62"/>
      <c r="B6855" s="63"/>
      <c r="C6855" s="64" t="s">
        <v>58</v>
      </c>
      <c r="D6855" s="338">
        <f>SUM(D6848:D6854)</f>
      </c>
      <c r="E6855" s="28"/>
      <c r="F6855" s="338">
        <f>SUM(F6848:F6854)</f>
      </c>
      <c r="G6855" s="339"/>
      <c r="H6855" s="328">
        <f>SUM(H6848:H6854)</f>
      </c>
    </row>
    <row r="6856" spans="1:8" ht="15.75" customHeight="1" x14ac:dyDescent="0.25">
      <c r="A6856" s="69"/>
      <c r="B6856" s="70"/>
      <c r="C6856" s="70"/>
      <c r="D6856" s="71"/>
      <c r="E6856" s="70"/>
      <c r="F6856" s="72"/>
      <c r="G6856" s="73"/>
      <c r="H6856" s="74"/>
    </row>
    <row r="6857" spans="1:8" ht="15.75" customHeight="1" x14ac:dyDescent="0.25">
      <c r="A6857" s="85" t="s">
        <v>72</v>
      </c>
      <c r="B6857" s="85"/>
      <c r="C6857" s="85"/>
      <c r="D6857" s="85"/>
      <c r="E6857" s="85"/>
      <c r="F6857" s="85"/>
      <c r="G6857" s="85"/>
      <c r="H6857" s="85"/>
    </row>
    <row r="6858" spans="1:8" ht="15.75" customHeight="1" x14ac:dyDescent="0.25">
      <c r="A6858" s="76"/>
      <c r="B6858" s="76"/>
      <c r="C6858" s="76"/>
      <c r="D6858" s="77" t="s">
        <v>59</v>
      </c>
      <c r="E6858" s="76" t="s">
        <v>60</v>
      </c>
      <c r="F6858" s="76"/>
      <c r="G6858" s="17"/>
      <c r="H6858" s="25"/>
    </row>
    <row r="6859" spans="1:8" ht="15.75" customHeight="1" x14ac:dyDescent="0.25">
      <c r="A6859" s="76"/>
      <c r="B6859" s="76"/>
      <c r="C6859" s="76"/>
      <c r="D6859" s="77"/>
      <c r="E6859" s="76"/>
      <c r="F6859" s="76"/>
      <c r="G6859" s="17"/>
      <c r="H6859" s="25"/>
    </row>
    <row r="6860" spans="1:8" ht="15.75" customHeight="1" x14ac:dyDescent="0.25">
      <c r="A6860" s="76"/>
      <c r="B6860" s="76"/>
      <c r="C6860" s="76"/>
      <c r="D6860" s="77"/>
      <c r="E6860" s="76" t="s">
        <v>61</v>
      </c>
      <c r="F6860" s="76"/>
      <c r="G6860" s="17"/>
      <c r="H6860" s="25"/>
    </row>
    <row r="6861" spans="1:8" ht="15.75" customHeight="1" x14ac:dyDescent="0.25">
      <c r="D6861" s="9"/>
      <c r="H6861" s="9"/>
    </row>
    <row r="6862" spans="1:8" ht="15.75" customHeight="1" x14ac:dyDescent="0.25">
      <c r="D6862" s="9"/>
      <c r="H6862" s="9"/>
    </row>
    <row r="6863" spans="1:8" ht="15.75" customHeight="1" x14ac:dyDescent="0.25">
      <c r="D6863" s="9"/>
      <c r="H6863" s="9"/>
    </row>
    <row r="6864" spans="1:8" ht="15.75" customHeight="1" x14ac:dyDescent="0.25">
      <c r="D6864" s="9"/>
      <c r="H6864" s="9"/>
    </row>
    <row r="6865" spans="4:8" ht="15.75" customHeight="1" x14ac:dyDescent="0.25">
      <c r="D6865" s="9"/>
      <c r="H6865" s="9"/>
    </row>
    <row r="6866" spans="4:8" ht="15.75" customHeight="1" x14ac:dyDescent="0.25">
      <c r="D6866" s="9"/>
      <c r="H6866" s="9"/>
    </row>
    <row r="6867" spans="4:8" ht="15.75" customHeight="1" x14ac:dyDescent="0.25">
      <c r="D6867" s="9"/>
      <c r="H6867" s="9"/>
    </row>
    <row r="6868" spans="4:8" ht="15.75" customHeight="1" x14ac:dyDescent="0.25">
      <c r="D6868" s="9"/>
      <c r="H6868" s="9"/>
    </row>
    <row r="6869" spans="4:8" ht="15.75" customHeight="1" x14ac:dyDescent="0.25">
      <c r="D6869" s="9"/>
      <c r="H6869" s="9"/>
    </row>
    <row r="6870" spans="4:8" ht="15.75" customHeight="1" x14ac:dyDescent="0.25">
      <c r="D6870" s="9"/>
      <c r="H6870" s="9"/>
    </row>
    <row r="6871" spans="4:8" ht="15.75" customHeight="1" x14ac:dyDescent="0.25">
      <c r="D6871" s="9"/>
      <c r="H6871" s="9"/>
    </row>
    <row r="6872" spans="4:8" ht="15.75" customHeight="1" x14ac:dyDescent="0.25">
      <c r="D6872" s="9"/>
      <c r="H6872" s="9"/>
    </row>
    <row r="6873" spans="4:8" ht="15.75" customHeight="1" x14ac:dyDescent="0.25">
      <c r="D6873" s="9"/>
      <c r="H6873" s="9"/>
    </row>
    <row r="6874" spans="4:8" ht="15.75" customHeight="1" x14ac:dyDescent="0.25">
      <c r="D6874" s="9"/>
      <c r="H6874" s="9"/>
    </row>
    <row r="6875" spans="4:8" ht="15.75" customHeight="1" x14ac:dyDescent="0.25">
      <c r="D6875" s="9"/>
      <c r="H6875" s="9"/>
    </row>
    <row r="6876" spans="4:8" ht="15.75" customHeight="1" x14ac:dyDescent="0.25">
      <c r="D6876" s="9"/>
      <c r="H6876" s="9"/>
    </row>
    <row r="6877" spans="4:8" ht="15.75" customHeight="1" x14ac:dyDescent="0.25">
      <c r="D6877" s="9"/>
      <c r="H6877" s="9"/>
    </row>
    <row r="6878" spans="4:8" ht="15.75" customHeight="1" x14ac:dyDescent="0.25">
      <c r="D6878" s="9"/>
      <c r="H6878" s="9"/>
    </row>
    <row r="6879" spans="4:8" ht="15.75" customHeight="1" x14ac:dyDescent="0.25">
      <c r="D6879" s="9"/>
      <c r="H6879" s="9"/>
    </row>
    <row r="6880" spans="4:8" ht="15.75" customHeight="1" x14ac:dyDescent="0.25">
      <c r="D6880" s="9"/>
      <c r="H6880" s="9"/>
    </row>
    <row r="6881" spans="1:8" ht="15.75" customHeight="1" x14ac:dyDescent="0.25">
      <c r="A6881" s="36" t="s">
        <v>21</v>
      </c>
      <c r="B6881" s="36"/>
      <c r="C6881" s="36"/>
      <c r="D6881" s="36"/>
      <c r="E6881" s="36"/>
      <c r="F6881" s="36"/>
      <c r="G6881" s="36"/>
      <c r="H6881" s="36"/>
    </row>
    <row r="6882" spans="1:8" ht="15.75" customHeight="1" x14ac:dyDescent="0.25">
      <c r="A6882" s="17"/>
      <c r="B6882" s="17"/>
      <c r="C6882" s="17"/>
      <c r="D6882" s="18"/>
      <c r="E6882" s="17"/>
      <c r="F6882" s="17"/>
      <c r="G6882" s="17"/>
      <c r="H6882" s="24"/>
    </row>
    <row r="6883" spans="1:8" ht="15.75" customHeight="1" x14ac:dyDescent="0.25">
      <c r="A6883" s="17" t="s">
        <v>28</v>
      </c>
      <c r="B6883" s="17"/>
      <c r="C6883" s="17"/>
      <c r="D6883" s="18"/>
      <c r="E6883" s="17"/>
      <c r="F6883" s="19" t="s">
        <v>24</v>
      </c>
      <c r="G6883" s="21" t="s">
        <v>1156</v>
      </c>
      <c r="H6883" s="22"/>
    </row>
    <row r="6884" spans="1:8" ht="15.75" customHeight="1" x14ac:dyDescent="0.25">
      <c r="A6884" s="17" t="inlineStr">
        <is>
          <t>Dealer-004</t>
        </is>
      </c>
      <c r="B6884" s="17"/>
      <c r="C6884" s="17"/>
      <c r="D6884" s="18"/>
      <c r="E6884" s="17"/>
      <c r="F6884" s="19" t="s">
        <v>29</v>
      </c>
      <c r="G6884" s="17" t="s">
        <v>1154</v>
      </c>
      <c r="H6884" s="18"/>
    </row>
    <row r="6885" spans="1:8" ht="15.75" customHeight="1" x14ac:dyDescent="0.25">
      <c r="A6885" s="17" t="inlineStr">
        <is>
          <t>Address line (redacted)</t>
        </is>
      </c>
      <c r="B6885" s="17"/>
      <c r="C6885" s="17"/>
      <c r="D6885" s="18"/>
      <c r="E6885" s="19"/>
      <c r="F6885" s="17"/>
      <c r="G6885" s="17"/>
      <c r="H6885" s="25"/>
    </row>
    <row r="6886" spans="1:8" ht="15.75" customHeight="1" x14ac:dyDescent="0.25">
      <c r="A6886" s="17" t="inlineStr">
        <is>
          <t>Address line (redacted)</t>
        </is>
      </c>
      <c r="B6886" s="17"/>
      <c r="C6886" s="17"/>
      <c r="D6886" s="18"/>
      <c r="E6886" s="19"/>
      <c r="F6886" s="17"/>
      <c r="G6886" s="17"/>
      <c r="H6886" s="25"/>
    </row>
    <row r="6887" spans="1:8" ht="15.75" customHeight="1" x14ac:dyDescent="0.25">
      <c r="A6887" s="17"/>
      <c r="B6887" s="17"/>
      <c r="D6887" s="18"/>
      <c r="E6887" s="19"/>
      <c r="F6887" s="17"/>
      <c r="G6887" s="17"/>
      <c r="H6887" s="25"/>
    </row>
    <row r="6888" spans="1:8" ht="15.75" customHeight="1" x14ac:dyDescent="0.25">
      <c r="A6888" s="86"/>
      <c r="B6888" s="86"/>
      <c r="C6888" s="17"/>
      <c r="D6888" s="24"/>
      <c r="E6888" s="17"/>
      <c r="F6888" s="18"/>
      <c r="G6888" s="17"/>
      <c r="H6888" s="25"/>
    </row>
    <row r="6889" spans="1:8" ht="15.75" customHeight="1" x14ac:dyDescent="0.25">
      <c r="D6889" s="24"/>
      <c r="E6889" s="17"/>
      <c r="F6889" s="18"/>
      <c r="G6889" s="17"/>
      <c r="H6889" s="25"/>
    </row>
    <row r="6890" spans="1:8" ht="15.75" customHeight="1" x14ac:dyDescent="0.25">
      <c r="A6890" s="17" t="s">
        <v>34</v>
      </c>
      <c r="B6890" s="17"/>
      <c r="C6890" s="17"/>
      <c r="D6890" s="18"/>
      <c r="E6890" s="17"/>
      <c r="F6890" s="18"/>
      <c r="G6890" s="17"/>
      <c r="H6890" s="25"/>
    </row>
    <row r="6891" spans="1:8" ht="15.75" customHeight="1" x14ac:dyDescent="0.25">
      <c r="A6891" s="17" t="s">
        <v>35</v>
      </c>
      <c r="B6891" s="17"/>
      <c r="C6891" s="17"/>
      <c r="D6891" s="18"/>
      <c r="E6891" s="17"/>
      <c r="F6891" s="18"/>
      <c r="G6891" s="17"/>
      <c r="H6891" s="25"/>
    </row>
    <row r="6892" spans="1:8" ht="15.75" customHeight="1" x14ac:dyDescent="0.25">
      <c r="A6892" s="17" t="s">
        <v>36</v>
      </c>
      <c r="B6892" s="17"/>
      <c r="C6892" s="17"/>
      <c r="D6892" s="18"/>
      <c r="E6892" s="17"/>
      <c r="F6892" s="18"/>
      <c r="G6892" s="17"/>
      <c r="H6892" s="25"/>
    </row>
    <row r="6893" spans="1:8" ht="15.75" customHeight="1" x14ac:dyDescent="0.25">
      <c r="A6893" s="582" t="s">
        <v>37</v>
      </c>
      <c r="B6893" s="583" t="s">
        <v>38</v>
      </c>
      <c r="C6893" s="584"/>
      <c r="D6893" s="585" t="s">
        <v>39</v>
      </c>
      <c r="E6893" s="586" t="s">
        <v>40</v>
      </c>
      <c r="F6893" s="587" t="s">
        <v>41</v>
      </c>
      <c r="G6893" s="588" t="s">
        <v>42</v>
      </c>
      <c r="H6893" s="589" t="s">
        <v>43</v>
      </c>
    </row>
    <row r="6894" spans="1:8" ht="15.75" customHeight="1" x14ac:dyDescent="0.25">
      <c r="A6894" s="249"/>
      <c r="B6894" s="251"/>
      <c r="C6894" s="249"/>
      <c r="D6894" s="251"/>
      <c r="E6894" s="251"/>
      <c r="F6894" s="590"/>
      <c r="G6894" s="251"/>
      <c r="H6894" s="623"/>
    </row>
    <row r="6895" spans="1:8" ht="15" customHeight="1" x14ac:dyDescent="0.25">
      <c r="A6895" s="558"/>
      <c r="B6895" s="370" t="s">
        <v>1513</v>
      </c>
      <c r="C6895" s="371"/>
      <c r="D6895" s="234"/>
      <c r="E6895" s="363"/>
      <c r="F6895" s="115"/>
      <c r="G6895" s="115"/>
      <c r="H6895" s="624"/>
    </row>
    <row r="6896" spans="1:8" ht="15.75" customHeight="1" x14ac:dyDescent="0.25">
      <c r="A6896" s="631">
        <v>1</v>
      </c>
      <c r="B6896" s="591" t="s">
        <v>1588</v>
      </c>
      <c r="C6896" s="594"/>
      <c r="D6896" s="602">
        <v>1</v>
      </c>
      <c r="E6896" s="594">
        <v>10</v>
      </c>
      <c r="F6896" s="566">
        <v>8.8000000000000007</v>
      </c>
      <c r="G6896" s="566">
        <v>1</v>
      </c>
      <c r="H6896" s="624">
        <f>G6896*F6896</f>
      </c>
    </row>
    <row r="6897" spans="1:8" ht="15.75" customHeight="1" x14ac:dyDescent="0.25">
      <c r="A6897" s="631">
        <v>2</v>
      </c>
      <c r="B6897" s="591" t="s">
        <v>1588</v>
      </c>
      <c r="C6897" s="107"/>
      <c r="D6897" s="613"/>
      <c r="E6897" s="614"/>
      <c r="F6897" s="566">
        <v>1.2</v>
      </c>
      <c r="G6897" s="224" t="s">
        <v>571</v>
      </c>
      <c r="H6897" s="624"/>
    </row>
    <row r="6898" spans="1:8" ht="15.75" customHeight="1" x14ac:dyDescent="0.25">
      <c r="A6898" s="631"/>
      <c r="B6898" s="592"/>
      <c r="C6898" s="594"/>
      <c r="D6898" s="613"/>
      <c r="E6898" s="614"/>
      <c r="F6898" s="565"/>
      <c r="G6898" s="566"/>
      <c r="H6898" s="624"/>
    </row>
    <row r="6899" spans="1:8" ht="15.75" customHeight="1" x14ac:dyDescent="0.25">
      <c r="A6899" s="631"/>
      <c r="B6899" s="592"/>
      <c r="C6899" s="594"/>
      <c r="D6899" s="613"/>
      <c r="E6899" s="614"/>
      <c r="F6899" s="565"/>
      <c r="G6899" s="566"/>
      <c r="H6899" s="624"/>
    </row>
    <row r="6900" spans="1:8" ht="15.75" customHeight="1" x14ac:dyDescent="0.25">
      <c r="A6900" s="631"/>
      <c r="B6900" s="592"/>
      <c r="C6900" s="594"/>
      <c r="D6900" s="613"/>
      <c r="E6900" s="614"/>
      <c r="F6900" s="565"/>
      <c r="G6900" s="566"/>
      <c r="H6900" s="624"/>
    </row>
    <row r="6901" spans="1:8" ht="15.75" customHeight="1" x14ac:dyDescent="0.25">
      <c r="A6901" s="631"/>
      <c r="B6901" s="592"/>
      <c r="C6901" s="594"/>
      <c r="D6901" s="613"/>
      <c r="E6901" s="614"/>
      <c r="F6901" s="565"/>
      <c r="G6901" s="566"/>
      <c r="H6901" s="624"/>
    </row>
    <row r="6902" spans="1:8" ht="15.75" customHeight="1" x14ac:dyDescent="0.25">
      <c r="A6902" s="631"/>
      <c r="B6902" s="593"/>
      <c r="C6902" s="594"/>
      <c r="D6902" s="602"/>
      <c r="E6902" s="602"/>
      <c r="F6902" s="603"/>
      <c r="G6902" s="602"/>
      <c r="H6902" s="634"/>
    </row>
    <row r="6903" spans="1:8" ht="15.75" customHeight="1" x14ac:dyDescent="0.25">
      <c r="A6903" s="62"/>
      <c r="B6903" s="63"/>
      <c r="C6903" s="64"/>
      <c r="D6903" s="338">
        <f>SUM(D6895:D6902)</f>
      </c>
      <c r="E6903" s="28"/>
      <c r="F6903" s="338">
        <f>SUM(F6895:F6902)</f>
      </c>
      <c r="G6903" s="339"/>
      <c r="H6903" s="328">
        <f>SUM(H6896:H6902)</f>
      </c>
    </row>
    <row r="6904" spans="1:8" ht="15.75" customHeight="1" x14ac:dyDescent="0.25">
      <c r="A6904" s="69"/>
      <c r="B6904" s="70"/>
      <c r="C6904" s="70"/>
      <c r="D6904" s="71"/>
      <c r="E6904" s="70"/>
      <c r="F6904" s="72"/>
      <c r="G6904" s="73"/>
      <c r="H6904" s="74"/>
    </row>
    <row r="6905" spans="1:8" ht="15.75" customHeight="1" x14ac:dyDescent="0.25">
      <c r="A6905" s="85" t="s">
        <v>72</v>
      </c>
      <c r="B6905" s="85"/>
      <c r="C6905" s="85"/>
      <c r="D6905" s="85"/>
      <c r="E6905" s="85"/>
      <c r="F6905" s="85"/>
      <c r="G6905" s="85"/>
      <c r="H6905" s="85"/>
    </row>
    <row r="6906" spans="1:8" ht="15.75" customHeight="1" x14ac:dyDescent="0.25">
      <c r="A6906" s="76"/>
      <c r="B6906" s="76"/>
      <c r="C6906" s="76"/>
      <c r="D6906" s="77" t="s">
        <v>59</v>
      </c>
      <c r="E6906" s="76" t="s">
        <v>60</v>
      </c>
      <c r="F6906" s="76"/>
      <c r="G6906" s="17"/>
      <c r="H6906" s="25"/>
    </row>
    <row r="6907" spans="1:8" ht="15.75" customHeight="1" x14ac:dyDescent="0.25">
      <c r="A6907" s="76"/>
      <c r="B6907" s="76"/>
      <c r="C6907" s="76"/>
      <c r="D6907" s="77"/>
      <c r="E6907" s="76"/>
      <c r="F6907" s="76"/>
      <c r="G6907" s="17"/>
      <c r="H6907" s="25"/>
    </row>
    <row r="6908" spans="1:8" ht="15.75" customHeight="1" x14ac:dyDescent="0.25">
      <c r="A6908" s="76"/>
      <c r="B6908" s="76"/>
      <c r="C6908" s="76"/>
      <c r="D6908" s="77"/>
      <c r="E6908" s="76" t="s">
        <v>61</v>
      </c>
      <c r="F6908" s="76"/>
      <c r="G6908" s="17"/>
      <c r="H6908" s="25"/>
    </row>
    <row r="6909" spans="1:8" ht="15.75" customHeight="1" x14ac:dyDescent="0.25">
      <c r="D6909" s="9"/>
      <c r="H6909" s="9"/>
    </row>
    <row r="6910" spans="1:8" ht="15.75" customHeight="1" x14ac:dyDescent="0.25">
      <c r="D6910" s="9"/>
      <c r="H6910" s="9"/>
    </row>
    <row r="6911" spans="1:8" ht="15.75" customHeight="1" x14ac:dyDescent="0.25">
      <c r="D6911" s="9"/>
      <c r="H6911" s="9"/>
    </row>
    <row r="6912" spans="1:8" ht="15.75" customHeight="1" x14ac:dyDescent="0.25">
      <c r="D6912" s="9"/>
      <c r="H6912" s="9"/>
    </row>
    <row r="6913" spans="1:8" ht="15.75" customHeight="1" x14ac:dyDescent="0.25">
      <c r="D6913" s="9"/>
      <c r="H6913" s="9"/>
    </row>
    <row r="6914" spans="1:8" ht="15.75" customHeight="1" x14ac:dyDescent="0.25">
      <c r="D6914" s="9"/>
      <c r="H6914" s="9"/>
    </row>
    <row r="6915" spans="1:8" ht="15.75" customHeight="1" x14ac:dyDescent="0.25">
      <c r="D6915" s="9"/>
      <c r="H6915" s="9"/>
    </row>
    <row r="6916" spans="1:8" ht="15.75" customHeight="1" x14ac:dyDescent="0.25">
      <c r="D6916" s="9"/>
      <c r="H6916" s="9"/>
    </row>
    <row r="6917" spans="1:8" ht="15.75" customHeight="1" x14ac:dyDescent="0.25">
      <c r="D6917" s="9"/>
      <c r="H6917" s="9"/>
    </row>
    <row r="6918" spans="1:8" ht="15.75" customHeight="1" x14ac:dyDescent="0.25">
      <c r="D6918" s="9"/>
      <c r="H6918" s="9"/>
    </row>
    <row r="6919" spans="1:8" ht="15.75" customHeight="1" x14ac:dyDescent="0.25">
      <c r="D6919" s="9"/>
      <c r="H6919" s="9"/>
    </row>
    <row r="6920" spans="1:8" ht="15.75" customHeight="1" x14ac:dyDescent="0.25">
      <c r="D6920" s="9"/>
      <c r="H6920" s="9"/>
    </row>
    <row r="6921" spans="1:8" ht="15.75" customHeight="1" x14ac:dyDescent="0.25">
      <c r="D6921" s="9"/>
      <c r="H6921" s="9"/>
    </row>
    <row r="6922" spans="1:8" ht="15.75" customHeight="1" x14ac:dyDescent="0.25">
      <c r="D6922" s="9"/>
      <c r="H6922" s="9"/>
    </row>
    <row r="6923" spans="1:8" ht="15.75" customHeight="1" x14ac:dyDescent="0.25">
      <c r="D6923" s="9"/>
      <c r="H6923" s="9"/>
    </row>
    <row r="6924" spans="1:8" ht="15.75" customHeight="1" x14ac:dyDescent="0.25">
      <c r="D6924" s="9"/>
      <c r="H6924" s="9"/>
    </row>
    <row r="6925" spans="1:8" ht="15.75" customHeight="1" x14ac:dyDescent="0.25">
      <c r="D6925" s="9"/>
      <c r="H6925" s="9"/>
    </row>
    <row r="6926" spans="1:8" ht="15.75" customHeight="1" x14ac:dyDescent="0.25">
      <c r="D6926" s="9"/>
      <c r="H6926" s="9"/>
    </row>
    <row r="6927" spans="1:8" ht="15.75" customHeight="1" x14ac:dyDescent="0.25">
      <c r="A6927" s="36" t="s">
        <v>21</v>
      </c>
      <c r="B6927" s="36"/>
      <c r="C6927" s="36"/>
      <c r="D6927" s="36"/>
      <c r="E6927" s="36"/>
      <c r="F6927" s="36"/>
      <c r="G6927" s="36"/>
      <c r="H6927" s="36"/>
    </row>
    <row r="6928" spans="1:8" ht="15.75" customHeight="1" x14ac:dyDescent="0.25">
      <c r="A6928" s="17"/>
      <c r="B6928" s="17"/>
      <c r="C6928" s="17"/>
      <c r="D6928" s="18"/>
      <c r="E6928" s="17"/>
      <c r="F6928" s="17"/>
      <c r="G6928" s="17"/>
      <c r="H6928" s="24"/>
    </row>
    <row r="6929" spans="1:8" ht="15.75" customHeight="1" x14ac:dyDescent="0.25">
      <c r="A6929" s="17" t="s">
        <v>28</v>
      </c>
      <c r="B6929" s="17"/>
      <c r="C6929" s="17"/>
      <c r="D6929" s="18"/>
      <c r="E6929" s="17"/>
      <c r="F6929" s="19" t="s">
        <v>24</v>
      </c>
      <c r="G6929" s="21" t="s">
        <v>1156</v>
      </c>
      <c r="H6929" s="22"/>
    </row>
    <row r="6930" spans="1:8" ht="15.75" customHeight="1" x14ac:dyDescent="0.3">
      <c r="A6930" s="17" t="inlineStr">
        <is>
          <t>Dealer-003</t>
        </is>
      </c>
      <c r="B6930" s="87"/>
      <c r="C6930" s="17"/>
      <c r="D6930" s="18"/>
      <c r="E6930" s="17"/>
      <c r="F6930" s="19" t="s">
        <v>29</v>
      </c>
      <c r="G6930" s="17" t="s">
        <v>1157</v>
      </c>
      <c r="H6930" s="18"/>
    </row>
    <row r="6931" spans="1:8" ht="15.75" customHeight="1" x14ac:dyDescent="0.3">
      <c r="A6931" s="17" t="inlineStr">
        <is>
          <t>Address line (redacted)</t>
        </is>
      </c>
      <c r="B6931" s="87"/>
      <c r="C6931" s="17"/>
      <c r="D6931" s="18"/>
      <c r="E6931" s="19"/>
      <c r="F6931" s="17"/>
      <c r="G6931" s="17"/>
      <c r="H6931" s="25"/>
    </row>
    <row r="6932" spans="1:8" ht="15.75" customHeight="1" x14ac:dyDescent="0.3">
      <c r="A6932" s="17" t="inlineStr">
        <is>
          <t>Address line (redacted)</t>
        </is>
      </c>
      <c r="B6932" s="87"/>
      <c r="C6932" s="17"/>
      <c r="D6932" s="18"/>
      <c r="E6932" s="19"/>
      <c r="F6932" s="17"/>
      <c r="G6932" s="17"/>
      <c r="H6932" s="25"/>
    </row>
    <row r="6933" spans="1:8" ht="15.75" customHeight="1" x14ac:dyDescent="0.25">
      <c r="D6933" s="18"/>
      <c r="E6933" s="19"/>
      <c r="F6933" s="17"/>
      <c r="G6933" s="17"/>
      <c r="H6933" s="25"/>
    </row>
    <row r="6934" spans="1:8" ht="15.75" customHeight="1" x14ac:dyDescent="0.25">
      <c r="A6934" s="17" t="s">
        <v>34</v>
      </c>
      <c r="B6934" s="17"/>
      <c r="C6934" s="17"/>
      <c r="D6934" s="18"/>
      <c r="E6934" s="17"/>
      <c r="F6934" s="18"/>
      <c r="G6934" s="17"/>
      <c r="H6934" s="25"/>
    </row>
    <row r="6935" spans="1:8" ht="15.75" customHeight="1" x14ac:dyDescent="0.25">
      <c r="A6935" s="17" t="s">
        <v>35</v>
      </c>
      <c r="B6935" s="17"/>
      <c r="C6935" s="17"/>
      <c r="D6935" s="18"/>
      <c r="E6935" s="17"/>
      <c r="F6935" s="18"/>
      <c r="G6935" s="17"/>
      <c r="H6935" s="25"/>
    </row>
    <row r="6936" spans="1:8" ht="15.75" customHeight="1" x14ac:dyDescent="0.25">
      <c r="A6936" s="17" t="s">
        <v>36</v>
      </c>
      <c r="B6936" s="17"/>
      <c r="C6936" s="17"/>
      <c r="D6936" s="18"/>
      <c r="E6936" s="17"/>
      <c r="F6936" s="18"/>
      <c r="G6936" s="17"/>
      <c r="H6936" s="25"/>
    </row>
    <row r="6937" spans="1:8" ht="15.75" customHeight="1" x14ac:dyDescent="0.25">
      <c r="A6937" s="582" t="s">
        <v>37</v>
      </c>
      <c r="B6937" s="583" t="s">
        <v>38</v>
      </c>
      <c r="C6937" s="584"/>
      <c r="D6937" s="585" t="s">
        <v>39</v>
      </c>
      <c r="E6937" s="586" t="s">
        <v>40</v>
      </c>
      <c r="F6937" s="587" t="s">
        <v>41</v>
      </c>
      <c r="G6937" s="588" t="s">
        <v>42</v>
      </c>
      <c r="H6937" s="589" t="s">
        <v>43</v>
      </c>
    </row>
    <row r="6938" spans="1:8" ht="15.75" customHeight="1" x14ac:dyDescent="0.25">
      <c r="A6938" s="116"/>
      <c r="B6938" s="251"/>
      <c r="C6938" s="249"/>
      <c r="D6938" s="251"/>
      <c r="E6938" s="251"/>
      <c r="F6938" s="590"/>
      <c r="G6938" s="251"/>
      <c r="H6938" s="526"/>
    </row>
    <row r="6939" spans="1:8" ht="15.75" customHeight="1" x14ac:dyDescent="0.25">
      <c r="A6939" s="116"/>
      <c r="B6939" s="358" t="s">
        <v>1535</v>
      </c>
      <c r="C6939" s="358"/>
      <c r="D6939" s="251"/>
      <c r="E6939" s="251"/>
      <c r="F6939" s="590"/>
      <c r="G6939" s="251"/>
      <c r="H6939" s="526"/>
    </row>
    <row r="6940" spans="1:8" ht="15.75" customHeight="1" x14ac:dyDescent="0.25">
      <c r="A6940" s="102">
        <v>1</v>
      </c>
      <c r="B6940" s="591" t="s">
        <v>826</v>
      </c>
      <c r="C6940" s="592" t="s">
        <v>377</v>
      </c>
      <c r="D6940" s="187">
        <v>5</v>
      </c>
      <c r="E6940" s="187">
        <v>5</v>
      </c>
      <c r="F6940" s="50">
        <v>21</v>
      </c>
      <c r="G6940" s="50">
        <v>1</v>
      </c>
      <c r="H6940" s="45">
        <f>G6940*F6940</f>
      </c>
    </row>
    <row r="6941" spans="1:8" ht="15.75" customHeight="1" x14ac:dyDescent="0.25">
      <c r="A6941" s="102">
        <v>2</v>
      </c>
      <c r="B6941" s="591" t="s">
        <v>826</v>
      </c>
      <c r="C6941" s="592" t="s">
        <v>377</v>
      </c>
      <c r="D6941" s="189"/>
      <c r="E6941" s="189"/>
      <c r="F6941" s="50">
        <v>4</v>
      </c>
      <c r="G6941" s="224" t="s">
        <v>571</v>
      </c>
      <c r="H6941" s="45"/>
    </row>
    <row r="6942" spans="1:8" ht="15" customHeight="1" x14ac:dyDescent="0.25">
      <c r="A6942" s="558"/>
      <c r="B6942" s="370" t="s">
        <v>1513</v>
      </c>
      <c r="C6942" s="371"/>
      <c r="D6942" s="234"/>
      <c r="E6942" s="363"/>
      <c r="F6942" s="559"/>
      <c r="G6942" s="115"/>
      <c r="H6942" s="45"/>
    </row>
    <row r="6943" spans="1:8" ht="15.75" customHeight="1" x14ac:dyDescent="0.25">
      <c r="A6943" s="560">
        <v>3</v>
      </c>
      <c r="B6943" s="591" t="s">
        <v>1558</v>
      </c>
      <c r="C6943" s="594" t="s">
        <v>1559</v>
      </c>
      <c r="D6943" s="563">
        <v>5</v>
      </c>
      <c r="E6943" s="564">
        <v>10</v>
      </c>
      <c r="F6943" s="565">
        <v>44</v>
      </c>
      <c r="G6943" s="566">
        <v>1</v>
      </c>
      <c r="H6943" s="45">
        <f>G6943*F6943</f>
      </c>
    </row>
    <row r="6944" spans="1:8" ht="15.75" customHeight="1" x14ac:dyDescent="0.25">
      <c r="A6944" s="560">
        <v>4</v>
      </c>
      <c r="B6944" s="591" t="s">
        <v>1558</v>
      </c>
      <c r="C6944" s="594" t="s">
        <v>1559</v>
      </c>
      <c r="D6944" s="568"/>
      <c r="E6944" s="569"/>
      <c r="F6944" s="565">
        <v>6</v>
      </c>
      <c r="G6944" s="210" t="s">
        <v>571</v>
      </c>
      <c r="H6944" s="45"/>
    </row>
    <row r="6945" spans="1:8" ht="15.75" customHeight="1" x14ac:dyDescent="0.25">
      <c r="A6945" s="560">
        <v>5</v>
      </c>
      <c r="B6945" s="591" t="s">
        <v>1560</v>
      </c>
      <c r="C6945" s="594" t="s">
        <v>1561</v>
      </c>
      <c r="D6945" s="563">
        <v>2.5</v>
      </c>
      <c r="E6945" s="571">
        <v>10</v>
      </c>
      <c r="F6945" s="565">
        <v>22</v>
      </c>
      <c r="G6945" s="566">
        <v>1</v>
      </c>
      <c r="H6945" s="45">
        <f>G6945*F6945</f>
      </c>
    </row>
    <row r="6946" spans="1:8" ht="15.75" customHeight="1" x14ac:dyDescent="0.25">
      <c r="A6946" s="560">
        <v>6</v>
      </c>
      <c r="B6946" s="591" t="s">
        <v>1560</v>
      </c>
      <c r="C6946" s="594" t="s">
        <v>1561</v>
      </c>
      <c r="D6946" s="568"/>
      <c r="E6946" s="572"/>
      <c r="F6946" s="565">
        <v>3</v>
      </c>
      <c r="G6946" s="210" t="s">
        <v>571</v>
      </c>
      <c r="H6946" s="45"/>
    </row>
    <row r="6947" spans="1:8" ht="15.75" customHeight="1" x14ac:dyDescent="0.25">
      <c r="A6947" s="560"/>
      <c r="B6947" s="611" t="s">
        <v>825</v>
      </c>
      <c r="C6947" s="612"/>
      <c r="D6947" s="613"/>
      <c r="E6947" s="614"/>
      <c r="F6947" s="565"/>
      <c r="G6947" s="566"/>
      <c r="H6947" s="45"/>
    </row>
    <row r="6948" spans="1:8" ht="15.75" customHeight="1" x14ac:dyDescent="0.25">
      <c r="A6948" s="560">
        <v>7</v>
      </c>
      <c r="B6948" s="49" t="s">
        <v>1562</v>
      </c>
      <c r="C6948" s="408" t="s">
        <v>497</v>
      </c>
      <c r="D6948" s="613">
        <v>4</v>
      </c>
      <c r="E6948" s="614">
        <v>25</v>
      </c>
      <c r="F6948" s="565">
        <f>E6948*D6948</f>
      </c>
      <c r="G6948" s="566">
        <v>1</v>
      </c>
      <c r="H6948" s="45">
        <f>G6948*F6948</f>
      </c>
    </row>
    <row r="6949" spans="1:8" ht="15.75" customHeight="1" x14ac:dyDescent="0.25">
      <c r="A6949" s="560"/>
      <c r="B6949" s="561"/>
      <c r="C6949" s="562"/>
      <c r="D6949" s="557"/>
      <c r="E6949" s="595"/>
      <c r="F6949" s="573"/>
      <c r="G6949" s="566"/>
      <c r="H6949" s="570"/>
    </row>
    <row r="6950" spans="1:8" ht="15.75" customHeight="1" x14ac:dyDescent="0.25">
      <c r="A6950" s="47"/>
      <c r="B6950" s="561"/>
      <c r="C6950" s="562"/>
      <c r="D6950" s="602"/>
      <c r="E6950" s="602"/>
      <c r="F6950" s="603"/>
      <c r="G6950" s="602"/>
      <c r="H6950" s="604"/>
    </row>
    <row r="6951" spans="1:8" ht="15.75" customHeight="1" x14ac:dyDescent="0.25">
      <c r="A6951" s="62"/>
      <c r="B6951" s="63"/>
      <c r="C6951" s="64" t="s">
        <v>58</v>
      </c>
      <c r="D6951" s="338">
        <f>SUM(D6940:D6950)</f>
      </c>
      <c r="E6951" s="28"/>
      <c r="F6951" s="338">
        <f>SUM(F6940:F6950)</f>
      </c>
      <c r="G6951" s="339"/>
      <c r="H6951" s="328">
        <f>SUM(H6940:H6950)</f>
      </c>
    </row>
    <row r="6952" spans="1:8" ht="15.75" customHeight="1" x14ac:dyDescent="0.25">
      <c r="A6952" s="69"/>
      <c r="B6952" s="70"/>
      <c r="C6952" s="70"/>
      <c r="D6952" s="71"/>
      <c r="E6952" s="70"/>
      <c r="F6952" s="72"/>
      <c r="G6952" s="73"/>
      <c r="H6952" s="74"/>
    </row>
    <row r="6953" spans="1:8" ht="15.75" customHeight="1" x14ac:dyDescent="0.25">
      <c r="A6953" s="85" t="s">
        <v>72</v>
      </c>
      <c r="B6953" s="85"/>
      <c r="C6953" s="85"/>
      <c r="D6953" s="85"/>
      <c r="E6953" s="85"/>
      <c r="F6953" s="85"/>
      <c r="G6953" s="85"/>
      <c r="H6953" s="85"/>
    </row>
    <row r="6954" spans="1:8" ht="15.75" customHeight="1" x14ac:dyDescent="0.25">
      <c r="A6954" s="76"/>
      <c r="B6954" s="76"/>
      <c r="C6954" s="76"/>
      <c r="D6954" s="77" t="s">
        <v>59</v>
      </c>
      <c r="E6954" s="76" t="s">
        <v>60</v>
      </c>
      <c r="F6954" s="76"/>
      <c r="G6954" s="17"/>
      <c r="H6954" s="25"/>
    </row>
    <row r="6955" spans="1:8" ht="15.75" customHeight="1" x14ac:dyDescent="0.25">
      <c r="A6955" s="76"/>
      <c r="B6955" s="76"/>
      <c r="C6955" s="76"/>
      <c r="D6955" s="77"/>
      <c r="E6955" s="76"/>
      <c r="F6955" s="76"/>
      <c r="G6955" s="17"/>
      <c r="H6955" s="25"/>
    </row>
    <row r="6956" spans="1:8" ht="15.75" customHeight="1" x14ac:dyDescent="0.25">
      <c r="A6956" s="76"/>
      <c r="B6956" s="76"/>
      <c r="C6956" s="76"/>
      <c r="D6956" s="77"/>
      <c r="E6956" s="76" t="s">
        <v>61</v>
      </c>
      <c r="F6956" s="76"/>
      <c r="G6956" s="17"/>
      <c r="H6956" s="25"/>
    </row>
    <row r="6957" spans="1:8" ht="15.75" customHeight="1" x14ac:dyDescent="0.25">
      <c r="D6957" s="9"/>
      <c r="H6957" s="9"/>
    </row>
    <row r="6958" spans="1:8" ht="15.75" customHeight="1" x14ac:dyDescent="0.25">
      <c r="D6958" s="9"/>
      <c r="H6958" s="9"/>
    </row>
    <row r="6959" spans="1:8" ht="15.75" customHeight="1" x14ac:dyDescent="0.25">
      <c r="D6959" s="9"/>
      <c r="H6959" s="9"/>
    </row>
    <row r="6960" spans="1:8" ht="15.75" customHeight="1" x14ac:dyDescent="0.25">
      <c r="D6960" s="9"/>
      <c r="H6960" s="9"/>
    </row>
    <row r="6961" spans="1:8" ht="15.75" customHeight="1" x14ac:dyDescent="0.25">
      <c r="D6961" s="9"/>
      <c r="H6961" s="9"/>
    </row>
    <row r="6962" spans="1:8" ht="15.75" customHeight="1" x14ac:dyDescent="0.25">
      <c r="D6962" s="9"/>
      <c r="H6962" s="9"/>
    </row>
    <row r="6963" spans="1:8" ht="15.75" customHeight="1" x14ac:dyDescent="0.25">
      <c r="D6963" s="9"/>
      <c r="H6963" s="9"/>
    </row>
    <row r="6964" spans="1:8" ht="15.75" customHeight="1" x14ac:dyDescent="0.25">
      <c r="D6964" s="9"/>
      <c r="H6964" s="9"/>
    </row>
    <row r="6965" spans="1:8" ht="15.75" customHeight="1" x14ac:dyDescent="0.25">
      <c r="D6965" s="9"/>
      <c r="H6965" s="9"/>
    </row>
    <row r="6966" spans="1:8" ht="15.75" customHeight="1" x14ac:dyDescent="0.25">
      <c r="D6966" s="9"/>
      <c r="H6966" s="9"/>
    </row>
    <row r="6967" spans="1:8" ht="15.75" customHeight="1" x14ac:dyDescent="0.25">
      <c r="D6967" s="9"/>
      <c r="H6967" s="9"/>
    </row>
    <row r="6968" spans="1:8" ht="15.75" customHeight="1" x14ac:dyDescent="0.25">
      <c r="D6968" s="9"/>
      <c r="H6968" s="9"/>
    </row>
    <row r="6969" spans="1:8" ht="15.75" customHeight="1" x14ac:dyDescent="0.25">
      <c r="D6969" s="9"/>
      <c r="H6969" s="9"/>
    </row>
    <row r="6970" spans="1:8" ht="15.75" customHeight="1" x14ac:dyDescent="0.25">
      <c r="D6970" s="9"/>
      <c r="H6970" s="9"/>
    </row>
    <row r="6971" spans="1:8" ht="15.75" customHeight="1" x14ac:dyDescent="0.25">
      <c r="D6971" s="9"/>
      <c r="H6971" s="9"/>
    </row>
    <row r="6972" spans="1:8" ht="15.75" customHeight="1" x14ac:dyDescent="0.25">
      <c r="A6972" s="36" t="s">
        <v>21</v>
      </c>
      <c r="B6972" s="36"/>
      <c r="C6972" s="36"/>
      <c r="D6972" s="36"/>
      <c r="E6972" s="36"/>
      <c r="F6972" s="36"/>
      <c r="G6972" s="36"/>
      <c r="H6972" s="36"/>
    </row>
    <row r="6973" spans="1:8" ht="15.75" customHeight="1" x14ac:dyDescent="0.25">
      <c r="A6973" s="17"/>
      <c r="B6973" s="17"/>
      <c r="C6973" s="17"/>
      <c r="D6973" s="18"/>
      <c r="E6973" s="17"/>
      <c r="F6973" s="17"/>
      <c r="G6973" s="17"/>
      <c r="H6973" s="24"/>
    </row>
    <row r="6974" spans="1:8" ht="15.75" customHeight="1" x14ac:dyDescent="0.25">
      <c r="A6974" s="17" t="s">
        <v>28</v>
      </c>
      <c r="B6974" s="17"/>
      <c r="C6974" s="17"/>
      <c r="D6974" s="18"/>
      <c r="E6974" s="17"/>
      <c r="F6974" s="19" t="s">
        <v>24</v>
      </c>
      <c r="G6974" s="21" t="s">
        <v>1156</v>
      </c>
      <c r="H6974" s="22"/>
    </row>
    <row r="6975" spans="1:8" ht="15.75" customHeight="1" x14ac:dyDescent="0.25">
      <c r="A6975" s="17" t="inlineStr">
        <is>
          <t>Dealer-022</t>
        </is>
      </c>
      <c r="B6975" s="17"/>
      <c r="C6975" s="17"/>
      <c r="D6975" s="18"/>
      <c r="E6975" s="17"/>
      <c r="F6975" s="19" t="s">
        <v>29</v>
      </c>
      <c r="G6975" s="17" t="s">
        <v>1162</v>
      </c>
      <c r="H6975" s="18"/>
    </row>
    <row r="6976" spans="1:8" ht="15.75" customHeight="1" x14ac:dyDescent="0.25">
      <c r="A6976" s="17" t="inlineStr">
        <is>
          <t>Address line (redacted)</t>
        </is>
      </c>
      <c r="B6976" s="17"/>
      <c r="C6976" s="17"/>
      <c r="D6976" s="18"/>
      <c r="E6976" s="19"/>
      <c r="F6976" s="17"/>
      <c r="G6976" s="17"/>
      <c r="H6976" s="25"/>
    </row>
    <row r="6977" spans="1:9" ht="15.75" customHeight="1" x14ac:dyDescent="0.25">
      <c r="A6977" s="17"/>
      <c r="B6977" s="17"/>
      <c r="C6977" s="17"/>
      <c r="D6977" s="18"/>
      <c r="E6977" s="19"/>
      <c r="F6977" s="17"/>
      <c r="G6977" s="17"/>
      <c r="H6977" s="25"/>
    </row>
    <row r="6978" spans="1:9" ht="15.75" customHeight="1" x14ac:dyDescent="0.25">
      <c r="A6978" s="86" t="inlineStr">
        <is>
          <t>Through: Transporter-001</t>
        </is>
      </c>
      <c r="B6978" s="86"/>
      <c r="C6978" s="17"/>
      <c r="D6978" s="18"/>
      <c r="E6978" s="19"/>
      <c r="F6978" s="17"/>
      <c r="G6978" s="17"/>
      <c r="H6978" s="25"/>
    </row>
    <row r="6979" spans="1:9" ht="15.75" customHeight="1" x14ac:dyDescent="0.25">
      <c r="A6979" s="86"/>
      <c r="B6979" s="86" t="inlineStr">
        <is>
          <t>Address line (redacted)</t>
        </is>
      </c>
      <c r="C6979" s="17"/>
      <c r="D6979" s="18"/>
      <c r="E6979" s="19"/>
      <c r="F6979" s="17"/>
      <c r="G6979" s="17"/>
      <c r="H6979" s="25"/>
    </row>
    <row r="6980" spans="1:9" ht="15.75" customHeight="1" x14ac:dyDescent="0.25">
      <c r="A6980" s="86"/>
      <c r="B6980" s="86" t="inlineStr">
        <is>
          <t>Address line (redacted)</t>
        </is>
      </c>
      <c r="C6980" s="17"/>
      <c r="D6980" s="18"/>
      <c r="E6980" s="19"/>
      <c r="F6980" s="17"/>
      <c r="G6980" s="17"/>
      <c r="H6980" s="25"/>
    </row>
    <row r="6981" spans="1:9" ht="15.75" customHeight="1" x14ac:dyDescent="0.25">
      <c r="A6981" s="17"/>
      <c r="B6981" s="17"/>
      <c r="C6981" s="17"/>
      <c r="D6981" s="18"/>
      <c r="E6981" s="19"/>
      <c r="F6981" s="17"/>
      <c r="G6981" s="17"/>
      <c r="H6981" s="25"/>
    </row>
    <row r="6982" spans="1:9" ht="15.75" customHeight="1" x14ac:dyDescent="0.25">
      <c r="A6982" s="17" t="s">
        <v>34</v>
      </c>
      <c r="B6982" s="17"/>
      <c r="C6982" s="17"/>
      <c r="D6982" s="18"/>
      <c r="E6982" s="17"/>
      <c r="F6982" s="18"/>
      <c r="G6982" s="17"/>
      <c r="H6982" s="25"/>
      <c r="I6982" s="6">
        <v>950</v>
      </c>
    </row>
    <row r="6983" spans="1:9" ht="15.75" customHeight="1" x14ac:dyDescent="0.25">
      <c r="A6983" s="17" t="s">
        <v>35</v>
      </c>
      <c r="B6983" s="17"/>
      <c r="C6983" s="17"/>
      <c r="D6983" s="18"/>
      <c r="E6983" s="17"/>
      <c r="F6983" s="18"/>
      <c r="G6983" s="17"/>
      <c r="H6983" s="25"/>
      <c r="I6983" s="6">
        <v>201</v>
      </c>
    </row>
    <row r="6984" spans="1:9" ht="15.75" customHeight="1" x14ac:dyDescent="0.25">
      <c r="A6984" s="17" t="s">
        <v>36</v>
      </c>
      <c r="B6984" s="17"/>
      <c r="C6984" s="17"/>
      <c r="D6984" s="18"/>
      <c r="E6984" s="17"/>
      <c r="F6984" s="18"/>
      <c r="G6984" s="17"/>
      <c r="H6984" s="25"/>
      <c r="I6984" s="6">
        <f>+I6982-I6983</f>
      </c>
    </row>
    <row r="6985" spans="1:9" ht="15.75" customHeight="1" x14ac:dyDescent="0.25">
      <c r="A6985" s="582" t="s">
        <v>37</v>
      </c>
      <c r="B6985" s="583" t="s">
        <v>38</v>
      </c>
      <c r="C6985" s="584"/>
      <c r="D6985" s="585" t="s">
        <v>39</v>
      </c>
      <c r="E6985" s="586" t="s">
        <v>40</v>
      </c>
      <c r="F6985" s="587" t="s">
        <v>41</v>
      </c>
      <c r="G6985" s="588" t="s">
        <v>42</v>
      </c>
      <c r="H6985" s="589" t="s">
        <v>43</v>
      </c>
      <c r="I6985" s="6">
        <v>200</v>
      </c>
    </row>
    <row r="6986" spans="1:9" ht="15.75" customHeight="1" x14ac:dyDescent="0.25">
      <c r="A6986" s="116"/>
      <c r="B6986" s="251"/>
      <c r="C6986" s="249"/>
      <c r="D6986" s="251"/>
      <c r="E6986" s="251"/>
      <c r="F6986" s="590"/>
      <c r="G6986" s="251"/>
      <c r="H6986" s="526"/>
      <c r="I6986" s="6">
        <f>+I6984-I6985</f>
      </c>
    </row>
    <row r="6987" spans="1:9" ht="15.75" customHeight="1" x14ac:dyDescent="0.25">
      <c r="A6987" s="116"/>
      <c r="B6987" s="358" t="s">
        <v>1535</v>
      </c>
      <c r="C6987" s="358"/>
      <c r="D6987" s="251"/>
      <c r="E6987" s="251"/>
      <c r="F6987" s="590"/>
      <c r="G6987" s="251"/>
      <c r="H6987" s="526"/>
      <c r="I6987" s="6">
        <v>49</v>
      </c>
    </row>
    <row r="6988" spans="1:9" ht="15.75" customHeight="1" x14ac:dyDescent="0.25">
      <c r="A6988" s="102">
        <v>1</v>
      </c>
      <c r="B6988" s="591" t="s">
        <v>234</v>
      </c>
      <c r="C6988" s="592" t="s">
        <v>369</v>
      </c>
      <c r="D6988" s="187">
        <v>5</v>
      </c>
      <c r="E6988" s="187">
        <v>5</v>
      </c>
      <c r="F6988" s="50">
        <v>23</v>
      </c>
      <c r="G6988" s="50">
        <v>1</v>
      </c>
      <c r="H6988" s="45">
        <f>G6988*F6988</f>
      </c>
      <c r="I6988" s="6">
        <f>+I6986-I6987</f>
      </c>
    </row>
    <row r="6989" spans="1:9" ht="15.75" customHeight="1" x14ac:dyDescent="0.25">
      <c r="A6989" s="102">
        <v>2</v>
      </c>
      <c r="B6989" s="591" t="s">
        <v>234</v>
      </c>
      <c r="C6989" s="592" t="s">
        <v>369</v>
      </c>
      <c r="D6989" s="189"/>
      <c r="E6989" s="189"/>
      <c r="F6989" s="50">
        <v>2</v>
      </c>
      <c r="G6989" s="224" t="s">
        <v>571</v>
      </c>
      <c r="H6989" s="45"/>
      <c r="I6989" s="6">
        <v>100</v>
      </c>
    </row>
    <row r="6990" spans="1:9" ht="15.75" customHeight="1" x14ac:dyDescent="0.25">
      <c r="A6990" s="102">
        <v>3</v>
      </c>
      <c r="B6990" s="591" t="s">
        <v>1595</v>
      </c>
      <c r="C6990" s="592" t="s">
        <v>373</v>
      </c>
      <c r="D6990" s="108">
        <v>1</v>
      </c>
      <c r="E6990" s="108">
        <v>5</v>
      </c>
      <c r="F6990" s="50">
        <f>+E6990*D6990</f>
      </c>
      <c r="G6990" s="50">
        <v>1</v>
      </c>
      <c r="H6990" s="45">
        <f t="shared" ref="H6990:H6991" si="295">G6990*F6990</f>
      </c>
      <c r="I6990" s="6">
        <f>+I6988-I6989</f>
      </c>
    </row>
    <row r="6991" spans="1:9" ht="15.75" customHeight="1" x14ac:dyDescent="0.25">
      <c r="A6991" s="102">
        <v>4</v>
      </c>
      <c r="B6991" s="591" t="s">
        <v>264</v>
      </c>
      <c r="C6991" s="592" t="s">
        <v>414</v>
      </c>
      <c r="D6991" s="187">
        <v>2.5</v>
      </c>
      <c r="E6991" s="187">
        <v>10</v>
      </c>
      <c r="F6991" s="50">
        <v>22</v>
      </c>
      <c r="G6991" s="566">
        <v>1</v>
      </c>
      <c r="H6991" s="45">
        <f t="shared" si="295"/>
      </c>
      <c r="I6991" s="6">
        <f>400*30*150</f>
      </c>
    </row>
    <row r="6992" spans="1:9" ht="15.75" customHeight="1" x14ac:dyDescent="0.25">
      <c r="A6992" s="102">
        <v>5</v>
      </c>
      <c r="B6992" s="591" t="s">
        <v>264</v>
      </c>
      <c r="C6992" s="592" t="s">
        <v>414</v>
      </c>
      <c r="D6992" s="189"/>
      <c r="E6992" s="189"/>
      <c r="F6992" s="50">
        <v>3</v>
      </c>
      <c r="G6992" s="224" t="s">
        <v>571</v>
      </c>
      <c r="H6992" s="45"/>
    </row>
    <row r="6993" spans="1:8" ht="15.75" customHeight="1" x14ac:dyDescent="0.25">
      <c r="A6993" s="102">
        <v>6</v>
      </c>
      <c r="B6993" s="591" t="s">
        <v>947</v>
      </c>
      <c r="C6993" s="592" t="s">
        <v>374</v>
      </c>
      <c r="D6993" s="233">
        <v>2</v>
      </c>
      <c r="E6993" s="233">
        <v>5</v>
      </c>
      <c r="F6993" s="50">
        <f>E6993*D6993</f>
      </c>
      <c r="G6993" s="566">
        <v>1</v>
      </c>
      <c r="H6993" s="45">
        <f t="shared" ref="H6993:H6994" si="296">G6993*F6993</f>
      </c>
    </row>
    <row r="6994" spans="1:8" ht="15.75" customHeight="1" x14ac:dyDescent="0.25">
      <c r="A6994" s="102">
        <v>7</v>
      </c>
      <c r="B6994" s="591" t="s">
        <v>181</v>
      </c>
      <c r="C6994" s="592" t="s">
        <v>403</v>
      </c>
      <c r="D6994" s="563">
        <v>5</v>
      </c>
      <c r="E6994" s="563">
        <v>5</v>
      </c>
      <c r="F6994" s="566">
        <v>23</v>
      </c>
      <c r="G6994" s="566">
        <v>1</v>
      </c>
      <c r="H6994" s="45">
        <f t="shared" si="296"/>
      </c>
    </row>
    <row r="6995" spans="1:8" ht="15.75" customHeight="1" x14ac:dyDescent="0.25">
      <c r="A6995" s="102">
        <v>8</v>
      </c>
      <c r="B6995" s="591" t="s">
        <v>181</v>
      </c>
      <c r="C6995" s="592" t="s">
        <v>403</v>
      </c>
      <c r="D6995" s="568"/>
      <c r="E6995" s="568"/>
      <c r="F6995" s="565">
        <v>2</v>
      </c>
      <c r="G6995" s="224" t="s">
        <v>571</v>
      </c>
      <c r="H6995" s="45"/>
    </row>
    <row r="6996" spans="1:8" ht="15.75" customHeight="1" x14ac:dyDescent="0.25">
      <c r="A6996" s="102">
        <v>9</v>
      </c>
      <c r="B6996" s="591" t="s">
        <v>322</v>
      </c>
      <c r="C6996" s="592" t="s">
        <v>361</v>
      </c>
      <c r="D6996" s="563">
        <v>5</v>
      </c>
      <c r="E6996" s="564">
        <v>5</v>
      </c>
      <c r="F6996" s="565">
        <v>23</v>
      </c>
      <c r="G6996" s="566">
        <v>1</v>
      </c>
      <c r="H6996" s="45">
        <f>G6996*F6996</f>
      </c>
    </row>
    <row r="6997" spans="1:8" ht="15.75" customHeight="1" x14ac:dyDescent="0.25">
      <c r="A6997" s="102">
        <v>10</v>
      </c>
      <c r="B6997" s="591" t="s">
        <v>322</v>
      </c>
      <c r="C6997" s="592" t="s">
        <v>361</v>
      </c>
      <c r="D6997" s="568"/>
      <c r="E6997" s="569"/>
      <c r="F6997" s="565">
        <v>2</v>
      </c>
      <c r="G6997" s="224" t="s">
        <v>571</v>
      </c>
      <c r="H6997" s="45"/>
    </row>
    <row r="6998" spans="1:8" ht="15.75" customHeight="1" x14ac:dyDescent="0.25">
      <c r="A6998" s="102">
        <v>11</v>
      </c>
      <c r="B6998" s="591" t="s">
        <v>1598</v>
      </c>
      <c r="C6998" s="592" t="s">
        <v>50</v>
      </c>
      <c r="D6998" s="613">
        <v>1</v>
      </c>
      <c r="E6998" s="614">
        <v>5</v>
      </c>
      <c r="F6998" s="565">
        <f>+E6998*D6998</f>
      </c>
      <c r="G6998" s="43">
        <v>1</v>
      </c>
      <c r="H6998" s="45">
        <f>G6998*F6998</f>
      </c>
    </row>
    <row r="6999" spans="1:8" ht="15" customHeight="1" x14ac:dyDescent="0.25">
      <c r="A6999" s="558"/>
      <c r="B6999" s="370" t="s">
        <v>1055</v>
      </c>
      <c r="C6999" s="371"/>
      <c r="D6999" s="234"/>
      <c r="E6999" s="363"/>
      <c r="F6999" s="559"/>
      <c r="G6999" s="115"/>
      <c r="H6999" s="45"/>
    </row>
    <row r="7000" spans="1:8" ht="15.75" customHeight="1" x14ac:dyDescent="0.25">
      <c r="A7000" s="560">
        <v>12</v>
      </c>
      <c r="B7000" s="591" t="s">
        <v>181</v>
      </c>
      <c r="C7000" s="639" t="s">
        <v>956</v>
      </c>
      <c r="D7000" s="608">
        <v>6</v>
      </c>
      <c r="E7000" s="609">
        <v>4</v>
      </c>
      <c r="F7000" s="565">
        <v>23</v>
      </c>
      <c r="G7000" s="566">
        <v>1</v>
      </c>
      <c r="H7000" s="45">
        <f>G7000*F7000</f>
      </c>
    </row>
    <row r="7001" spans="1:8" ht="15.75" customHeight="1" x14ac:dyDescent="0.25">
      <c r="A7001" s="560">
        <v>13</v>
      </c>
      <c r="B7001" s="591" t="s">
        <v>181</v>
      </c>
      <c r="C7001" s="639" t="s">
        <v>956</v>
      </c>
      <c r="D7001" s="608"/>
      <c r="E7001" s="609"/>
      <c r="F7001" s="565">
        <v>1</v>
      </c>
      <c r="G7001" s="210" t="s">
        <v>571</v>
      </c>
      <c r="H7001" s="45"/>
    </row>
    <row r="7002" spans="1:8" ht="11.25" customHeight="1" x14ac:dyDescent="0.25">
      <c r="A7002" s="560"/>
      <c r="B7002" s="561"/>
      <c r="C7002" s="562"/>
      <c r="D7002" s="557"/>
      <c r="E7002" s="595"/>
      <c r="F7002" s="573"/>
      <c r="G7002" s="566"/>
      <c r="H7002" s="570"/>
    </row>
    <row r="7003" spans="1:8" ht="11.25" customHeight="1" x14ac:dyDescent="0.25">
      <c r="A7003" s="560"/>
      <c r="B7003" s="370" t="s">
        <v>1599</v>
      </c>
      <c r="C7003" s="371"/>
      <c r="D7003" s="602"/>
      <c r="E7003" s="640"/>
      <c r="F7003" s="641"/>
      <c r="G7003" s="630"/>
      <c r="H7003" s="604"/>
    </row>
    <row r="7004" spans="1:8" ht="11.25" customHeight="1" x14ac:dyDescent="0.25">
      <c r="A7004" s="560"/>
      <c r="B7004" s="372"/>
      <c r="C7004" s="373"/>
      <c r="D7004" s="602"/>
      <c r="E7004" s="640"/>
      <c r="F7004" s="641"/>
      <c r="G7004" s="630"/>
      <c r="H7004" s="604"/>
    </row>
    <row r="7005" spans="1:8" ht="11.25" customHeight="1" x14ac:dyDescent="0.25">
      <c r="A7005" s="560"/>
      <c r="B7005" s="374"/>
      <c r="C7005" s="375"/>
      <c r="D7005" s="602"/>
      <c r="E7005" s="640"/>
      <c r="F7005" s="641"/>
      <c r="G7005" s="630"/>
      <c r="H7005" s="604"/>
    </row>
    <row r="7006" spans="1:8" ht="11.25" customHeight="1" x14ac:dyDescent="0.25">
      <c r="A7006" s="560"/>
      <c r="B7006" s="561"/>
      <c r="C7006" s="562"/>
      <c r="D7006" s="602"/>
      <c r="E7006" s="640"/>
      <c r="F7006" s="641"/>
      <c r="G7006" s="630"/>
      <c r="H7006" s="604"/>
    </row>
    <row r="7007" spans="1:8" ht="11.25" customHeight="1" x14ac:dyDescent="0.25">
      <c r="A7007" s="560"/>
      <c r="B7007" s="561"/>
      <c r="C7007" s="562"/>
      <c r="D7007" s="602"/>
      <c r="E7007" s="640"/>
      <c r="F7007" s="641"/>
      <c r="G7007" s="630"/>
      <c r="H7007" s="604"/>
    </row>
    <row r="7008" spans="1:8" ht="15.75" customHeight="1" x14ac:dyDescent="0.25">
      <c r="A7008" s="47"/>
      <c r="B7008" s="561"/>
      <c r="C7008" s="562"/>
      <c r="D7008" s="602"/>
      <c r="E7008" s="602"/>
      <c r="F7008" s="603"/>
      <c r="G7008" s="602"/>
      <c r="H7008" s="604"/>
    </row>
    <row r="7009" spans="1:8" ht="15.75" customHeight="1" x14ac:dyDescent="0.25">
      <c r="A7009" s="62"/>
      <c r="B7009" s="63"/>
      <c r="C7009" s="64" t="s">
        <v>58</v>
      </c>
      <c r="D7009" s="338">
        <f>SUM(D6988:D7008)</f>
      </c>
      <c r="E7009" s="28"/>
      <c r="F7009" s="338">
        <f>SUM(F7000:F7008)</f>
      </c>
      <c r="G7009" s="339"/>
      <c r="H7009" s="328">
        <f>SUM(H6988:H7008)</f>
      </c>
    </row>
    <row r="7010" spans="1:8" ht="15.75" customHeight="1" x14ac:dyDescent="0.25">
      <c r="A7010" s="69"/>
      <c r="B7010" s="70"/>
      <c r="C7010" s="70"/>
      <c r="D7010" s="71"/>
      <c r="E7010" s="70"/>
      <c r="F7010" s="72"/>
      <c r="G7010" s="73"/>
      <c r="H7010" s="74"/>
    </row>
    <row r="7011" spans="1:8" ht="15.75" customHeight="1" x14ac:dyDescent="0.25">
      <c r="A7011" s="85" t="s">
        <v>72</v>
      </c>
      <c r="B7011" s="85"/>
      <c r="C7011" s="85"/>
      <c r="D7011" s="85"/>
      <c r="E7011" s="85"/>
      <c r="F7011" s="85"/>
      <c r="G7011" s="85"/>
      <c r="H7011" s="85"/>
    </row>
    <row r="7012" spans="1:8" ht="15.75" customHeight="1" x14ac:dyDescent="0.25">
      <c r="A7012" s="76"/>
      <c r="B7012" s="76"/>
      <c r="C7012" s="76"/>
      <c r="D7012" s="77" t="s">
        <v>59</v>
      </c>
      <c r="E7012" s="76" t="s">
        <v>60</v>
      </c>
      <c r="F7012" s="76"/>
      <c r="G7012" s="17"/>
      <c r="H7012" s="25"/>
    </row>
    <row r="7013" spans="1:8" ht="15.75" customHeight="1" x14ac:dyDescent="0.25">
      <c r="A7013" s="76"/>
      <c r="B7013" s="76"/>
      <c r="C7013" s="76"/>
      <c r="D7013" s="77"/>
      <c r="E7013" s="76"/>
      <c r="F7013" s="76"/>
      <c r="G7013" s="17"/>
      <c r="H7013" s="25"/>
    </row>
    <row r="7014" spans="1:8" ht="15.75" customHeight="1" x14ac:dyDescent="0.25">
      <c r="A7014" s="76"/>
      <c r="B7014" s="76"/>
      <c r="C7014" s="76"/>
      <c r="D7014" s="77"/>
      <c r="E7014" s="76" t="s">
        <v>61</v>
      </c>
      <c r="F7014" s="76"/>
      <c r="G7014" s="17"/>
      <c r="H7014" s="25"/>
    </row>
    <row r="7015" spans="1:8" ht="15.75" customHeight="1" x14ac:dyDescent="0.25">
      <c r="D7015" s="9"/>
      <c r="H7015" s="9"/>
    </row>
    <row r="7016" spans="1:8" ht="15.75" customHeight="1" x14ac:dyDescent="0.25">
      <c r="D7016" s="9"/>
      <c r="H7016" s="9"/>
    </row>
    <row r="7017" spans="1:8" ht="15.75" customHeight="1" x14ac:dyDescent="0.25">
      <c r="D7017" s="9"/>
      <c r="H7017" s="9"/>
    </row>
    <row r="7018" spans="1:8" ht="15.75" customHeight="1" x14ac:dyDescent="0.25">
      <c r="D7018" s="9"/>
      <c r="H7018" s="9"/>
    </row>
    <row r="7019" spans="1:8" ht="15.75" customHeight="1" x14ac:dyDescent="0.25">
      <c r="A7019" s="36" t="s">
        <v>21</v>
      </c>
      <c r="B7019" s="36"/>
      <c r="C7019" s="36"/>
      <c r="D7019" s="36"/>
      <c r="E7019" s="36"/>
      <c r="F7019" s="36"/>
      <c r="G7019" s="36"/>
      <c r="H7019" s="36"/>
    </row>
    <row r="7020" spans="1:8" ht="15.75" customHeight="1" x14ac:dyDescent="0.25">
      <c r="A7020" s="17"/>
      <c r="B7020" s="17"/>
      <c r="C7020" s="17"/>
      <c r="D7020" s="18"/>
      <c r="E7020" s="17"/>
      <c r="F7020" s="17"/>
      <c r="G7020" s="17"/>
      <c r="H7020" s="24"/>
    </row>
    <row r="7021" spans="1:8" ht="15.75" customHeight="1" x14ac:dyDescent="0.25">
      <c r="A7021" s="17" t="s">
        <v>28</v>
      </c>
      <c r="B7021" s="17"/>
      <c r="C7021" s="17"/>
      <c r="D7021" s="18"/>
      <c r="E7021" s="17"/>
      <c r="F7021" s="19" t="s">
        <v>24</v>
      </c>
      <c r="G7021" s="21" t="s">
        <v>1156</v>
      </c>
      <c r="H7021" s="22"/>
    </row>
    <row r="7022" spans="1:8" ht="15.75" customHeight="1" x14ac:dyDescent="0.25">
      <c r="A7022" s="17" t="inlineStr">
        <is>
          <t>Dealer-009</t>
        </is>
      </c>
      <c r="B7022" s="17"/>
      <c r="C7022" s="17" t="inlineStr">
        <is>
          <t>ATTN: Contact-001</t>
        </is>
      </c>
      <c r="D7022" s="18"/>
      <c r="E7022" s="17"/>
      <c r="F7022" s="19" t="s">
        <v>29</v>
      </c>
      <c r="G7022" s="17" t="s">
        <v>1176</v>
      </c>
      <c r="H7022" s="18"/>
    </row>
    <row r="7023" spans="1:8" ht="15.75" customHeight="1" x14ac:dyDescent="0.25">
      <c r="A7023" s="17" t="inlineStr">
        <is>
          <t>Address line (redacted)</t>
        </is>
      </c>
      <c r="B7023" s="17"/>
      <c r="C7023" s="17"/>
      <c r="D7023" s="18"/>
      <c r="E7023" s="19"/>
      <c r="F7023" s="17"/>
      <c r="G7023" s="17"/>
      <c r="H7023" s="25"/>
    </row>
    <row r="7024" spans="1:8" ht="15.75" customHeight="1" x14ac:dyDescent="0.25">
      <c r="A7024" s="17" t="inlineStr">
        <is>
          <t>Address line (redacted)</t>
        </is>
      </c>
      <c r="B7024" s="17"/>
      <c r="C7024" s="17"/>
      <c r="D7024" s="18"/>
      <c r="E7024" s="19"/>
      <c r="F7024" s="17"/>
      <c r="G7024" s="17"/>
      <c r="H7024" s="25"/>
    </row>
    <row r="7025" spans="1:8" ht="15.75" customHeight="1" x14ac:dyDescent="0.25">
      <c r="D7025" s="18"/>
      <c r="E7025" s="19"/>
      <c r="F7025" s="17"/>
      <c r="G7025" s="17"/>
      <c r="H7025" s="25"/>
    </row>
    <row r="7026" spans="1:8" ht="15.75" customHeight="1" x14ac:dyDescent="0.25">
      <c r="A7026" s="86"/>
      <c r="B7026" s="86"/>
      <c r="C7026" s="17"/>
      <c r="D7026" s="24"/>
      <c r="E7026" s="17"/>
      <c r="F7026" s="18"/>
      <c r="G7026" s="17"/>
      <c r="H7026" s="25"/>
    </row>
    <row r="7027" spans="1:8" ht="15.75" customHeight="1" x14ac:dyDescent="0.25">
      <c r="D7027" s="24"/>
      <c r="E7027" s="17"/>
      <c r="F7027" s="18"/>
      <c r="G7027" s="17"/>
      <c r="H7027" s="25"/>
    </row>
    <row r="7028" spans="1:8" ht="15.75" customHeight="1" x14ac:dyDescent="0.25">
      <c r="A7028" s="17" t="s">
        <v>34</v>
      </c>
      <c r="B7028" s="17"/>
      <c r="C7028" s="17"/>
      <c r="D7028" s="18"/>
      <c r="E7028" s="17"/>
      <c r="F7028" s="18"/>
      <c r="G7028" s="17"/>
      <c r="H7028" s="25"/>
    </row>
    <row r="7029" spans="1:8" ht="15.75" customHeight="1" x14ac:dyDescent="0.25">
      <c r="A7029" s="17" t="s">
        <v>35</v>
      </c>
      <c r="B7029" s="17"/>
      <c r="C7029" s="17"/>
      <c r="D7029" s="18"/>
      <c r="E7029" s="17"/>
      <c r="F7029" s="18"/>
      <c r="G7029" s="17"/>
      <c r="H7029" s="25"/>
    </row>
    <row r="7030" spans="1:8" ht="15.75" customHeight="1" x14ac:dyDescent="0.25">
      <c r="A7030" s="17" t="s">
        <v>36</v>
      </c>
      <c r="B7030" s="17"/>
      <c r="C7030" s="17"/>
      <c r="D7030" s="18"/>
      <c r="E7030" s="17"/>
      <c r="F7030" s="18"/>
      <c r="G7030" s="17"/>
      <c r="H7030" s="25"/>
    </row>
    <row r="7031" spans="1:8" ht="15.75" customHeight="1" x14ac:dyDescent="0.25">
      <c r="A7031" s="582" t="s">
        <v>37</v>
      </c>
      <c r="B7031" s="583" t="s">
        <v>38</v>
      </c>
      <c r="C7031" s="584"/>
      <c r="D7031" s="585" t="s">
        <v>39</v>
      </c>
      <c r="E7031" s="586" t="s">
        <v>40</v>
      </c>
      <c r="F7031" s="587" t="s">
        <v>41</v>
      </c>
      <c r="G7031" s="588" t="s">
        <v>42</v>
      </c>
      <c r="H7031" s="589" t="s">
        <v>43</v>
      </c>
    </row>
    <row r="7032" spans="1:8" ht="15" customHeight="1" x14ac:dyDescent="0.25">
      <c r="A7032" s="558"/>
      <c r="B7032" s="370" t="s">
        <v>1513</v>
      </c>
      <c r="C7032" s="371"/>
      <c r="D7032" s="234"/>
      <c r="E7032" s="363"/>
      <c r="F7032" s="559"/>
      <c r="G7032" s="115"/>
      <c r="H7032" s="45"/>
    </row>
    <row r="7033" spans="1:8" ht="15.75" customHeight="1" x14ac:dyDescent="0.25">
      <c r="A7033" s="560">
        <v>1</v>
      </c>
      <c r="B7033" s="591" t="s">
        <v>1546</v>
      </c>
      <c r="C7033" s="594" t="s">
        <v>1547</v>
      </c>
      <c r="D7033" s="608">
        <v>5</v>
      </c>
      <c r="E7033" s="610">
        <v>10</v>
      </c>
      <c r="F7033" s="565">
        <v>42</v>
      </c>
      <c r="G7033" s="566">
        <v>1</v>
      </c>
      <c r="H7033" s="45">
        <f>G7033*F7033</f>
      </c>
    </row>
    <row r="7034" spans="1:8" ht="15.75" customHeight="1" x14ac:dyDescent="0.25">
      <c r="A7034" s="560">
        <v>2</v>
      </c>
      <c r="B7034" s="591" t="s">
        <v>1546</v>
      </c>
      <c r="C7034" s="594" t="s">
        <v>1547</v>
      </c>
      <c r="D7034" s="608"/>
      <c r="E7034" s="610"/>
      <c r="F7034" s="565">
        <v>8</v>
      </c>
      <c r="G7034" s="224" t="s">
        <v>571</v>
      </c>
      <c r="H7034" s="45"/>
    </row>
    <row r="7035" spans="1:8" ht="15.75" customHeight="1" x14ac:dyDescent="0.25">
      <c r="A7035" s="560"/>
      <c r="B7035" s="592"/>
      <c r="C7035" s="594"/>
      <c r="D7035" s="613"/>
      <c r="E7035" s="614"/>
      <c r="F7035" s="565"/>
      <c r="G7035" s="566"/>
      <c r="H7035" s="45"/>
    </row>
    <row r="7036" spans="1:8" ht="15" customHeight="1" x14ac:dyDescent="0.25">
      <c r="A7036" s="560"/>
      <c r="B7036" s="615" t="s">
        <v>1604</v>
      </c>
      <c r="C7036" s="616"/>
      <c r="D7036" s="613"/>
      <c r="E7036" s="614"/>
      <c r="F7036" s="565"/>
      <c r="G7036" s="566"/>
      <c r="H7036" s="45"/>
    </row>
    <row r="7037" spans="1:8" ht="15.75" customHeight="1" x14ac:dyDescent="0.25">
      <c r="A7037" s="560"/>
      <c r="B7037" s="617"/>
      <c r="C7037" s="618"/>
      <c r="D7037" s="613"/>
      <c r="E7037" s="614"/>
      <c r="F7037" s="565"/>
      <c r="G7037" s="566"/>
      <c r="H7037" s="45"/>
    </row>
    <row r="7038" spans="1:8" ht="15.75" customHeight="1" x14ac:dyDescent="0.25">
      <c r="A7038" s="560"/>
      <c r="B7038" s="592"/>
      <c r="C7038" s="594"/>
      <c r="D7038" s="613"/>
      <c r="E7038" s="614"/>
      <c r="F7038" s="565"/>
      <c r="G7038" s="566"/>
      <c r="H7038" s="45"/>
    </row>
    <row r="7039" spans="1:8" ht="15.75" customHeight="1" x14ac:dyDescent="0.25">
      <c r="A7039" s="560"/>
      <c r="B7039" s="593"/>
      <c r="C7039" s="594"/>
      <c r="D7039" s="602"/>
      <c r="E7039" s="602"/>
      <c r="F7039" s="603"/>
      <c r="G7039" s="602"/>
      <c r="H7039" s="604"/>
    </row>
    <row r="7040" spans="1:8" ht="15.75" customHeight="1" x14ac:dyDescent="0.25">
      <c r="A7040" s="62"/>
      <c r="B7040" s="63"/>
      <c r="C7040" s="64"/>
      <c r="D7040" s="338">
        <f>SUM(D7033:D7039)</f>
      </c>
      <c r="E7040" s="28"/>
      <c r="F7040" s="338">
        <f>SUM(F7033:F7039)</f>
      </c>
      <c r="G7040" s="339"/>
      <c r="H7040" s="328">
        <f>SUM(H7033:H7039)</f>
      </c>
    </row>
    <row r="7041" spans="1:8" ht="15.75" customHeight="1" x14ac:dyDescent="0.25">
      <c r="A7041" s="69"/>
      <c r="B7041" s="70"/>
      <c r="C7041" s="70"/>
      <c r="D7041" s="71"/>
      <c r="E7041" s="70"/>
      <c r="F7041" s="72"/>
      <c r="G7041" s="73"/>
      <c r="H7041" s="74"/>
    </row>
    <row r="7042" spans="1:8" ht="15.75" customHeight="1" x14ac:dyDescent="0.25">
      <c r="A7042" s="85" t="s">
        <v>72</v>
      </c>
      <c r="B7042" s="85"/>
      <c r="C7042" s="85"/>
      <c r="D7042" s="85"/>
      <c r="E7042" s="85"/>
      <c r="F7042" s="85"/>
      <c r="G7042" s="85"/>
      <c r="H7042" s="85"/>
    </row>
    <row r="7043" spans="1:8" ht="15.75" customHeight="1" x14ac:dyDescent="0.25">
      <c r="A7043" s="76"/>
      <c r="B7043" s="76"/>
      <c r="C7043" s="76"/>
      <c r="D7043" s="77" t="s">
        <v>59</v>
      </c>
      <c r="E7043" s="76" t="s">
        <v>60</v>
      </c>
      <c r="F7043" s="76"/>
      <c r="G7043" s="17"/>
      <c r="H7043" s="25"/>
    </row>
    <row r="7044" spans="1:8" ht="15.75" customHeight="1" x14ac:dyDescent="0.25">
      <c r="A7044" s="76"/>
      <c r="B7044" s="76"/>
      <c r="C7044" s="76"/>
      <c r="D7044" s="77"/>
      <c r="E7044" s="76"/>
      <c r="F7044" s="76"/>
      <c r="G7044" s="17"/>
      <c r="H7044" s="25"/>
    </row>
    <row r="7045" spans="1:8" ht="15.75" customHeight="1" x14ac:dyDescent="0.25">
      <c r="A7045" s="76"/>
      <c r="B7045" s="76"/>
      <c r="C7045" s="76"/>
      <c r="D7045" s="77"/>
      <c r="E7045" s="76" t="s">
        <v>61</v>
      </c>
      <c r="F7045" s="76"/>
      <c r="G7045" s="17"/>
      <c r="H7045" s="25"/>
    </row>
    <row r="7046" spans="1:8" ht="15.75" customHeight="1" x14ac:dyDescent="0.25">
      <c r="D7046" s="9"/>
      <c r="H7046" s="9"/>
    </row>
    <row r="7047" spans="1:8" ht="15.75" customHeight="1" x14ac:dyDescent="0.25">
      <c r="D7047" s="9"/>
      <c r="H7047" s="9"/>
    </row>
    <row r="7048" spans="1:8" ht="15.75" customHeight="1" x14ac:dyDescent="0.25">
      <c r="D7048" s="9"/>
      <c r="H7048" s="9"/>
    </row>
    <row r="7049" spans="1:8" ht="15.75" customHeight="1" x14ac:dyDescent="0.25">
      <c r="D7049" s="9"/>
      <c r="H7049" s="9"/>
    </row>
    <row r="7050" spans="1:8" ht="15.75" customHeight="1" x14ac:dyDescent="0.25">
      <c r="D7050" s="9"/>
      <c r="H7050" s="9"/>
    </row>
    <row r="7051" spans="1:8" ht="15.75" customHeight="1" x14ac:dyDescent="0.25">
      <c r="D7051" s="9"/>
      <c r="H7051" s="9"/>
    </row>
    <row r="7052" spans="1:8" ht="15.75" customHeight="1" x14ac:dyDescent="0.25">
      <c r="D7052" s="9"/>
      <c r="H7052" s="9"/>
    </row>
    <row r="7053" spans="1:8" ht="15.75" customHeight="1" x14ac:dyDescent="0.25">
      <c r="D7053" s="9"/>
      <c r="H7053" s="9"/>
    </row>
    <row r="7054" spans="1:8" ht="15.75" customHeight="1" x14ac:dyDescent="0.25">
      <c r="D7054" s="9"/>
      <c r="H7054" s="9"/>
    </row>
    <row r="7055" spans="1:8" ht="15.75" customHeight="1" x14ac:dyDescent="0.25">
      <c r="D7055" s="9"/>
      <c r="H7055" s="9"/>
    </row>
    <row r="7056" spans="1:8" ht="15.75" customHeight="1" x14ac:dyDescent="0.25">
      <c r="D7056" s="9"/>
      <c r="H7056" s="9"/>
    </row>
    <row r="7057" spans="1:8" ht="15.75" customHeight="1" x14ac:dyDescent="0.25">
      <c r="D7057" s="9"/>
      <c r="H7057" s="9"/>
    </row>
    <row r="7058" spans="1:8" ht="15.75" customHeight="1" x14ac:dyDescent="0.25">
      <c r="D7058" s="9"/>
      <c r="H7058" s="9"/>
    </row>
    <row r="7059" spans="1:8" ht="15.75" customHeight="1" x14ac:dyDescent="0.25">
      <c r="D7059" s="9"/>
      <c r="H7059" s="9"/>
    </row>
    <row r="7060" spans="1:8" ht="15.75" customHeight="1" x14ac:dyDescent="0.25">
      <c r="D7060" s="9"/>
      <c r="H7060" s="9"/>
    </row>
    <row r="7061" spans="1:8" ht="15.75" customHeight="1" x14ac:dyDescent="0.25">
      <c r="D7061" s="9"/>
      <c r="H7061" s="9"/>
    </row>
    <row r="7062" spans="1:8" ht="15.75" customHeight="1" x14ac:dyDescent="0.25">
      <c r="D7062" s="9"/>
      <c r="H7062" s="9"/>
    </row>
    <row r="7063" spans="1:8" ht="15.75" customHeight="1" x14ac:dyDescent="0.25">
      <c r="D7063" s="9"/>
      <c r="H7063" s="9"/>
    </row>
    <row r="7064" spans="1:8" ht="15.75" customHeight="1" x14ac:dyDescent="0.25">
      <c r="D7064" s="9"/>
      <c r="H7064" s="9"/>
    </row>
    <row r="7065" spans="1:8" ht="15.75" customHeight="1" x14ac:dyDescent="0.25">
      <c r="A7065" s="36" t="s">
        <v>21</v>
      </c>
      <c r="B7065" s="36"/>
      <c r="C7065" s="36"/>
      <c r="D7065" s="36"/>
      <c r="E7065" s="36"/>
      <c r="F7065" s="36"/>
      <c r="G7065" s="36"/>
      <c r="H7065" s="36"/>
    </row>
    <row r="7066" spans="1:8" ht="15.75" customHeight="1" x14ac:dyDescent="0.25">
      <c r="A7066" s="17"/>
      <c r="B7066" s="17"/>
      <c r="C7066" s="17"/>
      <c r="D7066" s="18"/>
      <c r="E7066" s="17"/>
      <c r="F7066" s="17"/>
      <c r="G7066" s="17"/>
      <c r="H7066" s="24"/>
    </row>
    <row r="7067" spans="1:8" ht="15.75" customHeight="1" x14ac:dyDescent="0.25">
      <c r="A7067" s="17" t="s">
        <v>28</v>
      </c>
      <c r="B7067" s="17"/>
      <c r="C7067" s="17"/>
      <c r="D7067" s="18"/>
      <c r="E7067" s="17"/>
      <c r="F7067" s="19" t="s">
        <v>24</v>
      </c>
      <c r="G7067" s="21" t="s">
        <v>1201</v>
      </c>
      <c r="H7067" s="22"/>
    </row>
    <row r="7068" spans="1:8" ht="15.75" customHeight="1" x14ac:dyDescent="0.25">
      <c r="A7068" s="17" t="inlineStr">
        <is>
          <t>Dealer-004</t>
        </is>
      </c>
      <c r="B7068" s="17"/>
      <c r="C7068" s="17"/>
      <c r="D7068" s="18"/>
      <c r="E7068" s="17"/>
      <c r="F7068" s="19" t="s">
        <v>29</v>
      </c>
      <c r="G7068" s="17" t="s">
        <v>1202</v>
      </c>
      <c r="H7068" s="18"/>
    </row>
    <row r="7069" spans="1:8" ht="15.75" customHeight="1" x14ac:dyDescent="0.25">
      <c r="A7069" s="17" t="inlineStr">
        <is>
          <t>Address line (redacted)</t>
        </is>
      </c>
      <c r="B7069" s="17"/>
      <c r="C7069" s="17"/>
      <c r="D7069" s="18"/>
      <c r="E7069" s="19"/>
      <c r="F7069" s="17"/>
      <c r="G7069" s="17"/>
      <c r="H7069" s="25"/>
    </row>
    <row r="7070" spans="1:8" ht="15.75" customHeight="1" x14ac:dyDescent="0.25">
      <c r="A7070" s="17" t="inlineStr">
        <is>
          <t>Address line (redacted)</t>
        </is>
      </c>
      <c r="B7070" s="17"/>
      <c r="C7070" s="17"/>
      <c r="D7070" s="18"/>
      <c r="E7070" s="19"/>
      <c r="F7070" s="17"/>
      <c r="G7070" s="17"/>
      <c r="H7070" s="25"/>
    </row>
    <row r="7071" spans="1:8" ht="15.75" customHeight="1" x14ac:dyDescent="0.25">
      <c r="A7071" s="17"/>
      <c r="B7071" s="17"/>
      <c r="D7071" s="18"/>
      <c r="E7071" s="19"/>
      <c r="F7071" s="17"/>
      <c r="G7071" s="17"/>
      <c r="H7071" s="25"/>
    </row>
    <row r="7072" spans="1:8" ht="15.75" customHeight="1" x14ac:dyDescent="0.25">
      <c r="A7072" s="17" t="s">
        <v>34</v>
      </c>
      <c r="B7072" s="17"/>
      <c r="C7072" s="17"/>
      <c r="D7072" s="18"/>
      <c r="E7072" s="17"/>
      <c r="F7072" s="18"/>
      <c r="G7072" s="17"/>
      <c r="H7072" s="25"/>
    </row>
    <row r="7073" spans="1:15" ht="15.75" customHeight="1" x14ac:dyDescent="0.25">
      <c r="A7073" s="17" t="s">
        <v>35</v>
      </c>
      <c r="B7073" s="17"/>
      <c r="C7073" s="17"/>
      <c r="D7073" s="18"/>
      <c r="E7073" s="17"/>
      <c r="F7073" s="18"/>
      <c r="G7073" s="17"/>
      <c r="H7073" s="25"/>
    </row>
    <row r="7074" spans="1:15" ht="15.75" customHeight="1" x14ac:dyDescent="0.25">
      <c r="A7074" s="17" t="s">
        <v>36</v>
      </c>
      <c r="B7074" s="17"/>
      <c r="C7074" s="17"/>
      <c r="D7074" s="18"/>
      <c r="E7074" s="17"/>
      <c r="F7074" s="18"/>
      <c r="G7074" s="17"/>
      <c r="H7074" s="25"/>
    </row>
    <row r="7075" spans="1:15" ht="15.75" customHeight="1" x14ac:dyDescent="0.25">
      <c r="A7075" s="643" t="s">
        <v>37</v>
      </c>
      <c r="B7075" s="93" t="s">
        <v>38</v>
      </c>
      <c r="C7075" s="93"/>
      <c r="D7075" s="644" t="s">
        <v>39</v>
      </c>
      <c r="E7075" s="91" t="s">
        <v>40</v>
      </c>
      <c r="F7075" s="92" t="s">
        <v>41</v>
      </c>
      <c r="G7075" s="93" t="s">
        <v>42</v>
      </c>
      <c r="H7075" s="94" t="s">
        <v>43</v>
      </c>
    </row>
    <row r="7076" spans="1:15" ht="15.75" customHeight="1" x14ac:dyDescent="0.25">
      <c r="A7076" s="116"/>
      <c r="B7076" s="251"/>
      <c r="C7076" s="249"/>
      <c r="D7076" s="251"/>
      <c r="E7076" s="251"/>
      <c r="F7076" s="590"/>
      <c r="G7076" s="251"/>
      <c r="H7076" s="526"/>
    </row>
    <row r="7077" spans="1:15" ht="12.75" customHeight="1" x14ac:dyDescent="0.25">
      <c r="A7077" s="524"/>
      <c r="B7077" s="645" t="s">
        <v>1513</v>
      </c>
      <c r="C7077" s="645"/>
      <c r="D7077" s="106"/>
      <c r="E7077" s="106"/>
      <c r="F7077" s="251"/>
      <c r="G7077" s="251"/>
      <c r="H7077" s="526"/>
      <c r="I7077" s="528"/>
      <c r="J7077" s="528"/>
      <c r="K7077" s="528"/>
      <c r="L7077" s="528"/>
      <c r="M7077" s="528"/>
      <c r="N7077" s="528"/>
      <c r="O7077" s="528"/>
    </row>
    <row r="7078" spans="1:15" ht="15.75" customHeight="1" x14ac:dyDescent="0.25">
      <c r="A7078" s="646">
        <v>1</v>
      </c>
      <c r="B7078" s="647" t="s">
        <v>1607</v>
      </c>
      <c r="C7078" s="648"/>
      <c r="D7078" s="608">
        <v>5</v>
      </c>
      <c r="E7078" s="609">
        <v>5</v>
      </c>
      <c r="F7078" s="649">
        <v>24</v>
      </c>
      <c r="G7078" s="649">
        <v>1</v>
      </c>
      <c r="H7078" s="526">
        <f>+G7078*F7078</f>
      </c>
      <c r="I7078" s="528"/>
      <c r="J7078" s="528"/>
      <c r="K7078" s="528"/>
      <c r="L7078" s="528"/>
      <c r="M7078" s="528"/>
      <c r="N7078" s="528"/>
      <c r="O7078" s="528"/>
    </row>
    <row r="7079" spans="1:15" ht="15.75" customHeight="1" x14ac:dyDescent="0.25">
      <c r="A7079" s="560"/>
      <c r="B7079" s="650"/>
      <c r="C7079" s="650"/>
      <c r="D7079" s="608"/>
      <c r="E7079" s="609"/>
      <c r="F7079" s="566">
        <v>1</v>
      </c>
      <c r="G7079" s="224" t="s">
        <v>571</v>
      </c>
      <c r="H7079" s="45"/>
      <c r="I7079" s="528"/>
    </row>
    <row r="7080" spans="1:15" ht="19.5" customHeight="1" x14ac:dyDescent="0.25">
      <c r="A7080" s="524">
        <v>2</v>
      </c>
      <c r="B7080" s="651" t="s">
        <v>1608</v>
      </c>
      <c r="C7080" s="648"/>
      <c r="D7080" s="652">
        <v>2.5</v>
      </c>
      <c r="E7080" s="652">
        <v>10</v>
      </c>
      <c r="F7080" s="525">
        <v>24</v>
      </c>
      <c r="G7080" s="525">
        <v>1</v>
      </c>
      <c r="H7080" s="526">
        <f>+G7080*F7080</f>
      </c>
      <c r="I7080" s="528"/>
      <c r="J7080" s="528"/>
      <c r="K7080" s="528"/>
      <c r="L7080" s="528"/>
      <c r="M7080" s="528"/>
      <c r="N7080" s="528"/>
      <c r="O7080" s="528"/>
    </row>
    <row r="7081" spans="1:15" ht="19.5" customHeight="1" x14ac:dyDescent="0.25">
      <c r="A7081" s="524">
        <v>3</v>
      </c>
      <c r="B7081" s="651" t="s">
        <v>1608</v>
      </c>
      <c r="C7081" s="648"/>
      <c r="D7081" s="653"/>
      <c r="E7081" s="653"/>
      <c r="F7081" s="525">
        <v>1</v>
      </c>
      <c r="G7081" s="654" t="s">
        <v>571</v>
      </c>
      <c r="H7081" s="526"/>
      <c r="I7081" s="528"/>
      <c r="J7081" s="528"/>
      <c r="K7081" s="528"/>
      <c r="L7081" s="528"/>
      <c r="M7081" s="528"/>
      <c r="N7081" s="528"/>
      <c r="O7081" s="528"/>
    </row>
    <row r="7082" spans="1:15" ht="12.75" customHeight="1" x14ac:dyDescent="0.25">
      <c r="A7082" s="646"/>
      <c r="B7082" s="645" t="s">
        <v>1513</v>
      </c>
      <c r="C7082" s="645"/>
      <c r="D7082" s="655"/>
      <c r="E7082" s="655"/>
      <c r="F7082" s="649"/>
      <c r="G7082" s="649"/>
      <c r="H7082" s="526"/>
      <c r="I7082" s="528"/>
      <c r="J7082" s="528"/>
      <c r="K7082" s="528"/>
      <c r="L7082" s="528"/>
      <c r="M7082" s="528"/>
      <c r="N7082" s="528"/>
      <c r="O7082" s="528"/>
    </row>
    <row r="7083" spans="1:15" ht="15.75" customHeight="1" x14ac:dyDescent="0.25">
      <c r="A7083" s="656">
        <v>4</v>
      </c>
      <c r="B7083" s="647" t="s">
        <v>160</v>
      </c>
      <c r="C7083" s="657" t="s">
        <v>381</v>
      </c>
      <c r="D7083" s="658">
        <v>3</v>
      </c>
      <c r="E7083" s="659">
        <v>5</v>
      </c>
      <c r="F7083" s="649">
        <v>13</v>
      </c>
      <c r="G7083" s="649">
        <v>1</v>
      </c>
      <c r="H7083" s="526">
        <f>G7083*F7083</f>
      </c>
      <c r="I7083" s="528"/>
      <c r="J7083" s="528"/>
      <c r="K7083" s="528"/>
      <c r="L7083" s="528"/>
      <c r="M7083" s="528"/>
      <c r="N7083" s="528"/>
      <c r="O7083" s="528"/>
    </row>
    <row r="7084" spans="1:15" ht="15.75" customHeight="1" x14ac:dyDescent="0.25">
      <c r="A7084" s="656">
        <v>5</v>
      </c>
      <c r="B7084" s="647" t="s">
        <v>160</v>
      </c>
      <c r="C7084" s="657" t="s">
        <v>381</v>
      </c>
      <c r="D7084" s="660"/>
      <c r="E7084" s="661"/>
      <c r="F7084" s="649">
        <v>2</v>
      </c>
      <c r="G7084" s="654" t="s">
        <v>571</v>
      </c>
      <c r="H7084" s="526"/>
      <c r="I7084" s="528"/>
      <c r="J7084" s="528"/>
      <c r="K7084" s="528"/>
      <c r="L7084" s="528"/>
      <c r="M7084" s="528"/>
      <c r="N7084" s="528"/>
      <c r="O7084" s="528"/>
    </row>
    <row r="7085" spans="1:15" ht="28.5" customHeight="1" x14ac:dyDescent="0.25">
      <c r="A7085" s="560"/>
      <c r="B7085" s="626" t="s">
        <v>1610</v>
      </c>
      <c r="C7085" s="627"/>
      <c r="D7085" s="557"/>
      <c r="E7085" s="595"/>
      <c r="F7085" s="565"/>
      <c r="G7085" s="566"/>
      <c r="H7085" s="45"/>
      <c r="I7085" s="528"/>
    </row>
    <row r="7086" spans="1:15" ht="15.75" customHeight="1" x14ac:dyDescent="0.25">
      <c r="A7086" s="560"/>
      <c r="B7086" s="592"/>
      <c r="C7086" s="594"/>
      <c r="D7086" s="557"/>
      <c r="E7086" s="595"/>
      <c r="F7086" s="565"/>
      <c r="G7086" s="566"/>
      <c r="H7086" s="45"/>
    </row>
    <row r="7087" spans="1:15" ht="15.75" customHeight="1" x14ac:dyDescent="0.25">
      <c r="A7087" s="560"/>
      <c r="B7087" s="592"/>
      <c r="C7087" s="594"/>
      <c r="D7087" s="557"/>
      <c r="E7087" s="595"/>
      <c r="F7087" s="565"/>
      <c r="G7087" s="566"/>
      <c r="H7087" s="45"/>
    </row>
    <row r="7088" spans="1:15" ht="15.75" customHeight="1" x14ac:dyDescent="0.25">
      <c r="A7088" s="560"/>
      <c r="B7088" s="592"/>
      <c r="C7088" s="594"/>
      <c r="D7088" s="557"/>
      <c r="E7088" s="595"/>
      <c r="F7088" s="565"/>
      <c r="G7088" s="566"/>
      <c r="H7088" s="45"/>
    </row>
    <row r="7089" spans="1:8" ht="15.75" customHeight="1" x14ac:dyDescent="0.25">
      <c r="A7089" s="560"/>
      <c r="B7089" s="593"/>
      <c r="C7089" s="662"/>
      <c r="D7089" s="602"/>
      <c r="E7089" s="602"/>
      <c r="F7089" s="603"/>
      <c r="G7089" s="602"/>
      <c r="H7089" s="604"/>
    </row>
    <row r="7090" spans="1:8" ht="15.75" customHeight="1" x14ac:dyDescent="0.25">
      <c r="A7090" s="41"/>
      <c r="B7090" s="396"/>
      <c r="C7090" s="397" t="s">
        <v>58</v>
      </c>
      <c r="D7090" s="28">
        <f>SUM(D7077:D7089)</f>
      </c>
      <c r="E7090" s="28"/>
      <c r="F7090" s="28">
        <f>SUM(F7077:F7089)</f>
      </c>
      <c r="G7090" s="339"/>
      <c r="H7090" s="328">
        <f>SUM(H7078:H7089)</f>
      </c>
    </row>
    <row r="7091" spans="1:8" ht="15.75" customHeight="1" x14ac:dyDescent="0.25">
      <c r="A7091" s="122"/>
      <c r="B7091" s="123"/>
      <c r="C7091" s="125"/>
      <c r="D7091" s="60"/>
      <c r="E7091" s="125"/>
      <c r="F7091" s="125"/>
      <c r="G7091" s="126"/>
      <c r="H7091" s="74"/>
    </row>
    <row r="7092" spans="1:8" ht="15.75" customHeight="1" x14ac:dyDescent="0.25">
      <c r="A7092" s="36" t="s">
        <v>72</v>
      </c>
      <c r="B7092" s="36"/>
      <c r="C7092" s="36"/>
      <c r="D7092" s="36"/>
      <c r="E7092" s="36"/>
      <c r="F7092" s="36"/>
      <c r="G7092" s="36"/>
      <c r="H7092" s="36"/>
    </row>
    <row r="7093" spans="1:8" ht="15.75" customHeight="1" x14ac:dyDescent="0.25">
      <c r="A7093" s="76"/>
      <c r="B7093" s="76"/>
      <c r="C7093" s="76"/>
      <c r="D7093" s="77" t="s">
        <v>59</v>
      </c>
      <c r="E7093" s="76" t="s">
        <v>60</v>
      </c>
      <c r="F7093" s="76"/>
      <c r="G7093" s="17"/>
      <c r="H7093" s="25"/>
    </row>
    <row r="7094" spans="1:8" ht="15.75" customHeight="1" x14ac:dyDescent="0.25">
      <c r="A7094" s="76"/>
      <c r="B7094" s="76"/>
      <c r="C7094" s="76"/>
      <c r="D7094" s="77"/>
      <c r="E7094" s="76"/>
      <c r="F7094" s="76"/>
      <c r="G7094" s="17"/>
      <c r="H7094" s="25"/>
    </row>
    <row r="7095" spans="1:8" ht="15.75" customHeight="1" x14ac:dyDescent="0.25">
      <c r="A7095" s="76"/>
      <c r="B7095" s="76"/>
      <c r="C7095" s="76"/>
      <c r="D7095" s="77"/>
      <c r="E7095" s="76" t="s">
        <v>61</v>
      </c>
      <c r="F7095" s="76"/>
      <c r="G7095" s="17"/>
      <c r="H7095" s="25"/>
    </row>
    <row r="7096" spans="1:8" ht="15.75" customHeight="1" x14ac:dyDescent="0.25">
      <c r="D7096" s="9"/>
      <c r="H7096" s="9"/>
    </row>
    <row r="7097" spans="1:8" ht="15.75" customHeight="1" x14ac:dyDescent="0.25">
      <c r="D7097" s="9"/>
      <c r="H7097" s="9"/>
    </row>
    <row r="7098" spans="1:8" ht="15.75" customHeight="1" x14ac:dyDescent="0.25">
      <c r="D7098" s="9"/>
      <c r="H7098" s="9"/>
    </row>
    <row r="7099" spans="1:8" ht="15.75" customHeight="1" x14ac:dyDescent="0.25">
      <c r="D7099" s="9"/>
      <c r="H7099" s="9"/>
    </row>
    <row r="7100" spans="1:8" ht="15.75" customHeight="1" x14ac:dyDescent="0.25">
      <c r="D7100" s="9"/>
      <c r="H7100" s="9"/>
    </row>
    <row r="7101" spans="1:8" ht="15.75" customHeight="1" x14ac:dyDescent="0.25">
      <c r="D7101" s="9"/>
      <c r="H7101" s="9"/>
    </row>
    <row r="7102" spans="1:8" ht="15.75" customHeight="1" x14ac:dyDescent="0.25">
      <c r="D7102" s="9"/>
      <c r="H7102" s="9"/>
    </row>
    <row r="7103" spans="1:8" ht="15.75" customHeight="1" x14ac:dyDescent="0.25">
      <c r="D7103" s="9"/>
      <c r="H7103" s="9"/>
    </row>
    <row r="7104" spans="1:8" ht="15.75" customHeight="1" x14ac:dyDescent="0.25">
      <c r="D7104" s="9"/>
      <c r="H7104" s="9"/>
    </row>
    <row r="7105" spans="1:8" ht="15.75" customHeight="1" x14ac:dyDescent="0.25">
      <c r="D7105" s="9"/>
      <c r="H7105" s="9"/>
    </row>
    <row r="7106" spans="1:8" ht="15.75" customHeight="1" x14ac:dyDescent="0.25">
      <c r="D7106" s="9"/>
      <c r="H7106" s="9"/>
    </row>
    <row r="7107" spans="1:8" ht="15.75" customHeight="1" x14ac:dyDescent="0.25">
      <c r="D7107" s="9"/>
      <c r="H7107" s="9"/>
    </row>
    <row r="7108" spans="1:8" ht="15.75" customHeight="1" x14ac:dyDescent="0.25">
      <c r="D7108" s="9"/>
      <c r="H7108" s="9"/>
    </row>
    <row r="7109" spans="1:8" ht="15.75" customHeight="1" x14ac:dyDescent="0.25">
      <c r="D7109" s="9"/>
      <c r="H7109" s="9"/>
    </row>
    <row r="7110" spans="1:8" ht="15.75" customHeight="1" x14ac:dyDescent="0.25">
      <c r="A7110" s="36" t="s">
        <v>21</v>
      </c>
      <c r="B7110" s="36"/>
      <c r="C7110" s="36"/>
      <c r="D7110" s="36"/>
      <c r="E7110" s="36"/>
      <c r="F7110" s="36"/>
      <c r="G7110" s="36"/>
      <c r="H7110" s="36"/>
    </row>
    <row r="7111" spans="1:8" ht="15.75" customHeight="1" x14ac:dyDescent="0.25">
      <c r="A7111" s="17"/>
      <c r="B7111" s="17"/>
      <c r="C7111" s="17"/>
      <c r="D7111" s="18"/>
      <c r="E7111" s="17"/>
      <c r="F7111" s="17"/>
      <c r="G7111" s="17"/>
      <c r="H7111" s="24"/>
    </row>
    <row r="7112" spans="1:8" ht="15.75" customHeight="1" x14ac:dyDescent="0.25">
      <c r="A7112" s="17" t="s">
        <v>28</v>
      </c>
      <c r="B7112" s="17"/>
      <c r="C7112" s="17"/>
      <c r="D7112" s="18"/>
      <c r="E7112" s="17"/>
      <c r="F7112" s="19" t="s">
        <v>24</v>
      </c>
      <c r="G7112" s="21" t="s">
        <v>1201</v>
      </c>
      <c r="H7112" s="22"/>
    </row>
    <row r="7113" spans="1:8" ht="15.75" customHeight="1" x14ac:dyDescent="0.3">
      <c r="A7113" s="87" t="inlineStr">
        <is>
          <t>Dealer-002</t>
        </is>
      </c>
      <c r="B7113" s="87"/>
      <c r="C7113" s="17"/>
      <c r="D7113" s="18"/>
      <c r="E7113" s="17"/>
      <c r="F7113" s="19" t="s">
        <v>29</v>
      </c>
      <c r="G7113" s="17" t="s">
        <v>1213</v>
      </c>
      <c r="H7113" s="18"/>
    </row>
    <row r="7114" spans="1:8" ht="15.75" customHeight="1" x14ac:dyDescent="0.3">
      <c r="A7114" s="87" t="inlineStr">
        <is>
          <t>Address line (redacted)</t>
        </is>
      </c>
      <c r="B7114" s="87"/>
      <c r="C7114" s="17"/>
      <c r="D7114" s="18"/>
      <c r="E7114" s="19"/>
      <c r="F7114" s="17"/>
      <c r="G7114" s="17"/>
      <c r="H7114" s="25"/>
    </row>
    <row r="7115" spans="1:8" ht="15.75" customHeight="1" x14ac:dyDescent="0.3">
      <c r="A7115" s="87" t="inlineStr">
        <is>
          <t>Address line (redacted)</t>
        </is>
      </c>
      <c r="B7115" s="87"/>
      <c r="C7115" s="17"/>
      <c r="D7115" s="24"/>
      <c r="E7115" s="17"/>
      <c r="F7115" s="18"/>
      <c r="G7115" s="17"/>
      <c r="H7115" s="25"/>
    </row>
    <row r="7116" spans="1:8" ht="15.75" customHeight="1" x14ac:dyDescent="0.25">
      <c r="D7116" s="24"/>
      <c r="E7116" s="17"/>
      <c r="F7116" s="18"/>
      <c r="G7116" s="17"/>
      <c r="H7116" s="25"/>
    </row>
    <row r="7117" spans="1:8" ht="15.75" customHeight="1" x14ac:dyDescent="0.25">
      <c r="A7117" s="17" t="s">
        <v>34</v>
      </c>
      <c r="B7117" s="17"/>
      <c r="C7117" s="17"/>
      <c r="D7117" s="18"/>
      <c r="E7117" s="17"/>
      <c r="F7117" s="18"/>
      <c r="G7117" s="17"/>
      <c r="H7117" s="25"/>
    </row>
    <row r="7118" spans="1:8" ht="15.75" customHeight="1" x14ac:dyDescent="0.25">
      <c r="A7118" s="17" t="s">
        <v>35</v>
      </c>
      <c r="B7118" s="17"/>
      <c r="C7118" s="17"/>
      <c r="D7118" s="18"/>
      <c r="E7118" s="17"/>
      <c r="F7118" s="18"/>
      <c r="G7118" s="17"/>
      <c r="H7118" s="25"/>
    </row>
    <row r="7119" spans="1:8" ht="15.75" customHeight="1" x14ac:dyDescent="0.25">
      <c r="A7119" s="17" t="s">
        <v>36</v>
      </c>
      <c r="B7119" s="17"/>
      <c r="C7119" s="17"/>
      <c r="D7119" s="18"/>
      <c r="E7119" s="17"/>
      <c r="F7119" s="18"/>
      <c r="G7119" s="17"/>
      <c r="H7119" s="25"/>
    </row>
    <row r="7120" spans="1:8" ht="15.75" customHeight="1" x14ac:dyDescent="0.25">
      <c r="A7120" s="26" t="s">
        <v>37</v>
      </c>
      <c r="B7120" s="27" t="s">
        <v>38</v>
      </c>
      <c r="C7120" s="401"/>
      <c r="D7120" s="663" t="s">
        <v>39</v>
      </c>
      <c r="E7120" s="403" t="s">
        <v>40</v>
      </c>
      <c r="F7120" s="30" t="s">
        <v>41</v>
      </c>
      <c r="G7120" s="31" t="s">
        <v>42</v>
      </c>
      <c r="H7120" s="33" t="s">
        <v>43</v>
      </c>
    </row>
    <row r="7121" spans="1:15" ht="15.75" customHeight="1" x14ac:dyDescent="0.25">
      <c r="A7121" s="550"/>
      <c r="B7121" s="551"/>
      <c r="C7121" s="552"/>
      <c r="D7121" s="553"/>
      <c r="E7121" s="553"/>
      <c r="F7121" s="554"/>
      <c r="G7121" s="555"/>
      <c r="H7121" s="556"/>
    </row>
    <row r="7122" spans="1:15" ht="15" customHeight="1" x14ac:dyDescent="0.25">
      <c r="A7122" s="47"/>
      <c r="B7122" s="575" t="s">
        <v>1613</v>
      </c>
      <c r="C7122" s="576"/>
      <c r="D7122" s="194"/>
      <c r="E7122" s="300"/>
      <c r="F7122" s="296"/>
      <c r="G7122" s="50"/>
      <c r="H7122" s="45"/>
    </row>
    <row r="7123" spans="1:15" ht="19.5" customHeight="1" x14ac:dyDescent="0.25">
      <c r="A7123" s="524">
        <v>1</v>
      </c>
      <c r="B7123" s="323" t="s">
        <v>1615</v>
      </c>
      <c r="C7123" s="106"/>
      <c r="D7123" s="106">
        <v>10</v>
      </c>
      <c r="E7123" s="106">
        <v>5</v>
      </c>
      <c r="F7123" s="525">
        <f>+E7123*D7123</f>
      </c>
      <c r="G7123" s="525">
        <v>1</v>
      </c>
      <c r="H7123" s="526">
        <f t="shared" ref="H7123:H7124" si="297">+G7123*F7123</f>
      </c>
      <c r="I7123" s="528"/>
      <c r="J7123" s="528"/>
      <c r="K7123" s="528"/>
      <c r="L7123" s="528"/>
      <c r="M7123" s="528"/>
      <c r="N7123" s="528"/>
      <c r="O7123" s="528"/>
    </row>
    <row r="7124" spans="1:15" ht="19.5" customHeight="1" x14ac:dyDescent="0.25">
      <c r="A7124" s="524">
        <v>2</v>
      </c>
      <c r="B7124" s="651" t="s">
        <v>1608</v>
      </c>
      <c r="C7124" s="648"/>
      <c r="D7124" s="652">
        <v>2.5</v>
      </c>
      <c r="E7124" s="652">
        <v>10</v>
      </c>
      <c r="F7124" s="525">
        <v>24</v>
      </c>
      <c r="G7124" s="525">
        <v>1</v>
      </c>
      <c r="H7124" s="526">
        <f t="shared" si="297"/>
      </c>
      <c r="I7124" s="528"/>
      <c r="J7124" s="528"/>
      <c r="K7124" s="528"/>
      <c r="L7124" s="528"/>
      <c r="M7124" s="528"/>
      <c r="N7124" s="528"/>
      <c r="O7124" s="528"/>
    </row>
    <row r="7125" spans="1:15" ht="19.5" customHeight="1" x14ac:dyDescent="0.25">
      <c r="A7125" s="524">
        <v>3</v>
      </c>
      <c r="B7125" s="651" t="s">
        <v>1608</v>
      </c>
      <c r="C7125" s="648"/>
      <c r="D7125" s="653"/>
      <c r="E7125" s="653"/>
      <c r="F7125" s="525">
        <v>1</v>
      </c>
      <c r="G7125" s="654" t="s">
        <v>571</v>
      </c>
      <c r="H7125" s="526"/>
      <c r="I7125" s="528"/>
      <c r="J7125" s="528"/>
      <c r="K7125" s="528"/>
      <c r="L7125" s="528"/>
      <c r="M7125" s="528"/>
      <c r="N7125" s="528"/>
      <c r="O7125" s="528"/>
    </row>
    <row r="7126" spans="1:15" ht="19.5" customHeight="1" x14ac:dyDescent="0.25">
      <c r="A7126" s="524"/>
      <c r="B7126" s="575" t="s">
        <v>1616</v>
      </c>
      <c r="C7126" s="576"/>
      <c r="D7126" s="664"/>
      <c r="E7126" s="664"/>
      <c r="F7126" s="525"/>
      <c r="G7126" s="251"/>
      <c r="H7126" s="526"/>
      <c r="I7126" s="528"/>
      <c r="J7126" s="528"/>
      <c r="K7126" s="528"/>
      <c r="L7126" s="528"/>
      <c r="M7126" s="528"/>
      <c r="N7126" s="528"/>
      <c r="O7126" s="528"/>
    </row>
    <row r="7127" spans="1:15" ht="19.5" customHeight="1" x14ac:dyDescent="0.25">
      <c r="A7127" s="524">
        <v>4</v>
      </c>
      <c r="B7127" s="651" t="s">
        <v>931</v>
      </c>
      <c r="C7127" s="648"/>
      <c r="D7127" s="652">
        <v>1</v>
      </c>
      <c r="E7127" s="652">
        <v>200</v>
      </c>
      <c r="F7127" s="525">
        <v>179</v>
      </c>
      <c r="G7127" s="525">
        <v>1</v>
      </c>
      <c r="H7127" s="526">
        <f>+G7127*F7127</f>
      </c>
      <c r="I7127" s="528"/>
      <c r="J7127" s="528"/>
      <c r="K7127" s="528"/>
      <c r="L7127" s="528"/>
      <c r="M7127" s="528"/>
      <c r="N7127" s="528"/>
      <c r="O7127" s="528"/>
    </row>
    <row r="7128" spans="1:15" ht="19.5" customHeight="1" x14ac:dyDescent="0.25">
      <c r="A7128" s="524">
        <v>5</v>
      </c>
      <c r="B7128" s="651" t="s">
        <v>931</v>
      </c>
      <c r="C7128" s="665"/>
      <c r="D7128" s="653"/>
      <c r="E7128" s="653"/>
      <c r="F7128" s="525">
        <v>20</v>
      </c>
      <c r="G7128" s="654" t="s">
        <v>571</v>
      </c>
      <c r="H7128" s="526"/>
      <c r="I7128" s="528"/>
      <c r="J7128" s="528"/>
      <c r="K7128" s="528"/>
      <c r="L7128" s="528"/>
      <c r="M7128" s="528"/>
      <c r="N7128" s="528"/>
      <c r="O7128" s="528"/>
    </row>
    <row r="7129" spans="1:15" ht="19.5" customHeight="1" x14ac:dyDescent="0.25">
      <c r="A7129" s="524"/>
      <c r="B7129" s="665"/>
      <c r="C7129" s="665"/>
      <c r="D7129" s="664"/>
      <c r="E7129" s="664"/>
      <c r="F7129" s="525"/>
      <c r="G7129" s="251"/>
      <c r="H7129" s="526"/>
      <c r="I7129" s="528"/>
      <c r="J7129" s="528"/>
      <c r="K7129" s="528"/>
      <c r="L7129" s="528"/>
      <c r="M7129" s="528"/>
      <c r="N7129" s="528"/>
      <c r="O7129" s="528"/>
    </row>
    <row r="7130" spans="1:15" ht="15.75" customHeight="1" x14ac:dyDescent="0.25">
      <c r="A7130" s="47"/>
      <c r="B7130" s="333"/>
      <c r="C7130" s="666"/>
      <c r="D7130" s="194"/>
      <c r="E7130" s="194"/>
      <c r="F7130" s="43"/>
      <c r="G7130" s="194"/>
      <c r="H7130" s="45"/>
    </row>
    <row r="7131" spans="1:15" ht="15.75" customHeight="1" x14ac:dyDescent="0.25">
      <c r="A7131" s="62"/>
      <c r="B7131" s="63"/>
      <c r="C7131" s="667" t="s">
        <v>58</v>
      </c>
      <c r="D7131" s="338">
        <f>SUM(D7123:D7130)</f>
      </c>
      <c r="E7131" s="28"/>
      <c r="F7131" s="338">
        <f>SUM(F7122:F7130)</f>
      </c>
      <c r="G7131" s="339"/>
      <c r="H7131" s="328">
        <f>SUM(H7123:H7130)</f>
      </c>
    </row>
    <row r="7132" spans="1:15" ht="15.75" customHeight="1" x14ac:dyDescent="0.25">
      <c r="A7132" s="69"/>
      <c r="B7132" s="70"/>
      <c r="C7132" s="70"/>
      <c r="D7132" s="71"/>
      <c r="E7132" s="70"/>
      <c r="F7132" s="72"/>
      <c r="G7132" s="73"/>
      <c r="H7132" s="74"/>
    </row>
    <row r="7133" spans="1:15" ht="15.75" customHeight="1" x14ac:dyDescent="0.25">
      <c r="A7133" s="85" t="s">
        <v>72</v>
      </c>
      <c r="B7133" s="85"/>
      <c r="C7133" s="85"/>
      <c r="D7133" s="85"/>
      <c r="E7133" s="85"/>
      <c r="F7133" s="85"/>
      <c r="G7133" s="85"/>
      <c r="H7133" s="85"/>
    </row>
    <row r="7134" spans="1:15" ht="15.75" customHeight="1" x14ac:dyDescent="0.25">
      <c r="A7134" s="76"/>
      <c r="B7134" s="76"/>
      <c r="C7134" s="76"/>
      <c r="D7134" s="77" t="s">
        <v>59</v>
      </c>
      <c r="E7134" s="76" t="s">
        <v>60</v>
      </c>
      <c r="F7134" s="76"/>
      <c r="G7134" s="17"/>
      <c r="H7134" s="25"/>
    </row>
    <row r="7135" spans="1:15" ht="15.75" customHeight="1" x14ac:dyDescent="0.25">
      <c r="A7135" s="76"/>
      <c r="B7135" s="76"/>
      <c r="C7135" s="76"/>
      <c r="D7135" s="77"/>
      <c r="E7135" s="76"/>
      <c r="F7135" s="76"/>
      <c r="G7135" s="17"/>
      <c r="H7135" s="25"/>
    </row>
    <row r="7136" spans="1:15" ht="15.75" customHeight="1" x14ac:dyDescent="0.25">
      <c r="A7136" s="76"/>
      <c r="B7136" s="76"/>
      <c r="C7136" s="76"/>
      <c r="D7136" s="77"/>
      <c r="E7136" s="76" t="s">
        <v>61</v>
      </c>
      <c r="F7136" s="76"/>
      <c r="G7136" s="17"/>
      <c r="H7136" s="25"/>
    </row>
    <row r="7137" spans="4:8" ht="15.75" customHeight="1" x14ac:dyDescent="0.25">
      <c r="D7137" s="9"/>
      <c r="H7137" s="9"/>
    </row>
    <row r="7138" spans="4:8" ht="15.75" customHeight="1" x14ac:dyDescent="0.25">
      <c r="D7138" s="9"/>
      <c r="H7138" s="9"/>
    </row>
    <row r="7139" spans="4:8" ht="15.75" customHeight="1" x14ac:dyDescent="0.25">
      <c r="D7139" s="9"/>
      <c r="H7139" s="9"/>
    </row>
    <row r="7140" spans="4:8" ht="15.75" customHeight="1" x14ac:dyDescent="0.25">
      <c r="D7140" s="9"/>
      <c r="H7140" s="9"/>
    </row>
    <row r="7141" spans="4:8" ht="15.75" customHeight="1" x14ac:dyDescent="0.25">
      <c r="D7141" s="9"/>
      <c r="H7141" s="9"/>
    </row>
    <row r="7142" spans="4:8" ht="15.75" customHeight="1" x14ac:dyDescent="0.25">
      <c r="D7142" s="9"/>
      <c r="H7142" s="9"/>
    </row>
    <row r="7143" spans="4:8" ht="15.75" customHeight="1" x14ac:dyDescent="0.25">
      <c r="D7143" s="9"/>
      <c r="H7143" s="9"/>
    </row>
    <row r="7144" spans="4:8" ht="15.75" customHeight="1" x14ac:dyDescent="0.25">
      <c r="D7144" s="9"/>
      <c r="H7144" s="9"/>
    </row>
    <row r="7145" spans="4:8" ht="15.75" customHeight="1" x14ac:dyDescent="0.25">
      <c r="D7145" s="9"/>
      <c r="H7145" s="9"/>
    </row>
    <row r="7146" spans="4:8" ht="15.75" customHeight="1" x14ac:dyDescent="0.25">
      <c r="D7146" s="9"/>
      <c r="H7146" s="9"/>
    </row>
    <row r="7147" spans="4:8" ht="15.75" customHeight="1" x14ac:dyDescent="0.25">
      <c r="D7147" s="9"/>
      <c r="H7147" s="9"/>
    </row>
    <row r="7148" spans="4:8" ht="15.75" customHeight="1" x14ac:dyDescent="0.25">
      <c r="D7148" s="9"/>
      <c r="H7148" s="9"/>
    </row>
    <row r="7149" spans="4:8" ht="15.75" customHeight="1" x14ac:dyDescent="0.25">
      <c r="D7149" s="9"/>
      <c r="H7149" s="9"/>
    </row>
    <row r="7150" spans="4:8" ht="15.75" customHeight="1" x14ac:dyDescent="0.25">
      <c r="D7150" s="9"/>
      <c r="H7150" s="9"/>
    </row>
    <row r="7151" spans="4:8" ht="15.75" customHeight="1" x14ac:dyDescent="0.25">
      <c r="D7151" s="9"/>
      <c r="H7151" s="9"/>
    </row>
    <row r="7152" spans="4:8" ht="15.75" customHeight="1" x14ac:dyDescent="0.25">
      <c r="D7152" s="9"/>
      <c r="H7152" s="9"/>
    </row>
    <row r="7153" spans="1:8" ht="15.75" customHeight="1" x14ac:dyDescent="0.25">
      <c r="A7153" s="10" t="s">
        <v>21</v>
      </c>
      <c r="B7153" s="10"/>
      <c r="C7153" s="10"/>
      <c r="D7153" s="10"/>
      <c r="E7153" s="10"/>
      <c r="F7153" s="10"/>
      <c r="G7153" s="10"/>
      <c r="H7153" s="10"/>
    </row>
    <row r="7154" spans="1:8" ht="15.75" customHeight="1" x14ac:dyDescent="0.25">
      <c r="D7154" s="9"/>
      <c r="H7154" s="9"/>
    </row>
    <row r="7155" spans="1:8" ht="15.75" customHeight="1" x14ac:dyDescent="0.25">
      <c r="A7155" s="17" t="s">
        <v>28</v>
      </c>
      <c r="B7155" s="17"/>
      <c r="C7155" s="17"/>
      <c r="E7155" s="17"/>
      <c r="F7155" s="19" t="s">
        <v>24</v>
      </c>
      <c r="G7155" s="21" t="s">
        <v>1201</v>
      </c>
      <c r="H7155" s="22"/>
    </row>
    <row r="7156" spans="1:8" ht="15.75" customHeight="1" x14ac:dyDescent="0.25">
      <c r="A7156" s="17" t="inlineStr">
        <is>
          <t>Dealer-013</t>
        </is>
      </c>
      <c r="B7156" s="17"/>
      <c r="C7156" s="17" t="inlineStr">
        <is>
          <t>ATTN: Contact-003</t>
        </is>
      </c>
      <c r="E7156" s="17"/>
      <c r="F7156" s="19" t="s">
        <v>29</v>
      </c>
      <c r="G7156" s="17" t="s">
        <v>1237</v>
      </c>
      <c r="H7156" s="18"/>
    </row>
    <row r="7157" spans="1:8" ht="15.75" customHeight="1" x14ac:dyDescent="0.25">
      <c r="A7157" s="17" t="inlineStr">
        <is>
          <t>Address line (redacted)</t>
        </is>
      </c>
      <c r="B7157" s="17"/>
      <c r="C7157" s="138"/>
      <c r="D7157" s="138"/>
      <c r="E7157" s="138"/>
      <c r="H7157" s="9"/>
    </row>
    <row r="7158" spans="1:8" ht="15.75" customHeight="1" x14ac:dyDescent="0.25">
      <c r="A7158" s="17" t="inlineStr">
        <is>
          <t>Address line (redacted)</t>
        </is>
      </c>
      <c r="B7158" s="17"/>
      <c r="C7158" s="138"/>
      <c r="D7158" s="138"/>
      <c r="E7158" s="138"/>
      <c r="H7158" s="9"/>
    </row>
    <row r="7159" spans="1:8" ht="15.75" customHeight="1" x14ac:dyDescent="0.25">
      <c r="A7159" s="17"/>
      <c r="B7159" s="17"/>
      <c r="C7159" s="138"/>
      <c r="D7159" s="138"/>
      <c r="E7159" s="138"/>
      <c r="H7159" s="9"/>
    </row>
    <row r="7160" spans="1:8" ht="15.75" customHeight="1" x14ac:dyDescent="0.25">
      <c r="A7160" s="17" t="s">
        <v>79</v>
      </c>
      <c r="B7160" s="17"/>
      <c r="C7160" s="17"/>
      <c r="D7160" s="18"/>
      <c r="E7160" s="17"/>
      <c r="F7160" s="18"/>
      <c r="G7160" s="17"/>
      <c r="H7160" s="25"/>
    </row>
    <row r="7161" spans="1:8" ht="15.75" customHeight="1" x14ac:dyDescent="0.25">
      <c r="A7161" s="17"/>
      <c r="B7161" s="17"/>
      <c r="C7161" s="17"/>
      <c r="D7161" s="18"/>
      <c r="E7161" s="17"/>
      <c r="F7161" s="18"/>
      <c r="G7161" s="17"/>
      <c r="H7161" s="25"/>
    </row>
    <row r="7162" spans="1:8" ht="15.75" customHeight="1" x14ac:dyDescent="0.25">
      <c r="A7162" s="17" t="s">
        <v>35</v>
      </c>
      <c r="B7162" s="17"/>
      <c r="C7162" s="17"/>
      <c r="D7162" s="18"/>
      <c r="E7162" s="17"/>
      <c r="F7162" s="18"/>
      <c r="G7162" s="17"/>
      <c r="H7162" s="25"/>
    </row>
    <row r="7163" spans="1:8" ht="15.75" customHeight="1" x14ac:dyDescent="0.25">
      <c r="A7163" s="17" t="s">
        <v>36</v>
      </c>
      <c r="B7163" s="17"/>
      <c r="C7163" s="17"/>
      <c r="D7163" s="18"/>
      <c r="E7163" s="17"/>
      <c r="F7163" s="18"/>
      <c r="G7163" s="17"/>
      <c r="H7163" s="25"/>
    </row>
    <row r="7164" spans="1:8" ht="15.75" customHeight="1" x14ac:dyDescent="0.25">
      <c r="A7164" s="89" t="s">
        <v>37</v>
      </c>
      <c r="B7164" s="90" t="s">
        <v>38</v>
      </c>
      <c r="C7164" s="90"/>
      <c r="D7164" s="91" t="s">
        <v>39</v>
      </c>
      <c r="E7164" s="91" t="s">
        <v>40</v>
      </c>
      <c r="F7164" s="92" t="s">
        <v>41</v>
      </c>
      <c r="G7164" s="93" t="s">
        <v>42</v>
      </c>
      <c r="H7164" s="94" t="s">
        <v>43</v>
      </c>
    </row>
    <row r="7165" spans="1:8" ht="15.75" customHeight="1" x14ac:dyDescent="0.3">
      <c r="A7165" s="47"/>
      <c r="B7165" s="95"/>
      <c r="C7165" s="95"/>
      <c r="D7165" s="96"/>
      <c r="E7165" s="96"/>
      <c r="F7165" s="50"/>
      <c r="G7165" s="50"/>
      <c r="H7165" s="45"/>
    </row>
    <row r="7166" spans="1:8" ht="15.75" customHeight="1" x14ac:dyDescent="0.25">
      <c r="A7166" s="102"/>
      <c r="B7166" s="190" t="s">
        <v>44</v>
      </c>
      <c r="C7166" s="190"/>
      <c r="D7166" s="194"/>
      <c r="E7166" s="50"/>
      <c r="F7166" s="106"/>
      <c r="G7166" s="50"/>
      <c r="H7166" s="45"/>
    </row>
    <row r="7167" spans="1:8" ht="15.75" customHeight="1" x14ac:dyDescent="0.25">
      <c r="A7167" s="102">
        <v>1</v>
      </c>
      <c r="B7167" s="103" t="s">
        <v>184</v>
      </c>
      <c r="C7167" s="103" t="s">
        <v>406</v>
      </c>
      <c r="D7167" s="194">
        <v>5</v>
      </c>
      <c r="E7167" s="50">
        <v>5</v>
      </c>
      <c r="F7167" s="106">
        <f>+E7167*D7167</f>
      </c>
      <c r="G7167" s="50">
        <v>1</v>
      </c>
      <c r="H7167" s="45">
        <f>+G7167*F7167</f>
      </c>
    </row>
    <row r="7168" spans="1:8" ht="15.75" customHeight="1" x14ac:dyDescent="0.25">
      <c r="A7168" s="102"/>
      <c r="B7168" s="103"/>
      <c r="C7168" s="103"/>
      <c r="D7168" s="194"/>
      <c r="E7168" s="50"/>
      <c r="F7168" s="106"/>
      <c r="G7168" s="50"/>
      <c r="H7168" s="45"/>
    </row>
    <row r="7169" spans="1:8" ht="15.75" customHeight="1" x14ac:dyDescent="0.25">
      <c r="A7169" s="102"/>
      <c r="B7169" s="103"/>
      <c r="C7169" s="103"/>
      <c r="D7169" s="194"/>
      <c r="E7169" s="50"/>
      <c r="F7169" s="106"/>
      <c r="G7169" s="50"/>
      <c r="H7169" s="45"/>
    </row>
    <row r="7170" spans="1:8" ht="15.75" customHeight="1" x14ac:dyDescent="0.25">
      <c r="A7170" s="102"/>
      <c r="B7170" s="103"/>
      <c r="C7170" s="103"/>
      <c r="D7170" s="194"/>
      <c r="E7170" s="50"/>
      <c r="F7170" s="106"/>
      <c r="G7170" s="50"/>
      <c r="H7170" s="45"/>
    </row>
    <row r="7171" spans="1:8" ht="15.75" customHeight="1" x14ac:dyDescent="0.25">
      <c r="A7171" s="102"/>
      <c r="B7171" s="103"/>
      <c r="C7171" s="103"/>
      <c r="D7171" s="194"/>
      <c r="E7171" s="50"/>
      <c r="F7171" s="106"/>
      <c r="G7171" s="50"/>
      <c r="H7171" s="45"/>
    </row>
    <row r="7172" spans="1:8" ht="15.75" customHeight="1" x14ac:dyDescent="0.25">
      <c r="A7172" s="102"/>
      <c r="B7172" s="103"/>
      <c r="C7172" s="103"/>
      <c r="D7172" s="194"/>
      <c r="E7172" s="50"/>
      <c r="F7172" s="106"/>
      <c r="G7172" s="50"/>
      <c r="H7172" s="45"/>
    </row>
    <row r="7173" spans="1:8" ht="15.75" customHeight="1" x14ac:dyDescent="0.25">
      <c r="A7173" s="102"/>
      <c r="B7173" s="103"/>
      <c r="C7173" s="103"/>
      <c r="D7173" s="194"/>
      <c r="E7173" s="50"/>
      <c r="F7173" s="106"/>
      <c r="G7173" s="50"/>
      <c r="H7173" s="45"/>
    </row>
    <row r="7174" spans="1:8" ht="15.75" customHeight="1" x14ac:dyDescent="0.25">
      <c r="A7174" s="102"/>
      <c r="B7174" s="103"/>
      <c r="C7174" s="103"/>
      <c r="D7174" s="194"/>
      <c r="E7174" s="50"/>
      <c r="F7174" s="106"/>
      <c r="G7174" s="50"/>
      <c r="H7174" s="45"/>
    </row>
    <row r="7175" spans="1:8" ht="15.75" customHeight="1" x14ac:dyDescent="0.25">
      <c r="A7175" s="111"/>
      <c r="B7175" s="112"/>
      <c r="C7175" s="113"/>
      <c r="D7175" s="108"/>
      <c r="E7175" s="114"/>
      <c r="F7175" s="109"/>
      <c r="G7175" s="115"/>
      <c r="H7175" s="110"/>
    </row>
    <row r="7176" spans="1:8" ht="15.75" customHeight="1" x14ac:dyDescent="0.25">
      <c r="A7176" s="195"/>
      <c r="B7176" s="196"/>
      <c r="C7176" s="118" t="s">
        <v>58</v>
      </c>
      <c r="D7176" s="119">
        <f>SUM(D7166:D7175)</f>
      </c>
      <c r="E7176" s="119"/>
      <c r="F7176" s="119">
        <f>SUM(F7166:F7175)</f>
      </c>
      <c r="G7176" s="120"/>
      <c r="H7176" s="121">
        <f>SUM(H7166:H7175)</f>
      </c>
    </row>
    <row r="7177" spans="1:8" ht="15.75" customHeight="1" x14ac:dyDescent="0.25">
      <c r="A7177" s="122"/>
      <c r="B7177" s="123"/>
      <c r="C7177" s="124"/>
      <c r="D7177" s="60"/>
      <c r="E7177" s="125"/>
      <c r="F7177" s="125"/>
      <c r="G7177" s="126"/>
      <c r="H7177" s="74"/>
    </row>
    <row r="7178" spans="1:8" ht="15.75" customHeight="1" x14ac:dyDescent="0.25">
      <c r="A7178" s="127"/>
      <c r="B7178" s="18"/>
      <c r="C7178" s="18"/>
      <c r="D7178" s="77" t="s">
        <v>59</v>
      </c>
      <c r="E7178" s="76" t="s">
        <v>60</v>
      </c>
      <c r="F7178" s="76"/>
      <c r="G7178" s="17"/>
      <c r="H7178" s="25"/>
    </row>
    <row r="7179" spans="1:8" ht="15.75" customHeight="1" x14ac:dyDescent="0.25">
      <c r="A7179" s="127"/>
      <c r="B7179" s="18"/>
      <c r="C7179" s="18"/>
      <c r="D7179" s="77"/>
      <c r="E7179" s="76"/>
      <c r="F7179" s="76"/>
      <c r="G7179" s="17"/>
      <c r="H7179" s="25"/>
    </row>
    <row r="7180" spans="1:8" ht="15.75" customHeight="1" x14ac:dyDescent="0.25">
      <c r="A7180" s="76"/>
      <c r="B7180" s="76"/>
      <c r="C7180" s="76"/>
      <c r="D7180" s="77"/>
      <c r="E7180" s="76"/>
      <c r="F7180" s="76"/>
      <c r="G7180" s="17"/>
      <c r="H7180" s="25"/>
    </row>
    <row r="7181" spans="1:8" ht="15.75" customHeight="1" x14ac:dyDescent="0.25">
      <c r="A7181" s="76"/>
      <c r="B7181" s="76"/>
      <c r="C7181" s="76"/>
      <c r="D7181" s="77"/>
      <c r="E7181" s="76" t="s">
        <v>61</v>
      </c>
      <c r="F7181" s="76"/>
      <c r="G7181" s="17"/>
      <c r="H7181" s="25"/>
    </row>
    <row r="7182" spans="1:8" ht="15.75" customHeight="1" x14ac:dyDescent="0.25">
      <c r="D7182" s="9"/>
      <c r="H7182" s="9"/>
    </row>
    <row r="7183" spans="1:8" ht="15.75" customHeight="1" x14ac:dyDescent="0.25">
      <c r="D7183" s="9"/>
      <c r="H7183" s="9"/>
    </row>
    <row r="7184" spans="1:8" ht="15.75" customHeight="1" x14ac:dyDescent="0.25">
      <c r="D7184" s="9"/>
      <c r="H7184" s="9"/>
    </row>
    <row r="7185" spans="1:8" ht="15.75" customHeight="1" x14ac:dyDescent="0.25">
      <c r="D7185" s="9"/>
      <c r="H7185" s="9"/>
    </row>
    <row r="7186" spans="1:8" ht="15.75" customHeight="1" x14ac:dyDescent="0.25">
      <c r="D7186" s="9"/>
      <c r="H7186" s="9"/>
    </row>
    <row r="7187" spans="1:8" ht="15.75" customHeight="1" x14ac:dyDescent="0.25">
      <c r="D7187" s="9"/>
      <c r="H7187" s="9"/>
    </row>
    <row r="7188" spans="1:8" ht="15.75" customHeight="1" x14ac:dyDescent="0.25">
      <c r="D7188" s="9"/>
      <c r="H7188" s="9"/>
    </row>
    <row r="7189" spans="1:8" ht="15.75" customHeight="1" x14ac:dyDescent="0.25">
      <c r="D7189" s="9"/>
      <c r="H7189" s="9"/>
    </row>
    <row r="7190" spans="1:8" ht="15.75" customHeight="1" x14ac:dyDescent="0.25">
      <c r="D7190" s="9"/>
      <c r="H7190" s="9"/>
    </row>
    <row r="7191" spans="1:8" ht="15.75" customHeight="1" x14ac:dyDescent="0.25">
      <c r="D7191" s="9"/>
      <c r="H7191" s="9"/>
    </row>
    <row r="7192" spans="1:8" ht="15.75" customHeight="1" x14ac:dyDescent="0.25">
      <c r="D7192" s="9"/>
      <c r="H7192" s="9"/>
    </row>
    <row r="7193" spans="1:8" ht="15.75" customHeight="1" x14ac:dyDescent="0.25">
      <c r="D7193" s="9"/>
      <c r="H7193" s="9"/>
    </row>
    <row r="7194" spans="1:8" ht="15.75" customHeight="1" x14ac:dyDescent="0.25">
      <c r="D7194" s="9"/>
      <c r="H7194" s="9"/>
    </row>
    <row r="7195" spans="1:8" ht="15.75" customHeight="1" x14ac:dyDescent="0.25">
      <c r="D7195" s="9"/>
      <c r="H7195" s="9"/>
    </row>
    <row r="7196" spans="1:8" ht="15.75" customHeight="1" x14ac:dyDescent="0.25">
      <c r="D7196" s="9"/>
      <c r="H7196" s="9"/>
    </row>
    <row r="7197" spans="1:8" ht="15.75" customHeight="1" x14ac:dyDescent="0.25">
      <c r="D7197" s="9"/>
      <c r="H7197" s="9"/>
    </row>
    <row r="7198" spans="1:8" ht="15.75" customHeight="1" x14ac:dyDescent="0.25">
      <c r="D7198" s="9"/>
      <c r="H7198" s="9"/>
    </row>
    <row r="7199" spans="1:8" ht="15.75" customHeight="1" x14ac:dyDescent="0.25">
      <c r="A7199" s="36" t="s">
        <v>21</v>
      </c>
      <c r="B7199" s="36"/>
      <c r="C7199" s="36"/>
      <c r="D7199" s="36"/>
      <c r="E7199" s="36"/>
      <c r="F7199" s="36"/>
      <c r="G7199" s="36"/>
      <c r="H7199" s="36"/>
    </row>
    <row r="7200" spans="1:8" ht="15.75" customHeight="1" x14ac:dyDescent="0.25">
      <c r="A7200" s="17"/>
      <c r="B7200" s="17"/>
      <c r="C7200" s="17"/>
      <c r="D7200" s="18"/>
      <c r="E7200" s="17"/>
      <c r="F7200" s="17"/>
      <c r="G7200" s="17"/>
      <c r="H7200" s="24"/>
    </row>
    <row r="7201" spans="1:15" ht="15.75" customHeight="1" x14ac:dyDescent="0.25">
      <c r="A7201" s="17" t="s">
        <v>28</v>
      </c>
      <c r="B7201" s="17"/>
      <c r="C7201" s="17"/>
      <c r="D7201" s="18"/>
      <c r="E7201" s="17"/>
      <c r="F7201" s="19" t="s">
        <v>24</v>
      </c>
      <c r="G7201" s="21" t="s">
        <v>1267</v>
      </c>
      <c r="H7201" s="22"/>
    </row>
    <row r="7202" spans="1:15" ht="15.75" customHeight="1" x14ac:dyDescent="0.25">
      <c r="A7202" s="17" t="inlineStr">
        <is>
          <t>Dealer-009</t>
        </is>
      </c>
      <c r="B7202" s="17"/>
      <c r="C7202" s="17" t="inlineStr">
        <is>
          <t>ATTN: Contact-001</t>
        </is>
      </c>
      <c r="D7202" s="18"/>
      <c r="E7202" s="17"/>
      <c r="F7202" s="19" t="s">
        <v>29</v>
      </c>
      <c r="G7202" s="17" t="s">
        <v>1268</v>
      </c>
      <c r="H7202" s="18"/>
    </row>
    <row r="7203" spans="1:15" ht="15.75" customHeight="1" x14ac:dyDescent="0.25">
      <c r="A7203" s="17" t="inlineStr">
        <is>
          <t>Address line (redacted)</t>
        </is>
      </c>
      <c r="B7203" s="17"/>
      <c r="C7203" s="17"/>
      <c r="D7203" s="18"/>
      <c r="E7203" s="19"/>
      <c r="F7203" s="17"/>
      <c r="G7203" s="17"/>
      <c r="H7203" s="25"/>
    </row>
    <row r="7204" spans="1:15" ht="15.75" customHeight="1" x14ac:dyDescent="0.25">
      <c r="A7204" s="17" t="inlineStr">
        <is>
          <t>Address line (redacted)</t>
        </is>
      </c>
      <c r="B7204" s="17"/>
      <c r="C7204" s="17"/>
      <c r="D7204" s="18"/>
      <c r="E7204" s="19"/>
      <c r="F7204" s="17"/>
      <c r="G7204" s="17"/>
      <c r="H7204" s="25"/>
    </row>
    <row r="7205" spans="1:15" ht="15.75" customHeight="1" x14ac:dyDescent="0.25">
      <c r="D7205" s="18"/>
      <c r="E7205" s="19"/>
      <c r="F7205" s="17"/>
      <c r="G7205" s="17"/>
      <c r="H7205" s="25"/>
    </row>
    <row r="7206" spans="1:15" ht="15.75" customHeight="1" x14ac:dyDescent="0.25">
      <c r="A7206" s="17" t="s">
        <v>34</v>
      </c>
      <c r="B7206" s="17"/>
      <c r="C7206" s="17"/>
      <c r="D7206" s="18"/>
      <c r="E7206" s="17"/>
      <c r="F7206" s="18"/>
      <c r="G7206" s="17"/>
      <c r="H7206" s="25"/>
    </row>
    <row r="7207" spans="1:15" ht="15.75" customHeight="1" x14ac:dyDescent="0.25">
      <c r="A7207" s="17" t="s">
        <v>35</v>
      </c>
      <c r="B7207" s="17"/>
      <c r="C7207" s="17"/>
      <c r="D7207" s="18"/>
      <c r="E7207" s="17"/>
      <c r="F7207" s="18"/>
      <c r="G7207" s="17"/>
      <c r="H7207" s="25"/>
    </row>
    <row r="7208" spans="1:15" ht="15.75" customHeight="1" x14ac:dyDescent="0.25">
      <c r="A7208" s="17" t="s">
        <v>36</v>
      </c>
      <c r="B7208" s="17"/>
      <c r="C7208" s="17"/>
      <c r="D7208" s="18"/>
      <c r="E7208" s="17"/>
      <c r="F7208" s="18"/>
      <c r="G7208" s="17"/>
      <c r="H7208" s="25"/>
    </row>
    <row r="7209" spans="1:15" ht="15.75" customHeight="1" x14ac:dyDescent="0.25">
      <c r="A7209" s="582" t="s">
        <v>37</v>
      </c>
      <c r="B7209" s="583" t="s">
        <v>38</v>
      </c>
      <c r="C7209" s="584"/>
      <c r="D7209" s="585" t="s">
        <v>39</v>
      </c>
      <c r="E7209" s="586" t="s">
        <v>40</v>
      </c>
      <c r="F7209" s="587" t="s">
        <v>41</v>
      </c>
      <c r="G7209" s="588" t="s">
        <v>42</v>
      </c>
      <c r="H7209" s="589" t="s">
        <v>43</v>
      </c>
    </row>
    <row r="7210" spans="1:15" ht="15" customHeight="1" x14ac:dyDescent="0.25">
      <c r="A7210" s="558"/>
      <c r="B7210" s="370" t="s">
        <v>1621</v>
      </c>
      <c r="C7210" s="371"/>
      <c r="D7210" s="234"/>
      <c r="E7210" s="363"/>
      <c r="F7210" s="559"/>
      <c r="G7210" s="115"/>
      <c r="H7210" s="45"/>
    </row>
    <row r="7211" spans="1:15" ht="15.75" customHeight="1" x14ac:dyDescent="0.25">
      <c r="A7211" s="560">
        <v>1</v>
      </c>
      <c r="B7211" s="591" t="s">
        <v>1622</v>
      </c>
      <c r="C7211" s="594"/>
      <c r="D7211" s="608">
        <v>2.5</v>
      </c>
      <c r="E7211" s="610">
        <v>10</v>
      </c>
      <c r="F7211" s="565">
        <v>24</v>
      </c>
      <c r="G7211" s="566">
        <v>1</v>
      </c>
      <c r="H7211" s="45">
        <f>G7211*F7211</f>
      </c>
    </row>
    <row r="7212" spans="1:15" ht="15.75" customHeight="1" x14ac:dyDescent="0.25">
      <c r="A7212" s="560">
        <v>2</v>
      </c>
      <c r="B7212" s="591" t="s">
        <v>1622</v>
      </c>
      <c r="C7212" s="594"/>
      <c r="D7212" s="608"/>
      <c r="E7212" s="610"/>
      <c r="F7212" s="565">
        <v>1</v>
      </c>
      <c r="G7212" s="224" t="s">
        <v>571</v>
      </c>
      <c r="H7212" s="45"/>
    </row>
    <row r="7213" spans="1:15" ht="15.75" customHeight="1" x14ac:dyDescent="0.25">
      <c r="A7213" s="560"/>
      <c r="B7213" s="370" t="s">
        <v>1623</v>
      </c>
      <c r="C7213" s="371"/>
      <c r="D7213" s="613"/>
      <c r="E7213" s="614"/>
      <c r="F7213" s="565"/>
      <c r="G7213" s="43"/>
      <c r="H7213" s="45"/>
    </row>
    <row r="7214" spans="1:15" ht="15.75" customHeight="1" x14ac:dyDescent="0.25">
      <c r="A7214" s="385">
        <v>3</v>
      </c>
      <c r="B7214" s="668" t="s">
        <v>189</v>
      </c>
      <c r="C7214" s="157" t="s">
        <v>412</v>
      </c>
      <c r="D7214" s="234">
        <v>1</v>
      </c>
      <c r="E7214" s="194">
        <v>5</v>
      </c>
      <c r="F7214" s="106">
        <f>+E7214*D7214</f>
      </c>
      <c r="G7214" s="108">
        <v>1</v>
      </c>
      <c r="H7214" s="81">
        <f>+G7214*F7214</f>
      </c>
    </row>
    <row r="7215" spans="1:15" ht="15" customHeight="1" x14ac:dyDescent="0.25">
      <c r="A7215" s="560">
        <v>4</v>
      </c>
      <c r="B7215" s="591" t="s">
        <v>239</v>
      </c>
      <c r="C7215" s="107" t="s">
        <v>378</v>
      </c>
      <c r="D7215" s="608">
        <v>10</v>
      </c>
      <c r="E7215" s="608">
        <v>5</v>
      </c>
      <c r="F7215" s="566">
        <v>40</v>
      </c>
      <c r="G7215" s="566">
        <v>1</v>
      </c>
      <c r="H7215" s="45">
        <f>G7215*F7215</f>
      </c>
      <c r="I7215" s="86"/>
      <c r="J7215" s="86"/>
      <c r="K7215" s="86"/>
      <c r="L7215" s="86"/>
      <c r="M7215" s="86"/>
      <c r="N7215" s="86"/>
      <c r="O7215" s="86"/>
    </row>
    <row r="7216" spans="1:15" ht="15" customHeight="1" x14ac:dyDescent="0.25">
      <c r="A7216" s="560">
        <v>5</v>
      </c>
      <c r="B7216" s="591" t="s">
        <v>239</v>
      </c>
      <c r="C7216" s="107" t="s">
        <v>378</v>
      </c>
      <c r="D7216" s="608"/>
      <c r="E7216" s="608"/>
      <c r="F7216" s="566">
        <v>10</v>
      </c>
      <c r="G7216" s="224" t="s">
        <v>571</v>
      </c>
      <c r="H7216" s="45"/>
      <c r="I7216" s="86"/>
      <c r="J7216" s="86"/>
      <c r="K7216" s="86"/>
      <c r="L7216" s="86"/>
      <c r="M7216" s="86"/>
      <c r="N7216" s="86"/>
      <c r="O7216" s="86"/>
    </row>
    <row r="7217" spans="1:15" ht="15.75" customHeight="1" x14ac:dyDescent="0.25">
      <c r="A7217" s="102"/>
      <c r="B7217" s="370" t="s">
        <v>12</v>
      </c>
      <c r="C7217" s="371"/>
      <c r="D7217" s="194"/>
      <c r="E7217" s="233"/>
      <c r="F7217" s="106"/>
      <c r="G7217" s="108"/>
      <c r="H7217" s="81"/>
    </row>
    <row r="7218" spans="1:15" ht="15.75" customHeight="1" x14ac:dyDescent="0.25">
      <c r="A7218" s="102">
        <v>6</v>
      </c>
      <c r="B7218" s="103" t="s">
        <v>1624</v>
      </c>
      <c r="C7218" s="106" t="s">
        <v>529</v>
      </c>
      <c r="D7218" s="194">
        <v>2</v>
      </c>
      <c r="E7218" s="194">
        <v>10</v>
      </c>
      <c r="F7218" s="106">
        <f t="shared" ref="F7218:F7221" si="298">+E7218*D7218</f>
      </c>
      <c r="G7218" s="108">
        <v>1</v>
      </c>
      <c r="H7218" s="81">
        <f t="shared" ref="H7218:H7221" si="299">+G7218*F7218</f>
      </c>
    </row>
    <row r="7219" spans="1:15" ht="15.75" customHeight="1" x14ac:dyDescent="0.25">
      <c r="A7219" s="245">
        <v>7</v>
      </c>
      <c r="B7219" s="103" t="s">
        <v>1625</v>
      </c>
      <c r="C7219" s="106" t="s">
        <v>525</v>
      </c>
      <c r="D7219" s="194">
        <v>8</v>
      </c>
      <c r="E7219" s="194">
        <v>10</v>
      </c>
      <c r="F7219" s="247">
        <f t="shared" si="298"/>
      </c>
      <c r="G7219" s="108">
        <v>1</v>
      </c>
      <c r="H7219" s="81">
        <f t="shared" si="299"/>
      </c>
    </row>
    <row r="7220" spans="1:15" ht="15.75" customHeight="1" x14ac:dyDescent="0.25">
      <c r="A7220" s="245">
        <v>8</v>
      </c>
      <c r="B7220" s="103" t="s">
        <v>1626</v>
      </c>
      <c r="C7220" s="106" t="s">
        <v>104</v>
      </c>
      <c r="D7220" s="194">
        <v>2</v>
      </c>
      <c r="E7220" s="194">
        <v>10</v>
      </c>
      <c r="F7220" s="247">
        <f t="shared" si="298"/>
      </c>
      <c r="G7220" s="108">
        <v>1</v>
      </c>
      <c r="H7220" s="81">
        <f t="shared" si="299"/>
      </c>
    </row>
    <row r="7221" spans="1:15" ht="15.75" customHeight="1" x14ac:dyDescent="0.25">
      <c r="A7221" s="245">
        <v>9</v>
      </c>
      <c r="B7221" s="103" t="s">
        <v>1627</v>
      </c>
      <c r="C7221" s="106" t="s">
        <v>527</v>
      </c>
      <c r="D7221" s="194">
        <v>10</v>
      </c>
      <c r="E7221" s="194">
        <v>10</v>
      </c>
      <c r="F7221" s="247">
        <f t="shared" si="298"/>
      </c>
      <c r="G7221" s="108">
        <v>1</v>
      </c>
      <c r="H7221" s="81">
        <f t="shared" si="299"/>
      </c>
    </row>
    <row r="7222" spans="1:15" ht="15.75" customHeight="1" x14ac:dyDescent="0.25">
      <c r="A7222" s="245">
        <v>10</v>
      </c>
      <c r="B7222" s="103" t="s">
        <v>1625</v>
      </c>
      <c r="C7222" s="106" t="s">
        <v>525</v>
      </c>
      <c r="D7222" s="187">
        <v>1</v>
      </c>
      <c r="E7222" s="187">
        <v>10</v>
      </c>
      <c r="F7222" s="247">
        <v>5</v>
      </c>
      <c r="G7222" s="224" t="s">
        <v>571</v>
      </c>
      <c r="H7222" s="81"/>
    </row>
    <row r="7223" spans="1:15" ht="15.75" customHeight="1" x14ac:dyDescent="0.25">
      <c r="A7223" s="245">
        <v>11</v>
      </c>
      <c r="B7223" s="103" t="s">
        <v>1627</v>
      </c>
      <c r="C7223" s="106" t="s">
        <v>527</v>
      </c>
      <c r="D7223" s="189"/>
      <c r="E7223" s="189"/>
      <c r="F7223" s="247">
        <v>5</v>
      </c>
      <c r="G7223" s="224" t="s">
        <v>571</v>
      </c>
      <c r="H7223" s="81"/>
    </row>
    <row r="7224" spans="1:15" ht="15" customHeight="1" x14ac:dyDescent="0.25">
      <c r="A7224" s="558"/>
      <c r="B7224" s="669" t="s">
        <v>1513</v>
      </c>
      <c r="C7224" s="669"/>
      <c r="D7224" s="194"/>
      <c r="E7224" s="300"/>
      <c r="F7224" s="559"/>
      <c r="G7224" s="115"/>
      <c r="H7224" s="45"/>
    </row>
    <row r="7225" spans="1:15" ht="15" customHeight="1" x14ac:dyDescent="0.25">
      <c r="A7225" s="560">
        <v>12</v>
      </c>
      <c r="B7225" s="591" t="s">
        <v>1546</v>
      </c>
      <c r="C7225" s="562"/>
      <c r="D7225" s="608">
        <v>2.5</v>
      </c>
      <c r="E7225" s="608">
        <v>10</v>
      </c>
      <c r="F7225" s="670">
        <v>21</v>
      </c>
      <c r="G7225" s="566">
        <v>1</v>
      </c>
      <c r="H7225" s="45">
        <f>G7225*F7225</f>
      </c>
      <c r="J7225" s="86"/>
      <c r="K7225" s="86"/>
      <c r="L7225" s="86"/>
      <c r="M7225" s="86"/>
      <c r="N7225" s="86"/>
      <c r="O7225" s="86"/>
    </row>
    <row r="7226" spans="1:15" ht="15" customHeight="1" x14ac:dyDescent="0.25">
      <c r="A7226" s="560">
        <v>13</v>
      </c>
      <c r="B7226" s="591" t="s">
        <v>1546</v>
      </c>
      <c r="C7226" s="562"/>
      <c r="D7226" s="608"/>
      <c r="E7226" s="608"/>
      <c r="F7226" s="670">
        <v>4</v>
      </c>
      <c r="G7226" s="224" t="s">
        <v>571</v>
      </c>
      <c r="H7226" s="45"/>
      <c r="J7226" s="86"/>
      <c r="K7226" s="86"/>
      <c r="L7226" s="86"/>
      <c r="M7226" s="86"/>
      <c r="N7226" s="86"/>
      <c r="O7226" s="86"/>
    </row>
    <row r="7227" spans="1:15" ht="15.75" customHeight="1" x14ac:dyDescent="0.25">
      <c r="A7227" s="102"/>
      <c r="B7227" s="669" t="s">
        <v>599</v>
      </c>
      <c r="C7227" s="669"/>
      <c r="D7227" s="234"/>
      <c r="E7227" s="233"/>
      <c r="F7227" s="106"/>
      <c r="G7227" s="108"/>
      <c r="H7227" s="81"/>
    </row>
    <row r="7228" spans="1:15" ht="15.75" customHeight="1" x14ac:dyDescent="0.25">
      <c r="A7228" s="102">
        <v>14</v>
      </c>
      <c r="B7228" s="103" t="s">
        <v>175</v>
      </c>
      <c r="C7228" s="157" t="s">
        <v>452</v>
      </c>
      <c r="D7228" s="234">
        <v>1</v>
      </c>
      <c r="E7228" s="233">
        <v>4</v>
      </c>
      <c r="F7228" s="106">
        <f>+E7228*D7228</f>
      </c>
      <c r="G7228" s="108">
        <v>1</v>
      </c>
      <c r="H7228" s="81">
        <f>+G7228*F7228</f>
      </c>
    </row>
    <row r="7229" spans="1:15" ht="15.75" customHeight="1" x14ac:dyDescent="0.25">
      <c r="A7229" s="560"/>
      <c r="B7229" s="592"/>
      <c r="C7229" s="594"/>
      <c r="D7229" s="613"/>
      <c r="E7229" s="614"/>
      <c r="F7229" s="565"/>
      <c r="G7229" s="566"/>
      <c r="H7229" s="45"/>
    </row>
    <row r="7230" spans="1:15" ht="15.75" customHeight="1" x14ac:dyDescent="0.25">
      <c r="A7230" s="560"/>
      <c r="B7230" s="592"/>
      <c r="C7230" s="594"/>
      <c r="D7230" s="613"/>
      <c r="E7230" s="614"/>
      <c r="F7230" s="565"/>
      <c r="G7230" s="566"/>
      <c r="H7230" s="45"/>
    </row>
    <row r="7231" spans="1:15" ht="15.75" customHeight="1" x14ac:dyDescent="0.25">
      <c r="A7231" s="560"/>
      <c r="B7231" s="593"/>
      <c r="C7231" s="594"/>
      <c r="D7231" s="602"/>
      <c r="E7231" s="602"/>
      <c r="F7231" s="603"/>
      <c r="G7231" s="602"/>
      <c r="H7231" s="604"/>
    </row>
    <row r="7232" spans="1:15" ht="15.75" customHeight="1" x14ac:dyDescent="0.25">
      <c r="A7232" s="62"/>
      <c r="B7232" s="63"/>
      <c r="C7232" s="64"/>
      <c r="D7232" s="338">
        <f>SUM(D7211:D7231)</f>
      </c>
      <c r="E7232" s="28"/>
      <c r="F7232" s="338">
        <f>SUM(F7211:F7231)</f>
      </c>
      <c r="G7232" s="339"/>
      <c r="H7232" s="328">
        <f>SUM(H7211:H7231)</f>
      </c>
    </row>
    <row r="7233" spans="1:8" ht="15.75" customHeight="1" x14ac:dyDescent="0.25">
      <c r="A7233" s="69"/>
      <c r="B7233" s="70"/>
      <c r="C7233" s="70"/>
      <c r="D7233" s="71"/>
      <c r="E7233" s="70"/>
      <c r="F7233" s="72"/>
      <c r="G7233" s="73"/>
      <c r="H7233" s="74"/>
    </row>
    <row r="7234" spans="1:8" ht="15.75" customHeight="1" x14ac:dyDescent="0.25">
      <c r="A7234" s="85" t="s">
        <v>72</v>
      </c>
      <c r="B7234" s="85"/>
      <c r="C7234" s="85"/>
      <c r="D7234" s="85"/>
      <c r="E7234" s="85"/>
      <c r="F7234" s="85"/>
      <c r="G7234" s="85"/>
      <c r="H7234" s="85"/>
    </row>
    <row r="7235" spans="1:8" ht="15.75" customHeight="1" x14ac:dyDescent="0.25">
      <c r="A7235" s="76"/>
      <c r="B7235" s="76"/>
      <c r="C7235" s="76"/>
      <c r="D7235" s="77" t="s">
        <v>59</v>
      </c>
      <c r="E7235" s="76" t="s">
        <v>60</v>
      </c>
      <c r="F7235" s="76"/>
      <c r="G7235" s="17"/>
      <c r="H7235" s="25"/>
    </row>
    <row r="7236" spans="1:8" ht="15.75" customHeight="1" x14ac:dyDescent="0.25">
      <c r="A7236" s="76"/>
      <c r="B7236" s="76"/>
      <c r="C7236" s="76"/>
      <c r="D7236" s="77"/>
      <c r="E7236" s="76"/>
      <c r="F7236" s="76"/>
      <c r="G7236" s="17"/>
      <c r="H7236" s="25"/>
    </row>
    <row r="7237" spans="1:8" ht="15.75" customHeight="1" x14ac:dyDescent="0.25">
      <c r="A7237" s="76"/>
      <c r="B7237" s="76"/>
      <c r="C7237" s="76"/>
      <c r="D7237" s="77"/>
      <c r="E7237" s="76" t="s">
        <v>61</v>
      </c>
      <c r="F7237" s="76"/>
      <c r="G7237" s="17"/>
      <c r="H7237" s="25"/>
    </row>
    <row r="7238" spans="1:8" ht="15.75" customHeight="1" x14ac:dyDescent="0.25">
      <c r="D7238" s="9"/>
      <c r="H7238" s="9"/>
    </row>
    <row r="7239" spans="1:8" ht="15.75" customHeight="1" x14ac:dyDescent="0.25">
      <c r="D7239" s="9"/>
      <c r="H7239" s="9"/>
    </row>
    <row r="7240" spans="1:8" ht="15.75" customHeight="1" x14ac:dyDescent="0.25">
      <c r="D7240" s="9"/>
      <c r="H7240" s="9"/>
    </row>
    <row r="7241" spans="1:8" ht="15.75" customHeight="1" x14ac:dyDescent="0.25">
      <c r="D7241" s="9"/>
      <c r="H7241" s="9"/>
    </row>
    <row r="7242" spans="1:8" ht="15.75" customHeight="1" x14ac:dyDescent="0.25">
      <c r="D7242" s="9"/>
      <c r="H7242" s="9"/>
    </row>
    <row r="7243" spans="1:8" ht="15.75" customHeight="1" x14ac:dyDescent="0.25">
      <c r="D7243" s="9"/>
      <c r="H7243" s="9"/>
    </row>
    <row r="7244" spans="1:8" ht="15.75" customHeight="1" x14ac:dyDescent="0.25">
      <c r="A7244" s="36" t="s">
        <v>21</v>
      </c>
      <c r="B7244" s="36"/>
      <c r="C7244" s="36"/>
      <c r="D7244" s="36"/>
      <c r="E7244" s="36"/>
      <c r="F7244" s="36"/>
      <c r="G7244" s="36"/>
      <c r="H7244" s="36"/>
    </row>
    <row r="7245" spans="1:8" ht="15.75" customHeight="1" x14ac:dyDescent="0.25">
      <c r="A7245" s="17"/>
      <c r="B7245" s="17"/>
      <c r="C7245" s="17"/>
      <c r="D7245" s="18"/>
      <c r="E7245" s="17"/>
      <c r="F7245" s="17"/>
      <c r="G7245" s="17"/>
      <c r="H7245" s="24"/>
    </row>
    <row r="7246" spans="1:8" ht="15.75" customHeight="1" x14ac:dyDescent="0.25">
      <c r="A7246" s="17" t="s">
        <v>28</v>
      </c>
      <c r="B7246" s="17"/>
      <c r="C7246" s="17"/>
      <c r="D7246" s="18"/>
      <c r="E7246" s="17"/>
      <c r="F7246" s="19" t="s">
        <v>24</v>
      </c>
      <c r="G7246" s="21" t="s">
        <v>1267</v>
      </c>
      <c r="H7246" s="22"/>
    </row>
    <row r="7247" spans="1:8" ht="15.75" customHeight="1" x14ac:dyDescent="0.3">
      <c r="A7247" s="17" t="inlineStr">
        <is>
          <t>Dealer-003</t>
        </is>
      </c>
      <c r="B7247" s="87"/>
      <c r="C7247" s="17"/>
      <c r="D7247" s="18"/>
      <c r="E7247" s="17"/>
      <c r="F7247" s="19" t="s">
        <v>29</v>
      </c>
      <c r="G7247" s="17" t="s">
        <v>1270</v>
      </c>
      <c r="H7247" s="18"/>
    </row>
    <row r="7248" spans="1:8" ht="15.75" customHeight="1" x14ac:dyDescent="0.3">
      <c r="A7248" s="17" t="inlineStr">
        <is>
          <t>Address line (redacted)</t>
        </is>
      </c>
      <c r="B7248" s="87"/>
      <c r="C7248" s="17"/>
      <c r="D7248" s="18"/>
      <c r="E7248" s="19"/>
      <c r="F7248" s="17"/>
      <c r="G7248" s="17"/>
      <c r="H7248" s="25"/>
    </row>
    <row r="7249" spans="1:15" ht="15.75" customHeight="1" x14ac:dyDescent="0.3">
      <c r="A7249" s="17" t="inlineStr">
        <is>
          <t>Address line (redacted)</t>
        </is>
      </c>
      <c r="B7249" s="87"/>
      <c r="C7249" s="17"/>
      <c r="D7249" s="18"/>
      <c r="E7249" s="19"/>
      <c r="F7249" s="17"/>
      <c r="G7249" s="17"/>
      <c r="H7249" s="25"/>
    </row>
    <row r="7250" spans="1:15" ht="15.75" customHeight="1" x14ac:dyDescent="0.25">
      <c r="D7250" s="18"/>
      <c r="E7250" s="19"/>
      <c r="F7250" s="17"/>
      <c r="G7250" s="17"/>
      <c r="H7250" s="25"/>
    </row>
    <row r="7251" spans="1:15" ht="15.75" customHeight="1" x14ac:dyDescent="0.25">
      <c r="A7251" s="17" t="s">
        <v>34</v>
      </c>
      <c r="B7251" s="17"/>
      <c r="C7251" s="17"/>
      <c r="D7251" s="18"/>
      <c r="E7251" s="17"/>
      <c r="F7251" s="18"/>
      <c r="G7251" s="17"/>
      <c r="H7251" s="25"/>
    </row>
    <row r="7252" spans="1:15" ht="15.75" customHeight="1" x14ac:dyDescent="0.25">
      <c r="A7252" s="17" t="s">
        <v>35</v>
      </c>
      <c r="B7252" s="17"/>
      <c r="C7252" s="17"/>
      <c r="D7252" s="18"/>
      <c r="E7252" s="17"/>
      <c r="F7252" s="18"/>
      <c r="G7252" s="17"/>
      <c r="H7252" s="25"/>
    </row>
    <row r="7253" spans="1:15" ht="15.75" customHeight="1" x14ac:dyDescent="0.25">
      <c r="A7253" s="17" t="s">
        <v>36</v>
      </c>
      <c r="B7253" s="17"/>
      <c r="C7253" s="17"/>
      <c r="D7253" s="18"/>
      <c r="E7253" s="17"/>
      <c r="F7253" s="18"/>
      <c r="G7253" s="17"/>
      <c r="H7253" s="25"/>
    </row>
    <row r="7254" spans="1:15" ht="15.75" customHeight="1" x14ac:dyDescent="0.25">
      <c r="A7254" s="582" t="s">
        <v>37</v>
      </c>
      <c r="B7254" s="583" t="s">
        <v>38</v>
      </c>
      <c r="C7254" s="584"/>
      <c r="D7254" s="585" t="s">
        <v>39</v>
      </c>
      <c r="E7254" s="586" t="s">
        <v>40</v>
      </c>
      <c r="F7254" s="587" t="s">
        <v>41</v>
      </c>
      <c r="G7254" s="588" t="s">
        <v>42</v>
      </c>
      <c r="H7254" s="589" t="s">
        <v>43</v>
      </c>
    </row>
    <row r="7255" spans="1:15" ht="15.75" customHeight="1" x14ac:dyDescent="0.25">
      <c r="A7255" s="116"/>
      <c r="B7255" s="251"/>
      <c r="C7255" s="249"/>
      <c r="D7255" s="251"/>
      <c r="E7255" s="251"/>
      <c r="F7255" s="590"/>
      <c r="G7255" s="251"/>
      <c r="H7255" s="526"/>
    </row>
    <row r="7256" spans="1:15" ht="15" customHeight="1" x14ac:dyDescent="0.25">
      <c r="A7256" s="558"/>
      <c r="B7256" s="370" t="s">
        <v>1513</v>
      </c>
      <c r="C7256" s="371"/>
      <c r="D7256" s="234"/>
      <c r="E7256" s="363"/>
      <c r="F7256" s="559"/>
      <c r="G7256" s="115"/>
      <c r="H7256" s="45"/>
    </row>
    <row r="7257" spans="1:15" ht="15.75" customHeight="1" x14ac:dyDescent="0.25">
      <c r="A7257" s="560">
        <v>1</v>
      </c>
      <c r="B7257" s="591" t="s">
        <v>1622</v>
      </c>
      <c r="C7257" s="594"/>
      <c r="D7257" s="602">
        <v>1.5</v>
      </c>
      <c r="E7257" s="595">
        <v>10</v>
      </c>
      <c r="F7257" s="565">
        <v>15</v>
      </c>
      <c r="G7257" s="566">
        <v>1</v>
      </c>
      <c r="H7257" s="45">
        <f>G7257*F7257</f>
      </c>
    </row>
    <row r="7258" spans="1:15" ht="15" customHeight="1" x14ac:dyDescent="0.25">
      <c r="A7258" s="47"/>
      <c r="B7258" s="615" t="s">
        <v>1631</v>
      </c>
      <c r="C7258" s="616"/>
      <c r="D7258" s="194"/>
      <c r="E7258" s="300"/>
      <c r="F7258" s="296"/>
      <c r="G7258" s="43"/>
      <c r="H7258" s="45"/>
    </row>
    <row r="7259" spans="1:15" ht="15.75" customHeight="1" x14ac:dyDescent="0.25">
      <c r="A7259" s="47"/>
      <c r="B7259" s="617"/>
      <c r="C7259" s="618"/>
      <c r="D7259" s="194"/>
      <c r="E7259" s="300"/>
      <c r="F7259" s="296"/>
      <c r="G7259" s="43"/>
      <c r="H7259" s="45"/>
    </row>
    <row r="7260" spans="1:15" ht="15.75" customHeight="1" x14ac:dyDescent="0.25">
      <c r="A7260" s="47"/>
      <c r="B7260" s="591"/>
      <c r="C7260" s="671"/>
      <c r="D7260" s="194"/>
      <c r="E7260" s="300"/>
      <c r="F7260" s="296"/>
      <c r="G7260" s="43"/>
      <c r="H7260" s="45"/>
    </row>
    <row r="7261" spans="1:15" ht="14.25" customHeight="1" x14ac:dyDescent="0.25">
      <c r="A7261" s="560"/>
      <c r="B7261" s="561"/>
      <c r="C7261" s="562"/>
      <c r="D7261" s="557"/>
      <c r="E7261" s="557"/>
      <c r="F7261" s="637"/>
      <c r="G7261" s="566"/>
      <c r="H7261" s="570"/>
      <c r="I7261" s="86"/>
      <c r="J7261" s="86"/>
      <c r="K7261" s="86"/>
      <c r="L7261" s="86"/>
      <c r="M7261" s="86"/>
      <c r="N7261" s="86"/>
      <c r="O7261" s="86"/>
    </row>
    <row r="7262" spans="1:15" ht="15.75" customHeight="1" x14ac:dyDescent="0.25">
      <c r="A7262" s="47"/>
      <c r="B7262" s="561"/>
      <c r="C7262" s="562"/>
      <c r="D7262" s="602"/>
      <c r="E7262" s="602"/>
      <c r="F7262" s="603"/>
      <c r="G7262" s="602"/>
      <c r="H7262" s="604"/>
    </row>
    <row r="7263" spans="1:15" ht="15.75" customHeight="1" x14ac:dyDescent="0.25">
      <c r="A7263" s="62"/>
      <c r="B7263" s="63"/>
      <c r="C7263" s="64" t="s">
        <v>58</v>
      </c>
      <c r="D7263" s="338">
        <f>SUM(D7256:D7262)</f>
      </c>
      <c r="E7263" s="28"/>
      <c r="F7263" s="338">
        <f>SUM(F7256:F7262)</f>
      </c>
      <c r="G7263" s="339"/>
      <c r="H7263" s="328">
        <f>SUM(H7257:H7262)</f>
      </c>
    </row>
    <row r="7264" spans="1:15" ht="15.75" customHeight="1" x14ac:dyDescent="0.25">
      <c r="A7264" s="69"/>
      <c r="B7264" s="70"/>
      <c r="C7264" s="70"/>
      <c r="D7264" s="71"/>
      <c r="E7264" s="70"/>
      <c r="F7264" s="72"/>
      <c r="G7264" s="73"/>
      <c r="H7264" s="74"/>
    </row>
    <row r="7265" spans="1:8" ht="15.75" customHeight="1" x14ac:dyDescent="0.25">
      <c r="A7265" s="85" t="s">
        <v>72</v>
      </c>
      <c r="B7265" s="85"/>
      <c r="C7265" s="85"/>
      <c r="D7265" s="85"/>
      <c r="E7265" s="85"/>
      <c r="F7265" s="85"/>
      <c r="G7265" s="85"/>
      <c r="H7265" s="85"/>
    </row>
    <row r="7266" spans="1:8" ht="15.75" customHeight="1" x14ac:dyDescent="0.25">
      <c r="A7266" s="76"/>
      <c r="B7266" s="76"/>
      <c r="C7266" s="76"/>
      <c r="D7266" s="77" t="s">
        <v>59</v>
      </c>
      <c r="E7266" s="76" t="s">
        <v>60</v>
      </c>
      <c r="F7266" s="76"/>
      <c r="G7266" s="17"/>
      <c r="H7266" s="25"/>
    </row>
    <row r="7267" spans="1:8" ht="15.75" customHeight="1" x14ac:dyDescent="0.25">
      <c r="A7267" s="76"/>
      <c r="B7267" s="76"/>
      <c r="C7267" s="76"/>
      <c r="D7267" s="77"/>
      <c r="E7267" s="76"/>
      <c r="F7267" s="76"/>
      <c r="G7267" s="17"/>
      <c r="H7267" s="25"/>
    </row>
    <row r="7268" spans="1:8" ht="15.75" customHeight="1" x14ac:dyDescent="0.25">
      <c r="A7268" s="76"/>
      <c r="B7268" s="76"/>
      <c r="C7268" s="76"/>
      <c r="D7268" s="77"/>
      <c r="E7268" s="76" t="s">
        <v>61</v>
      </c>
      <c r="F7268" s="76"/>
      <c r="G7268" s="17"/>
      <c r="H7268" s="25"/>
    </row>
    <row r="7269" spans="1:8" ht="15.75" customHeight="1" x14ac:dyDescent="0.25">
      <c r="D7269" s="9"/>
      <c r="H7269" s="9"/>
    </row>
    <row r="7270" spans="1:8" ht="15.75" customHeight="1" x14ac:dyDescent="0.25">
      <c r="D7270" s="9"/>
      <c r="H7270" s="9"/>
    </row>
    <row r="7271" spans="1:8" ht="15.75" customHeight="1" x14ac:dyDescent="0.25">
      <c r="D7271" s="9"/>
      <c r="H7271" s="9"/>
    </row>
    <row r="7272" spans="1:8" ht="15.75" customHeight="1" x14ac:dyDescent="0.25">
      <c r="D7272" s="9"/>
      <c r="H7272" s="9"/>
    </row>
    <row r="7273" spans="1:8" ht="15.75" customHeight="1" x14ac:dyDescent="0.25">
      <c r="D7273" s="9"/>
      <c r="H7273" s="9"/>
    </row>
    <row r="7274" spans="1:8" ht="15.75" customHeight="1" x14ac:dyDescent="0.25">
      <c r="D7274" s="9"/>
      <c r="H7274" s="9"/>
    </row>
    <row r="7275" spans="1:8" ht="15.75" customHeight="1" x14ac:dyDescent="0.25">
      <c r="D7275" s="9"/>
      <c r="H7275" s="9"/>
    </row>
    <row r="7276" spans="1:8" ht="15.75" customHeight="1" x14ac:dyDescent="0.25">
      <c r="D7276" s="9"/>
      <c r="H7276" s="9"/>
    </row>
    <row r="7277" spans="1:8" ht="15.75" customHeight="1" x14ac:dyDescent="0.25">
      <c r="D7277" s="9"/>
      <c r="H7277" s="9"/>
    </row>
    <row r="7278" spans="1:8" ht="15.75" customHeight="1" x14ac:dyDescent="0.25">
      <c r="D7278" s="9"/>
      <c r="H7278" s="9"/>
    </row>
    <row r="7279" spans="1:8" ht="15.75" customHeight="1" x14ac:dyDescent="0.25">
      <c r="D7279" s="9"/>
      <c r="H7279" s="9"/>
    </row>
    <row r="7280" spans="1:8" ht="15.75" customHeight="1" x14ac:dyDescent="0.25">
      <c r="D7280" s="9"/>
      <c r="H7280" s="9"/>
    </row>
    <row r="7281" spans="1:8" ht="15.75" customHeight="1" x14ac:dyDescent="0.25">
      <c r="D7281" s="9"/>
      <c r="H7281" s="9"/>
    </row>
    <row r="7282" spans="1:8" ht="15.75" customHeight="1" x14ac:dyDescent="0.25">
      <c r="D7282" s="9"/>
      <c r="H7282" s="9"/>
    </row>
    <row r="7283" spans="1:8" ht="15.75" customHeight="1" x14ac:dyDescent="0.25">
      <c r="D7283" s="9"/>
      <c r="H7283" s="9"/>
    </row>
    <row r="7284" spans="1:8" ht="15.75" customHeight="1" x14ac:dyDescent="0.25">
      <c r="D7284" s="9"/>
      <c r="H7284" s="9"/>
    </row>
    <row r="7285" spans="1:8" ht="15.75" customHeight="1" x14ac:dyDescent="0.25">
      <c r="D7285" s="9"/>
      <c r="H7285" s="9"/>
    </row>
    <row r="7286" spans="1:8" ht="15.75" customHeight="1" x14ac:dyDescent="0.25">
      <c r="D7286" s="9"/>
      <c r="H7286" s="9"/>
    </row>
    <row r="7287" spans="1:8" ht="15.75" customHeight="1" x14ac:dyDescent="0.25">
      <c r="D7287" s="9"/>
      <c r="H7287" s="9"/>
    </row>
    <row r="7288" spans="1:8" ht="15.75" customHeight="1" x14ac:dyDescent="0.25">
      <c r="D7288" s="9"/>
      <c r="H7288" s="9"/>
    </row>
    <row r="7289" spans="1:8" ht="15.75" customHeight="1" x14ac:dyDescent="0.25">
      <c r="A7289" s="16" t="s">
        <v>21</v>
      </c>
      <c r="B7289" s="16"/>
      <c r="C7289" s="16"/>
      <c r="D7289" s="16"/>
      <c r="E7289" s="16"/>
      <c r="F7289" s="16"/>
      <c r="G7289" s="16"/>
      <c r="H7289" s="16"/>
    </row>
    <row r="7290" spans="1:8" ht="15.75" customHeight="1" x14ac:dyDescent="0.25">
      <c r="D7290" s="9"/>
      <c r="H7290" s="11"/>
    </row>
    <row r="7291" spans="1:8" ht="15.75" customHeight="1" x14ac:dyDescent="0.25">
      <c r="A7291" s="17"/>
      <c r="B7291" s="17"/>
      <c r="C7291" s="17"/>
      <c r="D7291" s="18"/>
      <c r="E7291" s="17"/>
      <c r="F7291" s="19" t="s">
        <v>24</v>
      </c>
      <c r="G7291" s="21" t="s">
        <v>1272</v>
      </c>
      <c r="H7291" s="22"/>
    </row>
    <row r="7292" spans="1:8" ht="15.75" customHeight="1" x14ac:dyDescent="0.25">
      <c r="A7292" s="17" t="s">
        <v>28</v>
      </c>
      <c r="B7292" s="17"/>
      <c r="C7292" s="17"/>
      <c r="D7292" s="18"/>
      <c r="E7292" s="17"/>
      <c r="F7292" s="19" t="s">
        <v>29</v>
      </c>
      <c r="G7292" s="17" t="s">
        <v>1273</v>
      </c>
      <c r="H7292" s="18"/>
    </row>
    <row r="7293" spans="1:8" ht="15.75" customHeight="1" x14ac:dyDescent="0.25">
      <c r="A7293" s="17" t="inlineStr">
        <is>
          <t>Dealer-004</t>
        </is>
      </c>
      <c r="B7293" s="17"/>
      <c r="C7293" s="17"/>
      <c r="D7293" s="24"/>
      <c r="E7293" s="17"/>
      <c r="F7293" s="18"/>
      <c r="G7293" s="17"/>
      <c r="H7293" s="25"/>
    </row>
    <row r="7294" spans="1:8" ht="15.75" customHeight="1" x14ac:dyDescent="0.25">
      <c r="A7294" s="17" t="inlineStr">
        <is>
          <t>Address line (redacted)</t>
        </is>
      </c>
      <c r="B7294" s="17"/>
      <c r="C7294" s="17"/>
      <c r="D7294" s="24"/>
      <c r="E7294" s="17"/>
      <c r="F7294" s="18"/>
      <c r="G7294" s="17"/>
      <c r="H7294" s="25"/>
    </row>
    <row r="7295" spans="1:8" ht="15.75" customHeight="1" x14ac:dyDescent="0.25">
      <c r="A7295" s="17" t="inlineStr">
        <is>
          <t>Address line (redacted)</t>
        </is>
      </c>
      <c r="B7295" s="17"/>
      <c r="C7295" s="17"/>
      <c r="D7295" s="18"/>
      <c r="E7295" s="17"/>
      <c r="F7295" s="18"/>
      <c r="G7295" s="17"/>
      <c r="H7295" s="25"/>
    </row>
    <row r="7296" spans="1:8" ht="15.75" customHeight="1" x14ac:dyDescent="0.25">
      <c r="A7296" s="17"/>
      <c r="B7296" s="17"/>
      <c r="C7296" s="17"/>
      <c r="D7296" s="18"/>
      <c r="E7296" s="17"/>
      <c r="F7296" s="18"/>
      <c r="G7296" s="17"/>
      <c r="H7296" s="25"/>
    </row>
    <row r="7297" spans="1:8" ht="15.75" customHeight="1" x14ac:dyDescent="0.25">
      <c r="A7297" s="17" t="s">
        <v>34</v>
      </c>
      <c r="B7297" s="17"/>
      <c r="C7297" s="17"/>
      <c r="D7297" s="18"/>
      <c r="E7297" s="17"/>
      <c r="F7297" s="18"/>
      <c r="G7297" s="17"/>
      <c r="H7297" s="25"/>
    </row>
    <row r="7298" spans="1:8" ht="15.75" customHeight="1" x14ac:dyDescent="0.25">
      <c r="A7298" s="17"/>
      <c r="B7298" s="17"/>
      <c r="C7298" s="17"/>
      <c r="D7298" s="18"/>
      <c r="E7298" s="17"/>
      <c r="F7298" s="18"/>
      <c r="G7298" s="17"/>
      <c r="H7298" s="25"/>
    </row>
    <row r="7299" spans="1:8" ht="15.75" customHeight="1" x14ac:dyDescent="0.25">
      <c r="A7299" s="17" t="s">
        <v>35</v>
      </c>
      <c r="B7299" s="17"/>
      <c r="C7299" s="17"/>
      <c r="D7299" s="18"/>
      <c r="E7299" s="17"/>
      <c r="F7299" s="18"/>
      <c r="G7299" s="17"/>
      <c r="H7299" s="25"/>
    </row>
    <row r="7300" spans="1:8" ht="15.75" customHeight="1" x14ac:dyDescent="0.25">
      <c r="A7300" s="17" t="s">
        <v>36</v>
      </c>
      <c r="B7300" s="17"/>
      <c r="C7300" s="17"/>
      <c r="D7300" s="18"/>
      <c r="E7300" s="17"/>
      <c r="F7300" s="18"/>
      <c r="G7300" s="17"/>
      <c r="H7300" s="25"/>
    </row>
    <row r="7301" spans="1:8" ht="15.75" customHeight="1" x14ac:dyDescent="0.25">
      <c r="A7301" s="17"/>
      <c r="B7301" s="17"/>
      <c r="C7301" s="17"/>
      <c r="D7301" s="18"/>
      <c r="E7301" s="17"/>
      <c r="F7301" s="18"/>
      <c r="G7301" s="17"/>
      <c r="H7301" s="25"/>
    </row>
    <row r="7302" spans="1:8" ht="15.75" customHeight="1" x14ac:dyDescent="0.25">
      <c r="A7302" s="26" t="s">
        <v>37</v>
      </c>
      <c r="B7302" s="27" t="s">
        <v>38</v>
      </c>
      <c r="C7302" s="27"/>
      <c r="D7302" s="28" t="s">
        <v>39</v>
      </c>
      <c r="E7302" s="29" t="s">
        <v>40</v>
      </c>
      <c r="F7302" s="30" t="s">
        <v>41</v>
      </c>
      <c r="G7302" s="31" t="s">
        <v>42</v>
      </c>
      <c r="H7302" s="33" t="s">
        <v>43</v>
      </c>
    </row>
    <row r="7303" spans="1:8" ht="15.75" customHeight="1" x14ac:dyDescent="0.25">
      <c r="A7303" s="34"/>
      <c r="B7303" s="35"/>
      <c r="C7303" s="36"/>
      <c r="D7303" s="37"/>
      <c r="E7303" s="37"/>
      <c r="F7303" s="38"/>
      <c r="G7303" s="39"/>
      <c r="H7303" s="40"/>
    </row>
    <row r="7304" spans="1:8" ht="15.75" customHeight="1" x14ac:dyDescent="0.25">
      <c r="A7304" s="41"/>
      <c r="B7304" s="79" t="s">
        <v>1634</v>
      </c>
      <c r="C7304" s="80"/>
      <c r="D7304" s="43"/>
      <c r="E7304" s="43"/>
      <c r="F7304" s="44"/>
      <c r="G7304" s="43"/>
      <c r="H7304" s="45"/>
    </row>
    <row r="7305" spans="1:8" ht="15.75" customHeight="1" x14ac:dyDescent="0.25">
      <c r="A7305" s="47">
        <v>1</v>
      </c>
      <c r="B7305" s="333" t="s">
        <v>944</v>
      </c>
      <c r="C7305" s="334" t="s">
        <v>945</v>
      </c>
      <c r="D7305" s="50">
        <v>1</v>
      </c>
      <c r="E7305" s="300">
        <v>6</v>
      </c>
      <c r="F7305" s="335">
        <f>+E7305*D7305</f>
      </c>
      <c r="G7305" s="106">
        <v>1</v>
      </c>
      <c r="H7305" s="45">
        <f>+G7305*F7305</f>
      </c>
    </row>
    <row r="7306" spans="1:8" ht="15.75" customHeight="1" x14ac:dyDescent="0.25">
      <c r="A7306" s="47"/>
      <c r="B7306" s="42" t="s">
        <v>1635</v>
      </c>
      <c r="C7306" s="42"/>
      <c r="D7306" s="50"/>
      <c r="E7306" s="50"/>
      <c r="F7306" s="50"/>
      <c r="G7306" s="50"/>
      <c r="H7306" s="45"/>
    </row>
    <row r="7307" spans="1:8" ht="15.75" customHeight="1" x14ac:dyDescent="0.25">
      <c r="A7307" s="47">
        <v>2</v>
      </c>
      <c r="B7307" s="53" t="s">
        <v>581</v>
      </c>
      <c r="C7307" s="49" t="s">
        <v>482</v>
      </c>
      <c r="D7307" s="50">
        <v>3</v>
      </c>
      <c r="E7307" s="50">
        <v>100</v>
      </c>
      <c r="F7307" s="335">
        <f>+E7307*D7307</f>
      </c>
      <c r="G7307" s="50">
        <v>1</v>
      </c>
      <c r="H7307" s="45">
        <f>+G7307*F7307</f>
      </c>
    </row>
    <row r="7308" spans="1:8" ht="15.75" customHeight="1" x14ac:dyDescent="0.25">
      <c r="A7308" s="47"/>
      <c r="B7308" s="42" t="s">
        <v>564</v>
      </c>
      <c r="C7308" s="42"/>
      <c r="D7308" s="50"/>
      <c r="E7308" s="50"/>
      <c r="F7308" s="50"/>
      <c r="G7308" s="50"/>
      <c r="H7308" s="45"/>
    </row>
    <row r="7309" spans="1:8" ht="15.75" customHeight="1" x14ac:dyDescent="0.25">
      <c r="A7309" s="47">
        <v>3</v>
      </c>
      <c r="B7309" s="53" t="s">
        <v>889</v>
      </c>
      <c r="C7309" s="49" t="s">
        <v>1158</v>
      </c>
      <c r="D7309" s="50">
        <v>10</v>
      </c>
      <c r="E7309" s="50">
        <v>1</v>
      </c>
      <c r="F7309" s="335">
        <f>+E7309*D7309</f>
      </c>
      <c r="G7309" s="50">
        <v>1</v>
      </c>
      <c r="H7309" s="45">
        <f>+G7309*F7309</f>
      </c>
    </row>
    <row r="7310" spans="1:8" ht="15.75" customHeight="1" x14ac:dyDescent="0.25">
      <c r="A7310" s="47"/>
      <c r="B7310" s="56"/>
      <c r="C7310" s="49"/>
      <c r="D7310" s="50"/>
      <c r="E7310" s="50"/>
      <c r="F7310" s="50"/>
      <c r="G7310" s="50"/>
      <c r="H7310" s="45"/>
    </row>
    <row r="7311" spans="1:8" ht="15.75" customHeight="1" x14ac:dyDescent="0.25">
      <c r="A7311" s="47"/>
      <c r="B7311" s="56"/>
      <c r="C7311" s="49"/>
      <c r="D7311" s="50"/>
      <c r="E7311" s="50"/>
      <c r="F7311" s="50"/>
      <c r="G7311" s="50"/>
      <c r="H7311" s="45"/>
    </row>
    <row r="7312" spans="1:8" ht="15.75" customHeight="1" x14ac:dyDescent="0.25">
      <c r="A7312" s="47"/>
      <c r="B7312" s="56"/>
      <c r="C7312" s="49"/>
      <c r="D7312" s="50"/>
      <c r="E7312" s="50"/>
      <c r="F7312" s="50"/>
      <c r="G7312" s="50"/>
      <c r="H7312" s="45"/>
    </row>
    <row r="7313" spans="1:15" ht="15.75" customHeight="1" x14ac:dyDescent="0.25">
      <c r="A7313" s="57"/>
      <c r="B7313" s="38"/>
      <c r="C7313" s="36"/>
      <c r="D7313" s="58"/>
      <c r="E7313" s="58"/>
      <c r="F7313" s="59"/>
      <c r="G7313" s="60"/>
      <c r="H7313" s="61"/>
    </row>
    <row r="7314" spans="1:15" ht="15.75" customHeight="1" x14ac:dyDescent="0.25">
      <c r="A7314" s="62"/>
      <c r="B7314" s="63"/>
      <c r="C7314" s="64" t="s">
        <v>58</v>
      </c>
      <c r="D7314" s="65">
        <f>SUM(D7305:D7313)</f>
      </c>
      <c r="E7314" s="65"/>
      <c r="F7314" s="66">
        <f>SUM(F7305:F7313)</f>
      </c>
      <c r="G7314" s="67"/>
      <c r="H7314" s="328">
        <f>SUM(H7305:H7313)</f>
      </c>
      <c r="I7314" s="78"/>
      <c r="J7314" s="78"/>
      <c r="K7314" s="78"/>
      <c r="L7314" s="78"/>
      <c r="M7314" s="78"/>
      <c r="N7314" s="78"/>
      <c r="O7314" s="78"/>
    </row>
    <row r="7315" spans="1:15" ht="15.75" customHeight="1" x14ac:dyDescent="0.25">
      <c r="A7315" s="69"/>
      <c r="B7315" s="70"/>
      <c r="C7315" s="70"/>
      <c r="D7315" s="71"/>
      <c r="E7315" s="70"/>
      <c r="F7315" s="72"/>
      <c r="G7315" s="73"/>
      <c r="H7315" s="74"/>
    </row>
    <row r="7316" spans="1:15" ht="15.75" customHeight="1" x14ac:dyDescent="0.25">
      <c r="A7316" s="75"/>
      <c r="B7316" s="18"/>
      <c r="C7316" s="18"/>
      <c r="D7316" s="18"/>
      <c r="E7316" s="17"/>
      <c r="F7316" s="75"/>
      <c r="G7316" s="17"/>
      <c r="H7316" s="25"/>
    </row>
    <row r="7317" spans="1:15" ht="15.75" customHeight="1" x14ac:dyDescent="0.25">
      <c r="A7317" s="76"/>
      <c r="B7317" s="76"/>
      <c r="C7317" s="76"/>
      <c r="D7317" s="77" t="s">
        <v>59</v>
      </c>
      <c r="E7317" s="76" t="s">
        <v>60</v>
      </c>
      <c r="F7317" s="76"/>
      <c r="G7317" s="17"/>
      <c r="H7317" s="25"/>
    </row>
    <row r="7318" spans="1:15" ht="15.75" customHeight="1" x14ac:dyDescent="0.25">
      <c r="A7318" s="17"/>
      <c r="B7318" s="17"/>
      <c r="C7318" s="17"/>
      <c r="D7318" s="18"/>
      <c r="E7318" s="17"/>
      <c r="F7318" s="17"/>
      <c r="G7318" s="17"/>
      <c r="H7318" s="25"/>
    </row>
    <row r="7319" spans="1:15" ht="15.75" customHeight="1" x14ac:dyDescent="0.25">
      <c r="A7319" s="17"/>
      <c r="B7319" s="17"/>
      <c r="C7319" s="17"/>
      <c r="D7319" s="18"/>
      <c r="E7319" s="17"/>
      <c r="F7319" s="17"/>
      <c r="G7319" s="17"/>
      <c r="H7319" s="25"/>
    </row>
    <row r="7320" spans="1:15" ht="15.75" customHeight="1" x14ac:dyDescent="0.25">
      <c r="A7320" s="76"/>
      <c r="B7320" s="76"/>
      <c r="C7320" s="76"/>
      <c r="D7320" s="77"/>
      <c r="E7320" s="76" t="s">
        <v>61</v>
      </c>
      <c r="F7320" s="76"/>
      <c r="G7320" s="17"/>
      <c r="H7320" s="25"/>
    </row>
    <row r="7321" spans="1:15" ht="15.75" customHeight="1" x14ac:dyDescent="0.25">
      <c r="D7321" s="9"/>
      <c r="H7321" s="9"/>
    </row>
    <row r="7322" spans="1:15" ht="15.75" customHeight="1" x14ac:dyDescent="0.25">
      <c r="D7322" s="9"/>
      <c r="H7322" s="9"/>
    </row>
    <row r="7323" spans="1:15" ht="15.75" customHeight="1" x14ac:dyDescent="0.25">
      <c r="D7323" s="9"/>
      <c r="H7323" s="9"/>
    </row>
    <row r="7324" spans="1:15" ht="15.75" customHeight="1" x14ac:dyDescent="0.25">
      <c r="D7324" s="9"/>
      <c r="H7324" s="9"/>
    </row>
    <row r="7325" spans="1:15" ht="15.75" customHeight="1" x14ac:dyDescent="0.25">
      <c r="D7325" s="9"/>
      <c r="H7325" s="9"/>
    </row>
    <row r="7326" spans="1:15" ht="15.75" customHeight="1" x14ac:dyDescent="0.25">
      <c r="D7326" s="9"/>
      <c r="H7326" s="9"/>
    </row>
    <row r="7327" spans="1:15" ht="15.75" customHeight="1" x14ac:dyDescent="0.25">
      <c r="D7327" s="9"/>
      <c r="H7327" s="9"/>
    </row>
    <row r="7328" spans="1:15" ht="15.75" customHeight="1" x14ac:dyDescent="0.25">
      <c r="D7328" s="9"/>
      <c r="H7328" s="9"/>
    </row>
    <row r="7329" spans="1:8" ht="15.75" customHeight="1" x14ac:dyDescent="0.25">
      <c r="D7329" s="9"/>
      <c r="H7329" s="9"/>
    </row>
    <row r="7330" spans="1:8" ht="15.75" customHeight="1" x14ac:dyDescent="0.25">
      <c r="D7330" s="9"/>
      <c r="H7330" s="9"/>
    </row>
    <row r="7331" spans="1:8" ht="15.75" customHeight="1" x14ac:dyDescent="0.25">
      <c r="D7331" s="9"/>
      <c r="H7331" s="9"/>
    </row>
    <row r="7332" spans="1:8" ht="15.75" customHeight="1" x14ac:dyDescent="0.25">
      <c r="D7332" s="9"/>
      <c r="H7332" s="9"/>
    </row>
    <row r="7333" spans="1:8" ht="15.75" customHeight="1" x14ac:dyDescent="0.25">
      <c r="D7333" s="9"/>
      <c r="H7333" s="9"/>
    </row>
    <row r="7334" spans="1:8" ht="15.75" customHeight="1" x14ac:dyDescent="0.25">
      <c r="D7334" s="9"/>
      <c r="H7334" s="9"/>
    </row>
    <row r="7335" spans="1:8" ht="15.75" customHeight="1" x14ac:dyDescent="0.25">
      <c r="A7335" s="36" t="s">
        <v>21</v>
      </c>
      <c r="B7335" s="36"/>
      <c r="C7335" s="36"/>
      <c r="D7335" s="36"/>
      <c r="E7335" s="36"/>
      <c r="F7335" s="36"/>
      <c r="G7335" s="36"/>
      <c r="H7335" s="36"/>
    </row>
    <row r="7336" spans="1:8" ht="15.75" customHeight="1" x14ac:dyDescent="0.25">
      <c r="A7336" s="17"/>
      <c r="B7336" s="17"/>
      <c r="C7336" s="17"/>
      <c r="D7336" s="18"/>
      <c r="E7336" s="17"/>
      <c r="F7336" s="17"/>
      <c r="G7336" s="17"/>
      <c r="H7336" s="24"/>
    </row>
    <row r="7337" spans="1:8" ht="15.75" customHeight="1" x14ac:dyDescent="0.25">
      <c r="A7337" s="17" t="s">
        <v>28</v>
      </c>
      <c r="B7337" s="17"/>
      <c r="C7337" s="17"/>
      <c r="D7337" s="18"/>
      <c r="E7337" s="17"/>
      <c r="F7337" s="19" t="s">
        <v>24</v>
      </c>
      <c r="G7337" s="21" t="s">
        <v>712</v>
      </c>
      <c r="H7337" s="22"/>
    </row>
    <row r="7338" spans="1:8" ht="15.75" customHeight="1" x14ac:dyDescent="0.3">
      <c r="A7338" s="17" t="inlineStr">
        <is>
          <t>Dealer-003</t>
        </is>
      </c>
      <c r="B7338" s="87"/>
      <c r="C7338" s="17"/>
      <c r="D7338" s="18"/>
      <c r="E7338" s="17"/>
      <c r="F7338" s="19" t="s">
        <v>29</v>
      </c>
      <c r="G7338" s="17" t="s">
        <v>1275</v>
      </c>
      <c r="H7338" s="18"/>
    </row>
    <row r="7339" spans="1:8" ht="15.75" customHeight="1" x14ac:dyDescent="0.3">
      <c r="A7339" s="17" t="inlineStr">
        <is>
          <t>Address line (redacted)</t>
        </is>
      </c>
      <c r="B7339" s="87"/>
      <c r="C7339" s="17"/>
      <c r="D7339" s="18"/>
      <c r="E7339" s="19"/>
      <c r="F7339" s="17"/>
      <c r="G7339" s="17"/>
      <c r="H7339" s="25"/>
    </row>
    <row r="7340" spans="1:8" ht="15.75" customHeight="1" x14ac:dyDescent="0.3">
      <c r="A7340" s="17" t="inlineStr">
        <is>
          <t>Address line (redacted)</t>
        </is>
      </c>
      <c r="B7340" s="87"/>
      <c r="C7340" s="17"/>
      <c r="D7340" s="18"/>
      <c r="E7340" s="19"/>
      <c r="F7340" s="17"/>
      <c r="G7340" s="17"/>
      <c r="H7340" s="25"/>
    </row>
    <row r="7341" spans="1:8" ht="15.75" customHeight="1" x14ac:dyDescent="0.25">
      <c r="D7341" s="18"/>
      <c r="E7341" s="19"/>
      <c r="F7341" s="17"/>
      <c r="G7341" s="17"/>
      <c r="H7341" s="25"/>
    </row>
    <row r="7342" spans="1:8" ht="15.75" customHeight="1" x14ac:dyDescent="0.25">
      <c r="A7342" s="17" t="s">
        <v>34</v>
      </c>
      <c r="B7342" s="17"/>
      <c r="C7342" s="17"/>
      <c r="D7342" s="18"/>
      <c r="E7342" s="17"/>
      <c r="F7342" s="18"/>
      <c r="G7342" s="17"/>
      <c r="H7342" s="25"/>
    </row>
    <row r="7343" spans="1:8" ht="15.75" customHeight="1" x14ac:dyDescent="0.25">
      <c r="A7343" s="17" t="s">
        <v>35</v>
      </c>
      <c r="B7343" s="17"/>
      <c r="C7343" s="17"/>
      <c r="D7343" s="18"/>
      <c r="E7343" s="17"/>
      <c r="F7343" s="18"/>
      <c r="G7343" s="17"/>
      <c r="H7343" s="25"/>
    </row>
    <row r="7344" spans="1:8" ht="15.75" customHeight="1" x14ac:dyDescent="0.25">
      <c r="A7344" s="17" t="s">
        <v>36</v>
      </c>
      <c r="B7344" s="17"/>
      <c r="C7344" s="17"/>
      <c r="D7344" s="18"/>
      <c r="E7344" s="17"/>
      <c r="F7344" s="18"/>
      <c r="G7344" s="17"/>
      <c r="H7344" s="25"/>
    </row>
    <row r="7345" spans="1:15" ht="15.75" customHeight="1" x14ac:dyDescent="0.25">
      <c r="A7345" s="582" t="s">
        <v>37</v>
      </c>
      <c r="B7345" s="583" t="s">
        <v>38</v>
      </c>
      <c r="C7345" s="584"/>
      <c r="D7345" s="585" t="s">
        <v>39</v>
      </c>
      <c r="E7345" s="586" t="s">
        <v>40</v>
      </c>
      <c r="F7345" s="587" t="s">
        <v>41</v>
      </c>
      <c r="G7345" s="588" t="s">
        <v>42</v>
      </c>
      <c r="H7345" s="589" t="s">
        <v>43</v>
      </c>
    </row>
    <row r="7346" spans="1:15" ht="15.75" customHeight="1" x14ac:dyDescent="0.25">
      <c r="A7346" s="116"/>
      <c r="B7346" s="251"/>
      <c r="C7346" s="249"/>
      <c r="D7346" s="251"/>
      <c r="E7346" s="251"/>
      <c r="F7346" s="590"/>
      <c r="G7346" s="251"/>
      <c r="H7346" s="526"/>
    </row>
    <row r="7347" spans="1:15" ht="15" customHeight="1" x14ac:dyDescent="0.25">
      <c r="A7347" s="558"/>
      <c r="B7347" s="370" t="s">
        <v>1513</v>
      </c>
      <c r="C7347" s="371"/>
      <c r="D7347" s="234"/>
      <c r="E7347" s="363"/>
      <c r="F7347" s="559"/>
      <c r="G7347" s="115"/>
      <c r="H7347" s="45"/>
    </row>
    <row r="7348" spans="1:15" ht="15" customHeight="1" x14ac:dyDescent="0.25">
      <c r="A7348" s="560">
        <v>1</v>
      </c>
      <c r="B7348" s="591" t="s">
        <v>1622</v>
      </c>
      <c r="C7348" s="562"/>
      <c r="D7348" s="602">
        <v>1</v>
      </c>
      <c r="E7348" s="557">
        <v>10</v>
      </c>
      <c r="F7348" s="566">
        <v>9</v>
      </c>
      <c r="G7348" s="566">
        <v>1</v>
      </c>
      <c r="H7348" s="45">
        <f>G7348*F7348</f>
      </c>
      <c r="I7348" s="86"/>
      <c r="J7348" s="86"/>
      <c r="K7348" s="86"/>
      <c r="L7348" s="86"/>
      <c r="M7348" s="86"/>
      <c r="N7348" s="86"/>
      <c r="O7348" s="86"/>
    </row>
    <row r="7349" spans="1:15" ht="15" customHeight="1" x14ac:dyDescent="0.25">
      <c r="A7349" s="560">
        <v>2</v>
      </c>
      <c r="B7349" s="591" t="s">
        <v>1622</v>
      </c>
      <c r="C7349" s="672"/>
      <c r="D7349" s="602"/>
      <c r="E7349" s="557"/>
      <c r="F7349" s="566">
        <v>1</v>
      </c>
      <c r="G7349" s="224" t="s">
        <v>571</v>
      </c>
      <c r="H7349" s="45"/>
      <c r="I7349" s="86"/>
      <c r="J7349" s="86"/>
      <c r="K7349" s="86"/>
      <c r="L7349" s="86"/>
      <c r="M7349" s="86"/>
      <c r="N7349" s="86"/>
      <c r="O7349" s="86"/>
    </row>
    <row r="7350" spans="1:15" ht="15" customHeight="1" x14ac:dyDescent="0.25">
      <c r="A7350" s="47"/>
      <c r="B7350" s="615" t="s">
        <v>1640</v>
      </c>
      <c r="C7350" s="616"/>
      <c r="D7350" s="194"/>
      <c r="E7350" s="300"/>
      <c r="F7350" s="296"/>
      <c r="G7350" s="43"/>
      <c r="H7350" s="45"/>
    </row>
    <row r="7351" spans="1:15" ht="15.75" customHeight="1" x14ac:dyDescent="0.25">
      <c r="A7351" s="47"/>
      <c r="B7351" s="617"/>
      <c r="C7351" s="618"/>
      <c r="D7351" s="194"/>
      <c r="E7351" s="300"/>
      <c r="F7351" s="296"/>
      <c r="G7351" s="43"/>
      <c r="H7351" s="45"/>
    </row>
    <row r="7352" spans="1:15" ht="15.75" customHeight="1" x14ac:dyDescent="0.25">
      <c r="A7352" s="47"/>
      <c r="B7352" s="591"/>
      <c r="C7352" s="671"/>
      <c r="D7352" s="194"/>
      <c r="E7352" s="300"/>
      <c r="F7352" s="296"/>
      <c r="G7352" s="43"/>
      <c r="H7352" s="45"/>
    </row>
    <row r="7353" spans="1:15" ht="15.75" customHeight="1" x14ac:dyDescent="0.25">
      <c r="A7353" s="47"/>
      <c r="B7353" s="370" t="s">
        <v>1623</v>
      </c>
      <c r="C7353" s="371"/>
      <c r="D7353" s="194"/>
      <c r="E7353" s="300"/>
      <c r="F7353" s="296"/>
      <c r="G7353" s="43"/>
      <c r="H7353" s="45"/>
    </row>
    <row r="7354" spans="1:15" ht="15" customHeight="1" x14ac:dyDescent="0.25">
      <c r="A7354" s="560">
        <v>3</v>
      </c>
      <c r="B7354" s="561" t="s">
        <v>140</v>
      </c>
      <c r="C7354" s="562" t="s">
        <v>362</v>
      </c>
      <c r="D7354" s="557">
        <v>2</v>
      </c>
      <c r="E7354" s="557">
        <v>5</v>
      </c>
      <c r="F7354" s="566">
        <f>+E7354*D7354</f>
      </c>
      <c r="G7354" s="566">
        <v>1</v>
      </c>
      <c r="H7354" s="570">
        <f>+G7354*F7354</f>
      </c>
      <c r="I7354" s="86"/>
      <c r="J7354" s="86"/>
      <c r="K7354" s="86"/>
      <c r="L7354" s="86"/>
      <c r="M7354" s="86"/>
      <c r="N7354" s="86"/>
      <c r="O7354" s="86"/>
    </row>
    <row r="7355" spans="1:15" ht="15" customHeight="1" x14ac:dyDescent="0.25">
      <c r="A7355" s="560"/>
      <c r="B7355" s="561"/>
      <c r="C7355" s="562"/>
      <c r="D7355" s="602"/>
      <c r="E7355" s="602"/>
      <c r="F7355" s="603"/>
      <c r="G7355" s="630"/>
      <c r="H7355" s="604"/>
      <c r="I7355" s="86"/>
      <c r="J7355" s="86"/>
      <c r="K7355" s="86"/>
      <c r="L7355" s="86"/>
      <c r="M7355" s="86"/>
      <c r="N7355" s="86"/>
      <c r="O7355" s="86"/>
    </row>
    <row r="7356" spans="1:15" ht="15" customHeight="1" x14ac:dyDescent="0.25">
      <c r="A7356" s="560"/>
      <c r="B7356" s="561"/>
      <c r="C7356" s="562"/>
      <c r="D7356" s="602"/>
      <c r="E7356" s="602"/>
      <c r="F7356" s="603"/>
      <c r="G7356" s="630"/>
      <c r="H7356" s="604"/>
      <c r="I7356" s="86"/>
      <c r="J7356" s="86"/>
      <c r="K7356" s="86"/>
      <c r="L7356" s="86"/>
      <c r="M7356" s="86"/>
      <c r="N7356" s="86"/>
      <c r="O7356" s="86"/>
    </row>
    <row r="7357" spans="1:15" ht="15" customHeight="1" x14ac:dyDescent="0.25">
      <c r="A7357" s="47"/>
      <c r="B7357" s="561"/>
      <c r="C7357" s="562"/>
      <c r="D7357" s="602"/>
      <c r="E7357" s="602"/>
      <c r="F7357" s="603"/>
      <c r="G7357" s="602"/>
      <c r="H7357" s="604"/>
      <c r="I7357" s="86"/>
      <c r="J7357" s="86"/>
      <c r="K7357" s="86"/>
      <c r="L7357" s="86"/>
      <c r="M7357" s="86"/>
      <c r="N7357" s="86"/>
      <c r="O7357" s="86"/>
    </row>
    <row r="7358" spans="1:15" ht="15.75" customHeight="1" x14ac:dyDescent="0.25">
      <c r="A7358" s="62"/>
      <c r="B7358" s="63"/>
      <c r="C7358" s="64" t="s">
        <v>58</v>
      </c>
      <c r="D7358" s="338">
        <f>SUM(D7347:D7357)</f>
      </c>
      <c r="E7358" s="28"/>
      <c r="F7358" s="338">
        <f>SUM(F7347:F7357)</f>
      </c>
      <c r="G7358" s="339"/>
      <c r="H7358" s="328">
        <f>SUM(H7347:H7357)</f>
      </c>
    </row>
    <row r="7359" spans="1:15" ht="15.75" customHeight="1" x14ac:dyDescent="0.25">
      <c r="A7359" s="69"/>
      <c r="B7359" s="70"/>
      <c r="C7359" s="70"/>
      <c r="D7359" s="71"/>
      <c r="E7359" s="70"/>
      <c r="F7359" s="72"/>
      <c r="G7359" s="73"/>
      <c r="H7359" s="74"/>
    </row>
    <row r="7360" spans="1:15" ht="15.75" customHeight="1" x14ac:dyDescent="0.25">
      <c r="A7360" s="85" t="s">
        <v>72</v>
      </c>
      <c r="B7360" s="85"/>
      <c r="C7360" s="85"/>
      <c r="D7360" s="85"/>
      <c r="E7360" s="85"/>
      <c r="F7360" s="85"/>
      <c r="G7360" s="85"/>
      <c r="H7360" s="85"/>
    </row>
    <row r="7361" spans="1:8" ht="15.75" customHeight="1" x14ac:dyDescent="0.25">
      <c r="A7361" s="76"/>
      <c r="B7361" s="76"/>
      <c r="C7361" s="76"/>
      <c r="D7361" s="77" t="s">
        <v>59</v>
      </c>
      <c r="E7361" s="76" t="s">
        <v>60</v>
      </c>
      <c r="F7361" s="76"/>
      <c r="G7361" s="17"/>
      <c r="H7361" s="25"/>
    </row>
    <row r="7362" spans="1:8" ht="15.75" customHeight="1" x14ac:dyDescent="0.25">
      <c r="A7362" s="76"/>
      <c r="B7362" s="76"/>
      <c r="C7362" s="76"/>
      <c r="D7362" s="77"/>
      <c r="E7362" s="76"/>
      <c r="F7362" s="76"/>
      <c r="G7362" s="17"/>
      <c r="H7362" s="25"/>
    </row>
    <row r="7363" spans="1:8" ht="15.75" customHeight="1" x14ac:dyDescent="0.25">
      <c r="A7363" s="76"/>
      <c r="B7363" s="76"/>
      <c r="C7363" s="76"/>
      <c r="D7363" s="77"/>
      <c r="E7363" s="76" t="s">
        <v>61</v>
      </c>
      <c r="F7363" s="76"/>
      <c r="G7363" s="17"/>
      <c r="H7363" s="25"/>
    </row>
    <row r="7364" spans="1:8" ht="15.75" customHeight="1" x14ac:dyDescent="0.25">
      <c r="D7364" s="9"/>
      <c r="H7364" s="9"/>
    </row>
    <row r="7365" spans="1:8" ht="15.75" customHeight="1" x14ac:dyDescent="0.25">
      <c r="D7365" s="9"/>
      <c r="H7365" s="9"/>
    </row>
    <row r="7366" spans="1:8" ht="15.75" customHeight="1" x14ac:dyDescent="0.25">
      <c r="D7366" s="9"/>
      <c r="H7366" s="9"/>
    </row>
    <row r="7367" spans="1:8" ht="15.75" customHeight="1" x14ac:dyDescent="0.25">
      <c r="D7367" s="9"/>
      <c r="H7367" s="9"/>
    </row>
    <row r="7368" spans="1:8" ht="15.75" customHeight="1" x14ac:dyDescent="0.25">
      <c r="D7368" s="9"/>
      <c r="H7368" s="9"/>
    </row>
    <row r="7369" spans="1:8" ht="15.75" customHeight="1" x14ac:dyDescent="0.25">
      <c r="D7369" s="9"/>
      <c r="H7369" s="9"/>
    </row>
    <row r="7370" spans="1:8" ht="15.75" customHeight="1" x14ac:dyDescent="0.25">
      <c r="D7370" s="9"/>
      <c r="H7370" s="9"/>
    </row>
    <row r="7371" spans="1:8" ht="15.75" customHeight="1" x14ac:dyDescent="0.25">
      <c r="D7371" s="9"/>
      <c r="H7371" s="9"/>
    </row>
    <row r="7372" spans="1:8" ht="15.75" customHeight="1" x14ac:dyDescent="0.25">
      <c r="D7372" s="9"/>
      <c r="H7372" s="9"/>
    </row>
    <row r="7373" spans="1:8" ht="15.75" customHeight="1" x14ac:dyDescent="0.25">
      <c r="D7373" s="9"/>
      <c r="H7373" s="9"/>
    </row>
    <row r="7374" spans="1:8" ht="15.75" customHeight="1" x14ac:dyDescent="0.25">
      <c r="D7374" s="9"/>
      <c r="H7374" s="9"/>
    </row>
    <row r="7375" spans="1:8" ht="15.75" customHeight="1" x14ac:dyDescent="0.25">
      <c r="D7375" s="9"/>
      <c r="H7375" s="9"/>
    </row>
    <row r="7376" spans="1:8" ht="15.75" customHeight="1" x14ac:dyDescent="0.25">
      <c r="D7376" s="9"/>
      <c r="H7376" s="9"/>
    </row>
    <row r="7377" spans="1:8" ht="15.75" customHeight="1" x14ac:dyDescent="0.25">
      <c r="D7377" s="9"/>
      <c r="H7377" s="9"/>
    </row>
    <row r="7378" spans="1:8" ht="15.75" customHeight="1" x14ac:dyDescent="0.25">
      <c r="D7378" s="9"/>
      <c r="H7378" s="9"/>
    </row>
    <row r="7379" spans="1:8" ht="15.75" customHeight="1" x14ac:dyDescent="0.25">
      <c r="D7379" s="9"/>
      <c r="H7379" s="9"/>
    </row>
    <row r="7380" spans="1:8" ht="15.75" customHeight="1" x14ac:dyDescent="0.25">
      <c r="D7380" s="9"/>
      <c r="H7380" s="9"/>
    </row>
    <row r="7381" spans="1:8" ht="15.75" customHeight="1" x14ac:dyDescent="0.25">
      <c r="A7381" s="36" t="s">
        <v>21</v>
      </c>
      <c r="B7381" s="36"/>
      <c r="C7381" s="36"/>
      <c r="D7381" s="36"/>
      <c r="E7381" s="36"/>
      <c r="F7381" s="36"/>
      <c r="G7381" s="36"/>
      <c r="H7381" s="36"/>
    </row>
    <row r="7382" spans="1:8" ht="15.75" customHeight="1" x14ac:dyDescent="0.25">
      <c r="A7382" s="17"/>
      <c r="B7382" s="17"/>
      <c r="C7382" s="17"/>
      <c r="D7382" s="18"/>
      <c r="E7382" s="17"/>
      <c r="F7382" s="17"/>
      <c r="G7382" s="17"/>
      <c r="H7382" s="24"/>
    </row>
    <row r="7383" spans="1:8" ht="15.75" customHeight="1" x14ac:dyDescent="0.25">
      <c r="A7383" s="17" t="s">
        <v>28</v>
      </c>
      <c r="B7383" s="17"/>
      <c r="C7383" s="17"/>
      <c r="D7383" s="18"/>
      <c r="E7383" s="17"/>
      <c r="F7383" s="19" t="s">
        <v>24</v>
      </c>
      <c r="G7383" s="21" t="s">
        <v>712</v>
      </c>
      <c r="H7383" s="22"/>
    </row>
    <row r="7384" spans="1:8" ht="15.75" customHeight="1" x14ac:dyDescent="0.3">
      <c r="A7384" s="87" t="inlineStr">
        <is>
          <t>Dealer-002</t>
        </is>
      </c>
      <c r="B7384" s="87"/>
      <c r="C7384" s="17"/>
      <c r="D7384" s="18"/>
      <c r="E7384" s="17"/>
      <c r="F7384" s="19" t="s">
        <v>29</v>
      </c>
      <c r="G7384" s="17" t="s">
        <v>1276</v>
      </c>
      <c r="H7384" s="18"/>
    </row>
    <row r="7385" spans="1:8" ht="15.75" customHeight="1" x14ac:dyDescent="0.3">
      <c r="A7385" s="87" t="inlineStr">
        <is>
          <t>Address line (redacted)</t>
        </is>
      </c>
      <c r="B7385" s="87"/>
      <c r="C7385" s="17"/>
      <c r="D7385" s="18"/>
      <c r="E7385" s="19"/>
      <c r="F7385" s="17"/>
      <c r="G7385" s="17"/>
      <c r="H7385" s="25"/>
    </row>
    <row r="7386" spans="1:8" ht="15.75" customHeight="1" x14ac:dyDescent="0.3">
      <c r="A7386" s="87" t="inlineStr">
        <is>
          <t>Address line (redacted)</t>
        </is>
      </c>
      <c r="B7386" s="87"/>
      <c r="C7386" s="17"/>
      <c r="D7386" s="24"/>
      <c r="E7386" s="17"/>
      <c r="F7386" s="18"/>
      <c r="G7386" s="17"/>
      <c r="H7386" s="25"/>
    </row>
    <row r="7387" spans="1:8" ht="15.75" customHeight="1" x14ac:dyDescent="0.25">
      <c r="D7387" s="24"/>
      <c r="E7387" s="17"/>
      <c r="F7387" s="18"/>
      <c r="G7387" s="17"/>
      <c r="H7387" s="25"/>
    </row>
    <row r="7388" spans="1:8" ht="15.75" customHeight="1" x14ac:dyDescent="0.25">
      <c r="A7388" s="17" t="s">
        <v>34</v>
      </c>
      <c r="B7388" s="17"/>
      <c r="C7388" s="17"/>
      <c r="D7388" s="18"/>
      <c r="E7388" s="17"/>
      <c r="F7388" s="18"/>
      <c r="G7388" s="17"/>
      <c r="H7388" s="25"/>
    </row>
    <row r="7389" spans="1:8" ht="15.75" customHeight="1" x14ac:dyDescent="0.25">
      <c r="A7389" s="17" t="s">
        <v>35</v>
      </c>
      <c r="B7389" s="17"/>
      <c r="C7389" s="17"/>
      <c r="D7389" s="18"/>
      <c r="E7389" s="17"/>
      <c r="F7389" s="18"/>
      <c r="G7389" s="17"/>
      <c r="H7389" s="25"/>
    </row>
    <row r="7390" spans="1:8" ht="15.75" customHeight="1" x14ac:dyDescent="0.25">
      <c r="A7390" s="17" t="s">
        <v>36</v>
      </c>
      <c r="B7390" s="17"/>
      <c r="C7390" s="17"/>
      <c r="D7390" s="18"/>
      <c r="E7390" s="17"/>
      <c r="F7390" s="18"/>
      <c r="G7390" s="17"/>
      <c r="H7390" s="25"/>
    </row>
    <row r="7391" spans="1:8" ht="15.75" customHeight="1" x14ac:dyDescent="0.25">
      <c r="A7391" s="26" t="s">
        <v>37</v>
      </c>
      <c r="B7391" s="27" t="s">
        <v>38</v>
      </c>
      <c r="C7391" s="401"/>
      <c r="D7391" s="663" t="s">
        <v>39</v>
      </c>
      <c r="E7391" s="403" t="s">
        <v>40</v>
      </c>
      <c r="F7391" s="30" t="s">
        <v>41</v>
      </c>
      <c r="G7391" s="31" t="s">
        <v>42</v>
      </c>
      <c r="H7391" s="33" t="s">
        <v>43</v>
      </c>
    </row>
    <row r="7392" spans="1:8" ht="15.75" customHeight="1" x14ac:dyDescent="0.25">
      <c r="A7392" s="550"/>
      <c r="B7392" s="551"/>
      <c r="C7392" s="552"/>
      <c r="D7392" s="553"/>
      <c r="E7392" s="553"/>
      <c r="F7392" s="554"/>
      <c r="G7392" s="555"/>
      <c r="H7392" s="556"/>
    </row>
    <row r="7393" spans="1:8" ht="15" customHeight="1" x14ac:dyDescent="0.25">
      <c r="A7393" s="47"/>
      <c r="B7393" s="575" t="s">
        <v>1613</v>
      </c>
      <c r="C7393" s="576"/>
      <c r="D7393" s="194"/>
      <c r="E7393" s="300"/>
      <c r="F7393" s="296"/>
      <c r="G7393" s="50"/>
      <c r="H7393" s="45"/>
    </row>
    <row r="7394" spans="1:8" ht="15.75" customHeight="1" x14ac:dyDescent="0.25">
      <c r="A7394" s="524">
        <v>1</v>
      </c>
      <c r="B7394" s="323" t="s">
        <v>1642</v>
      </c>
      <c r="C7394" s="106"/>
      <c r="D7394" s="651">
        <v>2.5</v>
      </c>
      <c r="E7394" s="651">
        <v>10</v>
      </c>
      <c r="F7394" s="525">
        <v>22</v>
      </c>
      <c r="G7394" s="525">
        <v>1</v>
      </c>
      <c r="H7394" s="526">
        <f>+G7394*F7394</f>
      </c>
    </row>
    <row r="7395" spans="1:8" ht="15.75" customHeight="1" x14ac:dyDescent="0.25">
      <c r="A7395" s="524">
        <v>2</v>
      </c>
      <c r="B7395" s="323" t="s">
        <v>1642</v>
      </c>
      <c r="C7395" s="106"/>
      <c r="D7395" s="651"/>
      <c r="E7395" s="651"/>
      <c r="F7395" s="525">
        <v>3</v>
      </c>
      <c r="G7395" s="654" t="s">
        <v>571</v>
      </c>
      <c r="H7395" s="526"/>
    </row>
    <row r="7396" spans="1:8" ht="15.75" customHeight="1" x14ac:dyDescent="0.25">
      <c r="A7396" s="524">
        <v>3</v>
      </c>
      <c r="B7396" s="323" t="s">
        <v>1643</v>
      </c>
      <c r="C7396" s="648"/>
      <c r="D7396" s="651">
        <v>2.5</v>
      </c>
      <c r="E7396" s="651">
        <v>10</v>
      </c>
      <c r="F7396" s="525">
        <v>23</v>
      </c>
      <c r="G7396" s="525">
        <v>1</v>
      </c>
      <c r="H7396" s="526">
        <f>+G7396*F7396</f>
      </c>
    </row>
    <row r="7397" spans="1:8" ht="15.75" customHeight="1" x14ac:dyDescent="0.25">
      <c r="A7397" s="524">
        <v>4</v>
      </c>
      <c r="B7397" s="323" t="s">
        <v>1643</v>
      </c>
      <c r="C7397" s="648"/>
      <c r="D7397" s="651"/>
      <c r="E7397" s="651"/>
      <c r="F7397" s="525">
        <v>2</v>
      </c>
      <c r="G7397" s="654" t="s">
        <v>571</v>
      </c>
      <c r="H7397" s="526"/>
    </row>
    <row r="7398" spans="1:8" ht="15.75" customHeight="1" x14ac:dyDescent="0.25">
      <c r="A7398" s="524">
        <v>5</v>
      </c>
      <c r="B7398" s="323" t="s">
        <v>1644</v>
      </c>
      <c r="C7398" s="648"/>
      <c r="D7398" s="651">
        <v>2.5</v>
      </c>
      <c r="E7398" s="651">
        <v>10</v>
      </c>
      <c r="F7398" s="525">
        <v>23</v>
      </c>
      <c r="G7398" s="525">
        <v>1</v>
      </c>
      <c r="H7398" s="526">
        <f>+G7398*F7398</f>
      </c>
    </row>
    <row r="7399" spans="1:8" ht="15.75" customHeight="1" x14ac:dyDescent="0.25">
      <c r="A7399" s="524">
        <v>6</v>
      </c>
      <c r="B7399" s="323" t="s">
        <v>1644</v>
      </c>
      <c r="C7399" s="673"/>
      <c r="D7399" s="651"/>
      <c r="E7399" s="651"/>
      <c r="F7399" s="525">
        <v>2</v>
      </c>
      <c r="G7399" s="654" t="s">
        <v>571</v>
      </c>
      <c r="H7399" s="526"/>
    </row>
    <row r="7400" spans="1:8" ht="15.75" customHeight="1" x14ac:dyDescent="0.25">
      <c r="A7400" s="674"/>
      <c r="B7400" s="358" t="s">
        <v>1645</v>
      </c>
      <c r="C7400" s="358"/>
      <c r="D7400" s="664"/>
      <c r="E7400" s="664"/>
      <c r="F7400" s="525"/>
      <c r="G7400" s="654"/>
      <c r="H7400" s="526"/>
    </row>
    <row r="7401" spans="1:8" ht="15.75" customHeight="1" x14ac:dyDescent="0.25">
      <c r="A7401" s="674">
        <v>7</v>
      </c>
      <c r="B7401" s="333" t="s">
        <v>88</v>
      </c>
      <c r="C7401" s="334" t="s">
        <v>1215</v>
      </c>
      <c r="D7401" s="108">
        <v>6</v>
      </c>
      <c r="E7401" s="340">
        <v>4</v>
      </c>
      <c r="F7401" s="335">
        <v>23</v>
      </c>
      <c r="G7401" s="106">
        <v>1</v>
      </c>
      <c r="H7401" s="45">
        <f>+G7401*F7401</f>
      </c>
    </row>
    <row r="7402" spans="1:8" ht="15.75" customHeight="1" x14ac:dyDescent="0.25">
      <c r="A7402" s="674">
        <v>8</v>
      </c>
      <c r="B7402" s="333" t="s">
        <v>88</v>
      </c>
      <c r="C7402" s="334" t="s">
        <v>1215</v>
      </c>
      <c r="D7402" s="233"/>
      <c r="E7402" s="495"/>
      <c r="F7402" s="335">
        <v>1</v>
      </c>
      <c r="G7402" s="224" t="s">
        <v>571</v>
      </c>
      <c r="H7402" s="45"/>
    </row>
    <row r="7403" spans="1:8" ht="15.75" customHeight="1" x14ac:dyDescent="0.25">
      <c r="A7403" s="675">
        <v>9</v>
      </c>
      <c r="B7403" s="676" t="s">
        <v>656</v>
      </c>
      <c r="C7403" s="334" t="s">
        <v>657</v>
      </c>
      <c r="D7403" s="233">
        <v>1</v>
      </c>
      <c r="E7403" s="495">
        <v>4</v>
      </c>
      <c r="F7403" s="525">
        <f t="shared" ref="F7403:F7404" si="300">+E7403*D7403</f>
      </c>
      <c r="G7403" s="43">
        <v>1</v>
      </c>
      <c r="H7403" s="526">
        <f t="shared" ref="H7403:H7404" si="301">+G7403*F7403</f>
      </c>
    </row>
    <row r="7404" spans="1:8" ht="15.75" customHeight="1" x14ac:dyDescent="0.25">
      <c r="A7404" s="675">
        <v>10</v>
      </c>
      <c r="B7404" s="676" t="s">
        <v>133</v>
      </c>
      <c r="C7404" s="334" t="s">
        <v>945</v>
      </c>
      <c r="D7404" s="233">
        <v>1</v>
      </c>
      <c r="E7404" s="495">
        <v>6</v>
      </c>
      <c r="F7404" s="525">
        <f t="shared" si="300"/>
      </c>
      <c r="G7404" s="43">
        <v>1</v>
      </c>
      <c r="H7404" s="526">
        <f t="shared" si="301"/>
      </c>
    </row>
    <row r="7405" spans="1:8" ht="15" customHeight="1" x14ac:dyDescent="0.25">
      <c r="A7405" s="524"/>
      <c r="B7405" s="575" t="s">
        <v>1647</v>
      </c>
      <c r="C7405" s="576"/>
      <c r="D7405" s="664"/>
      <c r="E7405" s="664"/>
      <c r="F7405" s="525"/>
      <c r="G7405" s="251"/>
      <c r="H7405" s="526"/>
    </row>
    <row r="7406" spans="1:8" ht="15.75" customHeight="1" x14ac:dyDescent="0.25">
      <c r="A7406" s="524">
        <v>11</v>
      </c>
      <c r="B7406" s="323" t="s">
        <v>149</v>
      </c>
      <c r="C7406" s="211" t="s">
        <v>371</v>
      </c>
      <c r="D7406" s="106">
        <v>1</v>
      </c>
      <c r="E7406" s="106">
        <v>5</v>
      </c>
      <c r="F7406" s="525">
        <f t="shared" ref="F7406:F7407" si="302">+E7406*D7406</f>
      </c>
      <c r="G7406" s="251">
        <v>1</v>
      </c>
      <c r="H7406" s="526">
        <f t="shared" ref="H7406:H7407" si="303">+G7406*F7406</f>
      </c>
    </row>
    <row r="7407" spans="1:8" ht="15.75" customHeight="1" x14ac:dyDescent="0.25">
      <c r="A7407" s="524">
        <v>12</v>
      </c>
      <c r="B7407" s="323" t="s">
        <v>136</v>
      </c>
      <c r="C7407" s="211" t="s">
        <v>359</v>
      </c>
      <c r="D7407" s="106">
        <v>1</v>
      </c>
      <c r="E7407" s="106">
        <v>5</v>
      </c>
      <c r="F7407" s="525">
        <f t="shared" si="302"/>
      </c>
      <c r="G7407" s="251">
        <v>1</v>
      </c>
      <c r="H7407" s="526">
        <f t="shared" si="303"/>
      </c>
    </row>
    <row r="7408" spans="1:8" ht="15.75" customHeight="1" x14ac:dyDescent="0.25">
      <c r="A7408" s="524"/>
      <c r="B7408" s="323"/>
      <c r="C7408" s="211"/>
      <c r="D7408" s="106"/>
      <c r="E7408" s="106"/>
      <c r="F7408" s="525"/>
      <c r="G7408" s="251"/>
      <c r="H7408" s="526"/>
    </row>
    <row r="7409" spans="1:8" ht="15.75" customHeight="1" x14ac:dyDescent="0.25">
      <c r="A7409" s="524"/>
      <c r="B7409" s="677"/>
      <c r="C7409" s="384"/>
      <c r="D7409" s="664"/>
      <c r="E7409" s="664"/>
      <c r="F7409" s="525"/>
      <c r="G7409" s="251"/>
      <c r="H7409" s="526"/>
    </row>
    <row r="7410" spans="1:8" ht="15.75" customHeight="1" x14ac:dyDescent="0.25">
      <c r="A7410" s="524"/>
      <c r="B7410" s="665"/>
      <c r="C7410" s="665"/>
      <c r="D7410" s="664"/>
      <c r="E7410" s="664"/>
      <c r="F7410" s="525"/>
      <c r="G7410" s="251"/>
      <c r="H7410" s="526"/>
    </row>
    <row r="7411" spans="1:8" ht="15.75" customHeight="1" x14ac:dyDescent="0.25">
      <c r="A7411" s="47"/>
      <c r="B7411" s="333"/>
      <c r="C7411" s="666"/>
      <c r="D7411" s="194"/>
      <c r="E7411" s="194"/>
      <c r="F7411" s="43"/>
      <c r="G7411" s="194"/>
      <c r="H7411" s="45"/>
    </row>
    <row r="7412" spans="1:8" ht="15.75" customHeight="1" x14ac:dyDescent="0.25">
      <c r="A7412" s="62"/>
      <c r="B7412" s="63"/>
      <c r="C7412" s="667" t="s">
        <v>58</v>
      </c>
      <c r="D7412" s="338">
        <f>SUM(D7394:D7411)</f>
      </c>
      <c r="E7412" s="28"/>
      <c r="F7412" s="338">
        <f>SUM(F7393:F7411)</f>
      </c>
      <c r="G7412" s="339"/>
      <c r="H7412" s="328">
        <f>SUM(H7394:H7411)</f>
      </c>
    </row>
    <row r="7413" spans="1:8" ht="15.75" customHeight="1" x14ac:dyDescent="0.25">
      <c r="A7413" s="69"/>
      <c r="B7413" s="70"/>
      <c r="C7413" s="70"/>
      <c r="D7413" s="71"/>
      <c r="E7413" s="70"/>
      <c r="F7413" s="72"/>
      <c r="G7413" s="73"/>
      <c r="H7413" s="74"/>
    </row>
    <row r="7414" spans="1:8" ht="15.75" customHeight="1" x14ac:dyDescent="0.25">
      <c r="A7414" s="85" t="s">
        <v>72</v>
      </c>
      <c r="B7414" s="85"/>
      <c r="C7414" s="85"/>
      <c r="D7414" s="85"/>
      <c r="E7414" s="85"/>
      <c r="F7414" s="85"/>
      <c r="G7414" s="85"/>
      <c r="H7414" s="85"/>
    </row>
    <row r="7415" spans="1:8" ht="15.75" customHeight="1" x14ac:dyDescent="0.25">
      <c r="A7415" s="76"/>
      <c r="B7415" s="76"/>
      <c r="C7415" s="76"/>
      <c r="D7415" s="77" t="s">
        <v>59</v>
      </c>
      <c r="E7415" s="76" t="s">
        <v>60</v>
      </c>
      <c r="F7415" s="76"/>
      <c r="G7415" s="17"/>
      <c r="H7415" s="25"/>
    </row>
    <row r="7416" spans="1:8" ht="15.75" customHeight="1" x14ac:dyDescent="0.25">
      <c r="A7416" s="76"/>
      <c r="B7416" s="76"/>
      <c r="C7416" s="76"/>
      <c r="D7416" s="77"/>
      <c r="E7416" s="76"/>
      <c r="F7416" s="76"/>
      <c r="G7416" s="17"/>
      <c r="H7416" s="25"/>
    </row>
    <row r="7417" spans="1:8" ht="15.75" customHeight="1" x14ac:dyDescent="0.25">
      <c r="A7417" s="76"/>
      <c r="B7417" s="76"/>
      <c r="C7417" s="76"/>
      <c r="D7417" s="77"/>
      <c r="E7417" s="76" t="s">
        <v>61</v>
      </c>
      <c r="F7417" s="76"/>
      <c r="G7417" s="17"/>
      <c r="H7417" s="25"/>
    </row>
    <row r="7418" spans="1:8" ht="15.75" customHeight="1" x14ac:dyDescent="0.25">
      <c r="D7418" s="9"/>
      <c r="H7418" s="9"/>
    </row>
    <row r="7419" spans="1:8" ht="15.75" customHeight="1" x14ac:dyDescent="0.25">
      <c r="D7419" s="9"/>
      <c r="H7419" s="9"/>
    </row>
    <row r="7420" spans="1:8" ht="15.75" customHeight="1" x14ac:dyDescent="0.25">
      <c r="D7420" s="9"/>
      <c r="H7420" s="9"/>
    </row>
    <row r="7421" spans="1:8" ht="15.75" customHeight="1" x14ac:dyDescent="0.25">
      <c r="D7421" s="9"/>
      <c r="H7421" s="9"/>
    </row>
    <row r="7422" spans="1:8" ht="15.75" customHeight="1" x14ac:dyDescent="0.25">
      <c r="D7422" s="9"/>
      <c r="H7422" s="9"/>
    </row>
    <row r="7423" spans="1:8" ht="15.75" customHeight="1" x14ac:dyDescent="0.25">
      <c r="D7423" s="9"/>
      <c r="H7423" s="9"/>
    </row>
    <row r="7424" spans="1:8" ht="15.75" customHeight="1" x14ac:dyDescent="0.25">
      <c r="D7424" s="9"/>
      <c r="H7424" s="9"/>
    </row>
    <row r="7425" spans="1:8" ht="15.75" customHeight="1" x14ac:dyDescent="0.25">
      <c r="D7425" s="9"/>
      <c r="H7425" s="9"/>
    </row>
    <row r="7426" spans="1:8" ht="15.75" customHeight="1" x14ac:dyDescent="0.25">
      <c r="A7426" s="36" t="s">
        <v>21</v>
      </c>
      <c r="B7426" s="36"/>
      <c r="C7426" s="36"/>
      <c r="D7426" s="36"/>
      <c r="E7426" s="36"/>
      <c r="F7426" s="36"/>
      <c r="G7426" s="36"/>
      <c r="H7426" s="36"/>
    </row>
    <row r="7427" spans="1:8" ht="15.75" customHeight="1" x14ac:dyDescent="0.25">
      <c r="A7427" s="17"/>
      <c r="B7427" s="17"/>
      <c r="C7427" s="17"/>
      <c r="D7427" s="18"/>
      <c r="E7427" s="17"/>
      <c r="F7427" s="17"/>
      <c r="G7427" s="17"/>
      <c r="H7427" s="24"/>
    </row>
    <row r="7428" spans="1:8" ht="15.75" customHeight="1" x14ac:dyDescent="0.25">
      <c r="A7428" s="17" t="s">
        <v>28</v>
      </c>
      <c r="B7428" s="17"/>
      <c r="C7428" s="17"/>
      <c r="D7428" s="18"/>
      <c r="E7428" s="17"/>
      <c r="F7428" s="19" t="s">
        <v>24</v>
      </c>
      <c r="G7428" s="21" t="s">
        <v>1282</v>
      </c>
      <c r="H7428" s="22"/>
    </row>
    <row r="7429" spans="1:8" ht="15.75" customHeight="1" x14ac:dyDescent="0.25">
      <c r="A7429" s="17" t="inlineStr">
        <is>
          <t>Dealer-009</t>
        </is>
      </c>
      <c r="B7429" s="17"/>
      <c r="C7429" s="17" t="inlineStr">
        <is>
          <t>ATTN: Contact-001</t>
        </is>
      </c>
      <c r="D7429" s="18"/>
      <c r="E7429" s="17"/>
      <c r="F7429" s="19" t="s">
        <v>29</v>
      </c>
      <c r="G7429" s="17" t="s">
        <v>1283</v>
      </c>
      <c r="H7429" s="18"/>
    </row>
    <row r="7430" spans="1:8" ht="15.75" customHeight="1" x14ac:dyDescent="0.25">
      <c r="A7430" s="17" t="inlineStr">
        <is>
          <t>Address line (redacted)</t>
        </is>
      </c>
      <c r="B7430" s="17"/>
      <c r="C7430" s="17"/>
      <c r="D7430" s="18"/>
      <c r="E7430" s="19"/>
      <c r="F7430" s="17"/>
      <c r="G7430" s="17"/>
      <c r="H7430" s="25"/>
    </row>
    <row r="7431" spans="1:8" ht="15.75" customHeight="1" x14ac:dyDescent="0.25">
      <c r="A7431" s="17" t="inlineStr">
        <is>
          <t>Address line (redacted)</t>
        </is>
      </c>
      <c r="B7431" s="17"/>
      <c r="C7431" s="17"/>
      <c r="D7431" s="18"/>
      <c r="E7431" s="19"/>
      <c r="F7431" s="17"/>
      <c r="G7431" s="17"/>
      <c r="H7431" s="25"/>
    </row>
    <row r="7432" spans="1:8" ht="15.75" customHeight="1" x14ac:dyDescent="0.25">
      <c r="D7432" s="18"/>
      <c r="E7432" s="19"/>
      <c r="F7432" s="17"/>
      <c r="G7432" s="17"/>
      <c r="H7432" s="25"/>
    </row>
    <row r="7433" spans="1:8" ht="15.75" customHeight="1" x14ac:dyDescent="0.25">
      <c r="A7433" s="17" t="s">
        <v>34</v>
      </c>
      <c r="B7433" s="17"/>
      <c r="C7433" s="17"/>
      <c r="D7433" s="18"/>
      <c r="E7433" s="17"/>
      <c r="F7433" s="18"/>
      <c r="G7433" s="17"/>
      <c r="H7433" s="25"/>
    </row>
    <row r="7434" spans="1:8" ht="15.75" customHeight="1" x14ac:dyDescent="0.25">
      <c r="A7434" s="17" t="s">
        <v>35</v>
      </c>
      <c r="B7434" s="17"/>
      <c r="C7434" s="17"/>
      <c r="D7434" s="18"/>
      <c r="E7434" s="17"/>
      <c r="F7434" s="18"/>
      <c r="G7434" s="17"/>
      <c r="H7434" s="25"/>
    </row>
    <row r="7435" spans="1:8" ht="15.75" customHeight="1" x14ac:dyDescent="0.25">
      <c r="A7435" s="17" t="s">
        <v>36</v>
      </c>
      <c r="B7435" s="17"/>
      <c r="C7435" s="17"/>
      <c r="D7435" s="18"/>
      <c r="E7435" s="17"/>
      <c r="F7435" s="18"/>
      <c r="G7435" s="17"/>
      <c r="H7435" s="25"/>
    </row>
    <row r="7436" spans="1:8" ht="15.75" customHeight="1" x14ac:dyDescent="0.25">
      <c r="A7436" s="582" t="s">
        <v>37</v>
      </c>
      <c r="B7436" s="583" t="s">
        <v>38</v>
      </c>
      <c r="C7436" s="584"/>
      <c r="D7436" s="585" t="s">
        <v>39</v>
      </c>
      <c r="E7436" s="586" t="s">
        <v>40</v>
      </c>
      <c r="F7436" s="587" t="s">
        <v>41</v>
      </c>
      <c r="G7436" s="588" t="s">
        <v>42</v>
      </c>
      <c r="H7436" s="589" t="s">
        <v>43</v>
      </c>
    </row>
    <row r="7437" spans="1:8" ht="15" customHeight="1" x14ac:dyDescent="0.25">
      <c r="A7437" s="558"/>
      <c r="B7437" s="370" t="s">
        <v>1621</v>
      </c>
      <c r="C7437" s="371"/>
      <c r="D7437" s="234"/>
      <c r="E7437" s="363"/>
      <c r="F7437" s="559"/>
      <c r="G7437" s="115"/>
      <c r="H7437" s="45"/>
    </row>
    <row r="7438" spans="1:8" ht="15.75" customHeight="1" x14ac:dyDescent="0.25">
      <c r="A7438" s="524">
        <v>1</v>
      </c>
      <c r="B7438" s="323" t="s">
        <v>1642</v>
      </c>
      <c r="C7438" s="106"/>
      <c r="D7438" s="651">
        <v>2.5</v>
      </c>
      <c r="E7438" s="651">
        <v>10</v>
      </c>
      <c r="F7438" s="525">
        <v>22</v>
      </c>
      <c r="G7438" s="525">
        <v>1</v>
      </c>
      <c r="H7438" s="526">
        <f>+G7438*F7438</f>
      </c>
    </row>
    <row r="7439" spans="1:8" ht="15.75" customHeight="1" x14ac:dyDescent="0.25">
      <c r="A7439" s="524">
        <v>2</v>
      </c>
      <c r="B7439" s="323" t="s">
        <v>1642</v>
      </c>
      <c r="C7439" s="106"/>
      <c r="D7439" s="651"/>
      <c r="E7439" s="651"/>
      <c r="F7439" s="525">
        <v>3</v>
      </c>
      <c r="G7439" s="654" t="s">
        <v>571</v>
      </c>
      <c r="H7439" s="526"/>
    </row>
    <row r="7440" spans="1:8" ht="15.75" customHeight="1" x14ac:dyDescent="0.25">
      <c r="A7440" s="524">
        <v>3</v>
      </c>
      <c r="B7440" s="323" t="s">
        <v>1643</v>
      </c>
      <c r="C7440" s="648"/>
      <c r="D7440" s="651">
        <v>2.5</v>
      </c>
      <c r="E7440" s="651">
        <v>10</v>
      </c>
      <c r="F7440" s="525">
        <v>23</v>
      </c>
      <c r="G7440" s="525">
        <v>1</v>
      </c>
      <c r="H7440" s="526">
        <f>+G7440*F7440</f>
      </c>
    </row>
    <row r="7441" spans="1:15" ht="15.75" customHeight="1" x14ac:dyDescent="0.25">
      <c r="A7441" s="524">
        <v>4</v>
      </c>
      <c r="B7441" s="323" t="s">
        <v>1643</v>
      </c>
      <c r="C7441" s="648"/>
      <c r="D7441" s="651"/>
      <c r="E7441" s="651"/>
      <c r="F7441" s="525">
        <v>2</v>
      </c>
      <c r="G7441" s="654" t="s">
        <v>571</v>
      </c>
      <c r="H7441" s="526"/>
    </row>
    <row r="7442" spans="1:15" ht="15.75" customHeight="1" x14ac:dyDescent="0.25">
      <c r="A7442" s="524">
        <v>5</v>
      </c>
      <c r="B7442" s="323" t="s">
        <v>1644</v>
      </c>
      <c r="C7442" s="648"/>
      <c r="D7442" s="651">
        <v>2.5</v>
      </c>
      <c r="E7442" s="651">
        <v>10</v>
      </c>
      <c r="F7442" s="525">
        <v>23</v>
      </c>
      <c r="G7442" s="525">
        <v>1</v>
      </c>
      <c r="H7442" s="526">
        <f>+G7442*F7442</f>
      </c>
    </row>
    <row r="7443" spans="1:15" ht="15.75" customHeight="1" x14ac:dyDescent="0.25">
      <c r="A7443" s="524">
        <v>6</v>
      </c>
      <c r="B7443" s="323" t="s">
        <v>1644</v>
      </c>
      <c r="C7443" s="673"/>
      <c r="D7443" s="651"/>
      <c r="E7443" s="651"/>
      <c r="F7443" s="525">
        <v>2</v>
      </c>
      <c r="G7443" s="654" t="s">
        <v>571</v>
      </c>
      <c r="H7443" s="526"/>
    </row>
    <row r="7444" spans="1:15" ht="15.75" customHeight="1" x14ac:dyDescent="0.25">
      <c r="A7444" s="560"/>
      <c r="B7444" s="370" t="s">
        <v>1623</v>
      </c>
      <c r="C7444" s="371"/>
      <c r="D7444" s="613"/>
      <c r="E7444" s="614"/>
      <c r="F7444" s="565"/>
      <c r="G7444" s="43"/>
      <c r="H7444" s="45"/>
    </row>
    <row r="7445" spans="1:15" ht="15.75" customHeight="1" x14ac:dyDescent="0.25">
      <c r="A7445" s="47">
        <v>7</v>
      </c>
      <c r="B7445" s="333" t="s">
        <v>1651</v>
      </c>
      <c r="C7445" s="334" t="s">
        <v>356</v>
      </c>
      <c r="D7445" s="651">
        <v>5</v>
      </c>
      <c r="E7445" s="651">
        <v>5</v>
      </c>
      <c r="F7445" s="525">
        <v>23</v>
      </c>
      <c r="G7445" s="525">
        <v>1</v>
      </c>
      <c r="H7445" s="526">
        <f>+G7445*F7445</f>
      </c>
    </row>
    <row r="7446" spans="1:15" ht="15.75" customHeight="1" x14ac:dyDescent="0.25">
      <c r="A7446" s="47">
        <v>8</v>
      </c>
      <c r="B7446" s="333" t="s">
        <v>1651</v>
      </c>
      <c r="C7446" s="334" t="s">
        <v>356</v>
      </c>
      <c r="D7446" s="651"/>
      <c r="E7446" s="651"/>
      <c r="F7446" s="525">
        <v>2</v>
      </c>
      <c r="G7446" s="654" t="s">
        <v>571</v>
      </c>
      <c r="H7446" s="526"/>
    </row>
    <row r="7447" spans="1:15" ht="15.75" customHeight="1" x14ac:dyDescent="0.25">
      <c r="A7447" s="47">
        <v>9</v>
      </c>
      <c r="B7447" s="333" t="s">
        <v>134</v>
      </c>
      <c r="C7447" s="334" t="s">
        <v>357</v>
      </c>
      <c r="D7447" s="651">
        <v>5</v>
      </c>
      <c r="E7447" s="651">
        <v>5</v>
      </c>
      <c r="F7447" s="525">
        <v>23</v>
      </c>
      <c r="G7447" s="525">
        <v>1</v>
      </c>
      <c r="H7447" s="526">
        <f>+G7447*F7447</f>
      </c>
    </row>
    <row r="7448" spans="1:15" ht="15.75" customHeight="1" x14ac:dyDescent="0.25">
      <c r="A7448" s="47">
        <v>10</v>
      </c>
      <c r="B7448" s="333" t="s">
        <v>134</v>
      </c>
      <c r="C7448" s="334" t="s">
        <v>357</v>
      </c>
      <c r="D7448" s="651"/>
      <c r="E7448" s="651"/>
      <c r="F7448" s="525">
        <v>2</v>
      </c>
      <c r="G7448" s="654" t="s">
        <v>571</v>
      </c>
      <c r="H7448" s="526"/>
    </row>
    <row r="7449" spans="1:15" ht="15.75" customHeight="1" x14ac:dyDescent="0.25">
      <c r="A7449" s="47">
        <v>11</v>
      </c>
      <c r="B7449" s="678" t="s">
        <v>163</v>
      </c>
      <c r="C7449" s="334" t="s">
        <v>384</v>
      </c>
      <c r="D7449" s="106">
        <v>1</v>
      </c>
      <c r="E7449" s="664">
        <v>5</v>
      </c>
      <c r="F7449" s="525">
        <f t="shared" ref="F7449:F7450" si="304">+E7449*D7449</f>
      </c>
      <c r="G7449" s="679">
        <v>1</v>
      </c>
      <c r="H7449" s="526">
        <f t="shared" ref="H7449:H7451" si="305">+G7449*F7449</f>
      </c>
    </row>
    <row r="7450" spans="1:15" ht="15.75" customHeight="1" x14ac:dyDescent="0.25">
      <c r="A7450" s="47">
        <v>12</v>
      </c>
      <c r="B7450" s="678" t="s">
        <v>1652</v>
      </c>
      <c r="C7450" s="233" t="s">
        <v>373</v>
      </c>
      <c r="D7450" s="106">
        <v>2</v>
      </c>
      <c r="E7450" s="664">
        <v>5</v>
      </c>
      <c r="F7450" s="525">
        <f t="shared" si="304"/>
      </c>
      <c r="G7450" s="679">
        <v>1</v>
      </c>
      <c r="H7450" s="526">
        <f t="shared" si="305"/>
      </c>
    </row>
    <row r="7451" spans="1:15" ht="15.75" customHeight="1" x14ac:dyDescent="0.25">
      <c r="A7451" s="47">
        <v>13</v>
      </c>
      <c r="B7451" s="333" t="s">
        <v>1653</v>
      </c>
      <c r="C7451" s="334" t="s">
        <v>415</v>
      </c>
      <c r="D7451" s="651">
        <v>3</v>
      </c>
      <c r="E7451" s="651">
        <v>5</v>
      </c>
      <c r="F7451" s="525">
        <v>13.2</v>
      </c>
      <c r="G7451" s="525">
        <v>1</v>
      </c>
      <c r="H7451" s="526">
        <f t="shared" si="305"/>
      </c>
    </row>
    <row r="7452" spans="1:15" ht="15.75" customHeight="1" x14ac:dyDescent="0.25">
      <c r="A7452" s="47">
        <v>14</v>
      </c>
      <c r="B7452" s="333" t="s">
        <v>1653</v>
      </c>
      <c r="C7452" s="334" t="s">
        <v>415</v>
      </c>
      <c r="D7452" s="651"/>
      <c r="E7452" s="651"/>
      <c r="F7452" s="525">
        <v>1.8</v>
      </c>
      <c r="G7452" s="654" t="s">
        <v>571</v>
      </c>
      <c r="H7452" s="526"/>
    </row>
    <row r="7453" spans="1:15" ht="15.75" customHeight="1" x14ac:dyDescent="0.25">
      <c r="A7453" s="560">
        <v>15</v>
      </c>
      <c r="B7453" s="591" t="s">
        <v>160</v>
      </c>
      <c r="C7453" s="107" t="s">
        <v>381</v>
      </c>
      <c r="D7453" s="608">
        <v>5</v>
      </c>
      <c r="E7453" s="608">
        <v>5</v>
      </c>
      <c r="F7453" s="566">
        <v>23</v>
      </c>
      <c r="G7453" s="566">
        <v>1</v>
      </c>
      <c r="H7453" s="45">
        <f>G7453*F7453</f>
      </c>
      <c r="J7453" s="86"/>
      <c r="K7453" s="86"/>
      <c r="L7453" s="86"/>
      <c r="M7453" s="86"/>
      <c r="N7453" s="86"/>
      <c r="O7453" s="86"/>
    </row>
    <row r="7454" spans="1:15" ht="15.75" customHeight="1" x14ac:dyDescent="0.25">
      <c r="A7454" s="560">
        <v>16</v>
      </c>
      <c r="B7454" s="591" t="s">
        <v>160</v>
      </c>
      <c r="C7454" s="107" t="s">
        <v>381</v>
      </c>
      <c r="D7454" s="608"/>
      <c r="E7454" s="608"/>
      <c r="F7454" s="566">
        <v>2</v>
      </c>
      <c r="G7454" s="224" t="s">
        <v>571</v>
      </c>
      <c r="H7454" s="45"/>
      <c r="J7454" s="86"/>
      <c r="K7454" s="86"/>
      <c r="L7454" s="86"/>
      <c r="M7454" s="86"/>
      <c r="N7454" s="86"/>
      <c r="O7454" s="86"/>
    </row>
    <row r="7455" spans="1:15" ht="15" customHeight="1" x14ac:dyDescent="0.25">
      <c r="A7455" s="558"/>
      <c r="B7455" s="669" t="s">
        <v>1513</v>
      </c>
      <c r="C7455" s="669"/>
      <c r="D7455" s="194"/>
      <c r="E7455" s="300"/>
      <c r="F7455" s="559"/>
      <c r="G7455" s="115"/>
      <c r="H7455" s="45"/>
    </row>
    <row r="7456" spans="1:15" ht="15" customHeight="1" x14ac:dyDescent="0.25">
      <c r="A7456" s="560">
        <v>17</v>
      </c>
      <c r="B7456" s="591" t="s">
        <v>1543</v>
      </c>
      <c r="C7456" s="562"/>
      <c r="D7456" s="608">
        <v>2.5</v>
      </c>
      <c r="E7456" s="608">
        <v>10</v>
      </c>
      <c r="F7456" s="566">
        <v>21</v>
      </c>
      <c r="G7456" s="566">
        <v>1</v>
      </c>
      <c r="H7456" s="45">
        <f>G7456*F7456</f>
      </c>
      <c r="J7456" s="86"/>
      <c r="K7456" s="86"/>
      <c r="L7456" s="86"/>
      <c r="M7456" s="86"/>
      <c r="N7456" s="86"/>
      <c r="O7456" s="86"/>
    </row>
    <row r="7457" spans="1:15" ht="15" customHeight="1" x14ac:dyDescent="0.25">
      <c r="A7457" s="560">
        <v>18</v>
      </c>
      <c r="B7457" s="591" t="s">
        <v>1543</v>
      </c>
      <c r="C7457" s="562"/>
      <c r="D7457" s="608"/>
      <c r="E7457" s="608"/>
      <c r="F7457" s="566">
        <v>4</v>
      </c>
      <c r="G7457" s="224" t="s">
        <v>571</v>
      </c>
      <c r="H7457" s="45"/>
      <c r="I7457" s="86"/>
      <c r="J7457" s="86"/>
      <c r="K7457" s="86"/>
      <c r="L7457" s="86"/>
      <c r="M7457" s="86"/>
      <c r="N7457" s="86"/>
      <c r="O7457" s="86"/>
    </row>
    <row r="7458" spans="1:15" ht="15.75" customHeight="1" x14ac:dyDescent="0.25">
      <c r="A7458" s="102"/>
      <c r="B7458" s="669" t="s">
        <v>599</v>
      </c>
      <c r="C7458" s="669"/>
      <c r="D7458" s="194"/>
      <c r="E7458" s="194"/>
      <c r="F7458" s="106"/>
      <c r="G7458" s="108"/>
      <c r="H7458" s="81"/>
    </row>
    <row r="7459" spans="1:15" ht="15.75" customHeight="1" x14ac:dyDescent="0.25">
      <c r="A7459" s="102">
        <v>19</v>
      </c>
      <c r="B7459" s="103" t="s">
        <v>177</v>
      </c>
      <c r="C7459" s="157" t="s">
        <v>457</v>
      </c>
      <c r="D7459" s="194">
        <v>2</v>
      </c>
      <c r="E7459" s="194">
        <v>6</v>
      </c>
      <c r="F7459" s="106">
        <f t="shared" ref="F7459:F7460" si="306">+E7459*D7459</f>
      </c>
      <c r="G7459" s="108">
        <v>1</v>
      </c>
      <c r="H7459" s="81">
        <f t="shared" ref="H7459:H7460" si="307">+G7459*F7459</f>
      </c>
    </row>
    <row r="7460" spans="1:15" ht="15.75" customHeight="1" x14ac:dyDescent="0.25">
      <c r="A7460" s="560">
        <v>20</v>
      </c>
      <c r="B7460" s="103" t="s">
        <v>1656</v>
      </c>
      <c r="C7460" s="157" t="s">
        <v>1657</v>
      </c>
      <c r="D7460" s="194">
        <v>2</v>
      </c>
      <c r="E7460" s="194">
        <v>6</v>
      </c>
      <c r="F7460" s="106">
        <f t="shared" si="306"/>
      </c>
      <c r="G7460" s="108">
        <v>1</v>
      </c>
      <c r="H7460" s="81">
        <f t="shared" si="307"/>
      </c>
    </row>
    <row r="7461" spans="1:15" ht="15.75" customHeight="1" x14ac:dyDescent="0.25">
      <c r="A7461" s="47"/>
      <c r="B7461" s="42" t="s">
        <v>1635</v>
      </c>
      <c r="C7461" s="42"/>
      <c r="D7461" s="50"/>
      <c r="E7461" s="50"/>
      <c r="F7461" s="50"/>
      <c r="G7461" s="50"/>
      <c r="H7461" s="45"/>
    </row>
    <row r="7462" spans="1:15" ht="15.75" customHeight="1" x14ac:dyDescent="0.25">
      <c r="A7462" s="47">
        <v>21</v>
      </c>
      <c r="B7462" s="53" t="s">
        <v>581</v>
      </c>
      <c r="C7462" s="49" t="s">
        <v>482</v>
      </c>
      <c r="D7462" s="50">
        <v>2</v>
      </c>
      <c r="E7462" s="50">
        <v>100</v>
      </c>
      <c r="F7462" s="43">
        <f>+E7462*D7462</f>
      </c>
      <c r="G7462" s="50">
        <v>1</v>
      </c>
      <c r="H7462" s="45">
        <f>+G7462*F7462</f>
      </c>
    </row>
    <row r="7463" spans="1:15" ht="15.75" customHeight="1" x14ac:dyDescent="0.25">
      <c r="A7463" s="47"/>
      <c r="B7463" s="53"/>
      <c r="C7463" s="49"/>
      <c r="D7463" s="312"/>
      <c r="E7463" s="312"/>
      <c r="F7463" s="43"/>
      <c r="G7463" s="109"/>
      <c r="H7463" s="45"/>
    </row>
    <row r="7464" spans="1:15" ht="15.75" customHeight="1" x14ac:dyDescent="0.25">
      <c r="A7464" s="560"/>
      <c r="B7464" s="103"/>
      <c r="C7464" s="157"/>
      <c r="D7464" s="233"/>
      <c r="E7464" s="233"/>
      <c r="F7464" s="106"/>
      <c r="G7464" s="108"/>
      <c r="H7464" s="81"/>
    </row>
    <row r="7465" spans="1:15" ht="15.75" customHeight="1" x14ac:dyDescent="0.25">
      <c r="A7465" s="62"/>
      <c r="B7465" s="63"/>
      <c r="C7465" s="64"/>
      <c r="D7465" s="338">
        <f>SUM(D7438:D7464)</f>
      </c>
      <c r="E7465" s="28"/>
      <c r="F7465" s="338">
        <f>SUM(F7438:F7464)</f>
      </c>
      <c r="G7465" s="339"/>
      <c r="H7465" s="328">
        <f>SUM(H7438:H7464)</f>
      </c>
    </row>
    <row r="7466" spans="1:15" ht="15.75" customHeight="1" x14ac:dyDescent="0.25">
      <c r="A7466" s="69"/>
      <c r="B7466" s="70"/>
      <c r="C7466" s="70"/>
      <c r="D7466" s="71"/>
      <c r="E7466" s="70"/>
      <c r="F7466" s="72"/>
      <c r="G7466" s="73"/>
      <c r="H7466" s="74"/>
    </row>
    <row r="7467" spans="1:15" ht="15.75" customHeight="1" x14ac:dyDescent="0.25">
      <c r="A7467" s="85" t="s">
        <v>72</v>
      </c>
      <c r="B7467" s="85"/>
      <c r="C7467" s="85"/>
      <c r="D7467" s="85"/>
      <c r="E7467" s="85"/>
      <c r="F7467" s="85"/>
      <c r="G7467" s="85"/>
      <c r="H7467" s="85"/>
    </row>
    <row r="7468" spans="1:15" ht="15.75" customHeight="1" x14ac:dyDescent="0.25">
      <c r="A7468" s="76"/>
      <c r="B7468" s="76"/>
      <c r="C7468" s="76"/>
      <c r="D7468" s="77" t="s">
        <v>59</v>
      </c>
      <c r="E7468" s="76" t="s">
        <v>60</v>
      </c>
      <c r="F7468" s="76"/>
      <c r="G7468" s="17"/>
      <c r="H7468" s="25"/>
    </row>
    <row r="7469" spans="1:15" ht="15.75" customHeight="1" x14ac:dyDescent="0.25">
      <c r="A7469" s="76"/>
      <c r="B7469" s="76"/>
      <c r="C7469" s="76"/>
      <c r="D7469" s="77"/>
      <c r="E7469" s="76"/>
      <c r="F7469" s="76"/>
      <c r="G7469" s="17"/>
      <c r="H7469" s="25"/>
    </row>
    <row r="7470" spans="1:15" ht="15.75" customHeight="1" x14ac:dyDescent="0.25">
      <c r="A7470" s="76"/>
      <c r="B7470" s="76"/>
      <c r="C7470" s="76"/>
      <c r="D7470" s="77"/>
      <c r="E7470" s="76" t="s">
        <v>61</v>
      </c>
      <c r="F7470" s="76"/>
      <c r="G7470" s="17"/>
      <c r="H7470" s="25"/>
    </row>
    <row r="7471" spans="1:15" ht="15.75" customHeight="1" x14ac:dyDescent="0.25">
      <c r="A7471" s="36" t="s">
        <v>21</v>
      </c>
      <c r="B7471" s="36"/>
      <c r="C7471" s="36"/>
      <c r="D7471" s="36"/>
      <c r="E7471" s="36"/>
      <c r="F7471" s="36"/>
      <c r="G7471" s="36"/>
      <c r="H7471" s="36"/>
    </row>
    <row r="7472" spans="1:15" ht="15.75" customHeight="1" x14ac:dyDescent="0.25">
      <c r="A7472" s="17"/>
      <c r="B7472" s="17"/>
      <c r="C7472" s="17"/>
      <c r="D7472" s="18"/>
      <c r="E7472" s="17"/>
      <c r="F7472" s="17"/>
      <c r="G7472" s="17"/>
      <c r="H7472" s="24"/>
    </row>
    <row r="7473" spans="1:8" ht="15.75" customHeight="1" x14ac:dyDescent="0.25">
      <c r="A7473" s="17" t="s">
        <v>28</v>
      </c>
      <c r="B7473" s="17"/>
      <c r="C7473" s="17"/>
      <c r="D7473" s="18"/>
      <c r="E7473" s="17"/>
      <c r="F7473" s="19" t="s">
        <v>24</v>
      </c>
      <c r="G7473" s="21" t="s">
        <v>1282</v>
      </c>
      <c r="H7473" s="22"/>
    </row>
    <row r="7474" spans="1:8" ht="15.75" customHeight="1" x14ac:dyDescent="0.25">
      <c r="A7474" s="17" t="inlineStr">
        <is>
          <t>Dealer-009</t>
        </is>
      </c>
      <c r="B7474" s="17"/>
      <c r="C7474" s="17" t="inlineStr">
        <is>
          <t>ATTN: Contact-001</t>
        </is>
      </c>
      <c r="D7474" s="18"/>
      <c r="E7474" s="17"/>
      <c r="F7474" s="19" t="s">
        <v>29</v>
      </c>
      <c r="G7474" s="17" t="s">
        <v>1285</v>
      </c>
      <c r="H7474" s="18"/>
    </row>
    <row r="7475" spans="1:8" ht="15.75" customHeight="1" x14ac:dyDescent="0.25">
      <c r="A7475" s="17" t="inlineStr">
        <is>
          <t>Address line (redacted)</t>
        </is>
      </c>
      <c r="B7475" s="17"/>
      <c r="C7475" s="17"/>
      <c r="D7475" s="18"/>
      <c r="E7475" s="19"/>
      <c r="F7475" s="17"/>
      <c r="G7475" s="17"/>
      <c r="H7475" s="25"/>
    </row>
    <row r="7476" spans="1:8" ht="15.75" customHeight="1" x14ac:dyDescent="0.25">
      <c r="A7476" s="17" t="inlineStr">
        <is>
          <t>Address line (redacted)</t>
        </is>
      </c>
      <c r="B7476" s="17"/>
      <c r="C7476" s="17"/>
      <c r="D7476" s="18"/>
      <c r="E7476" s="19"/>
      <c r="F7476" s="17"/>
      <c r="G7476" s="17"/>
      <c r="H7476" s="25"/>
    </row>
    <row r="7477" spans="1:8" ht="15.75" customHeight="1" x14ac:dyDescent="0.25">
      <c r="D7477" s="18"/>
      <c r="E7477" s="19"/>
      <c r="F7477" s="17"/>
      <c r="G7477" s="17"/>
      <c r="H7477" s="25"/>
    </row>
    <row r="7478" spans="1:8" ht="15.75" customHeight="1" x14ac:dyDescent="0.25">
      <c r="A7478" s="17" t="s">
        <v>34</v>
      </c>
      <c r="B7478" s="17"/>
      <c r="C7478" s="17"/>
      <c r="D7478" s="18"/>
      <c r="E7478" s="17"/>
      <c r="F7478" s="18"/>
      <c r="G7478" s="17"/>
      <c r="H7478" s="25"/>
    </row>
    <row r="7479" spans="1:8" ht="15.75" customHeight="1" x14ac:dyDescent="0.25">
      <c r="A7479" s="17" t="s">
        <v>35</v>
      </c>
      <c r="B7479" s="17"/>
      <c r="C7479" s="17"/>
      <c r="D7479" s="18"/>
      <c r="E7479" s="17"/>
      <c r="F7479" s="18"/>
      <c r="G7479" s="17"/>
      <c r="H7479" s="25"/>
    </row>
    <row r="7480" spans="1:8" ht="15.75" customHeight="1" x14ac:dyDescent="0.25">
      <c r="A7480" s="17" t="s">
        <v>36</v>
      </c>
      <c r="B7480" s="17"/>
      <c r="C7480" s="17"/>
      <c r="D7480" s="18"/>
      <c r="E7480" s="17"/>
      <c r="F7480" s="18"/>
      <c r="G7480" s="17"/>
      <c r="H7480" s="25"/>
    </row>
    <row r="7481" spans="1:8" ht="15.75" customHeight="1" x14ac:dyDescent="0.25">
      <c r="A7481" s="582" t="s">
        <v>37</v>
      </c>
      <c r="B7481" s="583" t="s">
        <v>38</v>
      </c>
      <c r="C7481" s="584"/>
      <c r="D7481" s="585" t="s">
        <v>39</v>
      </c>
      <c r="E7481" s="586" t="s">
        <v>40</v>
      </c>
      <c r="F7481" s="587" t="s">
        <v>41</v>
      </c>
      <c r="G7481" s="588" t="s">
        <v>42</v>
      </c>
      <c r="H7481" s="589" t="s">
        <v>43</v>
      </c>
    </row>
    <row r="7482" spans="1:8" ht="15" customHeight="1" x14ac:dyDescent="0.25">
      <c r="A7482" s="558"/>
      <c r="B7482" s="370" t="s">
        <v>1621</v>
      </c>
      <c r="C7482" s="371"/>
      <c r="D7482" s="234"/>
      <c r="E7482" s="363"/>
      <c r="F7482" s="559"/>
      <c r="G7482" s="115"/>
      <c r="H7482" s="45"/>
    </row>
    <row r="7483" spans="1:8" ht="15.75" customHeight="1" x14ac:dyDescent="0.25">
      <c r="A7483" s="524">
        <v>1</v>
      </c>
      <c r="B7483" s="323" t="s">
        <v>1546</v>
      </c>
      <c r="C7483" s="648"/>
      <c r="D7483" s="651">
        <v>5</v>
      </c>
      <c r="E7483" s="651">
        <v>10</v>
      </c>
      <c r="F7483" s="525">
        <v>42</v>
      </c>
      <c r="G7483" s="525">
        <v>1</v>
      </c>
      <c r="H7483" s="526">
        <f>+G7483*F7483</f>
      </c>
    </row>
    <row r="7484" spans="1:8" ht="15.75" customHeight="1" x14ac:dyDescent="0.25">
      <c r="A7484" s="524">
        <v>2</v>
      </c>
      <c r="B7484" s="323" t="s">
        <v>1546</v>
      </c>
      <c r="C7484" s="648"/>
      <c r="D7484" s="651"/>
      <c r="E7484" s="651"/>
      <c r="F7484" s="525">
        <v>8</v>
      </c>
      <c r="G7484" s="654" t="s">
        <v>571</v>
      </c>
      <c r="H7484" s="526"/>
    </row>
    <row r="7485" spans="1:8" ht="15" customHeight="1" x14ac:dyDescent="0.25">
      <c r="A7485" s="560"/>
      <c r="B7485" s="370" t="s">
        <v>825</v>
      </c>
      <c r="C7485" s="371"/>
      <c r="D7485" s="613"/>
      <c r="E7485" s="614"/>
      <c r="F7485" s="565"/>
      <c r="G7485" s="43"/>
      <c r="H7485" s="45"/>
    </row>
    <row r="7486" spans="1:8" ht="15.75" customHeight="1" x14ac:dyDescent="0.25">
      <c r="A7486" s="47">
        <v>3</v>
      </c>
      <c r="B7486" s="333" t="s">
        <v>1660</v>
      </c>
      <c r="C7486" s="334" t="s">
        <v>508</v>
      </c>
      <c r="D7486" s="106">
        <v>12</v>
      </c>
      <c r="E7486" s="106">
        <v>25</v>
      </c>
      <c r="F7486" s="525">
        <f>+E7486*D7486</f>
      </c>
      <c r="G7486" s="525">
        <v>1</v>
      </c>
      <c r="H7486" s="526">
        <f>+G7486*F7486</f>
      </c>
    </row>
    <row r="7487" spans="1:8" ht="15.75" customHeight="1" x14ac:dyDescent="0.25">
      <c r="A7487" s="558"/>
      <c r="B7487" s="669" t="s">
        <v>564</v>
      </c>
      <c r="C7487" s="669"/>
      <c r="D7487" s="194"/>
      <c r="E7487" s="300"/>
      <c r="F7487" s="559"/>
      <c r="G7487" s="115"/>
      <c r="H7487" s="45"/>
    </row>
    <row r="7488" spans="1:8" ht="15.75" customHeight="1" x14ac:dyDescent="0.25">
      <c r="A7488" s="560">
        <v>4</v>
      </c>
      <c r="B7488" s="591" t="s">
        <v>1061</v>
      </c>
      <c r="C7488" s="594" t="s">
        <v>1158</v>
      </c>
      <c r="D7488" s="557">
        <v>20</v>
      </c>
      <c r="E7488" s="595">
        <v>1</v>
      </c>
      <c r="F7488" s="565">
        <f t="shared" ref="F7488:F7489" si="308">+E7488*D7488</f>
      </c>
      <c r="G7488" s="566">
        <v>1</v>
      </c>
      <c r="H7488" s="45">
        <f t="shared" ref="H7488:H7489" si="309">G7488*F7488</f>
      </c>
    </row>
    <row r="7489" spans="1:8" ht="15.75" customHeight="1" x14ac:dyDescent="0.25">
      <c r="A7489" s="560">
        <v>5</v>
      </c>
      <c r="B7489" s="591" t="s">
        <v>1061</v>
      </c>
      <c r="C7489" s="594" t="s">
        <v>1159</v>
      </c>
      <c r="D7489" s="557">
        <v>15</v>
      </c>
      <c r="E7489" s="595">
        <v>1</v>
      </c>
      <c r="F7489" s="565">
        <f t="shared" si="308"/>
      </c>
      <c r="G7489" s="43">
        <v>1</v>
      </c>
      <c r="H7489" s="45">
        <f t="shared" si="309"/>
      </c>
    </row>
    <row r="7490" spans="1:8" ht="15.75" customHeight="1" x14ac:dyDescent="0.25">
      <c r="A7490" s="560"/>
      <c r="B7490" s="103"/>
      <c r="C7490" s="157"/>
      <c r="D7490" s="233"/>
      <c r="E7490" s="233"/>
      <c r="F7490" s="106"/>
      <c r="G7490" s="108"/>
      <c r="H7490" s="81"/>
    </row>
    <row r="7491" spans="1:8" ht="15.75" customHeight="1" x14ac:dyDescent="0.25">
      <c r="A7491" s="560"/>
      <c r="B7491" s="592"/>
      <c r="C7491" s="594"/>
      <c r="D7491" s="613"/>
      <c r="E7491" s="614"/>
      <c r="F7491" s="565"/>
      <c r="G7491" s="566"/>
      <c r="H7491" s="45"/>
    </row>
    <row r="7492" spans="1:8" ht="15.75" customHeight="1" x14ac:dyDescent="0.25">
      <c r="A7492" s="560"/>
      <c r="B7492" s="593"/>
      <c r="C7492" s="594"/>
      <c r="D7492" s="602"/>
      <c r="E7492" s="602"/>
      <c r="F7492" s="603"/>
      <c r="G7492" s="602"/>
      <c r="H7492" s="604"/>
    </row>
    <row r="7493" spans="1:8" ht="15.75" customHeight="1" x14ac:dyDescent="0.25">
      <c r="A7493" s="62"/>
      <c r="B7493" s="63"/>
      <c r="C7493" s="64"/>
      <c r="D7493" s="338">
        <f>SUM(D7483:D7492)</f>
      </c>
      <c r="E7493" s="28"/>
      <c r="F7493" s="338">
        <f>SUM(F7483:F7492)</f>
      </c>
      <c r="G7493" s="339"/>
      <c r="H7493" s="328">
        <f>SUM(H7483:H7492)</f>
      </c>
    </row>
    <row r="7494" spans="1:8" ht="15.75" customHeight="1" x14ac:dyDescent="0.25">
      <c r="A7494" s="69"/>
      <c r="B7494" s="70"/>
      <c r="C7494" s="70"/>
      <c r="D7494" s="71"/>
      <c r="E7494" s="70"/>
      <c r="F7494" s="72"/>
      <c r="G7494" s="73"/>
      <c r="H7494" s="74"/>
    </row>
    <row r="7495" spans="1:8" ht="15.75" customHeight="1" x14ac:dyDescent="0.25">
      <c r="A7495" s="85" t="s">
        <v>72</v>
      </c>
      <c r="B7495" s="85"/>
      <c r="C7495" s="85"/>
      <c r="D7495" s="85"/>
      <c r="E7495" s="85"/>
      <c r="F7495" s="85"/>
      <c r="G7495" s="85"/>
      <c r="H7495" s="85"/>
    </row>
    <row r="7496" spans="1:8" ht="15.75" customHeight="1" x14ac:dyDescent="0.25">
      <c r="A7496" s="76"/>
      <c r="B7496" s="76"/>
      <c r="C7496" s="76"/>
      <c r="D7496" s="77" t="s">
        <v>59</v>
      </c>
      <c r="E7496" s="76" t="s">
        <v>60</v>
      </c>
      <c r="F7496" s="76"/>
      <c r="G7496" s="17"/>
      <c r="H7496" s="25"/>
    </row>
    <row r="7497" spans="1:8" ht="15.75" customHeight="1" x14ac:dyDescent="0.25">
      <c r="A7497" s="76"/>
      <c r="B7497" s="76"/>
      <c r="C7497" s="76"/>
      <c r="D7497" s="77"/>
      <c r="E7497" s="76"/>
      <c r="F7497" s="76"/>
      <c r="G7497" s="17"/>
      <c r="H7497" s="25"/>
    </row>
    <row r="7498" spans="1:8" ht="15.75" customHeight="1" x14ac:dyDescent="0.25">
      <c r="A7498" s="76"/>
      <c r="B7498" s="76"/>
      <c r="C7498" s="76"/>
      <c r="D7498" s="77"/>
      <c r="E7498" s="76" t="s">
        <v>61</v>
      </c>
      <c r="F7498" s="76"/>
      <c r="G7498" s="17"/>
      <c r="H7498" s="25"/>
    </row>
    <row r="7499" spans="1:8" ht="15.75" customHeight="1" x14ac:dyDescent="0.25">
      <c r="A7499" s="76"/>
      <c r="B7499" s="76"/>
      <c r="C7499" s="76"/>
      <c r="D7499" s="77"/>
      <c r="E7499" s="76"/>
      <c r="F7499" s="76"/>
      <c r="G7499" s="17"/>
      <c r="H7499" s="25"/>
    </row>
    <row r="7500" spans="1:8" ht="15.75" customHeight="1" x14ac:dyDescent="0.25">
      <c r="A7500" s="76"/>
      <c r="B7500" s="76"/>
      <c r="C7500" s="76"/>
      <c r="D7500" s="77"/>
      <c r="E7500" s="76"/>
      <c r="F7500" s="76"/>
      <c r="G7500" s="17"/>
      <c r="H7500" s="25"/>
    </row>
    <row r="7501" spans="1:8" ht="15.75" customHeight="1" x14ac:dyDescent="0.25">
      <c r="A7501" s="76"/>
      <c r="B7501" s="76"/>
      <c r="C7501" s="76"/>
      <c r="D7501" s="77"/>
      <c r="E7501" s="76"/>
      <c r="F7501" s="76"/>
      <c r="G7501" s="17"/>
      <c r="H7501" s="25"/>
    </row>
    <row r="7502" spans="1:8" ht="15.75" customHeight="1" x14ac:dyDescent="0.25">
      <c r="A7502" s="76"/>
      <c r="B7502" s="76"/>
      <c r="C7502" s="76"/>
      <c r="D7502" s="77"/>
      <c r="E7502" s="76"/>
      <c r="F7502" s="76"/>
      <c r="G7502" s="17"/>
      <c r="H7502" s="25"/>
    </row>
    <row r="7503" spans="1:8" ht="15.75" customHeight="1" x14ac:dyDescent="0.25">
      <c r="A7503" s="76"/>
      <c r="B7503" s="76"/>
      <c r="C7503" s="76"/>
      <c r="D7503" s="77"/>
      <c r="E7503" s="76"/>
      <c r="F7503" s="76"/>
      <c r="G7503" s="17"/>
      <c r="H7503" s="25"/>
    </row>
    <row r="7504" spans="1:8" ht="15.75" customHeight="1" x14ac:dyDescent="0.25">
      <c r="A7504" s="76"/>
      <c r="B7504" s="76"/>
      <c r="C7504" s="76"/>
      <c r="D7504" s="77"/>
      <c r="E7504" s="76"/>
      <c r="F7504" s="76"/>
      <c r="G7504" s="17"/>
      <c r="H7504" s="25"/>
    </row>
    <row r="7505" spans="1:8" ht="15.75" customHeight="1" x14ac:dyDescent="0.25">
      <c r="A7505" s="76"/>
      <c r="B7505" s="76"/>
      <c r="C7505" s="76"/>
      <c r="D7505" s="77"/>
      <c r="E7505" s="76"/>
      <c r="F7505" s="76"/>
      <c r="G7505" s="17"/>
      <c r="H7505" s="25"/>
    </row>
    <row r="7506" spans="1:8" ht="15.75" customHeight="1" x14ac:dyDescent="0.25">
      <c r="A7506" s="76"/>
      <c r="B7506" s="76"/>
      <c r="C7506" s="76"/>
      <c r="D7506" s="77"/>
      <c r="E7506" s="76"/>
      <c r="F7506" s="76"/>
      <c r="G7506" s="17"/>
      <c r="H7506" s="25"/>
    </row>
    <row r="7507" spans="1:8" ht="15.75" customHeight="1" x14ac:dyDescent="0.25">
      <c r="A7507" s="76"/>
      <c r="B7507" s="76"/>
      <c r="C7507" s="76"/>
      <c r="D7507" s="77"/>
      <c r="E7507" s="76"/>
      <c r="F7507" s="76"/>
      <c r="G7507" s="17"/>
      <c r="H7507" s="25"/>
    </row>
    <row r="7508" spans="1:8" ht="15.75" customHeight="1" x14ac:dyDescent="0.25">
      <c r="A7508" s="76"/>
      <c r="B7508" s="76"/>
      <c r="C7508" s="76"/>
      <c r="D7508" s="77"/>
      <c r="E7508" s="76"/>
      <c r="F7508" s="76"/>
      <c r="G7508" s="17"/>
      <c r="H7508" s="25"/>
    </row>
    <row r="7509" spans="1:8" ht="15.75" customHeight="1" x14ac:dyDescent="0.25">
      <c r="A7509" s="76"/>
      <c r="B7509" s="76"/>
      <c r="C7509" s="76"/>
      <c r="D7509" s="77"/>
      <c r="E7509" s="76"/>
      <c r="F7509" s="76"/>
      <c r="G7509" s="17"/>
      <c r="H7509" s="25"/>
    </row>
    <row r="7510" spans="1:8" ht="15.75" customHeight="1" x14ac:dyDescent="0.25">
      <c r="A7510" s="76"/>
      <c r="B7510" s="76"/>
      <c r="C7510" s="76"/>
      <c r="D7510" s="77"/>
      <c r="E7510" s="76"/>
      <c r="F7510" s="76"/>
      <c r="G7510" s="17"/>
      <c r="H7510" s="25"/>
    </row>
    <row r="7511" spans="1:8" ht="15.75" customHeight="1" x14ac:dyDescent="0.25">
      <c r="A7511" s="76"/>
      <c r="B7511" s="76"/>
      <c r="C7511" s="76"/>
      <c r="D7511" s="77"/>
      <c r="E7511" s="76"/>
      <c r="F7511" s="76"/>
      <c r="G7511" s="17"/>
      <c r="H7511" s="25"/>
    </row>
    <row r="7512" spans="1:8" ht="15.75" customHeight="1" x14ac:dyDescent="0.25">
      <c r="A7512" s="76"/>
      <c r="B7512" s="76"/>
      <c r="C7512" s="76"/>
      <c r="D7512" s="77"/>
      <c r="E7512" s="76"/>
      <c r="F7512" s="76"/>
      <c r="G7512" s="17"/>
      <c r="H7512" s="25"/>
    </row>
    <row r="7513" spans="1:8" ht="15.75" customHeight="1" x14ac:dyDescent="0.25">
      <c r="A7513" s="76"/>
      <c r="B7513" s="76"/>
      <c r="C7513" s="76"/>
      <c r="D7513" s="77"/>
      <c r="E7513" s="76"/>
      <c r="F7513" s="76"/>
      <c r="G7513" s="17"/>
      <c r="H7513" s="25"/>
    </row>
    <row r="7514" spans="1:8" ht="15.75" customHeight="1" x14ac:dyDescent="0.25">
      <c r="A7514" s="76"/>
      <c r="B7514" s="76"/>
      <c r="C7514" s="76"/>
      <c r="D7514" s="77"/>
      <c r="E7514" s="76"/>
      <c r="F7514" s="76"/>
      <c r="G7514" s="17"/>
      <c r="H7514" s="25"/>
    </row>
    <row r="7515" spans="1:8" ht="15.75" customHeight="1" x14ac:dyDescent="0.25">
      <c r="A7515" s="76"/>
      <c r="B7515" s="76"/>
      <c r="C7515" s="76"/>
      <c r="D7515" s="77"/>
      <c r="E7515" s="76"/>
      <c r="F7515" s="76"/>
      <c r="G7515" s="17"/>
      <c r="H7515" s="25"/>
    </row>
    <row r="7516" spans="1:8" ht="15.75" customHeight="1" x14ac:dyDescent="0.25">
      <c r="A7516" s="76"/>
      <c r="B7516" s="76"/>
      <c r="C7516" s="76"/>
      <c r="D7516" s="77"/>
      <c r="E7516" s="76"/>
      <c r="F7516" s="76"/>
      <c r="G7516" s="17"/>
      <c r="H7516" s="25"/>
    </row>
    <row r="7517" spans="1:8" ht="15.75" customHeight="1" x14ac:dyDescent="0.25">
      <c r="A7517" s="36" t="s">
        <v>21</v>
      </c>
      <c r="B7517" s="36"/>
      <c r="C7517" s="36"/>
      <c r="D7517" s="36"/>
      <c r="E7517" s="36"/>
      <c r="F7517" s="36"/>
      <c r="G7517" s="36"/>
      <c r="H7517" s="36"/>
    </row>
    <row r="7518" spans="1:8" ht="15.75" customHeight="1" x14ac:dyDescent="0.25">
      <c r="A7518" s="17"/>
      <c r="B7518" s="17"/>
      <c r="C7518" s="17"/>
      <c r="D7518" s="18"/>
      <c r="E7518" s="17"/>
      <c r="H7518" s="22"/>
    </row>
    <row r="7519" spans="1:8" ht="15.75" customHeight="1" x14ac:dyDescent="0.25">
      <c r="A7519" s="17"/>
      <c r="B7519" s="17"/>
      <c r="C7519" s="17"/>
      <c r="D7519" s="18"/>
      <c r="E7519" s="17"/>
      <c r="H7519" s="18"/>
    </row>
    <row r="7520" spans="1:8" ht="15.75" customHeight="1" x14ac:dyDescent="0.25">
      <c r="A7520" s="17" t="s">
        <v>28</v>
      </c>
      <c r="B7520" s="17"/>
      <c r="C7520" s="17"/>
      <c r="D7520" s="18"/>
      <c r="E7520" s="19"/>
      <c r="F7520" s="19" t="s">
        <v>24</v>
      </c>
      <c r="G7520" s="21" t="s">
        <v>1282</v>
      </c>
      <c r="H7520" s="25"/>
    </row>
    <row r="7521" spans="1:8" ht="15.75" customHeight="1" x14ac:dyDescent="0.25">
      <c r="A7521" s="17" t="inlineStr">
        <is>
          <t>Dealer-022</t>
        </is>
      </c>
      <c r="B7521" s="17"/>
      <c r="C7521" s="17"/>
      <c r="D7521" s="18"/>
      <c r="E7521" s="19"/>
      <c r="F7521" s="19" t="s">
        <v>29</v>
      </c>
      <c r="G7521" s="17" t="s">
        <v>1287</v>
      </c>
      <c r="H7521" s="25"/>
    </row>
    <row r="7522" spans="1:8" ht="15.75" customHeight="1" x14ac:dyDescent="0.25">
      <c r="A7522" s="17" t="inlineStr">
        <is>
          <t>Address line (redacted)</t>
        </is>
      </c>
      <c r="B7522" s="17"/>
      <c r="C7522" s="17"/>
      <c r="D7522" s="18"/>
      <c r="E7522" s="19"/>
      <c r="F7522" s="17"/>
      <c r="G7522" s="17"/>
      <c r="H7522" s="25"/>
    </row>
    <row r="7523" spans="1:8" ht="15.75" customHeight="1" x14ac:dyDescent="0.25">
      <c r="A7523" s="17"/>
      <c r="B7523" s="17"/>
      <c r="C7523" s="17"/>
      <c r="D7523" s="18"/>
      <c r="E7523" s="19"/>
      <c r="F7523" s="17"/>
      <c r="G7523" s="17"/>
      <c r="H7523" s="25"/>
    </row>
    <row r="7524" spans="1:8" ht="15.75" customHeight="1" x14ac:dyDescent="0.25">
      <c r="A7524" s="86" t="inlineStr">
        <is>
          <t>Through: Transporter-001</t>
        </is>
      </c>
      <c r="B7524" s="86"/>
      <c r="C7524" s="17"/>
      <c r="D7524" s="18"/>
      <c r="E7524" s="19"/>
      <c r="F7524" s="17"/>
      <c r="G7524" s="17"/>
      <c r="H7524" s="25"/>
    </row>
    <row r="7525" spans="1:8" ht="15.75" customHeight="1" x14ac:dyDescent="0.25">
      <c r="A7525" s="86"/>
      <c r="B7525" s="86" t="inlineStr">
        <is>
          <t>Address line (redacted)</t>
        </is>
      </c>
      <c r="C7525" s="17"/>
      <c r="D7525" s="18"/>
      <c r="E7525" s="19"/>
      <c r="F7525" s="17"/>
      <c r="G7525" s="17"/>
      <c r="H7525" s="25"/>
    </row>
    <row r="7526" spans="1:8" ht="15.75" customHeight="1" x14ac:dyDescent="0.25">
      <c r="A7526" s="86"/>
      <c r="B7526" s="86" t="inlineStr">
        <is>
          <t>Address line (redacted)</t>
        </is>
      </c>
      <c r="C7526" s="17"/>
      <c r="D7526" s="18"/>
      <c r="E7526" s="19"/>
      <c r="F7526" s="17"/>
      <c r="G7526" s="17"/>
      <c r="H7526" s="25"/>
    </row>
    <row r="7527" spans="1:8" ht="15.75" customHeight="1" x14ac:dyDescent="0.25">
      <c r="A7527" s="17"/>
      <c r="B7527" s="17"/>
      <c r="C7527" s="17"/>
      <c r="D7527" s="18"/>
      <c r="E7527" s="19"/>
      <c r="F7527" s="17"/>
      <c r="G7527" s="17"/>
      <c r="H7527" s="25"/>
    </row>
    <row r="7528" spans="1:8" ht="15.75" customHeight="1" x14ac:dyDescent="0.25">
      <c r="A7528" s="17" t="s">
        <v>34</v>
      </c>
      <c r="B7528" s="17"/>
      <c r="C7528" s="17"/>
      <c r="D7528" s="18"/>
      <c r="E7528" s="17"/>
      <c r="F7528" s="18"/>
      <c r="G7528" s="17"/>
      <c r="H7528" s="25"/>
    </row>
    <row r="7529" spans="1:8" ht="15.75" customHeight="1" x14ac:dyDescent="0.25">
      <c r="A7529" s="17"/>
      <c r="B7529" s="17"/>
      <c r="C7529" s="17"/>
      <c r="D7529" s="18"/>
      <c r="E7529" s="17"/>
      <c r="F7529" s="18"/>
      <c r="G7529" s="17"/>
      <c r="H7529" s="25"/>
    </row>
    <row r="7530" spans="1:8" ht="15.75" customHeight="1" x14ac:dyDescent="0.25">
      <c r="A7530" s="17" t="s">
        <v>35</v>
      </c>
      <c r="B7530" s="17"/>
      <c r="C7530" s="17"/>
      <c r="D7530" s="18"/>
      <c r="E7530" s="17"/>
      <c r="F7530" s="18"/>
      <c r="G7530" s="17"/>
      <c r="H7530" s="25"/>
    </row>
    <row r="7531" spans="1:8" ht="15.75" customHeight="1" x14ac:dyDescent="0.25">
      <c r="A7531" s="17" t="s">
        <v>36</v>
      </c>
      <c r="B7531" s="17"/>
      <c r="C7531" s="17"/>
      <c r="D7531" s="18"/>
      <c r="E7531" s="17"/>
      <c r="F7531" s="18"/>
      <c r="G7531" s="17"/>
      <c r="H7531" s="25"/>
    </row>
    <row r="7532" spans="1:8" ht="15.75" customHeight="1" x14ac:dyDescent="0.25">
      <c r="A7532" s="26" t="s">
        <v>37</v>
      </c>
      <c r="B7532" s="27" t="s">
        <v>38</v>
      </c>
      <c r="C7532" s="27"/>
      <c r="D7532" s="28" t="s">
        <v>39</v>
      </c>
      <c r="E7532" s="29" t="s">
        <v>40</v>
      </c>
      <c r="F7532" s="30" t="s">
        <v>41</v>
      </c>
      <c r="G7532" s="31" t="s">
        <v>42</v>
      </c>
      <c r="H7532" s="33" t="s">
        <v>43</v>
      </c>
    </row>
    <row r="7533" spans="1:8" ht="15" customHeight="1" x14ac:dyDescent="0.25">
      <c r="A7533" s="558"/>
      <c r="B7533" s="370" t="s">
        <v>1621</v>
      </c>
      <c r="C7533" s="371"/>
      <c r="D7533" s="234"/>
      <c r="E7533" s="363"/>
      <c r="F7533" s="559"/>
      <c r="G7533" s="115"/>
      <c r="H7533" s="45"/>
    </row>
    <row r="7534" spans="1:8" ht="15.75" customHeight="1" x14ac:dyDescent="0.25">
      <c r="A7534" s="524">
        <v>1</v>
      </c>
      <c r="B7534" s="323" t="s">
        <v>1543</v>
      </c>
      <c r="C7534" s="106"/>
      <c r="D7534" s="651">
        <v>2.5</v>
      </c>
      <c r="E7534" s="651">
        <v>10</v>
      </c>
      <c r="F7534" s="525">
        <v>21</v>
      </c>
      <c r="G7534" s="525">
        <v>1</v>
      </c>
      <c r="H7534" s="526">
        <f>+G7534*F7534</f>
      </c>
    </row>
    <row r="7535" spans="1:8" ht="15.75" customHeight="1" x14ac:dyDescent="0.25">
      <c r="A7535" s="524">
        <v>2</v>
      </c>
      <c r="B7535" s="323" t="s">
        <v>1543</v>
      </c>
      <c r="C7535" s="106"/>
      <c r="D7535" s="651"/>
      <c r="E7535" s="651"/>
      <c r="F7535" s="525">
        <v>4</v>
      </c>
      <c r="G7535" s="654" t="s">
        <v>571</v>
      </c>
      <c r="H7535" s="526"/>
    </row>
    <row r="7536" spans="1:8" ht="15.75" customHeight="1" x14ac:dyDescent="0.25">
      <c r="A7536" s="524">
        <v>3</v>
      </c>
      <c r="B7536" s="323" t="s">
        <v>1546</v>
      </c>
      <c r="C7536" s="648"/>
      <c r="D7536" s="651">
        <v>2.5</v>
      </c>
      <c r="E7536" s="651">
        <v>10</v>
      </c>
      <c r="F7536" s="525">
        <v>21</v>
      </c>
      <c r="G7536" s="525">
        <v>1</v>
      </c>
      <c r="H7536" s="526">
        <f>+G7536*F7536</f>
      </c>
    </row>
    <row r="7537" spans="1:8" ht="15.75" customHeight="1" x14ac:dyDescent="0.25">
      <c r="A7537" s="524">
        <v>4</v>
      </c>
      <c r="B7537" s="323" t="s">
        <v>1546</v>
      </c>
      <c r="C7537" s="648"/>
      <c r="D7537" s="651"/>
      <c r="E7537" s="651"/>
      <c r="F7537" s="525">
        <v>4</v>
      </c>
      <c r="G7537" s="654" t="s">
        <v>571</v>
      </c>
      <c r="H7537" s="526"/>
    </row>
    <row r="7538" spans="1:8" ht="15.75" customHeight="1" x14ac:dyDescent="0.25">
      <c r="A7538" s="524">
        <v>5</v>
      </c>
      <c r="B7538" s="323" t="s">
        <v>1642</v>
      </c>
      <c r="C7538" s="648"/>
      <c r="D7538" s="651">
        <v>2.5</v>
      </c>
      <c r="E7538" s="651">
        <v>10</v>
      </c>
      <c r="F7538" s="525">
        <v>22</v>
      </c>
      <c r="G7538" s="525">
        <v>1</v>
      </c>
      <c r="H7538" s="526">
        <f>+G7538*F7538</f>
      </c>
    </row>
    <row r="7539" spans="1:8" ht="15.75" customHeight="1" x14ac:dyDescent="0.25">
      <c r="A7539" s="524">
        <v>6</v>
      </c>
      <c r="B7539" s="323" t="s">
        <v>1642</v>
      </c>
      <c r="C7539" s="673"/>
      <c r="D7539" s="651"/>
      <c r="E7539" s="651"/>
      <c r="F7539" s="525">
        <v>3</v>
      </c>
      <c r="G7539" s="654" t="s">
        <v>571</v>
      </c>
      <c r="H7539" s="526"/>
    </row>
    <row r="7540" spans="1:8" ht="15" customHeight="1" x14ac:dyDescent="0.25">
      <c r="A7540" s="524"/>
      <c r="B7540" s="370" t="s">
        <v>1665</v>
      </c>
      <c r="C7540" s="371"/>
      <c r="D7540" s="106"/>
      <c r="E7540" s="106"/>
      <c r="F7540" s="525"/>
      <c r="G7540" s="654"/>
      <c r="H7540" s="526"/>
    </row>
    <row r="7541" spans="1:8" ht="15.75" customHeight="1" x14ac:dyDescent="0.25">
      <c r="A7541" s="524">
        <v>7</v>
      </c>
      <c r="B7541" s="323" t="s">
        <v>1651</v>
      </c>
      <c r="C7541" s="323" t="s">
        <v>356</v>
      </c>
      <c r="D7541" s="106">
        <v>1</v>
      </c>
      <c r="E7541" s="106">
        <v>5</v>
      </c>
      <c r="F7541" s="525">
        <f>+E7541*D7541</f>
      </c>
      <c r="G7541" s="525">
        <v>1</v>
      </c>
      <c r="H7541" s="526">
        <f t="shared" ref="H7541:H7542" si="310">+G7541*F7541</f>
      </c>
    </row>
    <row r="7542" spans="1:8" ht="15.75" customHeight="1" x14ac:dyDescent="0.25">
      <c r="A7542" s="524">
        <v>9</v>
      </c>
      <c r="B7542" s="323" t="s">
        <v>1666</v>
      </c>
      <c r="C7542" s="323" t="s">
        <v>392</v>
      </c>
      <c r="D7542" s="652">
        <v>5</v>
      </c>
      <c r="E7542" s="652">
        <v>5</v>
      </c>
      <c r="F7542" s="525">
        <v>23</v>
      </c>
      <c r="G7542" s="251">
        <v>1</v>
      </c>
      <c r="H7542" s="526">
        <f t="shared" si="310"/>
      </c>
    </row>
    <row r="7543" spans="1:8" ht="15.75" customHeight="1" x14ac:dyDescent="0.25">
      <c r="A7543" s="524">
        <v>10</v>
      </c>
      <c r="B7543" s="323" t="s">
        <v>1666</v>
      </c>
      <c r="C7543" s="323" t="s">
        <v>392</v>
      </c>
      <c r="D7543" s="653"/>
      <c r="E7543" s="653"/>
      <c r="F7543" s="525">
        <v>2</v>
      </c>
      <c r="G7543" s="654" t="s">
        <v>571</v>
      </c>
      <c r="H7543" s="526"/>
    </row>
    <row r="7544" spans="1:8" ht="15.75" customHeight="1" x14ac:dyDescent="0.25">
      <c r="A7544" s="524">
        <v>12</v>
      </c>
      <c r="B7544" s="323" t="s">
        <v>345</v>
      </c>
      <c r="C7544" s="323" t="s">
        <v>407</v>
      </c>
      <c r="D7544" s="652">
        <v>5</v>
      </c>
      <c r="E7544" s="652">
        <v>5</v>
      </c>
      <c r="F7544" s="525">
        <v>21</v>
      </c>
      <c r="G7544" s="251">
        <v>1</v>
      </c>
      <c r="H7544" s="526">
        <f>+G7544*F7544</f>
      </c>
    </row>
    <row r="7545" spans="1:8" ht="15.75" customHeight="1" x14ac:dyDescent="0.25">
      <c r="A7545" s="47">
        <v>13</v>
      </c>
      <c r="B7545" s="323" t="s">
        <v>345</v>
      </c>
      <c r="C7545" s="323" t="s">
        <v>407</v>
      </c>
      <c r="D7545" s="653"/>
      <c r="E7545" s="653"/>
      <c r="F7545" s="525">
        <v>4</v>
      </c>
      <c r="G7545" s="654" t="s">
        <v>571</v>
      </c>
      <c r="H7545" s="45"/>
    </row>
    <row r="7546" spans="1:8" ht="15" customHeight="1" x14ac:dyDescent="0.25">
      <c r="A7546" s="369"/>
      <c r="B7546" s="370" t="s">
        <v>1668</v>
      </c>
      <c r="C7546" s="371"/>
      <c r="D7546" s="362"/>
      <c r="E7546" s="363"/>
      <c r="F7546" s="364"/>
      <c r="G7546" s="58"/>
      <c r="H7546" s="61"/>
    </row>
    <row r="7547" spans="1:8" ht="15.75" customHeight="1" x14ac:dyDescent="0.25">
      <c r="A7547" s="369"/>
      <c r="B7547" s="372"/>
      <c r="C7547" s="373"/>
      <c r="D7547" s="362"/>
      <c r="E7547" s="363"/>
      <c r="F7547" s="364"/>
      <c r="G7547" s="58"/>
      <c r="H7547" s="61"/>
    </row>
    <row r="7548" spans="1:8" ht="15.75" customHeight="1" x14ac:dyDescent="0.25">
      <c r="A7548" s="369"/>
      <c r="B7548" s="372"/>
      <c r="C7548" s="373"/>
      <c r="D7548" s="362"/>
      <c r="E7548" s="363"/>
      <c r="F7548" s="364"/>
      <c r="G7548" s="58"/>
      <c r="H7548" s="61"/>
    </row>
    <row r="7549" spans="1:8" ht="15.75" customHeight="1" x14ac:dyDescent="0.25">
      <c r="A7549" s="369"/>
      <c r="B7549" s="374"/>
      <c r="C7549" s="375"/>
      <c r="D7549" s="362"/>
      <c r="E7549" s="363"/>
      <c r="F7549" s="364"/>
      <c r="G7549" s="58"/>
      <c r="H7549" s="61"/>
    </row>
    <row r="7550" spans="1:8" ht="15.75" customHeight="1" x14ac:dyDescent="0.25">
      <c r="A7550" s="369"/>
      <c r="B7550" s="368"/>
      <c r="C7550" s="361"/>
      <c r="D7550" s="362"/>
      <c r="E7550" s="363"/>
      <c r="F7550" s="364"/>
      <c r="G7550" s="58"/>
      <c r="H7550" s="61"/>
    </row>
    <row r="7551" spans="1:8" ht="15.75" customHeight="1" x14ac:dyDescent="0.25">
      <c r="A7551" s="369"/>
      <c r="B7551" s="368"/>
      <c r="C7551" s="361"/>
      <c r="D7551" s="362"/>
      <c r="E7551" s="363"/>
      <c r="F7551" s="364"/>
      <c r="G7551" s="37"/>
      <c r="H7551" s="61"/>
    </row>
    <row r="7552" spans="1:8" ht="15.75" customHeight="1" x14ac:dyDescent="0.25">
      <c r="A7552" s="341"/>
      <c r="B7552" s="342"/>
      <c r="C7552" s="343" t="s">
        <v>58</v>
      </c>
      <c r="D7552" s="338">
        <f>SUM(D7534:D7551)</f>
      </c>
      <c r="E7552" s="28"/>
      <c r="F7552" s="28"/>
      <c r="G7552" s="339"/>
      <c r="H7552" s="328">
        <f>SUM(H7534:H7551)</f>
      </c>
    </row>
    <row r="7553" spans="1:8" ht="15.75" customHeight="1" x14ac:dyDescent="0.25">
      <c r="A7553" s="69"/>
      <c r="B7553" s="70"/>
      <c r="C7553" s="70"/>
      <c r="D7553" s="71"/>
      <c r="E7553" s="70"/>
      <c r="F7553" s="72"/>
      <c r="G7553" s="73"/>
      <c r="H7553" s="74"/>
    </row>
    <row r="7554" spans="1:8" ht="15.75" customHeight="1" x14ac:dyDescent="0.25">
      <c r="A7554" s="85" t="s">
        <v>72</v>
      </c>
      <c r="B7554" s="85"/>
      <c r="C7554" s="85"/>
      <c r="D7554" s="85"/>
      <c r="E7554" s="85"/>
      <c r="F7554" s="85"/>
      <c r="G7554" s="85"/>
      <c r="H7554" s="85"/>
    </row>
    <row r="7555" spans="1:8" ht="15.75" customHeight="1" x14ac:dyDescent="0.25">
      <c r="A7555" s="76"/>
      <c r="B7555" s="76"/>
      <c r="C7555" s="76"/>
      <c r="D7555" s="77" t="s">
        <v>59</v>
      </c>
      <c r="E7555" s="76" t="s">
        <v>60</v>
      </c>
      <c r="F7555" s="76"/>
      <c r="G7555" s="17"/>
      <c r="H7555" s="25"/>
    </row>
    <row r="7556" spans="1:8" ht="15.75" customHeight="1" x14ac:dyDescent="0.25">
      <c r="A7556" s="17"/>
      <c r="B7556" s="17"/>
      <c r="C7556" s="17"/>
      <c r="D7556" s="18"/>
      <c r="E7556" s="17"/>
      <c r="F7556" s="17"/>
      <c r="G7556" s="17"/>
      <c r="H7556" s="25"/>
    </row>
    <row r="7557" spans="1:8" ht="15.75" customHeight="1" x14ac:dyDescent="0.25">
      <c r="D7557" s="9"/>
      <c r="H7557" s="9"/>
    </row>
    <row r="7558" spans="1:8" ht="15.75" customHeight="1" x14ac:dyDescent="0.25">
      <c r="D7558" s="9"/>
      <c r="E7558" s="76" t="s">
        <v>61</v>
      </c>
      <c r="H7558" s="9"/>
    </row>
    <row r="7559" spans="1:8" ht="15.75" customHeight="1" x14ac:dyDescent="0.25">
      <c r="D7559" s="9"/>
      <c r="H7559" s="9"/>
    </row>
    <row r="7560" spans="1:8" ht="15.75" customHeight="1" x14ac:dyDescent="0.25">
      <c r="D7560" s="9"/>
      <c r="H7560" s="9"/>
    </row>
    <row r="7561" spans="1:8" ht="15.75" customHeight="1" x14ac:dyDescent="0.25">
      <c r="D7561" s="9"/>
      <c r="H7561" s="9"/>
    </row>
    <row r="7562" spans="1:8" ht="15.75" customHeight="1" x14ac:dyDescent="0.25">
      <c r="D7562" s="9"/>
      <c r="H7562" s="9"/>
    </row>
    <row r="7563" spans="1:8" ht="15.75" customHeight="1" x14ac:dyDescent="0.25">
      <c r="D7563" s="9"/>
      <c r="H7563" s="9"/>
    </row>
    <row r="7564" spans="1:8" ht="15.75" customHeight="1" x14ac:dyDescent="0.25">
      <c r="D7564" s="9"/>
      <c r="H7564" s="9"/>
    </row>
    <row r="7565" spans="1:8" ht="15.75" customHeight="1" x14ac:dyDescent="0.25">
      <c r="A7565" s="36" t="s">
        <v>21</v>
      </c>
      <c r="B7565" s="36"/>
      <c r="C7565" s="36"/>
      <c r="D7565" s="36"/>
      <c r="E7565" s="36"/>
      <c r="F7565" s="36"/>
      <c r="G7565" s="36"/>
      <c r="H7565" s="36"/>
    </row>
    <row r="7566" spans="1:8" ht="15.75" customHeight="1" x14ac:dyDescent="0.25">
      <c r="A7566" s="17"/>
      <c r="B7566" s="17"/>
      <c r="C7566" s="17"/>
      <c r="D7566" s="18"/>
      <c r="E7566" s="17"/>
      <c r="F7566" s="17"/>
      <c r="G7566" s="17"/>
      <c r="H7566" s="24"/>
    </row>
    <row r="7567" spans="1:8" ht="15.75" customHeight="1" x14ac:dyDescent="0.25">
      <c r="A7567" s="17" t="s">
        <v>28</v>
      </c>
      <c r="B7567" s="17"/>
      <c r="C7567" s="17"/>
      <c r="D7567" s="18"/>
      <c r="E7567" s="17"/>
      <c r="F7567" s="19" t="s">
        <v>24</v>
      </c>
      <c r="G7567" s="21" t="s">
        <v>1282</v>
      </c>
      <c r="H7567" s="22"/>
    </row>
    <row r="7568" spans="1:8" ht="15.75" customHeight="1" x14ac:dyDescent="0.25">
      <c r="A7568" s="17" t="inlineStr">
        <is>
          <t>Dealer-009</t>
        </is>
      </c>
      <c r="B7568" s="17"/>
      <c r="C7568" s="17" t="inlineStr">
        <is>
          <t>ATTN: Contact-001</t>
        </is>
      </c>
      <c r="D7568" s="18"/>
      <c r="E7568" s="17"/>
      <c r="F7568" s="19" t="s">
        <v>29</v>
      </c>
      <c r="G7568" s="17" t="s">
        <v>1288</v>
      </c>
      <c r="H7568" s="18"/>
    </row>
    <row r="7569" spans="1:15" ht="15.75" customHeight="1" x14ac:dyDescent="0.25">
      <c r="A7569" s="17" t="inlineStr">
        <is>
          <t>Address line (redacted)</t>
        </is>
      </c>
      <c r="B7569" s="17"/>
      <c r="C7569" s="17"/>
      <c r="D7569" s="18"/>
      <c r="E7569" s="19"/>
      <c r="F7569" s="17"/>
      <c r="G7569" s="17"/>
      <c r="H7569" s="25"/>
    </row>
    <row r="7570" spans="1:15" ht="15.75" customHeight="1" x14ac:dyDescent="0.25">
      <c r="A7570" s="17" t="inlineStr">
        <is>
          <t>Address line (redacted)</t>
        </is>
      </c>
      <c r="B7570" s="17"/>
      <c r="C7570" s="17"/>
      <c r="D7570" s="18"/>
      <c r="E7570" s="19"/>
      <c r="F7570" s="17"/>
      <c r="G7570" s="17"/>
      <c r="H7570" s="25"/>
    </row>
    <row r="7571" spans="1:15" ht="15.75" customHeight="1" x14ac:dyDescent="0.25">
      <c r="D7571" s="18"/>
      <c r="E7571" s="19"/>
      <c r="F7571" s="17"/>
      <c r="G7571" s="17"/>
      <c r="H7571" s="25"/>
    </row>
    <row r="7572" spans="1:15" ht="15.75" customHeight="1" x14ac:dyDescent="0.25">
      <c r="A7572" s="17" t="s">
        <v>34</v>
      </c>
      <c r="B7572" s="17"/>
      <c r="C7572" s="17"/>
      <c r="D7572" s="18"/>
      <c r="E7572" s="17"/>
      <c r="F7572" s="18"/>
      <c r="G7572" s="17"/>
      <c r="H7572" s="25"/>
    </row>
    <row r="7573" spans="1:15" ht="15.75" customHeight="1" x14ac:dyDescent="0.25">
      <c r="A7573" s="17" t="s">
        <v>35</v>
      </c>
      <c r="B7573" s="17"/>
      <c r="C7573" s="17"/>
      <c r="D7573" s="18"/>
      <c r="E7573" s="17"/>
      <c r="F7573" s="18"/>
      <c r="G7573" s="17"/>
      <c r="H7573" s="25"/>
    </row>
    <row r="7574" spans="1:15" ht="15.75" customHeight="1" x14ac:dyDescent="0.25">
      <c r="A7574" s="17" t="s">
        <v>36</v>
      </c>
      <c r="B7574" s="17"/>
      <c r="C7574" s="17"/>
      <c r="D7574" s="18"/>
      <c r="E7574" s="17"/>
      <c r="F7574" s="18"/>
      <c r="G7574" s="17"/>
      <c r="H7574" s="25"/>
    </row>
    <row r="7575" spans="1:15" ht="15.75" customHeight="1" x14ac:dyDescent="0.25">
      <c r="A7575" s="582" t="s">
        <v>37</v>
      </c>
      <c r="B7575" s="583" t="s">
        <v>38</v>
      </c>
      <c r="C7575" s="584"/>
      <c r="D7575" s="585" t="s">
        <v>39</v>
      </c>
      <c r="E7575" s="586" t="s">
        <v>40</v>
      </c>
      <c r="F7575" s="587" t="s">
        <v>41</v>
      </c>
      <c r="G7575" s="588" t="s">
        <v>42</v>
      </c>
      <c r="H7575" s="589" t="s">
        <v>43</v>
      </c>
    </row>
    <row r="7576" spans="1:15" ht="15" customHeight="1" x14ac:dyDescent="0.25">
      <c r="A7576" s="680"/>
      <c r="B7576" s="645" t="s">
        <v>911</v>
      </c>
      <c r="C7576" s="645"/>
      <c r="D7576" s="106"/>
      <c r="E7576" s="106"/>
      <c r="F7576" s="681"/>
      <c r="G7576" s="681"/>
      <c r="H7576" s="526"/>
      <c r="I7576" s="381"/>
      <c r="J7576" s="381"/>
      <c r="K7576" s="381"/>
      <c r="L7576" s="381"/>
      <c r="M7576" s="381"/>
      <c r="N7576" s="381"/>
      <c r="O7576" s="381"/>
    </row>
    <row r="7577" spans="1:15" ht="15" customHeight="1" x14ac:dyDescent="0.25">
      <c r="A7577" s="646">
        <v>1</v>
      </c>
      <c r="B7577" s="323" t="s">
        <v>914</v>
      </c>
      <c r="C7577" s="648" t="s">
        <v>108</v>
      </c>
      <c r="D7577" s="655">
        <v>5</v>
      </c>
      <c r="E7577" s="655">
        <v>100</v>
      </c>
      <c r="F7577" s="649">
        <f>+E7577*D7577</f>
      </c>
      <c r="G7577" s="649">
        <v>1</v>
      </c>
      <c r="H7577" s="526">
        <f>G7577*F7577</f>
      </c>
      <c r="I7577" s="381"/>
      <c r="J7577" s="381"/>
      <c r="K7577" s="381"/>
      <c r="L7577" s="381"/>
      <c r="M7577" s="381"/>
      <c r="N7577" s="381"/>
      <c r="O7577" s="381"/>
    </row>
    <row r="7578" spans="1:15" ht="15" customHeight="1" x14ac:dyDescent="0.25">
      <c r="A7578" s="646"/>
      <c r="B7578" s="645" t="s">
        <v>1670</v>
      </c>
      <c r="C7578" s="645"/>
      <c r="D7578" s="655"/>
      <c r="E7578" s="655"/>
      <c r="F7578" s="649"/>
      <c r="G7578" s="251"/>
      <c r="H7578" s="526"/>
      <c r="I7578" s="381"/>
      <c r="J7578" s="381"/>
      <c r="K7578" s="381"/>
      <c r="L7578" s="381"/>
      <c r="M7578" s="381"/>
      <c r="N7578" s="381"/>
      <c r="O7578" s="381"/>
    </row>
    <row r="7579" spans="1:15" ht="15" customHeight="1" x14ac:dyDescent="0.25">
      <c r="A7579" s="646">
        <v>2</v>
      </c>
      <c r="B7579" s="682" t="s">
        <v>656</v>
      </c>
      <c r="C7579" s="211" t="s">
        <v>657</v>
      </c>
      <c r="D7579" s="651">
        <v>6</v>
      </c>
      <c r="E7579" s="651">
        <v>4</v>
      </c>
      <c r="F7579" s="525">
        <v>23</v>
      </c>
      <c r="G7579" s="525">
        <v>1</v>
      </c>
      <c r="H7579" s="526">
        <f>+G7579*F7579</f>
      </c>
      <c r="I7579" s="381"/>
      <c r="J7579" s="381"/>
      <c r="K7579" s="381"/>
      <c r="L7579" s="381"/>
      <c r="M7579" s="381"/>
      <c r="N7579" s="381"/>
      <c r="O7579" s="381"/>
    </row>
    <row r="7580" spans="1:15" ht="15" customHeight="1" x14ac:dyDescent="0.25">
      <c r="A7580" s="646">
        <v>3</v>
      </c>
      <c r="B7580" s="682" t="s">
        <v>656</v>
      </c>
      <c r="C7580" s="211" t="s">
        <v>657</v>
      </c>
      <c r="D7580" s="651"/>
      <c r="E7580" s="651"/>
      <c r="F7580" s="525">
        <v>1</v>
      </c>
      <c r="G7580" s="654" t="s">
        <v>571</v>
      </c>
      <c r="H7580" s="526"/>
      <c r="I7580" s="381"/>
      <c r="J7580" s="381"/>
      <c r="K7580" s="381"/>
      <c r="L7580" s="381"/>
      <c r="M7580" s="381"/>
      <c r="N7580" s="381"/>
      <c r="O7580" s="381"/>
    </row>
    <row r="7581" spans="1:15" ht="15" customHeight="1" x14ac:dyDescent="0.25">
      <c r="A7581" s="646">
        <v>4</v>
      </c>
      <c r="B7581" s="682" t="s">
        <v>656</v>
      </c>
      <c r="C7581" s="211" t="s">
        <v>657</v>
      </c>
      <c r="D7581" s="651">
        <v>2</v>
      </c>
      <c r="E7581" s="651">
        <v>1</v>
      </c>
      <c r="F7581" s="525">
        <v>1.9167000000000001</v>
      </c>
      <c r="G7581" s="525">
        <v>1</v>
      </c>
      <c r="H7581" s="526">
        <f>+G7581*F7581</f>
      </c>
      <c r="I7581" s="381"/>
      <c r="J7581" s="381"/>
      <c r="K7581" s="381"/>
      <c r="L7581" s="381"/>
      <c r="M7581" s="381"/>
      <c r="N7581" s="381"/>
      <c r="O7581" s="381"/>
    </row>
    <row r="7582" spans="1:15" ht="15" customHeight="1" x14ac:dyDescent="0.25">
      <c r="A7582" s="646">
        <v>5</v>
      </c>
      <c r="B7582" s="682" t="s">
        <v>656</v>
      </c>
      <c r="C7582" s="211" t="s">
        <v>657</v>
      </c>
      <c r="D7582" s="651"/>
      <c r="E7582" s="651"/>
      <c r="F7582" s="525">
        <f>2-F7581</f>
      </c>
      <c r="G7582" s="654" t="s">
        <v>571</v>
      </c>
      <c r="H7582" s="526"/>
      <c r="I7582" s="381"/>
      <c r="J7582" s="381"/>
      <c r="K7582" s="381"/>
      <c r="L7582" s="381"/>
      <c r="M7582" s="381"/>
      <c r="N7582" s="381"/>
      <c r="O7582" s="381"/>
    </row>
    <row r="7583" spans="1:15" ht="15.75" customHeight="1" x14ac:dyDescent="0.25">
      <c r="A7583" s="646">
        <v>6</v>
      </c>
      <c r="B7583" s="322" t="s">
        <v>88</v>
      </c>
      <c r="C7583" s="211" t="s">
        <v>1215</v>
      </c>
      <c r="D7583" s="247">
        <v>6</v>
      </c>
      <c r="E7583" s="247">
        <v>4</v>
      </c>
      <c r="F7583" s="251">
        <v>23</v>
      </c>
      <c r="G7583" s="106">
        <v>1</v>
      </c>
      <c r="H7583" s="526">
        <f>+G7583*F7583</f>
      </c>
      <c r="I7583" s="381"/>
      <c r="J7583" s="528"/>
      <c r="K7583" s="528"/>
      <c r="L7583" s="528"/>
      <c r="M7583" s="528"/>
      <c r="N7583" s="528"/>
      <c r="O7583" s="528"/>
    </row>
    <row r="7584" spans="1:15" ht="15.75" customHeight="1" x14ac:dyDescent="0.25">
      <c r="A7584" s="646">
        <v>7</v>
      </c>
      <c r="B7584" s="322" t="s">
        <v>88</v>
      </c>
      <c r="C7584" s="211" t="s">
        <v>1215</v>
      </c>
      <c r="D7584" s="664"/>
      <c r="E7584" s="664"/>
      <c r="F7584" s="251">
        <v>1</v>
      </c>
      <c r="G7584" s="654" t="s">
        <v>571</v>
      </c>
      <c r="H7584" s="526"/>
      <c r="I7584" s="381"/>
      <c r="J7584" s="528"/>
      <c r="K7584" s="528"/>
      <c r="L7584" s="528"/>
      <c r="M7584" s="528"/>
      <c r="N7584" s="528"/>
      <c r="O7584" s="528"/>
    </row>
    <row r="7585" spans="1:15" ht="15" customHeight="1" x14ac:dyDescent="0.25">
      <c r="A7585" s="646">
        <v>8</v>
      </c>
      <c r="B7585" s="682" t="s">
        <v>615</v>
      </c>
      <c r="C7585" s="211" t="s">
        <v>1214</v>
      </c>
      <c r="D7585" s="651">
        <v>6</v>
      </c>
      <c r="E7585" s="651">
        <v>4</v>
      </c>
      <c r="F7585" s="525">
        <v>23</v>
      </c>
      <c r="G7585" s="525">
        <v>1</v>
      </c>
      <c r="H7585" s="526">
        <f>+G7585*F7585</f>
      </c>
      <c r="I7585" s="381"/>
      <c r="J7585" s="381"/>
      <c r="K7585" s="381"/>
      <c r="L7585" s="381"/>
      <c r="M7585" s="381"/>
      <c r="N7585" s="381"/>
      <c r="O7585" s="381"/>
    </row>
    <row r="7586" spans="1:15" ht="15" customHeight="1" x14ac:dyDescent="0.25">
      <c r="A7586" s="646">
        <v>9</v>
      </c>
      <c r="B7586" s="682" t="s">
        <v>615</v>
      </c>
      <c r="C7586" s="211" t="s">
        <v>1214</v>
      </c>
      <c r="D7586" s="651"/>
      <c r="E7586" s="651"/>
      <c r="F7586" s="525">
        <v>1</v>
      </c>
      <c r="G7586" s="654" t="s">
        <v>571</v>
      </c>
      <c r="H7586" s="526"/>
      <c r="I7586" s="381"/>
      <c r="J7586" s="381"/>
      <c r="K7586" s="381"/>
      <c r="L7586" s="381"/>
      <c r="M7586" s="381"/>
      <c r="N7586" s="381"/>
      <c r="O7586" s="381"/>
    </row>
    <row r="7587" spans="1:15" ht="15" customHeight="1" x14ac:dyDescent="0.25">
      <c r="A7587" s="646">
        <v>10</v>
      </c>
      <c r="B7587" s="682" t="s">
        <v>81</v>
      </c>
      <c r="C7587" s="211" t="s">
        <v>946</v>
      </c>
      <c r="D7587" s="651">
        <v>6</v>
      </c>
      <c r="E7587" s="651">
        <v>4</v>
      </c>
      <c r="F7587" s="525">
        <v>23</v>
      </c>
      <c r="G7587" s="525">
        <v>1</v>
      </c>
      <c r="H7587" s="526">
        <f>+G7587*F7587</f>
      </c>
      <c r="I7587" s="381"/>
      <c r="J7587" s="381"/>
      <c r="K7587" s="381"/>
      <c r="L7587" s="381"/>
      <c r="M7587" s="381"/>
      <c r="N7587" s="381"/>
      <c r="O7587" s="381"/>
    </row>
    <row r="7588" spans="1:15" ht="15" customHeight="1" x14ac:dyDescent="0.25">
      <c r="A7588" s="646">
        <v>11</v>
      </c>
      <c r="B7588" s="682" t="s">
        <v>81</v>
      </c>
      <c r="C7588" s="211" t="s">
        <v>946</v>
      </c>
      <c r="D7588" s="651"/>
      <c r="E7588" s="651"/>
      <c r="F7588" s="525">
        <v>1</v>
      </c>
      <c r="G7588" s="654" t="s">
        <v>571</v>
      </c>
      <c r="H7588" s="526"/>
      <c r="I7588" s="381"/>
      <c r="J7588" s="381"/>
      <c r="K7588" s="381"/>
      <c r="L7588" s="381"/>
      <c r="M7588" s="381"/>
      <c r="N7588" s="381"/>
      <c r="O7588" s="381"/>
    </row>
    <row r="7589" spans="1:15" ht="15" customHeight="1" x14ac:dyDescent="0.25">
      <c r="A7589" s="646"/>
      <c r="B7589" s="645" t="s">
        <v>1676</v>
      </c>
      <c r="C7589" s="645"/>
      <c r="D7589" s="655"/>
      <c r="E7589" s="655"/>
      <c r="F7589" s="649"/>
      <c r="G7589" s="251"/>
      <c r="H7589" s="526"/>
      <c r="I7589" s="381"/>
      <c r="J7589" s="381"/>
      <c r="K7589" s="381"/>
      <c r="L7589" s="381"/>
      <c r="M7589" s="381"/>
      <c r="N7589" s="381"/>
      <c r="O7589" s="381"/>
    </row>
    <row r="7590" spans="1:15" ht="15" customHeight="1" x14ac:dyDescent="0.25">
      <c r="A7590" s="646">
        <v>12</v>
      </c>
      <c r="B7590" s="682" t="s">
        <v>1483</v>
      </c>
      <c r="C7590" s="211" t="s">
        <v>391</v>
      </c>
      <c r="D7590" s="651">
        <v>5</v>
      </c>
      <c r="E7590" s="651">
        <v>5</v>
      </c>
      <c r="F7590" s="679">
        <v>23</v>
      </c>
      <c r="G7590" s="681">
        <v>1</v>
      </c>
      <c r="H7590" s="683">
        <f>+G7590*F7590</f>
      </c>
      <c r="I7590" s="381"/>
      <c r="J7590" s="381"/>
      <c r="K7590" s="381"/>
      <c r="L7590" s="381"/>
      <c r="M7590" s="381"/>
      <c r="N7590" s="381"/>
      <c r="O7590" s="381"/>
    </row>
    <row r="7591" spans="1:15" ht="15" customHeight="1" x14ac:dyDescent="0.25">
      <c r="A7591" s="646">
        <v>13</v>
      </c>
      <c r="B7591" s="682" t="s">
        <v>1483</v>
      </c>
      <c r="C7591" s="211" t="s">
        <v>391</v>
      </c>
      <c r="D7591" s="651"/>
      <c r="E7591" s="651"/>
      <c r="F7591" s="679">
        <v>2</v>
      </c>
      <c r="G7591" s="684" t="s">
        <v>571</v>
      </c>
      <c r="H7591" s="683"/>
      <c r="I7591" s="381"/>
      <c r="J7591" s="381"/>
      <c r="K7591" s="381"/>
      <c r="L7591" s="381"/>
      <c r="M7591" s="381"/>
      <c r="N7591" s="381"/>
      <c r="O7591" s="381"/>
    </row>
    <row r="7592" spans="1:15" ht="15" customHeight="1" x14ac:dyDescent="0.25">
      <c r="A7592" s="646">
        <v>14</v>
      </c>
      <c r="B7592" s="682" t="s">
        <v>172</v>
      </c>
      <c r="C7592" s="211" t="s">
        <v>394</v>
      </c>
      <c r="D7592" s="651">
        <v>5</v>
      </c>
      <c r="E7592" s="651">
        <v>5</v>
      </c>
      <c r="F7592" s="679">
        <v>22</v>
      </c>
      <c r="G7592" s="681">
        <v>1</v>
      </c>
      <c r="H7592" s="683">
        <f>+G7592*F7592</f>
      </c>
      <c r="I7592" s="381"/>
      <c r="J7592" s="381"/>
      <c r="K7592" s="381"/>
      <c r="L7592" s="381"/>
      <c r="M7592" s="381"/>
      <c r="N7592" s="381"/>
      <c r="O7592" s="381"/>
    </row>
    <row r="7593" spans="1:15" ht="15" customHeight="1" x14ac:dyDescent="0.25">
      <c r="A7593" s="646">
        <v>15</v>
      </c>
      <c r="B7593" s="682" t="s">
        <v>172</v>
      </c>
      <c r="C7593" s="211" t="s">
        <v>394</v>
      </c>
      <c r="D7593" s="651"/>
      <c r="E7593" s="651"/>
      <c r="F7593" s="679">
        <v>3</v>
      </c>
      <c r="G7593" s="684" t="s">
        <v>571</v>
      </c>
      <c r="H7593" s="683"/>
      <c r="I7593" s="381"/>
      <c r="J7593" s="381"/>
      <c r="K7593" s="381"/>
      <c r="L7593" s="381"/>
      <c r="M7593" s="381"/>
      <c r="N7593" s="381"/>
      <c r="O7593" s="381"/>
    </row>
    <row r="7594" spans="1:15" ht="15" customHeight="1" x14ac:dyDescent="0.25">
      <c r="A7594" s="646"/>
      <c r="B7594" s="645" t="s">
        <v>1677</v>
      </c>
      <c r="C7594" s="645"/>
      <c r="D7594" s="106"/>
      <c r="E7594" s="106"/>
      <c r="F7594" s="679"/>
      <c r="G7594" s="684"/>
      <c r="H7594" s="683"/>
      <c r="I7594" s="381"/>
      <c r="J7594" s="381"/>
      <c r="K7594" s="381"/>
      <c r="L7594" s="381"/>
      <c r="M7594" s="381"/>
      <c r="N7594" s="381"/>
      <c r="O7594" s="381"/>
    </row>
    <row r="7595" spans="1:15" ht="15.75" customHeight="1" x14ac:dyDescent="0.25">
      <c r="A7595" s="524">
        <v>16</v>
      </c>
      <c r="B7595" s="323" t="s">
        <v>1642</v>
      </c>
      <c r="C7595" s="106"/>
      <c r="D7595" s="651">
        <v>2.5</v>
      </c>
      <c r="E7595" s="651">
        <v>10</v>
      </c>
      <c r="F7595" s="525">
        <v>22</v>
      </c>
      <c r="G7595" s="525">
        <v>1</v>
      </c>
      <c r="H7595" s="526">
        <f>+G7595*F7595</f>
      </c>
      <c r="I7595" s="381"/>
    </row>
    <row r="7596" spans="1:15" ht="15.75" customHeight="1" x14ac:dyDescent="0.25">
      <c r="A7596" s="524">
        <v>17</v>
      </c>
      <c r="B7596" s="323" t="s">
        <v>1642</v>
      </c>
      <c r="C7596" s="106"/>
      <c r="D7596" s="651"/>
      <c r="E7596" s="651"/>
      <c r="F7596" s="525">
        <v>3</v>
      </c>
      <c r="G7596" s="654" t="s">
        <v>571</v>
      </c>
      <c r="H7596" s="526"/>
      <c r="I7596" s="381"/>
    </row>
    <row r="7597" spans="1:15" ht="15.75" customHeight="1" x14ac:dyDescent="0.25">
      <c r="A7597" s="524">
        <v>18</v>
      </c>
      <c r="B7597" s="323" t="s">
        <v>1644</v>
      </c>
      <c r="C7597" s="648"/>
      <c r="D7597" s="651">
        <v>5</v>
      </c>
      <c r="E7597" s="651">
        <v>10</v>
      </c>
      <c r="F7597" s="525">
        <v>46</v>
      </c>
      <c r="G7597" s="525">
        <v>1</v>
      </c>
      <c r="H7597" s="526">
        <f>+G7597*F7597</f>
      </c>
      <c r="I7597" s="381"/>
    </row>
    <row r="7598" spans="1:15" ht="15.75" customHeight="1" x14ac:dyDescent="0.25">
      <c r="A7598" s="524">
        <v>19</v>
      </c>
      <c r="B7598" s="323" t="s">
        <v>1644</v>
      </c>
      <c r="C7598" s="673"/>
      <c r="D7598" s="651"/>
      <c r="E7598" s="651"/>
      <c r="F7598" s="525">
        <v>4</v>
      </c>
      <c r="G7598" s="654" t="s">
        <v>571</v>
      </c>
      <c r="H7598" s="526"/>
      <c r="I7598" s="381"/>
    </row>
    <row r="7599" spans="1:15" ht="15" customHeight="1" x14ac:dyDescent="0.25">
      <c r="A7599" s="646"/>
      <c r="B7599" s="645" t="s">
        <v>1680</v>
      </c>
      <c r="C7599" s="645"/>
      <c r="D7599" s="247"/>
      <c r="E7599" s="247"/>
      <c r="F7599" s="679"/>
      <c r="G7599" s="681"/>
      <c r="H7599" s="683"/>
      <c r="I7599" s="381"/>
      <c r="J7599" s="381"/>
      <c r="K7599" s="381"/>
      <c r="L7599" s="381"/>
      <c r="M7599" s="381"/>
      <c r="N7599" s="381"/>
      <c r="O7599" s="381"/>
    </row>
    <row r="7600" spans="1:15" ht="15.75" customHeight="1" x14ac:dyDescent="0.25">
      <c r="A7600" s="524">
        <v>20</v>
      </c>
      <c r="B7600" s="323" t="s">
        <v>1682</v>
      </c>
      <c r="C7600" s="648"/>
      <c r="D7600" s="651">
        <v>2.5</v>
      </c>
      <c r="E7600" s="651">
        <v>10</v>
      </c>
      <c r="F7600" s="525">
        <v>21</v>
      </c>
      <c r="G7600" s="525">
        <v>1</v>
      </c>
      <c r="H7600" s="526">
        <f>+G7600*F7600</f>
      </c>
      <c r="I7600" s="381"/>
    </row>
    <row r="7601" spans="1:9" ht="15.75" customHeight="1" x14ac:dyDescent="0.25">
      <c r="A7601" s="524">
        <v>21</v>
      </c>
      <c r="B7601" s="323" t="s">
        <v>1682</v>
      </c>
      <c r="C7601" s="673"/>
      <c r="D7601" s="651"/>
      <c r="E7601" s="651"/>
      <c r="F7601" s="525">
        <v>4</v>
      </c>
      <c r="G7601" s="654" t="s">
        <v>571</v>
      </c>
      <c r="H7601" s="526"/>
    </row>
    <row r="7602" spans="1:9" ht="15.75" customHeight="1" x14ac:dyDescent="0.25">
      <c r="A7602" s="560"/>
      <c r="B7602" s="593"/>
      <c r="C7602" s="662"/>
      <c r="D7602" s="602"/>
      <c r="E7602" s="602"/>
      <c r="F7602" s="603"/>
      <c r="G7602" s="602"/>
      <c r="H7602" s="604"/>
      <c r="I7602" s="381"/>
    </row>
    <row r="7603" spans="1:9" ht="15.75" customHeight="1" x14ac:dyDescent="0.25">
      <c r="A7603" s="62"/>
      <c r="B7603" s="63"/>
      <c r="C7603" s="663" t="s">
        <v>58</v>
      </c>
      <c r="D7603" s="338">
        <f>SUM(D7577:D7602)</f>
      </c>
      <c r="E7603" s="28"/>
      <c r="F7603" s="338"/>
      <c r="G7603" s="339"/>
      <c r="H7603" s="328">
        <f>SUM(H7577:H7602)</f>
      </c>
    </row>
    <row r="7604" spans="1:9" ht="15.75" customHeight="1" x14ac:dyDescent="0.25">
      <c r="A7604" s="69"/>
      <c r="B7604" s="70"/>
      <c r="C7604" s="70"/>
      <c r="D7604" s="71"/>
      <c r="E7604" s="70"/>
      <c r="F7604" s="72"/>
      <c r="G7604" s="73"/>
      <c r="H7604" s="74"/>
    </row>
    <row r="7605" spans="1:9" ht="15.75" customHeight="1" x14ac:dyDescent="0.25">
      <c r="A7605" s="85" t="s">
        <v>72</v>
      </c>
      <c r="B7605" s="85"/>
      <c r="C7605" s="85"/>
      <c r="D7605" s="85"/>
      <c r="E7605" s="85"/>
      <c r="F7605" s="85"/>
      <c r="G7605" s="85"/>
      <c r="H7605" s="85"/>
    </row>
    <row r="7606" spans="1:9" ht="15.75" customHeight="1" x14ac:dyDescent="0.25">
      <c r="A7606" s="76"/>
      <c r="B7606" s="76"/>
      <c r="C7606" s="76"/>
      <c r="D7606" s="77" t="s">
        <v>59</v>
      </c>
      <c r="E7606" s="76" t="s">
        <v>60</v>
      </c>
      <c r="F7606" s="76"/>
      <c r="G7606" s="17"/>
      <c r="H7606" s="25"/>
    </row>
    <row r="7607" spans="1:9" ht="15.75" customHeight="1" x14ac:dyDescent="0.25">
      <c r="A7607" s="76"/>
      <c r="B7607" s="76"/>
      <c r="C7607" s="76"/>
      <c r="D7607" s="77"/>
      <c r="E7607" s="76"/>
      <c r="F7607" s="76"/>
      <c r="G7607" s="17"/>
      <c r="H7607" s="25"/>
    </row>
    <row r="7608" spans="1:9" ht="15.75" customHeight="1" x14ac:dyDescent="0.25">
      <c r="A7608" s="76"/>
      <c r="B7608" s="76"/>
      <c r="C7608" s="76"/>
      <c r="D7608" s="77"/>
      <c r="E7608" s="76" t="s">
        <v>61</v>
      </c>
      <c r="F7608" s="76"/>
      <c r="G7608" s="17"/>
      <c r="H7608" s="25"/>
    </row>
    <row r="7609" spans="1:9" ht="15.75" customHeight="1" x14ac:dyDescent="0.25">
      <c r="D7609" s="9"/>
      <c r="H7609" s="9"/>
    </row>
    <row r="7610" spans="1:9" ht="15.75" customHeight="1" x14ac:dyDescent="0.25">
      <c r="A7610" s="36" t="s">
        <v>21</v>
      </c>
      <c r="B7610" s="36"/>
      <c r="C7610" s="36"/>
      <c r="D7610" s="36"/>
      <c r="E7610" s="36"/>
      <c r="F7610" s="36"/>
      <c r="G7610" s="36"/>
      <c r="H7610" s="36"/>
    </row>
    <row r="7611" spans="1:9" ht="15.75" customHeight="1" x14ac:dyDescent="0.25">
      <c r="A7611" s="17"/>
      <c r="B7611" s="17"/>
      <c r="C7611" s="17"/>
      <c r="D7611" s="18"/>
      <c r="E7611" s="17"/>
      <c r="F7611" s="17"/>
      <c r="G7611" s="17"/>
      <c r="H7611" s="24"/>
    </row>
    <row r="7612" spans="1:9" ht="15.75" customHeight="1" x14ac:dyDescent="0.25">
      <c r="A7612" s="17" t="s">
        <v>28</v>
      </c>
      <c r="B7612" s="17"/>
      <c r="C7612" s="17"/>
      <c r="D7612" s="18"/>
      <c r="E7612" s="17"/>
      <c r="F7612" s="19" t="s">
        <v>24</v>
      </c>
      <c r="G7612" s="21" t="s">
        <v>1290</v>
      </c>
      <c r="H7612" s="22"/>
    </row>
    <row r="7613" spans="1:9" ht="15.75" customHeight="1" x14ac:dyDescent="0.3">
      <c r="A7613" s="87" t="inlineStr">
        <is>
          <t>Dealer-002</t>
        </is>
      </c>
      <c r="B7613" s="87"/>
      <c r="C7613" s="17"/>
      <c r="D7613" s="18"/>
      <c r="E7613" s="17"/>
      <c r="F7613" s="19" t="s">
        <v>29</v>
      </c>
      <c r="G7613" s="17" t="s">
        <v>1291</v>
      </c>
      <c r="H7613" s="18"/>
    </row>
    <row r="7614" spans="1:9" ht="15.75" customHeight="1" x14ac:dyDescent="0.3">
      <c r="A7614" s="87" t="inlineStr">
        <is>
          <t>Address line (redacted)</t>
        </is>
      </c>
      <c r="B7614" s="87"/>
      <c r="C7614" s="17"/>
      <c r="D7614" s="18"/>
      <c r="E7614" s="19"/>
      <c r="F7614" s="17"/>
      <c r="G7614" s="17"/>
      <c r="H7614" s="25"/>
    </row>
    <row r="7615" spans="1:9" ht="15.75" customHeight="1" x14ac:dyDescent="0.3">
      <c r="A7615" s="87" t="inlineStr">
        <is>
          <t>Address line (redacted)</t>
        </is>
      </c>
      <c r="B7615" s="87"/>
      <c r="C7615" s="17"/>
      <c r="D7615" s="24"/>
      <c r="E7615" s="17"/>
      <c r="F7615" s="18"/>
      <c r="G7615" s="17"/>
      <c r="H7615" s="25"/>
    </row>
    <row r="7616" spans="1:9" ht="15.75" customHeight="1" x14ac:dyDescent="0.25">
      <c r="D7616" s="24"/>
      <c r="E7616" s="17"/>
      <c r="F7616" s="18"/>
      <c r="G7616" s="17"/>
      <c r="H7616" s="25"/>
    </row>
    <row r="7617" spans="1:15" ht="15.75" customHeight="1" x14ac:dyDescent="0.25">
      <c r="A7617" s="17" t="s">
        <v>34</v>
      </c>
      <c r="B7617" s="17"/>
      <c r="C7617" s="17"/>
      <c r="D7617" s="18"/>
      <c r="E7617" s="17"/>
      <c r="F7617" s="18"/>
      <c r="G7617" s="17"/>
      <c r="H7617" s="25"/>
    </row>
    <row r="7618" spans="1:15" ht="15.75" customHeight="1" x14ac:dyDescent="0.25">
      <c r="A7618" s="17" t="s">
        <v>35</v>
      </c>
      <c r="B7618" s="17"/>
      <c r="C7618" s="17"/>
      <c r="D7618" s="18"/>
      <c r="E7618" s="17"/>
      <c r="F7618" s="18"/>
      <c r="G7618" s="17"/>
      <c r="H7618" s="25"/>
    </row>
    <row r="7619" spans="1:15" ht="15.75" customHeight="1" x14ac:dyDescent="0.25">
      <c r="A7619" s="17" t="s">
        <v>36</v>
      </c>
      <c r="B7619" s="17"/>
      <c r="C7619" s="17"/>
      <c r="D7619" s="18"/>
      <c r="E7619" s="17"/>
      <c r="F7619" s="18"/>
      <c r="G7619" s="17"/>
      <c r="H7619" s="25"/>
    </row>
    <row r="7620" spans="1:15" ht="15.75" customHeight="1" x14ac:dyDescent="0.25">
      <c r="A7620" s="26" t="s">
        <v>37</v>
      </c>
      <c r="B7620" s="27" t="s">
        <v>38</v>
      </c>
      <c r="C7620" s="401"/>
      <c r="D7620" s="663" t="s">
        <v>39</v>
      </c>
      <c r="E7620" s="403" t="s">
        <v>40</v>
      </c>
      <c r="F7620" s="30" t="s">
        <v>41</v>
      </c>
      <c r="G7620" s="31" t="s">
        <v>42</v>
      </c>
      <c r="H7620" s="33" t="s">
        <v>43</v>
      </c>
    </row>
    <row r="7621" spans="1:15" ht="15.75" customHeight="1" x14ac:dyDescent="0.25">
      <c r="A7621" s="550"/>
      <c r="B7621" s="551"/>
      <c r="C7621" s="552"/>
      <c r="D7621" s="553"/>
      <c r="E7621" s="553"/>
      <c r="F7621" s="554"/>
      <c r="G7621" s="555"/>
      <c r="H7621" s="556"/>
    </row>
    <row r="7622" spans="1:15" ht="15.75" customHeight="1" x14ac:dyDescent="0.25">
      <c r="A7622" s="47"/>
      <c r="B7622" s="370" t="s">
        <v>1623</v>
      </c>
      <c r="C7622" s="371"/>
      <c r="D7622" s="194"/>
      <c r="E7622" s="300"/>
      <c r="F7622" s="296"/>
      <c r="G7622" s="43"/>
      <c r="H7622" s="45"/>
    </row>
    <row r="7623" spans="1:15" ht="15" customHeight="1" x14ac:dyDescent="0.25">
      <c r="A7623" s="560">
        <v>1</v>
      </c>
      <c r="B7623" s="561" t="s">
        <v>140</v>
      </c>
      <c r="C7623" s="562" t="s">
        <v>362</v>
      </c>
      <c r="D7623" s="106">
        <v>2</v>
      </c>
      <c r="E7623" s="106">
        <v>5</v>
      </c>
      <c r="F7623" s="566">
        <f>+E7623*D7623</f>
      </c>
      <c r="G7623" s="566">
        <v>1</v>
      </c>
      <c r="H7623" s="570">
        <f>+G7623*F7623</f>
      </c>
      <c r="I7623" s="86"/>
      <c r="J7623" s="86"/>
      <c r="K7623" s="86"/>
      <c r="L7623" s="86"/>
      <c r="M7623" s="86"/>
      <c r="N7623" s="86"/>
      <c r="O7623" s="86"/>
    </row>
    <row r="7624" spans="1:15" ht="15.75" customHeight="1" x14ac:dyDescent="0.25">
      <c r="A7624" s="524"/>
      <c r="B7624" s="323"/>
      <c r="C7624" s="211"/>
      <c r="D7624" s="106"/>
      <c r="E7624" s="106"/>
      <c r="F7624" s="525"/>
      <c r="G7624" s="251"/>
      <c r="H7624" s="526"/>
    </row>
    <row r="7625" spans="1:15" ht="15.75" customHeight="1" x14ac:dyDescent="0.25">
      <c r="A7625" s="524"/>
      <c r="B7625" s="677"/>
      <c r="C7625" s="384"/>
      <c r="D7625" s="664"/>
      <c r="E7625" s="664"/>
      <c r="F7625" s="525"/>
      <c r="G7625" s="251"/>
      <c r="H7625" s="526"/>
    </row>
    <row r="7626" spans="1:15" ht="15.75" customHeight="1" x14ac:dyDescent="0.25">
      <c r="A7626" s="524"/>
      <c r="B7626" s="665"/>
      <c r="C7626" s="665"/>
      <c r="D7626" s="664"/>
      <c r="E7626" s="664"/>
      <c r="F7626" s="525"/>
      <c r="G7626" s="251"/>
      <c r="H7626" s="526"/>
    </row>
    <row r="7627" spans="1:15" ht="15.75" customHeight="1" x14ac:dyDescent="0.25">
      <c r="A7627" s="47"/>
      <c r="B7627" s="333"/>
      <c r="C7627" s="666"/>
      <c r="D7627" s="194"/>
      <c r="E7627" s="194"/>
      <c r="F7627" s="43"/>
      <c r="G7627" s="194"/>
      <c r="H7627" s="45"/>
    </row>
    <row r="7628" spans="1:15" ht="15.75" customHeight="1" x14ac:dyDescent="0.25">
      <c r="A7628" s="62"/>
      <c r="B7628" s="63"/>
      <c r="C7628" s="667" t="s">
        <v>58</v>
      </c>
      <c r="D7628" s="338">
        <f>SUM(D7623:D7627)</f>
      </c>
      <c r="E7628" s="28"/>
      <c r="F7628" s="338">
        <f>SUM(F7622:F7627)</f>
      </c>
      <c r="G7628" s="339"/>
      <c r="H7628" s="328">
        <f>SUM(H7623:H7627)</f>
      </c>
    </row>
    <row r="7629" spans="1:15" ht="15.75" customHeight="1" x14ac:dyDescent="0.25">
      <c r="A7629" s="69"/>
      <c r="B7629" s="70"/>
      <c r="C7629" s="70"/>
      <c r="D7629" s="71"/>
      <c r="E7629" s="70"/>
      <c r="F7629" s="72"/>
      <c r="G7629" s="73"/>
      <c r="H7629" s="74"/>
    </row>
    <row r="7630" spans="1:15" ht="15.75" customHeight="1" x14ac:dyDescent="0.25">
      <c r="A7630" s="85" t="s">
        <v>72</v>
      </c>
      <c r="B7630" s="85"/>
      <c r="C7630" s="85"/>
      <c r="D7630" s="85"/>
      <c r="E7630" s="85"/>
      <c r="F7630" s="85"/>
      <c r="G7630" s="85"/>
      <c r="H7630" s="85"/>
    </row>
    <row r="7631" spans="1:15" ht="15.75" customHeight="1" x14ac:dyDescent="0.25">
      <c r="A7631" s="76"/>
      <c r="B7631" s="76"/>
      <c r="C7631" s="76"/>
      <c r="D7631" s="77" t="s">
        <v>59</v>
      </c>
      <c r="E7631" s="76" t="s">
        <v>60</v>
      </c>
      <c r="F7631" s="76"/>
      <c r="G7631" s="17"/>
      <c r="H7631" s="25"/>
    </row>
    <row r="7632" spans="1:15" ht="15.75" customHeight="1" x14ac:dyDescent="0.25">
      <c r="A7632" s="76"/>
      <c r="B7632" s="76"/>
      <c r="C7632" s="76"/>
      <c r="D7632" s="77"/>
      <c r="E7632" s="76"/>
      <c r="F7632" s="76"/>
      <c r="G7632" s="17"/>
      <c r="H7632" s="25"/>
    </row>
    <row r="7633" spans="1:8" ht="15.75" customHeight="1" x14ac:dyDescent="0.25">
      <c r="A7633" s="76"/>
      <c r="B7633" s="76"/>
      <c r="C7633" s="76"/>
      <c r="D7633" s="77"/>
      <c r="E7633" s="76" t="s">
        <v>61</v>
      </c>
      <c r="F7633" s="76"/>
      <c r="G7633" s="17"/>
      <c r="H7633" s="25"/>
    </row>
    <row r="7634" spans="1:8" ht="15.75" customHeight="1" x14ac:dyDescent="0.25">
      <c r="D7634" s="9"/>
      <c r="H7634" s="9"/>
    </row>
    <row r="7635" spans="1:8" ht="15.75" customHeight="1" x14ac:dyDescent="0.25">
      <c r="D7635" s="9"/>
      <c r="H7635" s="9"/>
    </row>
    <row r="7636" spans="1:8" ht="15.75" customHeight="1" x14ac:dyDescent="0.25">
      <c r="D7636" s="9"/>
      <c r="H7636" s="9"/>
    </row>
    <row r="7637" spans="1:8" ht="15.75" customHeight="1" x14ac:dyDescent="0.25">
      <c r="D7637" s="9"/>
      <c r="H7637" s="9"/>
    </row>
    <row r="7638" spans="1:8" ht="15.75" customHeight="1" x14ac:dyDescent="0.25">
      <c r="D7638" s="9"/>
      <c r="H7638" s="9"/>
    </row>
    <row r="7639" spans="1:8" ht="15.75" customHeight="1" x14ac:dyDescent="0.25">
      <c r="D7639" s="9"/>
      <c r="H7639" s="9"/>
    </row>
    <row r="7640" spans="1:8" ht="15.75" customHeight="1" x14ac:dyDescent="0.25">
      <c r="D7640" s="9"/>
      <c r="H7640" s="9"/>
    </row>
    <row r="7641" spans="1:8" ht="15.75" customHeight="1" x14ac:dyDescent="0.25">
      <c r="D7641" s="9"/>
      <c r="H7641" s="9"/>
    </row>
    <row r="7642" spans="1:8" ht="15.75" customHeight="1" x14ac:dyDescent="0.25">
      <c r="D7642" s="9"/>
      <c r="H7642" s="9"/>
    </row>
    <row r="7643" spans="1:8" ht="15.75" customHeight="1" x14ac:dyDescent="0.25">
      <c r="D7643" s="9"/>
      <c r="H7643" s="9"/>
    </row>
    <row r="7644" spans="1:8" ht="15.75" customHeight="1" x14ac:dyDescent="0.25">
      <c r="D7644" s="9"/>
      <c r="H7644" s="9"/>
    </row>
    <row r="7645" spans="1:8" ht="15.75" customHeight="1" x14ac:dyDescent="0.25">
      <c r="D7645" s="9"/>
      <c r="H7645" s="9"/>
    </row>
    <row r="7646" spans="1:8" ht="15.75" customHeight="1" x14ac:dyDescent="0.25">
      <c r="D7646" s="9"/>
      <c r="H7646" s="9"/>
    </row>
    <row r="7647" spans="1:8" ht="15.75" customHeight="1" x14ac:dyDescent="0.25">
      <c r="D7647" s="9"/>
      <c r="H7647" s="9"/>
    </row>
    <row r="7648" spans="1:8" ht="15.75" customHeight="1" x14ac:dyDescent="0.25">
      <c r="D7648" s="9"/>
      <c r="H7648" s="9"/>
    </row>
    <row r="7649" spans="1:8" ht="15.75" customHeight="1" x14ac:dyDescent="0.25">
      <c r="D7649" s="9"/>
      <c r="H7649" s="9"/>
    </row>
    <row r="7650" spans="1:8" ht="15.75" customHeight="1" x14ac:dyDescent="0.25">
      <c r="D7650" s="9"/>
      <c r="H7650" s="9"/>
    </row>
    <row r="7651" spans="1:8" ht="15.75" customHeight="1" x14ac:dyDescent="0.25">
      <c r="D7651" s="9"/>
      <c r="H7651" s="9"/>
    </row>
    <row r="7652" spans="1:8" ht="15.75" customHeight="1" x14ac:dyDescent="0.25">
      <c r="D7652" s="9"/>
      <c r="H7652" s="9"/>
    </row>
    <row r="7653" spans="1:8" ht="15.75" customHeight="1" x14ac:dyDescent="0.25">
      <c r="D7653" s="9"/>
      <c r="H7653" s="9"/>
    </row>
    <row r="7654" spans="1:8" ht="15.75" customHeight="1" x14ac:dyDescent="0.25">
      <c r="D7654" s="9"/>
      <c r="H7654" s="9"/>
    </row>
    <row r="7655" spans="1:8" ht="15.75" customHeight="1" x14ac:dyDescent="0.25">
      <c r="A7655" s="36" t="s">
        <v>21</v>
      </c>
      <c r="B7655" s="36"/>
      <c r="C7655" s="36"/>
      <c r="D7655" s="36"/>
      <c r="E7655" s="36"/>
      <c r="F7655" s="36"/>
      <c r="G7655" s="36"/>
      <c r="H7655" s="36"/>
    </row>
    <row r="7656" spans="1:8" ht="15.75" customHeight="1" x14ac:dyDescent="0.25">
      <c r="A7656" s="17"/>
      <c r="B7656" s="17"/>
      <c r="C7656" s="17"/>
      <c r="D7656" s="18"/>
      <c r="E7656" s="17"/>
      <c r="F7656" s="17"/>
      <c r="G7656" s="17"/>
      <c r="H7656" s="24"/>
    </row>
    <row r="7657" spans="1:8" ht="15.75" customHeight="1" x14ac:dyDescent="0.25">
      <c r="A7657" s="17" t="s">
        <v>28</v>
      </c>
      <c r="B7657" s="17"/>
      <c r="C7657" s="17"/>
      <c r="D7657" s="18"/>
      <c r="E7657" s="17"/>
      <c r="F7657" s="19" t="s">
        <v>24</v>
      </c>
      <c r="G7657" s="21" t="s">
        <v>715</v>
      </c>
      <c r="H7657" s="22"/>
    </row>
    <row r="7658" spans="1:8" ht="15.75" customHeight="1" x14ac:dyDescent="0.25">
      <c r="A7658" s="17" t="inlineStr">
        <is>
          <t>Dealer-009</t>
        </is>
      </c>
      <c r="B7658" s="17"/>
      <c r="C7658" s="17" t="inlineStr">
        <is>
          <t>ATTN: Contact-001</t>
        </is>
      </c>
      <c r="D7658" s="18"/>
      <c r="E7658" s="17"/>
      <c r="F7658" s="19" t="s">
        <v>29</v>
      </c>
      <c r="G7658" s="17" t="s">
        <v>1292</v>
      </c>
      <c r="H7658" s="18"/>
    </row>
    <row r="7659" spans="1:8" ht="15.75" customHeight="1" x14ac:dyDescent="0.25">
      <c r="A7659" s="17" t="inlineStr">
        <is>
          <t>Address line (redacted)</t>
        </is>
      </c>
      <c r="B7659" s="17"/>
      <c r="C7659" s="17"/>
      <c r="D7659" s="18"/>
      <c r="E7659" s="19"/>
      <c r="F7659" s="17"/>
      <c r="G7659" s="17"/>
      <c r="H7659" s="25"/>
    </row>
    <row r="7660" spans="1:8" ht="15.75" customHeight="1" x14ac:dyDescent="0.25">
      <c r="A7660" s="17" t="inlineStr">
        <is>
          <t>Address line (redacted)</t>
        </is>
      </c>
      <c r="B7660" s="17"/>
      <c r="C7660" s="17"/>
      <c r="D7660" s="18"/>
      <c r="E7660" s="19"/>
      <c r="F7660" s="17"/>
      <c r="G7660" s="17"/>
      <c r="H7660" s="25"/>
    </row>
    <row r="7661" spans="1:8" ht="15.75" customHeight="1" x14ac:dyDescent="0.25">
      <c r="D7661" s="18"/>
      <c r="E7661" s="19"/>
      <c r="F7661" s="17"/>
      <c r="G7661" s="17"/>
      <c r="H7661" s="25"/>
    </row>
    <row r="7662" spans="1:8" ht="15.75" customHeight="1" x14ac:dyDescent="0.25">
      <c r="A7662" s="17" t="s">
        <v>34</v>
      </c>
      <c r="B7662" s="17"/>
      <c r="C7662" s="17"/>
      <c r="D7662" s="18"/>
      <c r="E7662" s="17"/>
      <c r="F7662" s="18"/>
      <c r="G7662" s="17"/>
      <c r="H7662" s="25"/>
    </row>
    <row r="7663" spans="1:8" ht="15.75" customHeight="1" x14ac:dyDescent="0.25">
      <c r="A7663" s="17" t="s">
        <v>35</v>
      </c>
      <c r="B7663" s="17"/>
      <c r="C7663" s="17"/>
      <c r="D7663" s="18"/>
      <c r="E7663" s="17"/>
      <c r="F7663" s="18"/>
      <c r="G7663" s="17"/>
      <c r="H7663" s="25"/>
    </row>
    <row r="7664" spans="1:8" ht="15.75" customHeight="1" x14ac:dyDescent="0.25">
      <c r="A7664" s="17" t="s">
        <v>36</v>
      </c>
      <c r="B7664" s="17"/>
      <c r="C7664" s="17"/>
      <c r="D7664" s="18"/>
      <c r="E7664" s="17"/>
      <c r="F7664" s="18"/>
      <c r="G7664" s="17"/>
      <c r="H7664" s="25"/>
    </row>
    <row r="7665" spans="1:8" ht="15.75" customHeight="1" x14ac:dyDescent="0.25">
      <c r="A7665" s="582" t="s">
        <v>37</v>
      </c>
      <c r="B7665" s="583" t="s">
        <v>38</v>
      </c>
      <c r="C7665" s="584"/>
      <c r="D7665" s="585" t="s">
        <v>39</v>
      </c>
      <c r="E7665" s="586" t="s">
        <v>40</v>
      </c>
      <c r="F7665" s="587" t="s">
        <v>41</v>
      </c>
      <c r="G7665" s="588" t="s">
        <v>42</v>
      </c>
      <c r="H7665" s="589" t="s">
        <v>43</v>
      </c>
    </row>
    <row r="7666" spans="1:8" ht="15" customHeight="1" x14ac:dyDescent="0.25">
      <c r="A7666" s="646"/>
      <c r="B7666" s="645" t="s">
        <v>1689</v>
      </c>
      <c r="C7666" s="645"/>
      <c r="D7666" s="655"/>
      <c r="E7666" s="655"/>
      <c r="F7666" s="649"/>
      <c r="G7666" s="251"/>
      <c r="H7666" s="526"/>
    </row>
    <row r="7667" spans="1:8" ht="15.75" customHeight="1" x14ac:dyDescent="0.25">
      <c r="A7667" s="646">
        <v>1</v>
      </c>
      <c r="B7667" s="682" t="s">
        <v>264</v>
      </c>
      <c r="C7667" s="211" t="s">
        <v>414</v>
      </c>
      <c r="D7667" s="651">
        <v>5</v>
      </c>
      <c r="E7667" s="651">
        <v>10</v>
      </c>
      <c r="F7667" s="525">
        <v>44</v>
      </c>
      <c r="G7667" s="525">
        <v>1</v>
      </c>
      <c r="H7667" s="526">
        <f>+G7667*F7667</f>
      </c>
    </row>
    <row r="7668" spans="1:8" ht="15.75" customHeight="1" x14ac:dyDescent="0.25">
      <c r="A7668" s="646">
        <v>2</v>
      </c>
      <c r="B7668" s="682" t="s">
        <v>264</v>
      </c>
      <c r="C7668" s="211" t="s">
        <v>414</v>
      </c>
      <c r="D7668" s="651"/>
      <c r="E7668" s="651"/>
      <c r="F7668" s="525">
        <v>6</v>
      </c>
      <c r="G7668" s="654" t="s">
        <v>571</v>
      </c>
      <c r="H7668" s="526"/>
    </row>
    <row r="7669" spans="1:8" ht="15.75" customHeight="1" x14ac:dyDescent="0.25">
      <c r="A7669" s="646">
        <v>3</v>
      </c>
      <c r="B7669" s="682" t="s">
        <v>163</v>
      </c>
      <c r="C7669" s="211" t="s">
        <v>384</v>
      </c>
      <c r="D7669" s="106">
        <v>1</v>
      </c>
      <c r="E7669" s="106">
        <v>5</v>
      </c>
      <c r="F7669" s="525">
        <f>+E7669*D7669</f>
      </c>
      <c r="G7669" s="525">
        <v>1</v>
      </c>
      <c r="H7669" s="526">
        <f t="shared" ref="H7669:H7670" si="311">+G7669*F7669</f>
      </c>
    </row>
    <row r="7670" spans="1:8" ht="15.75" customHeight="1" x14ac:dyDescent="0.25">
      <c r="A7670" s="646">
        <v>4</v>
      </c>
      <c r="B7670" s="682" t="s">
        <v>1692</v>
      </c>
      <c r="C7670" s="211" t="s">
        <v>377</v>
      </c>
      <c r="D7670" s="651">
        <v>5</v>
      </c>
      <c r="E7670" s="651">
        <v>5</v>
      </c>
      <c r="F7670" s="525">
        <v>21</v>
      </c>
      <c r="G7670" s="525">
        <v>1</v>
      </c>
      <c r="H7670" s="526">
        <f t="shared" si="311"/>
      </c>
    </row>
    <row r="7671" spans="1:8" ht="15.75" customHeight="1" x14ac:dyDescent="0.25">
      <c r="A7671" s="646">
        <v>5</v>
      </c>
      <c r="B7671" s="682" t="s">
        <v>1692</v>
      </c>
      <c r="C7671" s="211" t="s">
        <v>377</v>
      </c>
      <c r="D7671" s="651"/>
      <c r="E7671" s="651"/>
      <c r="F7671" s="525">
        <v>4</v>
      </c>
      <c r="G7671" s="654" t="s">
        <v>571</v>
      </c>
      <c r="H7671" s="526"/>
    </row>
    <row r="7672" spans="1:8" ht="15.75" customHeight="1" x14ac:dyDescent="0.25">
      <c r="A7672" s="646"/>
      <c r="B7672" s="645" t="s">
        <v>12</v>
      </c>
      <c r="C7672" s="645"/>
      <c r="D7672" s="655"/>
      <c r="E7672" s="655"/>
      <c r="F7672" s="649"/>
      <c r="G7672" s="251"/>
      <c r="H7672" s="526"/>
    </row>
    <row r="7673" spans="1:8" ht="15.75" customHeight="1" x14ac:dyDescent="0.25">
      <c r="A7673" s="646">
        <v>6</v>
      </c>
      <c r="B7673" s="682" t="s">
        <v>1693</v>
      </c>
      <c r="C7673" s="211"/>
      <c r="D7673" s="106">
        <v>10</v>
      </c>
      <c r="E7673" s="106">
        <v>10</v>
      </c>
      <c r="F7673" s="525">
        <f t="shared" ref="F7673:F7675" si="312">+E7673*D7673</f>
      </c>
      <c r="G7673" s="251">
        <v>1</v>
      </c>
      <c r="H7673" s="683">
        <f t="shared" ref="H7673:H7674" si="313">+G7673*F7673</f>
      </c>
    </row>
    <row r="7674" spans="1:8" ht="15.75" customHeight="1" x14ac:dyDescent="0.25">
      <c r="A7674" s="646">
        <v>7</v>
      </c>
      <c r="B7674" s="682" t="s">
        <v>1695</v>
      </c>
      <c r="C7674" s="211"/>
      <c r="D7674" s="106">
        <v>10</v>
      </c>
      <c r="E7674" s="106">
        <v>10</v>
      </c>
      <c r="F7674" s="525">
        <f t="shared" si="312"/>
      </c>
      <c r="G7674" s="251">
        <v>1</v>
      </c>
      <c r="H7674" s="683">
        <f t="shared" si="313"/>
      </c>
    </row>
    <row r="7675" spans="1:8" ht="15.75" customHeight="1" x14ac:dyDescent="0.25">
      <c r="A7675" s="524">
        <v>8</v>
      </c>
      <c r="B7675" s="682" t="s">
        <v>1695</v>
      </c>
      <c r="C7675" s="648"/>
      <c r="D7675" s="106">
        <v>1</v>
      </c>
      <c r="E7675" s="106">
        <v>10</v>
      </c>
      <c r="F7675" s="525">
        <f t="shared" si="312"/>
      </c>
      <c r="G7675" s="654" t="s">
        <v>571</v>
      </c>
      <c r="H7675" s="526"/>
    </row>
    <row r="7676" spans="1:8" ht="15.75" customHeight="1" x14ac:dyDescent="0.25">
      <c r="A7676" s="560"/>
      <c r="B7676" s="593"/>
      <c r="C7676" s="662"/>
      <c r="D7676" s="602"/>
      <c r="E7676" s="602"/>
      <c r="F7676" s="603"/>
      <c r="G7676" s="602"/>
      <c r="H7676" s="604"/>
    </row>
    <row r="7677" spans="1:8" ht="15.75" customHeight="1" x14ac:dyDescent="0.25">
      <c r="A7677" s="62"/>
      <c r="B7677" s="63"/>
      <c r="C7677" s="663" t="s">
        <v>58</v>
      </c>
      <c r="D7677" s="338">
        <f>SUM(D7667:D7676)</f>
      </c>
      <c r="E7677" s="28"/>
      <c r="F7677" s="338"/>
      <c r="G7677" s="339"/>
      <c r="H7677" s="328">
        <f>SUM(H7667:H7676)</f>
      </c>
    </row>
    <row r="7678" spans="1:8" ht="15.75" customHeight="1" x14ac:dyDescent="0.25">
      <c r="A7678" s="69"/>
      <c r="B7678" s="70"/>
      <c r="C7678" s="70"/>
      <c r="D7678" s="71"/>
      <c r="E7678" s="70"/>
      <c r="F7678" s="72"/>
      <c r="G7678" s="73"/>
      <c r="H7678" s="74"/>
    </row>
    <row r="7679" spans="1:8" ht="15.75" customHeight="1" x14ac:dyDescent="0.25">
      <c r="A7679" s="85" t="s">
        <v>72</v>
      </c>
      <c r="B7679" s="85"/>
      <c r="C7679" s="85"/>
      <c r="D7679" s="85"/>
      <c r="E7679" s="85"/>
      <c r="F7679" s="85"/>
      <c r="G7679" s="85"/>
      <c r="H7679" s="85"/>
    </row>
    <row r="7680" spans="1:8" ht="15.75" customHeight="1" x14ac:dyDescent="0.25">
      <c r="A7680" s="76"/>
      <c r="B7680" s="76"/>
      <c r="C7680" s="76"/>
      <c r="D7680" s="77" t="s">
        <v>59</v>
      </c>
      <c r="E7680" s="76" t="s">
        <v>60</v>
      </c>
      <c r="F7680" s="76"/>
      <c r="G7680" s="17"/>
      <c r="H7680" s="25"/>
    </row>
    <row r="7681" spans="1:8" ht="15.75" customHeight="1" x14ac:dyDescent="0.25">
      <c r="A7681" s="76"/>
      <c r="B7681" s="76"/>
      <c r="C7681" s="76"/>
      <c r="D7681" s="77"/>
      <c r="E7681" s="76"/>
      <c r="F7681" s="76"/>
      <c r="G7681" s="17"/>
      <c r="H7681" s="25"/>
    </row>
    <row r="7682" spans="1:8" ht="15.75" customHeight="1" x14ac:dyDescent="0.25">
      <c r="A7682" s="76"/>
      <c r="B7682" s="76"/>
      <c r="C7682" s="76"/>
      <c r="D7682" s="77"/>
      <c r="E7682" s="76" t="s">
        <v>61</v>
      </c>
      <c r="F7682" s="76"/>
      <c r="G7682" s="17"/>
      <c r="H7682" s="25"/>
    </row>
    <row r="7683" spans="1:8" ht="15.75" customHeight="1" x14ac:dyDescent="0.25">
      <c r="D7683" s="9"/>
      <c r="H7683" s="9"/>
    </row>
    <row r="7684" spans="1:8" ht="15.75" customHeight="1" x14ac:dyDescent="0.25">
      <c r="D7684" s="9"/>
      <c r="H7684" s="9"/>
    </row>
    <row r="7685" spans="1:8" ht="15.75" customHeight="1" x14ac:dyDescent="0.25">
      <c r="D7685" s="9"/>
      <c r="H7685" s="9"/>
    </row>
    <row r="7686" spans="1:8" ht="15.75" customHeight="1" x14ac:dyDescent="0.25">
      <c r="D7686" s="9"/>
      <c r="H7686" s="9"/>
    </row>
    <row r="7687" spans="1:8" ht="15.75" customHeight="1" x14ac:dyDescent="0.25">
      <c r="D7687" s="9"/>
      <c r="H7687" s="9"/>
    </row>
    <row r="7688" spans="1:8" ht="15.75" customHeight="1" x14ac:dyDescent="0.25">
      <c r="D7688" s="9"/>
      <c r="H7688" s="9"/>
    </row>
    <row r="7689" spans="1:8" ht="15.75" customHeight="1" x14ac:dyDescent="0.25">
      <c r="D7689" s="9"/>
      <c r="H7689" s="9"/>
    </row>
    <row r="7690" spans="1:8" ht="15.75" customHeight="1" x14ac:dyDescent="0.25">
      <c r="D7690" s="9"/>
      <c r="H7690" s="9"/>
    </row>
    <row r="7691" spans="1:8" ht="15.75" customHeight="1" x14ac:dyDescent="0.25">
      <c r="D7691" s="9"/>
      <c r="H7691" s="9"/>
    </row>
    <row r="7692" spans="1:8" ht="15.75" customHeight="1" x14ac:dyDescent="0.25">
      <c r="D7692" s="9"/>
      <c r="H7692" s="9"/>
    </row>
    <row r="7693" spans="1:8" ht="15.75" customHeight="1" x14ac:dyDescent="0.25">
      <c r="D7693" s="9"/>
      <c r="H7693" s="9"/>
    </row>
    <row r="7694" spans="1:8" ht="15.75" customHeight="1" x14ac:dyDescent="0.25">
      <c r="D7694" s="9"/>
      <c r="H7694" s="9"/>
    </row>
    <row r="7695" spans="1:8" ht="15.75" customHeight="1" x14ac:dyDescent="0.25">
      <c r="D7695" s="9"/>
      <c r="H7695" s="9"/>
    </row>
    <row r="7696" spans="1:8" ht="15.75" customHeight="1" x14ac:dyDescent="0.25">
      <c r="D7696" s="9"/>
      <c r="H7696" s="9"/>
    </row>
    <row r="7697" spans="1:8" ht="15.75" customHeight="1" x14ac:dyDescent="0.25">
      <c r="D7697" s="9"/>
      <c r="H7697" s="9"/>
    </row>
    <row r="7698" spans="1:8" ht="15.75" customHeight="1" x14ac:dyDescent="0.25">
      <c r="D7698" s="9"/>
      <c r="H7698" s="9"/>
    </row>
    <row r="7699" spans="1:8" ht="15.75" customHeight="1" x14ac:dyDescent="0.25">
      <c r="D7699" s="9"/>
      <c r="H7699" s="9"/>
    </row>
    <row r="7700" spans="1:8" ht="15.75" customHeight="1" x14ac:dyDescent="0.25">
      <c r="D7700" s="9"/>
      <c r="H7700" s="9"/>
    </row>
    <row r="7701" spans="1:8" ht="15.75" customHeight="1" x14ac:dyDescent="0.25">
      <c r="A7701" s="36" t="s">
        <v>21</v>
      </c>
      <c r="B7701" s="36"/>
      <c r="C7701" s="36"/>
      <c r="D7701" s="36"/>
      <c r="E7701" s="36"/>
      <c r="F7701" s="36"/>
      <c r="G7701" s="36"/>
      <c r="H7701" s="36"/>
    </row>
    <row r="7702" spans="1:8" ht="15.75" customHeight="1" x14ac:dyDescent="0.25">
      <c r="A7702" s="17"/>
      <c r="B7702" s="17"/>
      <c r="C7702" s="17"/>
      <c r="D7702" s="18"/>
      <c r="E7702" s="17"/>
      <c r="F7702" s="17"/>
      <c r="G7702" s="17"/>
      <c r="H7702" s="24"/>
    </row>
    <row r="7703" spans="1:8" ht="15.75" customHeight="1" x14ac:dyDescent="0.25">
      <c r="A7703" s="17"/>
      <c r="B7703" s="17"/>
      <c r="C7703" s="18"/>
      <c r="D7703" s="75"/>
      <c r="E7703" s="36"/>
      <c r="F7703" s="36"/>
      <c r="G7703" s="36"/>
      <c r="H7703" s="25"/>
    </row>
    <row r="7704" spans="1:8" ht="15.75" customHeight="1" x14ac:dyDescent="0.25">
      <c r="A7704" s="17" t="s">
        <v>28</v>
      </c>
      <c r="B7704" s="17"/>
      <c r="C7704" s="17"/>
      <c r="D7704" s="18"/>
      <c r="E7704" s="17"/>
      <c r="F7704" s="19" t="s">
        <v>24</v>
      </c>
      <c r="G7704" s="21" t="s">
        <v>1293</v>
      </c>
      <c r="H7704" s="22"/>
    </row>
    <row r="7705" spans="1:8" ht="15.75" customHeight="1" x14ac:dyDescent="0.25">
      <c r="A7705" s="17" t="inlineStr">
        <is>
          <t>Dealer-004</t>
        </is>
      </c>
      <c r="B7705" s="17"/>
      <c r="C7705" s="17"/>
      <c r="D7705" s="18"/>
      <c r="E7705" s="17"/>
      <c r="F7705" s="19" t="s">
        <v>29</v>
      </c>
      <c r="G7705" s="17" t="s">
        <v>1294</v>
      </c>
      <c r="H7705" s="18"/>
    </row>
    <row r="7706" spans="1:8" ht="15.75" customHeight="1" x14ac:dyDescent="0.25">
      <c r="A7706" s="17" t="inlineStr">
        <is>
          <t>Address line (redacted)</t>
        </is>
      </c>
      <c r="B7706" s="17"/>
      <c r="C7706" s="17"/>
      <c r="D7706" s="18"/>
      <c r="E7706" s="19"/>
      <c r="F7706" s="17"/>
      <c r="G7706" s="17"/>
      <c r="H7706" s="25"/>
    </row>
    <row r="7707" spans="1:8" ht="15.75" customHeight="1" x14ac:dyDescent="0.25">
      <c r="A7707" s="17" t="inlineStr">
        <is>
          <t>Address line (redacted)</t>
        </is>
      </c>
      <c r="B7707" s="17"/>
      <c r="C7707" s="17"/>
      <c r="D7707" s="24"/>
      <c r="E7707" s="17"/>
      <c r="F7707" s="18"/>
      <c r="G7707" s="17"/>
      <c r="H7707" s="25"/>
    </row>
    <row r="7708" spans="1:8" ht="15.75" customHeight="1" x14ac:dyDescent="0.25">
      <c r="D7708" s="24"/>
      <c r="E7708" s="17"/>
      <c r="F7708" s="18"/>
      <c r="G7708" s="17"/>
      <c r="H7708" s="25"/>
    </row>
    <row r="7709" spans="1:8" ht="15.75" customHeight="1" x14ac:dyDescent="0.25">
      <c r="A7709" s="17" t="s">
        <v>34</v>
      </c>
      <c r="B7709" s="17"/>
      <c r="C7709" s="17"/>
      <c r="D7709" s="18"/>
      <c r="E7709" s="17"/>
      <c r="F7709" s="18"/>
      <c r="G7709" s="17"/>
      <c r="H7709" s="25"/>
    </row>
    <row r="7710" spans="1:8" ht="15.75" customHeight="1" x14ac:dyDescent="0.25">
      <c r="A7710" s="17"/>
      <c r="B7710" s="17"/>
      <c r="C7710" s="17"/>
      <c r="D7710" s="18"/>
      <c r="E7710" s="17"/>
      <c r="F7710" s="18"/>
      <c r="G7710" s="17"/>
      <c r="H7710" s="25"/>
    </row>
    <row r="7711" spans="1:8" ht="15.75" customHeight="1" x14ac:dyDescent="0.25">
      <c r="A7711" s="17" t="s">
        <v>35</v>
      </c>
      <c r="B7711" s="17"/>
      <c r="C7711" s="17"/>
      <c r="D7711" s="18"/>
      <c r="E7711" s="17"/>
      <c r="F7711" s="18"/>
      <c r="G7711" s="17"/>
      <c r="H7711" s="25"/>
    </row>
    <row r="7712" spans="1:8" ht="15.75" customHeight="1" x14ac:dyDescent="0.25">
      <c r="A7712" s="17" t="s">
        <v>36</v>
      </c>
      <c r="B7712" s="17"/>
      <c r="C7712" s="17"/>
      <c r="D7712" s="18"/>
      <c r="E7712" s="17"/>
      <c r="F7712" s="18"/>
      <c r="G7712" s="17"/>
      <c r="H7712" s="25"/>
    </row>
    <row r="7713" spans="1:8" ht="15.75" customHeight="1" x14ac:dyDescent="0.25">
      <c r="A7713" s="17"/>
      <c r="B7713" s="17"/>
      <c r="C7713" s="17"/>
      <c r="D7713" s="18"/>
      <c r="E7713" s="17"/>
      <c r="F7713" s="18"/>
      <c r="G7713" s="17"/>
      <c r="H7713" s="25"/>
    </row>
    <row r="7714" spans="1:8" ht="15.75" customHeight="1" x14ac:dyDescent="0.25">
      <c r="A7714" s="26" t="s">
        <v>37</v>
      </c>
      <c r="B7714" s="27" t="s">
        <v>38</v>
      </c>
      <c r="C7714" s="27"/>
      <c r="D7714" s="28" t="s">
        <v>39</v>
      </c>
      <c r="E7714" s="29" t="s">
        <v>40</v>
      </c>
      <c r="F7714" s="30" t="s">
        <v>41</v>
      </c>
      <c r="G7714" s="31" t="s">
        <v>42</v>
      </c>
      <c r="H7714" s="33" t="s">
        <v>43</v>
      </c>
    </row>
    <row r="7715" spans="1:8" ht="15.75" customHeight="1" x14ac:dyDescent="0.25">
      <c r="A7715" s="34"/>
      <c r="B7715" s="35"/>
      <c r="C7715" s="36"/>
      <c r="D7715" s="37"/>
      <c r="E7715" s="37"/>
      <c r="F7715" s="38"/>
      <c r="G7715" s="39"/>
      <c r="H7715" s="40"/>
    </row>
    <row r="7716" spans="1:8" ht="15.75" customHeight="1" x14ac:dyDescent="0.25">
      <c r="A7716" s="47"/>
      <c r="B7716" s="79" t="s">
        <v>825</v>
      </c>
      <c r="C7716" s="80"/>
      <c r="D7716" s="50"/>
      <c r="E7716" s="50"/>
      <c r="F7716" s="50"/>
      <c r="G7716" s="50"/>
      <c r="H7716" s="45"/>
    </row>
    <row r="7717" spans="1:8" ht="15.75" customHeight="1" x14ac:dyDescent="0.25">
      <c r="A7717" s="47">
        <v>1</v>
      </c>
      <c r="B7717" s="51" t="s">
        <v>602</v>
      </c>
      <c r="C7717" s="49" t="s">
        <v>488</v>
      </c>
      <c r="D7717" s="50">
        <v>8</v>
      </c>
      <c r="E7717" s="50">
        <v>25</v>
      </c>
      <c r="F7717" s="50">
        <f t="shared" ref="F7717:F7718" si="314">+E7717*D7717</f>
      </c>
      <c r="G7717" s="50">
        <v>1</v>
      </c>
      <c r="H7717" s="81">
        <f t="shared" ref="H7717:H7718" si="315">+G7717*F7717</f>
      </c>
    </row>
    <row r="7718" spans="1:8" ht="15.75" customHeight="1" x14ac:dyDescent="0.25">
      <c r="A7718" s="47">
        <v>2</v>
      </c>
      <c r="B7718" s="51" t="s">
        <v>585</v>
      </c>
      <c r="C7718" s="49" t="s">
        <v>489</v>
      </c>
      <c r="D7718" s="50">
        <v>4</v>
      </c>
      <c r="E7718" s="50">
        <v>25</v>
      </c>
      <c r="F7718" s="50">
        <f t="shared" si="314"/>
      </c>
      <c r="G7718" s="50">
        <v>1</v>
      </c>
      <c r="H7718" s="81">
        <f t="shared" si="315"/>
      </c>
    </row>
    <row r="7719" spans="1:8" ht="15.75" customHeight="1" x14ac:dyDescent="0.25">
      <c r="A7719" s="47"/>
      <c r="B7719" s="51"/>
      <c r="C7719" s="49"/>
      <c r="D7719" s="50"/>
      <c r="E7719" s="50"/>
      <c r="F7719" s="50"/>
      <c r="G7719" s="50"/>
      <c r="H7719" s="81"/>
    </row>
    <row r="7720" spans="1:8" ht="15.75" customHeight="1" x14ac:dyDescent="0.25">
      <c r="A7720" s="47"/>
      <c r="B7720" s="51"/>
      <c r="C7720" s="107"/>
      <c r="D7720" s="50"/>
      <c r="E7720" s="50"/>
      <c r="F7720" s="50"/>
      <c r="G7720" s="50"/>
      <c r="H7720" s="81"/>
    </row>
    <row r="7721" spans="1:8" ht="15.75" customHeight="1" x14ac:dyDescent="0.25">
      <c r="A7721" s="47"/>
      <c r="B7721" s="51"/>
      <c r="C7721" s="49"/>
      <c r="D7721" s="50"/>
      <c r="E7721" s="50"/>
      <c r="F7721" s="50"/>
      <c r="G7721" s="50"/>
      <c r="H7721" s="81"/>
    </row>
    <row r="7722" spans="1:8" ht="15.75" customHeight="1" x14ac:dyDescent="0.25">
      <c r="A7722" s="83"/>
      <c r="B7722" s="84"/>
      <c r="C7722" s="17"/>
      <c r="D7722" s="58"/>
      <c r="E7722" s="58"/>
      <c r="F7722" s="18"/>
      <c r="G7722" s="58"/>
      <c r="H7722" s="61"/>
    </row>
    <row r="7723" spans="1:8" ht="15.75" customHeight="1" x14ac:dyDescent="0.25">
      <c r="A7723" s="62"/>
      <c r="B7723" s="63"/>
      <c r="C7723" s="64" t="s">
        <v>58</v>
      </c>
      <c r="D7723" s="65">
        <f>SUM(D7716:D7722)</f>
      </c>
      <c r="E7723" s="65"/>
      <c r="F7723" s="65">
        <f>SUM(F7716:F7722)</f>
      </c>
      <c r="G7723" s="67"/>
      <c r="H7723" s="328">
        <f>SUM(H7716:H7722)</f>
      </c>
    </row>
    <row r="7724" spans="1:8" ht="15.75" customHeight="1" x14ac:dyDescent="0.25">
      <c r="A7724" s="69"/>
      <c r="B7724" s="70"/>
      <c r="C7724" s="70"/>
      <c r="D7724" s="71"/>
      <c r="E7724" s="70"/>
      <c r="F7724" s="72"/>
      <c r="G7724" s="73"/>
      <c r="H7724" s="74"/>
    </row>
    <row r="7725" spans="1:8" ht="15.75" customHeight="1" x14ac:dyDescent="0.25">
      <c r="A7725" s="85" t="s">
        <v>72</v>
      </c>
      <c r="B7725" s="85"/>
      <c r="C7725" s="85"/>
      <c r="D7725" s="85"/>
      <c r="E7725" s="85"/>
      <c r="F7725" s="85"/>
      <c r="G7725" s="85"/>
      <c r="H7725" s="85"/>
    </row>
    <row r="7726" spans="1:8" ht="15.75" customHeight="1" x14ac:dyDescent="0.25">
      <c r="A7726" s="76"/>
      <c r="B7726" s="76"/>
      <c r="C7726" s="76"/>
      <c r="D7726" s="77" t="s">
        <v>59</v>
      </c>
      <c r="E7726" s="76" t="s">
        <v>60</v>
      </c>
      <c r="F7726" s="76"/>
      <c r="G7726" s="17"/>
      <c r="H7726" s="25"/>
    </row>
    <row r="7727" spans="1:8" ht="15.75" customHeight="1" x14ac:dyDescent="0.25">
      <c r="A7727" s="17"/>
      <c r="B7727" s="17"/>
      <c r="C7727" s="17"/>
      <c r="D7727" s="18"/>
      <c r="E7727" s="17"/>
      <c r="F7727" s="17"/>
      <c r="G7727" s="17"/>
      <c r="H7727" s="25"/>
    </row>
    <row r="7728" spans="1:8" ht="15.75" customHeight="1" x14ac:dyDescent="0.25">
      <c r="A7728" s="17"/>
      <c r="B7728" s="17"/>
      <c r="C7728" s="17"/>
      <c r="D7728" s="18"/>
      <c r="E7728" s="17"/>
      <c r="F7728" s="17"/>
      <c r="G7728" s="17"/>
      <c r="H7728" s="25"/>
    </row>
    <row r="7729" spans="1:8" ht="15.75" customHeight="1" x14ac:dyDescent="0.25">
      <c r="A7729" s="76"/>
      <c r="B7729" s="76"/>
      <c r="C7729" s="76"/>
      <c r="D7729" s="77"/>
      <c r="E7729" s="76" t="s">
        <v>61</v>
      </c>
      <c r="F7729" s="76"/>
      <c r="G7729" s="17"/>
      <c r="H7729" s="25"/>
    </row>
    <row r="7730" spans="1:8" ht="15.75" customHeight="1" x14ac:dyDescent="0.25">
      <c r="D7730" s="9"/>
      <c r="H7730" s="9"/>
    </row>
    <row r="7731" spans="1:8" ht="15.75" customHeight="1" x14ac:dyDescent="0.25">
      <c r="D7731" s="9"/>
      <c r="H7731" s="9"/>
    </row>
    <row r="7732" spans="1:8" ht="15.75" customHeight="1" x14ac:dyDescent="0.25">
      <c r="D7732" s="9"/>
      <c r="H7732" s="9"/>
    </row>
    <row r="7733" spans="1:8" ht="15.75" customHeight="1" x14ac:dyDescent="0.25">
      <c r="D7733" s="9"/>
      <c r="H7733" s="9"/>
    </row>
    <row r="7734" spans="1:8" ht="15.75" customHeight="1" x14ac:dyDescent="0.25">
      <c r="D7734" s="9"/>
      <c r="H7734" s="9"/>
    </row>
    <row r="7735" spans="1:8" ht="15.75" customHeight="1" x14ac:dyDescent="0.25">
      <c r="D7735" s="9"/>
      <c r="H7735" s="9"/>
    </row>
    <row r="7736" spans="1:8" ht="15.75" customHeight="1" x14ac:dyDescent="0.25">
      <c r="D7736" s="9"/>
      <c r="H7736" s="9"/>
    </row>
    <row r="7737" spans="1:8" ht="15.75" customHeight="1" x14ac:dyDescent="0.25">
      <c r="D7737" s="9"/>
      <c r="H7737" s="9"/>
    </row>
    <row r="7738" spans="1:8" ht="15.75" customHeight="1" x14ac:dyDescent="0.25">
      <c r="D7738" s="9"/>
      <c r="H7738" s="9"/>
    </row>
    <row r="7739" spans="1:8" ht="15.75" customHeight="1" x14ac:dyDescent="0.25">
      <c r="D7739" s="9"/>
      <c r="H7739" s="9"/>
    </row>
    <row r="7740" spans="1:8" ht="15.75" customHeight="1" x14ac:dyDescent="0.25">
      <c r="D7740" s="9"/>
      <c r="H7740" s="9"/>
    </row>
    <row r="7741" spans="1:8" ht="15.75" customHeight="1" x14ac:dyDescent="0.25">
      <c r="D7741" s="9"/>
      <c r="H7741" s="9"/>
    </row>
    <row r="7742" spans="1:8" ht="15.75" customHeight="1" x14ac:dyDescent="0.25">
      <c r="D7742" s="9"/>
      <c r="H7742" s="9"/>
    </row>
    <row r="7743" spans="1:8" ht="15.75" customHeight="1" x14ac:dyDescent="0.25">
      <c r="D7743" s="9"/>
      <c r="H7743" s="9"/>
    </row>
    <row r="7744" spans="1:8" ht="15.75" customHeight="1" x14ac:dyDescent="0.25">
      <c r="D7744" s="9"/>
      <c r="H7744" s="9"/>
    </row>
    <row r="7745" spans="1:8" ht="15.75" customHeight="1" x14ac:dyDescent="0.25">
      <c r="D7745" s="9"/>
      <c r="H7745" s="9"/>
    </row>
    <row r="7746" spans="1:8" ht="15.75" customHeight="1" x14ac:dyDescent="0.25">
      <c r="D7746" s="9"/>
      <c r="H7746" s="9"/>
    </row>
    <row r="7747" spans="1:8" ht="15.75" customHeight="1" x14ac:dyDescent="0.25">
      <c r="D7747" s="9"/>
      <c r="H7747" s="9"/>
    </row>
    <row r="7748" spans="1:8" ht="15.75" customHeight="1" x14ac:dyDescent="0.25">
      <c r="D7748" s="9"/>
      <c r="H7748" s="9"/>
    </row>
    <row r="7749" spans="1:8" ht="15.75" customHeight="1" x14ac:dyDescent="0.25">
      <c r="A7749" s="36" t="s">
        <v>21</v>
      </c>
      <c r="B7749" s="36"/>
      <c r="C7749" s="36"/>
      <c r="D7749" s="36"/>
      <c r="E7749" s="36"/>
      <c r="F7749" s="36"/>
      <c r="G7749" s="36"/>
      <c r="H7749" s="36"/>
    </row>
    <row r="7750" spans="1:8" ht="15.75" customHeight="1" x14ac:dyDescent="0.25">
      <c r="A7750" s="17"/>
      <c r="B7750" s="17"/>
      <c r="C7750" s="17"/>
      <c r="D7750" s="18"/>
      <c r="E7750" s="17"/>
      <c r="H7750" s="22"/>
    </row>
    <row r="7751" spans="1:8" ht="15.75" customHeight="1" x14ac:dyDescent="0.25">
      <c r="A7751" s="17"/>
      <c r="B7751" s="17"/>
      <c r="C7751" s="17"/>
      <c r="D7751" s="18"/>
      <c r="E7751" s="17"/>
      <c r="H7751" s="18"/>
    </row>
    <row r="7752" spans="1:8" ht="15.75" customHeight="1" x14ac:dyDescent="0.25">
      <c r="A7752" s="17" t="s">
        <v>28</v>
      </c>
      <c r="B7752" s="17"/>
      <c r="C7752" s="17"/>
      <c r="D7752" s="18"/>
      <c r="E7752" s="19"/>
      <c r="F7752" s="19" t="s">
        <v>24</v>
      </c>
      <c r="G7752" s="21" t="s">
        <v>1298</v>
      </c>
      <c r="H7752" s="25"/>
    </row>
    <row r="7753" spans="1:8" ht="15.75" customHeight="1" x14ac:dyDescent="0.25">
      <c r="A7753" s="17" t="inlineStr">
        <is>
          <t>Dealer-022</t>
        </is>
      </c>
      <c r="B7753" s="17"/>
      <c r="C7753" s="17"/>
      <c r="D7753" s="18"/>
      <c r="E7753" s="19"/>
      <c r="F7753" s="19" t="s">
        <v>29</v>
      </c>
      <c r="G7753" s="17" t="s">
        <v>1299</v>
      </c>
      <c r="H7753" s="25"/>
    </row>
    <row r="7754" spans="1:8" ht="15.75" customHeight="1" x14ac:dyDescent="0.25">
      <c r="A7754" s="17" t="inlineStr">
        <is>
          <t>Address line (redacted)</t>
        </is>
      </c>
      <c r="B7754" s="17"/>
      <c r="C7754" s="17"/>
      <c r="D7754" s="18"/>
      <c r="E7754" s="19"/>
      <c r="F7754" s="17"/>
      <c r="G7754" s="17"/>
      <c r="H7754" s="25"/>
    </row>
    <row r="7755" spans="1:8" ht="15.75" customHeight="1" x14ac:dyDescent="0.25">
      <c r="A7755" s="17"/>
      <c r="B7755" s="17"/>
      <c r="C7755" s="17"/>
      <c r="D7755" s="18"/>
      <c r="E7755" s="19"/>
      <c r="F7755" s="17"/>
      <c r="G7755" s="17"/>
      <c r="H7755" s="25"/>
    </row>
    <row r="7756" spans="1:8" ht="15.75" customHeight="1" x14ac:dyDescent="0.25">
      <c r="A7756" s="86" t="inlineStr">
        <is>
          <t>Through: Transporter-001</t>
        </is>
      </c>
      <c r="B7756" s="86"/>
      <c r="C7756" s="17"/>
      <c r="D7756" s="18"/>
      <c r="E7756" s="19"/>
      <c r="F7756" s="17"/>
      <c r="G7756" s="17"/>
      <c r="H7756" s="25"/>
    </row>
    <row r="7757" spans="1:8" ht="15.75" customHeight="1" x14ac:dyDescent="0.25">
      <c r="A7757" s="86"/>
      <c r="B7757" s="86" t="inlineStr">
        <is>
          <t>Address line (redacted)</t>
        </is>
      </c>
      <c r="C7757" s="17"/>
      <c r="D7757" s="18"/>
      <c r="E7757" s="19"/>
      <c r="F7757" s="17"/>
      <c r="G7757" s="17"/>
      <c r="H7757" s="25"/>
    </row>
    <row r="7758" spans="1:8" ht="15.75" customHeight="1" x14ac:dyDescent="0.25">
      <c r="A7758" s="86"/>
      <c r="B7758" s="86" t="inlineStr">
        <is>
          <t>Address line (redacted)</t>
        </is>
      </c>
      <c r="C7758" s="17"/>
      <c r="D7758" s="18"/>
      <c r="E7758" s="19"/>
      <c r="F7758" s="17"/>
      <c r="G7758" s="17"/>
      <c r="H7758" s="25"/>
    </row>
    <row r="7759" spans="1:8" ht="15.75" customHeight="1" x14ac:dyDescent="0.25">
      <c r="A7759" s="17"/>
      <c r="B7759" s="17"/>
      <c r="C7759" s="17"/>
      <c r="D7759" s="18"/>
      <c r="E7759" s="19"/>
      <c r="F7759" s="17"/>
      <c r="G7759" s="17"/>
      <c r="H7759" s="25"/>
    </row>
    <row r="7760" spans="1:8" ht="15.75" customHeight="1" x14ac:dyDescent="0.25">
      <c r="A7760" s="17" t="s">
        <v>34</v>
      </c>
      <c r="B7760" s="17"/>
      <c r="C7760" s="17"/>
      <c r="D7760" s="18"/>
      <c r="E7760" s="17"/>
      <c r="F7760" s="18"/>
      <c r="G7760" s="17"/>
      <c r="H7760" s="25"/>
    </row>
    <row r="7761" spans="1:8" ht="15.75" customHeight="1" x14ac:dyDescent="0.25">
      <c r="A7761" s="17"/>
      <c r="B7761" s="17"/>
      <c r="C7761" s="17"/>
      <c r="D7761" s="18"/>
      <c r="E7761" s="17"/>
      <c r="F7761" s="18"/>
      <c r="G7761" s="17"/>
      <c r="H7761" s="25"/>
    </row>
    <row r="7762" spans="1:8" ht="15.75" customHeight="1" x14ac:dyDescent="0.25">
      <c r="A7762" s="17" t="s">
        <v>35</v>
      </c>
      <c r="B7762" s="17"/>
      <c r="C7762" s="17"/>
      <c r="D7762" s="18"/>
      <c r="E7762" s="17"/>
      <c r="F7762" s="18"/>
      <c r="G7762" s="17"/>
      <c r="H7762" s="25"/>
    </row>
    <row r="7763" spans="1:8" ht="15.75" customHeight="1" x14ac:dyDescent="0.25">
      <c r="A7763" s="17" t="s">
        <v>36</v>
      </c>
      <c r="B7763" s="17"/>
      <c r="C7763" s="17"/>
      <c r="D7763" s="18"/>
      <c r="E7763" s="17"/>
      <c r="F7763" s="18"/>
      <c r="G7763" s="17"/>
      <c r="H7763" s="25"/>
    </row>
    <row r="7764" spans="1:8" ht="15.75" customHeight="1" x14ac:dyDescent="0.25">
      <c r="A7764" s="26" t="s">
        <v>37</v>
      </c>
      <c r="B7764" s="27" t="s">
        <v>38</v>
      </c>
      <c r="C7764" s="27"/>
      <c r="D7764" s="28" t="s">
        <v>39</v>
      </c>
      <c r="E7764" s="29" t="s">
        <v>40</v>
      </c>
      <c r="F7764" s="30" t="s">
        <v>41</v>
      </c>
      <c r="G7764" s="31" t="s">
        <v>42</v>
      </c>
      <c r="H7764" s="33" t="s">
        <v>43</v>
      </c>
    </row>
    <row r="7765" spans="1:8" ht="15.75" customHeight="1" x14ac:dyDescent="0.25">
      <c r="A7765" s="47"/>
      <c r="B7765" s="79" t="s">
        <v>1706</v>
      </c>
      <c r="C7765" s="80"/>
      <c r="D7765" s="50"/>
      <c r="E7765" s="50"/>
      <c r="F7765" s="50"/>
      <c r="G7765" s="50"/>
      <c r="H7765" s="45"/>
    </row>
    <row r="7766" spans="1:8" ht="15.75" customHeight="1" x14ac:dyDescent="0.25">
      <c r="A7766" s="357">
        <v>1</v>
      </c>
      <c r="B7766" s="333" t="s">
        <v>591</v>
      </c>
      <c r="C7766" s="429" t="s">
        <v>438</v>
      </c>
      <c r="D7766" s="187">
        <v>4</v>
      </c>
      <c r="E7766" s="336">
        <v>6</v>
      </c>
      <c r="F7766" s="335">
        <v>23</v>
      </c>
      <c r="G7766" s="106">
        <v>1</v>
      </c>
      <c r="H7766" s="45">
        <f>+G7766*F7766</f>
      </c>
    </row>
    <row r="7767" spans="1:8" ht="15.75" customHeight="1" x14ac:dyDescent="0.25">
      <c r="A7767" s="47">
        <v>2</v>
      </c>
      <c r="B7767" s="333" t="s">
        <v>591</v>
      </c>
      <c r="C7767" s="429" t="s">
        <v>438</v>
      </c>
      <c r="D7767" s="189"/>
      <c r="E7767" s="337"/>
      <c r="F7767" s="335">
        <v>1</v>
      </c>
      <c r="G7767" s="224" t="s">
        <v>571</v>
      </c>
      <c r="H7767" s="45"/>
    </row>
    <row r="7768" spans="1:8" ht="15.75" customHeight="1" x14ac:dyDescent="0.25">
      <c r="A7768" s="47">
        <v>3</v>
      </c>
      <c r="B7768" s="333" t="s">
        <v>171</v>
      </c>
      <c r="C7768" s="479" t="s">
        <v>450</v>
      </c>
      <c r="D7768" s="50">
        <v>2</v>
      </c>
      <c r="E7768" s="300">
        <v>6</v>
      </c>
      <c r="F7768" s="335">
        <f t="shared" ref="F7768:F7770" si="316">+E7768*D7768</f>
      </c>
      <c r="G7768" s="43">
        <v>1</v>
      </c>
      <c r="H7768" s="45">
        <f t="shared" ref="H7768:H7770" si="317">+G7768*F7768</f>
      </c>
    </row>
    <row r="7769" spans="1:8" ht="15.75" customHeight="1" x14ac:dyDescent="0.25">
      <c r="A7769" s="47">
        <v>4</v>
      </c>
      <c r="B7769" s="333" t="s">
        <v>188</v>
      </c>
      <c r="C7769" s="479" t="s">
        <v>465</v>
      </c>
      <c r="D7769" s="50">
        <v>1</v>
      </c>
      <c r="E7769" s="300">
        <v>6</v>
      </c>
      <c r="F7769" s="335">
        <f t="shared" si="316"/>
      </c>
      <c r="G7769" s="43">
        <v>1</v>
      </c>
      <c r="H7769" s="45">
        <f t="shared" si="317"/>
      </c>
    </row>
    <row r="7770" spans="1:8" ht="15.75" customHeight="1" x14ac:dyDescent="0.25">
      <c r="A7770" s="47">
        <v>5</v>
      </c>
      <c r="B7770" s="333" t="s">
        <v>1708</v>
      </c>
      <c r="C7770" s="479" t="s">
        <v>467</v>
      </c>
      <c r="D7770" s="50">
        <v>1</v>
      </c>
      <c r="E7770" s="300">
        <v>8</v>
      </c>
      <c r="F7770" s="335">
        <f t="shared" si="316"/>
      </c>
      <c r="G7770" s="43">
        <v>1</v>
      </c>
      <c r="H7770" s="45">
        <f t="shared" si="317"/>
      </c>
    </row>
    <row r="7771" spans="1:8" ht="15.75" customHeight="1" x14ac:dyDescent="0.25">
      <c r="A7771" s="47"/>
      <c r="B7771" s="333"/>
      <c r="C7771" s="334"/>
      <c r="D7771" s="194"/>
      <c r="E7771" s="300"/>
      <c r="F7771" s="335"/>
      <c r="G7771" s="50"/>
      <c r="H7771" s="45"/>
    </row>
    <row r="7772" spans="1:8" ht="15" customHeight="1" x14ac:dyDescent="0.25">
      <c r="A7772" s="369"/>
      <c r="B7772" s="370" t="s">
        <v>1709</v>
      </c>
      <c r="C7772" s="371"/>
      <c r="D7772" s="362"/>
      <c r="E7772" s="363"/>
      <c r="F7772" s="364"/>
      <c r="G7772" s="58"/>
      <c r="H7772" s="61"/>
    </row>
    <row r="7773" spans="1:8" ht="15.75" customHeight="1" x14ac:dyDescent="0.25">
      <c r="A7773" s="369"/>
      <c r="B7773" s="372"/>
      <c r="C7773" s="373"/>
      <c r="D7773" s="362"/>
      <c r="E7773" s="363"/>
      <c r="F7773" s="364"/>
      <c r="G7773" s="58"/>
      <c r="H7773" s="61"/>
    </row>
    <row r="7774" spans="1:8" ht="15.75" customHeight="1" x14ac:dyDescent="0.25">
      <c r="A7774" s="369"/>
      <c r="B7774" s="372"/>
      <c r="C7774" s="373"/>
      <c r="D7774" s="362"/>
      <c r="E7774" s="363"/>
      <c r="F7774" s="364"/>
      <c r="G7774" s="58"/>
      <c r="H7774" s="61"/>
    </row>
    <row r="7775" spans="1:8" ht="15.75" customHeight="1" x14ac:dyDescent="0.25">
      <c r="A7775" s="369"/>
      <c r="B7775" s="374"/>
      <c r="C7775" s="375"/>
      <c r="D7775" s="362"/>
      <c r="E7775" s="363"/>
      <c r="F7775" s="364"/>
      <c r="G7775" s="58"/>
      <c r="H7775" s="61"/>
    </row>
    <row r="7776" spans="1:8" ht="15.75" customHeight="1" x14ac:dyDescent="0.25">
      <c r="A7776" s="369"/>
      <c r="B7776" s="368"/>
      <c r="C7776" s="361"/>
      <c r="D7776" s="362"/>
      <c r="E7776" s="363"/>
      <c r="F7776" s="364"/>
      <c r="G7776" s="58"/>
      <c r="H7776" s="61"/>
    </row>
    <row r="7777" spans="1:8" ht="15.75" customHeight="1" x14ac:dyDescent="0.25">
      <c r="A7777" s="369"/>
      <c r="B7777" s="368"/>
      <c r="C7777" s="361"/>
      <c r="D7777" s="362"/>
      <c r="E7777" s="363"/>
      <c r="F7777" s="364"/>
      <c r="G7777" s="37"/>
      <c r="H7777" s="61"/>
    </row>
    <row r="7778" spans="1:8" ht="15.75" customHeight="1" x14ac:dyDescent="0.25">
      <c r="A7778" s="341"/>
      <c r="B7778" s="342"/>
      <c r="C7778" s="343" t="s">
        <v>58</v>
      </c>
      <c r="D7778" s="338">
        <f>SUM(D7766:D7777)</f>
      </c>
      <c r="E7778" s="28"/>
      <c r="F7778" s="28">
        <f>SUM(F7766:F7777)</f>
      </c>
      <c r="G7778" s="339"/>
      <c r="H7778" s="328">
        <f>SUM(H7765:H7777)</f>
      </c>
    </row>
    <row r="7779" spans="1:8" ht="15.75" customHeight="1" x14ac:dyDescent="0.25">
      <c r="A7779" s="69"/>
      <c r="B7779" s="70"/>
      <c r="C7779" s="70"/>
      <c r="D7779" s="71"/>
      <c r="E7779" s="70"/>
      <c r="F7779" s="72"/>
      <c r="G7779" s="73"/>
      <c r="H7779" s="74"/>
    </row>
    <row r="7780" spans="1:8" ht="15.75" customHeight="1" x14ac:dyDescent="0.25">
      <c r="A7780" s="85" t="s">
        <v>1083</v>
      </c>
      <c r="B7780" s="85"/>
      <c r="C7780" s="85"/>
      <c r="D7780" s="85"/>
      <c r="E7780" s="85"/>
      <c r="F7780" s="85"/>
      <c r="G7780" s="85"/>
      <c r="H7780" s="85"/>
    </row>
    <row r="7781" spans="1:8" ht="15.75" customHeight="1" x14ac:dyDescent="0.25">
      <c r="A7781" s="76"/>
      <c r="B7781" s="76"/>
      <c r="C7781" s="76"/>
      <c r="D7781" s="77" t="s">
        <v>59</v>
      </c>
      <c r="E7781" s="76" t="s">
        <v>60</v>
      </c>
      <c r="F7781" s="76"/>
      <c r="G7781" s="17"/>
      <c r="H7781" s="25"/>
    </row>
    <row r="7782" spans="1:8" ht="15.75" customHeight="1" x14ac:dyDescent="0.25">
      <c r="A7782" s="17"/>
      <c r="B7782" s="17"/>
      <c r="C7782" s="17"/>
      <c r="D7782" s="18"/>
      <c r="E7782" s="17"/>
      <c r="F7782" s="17"/>
      <c r="G7782" s="17"/>
      <c r="H7782" s="25"/>
    </row>
    <row r="7783" spans="1:8" ht="15.75" customHeight="1" x14ac:dyDescent="0.25">
      <c r="D7783" s="9"/>
      <c r="H7783" s="9"/>
    </row>
    <row r="7784" spans="1:8" ht="15.75" customHeight="1" x14ac:dyDescent="0.25">
      <c r="D7784" s="9"/>
      <c r="E7784" s="76" t="s">
        <v>61</v>
      </c>
      <c r="H7784" s="9"/>
    </row>
    <row r="7785" spans="1:8" ht="15.75" customHeight="1" x14ac:dyDescent="0.25">
      <c r="D7785" s="9"/>
      <c r="H7785" s="9"/>
    </row>
    <row r="7786" spans="1:8" ht="15.75" customHeight="1" x14ac:dyDescent="0.25">
      <c r="D7786" s="9"/>
      <c r="H7786" s="9"/>
    </row>
    <row r="7787" spans="1:8" ht="15.75" customHeight="1" x14ac:dyDescent="0.25">
      <c r="D7787" s="9"/>
      <c r="H7787" s="9"/>
    </row>
    <row r="7788" spans="1:8" ht="15.75" customHeight="1" x14ac:dyDescent="0.25">
      <c r="D7788" s="9"/>
      <c r="H7788" s="9"/>
    </row>
    <row r="7789" spans="1:8" ht="15.75" customHeight="1" x14ac:dyDescent="0.25">
      <c r="D7789" s="9"/>
      <c r="H7789" s="9"/>
    </row>
    <row r="7790" spans="1:8" ht="15.75" customHeight="1" x14ac:dyDescent="0.25">
      <c r="D7790" s="9"/>
      <c r="H7790" s="9"/>
    </row>
    <row r="7791" spans="1:8" ht="15.75" customHeight="1" x14ac:dyDescent="0.25">
      <c r="D7791" s="9"/>
      <c r="H7791" s="9"/>
    </row>
    <row r="7792" spans="1:8" ht="15.75" customHeight="1" x14ac:dyDescent="0.25">
      <c r="D7792" s="9"/>
      <c r="H7792" s="9"/>
    </row>
    <row r="7793" spans="1:8" ht="15.75" customHeight="1" x14ac:dyDescent="0.25">
      <c r="D7793" s="9"/>
      <c r="H7793" s="9"/>
    </row>
    <row r="7794" spans="1:8" ht="15.75" customHeight="1" x14ac:dyDescent="0.25">
      <c r="D7794" s="9"/>
      <c r="H7794" s="9"/>
    </row>
    <row r="7795" spans="1:8" ht="15.75" customHeight="1" x14ac:dyDescent="0.25">
      <c r="A7795" s="36" t="s">
        <v>21</v>
      </c>
      <c r="B7795" s="36"/>
      <c r="C7795" s="36"/>
      <c r="D7795" s="36"/>
      <c r="E7795" s="36"/>
      <c r="F7795" s="36"/>
      <c r="G7795" s="36"/>
      <c r="H7795" s="36"/>
    </row>
    <row r="7796" spans="1:8" ht="15.75" customHeight="1" x14ac:dyDescent="0.25">
      <c r="A7796" s="17"/>
      <c r="B7796" s="17"/>
      <c r="C7796" s="17"/>
      <c r="D7796" s="18"/>
      <c r="E7796" s="17"/>
      <c r="H7796" s="22"/>
    </row>
    <row r="7797" spans="1:8" ht="15.75" customHeight="1" x14ac:dyDescent="0.25">
      <c r="A7797" s="17"/>
      <c r="B7797" s="17"/>
      <c r="C7797" s="17"/>
      <c r="D7797" s="18"/>
      <c r="E7797" s="17"/>
      <c r="H7797" s="18"/>
    </row>
    <row r="7798" spans="1:8" ht="15.75" customHeight="1" x14ac:dyDescent="0.25">
      <c r="A7798" s="17" t="s">
        <v>28</v>
      </c>
      <c r="B7798" s="17"/>
      <c r="C7798" s="17"/>
      <c r="D7798" s="18"/>
      <c r="E7798" s="19"/>
      <c r="F7798" s="19" t="s">
        <v>24</v>
      </c>
      <c r="G7798" s="21" t="s">
        <v>1298</v>
      </c>
      <c r="H7798" s="25"/>
    </row>
    <row r="7799" spans="1:8" ht="15.75" customHeight="1" x14ac:dyDescent="0.25">
      <c r="A7799" s="17" t="inlineStr">
        <is>
          <t>Dealer-001</t>
        </is>
      </c>
      <c r="B7799" s="17"/>
      <c r="C7799" s="17"/>
      <c r="D7799" s="18"/>
      <c r="E7799" s="19"/>
      <c r="F7799" s="19" t="s">
        <v>29</v>
      </c>
      <c r="G7799" s="17" t="s">
        <v>1304</v>
      </c>
      <c r="H7799" s="25"/>
    </row>
    <row r="7800" spans="1:8" ht="15.75" customHeight="1" x14ac:dyDescent="0.25">
      <c r="A7800" s="17" t="inlineStr">
        <is>
          <t>Address line (redacted)</t>
        </is>
      </c>
      <c r="B7800" s="17"/>
      <c r="C7800" s="17"/>
      <c r="D7800" s="18"/>
      <c r="E7800" s="19"/>
      <c r="F7800" s="17"/>
      <c r="G7800" s="17"/>
      <c r="H7800" s="25"/>
    </row>
    <row r="7801" spans="1:8" ht="15.75" customHeight="1" x14ac:dyDescent="0.25">
      <c r="A7801" s="17"/>
      <c r="B7801" s="17"/>
      <c r="C7801" s="17"/>
      <c r="D7801" s="18"/>
      <c r="E7801" s="19"/>
      <c r="F7801" s="17"/>
      <c r="G7801" s="17"/>
      <c r="H7801" s="25"/>
    </row>
    <row r="7802" spans="1:8" ht="15.75" customHeight="1" x14ac:dyDescent="0.25">
      <c r="A7802" s="86" t="inlineStr">
        <is>
          <t>Through: Transporter-001</t>
        </is>
      </c>
      <c r="B7802" s="86"/>
      <c r="C7802" s="17"/>
      <c r="D7802" s="18"/>
      <c r="E7802" s="19"/>
      <c r="F7802" s="17"/>
      <c r="G7802" s="17"/>
      <c r="H7802" s="25"/>
    </row>
    <row r="7803" spans="1:8" ht="15.75" customHeight="1" x14ac:dyDescent="0.25">
      <c r="A7803" s="86"/>
      <c r="B7803" s="86" t="inlineStr">
        <is>
          <t>Address line (redacted)</t>
        </is>
      </c>
      <c r="C7803" s="17"/>
      <c r="D7803" s="18"/>
      <c r="E7803" s="19"/>
      <c r="F7803" s="17"/>
      <c r="G7803" s="17"/>
      <c r="H7803" s="25"/>
    </row>
    <row r="7804" spans="1:8" ht="15.75" customHeight="1" x14ac:dyDescent="0.25">
      <c r="A7804" s="86"/>
      <c r="B7804" s="86" t="inlineStr">
        <is>
          <t>Address line (redacted)</t>
        </is>
      </c>
      <c r="C7804" s="17"/>
      <c r="D7804" s="18"/>
      <c r="E7804" s="19"/>
      <c r="F7804" s="17"/>
      <c r="G7804" s="17"/>
      <c r="H7804" s="25"/>
    </row>
    <row r="7805" spans="1:8" ht="15.75" customHeight="1" x14ac:dyDescent="0.25">
      <c r="A7805" s="17"/>
      <c r="B7805" s="17"/>
      <c r="C7805" s="17"/>
      <c r="D7805" s="18"/>
      <c r="E7805" s="19"/>
      <c r="F7805" s="17"/>
      <c r="G7805" s="17"/>
      <c r="H7805" s="25"/>
    </row>
    <row r="7806" spans="1:8" ht="15.75" customHeight="1" x14ac:dyDescent="0.25">
      <c r="A7806" s="17" t="s">
        <v>34</v>
      </c>
      <c r="B7806" s="17"/>
      <c r="C7806" s="17"/>
      <c r="D7806" s="18"/>
      <c r="E7806" s="17"/>
      <c r="F7806" s="18"/>
      <c r="G7806" s="17"/>
      <c r="H7806" s="25"/>
    </row>
    <row r="7807" spans="1:8" ht="15.75" customHeight="1" x14ac:dyDescent="0.25">
      <c r="A7807" s="17"/>
      <c r="B7807" s="17"/>
      <c r="C7807" s="17"/>
      <c r="D7807" s="18"/>
      <c r="E7807" s="17"/>
      <c r="F7807" s="18"/>
      <c r="G7807" s="17"/>
      <c r="H7807" s="25"/>
    </row>
    <row r="7808" spans="1:8" ht="15.75" customHeight="1" x14ac:dyDescent="0.25">
      <c r="A7808" s="17" t="s">
        <v>35</v>
      </c>
      <c r="B7808" s="17"/>
      <c r="C7808" s="17"/>
      <c r="D7808" s="18"/>
      <c r="E7808" s="17"/>
      <c r="F7808" s="18"/>
      <c r="G7808" s="17"/>
      <c r="H7808" s="25"/>
    </row>
    <row r="7809" spans="1:8" ht="15.75" customHeight="1" x14ac:dyDescent="0.25">
      <c r="A7809" s="17" t="s">
        <v>36</v>
      </c>
      <c r="B7809" s="17"/>
      <c r="C7809" s="17"/>
      <c r="D7809" s="18"/>
      <c r="E7809" s="17"/>
      <c r="F7809" s="18"/>
      <c r="G7809" s="17"/>
      <c r="H7809" s="25"/>
    </row>
    <row r="7810" spans="1:8" ht="15.75" customHeight="1" x14ac:dyDescent="0.25">
      <c r="A7810" s="26" t="s">
        <v>37</v>
      </c>
      <c r="B7810" s="27" t="s">
        <v>38</v>
      </c>
      <c r="C7810" s="27"/>
      <c r="D7810" s="28" t="s">
        <v>39</v>
      </c>
      <c r="E7810" s="29" t="s">
        <v>40</v>
      </c>
      <c r="F7810" s="30" t="s">
        <v>41</v>
      </c>
      <c r="G7810" s="31" t="s">
        <v>42</v>
      </c>
      <c r="H7810" s="33" t="s">
        <v>43</v>
      </c>
    </row>
    <row r="7811" spans="1:8" ht="15.75" customHeight="1" x14ac:dyDescent="0.25">
      <c r="A7811" s="47"/>
      <c r="B7811" s="79" t="s">
        <v>1717</v>
      </c>
      <c r="C7811" s="80"/>
      <c r="D7811" s="50"/>
      <c r="E7811" s="50"/>
      <c r="F7811" s="50"/>
      <c r="G7811" s="50"/>
      <c r="H7811" s="45"/>
    </row>
    <row r="7812" spans="1:8" ht="15.75" customHeight="1" x14ac:dyDescent="0.25">
      <c r="A7812" s="357">
        <v>1</v>
      </c>
      <c r="B7812" s="333" t="s">
        <v>591</v>
      </c>
      <c r="C7812" s="429" t="s">
        <v>438</v>
      </c>
      <c r="D7812" s="187">
        <v>4</v>
      </c>
      <c r="E7812" s="336">
        <v>6</v>
      </c>
      <c r="F7812" s="335">
        <v>23</v>
      </c>
      <c r="G7812" s="106">
        <v>1</v>
      </c>
      <c r="H7812" s="45">
        <f>+G7812*F7812</f>
      </c>
    </row>
    <row r="7813" spans="1:8" ht="15.75" customHeight="1" x14ac:dyDescent="0.25">
      <c r="A7813" s="47">
        <v>2</v>
      </c>
      <c r="B7813" s="333" t="s">
        <v>591</v>
      </c>
      <c r="C7813" s="429" t="s">
        <v>438</v>
      </c>
      <c r="D7813" s="189"/>
      <c r="E7813" s="337"/>
      <c r="F7813" s="335">
        <v>1</v>
      </c>
      <c r="G7813" s="224" t="s">
        <v>571</v>
      </c>
      <c r="H7813" s="45"/>
    </row>
    <row r="7814" spans="1:8" ht="15.75" customHeight="1" x14ac:dyDescent="0.25">
      <c r="A7814" s="47">
        <v>3</v>
      </c>
      <c r="B7814" s="333" t="s">
        <v>614</v>
      </c>
      <c r="C7814" s="479" t="s">
        <v>425</v>
      </c>
      <c r="D7814" s="50">
        <v>1</v>
      </c>
      <c r="E7814" s="300">
        <v>6</v>
      </c>
      <c r="F7814" s="335">
        <f t="shared" ref="F7814:F7817" si="318">+E7814*D7814</f>
      </c>
      <c r="G7814" s="50">
        <v>1</v>
      </c>
      <c r="H7814" s="45">
        <f t="shared" ref="H7814:H7817" si="319">+G7814*F7814</f>
      </c>
    </row>
    <row r="7815" spans="1:8" ht="15.75" customHeight="1" x14ac:dyDescent="0.25">
      <c r="A7815" s="47">
        <v>4</v>
      </c>
      <c r="B7815" s="333" t="s">
        <v>177</v>
      </c>
      <c r="C7815" s="479" t="s">
        <v>457</v>
      </c>
      <c r="D7815" s="50">
        <v>1</v>
      </c>
      <c r="E7815" s="300">
        <v>6</v>
      </c>
      <c r="F7815" s="335">
        <f t="shared" si="318"/>
      </c>
      <c r="G7815" s="50">
        <v>1</v>
      </c>
      <c r="H7815" s="45">
        <f t="shared" si="319"/>
      </c>
    </row>
    <row r="7816" spans="1:8" ht="15.75" customHeight="1" x14ac:dyDescent="0.25">
      <c r="A7816" s="47">
        <v>5</v>
      </c>
      <c r="B7816" s="333" t="s">
        <v>175</v>
      </c>
      <c r="C7816" s="479" t="s">
        <v>452</v>
      </c>
      <c r="D7816" s="50">
        <v>1</v>
      </c>
      <c r="E7816" s="300">
        <v>4</v>
      </c>
      <c r="F7816" s="335">
        <f t="shared" si="318"/>
      </c>
      <c r="G7816" s="50">
        <v>1</v>
      </c>
      <c r="H7816" s="45">
        <f t="shared" si="319"/>
      </c>
    </row>
    <row r="7817" spans="1:8" ht="15.75" customHeight="1" x14ac:dyDescent="0.25">
      <c r="A7817" s="47">
        <v>6</v>
      </c>
      <c r="B7817" s="333" t="s">
        <v>251</v>
      </c>
      <c r="C7817" s="479" t="s">
        <v>449</v>
      </c>
      <c r="D7817" s="50">
        <v>1</v>
      </c>
      <c r="E7817" s="300">
        <v>6</v>
      </c>
      <c r="F7817" s="335">
        <f t="shared" si="318"/>
      </c>
      <c r="G7817" s="50">
        <v>1</v>
      </c>
      <c r="H7817" s="45">
        <f t="shared" si="319"/>
      </c>
    </row>
    <row r="7818" spans="1:8" ht="15.75" customHeight="1" x14ac:dyDescent="0.25">
      <c r="A7818" s="47"/>
      <c r="B7818" s="333"/>
      <c r="C7818" s="334"/>
      <c r="D7818" s="194"/>
      <c r="E7818" s="300"/>
      <c r="F7818" s="335"/>
      <c r="G7818" s="50"/>
      <c r="H7818" s="45"/>
    </row>
    <row r="7819" spans="1:8" ht="15" customHeight="1" x14ac:dyDescent="0.25">
      <c r="A7819" s="369"/>
      <c r="B7819" s="370" t="s">
        <v>1720</v>
      </c>
      <c r="C7819" s="371"/>
      <c r="D7819" s="362"/>
      <c r="E7819" s="363"/>
      <c r="F7819" s="364"/>
      <c r="G7819" s="58"/>
      <c r="H7819" s="61"/>
    </row>
    <row r="7820" spans="1:8" ht="15.75" customHeight="1" x14ac:dyDescent="0.25">
      <c r="A7820" s="369"/>
      <c r="B7820" s="372"/>
      <c r="C7820" s="373"/>
      <c r="D7820" s="362"/>
      <c r="E7820" s="363"/>
      <c r="F7820" s="364"/>
      <c r="G7820" s="58"/>
      <c r="H7820" s="61"/>
    </row>
    <row r="7821" spans="1:8" ht="15.75" customHeight="1" x14ac:dyDescent="0.25">
      <c r="A7821" s="369"/>
      <c r="B7821" s="372"/>
      <c r="C7821" s="373"/>
      <c r="D7821" s="362"/>
      <c r="E7821" s="363"/>
      <c r="F7821" s="364"/>
      <c r="G7821" s="58"/>
      <c r="H7821" s="61"/>
    </row>
    <row r="7822" spans="1:8" ht="15.75" customHeight="1" x14ac:dyDescent="0.25">
      <c r="A7822" s="369"/>
      <c r="B7822" s="374"/>
      <c r="C7822" s="375"/>
      <c r="D7822" s="362"/>
      <c r="E7822" s="363"/>
      <c r="F7822" s="364"/>
      <c r="G7822" s="58"/>
      <c r="H7822" s="61"/>
    </row>
    <row r="7823" spans="1:8" ht="15.75" customHeight="1" x14ac:dyDescent="0.25">
      <c r="A7823" s="369"/>
      <c r="B7823" s="368"/>
      <c r="C7823" s="361"/>
      <c r="D7823" s="362"/>
      <c r="E7823" s="363"/>
      <c r="F7823" s="364"/>
      <c r="G7823" s="58"/>
      <c r="H7823" s="61"/>
    </row>
    <row r="7824" spans="1:8" ht="15.75" customHeight="1" x14ac:dyDescent="0.25">
      <c r="A7824" s="369"/>
      <c r="B7824" s="368"/>
      <c r="C7824" s="361"/>
      <c r="D7824" s="362"/>
      <c r="E7824" s="363"/>
      <c r="F7824" s="364"/>
      <c r="G7824" s="37"/>
      <c r="H7824" s="61"/>
    </row>
    <row r="7825" spans="1:8" ht="15.75" customHeight="1" x14ac:dyDescent="0.25">
      <c r="A7825" s="341"/>
      <c r="B7825" s="342"/>
      <c r="C7825" s="343" t="s">
        <v>58</v>
      </c>
      <c r="D7825" s="338">
        <f>SUM(D7812:D7824)</f>
      </c>
      <c r="E7825" s="28"/>
      <c r="F7825" s="28">
        <f>SUM(F7812:F7824)</f>
      </c>
      <c r="G7825" s="339"/>
      <c r="H7825" s="328">
        <f>SUM(H7811:H7824)</f>
      </c>
    </row>
    <row r="7826" spans="1:8" ht="15.75" customHeight="1" x14ac:dyDescent="0.25">
      <c r="A7826" s="69"/>
      <c r="B7826" s="70"/>
      <c r="C7826" s="70"/>
      <c r="D7826" s="71"/>
      <c r="E7826" s="70"/>
      <c r="F7826" s="72"/>
      <c r="G7826" s="73"/>
      <c r="H7826" s="74"/>
    </row>
    <row r="7827" spans="1:8" ht="15.75" customHeight="1" x14ac:dyDescent="0.25">
      <c r="A7827" s="85" t="s">
        <v>1083</v>
      </c>
      <c r="B7827" s="85"/>
      <c r="C7827" s="85"/>
      <c r="D7827" s="85"/>
      <c r="E7827" s="85"/>
      <c r="F7827" s="85"/>
      <c r="G7827" s="85"/>
      <c r="H7827" s="85"/>
    </row>
    <row r="7828" spans="1:8" ht="15.75" customHeight="1" x14ac:dyDescent="0.25">
      <c r="A7828" s="76"/>
      <c r="B7828" s="76"/>
      <c r="C7828" s="76"/>
      <c r="D7828" s="77" t="s">
        <v>59</v>
      </c>
      <c r="E7828" s="76" t="s">
        <v>60</v>
      </c>
      <c r="F7828" s="76"/>
      <c r="G7828" s="17"/>
      <c r="H7828" s="25"/>
    </row>
    <row r="7829" spans="1:8" ht="15.75" customHeight="1" x14ac:dyDescent="0.25">
      <c r="A7829" s="17"/>
      <c r="B7829" s="17"/>
      <c r="C7829" s="17"/>
      <c r="D7829" s="18"/>
      <c r="E7829" s="17"/>
      <c r="F7829" s="17"/>
      <c r="G7829" s="17"/>
      <c r="H7829" s="25"/>
    </row>
    <row r="7830" spans="1:8" ht="15.75" customHeight="1" x14ac:dyDescent="0.25">
      <c r="D7830" s="9"/>
      <c r="H7830" s="9"/>
    </row>
    <row r="7831" spans="1:8" ht="15.75" customHeight="1" x14ac:dyDescent="0.25">
      <c r="D7831" s="9"/>
      <c r="E7831" s="76" t="s">
        <v>61</v>
      </c>
      <c r="H7831" s="9"/>
    </row>
    <row r="7832" spans="1:8" ht="15.75" customHeight="1" x14ac:dyDescent="0.25">
      <c r="D7832" s="9"/>
      <c r="H7832" s="9"/>
    </row>
    <row r="7833" spans="1:8" ht="15.75" customHeight="1" x14ac:dyDescent="0.25">
      <c r="D7833" s="9"/>
      <c r="H7833" s="9"/>
    </row>
    <row r="7834" spans="1:8" ht="15.75" customHeight="1" x14ac:dyDescent="0.25">
      <c r="D7834" s="9"/>
      <c r="H7834" s="9"/>
    </row>
    <row r="7835" spans="1:8" ht="15.75" customHeight="1" x14ac:dyDescent="0.25">
      <c r="D7835" s="9"/>
      <c r="H7835" s="9"/>
    </row>
    <row r="7836" spans="1:8" ht="15.75" customHeight="1" x14ac:dyDescent="0.25">
      <c r="D7836" s="9"/>
      <c r="H7836" s="9"/>
    </row>
    <row r="7837" spans="1:8" ht="15.75" customHeight="1" x14ac:dyDescent="0.25">
      <c r="D7837" s="9"/>
      <c r="H7837" s="9"/>
    </row>
    <row r="7838" spans="1:8" ht="15.75" customHeight="1" x14ac:dyDescent="0.25">
      <c r="D7838" s="9"/>
      <c r="H7838" s="9"/>
    </row>
    <row r="7839" spans="1:8" ht="15.75" customHeight="1" x14ac:dyDescent="0.25">
      <c r="D7839" s="9"/>
      <c r="H7839" s="9"/>
    </row>
    <row r="7840" spans="1:8" ht="15.75" customHeight="1" x14ac:dyDescent="0.25">
      <c r="D7840" s="9"/>
      <c r="H7840" s="9"/>
    </row>
    <row r="7841" spans="1:8" ht="15.75" customHeight="1" x14ac:dyDescent="0.25">
      <c r="A7841" s="36" t="s">
        <v>21</v>
      </c>
      <c r="B7841" s="36"/>
      <c r="C7841" s="36"/>
      <c r="D7841" s="36"/>
      <c r="E7841" s="36"/>
      <c r="F7841" s="36"/>
      <c r="G7841" s="36"/>
      <c r="H7841" s="36"/>
    </row>
    <row r="7842" spans="1:8" ht="15.75" customHeight="1" x14ac:dyDescent="0.25">
      <c r="A7842" s="17"/>
      <c r="B7842" s="17"/>
      <c r="C7842" s="17"/>
      <c r="D7842" s="18"/>
      <c r="E7842" s="17"/>
      <c r="F7842" s="17"/>
      <c r="G7842" s="17"/>
      <c r="H7842" s="24"/>
    </row>
    <row r="7843" spans="1:8" ht="15.75" customHeight="1" x14ac:dyDescent="0.25">
      <c r="A7843" s="17" t="s">
        <v>28</v>
      </c>
      <c r="B7843" s="17"/>
      <c r="C7843" s="17"/>
      <c r="D7843" s="18"/>
      <c r="E7843" s="17"/>
      <c r="F7843" s="19" t="s">
        <v>24</v>
      </c>
      <c r="G7843" s="21" t="s">
        <v>1298</v>
      </c>
      <c r="H7843" s="22"/>
    </row>
    <row r="7844" spans="1:8" ht="15.75" customHeight="1" x14ac:dyDescent="0.3">
      <c r="A7844" s="87" t="inlineStr">
        <is>
          <t>Dealer-002</t>
        </is>
      </c>
      <c r="B7844" s="87"/>
      <c r="C7844" s="17"/>
      <c r="D7844" s="18"/>
      <c r="E7844" s="17"/>
      <c r="F7844" s="19" t="s">
        <v>29</v>
      </c>
      <c r="G7844" s="17" t="s">
        <v>1305</v>
      </c>
      <c r="H7844" s="18"/>
    </row>
    <row r="7845" spans="1:8" ht="15.75" customHeight="1" x14ac:dyDescent="0.3">
      <c r="A7845" s="87" t="inlineStr">
        <is>
          <t>Address line (redacted)</t>
        </is>
      </c>
      <c r="B7845" s="87"/>
      <c r="C7845" s="17"/>
      <c r="D7845" s="18"/>
      <c r="E7845" s="19"/>
      <c r="F7845" s="17"/>
      <c r="G7845" s="17"/>
      <c r="H7845" s="25"/>
    </row>
    <row r="7846" spans="1:8" ht="15.75" customHeight="1" x14ac:dyDescent="0.3">
      <c r="A7846" s="87" t="inlineStr">
        <is>
          <t>Address line (redacted)</t>
        </is>
      </c>
      <c r="B7846" s="87"/>
      <c r="C7846" s="17"/>
      <c r="D7846" s="24"/>
      <c r="E7846" s="17"/>
      <c r="F7846" s="18"/>
      <c r="G7846" s="17"/>
      <c r="H7846" s="25"/>
    </row>
    <row r="7847" spans="1:8" ht="15.75" customHeight="1" x14ac:dyDescent="0.25">
      <c r="D7847" s="24"/>
      <c r="E7847" s="17"/>
      <c r="F7847" s="18"/>
      <c r="G7847" s="17"/>
      <c r="H7847" s="25"/>
    </row>
    <row r="7848" spans="1:8" ht="15.75" customHeight="1" x14ac:dyDescent="0.25">
      <c r="A7848" s="17" t="s">
        <v>34</v>
      </c>
      <c r="B7848" s="17"/>
      <c r="C7848" s="17"/>
      <c r="D7848" s="18"/>
      <c r="E7848" s="17"/>
      <c r="F7848" s="18"/>
      <c r="G7848" s="17"/>
      <c r="H7848" s="25"/>
    </row>
    <row r="7849" spans="1:8" ht="15.75" customHeight="1" x14ac:dyDescent="0.25">
      <c r="A7849" s="17" t="s">
        <v>35</v>
      </c>
      <c r="B7849" s="17"/>
      <c r="C7849" s="17"/>
      <c r="D7849" s="18"/>
      <c r="E7849" s="17"/>
      <c r="F7849" s="18"/>
      <c r="G7849" s="17"/>
      <c r="H7849" s="25"/>
    </row>
    <row r="7850" spans="1:8" ht="15.75" customHeight="1" x14ac:dyDescent="0.25">
      <c r="A7850" s="17" t="s">
        <v>36</v>
      </c>
      <c r="B7850" s="17"/>
      <c r="C7850" s="17"/>
      <c r="D7850" s="18"/>
      <c r="E7850" s="17"/>
      <c r="F7850" s="18"/>
      <c r="G7850" s="17"/>
      <c r="H7850" s="25"/>
    </row>
    <row r="7851" spans="1:8" ht="15.75" customHeight="1" x14ac:dyDescent="0.25">
      <c r="A7851" s="26" t="s">
        <v>37</v>
      </c>
      <c r="B7851" s="27" t="s">
        <v>38</v>
      </c>
      <c r="C7851" s="401"/>
      <c r="D7851" s="663" t="s">
        <v>39</v>
      </c>
      <c r="E7851" s="403" t="s">
        <v>40</v>
      </c>
      <c r="F7851" s="30" t="s">
        <v>41</v>
      </c>
      <c r="G7851" s="31" t="s">
        <v>42</v>
      </c>
      <c r="H7851" s="33" t="s">
        <v>43</v>
      </c>
    </row>
    <row r="7852" spans="1:8" ht="15.75" customHeight="1" x14ac:dyDescent="0.25">
      <c r="A7852" s="550"/>
      <c r="B7852" s="551"/>
      <c r="C7852" s="552"/>
      <c r="D7852" s="553"/>
      <c r="E7852" s="553"/>
      <c r="F7852" s="554"/>
      <c r="G7852" s="555"/>
      <c r="H7852" s="556"/>
    </row>
    <row r="7853" spans="1:8" ht="15.75" customHeight="1" x14ac:dyDescent="0.25">
      <c r="A7853" s="47"/>
      <c r="B7853" s="370" t="s">
        <v>1623</v>
      </c>
      <c r="C7853" s="371"/>
      <c r="D7853" s="194"/>
      <c r="E7853" s="300"/>
      <c r="F7853" s="296"/>
      <c r="G7853" s="43"/>
      <c r="H7853" s="45"/>
    </row>
    <row r="7854" spans="1:8" ht="15.75" customHeight="1" x14ac:dyDescent="0.25">
      <c r="A7854" s="524">
        <v>1</v>
      </c>
      <c r="B7854" s="323" t="s">
        <v>1578</v>
      </c>
      <c r="C7854" s="211"/>
      <c r="D7854" s="106">
        <v>2.5</v>
      </c>
      <c r="E7854" s="106">
        <v>10</v>
      </c>
      <c r="F7854" s="566">
        <v>21</v>
      </c>
      <c r="G7854" s="525">
        <v>1</v>
      </c>
      <c r="H7854" s="570">
        <f>+G7854*F7854</f>
      </c>
    </row>
    <row r="7855" spans="1:8" ht="15.75" customHeight="1" x14ac:dyDescent="0.25">
      <c r="A7855" s="524">
        <v>2</v>
      </c>
      <c r="B7855" s="323" t="s">
        <v>1578</v>
      </c>
      <c r="C7855" s="384"/>
      <c r="D7855" s="106"/>
      <c r="E7855" s="106"/>
      <c r="F7855" s="566">
        <v>4</v>
      </c>
      <c r="G7855" s="224" t="s">
        <v>571</v>
      </c>
      <c r="H7855" s="526"/>
    </row>
    <row r="7856" spans="1:8" ht="15.75" customHeight="1" x14ac:dyDescent="0.25">
      <c r="A7856" s="524">
        <v>3</v>
      </c>
      <c r="B7856" s="323" t="s">
        <v>1725</v>
      </c>
      <c r="C7856" s="384"/>
      <c r="D7856" s="106">
        <v>2.5</v>
      </c>
      <c r="E7856" s="106">
        <v>10</v>
      </c>
      <c r="F7856" s="566">
        <v>21</v>
      </c>
      <c r="G7856" s="525">
        <v>1</v>
      </c>
      <c r="H7856" s="570">
        <f>+G7856*F7856</f>
      </c>
    </row>
    <row r="7857" spans="1:8" ht="15.75" customHeight="1" x14ac:dyDescent="0.25">
      <c r="A7857" s="524">
        <v>4</v>
      </c>
      <c r="B7857" s="323" t="s">
        <v>1725</v>
      </c>
      <c r="C7857" s="384"/>
      <c r="D7857" s="664"/>
      <c r="E7857" s="664"/>
      <c r="F7857" s="566">
        <v>4</v>
      </c>
      <c r="G7857" s="224" t="s">
        <v>571</v>
      </c>
      <c r="H7857" s="526"/>
    </row>
    <row r="7858" spans="1:8" ht="15.75" customHeight="1" x14ac:dyDescent="0.25">
      <c r="A7858" s="524"/>
      <c r="B7858" s="370" t="s">
        <v>646</v>
      </c>
      <c r="C7858" s="371"/>
      <c r="D7858" s="664"/>
      <c r="E7858" s="664"/>
      <c r="F7858" s="566"/>
      <c r="G7858" s="525"/>
      <c r="H7858" s="570"/>
    </row>
    <row r="7859" spans="1:8" ht="15.75" customHeight="1" x14ac:dyDescent="0.25">
      <c r="A7859" s="524">
        <v>5</v>
      </c>
      <c r="B7859" s="561" t="s">
        <v>1726</v>
      </c>
      <c r="C7859" s="687" t="s">
        <v>993</v>
      </c>
      <c r="D7859" s="664">
        <v>5</v>
      </c>
      <c r="E7859" s="664">
        <v>24</v>
      </c>
      <c r="F7859" s="566">
        <f>+E7859*D7859</f>
      </c>
      <c r="G7859" s="525">
        <v>1</v>
      </c>
      <c r="H7859" s="570">
        <f>+G7859*F7859</f>
      </c>
    </row>
    <row r="7860" spans="1:8" ht="15.75" customHeight="1" x14ac:dyDescent="0.25">
      <c r="A7860" s="524"/>
      <c r="B7860" s="370" t="s">
        <v>564</v>
      </c>
      <c r="C7860" s="371"/>
      <c r="D7860" s="664"/>
      <c r="E7860" s="664"/>
      <c r="F7860" s="566"/>
      <c r="G7860" s="525"/>
      <c r="H7860" s="570"/>
    </row>
    <row r="7861" spans="1:8" ht="15.75" customHeight="1" x14ac:dyDescent="0.25">
      <c r="A7861" s="524">
        <v>6</v>
      </c>
      <c r="B7861" s="561" t="s">
        <v>271</v>
      </c>
      <c r="C7861" s="687"/>
      <c r="D7861" s="664">
        <v>13</v>
      </c>
      <c r="E7861" s="664">
        <v>2</v>
      </c>
      <c r="F7861" s="566">
        <f>+E7861*D7861</f>
      </c>
      <c r="G7861" s="525">
        <v>1</v>
      </c>
      <c r="H7861" s="570">
        <f>+G7861*F7861</f>
      </c>
    </row>
    <row r="7862" spans="1:8" ht="38.25" customHeight="1" x14ac:dyDescent="0.25">
      <c r="A7862" s="524"/>
      <c r="B7862" s="688" t="s">
        <v>1729</v>
      </c>
      <c r="C7862" s="689"/>
      <c r="D7862" s="688" t="s">
        <v>1730</v>
      </c>
      <c r="E7862" s="690"/>
      <c r="F7862" s="690"/>
      <c r="G7862" s="689"/>
      <c r="H7862" s="570"/>
    </row>
    <row r="7863" spans="1:8" ht="15.75" customHeight="1" x14ac:dyDescent="0.25">
      <c r="A7863" s="47"/>
      <c r="B7863" s="333"/>
      <c r="C7863" s="666"/>
      <c r="D7863" s="194"/>
      <c r="E7863" s="194"/>
      <c r="F7863" s="43"/>
      <c r="G7863" s="194"/>
      <c r="H7863" s="45"/>
    </row>
    <row r="7864" spans="1:8" ht="15.75" customHeight="1" x14ac:dyDescent="0.25">
      <c r="A7864" s="62"/>
      <c r="B7864" s="63"/>
      <c r="C7864" s="667" t="s">
        <v>58</v>
      </c>
      <c r="D7864" s="338">
        <f>SUM(D7854:D7863)</f>
      </c>
      <c r="E7864" s="28"/>
      <c r="F7864" s="338">
        <f>SUM(F7853:F7863)</f>
      </c>
      <c r="G7864" s="339"/>
      <c r="H7864" s="328">
        <f>SUM(H7854:H7863)</f>
      </c>
    </row>
    <row r="7865" spans="1:8" ht="15.75" customHeight="1" x14ac:dyDescent="0.25">
      <c r="A7865" s="69"/>
      <c r="B7865" s="70"/>
      <c r="C7865" s="70"/>
      <c r="D7865" s="71"/>
      <c r="E7865" s="70"/>
      <c r="F7865" s="72"/>
      <c r="G7865" s="73"/>
      <c r="H7865" s="74"/>
    </row>
    <row r="7866" spans="1:8" ht="15.75" customHeight="1" x14ac:dyDescent="0.25">
      <c r="A7866" s="85" t="s">
        <v>72</v>
      </c>
      <c r="B7866" s="85"/>
      <c r="C7866" s="85"/>
      <c r="D7866" s="85"/>
      <c r="E7866" s="85"/>
      <c r="F7866" s="85"/>
      <c r="G7866" s="85"/>
      <c r="H7866" s="85"/>
    </row>
    <row r="7867" spans="1:8" ht="15.75" customHeight="1" x14ac:dyDescent="0.25">
      <c r="A7867" s="76"/>
      <c r="B7867" s="76"/>
      <c r="C7867" s="76"/>
      <c r="D7867" s="77" t="s">
        <v>59</v>
      </c>
      <c r="E7867" s="76" t="s">
        <v>60</v>
      </c>
      <c r="F7867" s="76"/>
      <c r="G7867" s="17"/>
      <c r="H7867" s="25"/>
    </row>
    <row r="7868" spans="1:8" ht="15.75" customHeight="1" x14ac:dyDescent="0.25">
      <c r="A7868" s="76"/>
      <c r="B7868" s="76"/>
      <c r="C7868" s="76"/>
      <c r="D7868" s="77"/>
      <c r="E7868" s="76"/>
      <c r="F7868" s="76"/>
      <c r="G7868" s="17"/>
      <c r="H7868" s="25"/>
    </row>
    <row r="7869" spans="1:8" ht="15.75" customHeight="1" x14ac:dyDescent="0.25">
      <c r="A7869" s="76"/>
      <c r="B7869" s="76"/>
      <c r="C7869" s="76"/>
      <c r="D7869" s="77"/>
      <c r="E7869" s="76" t="s">
        <v>61</v>
      </c>
      <c r="F7869" s="76"/>
      <c r="G7869" s="17"/>
      <c r="H7869" s="25"/>
    </row>
    <row r="7870" spans="1:8" ht="15.75" customHeight="1" x14ac:dyDescent="0.25">
      <c r="D7870" s="9"/>
      <c r="H7870" s="9"/>
    </row>
    <row r="7871" spans="1:8" ht="15.75" customHeight="1" x14ac:dyDescent="0.25">
      <c r="D7871" s="9"/>
      <c r="H7871" s="9"/>
    </row>
    <row r="7872" spans="1:8" ht="15.75" customHeight="1" x14ac:dyDescent="0.25">
      <c r="D7872" s="9"/>
      <c r="H7872" s="9"/>
    </row>
    <row r="7873" spans="1:8" ht="15.75" customHeight="1" x14ac:dyDescent="0.25">
      <c r="D7873" s="9"/>
      <c r="H7873" s="9"/>
    </row>
    <row r="7874" spans="1:8" ht="15.75" customHeight="1" x14ac:dyDescent="0.25">
      <c r="D7874" s="9"/>
      <c r="H7874" s="9"/>
    </row>
    <row r="7875" spans="1:8" ht="15.75" customHeight="1" x14ac:dyDescent="0.25">
      <c r="D7875" s="9"/>
      <c r="H7875" s="9"/>
    </row>
    <row r="7876" spans="1:8" ht="15.75" customHeight="1" x14ac:dyDescent="0.25">
      <c r="D7876" s="9"/>
      <c r="H7876" s="9"/>
    </row>
    <row r="7877" spans="1:8" ht="15.75" customHeight="1" x14ac:dyDescent="0.25">
      <c r="D7877" s="9"/>
      <c r="H7877" s="9"/>
    </row>
    <row r="7878" spans="1:8" ht="15.75" customHeight="1" x14ac:dyDescent="0.25">
      <c r="D7878" s="9"/>
      <c r="H7878" s="9"/>
    </row>
    <row r="7879" spans="1:8" ht="15.75" customHeight="1" x14ac:dyDescent="0.25">
      <c r="D7879" s="9"/>
      <c r="H7879" s="9"/>
    </row>
    <row r="7880" spans="1:8" ht="15.75" customHeight="1" x14ac:dyDescent="0.25">
      <c r="D7880" s="9"/>
      <c r="H7880" s="9"/>
    </row>
    <row r="7881" spans="1:8" ht="15.75" customHeight="1" x14ac:dyDescent="0.25">
      <c r="D7881" s="9"/>
      <c r="H7881" s="9"/>
    </row>
    <row r="7882" spans="1:8" ht="15.75" customHeight="1" x14ac:dyDescent="0.25">
      <c r="D7882" s="9"/>
      <c r="H7882" s="9"/>
    </row>
    <row r="7883" spans="1:8" ht="15.75" customHeight="1" x14ac:dyDescent="0.25">
      <c r="D7883" s="9"/>
      <c r="H7883" s="9"/>
    </row>
    <row r="7884" spans="1:8" ht="15.75" customHeight="1" x14ac:dyDescent="0.25">
      <c r="D7884" s="9"/>
      <c r="H7884" s="9"/>
    </row>
    <row r="7885" spans="1:8" ht="15.75" customHeight="1" x14ac:dyDescent="0.25">
      <c r="A7885" s="36" t="s">
        <v>21</v>
      </c>
      <c r="B7885" s="36"/>
      <c r="C7885" s="36"/>
      <c r="D7885" s="36"/>
      <c r="E7885" s="36"/>
      <c r="F7885" s="36"/>
      <c r="G7885" s="36"/>
      <c r="H7885" s="36"/>
    </row>
    <row r="7886" spans="1:8" ht="15.75" customHeight="1" x14ac:dyDescent="0.25">
      <c r="A7886" s="17"/>
      <c r="B7886" s="17"/>
      <c r="C7886" s="17"/>
      <c r="D7886" s="18"/>
      <c r="E7886" s="17"/>
      <c r="F7886" s="17"/>
      <c r="G7886" s="17"/>
      <c r="H7886" s="24"/>
    </row>
    <row r="7887" spans="1:8" ht="15.75" customHeight="1" x14ac:dyDescent="0.25">
      <c r="A7887" s="17" t="s">
        <v>28</v>
      </c>
      <c r="B7887" s="17"/>
      <c r="C7887" s="17"/>
      <c r="D7887" s="18"/>
      <c r="E7887" s="17"/>
      <c r="F7887" s="19" t="s">
        <v>24</v>
      </c>
      <c r="G7887" s="21" t="s">
        <v>1306</v>
      </c>
      <c r="H7887" s="22"/>
    </row>
    <row r="7888" spans="1:8" ht="15.75" customHeight="1" x14ac:dyDescent="0.25">
      <c r="A7888" s="17" t="inlineStr">
        <is>
          <t>Dealer-009</t>
        </is>
      </c>
      <c r="B7888" s="17"/>
      <c r="C7888" s="17" t="inlineStr">
        <is>
          <t>ATTN: Contact-001</t>
        </is>
      </c>
      <c r="D7888" s="18"/>
      <c r="E7888" s="17"/>
      <c r="F7888" s="19" t="s">
        <v>29</v>
      </c>
      <c r="G7888" s="17" t="s">
        <v>1307</v>
      </c>
      <c r="H7888" s="18"/>
    </row>
    <row r="7889" spans="1:8" ht="15.75" customHeight="1" x14ac:dyDescent="0.25">
      <c r="A7889" s="17" t="inlineStr">
        <is>
          <t>Address line (redacted)</t>
        </is>
      </c>
      <c r="B7889" s="17"/>
      <c r="C7889" s="17"/>
      <c r="D7889" s="18"/>
      <c r="E7889" s="19"/>
      <c r="F7889" s="17"/>
      <c r="G7889" s="17"/>
      <c r="H7889" s="25"/>
    </row>
    <row r="7890" spans="1:8" ht="15.75" customHeight="1" x14ac:dyDescent="0.25">
      <c r="A7890" s="17" t="inlineStr">
        <is>
          <t>Address line (redacted)</t>
        </is>
      </c>
      <c r="B7890" s="17"/>
      <c r="C7890" s="17"/>
      <c r="D7890" s="18"/>
      <c r="E7890" s="19"/>
      <c r="F7890" s="17"/>
      <c r="G7890" s="17"/>
      <c r="H7890" s="25"/>
    </row>
    <row r="7891" spans="1:8" ht="15.75" customHeight="1" x14ac:dyDescent="0.25">
      <c r="D7891" s="18"/>
      <c r="E7891" s="19"/>
      <c r="F7891" s="17"/>
      <c r="G7891" s="17"/>
      <c r="H7891" s="25"/>
    </row>
    <row r="7892" spans="1:8" ht="15.75" customHeight="1" x14ac:dyDescent="0.25">
      <c r="A7892" s="17" t="s">
        <v>34</v>
      </c>
      <c r="B7892" s="17"/>
      <c r="C7892" s="17"/>
      <c r="D7892" s="18"/>
      <c r="E7892" s="17"/>
      <c r="F7892" s="18"/>
      <c r="G7892" s="17"/>
      <c r="H7892" s="25"/>
    </row>
    <row r="7893" spans="1:8" ht="15.75" customHeight="1" x14ac:dyDescent="0.25">
      <c r="A7893" s="17" t="s">
        <v>35</v>
      </c>
      <c r="B7893" s="17"/>
      <c r="C7893" s="17"/>
      <c r="D7893" s="18"/>
      <c r="E7893" s="17"/>
      <c r="F7893" s="18"/>
      <c r="G7893" s="17"/>
      <c r="H7893" s="25"/>
    </row>
    <row r="7894" spans="1:8" ht="15.75" customHeight="1" x14ac:dyDescent="0.25">
      <c r="A7894" s="17" t="s">
        <v>36</v>
      </c>
      <c r="B7894" s="17"/>
      <c r="C7894" s="17"/>
      <c r="D7894" s="18"/>
      <c r="E7894" s="17"/>
      <c r="F7894" s="18"/>
      <c r="G7894" s="17"/>
      <c r="H7894" s="25"/>
    </row>
    <row r="7895" spans="1:8" ht="15.75" customHeight="1" x14ac:dyDescent="0.25">
      <c r="A7895" s="582" t="s">
        <v>37</v>
      </c>
      <c r="B7895" s="583" t="s">
        <v>38</v>
      </c>
      <c r="C7895" s="584"/>
      <c r="D7895" s="585" t="s">
        <v>39</v>
      </c>
      <c r="E7895" s="586" t="s">
        <v>40</v>
      </c>
      <c r="F7895" s="587" t="s">
        <v>41</v>
      </c>
      <c r="G7895" s="588" t="s">
        <v>42</v>
      </c>
      <c r="H7895" s="589" t="s">
        <v>43</v>
      </c>
    </row>
    <row r="7896" spans="1:8" ht="15" customHeight="1" x14ac:dyDescent="0.25">
      <c r="A7896" s="646"/>
      <c r="B7896" s="645" t="s">
        <v>1736</v>
      </c>
      <c r="C7896" s="645"/>
      <c r="D7896" s="655"/>
      <c r="E7896" s="655"/>
      <c r="F7896" s="649"/>
      <c r="G7896" s="251"/>
      <c r="H7896" s="526"/>
    </row>
    <row r="7897" spans="1:8" ht="15.75" customHeight="1" x14ac:dyDescent="0.25">
      <c r="A7897" s="646">
        <v>1</v>
      </c>
      <c r="B7897" s="682" t="s">
        <v>1737</v>
      </c>
      <c r="C7897" s="211"/>
      <c r="D7897" s="651">
        <v>5</v>
      </c>
      <c r="E7897" s="651">
        <v>10</v>
      </c>
      <c r="F7897" s="525">
        <v>44</v>
      </c>
      <c r="G7897" s="525">
        <v>1</v>
      </c>
      <c r="H7897" s="526">
        <f>+G7897*F7897</f>
      </c>
    </row>
    <row r="7898" spans="1:8" ht="15.75" customHeight="1" x14ac:dyDescent="0.25">
      <c r="A7898" s="646">
        <v>2</v>
      </c>
      <c r="B7898" s="682" t="s">
        <v>1737</v>
      </c>
      <c r="C7898" s="211"/>
      <c r="D7898" s="651"/>
      <c r="E7898" s="651"/>
      <c r="F7898" s="525">
        <v>6</v>
      </c>
      <c r="G7898" s="654" t="s">
        <v>571</v>
      </c>
      <c r="H7898" s="526"/>
    </row>
    <row r="7899" spans="1:8" ht="15.75" customHeight="1" x14ac:dyDescent="0.25">
      <c r="A7899" s="646"/>
      <c r="B7899" s="645" t="s">
        <v>646</v>
      </c>
      <c r="C7899" s="645"/>
      <c r="D7899" s="655"/>
      <c r="E7899" s="655"/>
      <c r="F7899" s="649"/>
      <c r="G7899" s="251"/>
      <c r="H7899" s="526"/>
    </row>
    <row r="7900" spans="1:8" ht="15.75" customHeight="1" x14ac:dyDescent="0.25">
      <c r="A7900" s="646">
        <v>3</v>
      </c>
      <c r="B7900" s="682" t="s">
        <v>630</v>
      </c>
      <c r="C7900" s="211"/>
      <c r="D7900" s="106">
        <v>1</v>
      </c>
      <c r="E7900" s="106">
        <v>89</v>
      </c>
      <c r="F7900" s="525">
        <f>+E7900*D7900</f>
      </c>
      <c r="G7900" s="251">
        <v>1</v>
      </c>
      <c r="H7900" s="683">
        <f t="shared" ref="H7900:H7901" si="320">+G7900*F7900</f>
      </c>
    </row>
    <row r="7901" spans="1:8" ht="15.75" customHeight="1" x14ac:dyDescent="0.25">
      <c r="A7901" s="646">
        <v>4</v>
      </c>
      <c r="B7901" s="682" t="s">
        <v>911</v>
      </c>
      <c r="C7901" s="211" t="s">
        <v>108</v>
      </c>
      <c r="D7901" s="106">
        <v>5</v>
      </c>
      <c r="E7901" s="106">
        <v>100</v>
      </c>
      <c r="F7901" s="525">
        <v>500</v>
      </c>
      <c r="G7901" s="251">
        <v>1</v>
      </c>
      <c r="H7901" s="683">
        <f t="shared" si="320"/>
      </c>
    </row>
    <row r="7902" spans="1:8" ht="15" customHeight="1" x14ac:dyDescent="0.25">
      <c r="A7902" s="646"/>
      <c r="B7902" s="645" t="s">
        <v>1739</v>
      </c>
      <c r="C7902" s="645"/>
      <c r="D7902" s="655"/>
      <c r="E7902" s="655"/>
      <c r="F7902" s="649"/>
      <c r="G7902" s="251"/>
      <c r="H7902" s="526"/>
    </row>
    <row r="7903" spans="1:8" ht="15.75" customHeight="1" x14ac:dyDescent="0.25">
      <c r="A7903" s="646">
        <v>5</v>
      </c>
      <c r="B7903" s="682" t="s">
        <v>140</v>
      </c>
      <c r="C7903" s="323" t="s">
        <v>362</v>
      </c>
      <c r="D7903" s="106">
        <v>1</v>
      </c>
      <c r="E7903" s="106">
        <v>5</v>
      </c>
      <c r="F7903" s="525">
        <f t="shared" ref="F7903:F7904" si="321">+E7903*D7903</f>
      </c>
      <c r="G7903" s="251">
        <v>1</v>
      </c>
      <c r="H7903" s="683">
        <f t="shared" ref="H7903:H7904" si="322">+G7903*F7903</f>
      </c>
    </row>
    <row r="7904" spans="1:8" ht="15.75" customHeight="1" x14ac:dyDescent="0.25">
      <c r="A7904" s="646">
        <v>6</v>
      </c>
      <c r="B7904" s="323" t="s">
        <v>1740</v>
      </c>
      <c r="C7904" s="323" t="s">
        <v>398</v>
      </c>
      <c r="D7904" s="106">
        <v>2</v>
      </c>
      <c r="E7904" s="106">
        <v>5</v>
      </c>
      <c r="F7904" s="525">
        <f t="shared" si="321"/>
      </c>
      <c r="G7904" s="251">
        <v>1</v>
      </c>
      <c r="H7904" s="683">
        <f t="shared" si="322"/>
      </c>
    </row>
    <row r="7905" spans="1:15" ht="15" customHeight="1" x14ac:dyDescent="0.25">
      <c r="A7905" s="646"/>
      <c r="B7905" s="645" t="s">
        <v>599</v>
      </c>
      <c r="C7905" s="645"/>
      <c r="D7905" s="655"/>
      <c r="E7905" s="655"/>
      <c r="F7905" s="649"/>
      <c r="G7905" s="251"/>
      <c r="H7905" s="526"/>
    </row>
    <row r="7906" spans="1:15" ht="15.75" customHeight="1" x14ac:dyDescent="0.25">
      <c r="A7906" s="646">
        <v>7</v>
      </c>
      <c r="B7906" s="682" t="s">
        <v>171</v>
      </c>
      <c r="C7906" s="479" t="s">
        <v>450</v>
      </c>
      <c r="D7906" s="106">
        <v>1</v>
      </c>
      <c r="E7906" s="106">
        <v>6</v>
      </c>
      <c r="F7906" s="525">
        <f>+E7906*D7906</f>
      </c>
      <c r="G7906" s="251">
        <v>1</v>
      </c>
      <c r="H7906" s="683">
        <f>+G7906*F7906</f>
      </c>
    </row>
    <row r="7907" spans="1:15" ht="15" customHeight="1" x14ac:dyDescent="0.25">
      <c r="A7907" s="646"/>
      <c r="B7907" s="691" t="s">
        <v>1741</v>
      </c>
      <c r="C7907" s="692"/>
      <c r="D7907" s="655"/>
      <c r="E7907" s="655"/>
      <c r="F7907" s="649"/>
      <c r="G7907" s="251"/>
      <c r="H7907" s="526"/>
    </row>
    <row r="7908" spans="1:15" ht="15.75" customHeight="1" x14ac:dyDescent="0.25">
      <c r="A7908" s="646">
        <v>8</v>
      </c>
      <c r="B7908" s="682" t="s">
        <v>602</v>
      </c>
      <c r="C7908" s="211" t="s">
        <v>821</v>
      </c>
      <c r="D7908" s="106">
        <v>6</v>
      </c>
      <c r="E7908" s="106">
        <v>4</v>
      </c>
      <c r="F7908" s="525">
        <v>22</v>
      </c>
      <c r="G7908" s="251">
        <v>1</v>
      </c>
      <c r="H7908" s="683">
        <f>+G7908*F7908</f>
      </c>
    </row>
    <row r="7909" spans="1:15" ht="15.75" customHeight="1" x14ac:dyDescent="0.25">
      <c r="A7909" s="646">
        <v>9</v>
      </c>
      <c r="B7909" s="682" t="s">
        <v>602</v>
      </c>
      <c r="C7909" s="211" t="s">
        <v>821</v>
      </c>
      <c r="D7909" s="106"/>
      <c r="E7909" s="106"/>
      <c r="F7909" s="525">
        <v>2</v>
      </c>
      <c r="G7909" s="654" t="s">
        <v>571</v>
      </c>
      <c r="H7909" s="683"/>
    </row>
    <row r="7910" spans="1:15" ht="15.75" customHeight="1" x14ac:dyDescent="0.25">
      <c r="A7910" s="646">
        <v>10</v>
      </c>
      <c r="B7910" s="682" t="s">
        <v>181</v>
      </c>
      <c r="C7910" s="211" t="s">
        <v>956</v>
      </c>
      <c r="D7910" s="106">
        <v>2</v>
      </c>
      <c r="E7910" s="106">
        <v>4</v>
      </c>
      <c r="F7910" s="525">
        <f>+E7910*D7910</f>
      </c>
      <c r="G7910" s="251">
        <v>1</v>
      </c>
      <c r="H7910" s="683">
        <f>+G7910*F7910</f>
      </c>
    </row>
    <row r="7911" spans="1:15" ht="15.75" customHeight="1" x14ac:dyDescent="0.25">
      <c r="A7911" s="646">
        <v>11</v>
      </c>
      <c r="B7911" s="682" t="s">
        <v>181</v>
      </c>
      <c r="C7911" s="211" t="s">
        <v>956</v>
      </c>
      <c r="D7911" s="106"/>
      <c r="E7911" s="106"/>
      <c r="F7911" s="525"/>
      <c r="G7911" s="654" t="s">
        <v>571</v>
      </c>
      <c r="H7911" s="683"/>
    </row>
    <row r="7912" spans="1:15" ht="15.75" customHeight="1" x14ac:dyDescent="0.25">
      <c r="A7912" s="646">
        <v>12</v>
      </c>
      <c r="B7912" s="693" t="s">
        <v>140</v>
      </c>
      <c r="C7912" s="479" t="s">
        <v>774</v>
      </c>
      <c r="D7912" s="106">
        <v>1</v>
      </c>
      <c r="E7912" s="106">
        <v>6</v>
      </c>
      <c r="F7912" s="525">
        <f>+E7912*D7912</f>
      </c>
      <c r="G7912" s="251">
        <v>1</v>
      </c>
      <c r="H7912" s="683">
        <f>+G7912*F7912</f>
      </c>
    </row>
    <row r="7913" spans="1:15" ht="15.75" customHeight="1" x14ac:dyDescent="0.25">
      <c r="A7913" s="646"/>
      <c r="B7913" s="645" t="s">
        <v>825</v>
      </c>
      <c r="C7913" s="645"/>
      <c r="D7913" s="655"/>
      <c r="E7913" s="655"/>
      <c r="F7913" s="649"/>
      <c r="G7913" s="251"/>
      <c r="H7913" s="526"/>
    </row>
    <row r="7914" spans="1:15" ht="15.75" customHeight="1" x14ac:dyDescent="0.25">
      <c r="A7914" s="646">
        <v>13</v>
      </c>
      <c r="B7914" s="682" t="s">
        <v>1744</v>
      </c>
      <c r="C7914" s="211" t="s">
        <v>508</v>
      </c>
      <c r="D7914" s="106">
        <v>40</v>
      </c>
      <c r="E7914" s="106">
        <v>25</v>
      </c>
      <c r="F7914" s="525">
        <f t="shared" ref="F7914:F7915" si="323">+E7914*D7914</f>
      </c>
      <c r="G7914" s="251">
        <v>1</v>
      </c>
      <c r="H7914" s="683">
        <f>+G7914*F7914</f>
      </c>
    </row>
    <row r="7915" spans="1:15" ht="15.75" customHeight="1" x14ac:dyDescent="0.25">
      <c r="A7915" s="646">
        <v>14</v>
      </c>
      <c r="B7915" s="682" t="s">
        <v>1744</v>
      </c>
      <c r="C7915" s="211" t="s">
        <v>508</v>
      </c>
      <c r="D7915" s="106">
        <v>4</v>
      </c>
      <c r="E7915" s="106">
        <v>25</v>
      </c>
      <c r="F7915" s="525">
        <f t="shared" si="323"/>
      </c>
      <c r="G7915" s="654" t="s">
        <v>571</v>
      </c>
      <c r="H7915" s="683"/>
    </row>
    <row r="7916" spans="1:15" ht="15.75" customHeight="1" x14ac:dyDescent="0.25">
      <c r="A7916" s="524"/>
      <c r="B7916" s="682"/>
      <c r="C7916" s="211"/>
      <c r="D7916" s="228"/>
      <c r="E7916" s="228"/>
      <c r="F7916" s="695"/>
      <c r="G7916" s="696"/>
      <c r="H7916" s="697"/>
    </row>
    <row r="7917" spans="1:15" ht="15.75" customHeight="1" x14ac:dyDescent="0.25">
      <c r="A7917" s="698"/>
      <c r="B7917" s="249"/>
      <c r="C7917" s="699"/>
      <c r="D7917" s="700"/>
      <c r="E7917" s="700"/>
      <c r="F7917" s="701"/>
      <c r="G7917" s="701"/>
      <c r="H7917" s="702">
        <f>SUM(H7897:H7916)</f>
      </c>
      <c r="I7917" s="78"/>
      <c r="J7917" s="78"/>
      <c r="K7917" s="78"/>
      <c r="L7917" s="78"/>
      <c r="M7917" s="78"/>
      <c r="N7917" s="78"/>
      <c r="O7917" s="78"/>
    </row>
    <row r="7918" spans="1:15" ht="15.75" customHeight="1" x14ac:dyDescent="0.25">
      <c r="A7918" s="524"/>
      <c r="B7918" s="682"/>
      <c r="C7918" s="211"/>
      <c r="D7918" s="106"/>
      <c r="E7918" s="106"/>
      <c r="F7918" s="525"/>
      <c r="G7918" s="251"/>
      <c r="H7918" s="683"/>
    </row>
    <row r="7919" spans="1:15" ht="15.75" customHeight="1" x14ac:dyDescent="0.35">
      <c r="A7919" s="703"/>
      <c r="B7919" s="704" t="s">
        <v>1747</v>
      </c>
      <c r="C7919" s="705"/>
      <c r="D7919" s="706"/>
      <c r="E7919" s="706"/>
      <c r="F7919" s="707"/>
      <c r="G7919" s="708"/>
      <c r="H7919" s="709">
        <v>1</v>
      </c>
      <c r="I7919" s="710"/>
      <c r="J7919" s="710"/>
      <c r="K7919" s="710"/>
      <c r="L7919" s="710"/>
      <c r="M7919" s="710"/>
      <c r="N7919" s="710"/>
      <c r="O7919" s="710"/>
    </row>
    <row r="7920" spans="1:15" ht="15.75" customHeight="1" x14ac:dyDescent="0.25">
      <c r="A7920" s="524"/>
      <c r="B7920" s="682"/>
      <c r="C7920" s="211"/>
      <c r="D7920" s="106"/>
      <c r="E7920" s="106"/>
      <c r="F7920" s="525"/>
      <c r="G7920" s="251"/>
      <c r="H7920" s="683"/>
    </row>
    <row r="7921" spans="1:8" ht="15.75" customHeight="1" x14ac:dyDescent="0.25">
      <c r="A7921" s="560"/>
      <c r="B7921" s="593"/>
      <c r="C7921" s="662"/>
      <c r="D7921" s="602"/>
      <c r="E7921" s="602"/>
      <c r="F7921" s="603"/>
      <c r="G7921" s="602"/>
      <c r="H7921" s="604"/>
    </row>
    <row r="7922" spans="1:8" ht="15.75" customHeight="1" x14ac:dyDescent="0.25">
      <c r="A7922" s="62"/>
      <c r="B7922" s="63"/>
      <c r="C7922" s="663" t="s">
        <v>58</v>
      </c>
      <c r="D7922" s="338">
        <f>SUM(D7897:D7921)</f>
      </c>
      <c r="E7922" s="28"/>
      <c r="F7922" s="338"/>
      <c r="G7922" s="339"/>
      <c r="H7922" s="328">
        <f>+H7917-H7919</f>
      </c>
    </row>
    <row r="7923" spans="1:8" ht="15.75" customHeight="1" x14ac:dyDescent="0.25">
      <c r="A7923" s="69"/>
      <c r="B7923" s="70"/>
      <c r="C7923" s="70"/>
      <c r="D7923" s="71"/>
      <c r="E7923" s="70"/>
      <c r="F7923" s="72"/>
      <c r="G7923" s="73"/>
      <c r="H7923" s="74"/>
    </row>
    <row r="7924" spans="1:8" ht="15.75" customHeight="1" x14ac:dyDescent="0.25">
      <c r="A7924" s="85" t="s">
        <v>72</v>
      </c>
      <c r="B7924" s="85"/>
      <c r="C7924" s="85"/>
      <c r="D7924" s="85"/>
      <c r="E7924" s="85"/>
      <c r="F7924" s="85"/>
      <c r="G7924" s="85"/>
      <c r="H7924" s="85"/>
    </row>
    <row r="7925" spans="1:8" ht="15.75" customHeight="1" x14ac:dyDescent="0.25">
      <c r="A7925" s="76"/>
      <c r="B7925" s="76"/>
      <c r="C7925" s="76"/>
      <c r="D7925" s="77" t="s">
        <v>59</v>
      </c>
      <c r="E7925" s="76" t="s">
        <v>60</v>
      </c>
      <c r="F7925" s="76"/>
      <c r="G7925" s="17"/>
      <c r="H7925" s="25"/>
    </row>
    <row r="7926" spans="1:8" ht="15.75" customHeight="1" x14ac:dyDescent="0.25">
      <c r="A7926" s="76"/>
      <c r="B7926" s="76"/>
      <c r="C7926" s="76"/>
      <c r="D7926" s="77"/>
      <c r="E7926" s="76"/>
      <c r="F7926" s="76"/>
      <c r="G7926" s="17"/>
      <c r="H7926" s="25"/>
    </row>
    <row r="7927" spans="1:8" ht="15.75" customHeight="1" x14ac:dyDescent="0.25">
      <c r="A7927" s="76"/>
      <c r="B7927" s="76"/>
      <c r="C7927" s="76"/>
      <c r="D7927" s="77"/>
      <c r="E7927" s="76" t="s">
        <v>61</v>
      </c>
      <c r="F7927" s="76"/>
      <c r="G7927" s="17"/>
      <c r="H7927" s="25"/>
    </row>
    <row r="7928" spans="1:8" ht="15.75" customHeight="1" x14ac:dyDescent="0.25">
      <c r="D7928" s="9"/>
      <c r="H7928" s="9"/>
    </row>
    <row r="7929" spans="1:8" ht="15.75" customHeight="1" x14ac:dyDescent="0.25">
      <c r="D7929" s="9"/>
      <c r="H7929" s="9"/>
    </row>
    <row r="7930" spans="1:8" ht="15.75" customHeight="1" x14ac:dyDescent="0.25">
      <c r="A7930" s="36" t="s">
        <v>21</v>
      </c>
      <c r="B7930" s="36"/>
      <c r="C7930" s="36"/>
      <c r="D7930" s="36"/>
      <c r="E7930" s="36"/>
      <c r="F7930" s="36"/>
      <c r="G7930" s="36"/>
      <c r="H7930" s="36"/>
    </row>
    <row r="7931" spans="1:8" ht="15.75" customHeight="1" x14ac:dyDescent="0.25">
      <c r="A7931" s="17"/>
      <c r="B7931" s="17"/>
      <c r="C7931" s="17"/>
      <c r="D7931" s="18"/>
      <c r="E7931" s="17"/>
      <c r="H7931" s="22"/>
    </row>
    <row r="7932" spans="1:8" ht="15.75" customHeight="1" x14ac:dyDescent="0.25">
      <c r="A7932" s="17"/>
      <c r="B7932" s="17"/>
      <c r="C7932" s="17"/>
      <c r="D7932" s="18"/>
      <c r="E7932" s="17"/>
      <c r="H7932" s="18"/>
    </row>
    <row r="7933" spans="1:8" ht="15.75" customHeight="1" x14ac:dyDescent="0.25">
      <c r="A7933" s="17" t="s">
        <v>28</v>
      </c>
      <c r="B7933" s="17"/>
      <c r="C7933" s="17"/>
      <c r="D7933" s="18"/>
      <c r="E7933" s="19"/>
      <c r="F7933" s="19" t="s">
        <v>24</v>
      </c>
      <c r="G7933" s="21" t="s">
        <v>1750</v>
      </c>
      <c r="H7933" s="25"/>
    </row>
    <row r="7934" spans="1:8" ht="15.75" customHeight="1" x14ac:dyDescent="0.25">
      <c r="A7934" s="17" t="inlineStr">
        <is>
          <t>Dealer-022</t>
        </is>
      </c>
      <c r="B7934" s="17"/>
      <c r="C7934" s="17"/>
      <c r="D7934" s="18"/>
      <c r="E7934" s="19"/>
      <c r="F7934" s="19" t="s">
        <v>29</v>
      </c>
      <c r="G7934" s="17" t="s">
        <v>1310</v>
      </c>
      <c r="H7934" s="25"/>
    </row>
    <row r="7935" spans="1:8" ht="15.75" customHeight="1" x14ac:dyDescent="0.25">
      <c r="A7935" s="17" t="inlineStr">
        <is>
          <t>Address line (redacted)</t>
        </is>
      </c>
      <c r="B7935" s="17"/>
      <c r="C7935" s="17"/>
      <c r="D7935" s="18"/>
      <c r="E7935" s="19"/>
      <c r="F7935" s="17"/>
      <c r="G7935" s="17"/>
      <c r="H7935" s="25"/>
    </row>
    <row r="7936" spans="1:8" ht="15.75" customHeight="1" x14ac:dyDescent="0.25">
      <c r="A7936" s="17"/>
      <c r="B7936" s="17"/>
      <c r="C7936" s="17"/>
      <c r="D7936" s="18"/>
      <c r="E7936" s="19"/>
      <c r="F7936" s="17"/>
      <c r="G7936" s="17"/>
      <c r="H7936" s="25"/>
    </row>
    <row r="7937" spans="1:8" ht="15.75" customHeight="1" x14ac:dyDescent="0.25">
      <c r="A7937" s="86" t="inlineStr">
        <is>
          <t>Through: Transporter-001</t>
        </is>
      </c>
      <c r="B7937" s="86"/>
      <c r="C7937" s="17"/>
      <c r="D7937" s="18"/>
      <c r="E7937" s="19"/>
      <c r="F7937" s="17"/>
      <c r="G7937" s="17"/>
      <c r="H7937" s="25"/>
    </row>
    <row r="7938" spans="1:8" ht="15.75" customHeight="1" x14ac:dyDescent="0.25">
      <c r="A7938" s="86"/>
      <c r="B7938" s="86" t="inlineStr">
        <is>
          <t>Address line (redacted)</t>
        </is>
      </c>
      <c r="C7938" s="17"/>
      <c r="D7938" s="330" t="inlineStr">
        <is>
          <t>Through: Transporter-005</t>
        </is>
      </c>
      <c r="E7938" s="330"/>
      <c r="F7938" s="330"/>
      <c r="G7938" s="330"/>
      <c r="H7938" s="25"/>
    </row>
    <row r="7939" spans="1:8" ht="15.75" customHeight="1" x14ac:dyDescent="0.25">
      <c r="A7939" s="86"/>
      <c r="B7939" s="86" t="inlineStr">
        <is>
          <t>Address line (redacted)</t>
        </is>
      </c>
      <c r="C7939" s="17"/>
      <c r="D7939" s="330"/>
      <c r="E7939" s="330"/>
      <c r="F7939" s="330"/>
      <c r="G7939" s="330"/>
      <c r="H7939" s="25"/>
    </row>
    <row r="7940" spans="1:8" ht="15.75" customHeight="1" x14ac:dyDescent="0.25">
      <c r="A7940" s="17"/>
      <c r="B7940" s="17"/>
      <c r="C7940" s="17"/>
      <c r="D7940" s="330"/>
      <c r="E7940" s="330"/>
      <c r="F7940" s="330"/>
      <c r="G7940" s="330"/>
      <c r="H7940" s="25"/>
    </row>
    <row r="7941" spans="1:8" ht="15.75" customHeight="1" x14ac:dyDescent="0.25">
      <c r="A7941" s="17" t="s">
        <v>34</v>
      </c>
      <c r="B7941" s="17"/>
      <c r="C7941" s="17"/>
      <c r="D7941" s="18"/>
      <c r="E7941" s="17"/>
      <c r="F7941" s="18"/>
      <c r="G7941" s="17"/>
      <c r="H7941" s="25"/>
    </row>
    <row r="7942" spans="1:8" ht="15.75" customHeight="1" x14ac:dyDescent="0.25">
      <c r="A7942" s="17"/>
      <c r="B7942" s="17"/>
      <c r="C7942" s="17"/>
      <c r="D7942" s="18"/>
      <c r="E7942" s="17"/>
      <c r="F7942" s="18"/>
      <c r="G7942" s="17"/>
      <c r="H7942" s="25"/>
    </row>
    <row r="7943" spans="1:8" ht="15.75" customHeight="1" x14ac:dyDescent="0.25">
      <c r="A7943" s="17" t="s">
        <v>35</v>
      </c>
      <c r="B7943" s="17"/>
      <c r="C7943" s="17"/>
      <c r="D7943" s="18"/>
      <c r="E7943" s="17"/>
      <c r="F7943" s="18"/>
      <c r="G7943" s="17"/>
      <c r="H7943" s="25"/>
    </row>
    <row r="7944" spans="1:8" ht="15.75" customHeight="1" x14ac:dyDescent="0.25">
      <c r="A7944" s="17" t="s">
        <v>36</v>
      </c>
      <c r="B7944" s="17"/>
      <c r="C7944" s="17"/>
      <c r="D7944" s="18"/>
      <c r="E7944" s="17"/>
      <c r="F7944" s="18"/>
      <c r="G7944" s="17"/>
      <c r="H7944" s="25"/>
    </row>
    <row r="7945" spans="1:8" ht="15.75" customHeight="1" x14ac:dyDescent="0.25">
      <c r="A7945" s="26" t="s">
        <v>37</v>
      </c>
      <c r="B7945" s="27" t="s">
        <v>38</v>
      </c>
      <c r="C7945" s="27"/>
      <c r="D7945" s="28" t="s">
        <v>39</v>
      </c>
      <c r="E7945" s="29" t="s">
        <v>40</v>
      </c>
      <c r="F7945" s="30" t="s">
        <v>41</v>
      </c>
      <c r="G7945" s="31" t="s">
        <v>42</v>
      </c>
      <c r="H7945" s="33" t="s">
        <v>43</v>
      </c>
    </row>
    <row r="7946" spans="1:8" ht="15.75" customHeight="1" x14ac:dyDescent="0.25">
      <c r="A7946" s="47"/>
      <c r="B7946" s="79" t="s">
        <v>980</v>
      </c>
      <c r="C7946" s="80"/>
      <c r="D7946" s="50"/>
      <c r="E7946" s="50"/>
      <c r="F7946" s="50"/>
      <c r="G7946" s="50"/>
      <c r="H7946" s="45"/>
    </row>
    <row r="7947" spans="1:8" ht="15.75" customHeight="1" x14ac:dyDescent="0.25">
      <c r="A7947" s="357">
        <v>1</v>
      </c>
      <c r="B7947" s="333" t="s">
        <v>1751</v>
      </c>
      <c r="C7947" s="429"/>
      <c r="D7947" s="194">
        <v>2</v>
      </c>
      <c r="E7947" s="300">
        <v>4</v>
      </c>
      <c r="F7947" s="158">
        <f t="shared" ref="F7947:F7948" si="324">+E7947*D7947</f>
      </c>
      <c r="G7947" s="106">
        <v>1</v>
      </c>
      <c r="H7947" s="45">
        <f t="shared" ref="H7947:H7948" si="325">+G7947*F7947</f>
      </c>
    </row>
    <row r="7948" spans="1:8" ht="15.75" customHeight="1" x14ac:dyDescent="0.25">
      <c r="A7948" s="47">
        <v>2</v>
      </c>
      <c r="B7948" s="333" t="s">
        <v>1751</v>
      </c>
      <c r="C7948" s="479"/>
      <c r="D7948" s="50">
        <v>1</v>
      </c>
      <c r="E7948" s="300">
        <v>2</v>
      </c>
      <c r="F7948" s="158">
        <f t="shared" si="324"/>
      </c>
      <c r="G7948" s="106">
        <v>1</v>
      </c>
      <c r="H7948" s="45">
        <f t="shared" si="325"/>
      </c>
    </row>
    <row r="7949" spans="1:8" ht="15.75" customHeight="1" x14ac:dyDescent="0.25">
      <c r="A7949" s="47"/>
      <c r="B7949" s="333"/>
      <c r="C7949" s="479"/>
      <c r="D7949" s="50"/>
      <c r="E7949" s="300"/>
      <c r="F7949" s="335"/>
      <c r="G7949" s="43"/>
      <c r="H7949" s="45"/>
    </row>
    <row r="7950" spans="1:8" ht="15.75" customHeight="1" x14ac:dyDescent="0.25">
      <c r="A7950" s="47"/>
      <c r="B7950" s="333"/>
      <c r="C7950" s="479"/>
      <c r="D7950" s="50"/>
      <c r="E7950" s="300"/>
      <c r="F7950" s="335"/>
      <c r="G7950" s="43"/>
      <c r="H7950" s="45"/>
    </row>
    <row r="7951" spans="1:8" ht="15.75" customHeight="1" x14ac:dyDescent="0.25">
      <c r="A7951" s="47"/>
      <c r="B7951" s="333"/>
      <c r="C7951" s="334"/>
      <c r="D7951" s="194"/>
      <c r="E7951" s="300"/>
      <c r="F7951" s="335"/>
      <c r="G7951" s="50"/>
      <c r="H7951" s="45"/>
    </row>
    <row r="7952" spans="1:8" ht="15" customHeight="1" x14ac:dyDescent="0.25">
      <c r="A7952" s="369"/>
      <c r="B7952" s="370" t="s">
        <v>1753</v>
      </c>
      <c r="C7952" s="371"/>
      <c r="D7952" s="362"/>
      <c r="E7952" s="363"/>
      <c r="F7952" s="364"/>
      <c r="G7952" s="58"/>
      <c r="H7952" s="61"/>
    </row>
    <row r="7953" spans="1:8" ht="15.75" customHeight="1" x14ac:dyDescent="0.25">
      <c r="A7953" s="369"/>
      <c r="B7953" s="372"/>
      <c r="C7953" s="373"/>
      <c r="D7953" s="362"/>
      <c r="E7953" s="363"/>
      <c r="F7953" s="364"/>
      <c r="G7953" s="58"/>
      <c r="H7953" s="61"/>
    </row>
    <row r="7954" spans="1:8" ht="15.75" customHeight="1" x14ac:dyDescent="0.25">
      <c r="A7954" s="369"/>
      <c r="B7954" s="372"/>
      <c r="C7954" s="373"/>
      <c r="D7954" s="362"/>
      <c r="E7954" s="363"/>
      <c r="F7954" s="364"/>
      <c r="G7954" s="58"/>
      <c r="H7954" s="61"/>
    </row>
    <row r="7955" spans="1:8" ht="15.75" customHeight="1" x14ac:dyDescent="0.25">
      <c r="A7955" s="369"/>
      <c r="B7955" s="374"/>
      <c r="C7955" s="375"/>
      <c r="D7955" s="362"/>
      <c r="E7955" s="363"/>
      <c r="F7955" s="364"/>
      <c r="G7955" s="58"/>
      <c r="H7955" s="61"/>
    </row>
    <row r="7956" spans="1:8" ht="15.75" customHeight="1" x14ac:dyDescent="0.25">
      <c r="A7956" s="369"/>
      <c r="B7956" s="368"/>
      <c r="C7956" s="361"/>
      <c r="D7956" s="362"/>
      <c r="E7956" s="363"/>
      <c r="F7956" s="364"/>
      <c r="G7956" s="58"/>
      <c r="H7956" s="61"/>
    </row>
    <row r="7957" spans="1:8" ht="15.75" customHeight="1" x14ac:dyDescent="0.25">
      <c r="A7957" s="369"/>
      <c r="B7957" s="368"/>
      <c r="C7957" s="361"/>
      <c r="D7957" s="362"/>
      <c r="E7957" s="363"/>
      <c r="F7957" s="364"/>
      <c r="G7957" s="37"/>
      <c r="H7957" s="61"/>
    </row>
    <row r="7958" spans="1:8" ht="15.75" customHeight="1" x14ac:dyDescent="0.25">
      <c r="A7958" s="341"/>
      <c r="B7958" s="342"/>
      <c r="C7958" s="343" t="s">
        <v>58</v>
      </c>
      <c r="D7958" s="338">
        <f>SUM(D7947:D7957)</f>
      </c>
      <c r="E7958" s="28"/>
      <c r="F7958" s="28">
        <f>SUM(F7947:F7957)</f>
      </c>
      <c r="G7958" s="339"/>
      <c r="H7958" s="328">
        <f>SUM(H7946:H7957)</f>
      </c>
    </row>
    <row r="7959" spans="1:8" ht="15.75" customHeight="1" x14ac:dyDescent="0.25">
      <c r="A7959" s="69"/>
      <c r="B7959" s="70"/>
      <c r="C7959" s="70"/>
      <c r="D7959" s="71"/>
      <c r="E7959" s="70"/>
      <c r="F7959" s="72"/>
      <c r="G7959" s="73"/>
      <c r="H7959" s="74"/>
    </row>
    <row r="7960" spans="1:8" ht="15.75" customHeight="1" x14ac:dyDescent="0.25">
      <c r="A7960" s="85" t="s">
        <v>1083</v>
      </c>
      <c r="B7960" s="85"/>
      <c r="C7960" s="85"/>
      <c r="D7960" s="85"/>
      <c r="E7960" s="85"/>
      <c r="F7960" s="85"/>
      <c r="G7960" s="85"/>
      <c r="H7960" s="85"/>
    </row>
    <row r="7961" spans="1:8" ht="15.75" customHeight="1" x14ac:dyDescent="0.25">
      <c r="A7961" s="76"/>
      <c r="B7961" s="76"/>
      <c r="C7961" s="76"/>
      <c r="D7961" s="77" t="s">
        <v>59</v>
      </c>
      <c r="E7961" s="76" t="s">
        <v>60</v>
      </c>
      <c r="F7961" s="76"/>
      <c r="G7961" s="17"/>
      <c r="H7961" s="25"/>
    </row>
    <row r="7962" spans="1:8" ht="15.75" customHeight="1" x14ac:dyDescent="0.25">
      <c r="A7962" s="17"/>
      <c r="B7962" s="17"/>
      <c r="C7962" s="17"/>
      <c r="D7962" s="18"/>
      <c r="E7962" s="17"/>
      <c r="F7962" s="17"/>
      <c r="G7962" s="17"/>
      <c r="H7962" s="25"/>
    </row>
    <row r="7963" spans="1:8" ht="15.75" customHeight="1" x14ac:dyDescent="0.25">
      <c r="D7963" s="9"/>
      <c r="H7963" s="9"/>
    </row>
    <row r="7964" spans="1:8" ht="15.75" customHeight="1" x14ac:dyDescent="0.25">
      <c r="D7964" s="9"/>
      <c r="E7964" s="76" t="s">
        <v>61</v>
      </c>
      <c r="H7964" s="9"/>
    </row>
    <row r="7965" spans="1:8" ht="15.75" customHeight="1" x14ac:dyDescent="0.25">
      <c r="D7965" s="9"/>
      <c r="H7965" s="9"/>
    </row>
    <row r="7966" spans="1:8" ht="15.75" customHeight="1" x14ac:dyDescent="0.25">
      <c r="D7966" s="9"/>
      <c r="H7966" s="9"/>
    </row>
    <row r="7967" spans="1:8" ht="15.75" customHeight="1" x14ac:dyDescent="0.25">
      <c r="D7967" s="9"/>
      <c r="H7967" s="9"/>
    </row>
    <row r="7968" spans="1:8" ht="15.75" customHeight="1" x14ac:dyDescent="0.25">
      <c r="D7968" s="9"/>
      <c r="H7968" s="9"/>
    </row>
    <row r="7969" spans="1:8" ht="15.75" customHeight="1" x14ac:dyDescent="0.25">
      <c r="D7969" s="9"/>
      <c r="H7969" s="9"/>
    </row>
    <row r="7970" spans="1:8" ht="15.75" customHeight="1" x14ac:dyDescent="0.25">
      <c r="D7970" s="9"/>
      <c r="H7970" s="9"/>
    </row>
    <row r="7971" spans="1:8" ht="15.75" customHeight="1" x14ac:dyDescent="0.25">
      <c r="D7971" s="9"/>
      <c r="H7971" s="9"/>
    </row>
    <row r="7972" spans="1:8" ht="15.75" customHeight="1" x14ac:dyDescent="0.25">
      <c r="D7972" s="9"/>
      <c r="H7972" s="9"/>
    </row>
    <row r="7973" spans="1:8" ht="9" customHeight="1" x14ac:dyDescent="0.25">
      <c r="D7973" s="9"/>
      <c r="H7973" s="9"/>
    </row>
    <row r="7974" spans="1:8" ht="15.75" customHeight="1" x14ac:dyDescent="0.25">
      <c r="D7974" s="9"/>
      <c r="H7974" s="9"/>
    </row>
    <row r="7975" spans="1:8" ht="15.75" customHeight="1" x14ac:dyDescent="0.25">
      <c r="A7975" s="36" t="s">
        <v>21</v>
      </c>
      <c r="B7975" s="36"/>
      <c r="C7975" s="36"/>
      <c r="D7975" s="36"/>
      <c r="E7975" s="36"/>
      <c r="F7975" s="36"/>
      <c r="G7975" s="36"/>
      <c r="H7975" s="36"/>
    </row>
    <row r="7976" spans="1:8" ht="15.75" customHeight="1" x14ac:dyDescent="0.25">
      <c r="A7976" s="17"/>
      <c r="B7976" s="17"/>
      <c r="C7976" s="17"/>
      <c r="D7976" s="18"/>
      <c r="E7976" s="17"/>
      <c r="F7976" s="17"/>
      <c r="G7976" s="17"/>
      <c r="H7976" s="24"/>
    </row>
    <row r="7977" spans="1:8" ht="15.75" customHeight="1" x14ac:dyDescent="0.25">
      <c r="A7977" s="17" t="s">
        <v>28</v>
      </c>
      <c r="B7977" s="17"/>
      <c r="C7977" s="17"/>
      <c r="D7977" s="18"/>
      <c r="E7977" s="17"/>
      <c r="F7977" s="19" t="s">
        <v>24</v>
      </c>
      <c r="G7977" s="21" t="s">
        <v>1312</v>
      </c>
      <c r="H7977" s="22"/>
    </row>
    <row r="7978" spans="1:8" ht="15.75" customHeight="1" x14ac:dyDescent="0.3">
      <c r="A7978" s="17" t="inlineStr">
        <is>
          <t>Dealer-003</t>
        </is>
      </c>
      <c r="B7978" s="87"/>
      <c r="C7978" s="17"/>
      <c r="D7978" s="18"/>
      <c r="E7978" s="17"/>
      <c r="F7978" s="19" t="s">
        <v>29</v>
      </c>
      <c r="G7978" s="17" t="s">
        <v>1313</v>
      </c>
      <c r="H7978" s="18"/>
    </row>
    <row r="7979" spans="1:8" ht="15.75" customHeight="1" x14ac:dyDescent="0.3">
      <c r="A7979" s="17" t="inlineStr">
        <is>
          <t>Address line (redacted)</t>
        </is>
      </c>
      <c r="B7979" s="87"/>
      <c r="C7979" s="17"/>
      <c r="D7979" s="18"/>
      <c r="E7979" s="19"/>
      <c r="F7979" s="17"/>
      <c r="G7979" s="17"/>
      <c r="H7979" s="25"/>
    </row>
    <row r="7980" spans="1:8" ht="15.75" customHeight="1" x14ac:dyDescent="0.3">
      <c r="A7980" s="17" t="inlineStr">
        <is>
          <t>Address line (redacted)</t>
        </is>
      </c>
      <c r="B7980" s="87"/>
      <c r="C7980" s="17"/>
      <c r="D7980" s="18"/>
      <c r="E7980" s="19"/>
      <c r="F7980" s="17"/>
      <c r="G7980" s="17"/>
      <c r="H7980" s="25"/>
    </row>
    <row r="7981" spans="1:8" ht="15.75" customHeight="1" x14ac:dyDescent="0.25">
      <c r="D7981" s="18"/>
      <c r="E7981" s="19"/>
      <c r="F7981" s="17"/>
      <c r="G7981" s="17"/>
      <c r="H7981" s="25"/>
    </row>
    <row r="7982" spans="1:8" ht="15.75" customHeight="1" x14ac:dyDescent="0.25">
      <c r="A7982" s="17" t="s">
        <v>34</v>
      </c>
      <c r="B7982" s="17"/>
      <c r="C7982" s="17"/>
      <c r="D7982" s="18"/>
      <c r="E7982" s="17"/>
      <c r="F7982" s="18"/>
      <c r="G7982" s="17"/>
      <c r="H7982" s="25"/>
    </row>
    <row r="7983" spans="1:8" ht="15.75" customHeight="1" x14ac:dyDescent="0.25">
      <c r="A7983" s="17" t="s">
        <v>35</v>
      </c>
      <c r="B7983" s="17"/>
      <c r="C7983" s="17"/>
      <c r="D7983" s="18"/>
      <c r="E7983" s="17"/>
      <c r="F7983" s="18"/>
      <c r="G7983" s="17"/>
      <c r="H7983" s="25"/>
    </row>
    <row r="7984" spans="1:8" ht="15.75" customHeight="1" x14ac:dyDescent="0.25">
      <c r="A7984" s="17" t="s">
        <v>36</v>
      </c>
      <c r="B7984" s="17"/>
      <c r="C7984" s="17"/>
      <c r="D7984" s="18"/>
      <c r="E7984" s="17"/>
      <c r="F7984" s="18"/>
      <c r="G7984" s="17"/>
      <c r="H7984" s="25"/>
    </row>
    <row r="7985" spans="1:15" ht="15.75" customHeight="1" x14ac:dyDescent="0.25">
      <c r="A7985" s="582" t="s">
        <v>37</v>
      </c>
      <c r="B7985" s="583" t="s">
        <v>38</v>
      </c>
      <c r="C7985" s="584"/>
      <c r="D7985" s="585" t="s">
        <v>39</v>
      </c>
      <c r="E7985" s="586" t="s">
        <v>40</v>
      </c>
      <c r="F7985" s="587" t="s">
        <v>41</v>
      </c>
      <c r="G7985" s="588" t="s">
        <v>42</v>
      </c>
      <c r="H7985" s="589" t="s">
        <v>43</v>
      </c>
    </row>
    <row r="7986" spans="1:15" ht="15" customHeight="1" x14ac:dyDescent="0.25">
      <c r="A7986" s="680"/>
      <c r="B7986" s="715" t="s">
        <v>1755</v>
      </c>
      <c r="C7986" s="716"/>
      <c r="D7986" s="365"/>
      <c r="E7986" s="365"/>
      <c r="F7986" s="681"/>
      <c r="G7986" s="681"/>
      <c r="H7986" s="526"/>
      <c r="I7986" s="528"/>
      <c r="J7986" s="528"/>
      <c r="K7986" s="528"/>
      <c r="L7986" s="528"/>
      <c r="M7986" s="528"/>
      <c r="N7986" s="528"/>
      <c r="O7986" s="528"/>
    </row>
    <row r="7987" spans="1:15" ht="15" customHeight="1" x14ac:dyDescent="0.25">
      <c r="A7987" s="646">
        <v>1</v>
      </c>
      <c r="B7987" s="323" t="s">
        <v>81</v>
      </c>
      <c r="C7987" s="211" t="s">
        <v>946</v>
      </c>
      <c r="D7987" s="655">
        <v>1</v>
      </c>
      <c r="E7987" s="655">
        <v>4</v>
      </c>
      <c r="F7987" s="649">
        <f>+E7987*D7987</f>
      </c>
      <c r="G7987" s="649">
        <v>1</v>
      </c>
      <c r="H7987" s="526">
        <f>G7987*F7987</f>
      </c>
      <c r="I7987" s="381"/>
      <c r="J7987" s="381"/>
      <c r="K7987" s="381"/>
      <c r="L7987" s="381"/>
      <c r="M7987" s="381"/>
      <c r="N7987" s="381"/>
      <c r="O7987" s="381"/>
    </row>
    <row r="7988" spans="1:15" ht="26.25" customHeight="1" x14ac:dyDescent="0.25">
      <c r="A7988" s="646"/>
      <c r="B7988" s="688" t="s">
        <v>1756</v>
      </c>
      <c r="C7988" s="689"/>
      <c r="D7988" s="655"/>
      <c r="E7988" s="655"/>
      <c r="F7988" s="649"/>
      <c r="G7988" s="649"/>
      <c r="H7988" s="526"/>
      <c r="I7988" s="381"/>
      <c r="J7988" s="381"/>
      <c r="K7988" s="381"/>
      <c r="L7988" s="381"/>
      <c r="M7988" s="381"/>
      <c r="N7988" s="381"/>
      <c r="O7988" s="381"/>
    </row>
    <row r="7989" spans="1:15" ht="15" customHeight="1" x14ac:dyDescent="0.25">
      <c r="A7989" s="646">
        <v>2</v>
      </c>
      <c r="B7989" s="323" t="s">
        <v>88</v>
      </c>
      <c r="C7989" s="211" t="s">
        <v>1215</v>
      </c>
      <c r="D7989" s="655">
        <v>1</v>
      </c>
      <c r="E7989" s="655">
        <v>4</v>
      </c>
      <c r="F7989" s="649">
        <f>+E7989*D7989</f>
      </c>
      <c r="G7989" s="649">
        <v>1</v>
      </c>
      <c r="H7989" s="526">
        <f>G7989*F7989</f>
      </c>
      <c r="I7989" s="381"/>
      <c r="J7989" s="381"/>
      <c r="K7989" s="381"/>
      <c r="L7989" s="381"/>
      <c r="M7989" s="381"/>
      <c r="N7989" s="381"/>
      <c r="O7989" s="381"/>
    </row>
    <row r="7990" spans="1:15" ht="15" customHeight="1" x14ac:dyDescent="0.25">
      <c r="A7990" s="646">
        <v>3</v>
      </c>
      <c r="B7990" s="682" t="s">
        <v>602</v>
      </c>
      <c r="C7990" s="211" t="s">
        <v>821</v>
      </c>
      <c r="D7990" s="652">
        <v>6</v>
      </c>
      <c r="E7990" s="652">
        <v>4</v>
      </c>
      <c r="F7990" s="525">
        <v>22</v>
      </c>
      <c r="G7990" s="525">
        <v>1</v>
      </c>
      <c r="H7990" s="683">
        <f>+G7990*F7990</f>
      </c>
      <c r="I7990" s="381"/>
      <c r="J7990" s="381"/>
      <c r="K7990" s="381"/>
      <c r="L7990" s="381"/>
      <c r="M7990" s="381"/>
      <c r="N7990" s="381"/>
      <c r="O7990" s="381"/>
    </row>
    <row r="7991" spans="1:15" ht="15" customHeight="1" x14ac:dyDescent="0.25">
      <c r="A7991" s="646">
        <v>4</v>
      </c>
      <c r="B7991" s="682" t="s">
        <v>602</v>
      </c>
      <c r="C7991" s="211" t="s">
        <v>821</v>
      </c>
      <c r="D7991" s="653"/>
      <c r="E7991" s="653"/>
      <c r="F7991" s="525">
        <v>2</v>
      </c>
      <c r="G7991" s="654" t="s">
        <v>571</v>
      </c>
      <c r="H7991" s="683"/>
      <c r="I7991" s="381"/>
      <c r="J7991" s="381"/>
      <c r="K7991" s="381"/>
      <c r="L7991" s="381"/>
      <c r="M7991" s="381"/>
      <c r="N7991" s="381"/>
      <c r="O7991" s="381"/>
    </row>
    <row r="7992" spans="1:15" ht="15" customHeight="1" x14ac:dyDescent="0.25">
      <c r="A7992" s="646"/>
      <c r="B7992" s="645" t="s">
        <v>1758</v>
      </c>
      <c r="C7992" s="645"/>
      <c r="D7992" s="655"/>
      <c r="E7992" s="655"/>
      <c r="F7992" s="649"/>
      <c r="G7992" s="251"/>
      <c r="H7992" s="526"/>
      <c r="I7992" s="381"/>
      <c r="J7992" s="381"/>
      <c r="K7992" s="381"/>
      <c r="L7992" s="381"/>
      <c r="M7992" s="381"/>
      <c r="N7992" s="381"/>
      <c r="O7992" s="381"/>
    </row>
    <row r="7993" spans="1:15" ht="15" customHeight="1" x14ac:dyDescent="0.25">
      <c r="A7993" s="646">
        <v>5</v>
      </c>
      <c r="B7993" s="323" t="s">
        <v>177</v>
      </c>
      <c r="C7993" s="479" t="s">
        <v>457</v>
      </c>
      <c r="D7993" s="655">
        <v>1</v>
      </c>
      <c r="E7993" s="655">
        <v>6</v>
      </c>
      <c r="F7993" s="649">
        <f t="shared" ref="F7993:F7994" si="326">+E7993*D7993</f>
      </c>
      <c r="G7993" s="525">
        <v>1</v>
      </c>
      <c r="H7993" s="526">
        <f t="shared" ref="H7993:H7994" si="327">+G7993*F7993</f>
      </c>
      <c r="I7993" s="381"/>
      <c r="J7993" s="381"/>
      <c r="K7993" s="381"/>
      <c r="L7993" s="381"/>
      <c r="M7993" s="381"/>
      <c r="N7993" s="381"/>
      <c r="O7993" s="381"/>
    </row>
    <row r="7994" spans="1:15" ht="15" customHeight="1" x14ac:dyDescent="0.25">
      <c r="A7994" s="646">
        <v>6</v>
      </c>
      <c r="B7994" s="323" t="s">
        <v>1759</v>
      </c>
      <c r="C7994" s="479" t="s">
        <v>467</v>
      </c>
      <c r="D7994" s="655">
        <v>1</v>
      </c>
      <c r="E7994" s="655">
        <v>6</v>
      </c>
      <c r="F7994" s="649">
        <f t="shared" si="326"/>
      </c>
      <c r="G7994" s="525">
        <v>1</v>
      </c>
      <c r="H7994" s="526">
        <f t="shared" si="327"/>
      </c>
      <c r="I7994" s="381"/>
      <c r="J7994" s="381"/>
      <c r="K7994" s="381"/>
      <c r="L7994" s="381"/>
      <c r="M7994" s="381"/>
      <c r="N7994" s="381"/>
      <c r="O7994" s="381"/>
    </row>
    <row r="7995" spans="1:15" ht="15" customHeight="1" x14ac:dyDescent="0.25">
      <c r="A7995" s="646"/>
      <c r="B7995" s="645" t="s">
        <v>1647</v>
      </c>
      <c r="C7995" s="645"/>
      <c r="D7995" s="655"/>
      <c r="E7995" s="655"/>
      <c r="F7995" s="649"/>
      <c r="G7995" s="251"/>
      <c r="H7995" s="526"/>
      <c r="I7995" s="381"/>
      <c r="J7995" s="381"/>
      <c r="K7995" s="381"/>
      <c r="L7995" s="381"/>
      <c r="M7995" s="381"/>
      <c r="N7995" s="381"/>
      <c r="O7995" s="381"/>
    </row>
    <row r="7996" spans="1:15" ht="15" customHeight="1" x14ac:dyDescent="0.25">
      <c r="A7996" s="646">
        <v>7</v>
      </c>
      <c r="B7996" s="323" t="s">
        <v>1760</v>
      </c>
      <c r="C7996" s="323" t="s">
        <v>357</v>
      </c>
      <c r="D7996" s="655">
        <v>2</v>
      </c>
      <c r="E7996" s="655">
        <v>5</v>
      </c>
      <c r="F7996" s="649">
        <f t="shared" ref="F7996:F8001" si="328">+E7996*D7996</f>
      </c>
      <c r="G7996" s="525">
        <v>1</v>
      </c>
      <c r="H7996" s="526">
        <f t="shared" ref="H7996:H8002" si="329">+G7996*F7996</f>
      </c>
      <c r="I7996" s="381"/>
      <c r="J7996" s="381"/>
      <c r="K7996" s="381"/>
      <c r="L7996" s="381"/>
      <c r="M7996" s="381"/>
      <c r="N7996" s="381"/>
      <c r="O7996" s="381"/>
    </row>
    <row r="7997" spans="1:15" ht="15" customHeight="1" x14ac:dyDescent="0.25">
      <c r="A7997" s="646">
        <v>8</v>
      </c>
      <c r="B7997" s="323" t="s">
        <v>135</v>
      </c>
      <c r="C7997" s="653" t="s">
        <v>358</v>
      </c>
      <c r="D7997" s="655">
        <v>1</v>
      </c>
      <c r="E7997" s="655">
        <v>5</v>
      </c>
      <c r="F7997" s="649">
        <f t="shared" si="328"/>
      </c>
      <c r="G7997" s="525">
        <v>1</v>
      </c>
      <c r="H7997" s="526">
        <f t="shared" si="329"/>
      </c>
      <c r="I7997" s="381"/>
      <c r="J7997" s="381"/>
      <c r="K7997" s="381"/>
      <c r="L7997" s="381"/>
      <c r="M7997" s="381"/>
      <c r="N7997" s="381"/>
      <c r="O7997" s="381"/>
    </row>
    <row r="7998" spans="1:15" ht="15" customHeight="1" x14ac:dyDescent="0.25">
      <c r="A7998" s="646">
        <v>9</v>
      </c>
      <c r="B7998" s="323" t="s">
        <v>1761</v>
      </c>
      <c r="C7998" s="323" t="s">
        <v>373</v>
      </c>
      <c r="D7998" s="655">
        <v>1</v>
      </c>
      <c r="E7998" s="655">
        <v>5</v>
      </c>
      <c r="F7998" s="649">
        <f t="shared" si="328"/>
      </c>
      <c r="G7998" s="525">
        <v>1</v>
      </c>
      <c r="H7998" s="526">
        <f t="shared" si="329"/>
      </c>
      <c r="I7998" s="381"/>
      <c r="J7998" s="381"/>
      <c r="K7998" s="381"/>
      <c r="L7998" s="381"/>
      <c r="M7998" s="381"/>
      <c r="N7998" s="381"/>
      <c r="O7998" s="381"/>
    </row>
    <row r="7999" spans="1:15" ht="15" customHeight="1" x14ac:dyDescent="0.25">
      <c r="A7999" s="646">
        <v>10</v>
      </c>
      <c r="B7999" s="323" t="s">
        <v>1763</v>
      </c>
      <c r="C7999" s="323" t="s">
        <v>374</v>
      </c>
      <c r="D7999" s="655">
        <v>1</v>
      </c>
      <c r="E7999" s="655">
        <v>5</v>
      </c>
      <c r="F7999" s="649">
        <f t="shared" si="328"/>
      </c>
      <c r="G7999" s="525">
        <v>1</v>
      </c>
      <c r="H7999" s="526">
        <f t="shared" si="329"/>
      </c>
      <c r="I7999" s="381"/>
      <c r="J7999" s="381"/>
      <c r="K7999" s="381"/>
      <c r="L7999" s="381"/>
      <c r="M7999" s="381"/>
      <c r="N7999" s="381"/>
      <c r="O7999" s="381"/>
    </row>
    <row r="8000" spans="1:15" ht="15" customHeight="1" x14ac:dyDescent="0.25">
      <c r="A8000" s="646">
        <v>11</v>
      </c>
      <c r="B8000" s="323" t="s">
        <v>679</v>
      </c>
      <c r="C8000" s="322" t="s">
        <v>1764</v>
      </c>
      <c r="D8000" s="655">
        <v>1</v>
      </c>
      <c r="E8000" s="655">
        <v>5</v>
      </c>
      <c r="F8000" s="649">
        <f t="shared" si="328"/>
      </c>
      <c r="G8000" s="525">
        <v>1</v>
      </c>
      <c r="H8000" s="526">
        <f t="shared" si="329"/>
      </c>
      <c r="I8000" s="381"/>
      <c r="J8000" s="381"/>
      <c r="K8000" s="381"/>
      <c r="L8000" s="381"/>
      <c r="M8000" s="381"/>
      <c r="N8000" s="381"/>
      <c r="O8000" s="381"/>
    </row>
    <row r="8001" spans="1:15" ht="15" customHeight="1" x14ac:dyDescent="0.25">
      <c r="A8001" s="646">
        <v>12</v>
      </c>
      <c r="B8001" s="323" t="s">
        <v>1765</v>
      </c>
      <c r="C8001" s="323" t="s">
        <v>382</v>
      </c>
      <c r="D8001" s="655">
        <v>1</v>
      </c>
      <c r="E8001" s="655">
        <v>5</v>
      </c>
      <c r="F8001" s="649">
        <f t="shared" si="328"/>
      </c>
      <c r="G8001" s="525">
        <v>1</v>
      </c>
      <c r="H8001" s="526">
        <f t="shared" si="329"/>
      </c>
      <c r="I8001" s="381"/>
      <c r="J8001" s="381"/>
      <c r="K8001" s="381"/>
      <c r="L8001" s="381"/>
      <c r="M8001" s="381"/>
      <c r="N8001" s="381"/>
      <c r="O8001" s="381"/>
    </row>
    <row r="8002" spans="1:15" ht="15" customHeight="1" x14ac:dyDescent="0.25">
      <c r="A8002" s="646">
        <v>13</v>
      </c>
      <c r="B8002" s="323" t="s">
        <v>1766</v>
      </c>
      <c r="C8002" s="323" t="s">
        <v>366</v>
      </c>
      <c r="D8002" s="658">
        <v>5</v>
      </c>
      <c r="E8002" s="658">
        <v>5</v>
      </c>
      <c r="F8002" s="649">
        <v>23</v>
      </c>
      <c r="G8002" s="525">
        <v>1</v>
      </c>
      <c r="H8002" s="526">
        <f t="shared" si="329"/>
      </c>
      <c r="I8002" s="381"/>
      <c r="J8002" s="381"/>
      <c r="K8002" s="381"/>
      <c r="L8002" s="381"/>
      <c r="M8002" s="381"/>
      <c r="N8002" s="381"/>
      <c r="O8002" s="381"/>
    </row>
    <row r="8003" spans="1:15" ht="15" customHeight="1" x14ac:dyDescent="0.25">
      <c r="A8003" s="646">
        <v>14</v>
      </c>
      <c r="B8003" s="323" t="s">
        <v>1766</v>
      </c>
      <c r="C8003" s="323" t="s">
        <v>366</v>
      </c>
      <c r="D8003" s="660"/>
      <c r="E8003" s="660"/>
      <c r="F8003" s="649">
        <v>2</v>
      </c>
      <c r="G8003" s="654" t="s">
        <v>571</v>
      </c>
      <c r="H8003" s="526"/>
      <c r="I8003" s="381"/>
      <c r="J8003" s="381"/>
      <c r="K8003" s="381"/>
      <c r="L8003" s="381"/>
      <c r="M8003" s="381"/>
      <c r="N8003" s="381"/>
      <c r="O8003" s="381"/>
    </row>
    <row r="8004" spans="1:15" ht="15" customHeight="1" x14ac:dyDescent="0.25">
      <c r="A8004" s="646">
        <v>15</v>
      </c>
      <c r="B8004" s="323" t="s">
        <v>1767</v>
      </c>
      <c r="C8004" s="323" t="s">
        <v>390</v>
      </c>
      <c r="D8004" s="658">
        <v>5</v>
      </c>
      <c r="E8004" s="658">
        <v>5</v>
      </c>
      <c r="F8004" s="649">
        <v>23</v>
      </c>
      <c r="G8004" s="525">
        <v>1</v>
      </c>
      <c r="H8004" s="526">
        <f>+G8004*F8004</f>
      </c>
      <c r="I8004" s="381"/>
      <c r="J8004" s="381"/>
      <c r="K8004" s="381"/>
      <c r="L8004" s="381"/>
      <c r="M8004" s="381"/>
      <c r="N8004" s="381"/>
      <c r="O8004" s="381"/>
    </row>
    <row r="8005" spans="1:15" ht="15" customHeight="1" x14ac:dyDescent="0.25">
      <c r="A8005" s="646">
        <v>16</v>
      </c>
      <c r="B8005" s="323" t="s">
        <v>1767</v>
      </c>
      <c r="C8005" s="323" t="s">
        <v>390</v>
      </c>
      <c r="D8005" s="660"/>
      <c r="E8005" s="660"/>
      <c r="F8005" s="649">
        <v>2</v>
      </c>
      <c r="G8005" s="654" t="s">
        <v>571</v>
      </c>
      <c r="H8005" s="526"/>
      <c r="I8005" s="381"/>
      <c r="J8005" s="381"/>
      <c r="K8005" s="381"/>
      <c r="L8005" s="381"/>
      <c r="M8005" s="381"/>
      <c r="N8005" s="381"/>
      <c r="O8005" s="381"/>
    </row>
    <row r="8006" spans="1:15" ht="15.75" customHeight="1" x14ac:dyDescent="0.25">
      <c r="A8006" s="646">
        <v>17</v>
      </c>
      <c r="B8006" s="323" t="s">
        <v>1656</v>
      </c>
      <c r="C8006" s="107" t="s">
        <v>1768</v>
      </c>
      <c r="D8006" s="655">
        <v>3</v>
      </c>
      <c r="E8006" s="655">
        <v>5</v>
      </c>
      <c r="F8006" s="649">
        <v>13.8</v>
      </c>
      <c r="G8006" s="525">
        <v>1</v>
      </c>
      <c r="H8006" s="526">
        <f>+G8006*F8006</f>
      </c>
      <c r="I8006" s="381"/>
      <c r="J8006" s="381"/>
      <c r="K8006" s="381"/>
      <c r="L8006" s="381"/>
      <c r="M8006" s="381"/>
      <c r="N8006" s="381"/>
      <c r="O8006" s="381"/>
    </row>
    <row r="8007" spans="1:15" ht="15.75" customHeight="1" x14ac:dyDescent="0.25">
      <c r="A8007" s="646">
        <v>18</v>
      </c>
      <c r="B8007" s="323" t="s">
        <v>1656</v>
      </c>
      <c r="C8007" s="107" t="s">
        <v>1768</v>
      </c>
      <c r="D8007" s="655"/>
      <c r="E8007" s="655"/>
      <c r="F8007" s="649">
        <f>15-F8006</f>
      </c>
      <c r="G8007" s="654" t="s">
        <v>571</v>
      </c>
      <c r="H8007" s="526"/>
      <c r="I8007" s="381"/>
      <c r="J8007" s="381"/>
      <c r="K8007" s="381"/>
      <c r="L8007" s="381"/>
      <c r="M8007" s="381"/>
      <c r="N8007" s="381"/>
      <c r="O8007" s="381"/>
    </row>
    <row r="8008" spans="1:15" ht="15.75" customHeight="1" x14ac:dyDescent="0.25">
      <c r="A8008" s="646">
        <v>19</v>
      </c>
      <c r="B8008" s="720" t="s">
        <v>140</v>
      </c>
      <c r="C8008" s="721" t="s">
        <v>362</v>
      </c>
      <c r="D8008" s="655">
        <v>2</v>
      </c>
      <c r="E8008" s="655">
        <v>5</v>
      </c>
      <c r="F8008" s="649">
        <f>+E8008*D8008</f>
      </c>
      <c r="G8008" s="525">
        <v>1</v>
      </c>
      <c r="H8008" s="526">
        <f>+G8008*F8008</f>
      </c>
      <c r="I8008" s="381"/>
      <c r="J8008" s="381"/>
      <c r="K8008" s="381"/>
      <c r="L8008" s="381"/>
      <c r="M8008" s="381"/>
      <c r="N8008" s="381"/>
      <c r="O8008" s="381"/>
    </row>
    <row r="8009" spans="1:15" ht="36.75" customHeight="1" x14ac:dyDescent="0.25">
      <c r="A8009" s="646"/>
      <c r="B8009" s="688" t="s">
        <v>1770</v>
      </c>
      <c r="C8009" s="689"/>
      <c r="D8009" s="655"/>
      <c r="E8009" s="655"/>
      <c r="F8009" s="649"/>
      <c r="G8009" s="525"/>
      <c r="H8009" s="526"/>
      <c r="I8009" s="381"/>
      <c r="J8009" s="381"/>
      <c r="K8009" s="381"/>
      <c r="L8009" s="381"/>
      <c r="M8009" s="381"/>
      <c r="N8009" s="381"/>
      <c r="O8009" s="381"/>
    </row>
    <row r="8010" spans="1:15" ht="15" customHeight="1" x14ac:dyDescent="0.25">
      <c r="A8010" s="524"/>
      <c r="B8010" s="691" t="s">
        <v>564</v>
      </c>
      <c r="C8010" s="692"/>
      <c r="D8010" s="106"/>
      <c r="E8010" s="106"/>
      <c r="F8010" s="525"/>
      <c r="G8010" s="251"/>
      <c r="H8010" s="526"/>
      <c r="I8010" s="381"/>
      <c r="J8010" s="381"/>
      <c r="K8010" s="381"/>
      <c r="L8010" s="381"/>
      <c r="M8010" s="381"/>
      <c r="N8010" s="381"/>
      <c r="O8010" s="381"/>
    </row>
    <row r="8011" spans="1:15" ht="15" customHeight="1" x14ac:dyDescent="0.25">
      <c r="A8011" s="646">
        <v>20</v>
      </c>
      <c r="B8011" s="720" t="s">
        <v>1056</v>
      </c>
      <c r="C8011" s="648">
        <v>404</v>
      </c>
      <c r="D8011" s="655">
        <v>100</v>
      </c>
      <c r="E8011" s="655">
        <v>1</v>
      </c>
      <c r="F8011" s="649">
        <f>+E8011*D8011</f>
      </c>
      <c r="G8011" s="649">
        <v>1</v>
      </c>
      <c r="H8011" s="725">
        <f>+G8011*F8011</f>
      </c>
      <c r="I8011" s="381"/>
      <c r="J8011" s="381"/>
      <c r="K8011" s="381"/>
      <c r="L8011" s="381"/>
      <c r="M8011" s="381"/>
      <c r="N8011" s="381"/>
      <c r="O8011" s="381"/>
    </row>
    <row r="8012" spans="1:15" ht="32.25" customHeight="1" x14ac:dyDescent="0.25">
      <c r="A8012" s="646"/>
      <c r="B8012" s="688" t="s">
        <v>1771</v>
      </c>
      <c r="C8012" s="689"/>
      <c r="D8012" s="727" t="s">
        <v>1772</v>
      </c>
      <c r="E8012" s="728"/>
      <c r="F8012" s="728"/>
      <c r="G8012" s="729"/>
      <c r="H8012" s="730"/>
      <c r="I8012" s="381"/>
      <c r="J8012" s="381"/>
      <c r="K8012" s="381"/>
      <c r="L8012" s="381"/>
      <c r="M8012" s="381"/>
      <c r="N8012" s="381"/>
      <c r="O8012" s="381"/>
    </row>
    <row r="8013" spans="1:15" ht="15.75" customHeight="1" x14ac:dyDescent="0.25">
      <c r="A8013" s="62"/>
      <c r="B8013" s="63"/>
      <c r="C8013" s="64" t="s">
        <v>58</v>
      </c>
      <c r="D8013" s="338">
        <f>SUM(D7986:D8012)</f>
      </c>
      <c r="E8013" s="28"/>
      <c r="F8013" s="338">
        <f>SUM(F7986:F8012)</f>
      </c>
      <c r="G8013" s="339"/>
      <c r="H8013" s="328">
        <f>SUM(H7986:H8012)</f>
      </c>
      <c r="I8013" s="381"/>
    </row>
    <row r="8014" spans="1:15" ht="15.75" customHeight="1" x14ac:dyDescent="0.25">
      <c r="A8014" s="69"/>
      <c r="B8014" s="70"/>
      <c r="C8014" s="70"/>
      <c r="D8014" s="71"/>
      <c r="E8014" s="70"/>
      <c r="F8014" s="72"/>
      <c r="G8014" s="73"/>
      <c r="H8014" s="74"/>
    </row>
    <row r="8015" spans="1:15" ht="15.75" customHeight="1" x14ac:dyDescent="0.25">
      <c r="A8015" s="85" t="s">
        <v>72</v>
      </c>
      <c r="B8015" s="85"/>
      <c r="C8015" s="85"/>
      <c r="D8015" s="85"/>
      <c r="E8015" s="85"/>
      <c r="F8015" s="85"/>
      <c r="G8015" s="85"/>
      <c r="H8015" s="85"/>
    </row>
    <row r="8016" spans="1:15" ht="15.75" customHeight="1" x14ac:dyDescent="0.25">
      <c r="A8016" s="76"/>
      <c r="B8016" s="76"/>
      <c r="C8016" s="76"/>
      <c r="D8016" s="77" t="s">
        <v>59</v>
      </c>
      <c r="E8016" s="76" t="s">
        <v>60</v>
      </c>
      <c r="F8016" s="76"/>
      <c r="G8016" s="17"/>
      <c r="H8016" s="25"/>
    </row>
    <row r="8017" spans="1:15" ht="15.75" customHeight="1" x14ac:dyDescent="0.25">
      <c r="A8017" s="76"/>
      <c r="B8017" s="76"/>
      <c r="C8017" s="76"/>
      <c r="D8017" s="77"/>
      <c r="E8017" s="76"/>
      <c r="F8017" s="76"/>
      <c r="G8017" s="17"/>
      <c r="H8017" s="25"/>
    </row>
    <row r="8018" spans="1:15" ht="15.75" customHeight="1" x14ac:dyDescent="0.25">
      <c r="A8018" s="76"/>
      <c r="B8018" s="76"/>
      <c r="C8018" s="76"/>
      <c r="D8018" s="77"/>
      <c r="E8018" s="76" t="s">
        <v>61</v>
      </c>
      <c r="F8018" s="76"/>
      <c r="G8018" s="17"/>
      <c r="H8018" s="25"/>
    </row>
    <row r="8019" spans="1:15" ht="15.75" customHeight="1" x14ac:dyDescent="0.25">
      <c r="A8019" s="36" t="s">
        <v>21</v>
      </c>
      <c r="B8019" s="36"/>
      <c r="C8019" s="36"/>
      <c r="D8019" s="36"/>
      <c r="E8019" s="36"/>
      <c r="F8019" s="36"/>
      <c r="G8019" s="36"/>
      <c r="H8019" s="36"/>
    </row>
    <row r="8020" spans="1:15" ht="15.75" customHeight="1" x14ac:dyDescent="0.25">
      <c r="A8020" s="17"/>
      <c r="B8020" s="17"/>
      <c r="C8020" s="17"/>
      <c r="D8020" s="18"/>
      <c r="E8020" s="17"/>
      <c r="F8020" s="17"/>
      <c r="G8020" s="17"/>
      <c r="H8020" s="24"/>
    </row>
    <row r="8021" spans="1:15" ht="15.75" customHeight="1" x14ac:dyDescent="0.25">
      <c r="A8021" s="17" t="s">
        <v>28</v>
      </c>
      <c r="B8021" s="17"/>
      <c r="C8021" s="17"/>
      <c r="D8021" s="18"/>
      <c r="E8021" s="17"/>
      <c r="F8021" s="19" t="s">
        <v>24</v>
      </c>
      <c r="G8021" s="21" t="s">
        <v>1312</v>
      </c>
      <c r="H8021" s="22"/>
    </row>
    <row r="8022" spans="1:15" ht="15.75" customHeight="1" x14ac:dyDescent="0.3">
      <c r="A8022" s="17" t="inlineStr">
        <is>
          <t>Dealer-004</t>
        </is>
      </c>
      <c r="B8022" s="87"/>
      <c r="C8022" s="17"/>
      <c r="D8022" s="18"/>
      <c r="E8022" s="17"/>
      <c r="F8022" s="19" t="s">
        <v>29</v>
      </c>
      <c r="G8022" s="17" t="s">
        <v>1314</v>
      </c>
      <c r="H8022" s="18"/>
    </row>
    <row r="8023" spans="1:15" ht="15.75" customHeight="1" x14ac:dyDescent="0.3">
      <c r="A8023" s="17" t="inlineStr">
        <is>
          <t>Address line (redacted)</t>
        </is>
      </c>
      <c r="B8023" s="87"/>
      <c r="C8023" s="17"/>
      <c r="D8023" s="18"/>
      <c r="E8023" s="19"/>
      <c r="F8023" s="17"/>
      <c r="G8023" s="17"/>
      <c r="H8023" s="25"/>
    </row>
    <row r="8024" spans="1:15" ht="15.75" customHeight="1" x14ac:dyDescent="0.3">
      <c r="A8024" s="17" t="inlineStr">
        <is>
          <t>Address line (redacted)</t>
        </is>
      </c>
      <c r="B8024" s="87"/>
      <c r="C8024" s="17"/>
      <c r="D8024" s="18"/>
      <c r="E8024" s="19"/>
      <c r="F8024" s="17"/>
      <c r="G8024" s="17"/>
      <c r="H8024" s="25"/>
    </row>
    <row r="8025" spans="1:15" ht="15.75" customHeight="1" x14ac:dyDescent="0.25">
      <c r="D8025" s="18"/>
      <c r="E8025" s="19"/>
      <c r="F8025" s="17"/>
      <c r="G8025" s="17"/>
      <c r="H8025" s="25"/>
    </row>
    <row r="8026" spans="1:15" ht="15.75" customHeight="1" x14ac:dyDescent="0.25">
      <c r="A8026" s="17" t="s">
        <v>34</v>
      </c>
      <c r="B8026" s="17"/>
      <c r="C8026" s="17"/>
      <c r="D8026" s="18"/>
      <c r="E8026" s="17"/>
      <c r="F8026" s="18"/>
      <c r="G8026" s="17"/>
      <c r="H8026" s="25"/>
    </row>
    <row r="8027" spans="1:15" ht="15.75" customHeight="1" x14ac:dyDescent="0.25">
      <c r="A8027" s="17" t="s">
        <v>35</v>
      </c>
      <c r="B8027" s="17"/>
      <c r="C8027" s="17"/>
      <c r="D8027" s="18"/>
      <c r="E8027" s="17"/>
      <c r="F8027" s="18"/>
      <c r="G8027" s="17"/>
      <c r="H8027" s="25"/>
    </row>
    <row r="8028" spans="1:15" ht="15.75" customHeight="1" x14ac:dyDescent="0.25">
      <c r="A8028" s="17" t="s">
        <v>36</v>
      </c>
      <c r="B8028" s="17"/>
      <c r="C8028" s="17"/>
      <c r="D8028" s="18"/>
      <c r="E8028" s="17"/>
      <c r="F8028" s="18"/>
      <c r="G8028" s="17"/>
      <c r="H8028" s="25"/>
    </row>
    <row r="8029" spans="1:15" ht="15.75" customHeight="1" x14ac:dyDescent="0.25">
      <c r="A8029" s="582" t="s">
        <v>37</v>
      </c>
      <c r="B8029" s="583" t="s">
        <v>38</v>
      </c>
      <c r="C8029" s="584"/>
      <c r="D8029" s="585" t="s">
        <v>39</v>
      </c>
      <c r="E8029" s="586" t="s">
        <v>40</v>
      </c>
      <c r="F8029" s="587" t="s">
        <v>41</v>
      </c>
      <c r="G8029" s="588" t="s">
        <v>42</v>
      </c>
      <c r="H8029" s="589" t="s">
        <v>43</v>
      </c>
    </row>
    <row r="8030" spans="1:15" ht="15.75" customHeight="1" x14ac:dyDescent="0.25">
      <c r="A8030" s="116"/>
      <c r="B8030" s="251"/>
      <c r="C8030" s="249"/>
      <c r="D8030" s="251"/>
      <c r="E8030" s="251"/>
      <c r="F8030" s="590"/>
      <c r="G8030" s="251"/>
      <c r="H8030" s="526"/>
    </row>
    <row r="8031" spans="1:15" ht="15" customHeight="1" x14ac:dyDescent="0.25">
      <c r="A8031" s="558"/>
      <c r="B8031" s="370" t="s">
        <v>1773</v>
      </c>
      <c r="C8031" s="371"/>
      <c r="D8031" s="234"/>
      <c r="E8031" s="363"/>
      <c r="F8031" s="559"/>
      <c r="G8031" s="115"/>
      <c r="H8031" s="45"/>
    </row>
    <row r="8032" spans="1:15" ht="15.75" customHeight="1" x14ac:dyDescent="0.25">
      <c r="A8032" s="646">
        <v>1</v>
      </c>
      <c r="B8032" s="647" t="s">
        <v>615</v>
      </c>
      <c r="C8032" s="211" t="s">
        <v>1214</v>
      </c>
      <c r="D8032" s="731">
        <v>6</v>
      </c>
      <c r="E8032" s="655">
        <v>4</v>
      </c>
      <c r="F8032" s="649">
        <v>23</v>
      </c>
      <c r="G8032" s="649">
        <v>1</v>
      </c>
      <c r="H8032" s="526">
        <f>G8032*F8032</f>
      </c>
      <c r="I8032" s="528"/>
      <c r="J8032" s="528"/>
      <c r="K8032" s="528"/>
      <c r="L8032" s="528"/>
      <c r="M8032" s="528"/>
      <c r="N8032" s="528"/>
      <c r="O8032" s="528"/>
    </row>
    <row r="8033" spans="1:15" ht="15.75" customHeight="1" x14ac:dyDescent="0.25">
      <c r="A8033" s="646">
        <v>2</v>
      </c>
      <c r="B8033" s="647" t="s">
        <v>615</v>
      </c>
      <c r="C8033" s="211" t="s">
        <v>1214</v>
      </c>
      <c r="D8033" s="731"/>
      <c r="E8033" s="731"/>
      <c r="F8033" s="732">
        <v>1</v>
      </c>
      <c r="G8033" s="684" t="s">
        <v>571</v>
      </c>
      <c r="H8033" s="683"/>
      <c r="I8033" s="528"/>
      <c r="J8033" s="528"/>
      <c r="K8033" s="528"/>
      <c r="L8033" s="528"/>
      <c r="M8033" s="528"/>
      <c r="N8033" s="528"/>
      <c r="O8033" s="528"/>
    </row>
    <row r="8034" spans="1:15" ht="15.75" customHeight="1" x14ac:dyDescent="0.25">
      <c r="A8034" s="646"/>
      <c r="B8034" s="647"/>
      <c r="C8034" s="211"/>
      <c r="D8034" s="731"/>
      <c r="E8034" s="731"/>
      <c r="F8034" s="732"/>
      <c r="G8034" s="732"/>
      <c r="H8034" s="683"/>
      <c r="I8034" s="528"/>
      <c r="J8034" s="528"/>
      <c r="K8034" s="528"/>
      <c r="L8034" s="528"/>
      <c r="M8034" s="528"/>
      <c r="N8034" s="528"/>
      <c r="O8034" s="528"/>
    </row>
    <row r="8035" spans="1:15" ht="15.75" customHeight="1" x14ac:dyDescent="0.25">
      <c r="A8035" s="646"/>
      <c r="B8035" s="647"/>
      <c r="C8035" s="211"/>
      <c r="D8035" s="731"/>
      <c r="E8035" s="731"/>
      <c r="F8035" s="732"/>
      <c r="G8035" s="732"/>
      <c r="H8035" s="683"/>
      <c r="I8035" s="528"/>
      <c r="J8035" s="528"/>
      <c r="K8035" s="528"/>
      <c r="L8035" s="528"/>
      <c r="M8035" s="528"/>
      <c r="N8035" s="528"/>
      <c r="O8035" s="528"/>
    </row>
    <row r="8036" spans="1:15" ht="15.75" customHeight="1" x14ac:dyDescent="0.25">
      <c r="A8036" s="560"/>
      <c r="B8036" s="561"/>
      <c r="C8036" s="562"/>
      <c r="D8036" s="602"/>
      <c r="E8036" s="602"/>
      <c r="F8036" s="603"/>
      <c r="G8036" s="630"/>
      <c r="H8036" s="604"/>
    </row>
    <row r="8037" spans="1:15" ht="15.75" customHeight="1" x14ac:dyDescent="0.25">
      <c r="A8037" s="560"/>
      <c r="B8037" s="561"/>
      <c r="C8037" s="562"/>
      <c r="D8037" s="602"/>
      <c r="E8037" s="602"/>
      <c r="F8037" s="603"/>
      <c r="G8037" s="630"/>
      <c r="H8037" s="604"/>
    </row>
    <row r="8038" spans="1:15" ht="15.75" customHeight="1" x14ac:dyDescent="0.25">
      <c r="A8038" s="47"/>
      <c r="B8038" s="561"/>
      <c r="C8038" s="562"/>
      <c r="D8038" s="602"/>
      <c r="E8038" s="602"/>
      <c r="F8038" s="603"/>
      <c r="G8038" s="602"/>
      <c r="H8038" s="604"/>
    </row>
    <row r="8039" spans="1:15" ht="15.75" customHeight="1" x14ac:dyDescent="0.25">
      <c r="A8039" s="62"/>
      <c r="B8039" s="63"/>
      <c r="C8039" s="64" t="s">
        <v>58</v>
      </c>
      <c r="D8039" s="338">
        <f>SUM(D8031:D8038)</f>
      </c>
      <c r="E8039" s="28"/>
      <c r="F8039" s="338">
        <f>SUM(F8031:F8038)</f>
      </c>
      <c r="G8039" s="339"/>
      <c r="H8039" s="328">
        <f>SUM(H8031:H8038)</f>
      </c>
    </row>
    <row r="8040" spans="1:15" ht="15.75" customHeight="1" x14ac:dyDescent="0.25">
      <c r="A8040" s="69"/>
      <c r="B8040" s="70"/>
      <c r="C8040" s="70"/>
      <c r="D8040" s="71"/>
      <c r="E8040" s="70"/>
      <c r="F8040" s="72"/>
      <c r="G8040" s="73"/>
      <c r="H8040" s="74"/>
    </row>
    <row r="8041" spans="1:15" ht="15.75" customHeight="1" x14ac:dyDescent="0.25">
      <c r="A8041" s="85" t="s">
        <v>72</v>
      </c>
      <c r="B8041" s="85"/>
      <c r="C8041" s="85"/>
      <c r="D8041" s="85"/>
      <c r="E8041" s="85"/>
      <c r="F8041" s="85"/>
      <c r="G8041" s="85"/>
      <c r="H8041" s="85"/>
    </row>
    <row r="8042" spans="1:15" ht="15.75" customHeight="1" x14ac:dyDescent="0.25">
      <c r="A8042" s="76"/>
      <c r="B8042" s="76"/>
      <c r="C8042" s="76"/>
      <c r="D8042" s="77" t="s">
        <v>59</v>
      </c>
      <c r="E8042" s="76" t="s">
        <v>60</v>
      </c>
      <c r="F8042" s="76"/>
      <c r="G8042" s="17"/>
      <c r="H8042" s="25"/>
    </row>
    <row r="8043" spans="1:15" ht="15.75" customHeight="1" x14ac:dyDescent="0.25">
      <c r="A8043" s="76"/>
      <c r="B8043" s="76"/>
      <c r="C8043" s="76"/>
      <c r="D8043" s="77"/>
      <c r="E8043" s="76"/>
      <c r="F8043" s="76"/>
      <c r="G8043" s="17"/>
      <c r="H8043" s="25"/>
    </row>
    <row r="8044" spans="1:15" ht="15.75" customHeight="1" x14ac:dyDescent="0.25">
      <c r="A8044" s="76"/>
      <c r="B8044" s="76"/>
      <c r="C8044" s="76"/>
      <c r="D8044" s="77"/>
      <c r="E8044" s="76" t="s">
        <v>61</v>
      </c>
      <c r="F8044" s="76"/>
      <c r="G8044" s="17"/>
      <c r="H8044" s="25"/>
    </row>
    <row r="8045" spans="1:15" ht="15.75" customHeight="1" x14ac:dyDescent="0.25">
      <c r="D8045" s="9"/>
      <c r="H8045" s="9"/>
    </row>
    <row r="8046" spans="1:15" ht="15.75" customHeight="1" x14ac:dyDescent="0.25">
      <c r="D8046" s="9"/>
      <c r="H8046" s="9"/>
    </row>
    <row r="8047" spans="1:15" ht="15.75" customHeight="1" x14ac:dyDescent="0.25">
      <c r="D8047" s="9"/>
      <c r="H8047" s="9"/>
    </row>
    <row r="8048" spans="1:15" ht="15.75" customHeight="1" x14ac:dyDescent="0.25">
      <c r="D8048" s="9"/>
      <c r="H8048" s="9"/>
    </row>
    <row r="8049" spans="4:8" ht="15.75" customHeight="1" x14ac:dyDescent="0.25">
      <c r="D8049" s="9"/>
      <c r="H8049" s="9"/>
    </row>
    <row r="8050" spans="4:8" ht="15.75" customHeight="1" x14ac:dyDescent="0.25">
      <c r="D8050" s="9"/>
      <c r="H8050" s="9"/>
    </row>
    <row r="8051" spans="4:8" ht="15.75" customHeight="1" x14ac:dyDescent="0.25">
      <c r="D8051" s="9"/>
      <c r="H8051" s="9"/>
    </row>
    <row r="8052" spans="4:8" ht="15.75" customHeight="1" x14ac:dyDescent="0.25">
      <c r="D8052" s="9"/>
      <c r="H8052" s="9"/>
    </row>
    <row r="8053" spans="4:8" ht="15.75" customHeight="1" x14ac:dyDescent="0.25">
      <c r="D8053" s="9"/>
      <c r="H8053" s="9"/>
    </row>
    <row r="8054" spans="4:8" ht="15.75" customHeight="1" x14ac:dyDescent="0.25">
      <c r="D8054" s="9"/>
      <c r="H8054" s="9"/>
    </row>
    <row r="8055" spans="4:8" ht="15.75" customHeight="1" x14ac:dyDescent="0.25">
      <c r="D8055" s="9"/>
      <c r="H8055" s="9"/>
    </row>
    <row r="8056" spans="4:8" ht="15.75" customHeight="1" x14ac:dyDescent="0.25">
      <c r="D8056" s="9"/>
      <c r="H8056" s="9"/>
    </row>
    <row r="8057" spans="4:8" ht="15.75" customHeight="1" x14ac:dyDescent="0.25">
      <c r="D8057" s="9"/>
      <c r="H8057" s="9"/>
    </row>
    <row r="8058" spans="4:8" ht="15.75" customHeight="1" x14ac:dyDescent="0.25">
      <c r="D8058" s="9"/>
      <c r="H8058" s="9"/>
    </row>
    <row r="8059" spans="4:8" ht="15.75" customHeight="1" x14ac:dyDescent="0.25">
      <c r="D8059" s="9"/>
      <c r="H8059" s="9"/>
    </row>
    <row r="8060" spans="4:8" ht="15.75" customHeight="1" x14ac:dyDescent="0.25">
      <c r="D8060" s="9"/>
      <c r="H8060" s="9"/>
    </row>
    <row r="8061" spans="4:8" ht="15.75" customHeight="1" x14ac:dyDescent="0.25">
      <c r="D8061" s="9"/>
      <c r="H8061" s="9"/>
    </row>
    <row r="8062" spans="4:8" ht="15.75" customHeight="1" x14ac:dyDescent="0.25">
      <c r="D8062" s="9"/>
      <c r="H8062" s="9"/>
    </row>
    <row r="8063" spans="4:8" ht="15.75" customHeight="1" x14ac:dyDescent="0.25">
      <c r="D8063" s="9"/>
      <c r="H8063" s="9"/>
    </row>
    <row r="8064" spans="4:8" ht="15.75" customHeight="1" x14ac:dyDescent="0.25">
      <c r="D8064" s="9"/>
      <c r="H8064" s="9"/>
    </row>
    <row r="8065" spans="1:8" ht="15.75" customHeight="1" x14ac:dyDescent="0.25">
      <c r="A8065" s="36" t="s">
        <v>21</v>
      </c>
      <c r="B8065" s="36"/>
      <c r="C8065" s="36"/>
      <c r="D8065" s="36"/>
      <c r="E8065" s="36"/>
      <c r="F8065" s="36"/>
      <c r="G8065" s="36"/>
      <c r="H8065" s="36"/>
    </row>
    <row r="8066" spans="1:8" ht="15.75" customHeight="1" x14ac:dyDescent="0.25">
      <c r="A8066" s="17"/>
      <c r="B8066" s="17"/>
      <c r="C8066" s="17"/>
      <c r="D8066" s="18"/>
      <c r="E8066" s="17"/>
      <c r="F8066" s="17"/>
      <c r="G8066" s="17"/>
      <c r="H8066" s="24"/>
    </row>
    <row r="8067" spans="1:8" ht="15.75" customHeight="1" x14ac:dyDescent="0.25">
      <c r="A8067" s="17" t="s">
        <v>28</v>
      </c>
      <c r="B8067" s="17"/>
      <c r="C8067" s="17"/>
      <c r="D8067" s="18"/>
      <c r="E8067" s="17"/>
      <c r="F8067" s="19" t="s">
        <v>24</v>
      </c>
      <c r="G8067" s="21" t="s">
        <v>1315</v>
      </c>
      <c r="H8067" s="22"/>
    </row>
    <row r="8068" spans="1:8" ht="15.75" customHeight="1" x14ac:dyDescent="0.3">
      <c r="A8068" s="17" t="inlineStr">
        <is>
          <t>Dealer-003</t>
        </is>
      </c>
      <c r="B8068" s="87"/>
      <c r="C8068" s="17"/>
      <c r="D8068" s="18"/>
      <c r="E8068" s="17"/>
      <c r="F8068" s="19" t="s">
        <v>29</v>
      </c>
      <c r="G8068" s="17" t="s">
        <v>1316</v>
      </c>
      <c r="H8068" s="18"/>
    </row>
    <row r="8069" spans="1:8" ht="15.75" customHeight="1" x14ac:dyDescent="0.3">
      <c r="A8069" s="17" t="inlineStr">
        <is>
          <t>Address line (redacted)</t>
        </is>
      </c>
      <c r="B8069" s="87"/>
      <c r="C8069" s="17"/>
      <c r="D8069" s="18"/>
      <c r="E8069" s="19"/>
      <c r="F8069" s="17"/>
      <c r="G8069" s="17"/>
      <c r="H8069" s="25"/>
    </row>
    <row r="8070" spans="1:8" ht="15.75" customHeight="1" x14ac:dyDescent="0.3">
      <c r="A8070" s="17" t="inlineStr">
        <is>
          <t>Address line (redacted)</t>
        </is>
      </c>
      <c r="B8070" s="87"/>
      <c r="C8070" s="17"/>
      <c r="D8070" s="18"/>
      <c r="E8070" s="19"/>
      <c r="F8070" s="17"/>
      <c r="G8070" s="17"/>
      <c r="H8070" s="25"/>
    </row>
    <row r="8071" spans="1:8" ht="15.75" customHeight="1" x14ac:dyDescent="0.25">
      <c r="D8071" s="18"/>
      <c r="E8071" s="19"/>
      <c r="F8071" s="17"/>
      <c r="G8071" s="17"/>
      <c r="H8071" s="25"/>
    </row>
    <row r="8072" spans="1:8" ht="15.75" customHeight="1" x14ac:dyDescent="0.25">
      <c r="A8072" s="17" t="s">
        <v>34</v>
      </c>
      <c r="B8072" s="17"/>
      <c r="C8072" s="17"/>
      <c r="D8072" s="18"/>
      <c r="E8072" s="17"/>
      <c r="F8072" s="18"/>
      <c r="G8072" s="17"/>
      <c r="H8072" s="25"/>
    </row>
    <row r="8073" spans="1:8" ht="15.75" customHeight="1" x14ac:dyDescent="0.25">
      <c r="A8073" s="17" t="s">
        <v>35</v>
      </c>
      <c r="B8073" s="17"/>
      <c r="C8073" s="17"/>
      <c r="D8073" s="18"/>
      <c r="E8073" s="17"/>
      <c r="F8073" s="18"/>
      <c r="G8073" s="17"/>
      <c r="H8073" s="25"/>
    </row>
    <row r="8074" spans="1:8" ht="15.75" customHeight="1" x14ac:dyDescent="0.25">
      <c r="A8074" s="17" t="s">
        <v>36</v>
      </c>
      <c r="B8074" s="17"/>
      <c r="C8074" s="17"/>
      <c r="D8074" s="18"/>
      <c r="E8074" s="17"/>
      <c r="F8074" s="18"/>
      <c r="G8074" s="17"/>
      <c r="H8074" s="25"/>
    </row>
    <row r="8075" spans="1:8" ht="15.75" customHeight="1" x14ac:dyDescent="0.25">
      <c r="A8075" s="582" t="s">
        <v>37</v>
      </c>
      <c r="B8075" s="583" t="s">
        <v>38</v>
      </c>
      <c r="C8075" s="584"/>
      <c r="D8075" s="585" t="s">
        <v>39</v>
      </c>
      <c r="E8075" s="586" t="s">
        <v>40</v>
      </c>
      <c r="F8075" s="587" t="s">
        <v>41</v>
      </c>
      <c r="G8075" s="588" t="s">
        <v>42</v>
      </c>
      <c r="H8075" s="589" t="s">
        <v>43</v>
      </c>
    </row>
    <row r="8076" spans="1:8" ht="15.75" customHeight="1" x14ac:dyDescent="0.25">
      <c r="A8076" s="116"/>
      <c r="B8076" s="251"/>
      <c r="C8076" s="249"/>
      <c r="D8076" s="251"/>
      <c r="E8076" s="251"/>
      <c r="F8076" s="590"/>
      <c r="G8076" s="251"/>
      <c r="H8076" s="526"/>
    </row>
    <row r="8077" spans="1:8" ht="15" customHeight="1" x14ac:dyDescent="0.25">
      <c r="A8077" s="680"/>
      <c r="B8077" s="715" t="s">
        <v>1775</v>
      </c>
      <c r="C8077" s="716"/>
      <c r="D8077" s="365"/>
      <c r="E8077" s="365"/>
      <c r="F8077" s="681"/>
      <c r="G8077" s="681"/>
      <c r="H8077" s="526"/>
    </row>
    <row r="8078" spans="1:8" ht="15.75" customHeight="1" x14ac:dyDescent="0.25">
      <c r="A8078" s="646">
        <v>1</v>
      </c>
      <c r="B8078" s="323" t="s">
        <v>81</v>
      </c>
      <c r="C8078" s="211" t="s">
        <v>946</v>
      </c>
      <c r="D8078" s="655">
        <v>5</v>
      </c>
      <c r="E8078" s="655">
        <v>4</v>
      </c>
      <c r="F8078" s="649">
        <v>19</v>
      </c>
      <c r="G8078" s="649">
        <v>1</v>
      </c>
      <c r="H8078" s="683">
        <f>+G8078*F8078</f>
      </c>
    </row>
    <row r="8079" spans="1:8" ht="15.75" customHeight="1" x14ac:dyDescent="0.25">
      <c r="A8079" s="646">
        <v>2</v>
      </c>
      <c r="B8079" s="323" t="s">
        <v>81</v>
      </c>
      <c r="C8079" s="211" t="s">
        <v>946</v>
      </c>
      <c r="D8079" s="655"/>
      <c r="E8079" s="655"/>
      <c r="F8079" s="649">
        <v>1</v>
      </c>
      <c r="G8079" s="654" t="s">
        <v>571</v>
      </c>
      <c r="H8079" s="683"/>
    </row>
    <row r="8080" spans="1:8" ht="33" customHeight="1" x14ac:dyDescent="0.25">
      <c r="A8080" s="646"/>
      <c r="B8080" s="688" t="s">
        <v>1777</v>
      </c>
      <c r="C8080" s="689"/>
      <c r="D8080" s="655"/>
      <c r="E8080" s="655"/>
      <c r="F8080" s="649"/>
      <c r="G8080" s="649"/>
      <c r="H8080" s="526"/>
    </row>
    <row r="8081" spans="1:8" ht="15.75" customHeight="1" x14ac:dyDescent="0.25">
      <c r="A8081" s="646"/>
      <c r="B8081" s="682"/>
      <c r="C8081" s="211"/>
      <c r="D8081" s="651"/>
      <c r="E8081" s="651"/>
      <c r="F8081" s="525"/>
      <c r="G8081" s="525"/>
      <c r="H8081" s="683"/>
    </row>
    <row r="8082" spans="1:8" ht="15" customHeight="1" x14ac:dyDescent="0.25">
      <c r="A8082" s="646"/>
      <c r="B8082" s="715" t="s">
        <v>1778</v>
      </c>
      <c r="C8082" s="716"/>
      <c r="D8082" s="651"/>
      <c r="E8082" s="651"/>
      <c r="F8082" s="525"/>
      <c r="G8082" s="525"/>
      <c r="H8082" s="683"/>
    </row>
    <row r="8083" spans="1:8" ht="15.75" customHeight="1" x14ac:dyDescent="0.25">
      <c r="A8083" s="646">
        <v>3</v>
      </c>
      <c r="B8083" s="682" t="s">
        <v>1779</v>
      </c>
      <c r="C8083" s="211" t="s">
        <v>377</v>
      </c>
      <c r="D8083" s="106">
        <v>5</v>
      </c>
      <c r="E8083" s="106">
        <v>5</v>
      </c>
      <c r="F8083" s="525">
        <v>21</v>
      </c>
      <c r="G8083" s="525">
        <v>1</v>
      </c>
      <c r="H8083" s="683">
        <f>+G8083*F8083</f>
      </c>
    </row>
    <row r="8084" spans="1:8" ht="15.75" customHeight="1" x14ac:dyDescent="0.25">
      <c r="A8084" s="646">
        <v>4</v>
      </c>
      <c r="B8084" s="682" t="s">
        <v>1779</v>
      </c>
      <c r="C8084" s="211" t="s">
        <v>377</v>
      </c>
      <c r="D8084" s="106"/>
      <c r="E8084" s="106"/>
      <c r="F8084" s="525">
        <v>4</v>
      </c>
      <c r="G8084" s="654" t="s">
        <v>571</v>
      </c>
      <c r="H8084" s="683"/>
    </row>
    <row r="8085" spans="1:8" ht="15.75" customHeight="1" x14ac:dyDescent="0.25">
      <c r="A8085" s="646">
        <v>5</v>
      </c>
      <c r="B8085" s="682" t="s">
        <v>239</v>
      </c>
      <c r="C8085" s="211" t="s">
        <v>378</v>
      </c>
      <c r="D8085" s="106">
        <v>5</v>
      </c>
      <c r="E8085" s="106">
        <v>5</v>
      </c>
      <c r="F8085" s="525">
        <v>20</v>
      </c>
      <c r="G8085" s="525">
        <v>1</v>
      </c>
      <c r="H8085" s="683">
        <f>+G8085*F8085</f>
      </c>
    </row>
    <row r="8086" spans="1:8" ht="15.75" customHeight="1" x14ac:dyDescent="0.25">
      <c r="A8086" s="646">
        <v>6</v>
      </c>
      <c r="B8086" s="682" t="s">
        <v>239</v>
      </c>
      <c r="C8086" s="211" t="s">
        <v>378</v>
      </c>
      <c r="D8086" s="106"/>
      <c r="E8086" s="106"/>
      <c r="F8086" s="525">
        <v>5</v>
      </c>
      <c r="G8086" s="654" t="s">
        <v>571</v>
      </c>
      <c r="H8086" s="683"/>
    </row>
    <row r="8087" spans="1:8" ht="15.75" customHeight="1" x14ac:dyDescent="0.25">
      <c r="A8087" s="646"/>
      <c r="B8087" s="682"/>
      <c r="C8087" s="211"/>
      <c r="D8087" s="651"/>
      <c r="E8087" s="651"/>
      <c r="F8087" s="525"/>
      <c r="G8087" s="525"/>
      <c r="H8087" s="683"/>
    </row>
    <row r="8088" spans="1:8" ht="15.75" customHeight="1" x14ac:dyDescent="0.25">
      <c r="A8088" s="646"/>
      <c r="B8088" s="682"/>
      <c r="C8088" s="211"/>
      <c r="D8088" s="651"/>
      <c r="E8088" s="651"/>
      <c r="F8088" s="525"/>
      <c r="G8088" s="525"/>
      <c r="H8088" s="683"/>
    </row>
    <row r="8089" spans="1:8" ht="15.75" customHeight="1" x14ac:dyDescent="0.25">
      <c r="A8089" s="646"/>
      <c r="B8089" s="682"/>
      <c r="C8089" s="211"/>
      <c r="D8089" s="651"/>
      <c r="E8089" s="651"/>
      <c r="F8089" s="525"/>
      <c r="G8089" s="251"/>
      <c r="H8089" s="683"/>
    </row>
    <row r="8090" spans="1:8" ht="15.75" customHeight="1" x14ac:dyDescent="0.25">
      <c r="A8090" s="646"/>
      <c r="B8090" s="323"/>
      <c r="C8090" s="323"/>
      <c r="D8090" s="655"/>
      <c r="E8090" s="655"/>
      <c r="F8090" s="649"/>
      <c r="G8090" s="525"/>
      <c r="H8090" s="526"/>
    </row>
    <row r="8091" spans="1:8" ht="15.75" customHeight="1" x14ac:dyDescent="0.25">
      <c r="A8091" s="646"/>
      <c r="B8091" s="323"/>
      <c r="C8091" s="323"/>
      <c r="D8091" s="731"/>
      <c r="E8091" s="731"/>
      <c r="F8091" s="649"/>
      <c r="G8091" s="525"/>
      <c r="H8091" s="526"/>
    </row>
    <row r="8092" spans="1:8" ht="15.75" customHeight="1" x14ac:dyDescent="0.25">
      <c r="A8092" s="646"/>
      <c r="B8092" s="323"/>
      <c r="C8092" s="323"/>
      <c r="D8092" s="655"/>
      <c r="E8092" s="655"/>
      <c r="F8092" s="649"/>
      <c r="G8092" s="525"/>
      <c r="H8092" s="526"/>
    </row>
    <row r="8093" spans="1:8" ht="15.75" customHeight="1" x14ac:dyDescent="0.25">
      <c r="A8093" s="646"/>
      <c r="B8093" s="720"/>
      <c r="C8093" s="721"/>
      <c r="D8093" s="655"/>
      <c r="E8093" s="655"/>
      <c r="F8093" s="649"/>
      <c r="G8093" s="525"/>
      <c r="H8093" s="526"/>
    </row>
    <row r="8094" spans="1:8" ht="15.75" customHeight="1" x14ac:dyDescent="0.25">
      <c r="A8094" s="62"/>
      <c r="B8094" s="63"/>
      <c r="C8094" s="64" t="s">
        <v>58</v>
      </c>
      <c r="D8094" s="338">
        <f>SUM(D8077:D8093)</f>
      </c>
      <c r="E8094" s="28"/>
      <c r="F8094" s="338">
        <f>SUM(F8077:F8093)</f>
      </c>
      <c r="G8094" s="339"/>
      <c r="H8094" s="328">
        <f>SUM(H8078:H8093)</f>
      </c>
    </row>
    <row r="8095" spans="1:8" ht="15.75" customHeight="1" x14ac:dyDescent="0.25">
      <c r="A8095" s="69"/>
      <c r="B8095" s="70"/>
      <c r="C8095" s="70"/>
      <c r="D8095" s="71"/>
      <c r="E8095" s="70"/>
      <c r="F8095" s="72"/>
      <c r="G8095" s="73"/>
      <c r="H8095" s="74"/>
    </row>
    <row r="8096" spans="1:8" ht="15.75" customHeight="1" x14ac:dyDescent="0.25">
      <c r="A8096" s="85" t="s">
        <v>72</v>
      </c>
      <c r="B8096" s="85"/>
      <c r="C8096" s="85"/>
      <c r="D8096" s="85"/>
      <c r="E8096" s="85"/>
      <c r="F8096" s="85"/>
      <c r="G8096" s="85"/>
      <c r="H8096" s="85"/>
    </row>
    <row r="8097" spans="1:8" ht="15.75" customHeight="1" x14ac:dyDescent="0.25">
      <c r="A8097" s="76"/>
      <c r="B8097" s="76"/>
      <c r="C8097" s="76"/>
      <c r="D8097" s="77" t="s">
        <v>59</v>
      </c>
      <c r="E8097" s="76" t="s">
        <v>60</v>
      </c>
      <c r="F8097" s="76"/>
      <c r="G8097" s="17"/>
      <c r="H8097" s="25"/>
    </row>
    <row r="8098" spans="1:8" ht="15.75" customHeight="1" x14ac:dyDescent="0.25">
      <c r="A8098" s="76"/>
      <c r="B8098" s="76"/>
      <c r="C8098" s="76"/>
      <c r="D8098" s="77"/>
      <c r="E8098" s="76"/>
      <c r="F8098" s="76"/>
      <c r="G8098" s="17"/>
      <c r="H8098" s="25"/>
    </row>
    <row r="8099" spans="1:8" ht="15.75" customHeight="1" x14ac:dyDescent="0.25">
      <c r="A8099" s="76"/>
      <c r="B8099" s="76"/>
      <c r="C8099" s="76"/>
      <c r="D8099" s="77"/>
      <c r="E8099" s="76" t="s">
        <v>61</v>
      </c>
      <c r="F8099" s="76"/>
      <c r="G8099" s="17"/>
      <c r="H8099" s="25"/>
    </row>
    <row r="8100" spans="1:8" ht="15.75" customHeight="1" x14ac:dyDescent="0.25">
      <c r="D8100" s="9"/>
      <c r="H8100" s="9"/>
    </row>
    <row r="8101" spans="1:8" ht="15.75" customHeight="1" x14ac:dyDescent="0.25">
      <c r="D8101" s="9"/>
      <c r="H8101" s="9"/>
    </row>
    <row r="8102" spans="1:8" ht="15.75" customHeight="1" x14ac:dyDescent="0.25">
      <c r="D8102" s="9"/>
      <c r="H8102" s="9"/>
    </row>
    <row r="8103" spans="1:8" ht="15.75" customHeight="1" x14ac:dyDescent="0.25">
      <c r="D8103" s="9"/>
      <c r="H8103" s="9"/>
    </row>
    <row r="8104" spans="1:8" ht="15.75" customHeight="1" x14ac:dyDescent="0.25">
      <c r="D8104" s="9"/>
      <c r="H8104" s="9"/>
    </row>
    <row r="8105" spans="1:8" ht="15.75" customHeight="1" x14ac:dyDescent="0.25">
      <c r="D8105" s="9"/>
      <c r="H8105" s="9"/>
    </row>
    <row r="8106" spans="1:8" ht="15.75" customHeight="1" x14ac:dyDescent="0.25">
      <c r="D8106" s="9"/>
      <c r="H8106" s="9"/>
    </row>
    <row r="8107" spans="1:8" ht="15.75" customHeight="1" x14ac:dyDescent="0.25">
      <c r="D8107" s="9"/>
      <c r="H8107" s="9"/>
    </row>
    <row r="8108" spans="1:8" ht="15.75" customHeight="1" x14ac:dyDescent="0.25">
      <c r="D8108" s="9"/>
      <c r="H8108" s="9"/>
    </row>
    <row r="8109" spans="1:8" ht="15.75" customHeight="1" x14ac:dyDescent="0.25">
      <c r="A8109" s="36" t="s">
        <v>21</v>
      </c>
      <c r="B8109" s="36"/>
      <c r="C8109" s="36"/>
      <c r="D8109" s="36"/>
      <c r="E8109" s="36"/>
      <c r="F8109" s="36"/>
      <c r="G8109" s="36"/>
      <c r="H8109" s="36"/>
    </row>
    <row r="8110" spans="1:8" ht="15.75" customHeight="1" x14ac:dyDescent="0.25">
      <c r="A8110" s="17"/>
      <c r="B8110" s="17"/>
      <c r="C8110" s="17"/>
      <c r="D8110" s="18"/>
      <c r="E8110" s="17"/>
      <c r="F8110" s="17"/>
      <c r="G8110" s="17"/>
      <c r="H8110" s="24"/>
    </row>
    <row r="8111" spans="1:8" ht="15.75" customHeight="1" x14ac:dyDescent="0.25">
      <c r="A8111" s="17" t="s">
        <v>28</v>
      </c>
      <c r="B8111" s="17"/>
      <c r="C8111" s="17"/>
      <c r="D8111" s="18"/>
      <c r="E8111" s="17"/>
      <c r="F8111" s="19" t="s">
        <v>24</v>
      </c>
      <c r="G8111" s="21" t="s">
        <v>1320</v>
      </c>
      <c r="H8111" s="22"/>
    </row>
    <row r="8112" spans="1:8" ht="15.75" customHeight="1" x14ac:dyDescent="0.3">
      <c r="A8112" s="17" t="inlineStr">
        <is>
          <t>Dealer-004</t>
        </is>
      </c>
      <c r="B8112" s="87"/>
      <c r="C8112" s="17"/>
      <c r="D8112" s="18"/>
      <c r="E8112" s="17"/>
      <c r="F8112" s="19" t="s">
        <v>29</v>
      </c>
      <c r="G8112" s="17" t="s">
        <v>1321</v>
      </c>
      <c r="H8112" s="18"/>
    </row>
    <row r="8113" spans="1:8" ht="15.75" customHeight="1" x14ac:dyDescent="0.3">
      <c r="A8113" s="17" t="inlineStr">
        <is>
          <t>Address line (redacted)</t>
        </is>
      </c>
      <c r="B8113" s="87"/>
      <c r="C8113" s="17"/>
      <c r="D8113" s="18"/>
      <c r="E8113" s="19"/>
      <c r="F8113" s="17"/>
      <c r="G8113" s="17"/>
      <c r="H8113" s="25"/>
    </row>
    <row r="8114" spans="1:8" ht="15.75" customHeight="1" x14ac:dyDescent="0.3">
      <c r="A8114" s="17" t="inlineStr">
        <is>
          <t>Address line (redacted)</t>
        </is>
      </c>
      <c r="B8114" s="87"/>
      <c r="C8114" s="17"/>
      <c r="D8114" s="18"/>
      <c r="E8114" s="19"/>
      <c r="F8114" s="17"/>
      <c r="G8114" s="17"/>
      <c r="H8114" s="25"/>
    </row>
    <row r="8115" spans="1:8" ht="15.75" customHeight="1" x14ac:dyDescent="0.25">
      <c r="D8115" s="18"/>
      <c r="E8115" s="19"/>
      <c r="F8115" s="17"/>
      <c r="G8115" s="17"/>
      <c r="H8115" s="25"/>
    </row>
    <row r="8116" spans="1:8" ht="15.75" customHeight="1" x14ac:dyDescent="0.25">
      <c r="A8116" s="17" t="s">
        <v>34</v>
      </c>
      <c r="B8116" s="17"/>
      <c r="C8116" s="17"/>
      <c r="D8116" s="18"/>
      <c r="E8116" s="17"/>
      <c r="F8116" s="18"/>
      <c r="G8116" s="17"/>
      <c r="H8116" s="25"/>
    </row>
    <row r="8117" spans="1:8" ht="15.75" customHeight="1" x14ac:dyDescent="0.25">
      <c r="A8117" s="17" t="s">
        <v>35</v>
      </c>
      <c r="B8117" s="17"/>
      <c r="C8117" s="17"/>
      <c r="D8117" s="18"/>
      <c r="E8117" s="17"/>
      <c r="F8117" s="18"/>
      <c r="G8117" s="17"/>
      <c r="H8117" s="25"/>
    </row>
    <row r="8118" spans="1:8" ht="15.75" customHeight="1" x14ac:dyDescent="0.25">
      <c r="A8118" s="17" t="s">
        <v>36</v>
      </c>
      <c r="B8118" s="17"/>
      <c r="C8118" s="17"/>
      <c r="D8118" s="18"/>
      <c r="E8118" s="17"/>
      <c r="F8118" s="18"/>
      <c r="G8118" s="17"/>
      <c r="H8118" s="25"/>
    </row>
    <row r="8119" spans="1:8" ht="15.75" customHeight="1" x14ac:dyDescent="0.25">
      <c r="A8119" s="582" t="s">
        <v>37</v>
      </c>
      <c r="B8119" s="583" t="s">
        <v>38</v>
      </c>
      <c r="C8119" s="584"/>
      <c r="D8119" s="585" t="s">
        <v>39</v>
      </c>
      <c r="E8119" s="586" t="s">
        <v>40</v>
      </c>
      <c r="F8119" s="587" t="s">
        <v>41</v>
      </c>
      <c r="G8119" s="588" t="s">
        <v>42</v>
      </c>
      <c r="H8119" s="589" t="s">
        <v>43</v>
      </c>
    </row>
    <row r="8120" spans="1:8" ht="15.75" customHeight="1" x14ac:dyDescent="0.25">
      <c r="A8120" s="116"/>
      <c r="B8120" s="251"/>
      <c r="C8120" s="249"/>
      <c r="D8120" s="251"/>
      <c r="E8120" s="251"/>
      <c r="F8120" s="590"/>
      <c r="G8120" s="251"/>
      <c r="H8120" s="526"/>
    </row>
    <row r="8121" spans="1:8" ht="15.75" customHeight="1" x14ac:dyDescent="0.25">
      <c r="A8121" s="558"/>
      <c r="B8121" s="370" t="s">
        <v>572</v>
      </c>
      <c r="C8121" s="371"/>
      <c r="D8121" s="234"/>
      <c r="E8121" s="363"/>
      <c r="F8121" s="559"/>
      <c r="G8121" s="115"/>
      <c r="H8121" s="45"/>
    </row>
    <row r="8122" spans="1:8" ht="15.75" customHeight="1" x14ac:dyDescent="0.25">
      <c r="A8122" s="646">
        <v>1</v>
      </c>
      <c r="B8122" s="647" t="s">
        <v>172</v>
      </c>
      <c r="C8122" s="211" t="s">
        <v>1000</v>
      </c>
      <c r="D8122" s="658">
        <v>1</v>
      </c>
      <c r="E8122" s="658">
        <v>200</v>
      </c>
      <c r="F8122" s="649">
        <v>190</v>
      </c>
      <c r="G8122" s="649">
        <v>1</v>
      </c>
      <c r="H8122" s="526">
        <f>G8122*F8122</f>
      </c>
    </row>
    <row r="8123" spans="1:8" ht="15.75" customHeight="1" x14ac:dyDescent="0.25">
      <c r="A8123" s="646">
        <v>2</v>
      </c>
      <c r="B8123" s="647" t="s">
        <v>172</v>
      </c>
      <c r="C8123" s="211" t="s">
        <v>1000</v>
      </c>
      <c r="D8123" s="660"/>
      <c r="E8123" s="660"/>
      <c r="F8123" s="732">
        <v>10</v>
      </c>
      <c r="G8123" s="684" t="s">
        <v>571</v>
      </c>
      <c r="H8123" s="683"/>
    </row>
    <row r="8124" spans="1:8" ht="15.75" customHeight="1" x14ac:dyDescent="0.25">
      <c r="A8124" s="646"/>
      <c r="B8124" s="647"/>
      <c r="C8124" s="211"/>
      <c r="D8124" s="731"/>
      <c r="E8124" s="731"/>
      <c r="F8124" s="732"/>
      <c r="G8124" s="732"/>
      <c r="H8124" s="683"/>
    </row>
    <row r="8125" spans="1:8" ht="15.75" customHeight="1" x14ac:dyDescent="0.25">
      <c r="A8125" s="646"/>
      <c r="B8125" s="647"/>
      <c r="C8125" s="211"/>
      <c r="D8125" s="731"/>
      <c r="E8125" s="731"/>
      <c r="F8125" s="732"/>
      <c r="G8125" s="732"/>
      <c r="H8125" s="683"/>
    </row>
    <row r="8126" spans="1:8" ht="15.75" customHeight="1" x14ac:dyDescent="0.25">
      <c r="A8126" s="560"/>
      <c r="B8126" s="561"/>
      <c r="C8126" s="562"/>
      <c r="D8126" s="602"/>
      <c r="E8126" s="602"/>
      <c r="F8126" s="603"/>
      <c r="G8126" s="630"/>
      <c r="H8126" s="604"/>
    </row>
    <row r="8127" spans="1:8" ht="15.75" customHeight="1" x14ac:dyDescent="0.25">
      <c r="A8127" s="560"/>
      <c r="B8127" s="561"/>
      <c r="C8127" s="562"/>
      <c r="D8127" s="602"/>
      <c r="E8127" s="602"/>
      <c r="F8127" s="603"/>
      <c r="G8127" s="630"/>
      <c r="H8127" s="604"/>
    </row>
    <row r="8128" spans="1:8" ht="15.75" customHeight="1" x14ac:dyDescent="0.25">
      <c r="A8128" s="47"/>
      <c r="B8128" s="561"/>
      <c r="C8128" s="562"/>
      <c r="D8128" s="602"/>
      <c r="E8128" s="602"/>
      <c r="F8128" s="603"/>
      <c r="G8128" s="602"/>
      <c r="H8128" s="604"/>
    </row>
    <row r="8129" spans="1:8" ht="15.75" customHeight="1" x14ac:dyDescent="0.25">
      <c r="A8129" s="62"/>
      <c r="B8129" s="63"/>
      <c r="C8129" s="64" t="s">
        <v>58</v>
      </c>
      <c r="D8129" s="338">
        <f>SUM(D8121:D8128)</f>
      </c>
      <c r="E8129" s="28"/>
      <c r="F8129" s="338">
        <f>SUM(F8121:F8128)</f>
      </c>
      <c r="G8129" s="339"/>
      <c r="H8129" s="328">
        <f>SUM(H8121:H8128)</f>
      </c>
    </row>
    <row r="8130" spans="1:8" ht="15.75" customHeight="1" x14ac:dyDescent="0.25">
      <c r="A8130" s="69"/>
      <c r="B8130" s="70"/>
      <c r="C8130" s="70"/>
      <c r="D8130" s="71"/>
      <c r="E8130" s="70"/>
      <c r="F8130" s="72"/>
      <c r="G8130" s="73"/>
      <c r="H8130" s="74"/>
    </row>
    <row r="8131" spans="1:8" ht="15.75" customHeight="1" x14ac:dyDescent="0.25">
      <c r="A8131" s="85" t="s">
        <v>72</v>
      </c>
      <c r="B8131" s="85"/>
      <c r="C8131" s="85"/>
      <c r="D8131" s="85"/>
      <c r="E8131" s="85"/>
      <c r="F8131" s="85"/>
      <c r="G8131" s="85"/>
      <c r="H8131" s="85"/>
    </row>
    <row r="8132" spans="1:8" ht="15.75" customHeight="1" x14ac:dyDescent="0.25">
      <c r="A8132" s="76"/>
      <c r="B8132" s="76"/>
      <c r="C8132" s="76"/>
      <c r="D8132" s="77" t="s">
        <v>59</v>
      </c>
      <c r="E8132" s="76" t="s">
        <v>60</v>
      </c>
      <c r="F8132" s="76"/>
      <c r="G8132" s="17"/>
      <c r="H8132" s="25"/>
    </row>
    <row r="8133" spans="1:8" ht="15.75" customHeight="1" x14ac:dyDescent="0.25">
      <c r="A8133" s="76"/>
      <c r="B8133" s="76"/>
      <c r="C8133" s="76"/>
      <c r="D8133" s="77"/>
      <c r="E8133" s="76"/>
      <c r="F8133" s="76"/>
      <c r="G8133" s="17"/>
      <c r="H8133" s="25"/>
    </row>
    <row r="8134" spans="1:8" ht="15.75" customHeight="1" x14ac:dyDescent="0.25">
      <c r="A8134" s="76"/>
      <c r="B8134" s="76"/>
      <c r="C8134" s="76"/>
      <c r="D8134" s="77"/>
      <c r="E8134" s="76" t="s">
        <v>61</v>
      </c>
      <c r="F8134" s="76"/>
      <c r="G8134" s="17"/>
      <c r="H8134" s="25"/>
    </row>
    <row r="8135" spans="1:8" ht="15.75" customHeight="1" x14ac:dyDescent="0.25">
      <c r="D8135" s="9"/>
      <c r="H8135" s="9"/>
    </row>
    <row r="8136" spans="1:8" ht="15.75" customHeight="1" x14ac:dyDescent="0.25">
      <c r="D8136" s="9"/>
      <c r="H8136" s="9"/>
    </row>
    <row r="8137" spans="1:8" ht="15.75" customHeight="1" x14ac:dyDescent="0.25">
      <c r="D8137" s="9"/>
      <c r="H8137" s="9"/>
    </row>
    <row r="8138" spans="1:8" ht="15.75" customHeight="1" x14ac:dyDescent="0.25">
      <c r="D8138" s="9"/>
      <c r="H8138" s="9"/>
    </row>
    <row r="8139" spans="1:8" ht="15.75" customHeight="1" x14ac:dyDescent="0.25">
      <c r="D8139" s="9"/>
      <c r="H8139" s="9"/>
    </row>
    <row r="8140" spans="1:8" ht="15.75" customHeight="1" x14ac:dyDescent="0.25">
      <c r="D8140" s="9"/>
      <c r="H8140" s="9"/>
    </row>
    <row r="8141" spans="1:8" ht="15.75" customHeight="1" x14ac:dyDescent="0.25">
      <c r="D8141" s="9"/>
      <c r="H8141" s="9"/>
    </row>
    <row r="8142" spans="1:8" ht="15.75" customHeight="1" x14ac:dyDescent="0.25">
      <c r="D8142" s="9"/>
      <c r="H8142" s="9"/>
    </row>
    <row r="8143" spans="1:8" ht="15.75" customHeight="1" x14ac:dyDescent="0.25">
      <c r="D8143" s="9"/>
      <c r="H8143" s="9"/>
    </row>
    <row r="8144" spans="1:8" ht="15.75" customHeight="1" x14ac:dyDescent="0.25">
      <c r="D8144" s="9"/>
      <c r="H8144" s="9"/>
    </row>
    <row r="8145" spans="1:8" ht="15.75" customHeight="1" x14ac:dyDescent="0.25">
      <c r="D8145" s="9"/>
      <c r="H8145" s="9"/>
    </row>
    <row r="8146" spans="1:8" ht="15.75" customHeight="1" x14ac:dyDescent="0.25">
      <c r="D8146" s="9"/>
      <c r="H8146" s="9"/>
    </row>
    <row r="8147" spans="1:8" ht="15.75" customHeight="1" x14ac:dyDescent="0.25">
      <c r="D8147" s="9"/>
      <c r="H8147" s="9"/>
    </row>
    <row r="8148" spans="1:8" ht="15.75" customHeight="1" x14ac:dyDescent="0.25">
      <c r="D8148" s="9"/>
      <c r="H8148" s="9"/>
    </row>
    <row r="8149" spans="1:8" ht="15.75" customHeight="1" x14ac:dyDescent="0.25">
      <c r="D8149" s="9"/>
      <c r="H8149" s="9"/>
    </row>
    <row r="8150" spans="1:8" ht="15.75" customHeight="1" x14ac:dyDescent="0.25">
      <c r="D8150" s="9"/>
      <c r="H8150" s="9"/>
    </row>
    <row r="8151" spans="1:8" ht="15.75" customHeight="1" x14ac:dyDescent="0.25">
      <c r="D8151" s="9"/>
      <c r="H8151" s="9"/>
    </row>
    <row r="8152" spans="1:8" ht="15.75" customHeight="1" x14ac:dyDescent="0.25">
      <c r="D8152" s="9"/>
      <c r="H8152" s="9"/>
    </row>
    <row r="8153" spans="1:8" ht="15.75" customHeight="1" x14ac:dyDescent="0.25">
      <c r="D8153" s="9"/>
      <c r="H8153" s="9"/>
    </row>
    <row r="8154" spans="1:8" ht="15.75" customHeight="1" x14ac:dyDescent="0.25">
      <c r="A8154" s="36" t="s">
        <v>21</v>
      </c>
      <c r="B8154" s="36"/>
      <c r="C8154" s="36"/>
      <c r="D8154" s="36"/>
      <c r="E8154" s="36"/>
      <c r="F8154" s="36"/>
      <c r="G8154" s="36"/>
      <c r="H8154" s="36"/>
    </row>
    <row r="8155" spans="1:8" ht="15.75" customHeight="1" x14ac:dyDescent="0.25">
      <c r="A8155" s="17"/>
      <c r="B8155" s="17"/>
      <c r="C8155" s="17"/>
      <c r="D8155" s="18"/>
      <c r="E8155" s="17"/>
      <c r="F8155" s="17"/>
      <c r="G8155" s="17"/>
      <c r="H8155" s="24"/>
    </row>
    <row r="8156" spans="1:8" ht="15.75" customHeight="1" x14ac:dyDescent="0.25">
      <c r="A8156" s="17" t="s">
        <v>28</v>
      </c>
      <c r="B8156" s="17"/>
      <c r="C8156" s="17"/>
      <c r="D8156" s="18"/>
      <c r="E8156" s="17"/>
      <c r="F8156" s="19" t="s">
        <v>24</v>
      </c>
      <c r="G8156" s="21" t="s">
        <v>1323</v>
      </c>
      <c r="H8156" s="22"/>
    </row>
    <row r="8157" spans="1:8" ht="15.75" customHeight="1" x14ac:dyDescent="0.3">
      <c r="A8157" s="87" t="inlineStr">
        <is>
          <t>Dealer-002</t>
        </is>
      </c>
      <c r="B8157" s="87"/>
      <c r="C8157" s="17"/>
      <c r="D8157" s="18"/>
      <c r="E8157" s="17"/>
      <c r="F8157" s="19" t="s">
        <v>29</v>
      </c>
      <c r="G8157" s="17" t="s">
        <v>1324</v>
      </c>
      <c r="H8157" s="18"/>
    </row>
    <row r="8158" spans="1:8" ht="15.75" customHeight="1" x14ac:dyDescent="0.3">
      <c r="A8158" s="87" t="inlineStr">
        <is>
          <t>Address line (redacted)</t>
        </is>
      </c>
      <c r="B8158" s="87"/>
      <c r="C8158" s="17"/>
      <c r="D8158" s="18"/>
      <c r="E8158" s="19"/>
      <c r="F8158" s="17"/>
      <c r="G8158" s="17"/>
      <c r="H8158" s="25"/>
    </row>
    <row r="8159" spans="1:8" ht="15.75" customHeight="1" x14ac:dyDescent="0.3">
      <c r="A8159" s="87" t="inlineStr">
        <is>
          <t>Address line (redacted)</t>
        </is>
      </c>
      <c r="B8159" s="87"/>
      <c r="C8159" s="17"/>
      <c r="D8159" s="24"/>
      <c r="E8159" s="17"/>
      <c r="F8159" s="18"/>
      <c r="G8159" s="17"/>
      <c r="H8159" s="25"/>
    </row>
    <row r="8160" spans="1:8" ht="15.75" customHeight="1" x14ac:dyDescent="0.25">
      <c r="D8160" s="24"/>
      <c r="E8160" s="17"/>
      <c r="F8160" s="18"/>
      <c r="G8160" s="17"/>
      <c r="H8160" s="25"/>
    </row>
    <row r="8161" spans="1:8" ht="15.75" customHeight="1" x14ac:dyDescent="0.25">
      <c r="A8161" s="17" t="s">
        <v>34</v>
      </c>
      <c r="B8161" s="17"/>
      <c r="C8161" s="17"/>
      <c r="D8161" s="18"/>
      <c r="E8161" s="17"/>
      <c r="F8161" s="18"/>
      <c r="G8161" s="17"/>
      <c r="H8161" s="25"/>
    </row>
    <row r="8162" spans="1:8" ht="15.75" customHeight="1" x14ac:dyDescent="0.25">
      <c r="A8162" s="17" t="s">
        <v>35</v>
      </c>
      <c r="B8162" s="17"/>
      <c r="C8162" s="17"/>
      <c r="D8162" s="18"/>
      <c r="E8162" s="17"/>
      <c r="F8162" s="18"/>
      <c r="G8162" s="17"/>
      <c r="H8162" s="25"/>
    </row>
    <row r="8163" spans="1:8" ht="15.75" customHeight="1" x14ac:dyDescent="0.25">
      <c r="A8163" s="17" t="s">
        <v>36</v>
      </c>
      <c r="B8163" s="17"/>
      <c r="C8163" s="17"/>
      <c r="D8163" s="18"/>
      <c r="E8163" s="17"/>
      <c r="F8163" s="18"/>
      <c r="G8163" s="17"/>
      <c r="H8163" s="25"/>
    </row>
    <row r="8164" spans="1:8" ht="15.75" customHeight="1" x14ac:dyDescent="0.25">
      <c r="A8164" s="26" t="s">
        <v>37</v>
      </c>
      <c r="B8164" s="27" t="s">
        <v>38</v>
      </c>
      <c r="C8164" s="401"/>
      <c r="D8164" s="663" t="s">
        <v>39</v>
      </c>
      <c r="E8164" s="403" t="s">
        <v>40</v>
      </c>
      <c r="F8164" s="30" t="s">
        <v>41</v>
      </c>
      <c r="G8164" s="31" t="s">
        <v>42</v>
      </c>
      <c r="H8164" s="33" t="s">
        <v>43</v>
      </c>
    </row>
    <row r="8165" spans="1:8" ht="15.75" customHeight="1" x14ac:dyDescent="0.25">
      <c r="A8165" s="550"/>
      <c r="B8165" s="551"/>
      <c r="C8165" s="552"/>
      <c r="D8165" s="553"/>
      <c r="E8165" s="553"/>
      <c r="F8165" s="554"/>
      <c r="G8165" s="555"/>
      <c r="H8165" s="556"/>
    </row>
    <row r="8166" spans="1:8" ht="15" customHeight="1" x14ac:dyDescent="0.25">
      <c r="A8166" s="47"/>
      <c r="B8166" s="370" t="s">
        <v>825</v>
      </c>
      <c r="C8166" s="371"/>
      <c r="D8166" s="194"/>
      <c r="E8166" s="300"/>
      <c r="F8166" s="296"/>
      <c r="G8166" s="43"/>
      <c r="H8166" s="45"/>
    </row>
    <row r="8167" spans="1:8" ht="15.75" customHeight="1" x14ac:dyDescent="0.25">
      <c r="A8167" s="524">
        <v>1</v>
      </c>
      <c r="B8167" s="323" t="s">
        <v>1784</v>
      </c>
      <c r="C8167" s="211" t="s">
        <v>508</v>
      </c>
      <c r="D8167" s="106">
        <v>4</v>
      </c>
      <c r="E8167" s="106">
        <v>25</v>
      </c>
      <c r="F8167" s="566">
        <f>+E8167*D8167</f>
      </c>
      <c r="G8167" s="525">
        <v>1</v>
      </c>
      <c r="H8167" s="570">
        <f>+G8167*F8167</f>
      </c>
    </row>
    <row r="8168" spans="1:8" ht="15.75" customHeight="1" x14ac:dyDescent="0.25">
      <c r="A8168" s="524"/>
      <c r="B8168" s="561"/>
      <c r="C8168" s="687"/>
      <c r="D8168" s="664"/>
      <c r="E8168" s="664"/>
      <c r="F8168" s="566"/>
      <c r="G8168" s="525"/>
      <c r="H8168" s="570"/>
    </row>
    <row r="8169" spans="1:8" ht="15.75" customHeight="1" x14ac:dyDescent="0.25">
      <c r="A8169" s="47"/>
      <c r="B8169" s="333"/>
      <c r="C8169" s="666"/>
      <c r="D8169" s="194"/>
      <c r="E8169" s="194"/>
      <c r="F8169" s="43"/>
      <c r="G8169" s="194"/>
      <c r="H8169" s="45"/>
    </row>
    <row r="8170" spans="1:8" ht="15.75" customHeight="1" x14ac:dyDescent="0.25">
      <c r="A8170" s="62"/>
      <c r="B8170" s="63"/>
      <c r="C8170" s="667" t="s">
        <v>58</v>
      </c>
      <c r="D8170" s="338">
        <f>SUM(D8167:D8169)</f>
      </c>
      <c r="E8170" s="28"/>
      <c r="F8170" s="338">
        <f>SUM(F8166:F8169)</f>
      </c>
      <c r="G8170" s="339"/>
      <c r="H8170" s="328">
        <f>SUM(H8167:H8169)</f>
      </c>
    </row>
    <row r="8171" spans="1:8" ht="15.75" customHeight="1" x14ac:dyDescent="0.25">
      <c r="A8171" s="69"/>
      <c r="B8171" s="70"/>
      <c r="C8171" s="70"/>
      <c r="D8171" s="71"/>
      <c r="E8171" s="70"/>
      <c r="F8171" s="72"/>
      <c r="G8171" s="73"/>
      <c r="H8171" s="74"/>
    </row>
    <row r="8172" spans="1:8" ht="15.75" customHeight="1" x14ac:dyDescent="0.25">
      <c r="A8172" s="85" t="s">
        <v>72</v>
      </c>
      <c r="B8172" s="85"/>
      <c r="C8172" s="85"/>
      <c r="D8172" s="85"/>
      <c r="E8172" s="85"/>
      <c r="F8172" s="85"/>
      <c r="G8172" s="85"/>
      <c r="H8172" s="85"/>
    </row>
    <row r="8173" spans="1:8" ht="15.75" customHeight="1" x14ac:dyDescent="0.25">
      <c r="A8173" s="76"/>
      <c r="B8173" s="76"/>
      <c r="C8173" s="76"/>
      <c r="D8173" s="77" t="s">
        <v>59</v>
      </c>
      <c r="E8173" s="76" t="s">
        <v>60</v>
      </c>
      <c r="F8173" s="76"/>
      <c r="G8173" s="17"/>
      <c r="H8173" s="25"/>
    </row>
    <row r="8174" spans="1:8" ht="15.75" customHeight="1" x14ac:dyDescent="0.25">
      <c r="A8174" s="76"/>
      <c r="B8174" s="76"/>
      <c r="C8174" s="76"/>
      <c r="D8174" s="77"/>
      <c r="E8174" s="76"/>
      <c r="F8174" s="76"/>
      <c r="G8174" s="17"/>
      <c r="H8174" s="25"/>
    </row>
    <row r="8175" spans="1:8" ht="15.75" customHeight="1" x14ac:dyDescent="0.25">
      <c r="A8175" s="76"/>
      <c r="B8175" s="76"/>
      <c r="C8175" s="76"/>
      <c r="D8175" s="77"/>
      <c r="E8175" s="76" t="s">
        <v>61</v>
      </c>
      <c r="F8175" s="76"/>
      <c r="G8175" s="17"/>
      <c r="H8175" s="25"/>
    </row>
    <row r="8176" spans="1:8" ht="15.75" customHeight="1" x14ac:dyDescent="0.25">
      <c r="D8176" s="9"/>
      <c r="H8176" s="9"/>
    </row>
    <row r="8177" spans="4:8" ht="15.75" customHeight="1" x14ac:dyDescent="0.25">
      <c r="D8177" s="9"/>
      <c r="H8177" s="9"/>
    </row>
    <row r="8178" spans="4:8" ht="15.75" customHeight="1" x14ac:dyDescent="0.25">
      <c r="D8178" s="9"/>
      <c r="H8178" s="9"/>
    </row>
    <row r="8179" spans="4:8" ht="15.75" customHeight="1" x14ac:dyDescent="0.25">
      <c r="D8179" s="9"/>
      <c r="H8179" s="9"/>
    </row>
    <row r="8180" spans="4:8" ht="15.75" customHeight="1" x14ac:dyDescent="0.25">
      <c r="D8180" s="9"/>
      <c r="H8180" s="9"/>
    </row>
    <row r="8181" spans="4:8" ht="15.75" customHeight="1" x14ac:dyDescent="0.25">
      <c r="D8181" s="9"/>
      <c r="H8181" s="9"/>
    </row>
    <row r="8182" spans="4:8" ht="15.75" customHeight="1" x14ac:dyDescent="0.25">
      <c r="D8182" s="9"/>
      <c r="H8182" s="9"/>
    </row>
    <row r="8183" spans="4:8" ht="15.75" customHeight="1" x14ac:dyDescent="0.25">
      <c r="D8183" s="9"/>
      <c r="H8183" s="9"/>
    </row>
    <row r="8184" spans="4:8" ht="15.75" customHeight="1" x14ac:dyDescent="0.25">
      <c r="D8184" s="9"/>
      <c r="H8184" s="9"/>
    </row>
    <row r="8185" spans="4:8" ht="15.75" customHeight="1" x14ac:dyDescent="0.25">
      <c r="D8185" s="9"/>
      <c r="H8185" s="9"/>
    </row>
    <row r="8186" spans="4:8" ht="15.75" customHeight="1" x14ac:dyDescent="0.25">
      <c r="D8186" s="9"/>
      <c r="H8186" s="9"/>
    </row>
    <row r="8187" spans="4:8" ht="15.75" customHeight="1" x14ac:dyDescent="0.25">
      <c r="D8187" s="9"/>
      <c r="H8187" s="9"/>
    </row>
    <row r="8188" spans="4:8" ht="15.75" customHeight="1" x14ac:dyDescent="0.25">
      <c r="D8188" s="9"/>
      <c r="H8188" s="9"/>
    </row>
    <row r="8189" spans="4:8" ht="15.75" customHeight="1" x14ac:dyDescent="0.25">
      <c r="D8189" s="9"/>
      <c r="H8189" s="9"/>
    </row>
    <row r="8190" spans="4:8" ht="15.75" customHeight="1" x14ac:dyDescent="0.25">
      <c r="D8190" s="9"/>
      <c r="H8190" s="9"/>
    </row>
    <row r="8191" spans="4:8" ht="15.75" customHeight="1" x14ac:dyDescent="0.25">
      <c r="D8191" s="9"/>
      <c r="H8191" s="9"/>
    </row>
    <row r="8192" spans="4:8" ht="15.75" customHeight="1" x14ac:dyDescent="0.25">
      <c r="D8192" s="9"/>
      <c r="H8192" s="9"/>
    </row>
    <row r="8193" spans="1:8" ht="15.75" customHeight="1" x14ac:dyDescent="0.25">
      <c r="D8193" s="9"/>
      <c r="H8193" s="9"/>
    </row>
    <row r="8194" spans="1:8" ht="15.75" customHeight="1" x14ac:dyDescent="0.25">
      <c r="D8194" s="9"/>
      <c r="H8194" s="9"/>
    </row>
    <row r="8195" spans="1:8" ht="15.75" customHeight="1" x14ac:dyDescent="0.25">
      <c r="D8195" s="9"/>
      <c r="H8195" s="9"/>
    </row>
    <row r="8196" spans="1:8" ht="15.75" customHeight="1" x14ac:dyDescent="0.25">
      <c r="D8196" s="9"/>
      <c r="H8196" s="9"/>
    </row>
    <row r="8197" spans="1:8" ht="15.75" customHeight="1" x14ac:dyDescent="0.25">
      <c r="A8197" s="36" t="s">
        <v>21</v>
      </c>
      <c r="B8197" s="36"/>
      <c r="C8197" s="36"/>
      <c r="D8197" s="36"/>
      <c r="E8197" s="36"/>
      <c r="F8197" s="36"/>
      <c r="G8197" s="36"/>
      <c r="H8197" s="36"/>
    </row>
    <row r="8198" spans="1:8" ht="15.75" customHeight="1" x14ac:dyDescent="0.25">
      <c r="A8198" s="17"/>
      <c r="B8198" s="17"/>
      <c r="C8198" s="17"/>
      <c r="D8198" s="18"/>
      <c r="E8198" s="17"/>
      <c r="F8198" s="17"/>
      <c r="G8198" s="17"/>
      <c r="H8198" s="24"/>
    </row>
    <row r="8199" spans="1:8" ht="15.75" customHeight="1" x14ac:dyDescent="0.25">
      <c r="A8199" s="17" t="s">
        <v>28</v>
      </c>
      <c r="B8199" s="17"/>
      <c r="C8199" s="17"/>
      <c r="D8199" s="18"/>
      <c r="E8199" s="17"/>
      <c r="F8199" s="19" t="s">
        <v>24</v>
      </c>
      <c r="G8199" s="21" t="s">
        <v>1323</v>
      </c>
      <c r="H8199" s="22"/>
    </row>
    <row r="8200" spans="1:8" ht="15.75" customHeight="1" x14ac:dyDescent="0.25">
      <c r="A8200" s="17" t="inlineStr">
        <is>
          <t>Dealer-009</t>
        </is>
      </c>
      <c r="B8200" s="17"/>
      <c r="C8200" s="17" t="inlineStr">
        <is>
          <t>ATTN: Contact-001</t>
        </is>
      </c>
      <c r="D8200" s="18"/>
      <c r="E8200" s="17"/>
      <c r="F8200" s="19" t="s">
        <v>29</v>
      </c>
      <c r="G8200" s="17" t="s">
        <v>1328</v>
      </c>
      <c r="H8200" s="18"/>
    </row>
    <row r="8201" spans="1:8" ht="15.75" customHeight="1" x14ac:dyDescent="0.25">
      <c r="A8201" s="17" t="inlineStr">
        <is>
          <t>Address line (redacted)</t>
        </is>
      </c>
      <c r="B8201" s="17"/>
      <c r="C8201" s="17"/>
      <c r="D8201" s="18"/>
      <c r="E8201" s="19"/>
      <c r="F8201" s="17"/>
      <c r="G8201" s="17"/>
      <c r="H8201" s="25"/>
    </row>
    <row r="8202" spans="1:8" ht="15.75" customHeight="1" x14ac:dyDescent="0.25">
      <c r="A8202" s="17" t="inlineStr">
        <is>
          <t>Address line (redacted)</t>
        </is>
      </c>
      <c r="B8202" s="17"/>
      <c r="C8202" s="17"/>
      <c r="D8202" s="18"/>
      <c r="E8202" s="19"/>
      <c r="F8202" s="17"/>
      <c r="G8202" s="17"/>
      <c r="H8202" s="25"/>
    </row>
    <row r="8203" spans="1:8" ht="15.75" customHeight="1" x14ac:dyDescent="0.25">
      <c r="D8203" s="18"/>
      <c r="E8203" s="19"/>
      <c r="F8203" s="17"/>
      <c r="G8203" s="17"/>
      <c r="H8203" s="25"/>
    </row>
    <row r="8204" spans="1:8" ht="15.75" customHeight="1" x14ac:dyDescent="0.25">
      <c r="A8204" s="17" t="s">
        <v>34</v>
      </c>
      <c r="B8204" s="17"/>
      <c r="C8204" s="17"/>
      <c r="D8204" s="18"/>
      <c r="E8204" s="17"/>
      <c r="F8204" s="18"/>
      <c r="G8204" s="17"/>
      <c r="H8204" s="25"/>
    </row>
    <row r="8205" spans="1:8" ht="15.75" customHeight="1" x14ac:dyDescent="0.25">
      <c r="A8205" s="17" t="s">
        <v>35</v>
      </c>
      <c r="B8205" s="17"/>
      <c r="C8205" s="17"/>
      <c r="D8205" s="18"/>
      <c r="E8205" s="17"/>
      <c r="F8205" s="18"/>
      <c r="G8205" s="17"/>
      <c r="H8205" s="25"/>
    </row>
    <row r="8206" spans="1:8" ht="15.75" customHeight="1" x14ac:dyDescent="0.25">
      <c r="A8206" s="17" t="s">
        <v>36</v>
      </c>
      <c r="B8206" s="17"/>
      <c r="C8206" s="17"/>
      <c r="D8206" s="18"/>
      <c r="E8206" s="17"/>
      <c r="F8206" s="18"/>
      <c r="G8206" s="17"/>
      <c r="H8206" s="25"/>
    </row>
    <row r="8207" spans="1:8" ht="15.75" customHeight="1" x14ac:dyDescent="0.25">
      <c r="A8207" s="582" t="s">
        <v>37</v>
      </c>
      <c r="B8207" s="583" t="s">
        <v>38</v>
      </c>
      <c r="C8207" s="584"/>
      <c r="D8207" s="585" t="s">
        <v>39</v>
      </c>
      <c r="E8207" s="586" t="s">
        <v>40</v>
      </c>
      <c r="F8207" s="587" t="s">
        <v>41</v>
      </c>
      <c r="G8207" s="588" t="s">
        <v>42</v>
      </c>
      <c r="H8207" s="589" t="s">
        <v>43</v>
      </c>
    </row>
    <row r="8208" spans="1:8" ht="15.75" customHeight="1" x14ac:dyDescent="0.25">
      <c r="A8208" s="646"/>
      <c r="B8208" s="645" t="s">
        <v>564</v>
      </c>
      <c r="C8208" s="645"/>
      <c r="D8208" s="655"/>
      <c r="E8208" s="655"/>
      <c r="F8208" s="649"/>
      <c r="G8208" s="251"/>
      <c r="H8208" s="526"/>
    </row>
    <row r="8209" spans="1:8" ht="15.75" customHeight="1" x14ac:dyDescent="0.25">
      <c r="A8209" s="524">
        <v>1</v>
      </c>
      <c r="B8209" s="682" t="s">
        <v>886</v>
      </c>
      <c r="C8209" s="211" t="s">
        <v>1159</v>
      </c>
      <c r="D8209" s="106">
        <v>10</v>
      </c>
      <c r="E8209" s="106">
        <v>1</v>
      </c>
      <c r="F8209" s="525">
        <f t="shared" ref="F8209:F8210" si="330">+E8209*D8209</f>
      </c>
      <c r="G8209" s="251">
        <v>1</v>
      </c>
      <c r="H8209" s="683">
        <f t="shared" ref="H8209:H8210" si="331">+G8209*F8209</f>
      </c>
    </row>
    <row r="8210" spans="1:8" ht="15.75" customHeight="1" x14ac:dyDescent="0.25">
      <c r="A8210" s="524">
        <v>2</v>
      </c>
      <c r="B8210" s="682" t="s">
        <v>886</v>
      </c>
      <c r="C8210" s="211" t="s">
        <v>1158</v>
      </c>
      <c r="D8210" s="106">
        <v>15</v>
      </c>
      <c r="E8210" s="106">
        <v>1</v>
      </c>
      <c r="F8210" s="525">
        <f t="shared" si="330"/>
      </c>
      <c r="G8210" s="251">
        <v>1</v>
      </c>
      <c r="H8210" s="683">
        <f t="shared" si="331"/>
      </c>
    </row>
    <row r="8211" spans="1:8" ht="15" customHeight="1" x14ac:dyDescent="0.25">
      <c r="A8211" s="524"/>
      <c r="B8211" s="645" t="s">
        <v>1790</v>
      </c>
      <c r="C8211" s="645"/>
      <c r="D8211" s="655"/>
      <c r="E8211" s="655"/>
      <c r="F8211" s="649"/>
      <c r="G8211" s="251"/>
      <c r="H8211" s="526"/>
    </row>
    <row r="8212" spans="1:8" ht="15.75" customHeight="1" x14ac:dyDescent="0.25">
      <c r="A8212" s="524">
        <v>3</v>
      </c>
      <c r="B8212" s="682" t="s">
        <v>826</v>
      </c>
      <c r="C8212" s="323" t="s">
        <v>377</v>
      </c>
      <c r="D8212" s="652">
        <v>5</v>
      </c>
      <c r="E8212" s="652">
        <v>5</v>
      </c>
      <c r="F8212" s="525">
        <v>21</v>
      </c>
      <c r="G8212" s="251">
        <v>1</v>
      </c>
      <c r="H8212" s="683">
        <f>+G8212*F8212</f>
      </c>
    </row>
    <row r="8213" spans="1:8" ht="15.75" customHeight="1" x14ac:dyDescent="0.25">
      <c r="A8213" s="524">
        <v>4</v>
      </c>
      <c r="B8213" s="682" t="s">
        <v>826</v>
      </c>
      <c r="C8213" s="323" t="s">
        <v>377</v>
      </c>
      <c r="D8213" s="653"/>
      <c r="E8213" s="653"/>
      <c r="F8213" s="525">
        <v>4</v>
      </c>
      <c r="G8213" s="654" t="s">
        <v>571</v>
      </c>
      <c r="H8213" s="683"/>
    </row>
    <row r="8214" spans="1:8" ht="15.75" customHeight="1" x14ac:dyDescent="0.25">
      <c r="A8214" s="524">
        <v>5</v>
      </c>
      <c r="B8214" s="323" t="s">
        <v>135</v>
      </c>
      <c r="C8214" s="323" t="s">
        <v>358</v>
      </c>
      <c r="D8214" s="106">
        <v>1</v>
      </c>
      <c r="E8214" s="106">
        <v>5</v>
      </c>
      <c r="F8214" s="525">
        <f>+E8214*D8214</f>
      </c>
      <c r="G8214" s="251">
        <v>1</v>
      </c>
      <c r="H8214" s="683">
        <f>+G8214*F8214</f>
      </c>
    </row>
    <row r="8215" spans="1:8" ht="15" customHeight="1" x14ac:dyDescent="0.25">
      <c r="A8215" s="524"/>
      <c r="B8215" s="691" t="s">
        <v>1792</v>
      </c>
      <c r="C8215" s="692"/>
      <c r="D8215" s="655"/>
      <c r="E8215" s="655"/>
      <c r="F8215" s="649">
        <v>2</v>
      </c>
      <c r="G8215" s="654" t="s">
        <v>571</v>
      </c>
      <c r="H8215" s="526"/>
    </row>
    <row r="8216" spans="1:8" ht="15.75" customHeight="1" x14ac:dyDescent="0.25">
      <c r="A8216" s="524">
        <v>6</v>
      </c>
      <c r="B8216" s="682" t="s">
        <v>81</v>
      </c>
      <c r="C8216" s="211" t="s">
        <v>946</v>
      </c>
      <c r="D8216" s="106">
        <v>6</v>
      </c>
      <c r="E8216" s="106">
        <v>4</v>
      </c>
      <c r="F8216" s="525">
        <v>23</v>
      </c>
      <c r="G8216" s="251">
        <v>1</v>
      </c>
      <c r="H8216" s="683">
        <f>+G8216*F8216</f>
      </c>
    </row>
    <row r="8217" spans="1:8" ht="15.75" customHeight="1" x14ac:dyDescent="0.25">
      <c r="A8217" s="524">
        <v>7</v>
      </c>
      <c r="B8217" s="682" t="s">
        <v>81</v>
      </c>
      <c r="C8217" s="211" t="s">
        <v>946</v>
      </c>
      <c r="D8217" s="106"/>
      <c r="E8217" s="106"/>
      <c r="F8217" s="525">
        <v>1</v>
      </c>
      <c r="G8217" s="654" t="s">
        <v>571</v>
      </c>
      <c r="H8217" s="683"/>
    </row>
    <row r="8218" spans="1:8" ht="15.75" customHeight="1" x14ac:dyDescent="0.25">
      <c r="A8218" s="524"/>
      <c r="B8218" s="682"/>
      <c r="C8218" s="211"/>
      <c r="D8218" s="106"/>
      <c r="E8218" s="106"/>
      <c r="F8218" s="525"/>
      <c r="G8218" s="251"/>
      <c r="H8218" s="683"/>
    </row>
    <row r="8219" spans="1:8" ht="15.75" customHeight="1" x14ac:dyDescent="0.25">
      <c r="A8219" s="524"/>
      <c r="B8219" s="682"/>
      <c r="C8219" s="211"/>
      <c r="D8219" s="106"/>
      <c r="E8219" s="106"/>
      <c r="F8219" s="525"/>
      <c r="G8219" s="251"/>
      <c r="H8219" s="683"/>
    </row>
    <row r="8220" spans="1:8" ht="15.75" customHeight="1" x14ac:dyDescent="0.25">
      <c r="A8220" s="560"/>
      <c r="B8220" s="593"/>
      <c r="C8220" s="662"/>
      <c r="D8220" s="602"/>
      <c r="E8220" s="602"/>
      <c r="F8220" s="603"/>
      <c r="G8220" s="602"/>
      <c r="H8220" s="604"/>
    </row>
    <row r="8221" spans="1:8" ht="15.75" customHeight="1" x14ac:dyDescent="0.25">
      <c r="A8221" s="62"/>
      <c r="B8221" s="63"/>
      <c r="C8221" s="663" t="s">
        <v>58</v>
      </c>
      <c r="D8221" s="338">
        <f>SUM(D8209:D8220)</f>
      </c>
      <c r="E8221" s="28"/>
      <c r="F8221" s="338"/>
      <c r="G8221" s="339"/>
      <c r="H8221" s="328">
        <f>SUM(H8209:H8220)</f>
      </c>
    </row>
    <row r="8222" spans="1:8" ht="15.75" customHeight="1" x14ac:dyDescent="0.25">
      <c r="A8222" s="69"/>
      <c r="B8222" s="70"/>
      <c r="C8222" s="70"/>
      <c r="D8222" s="71"/>
      <c r="E8222" s="70"/>
      <c r="F8222" s="72"/>
      <c r="G8222" s="73"/>
      <c r="H8222" s="74"/>
    </row>
    <row r="8223" spans="1:8" ht="15.75" customHeight="1" x14ac:dyDescent="0.25">
      <c r="A8223" s="85" t="s">
        <v>72</v>
      </c>
      <c r="B8223" s="85"/>
      <c r="C8223" s="85"/>
      <c r="D8223" s="85"/>
      <c r="E8223" s="85"/>
      <c r="F8223" s="85"/>
      <c r="G8223" s="85"/>
      <c r="H8223" s="85"/>
    </row>
    <row r="8224" spans="1:8" ht="15.75" customHeight="1" x14ac:dyDescent="0.25">
      <c r="A8224" s="76"/>
      <c r="B8224" s="76"/>
      <c r="C8224" s="76"/>
      <c r="D8224" s="77" t="s">
        <v>59</v>
      </c>
      <c r="E8224" s="76" t="s">
        <v>60</v>
      </c>
      <c r="F8224" s="76"/>
      <c r="G8224" s="17"/>
      <c r="H8224" s="25"/>
    </row>
    <row r="8225" spans="1:8" ht="15.75" customHeight="1" x14ac:dyDescent="0.25">
      <c r="A8225" s="76"/>
      <c r="B8225" s="76"/>
      <c r="C8225" s="76"/>
      <c r="D8225" s="77"/>
      <c r="E8225" s="76"/>
      <c r="F8225" s="76"/>
      <c r="G8225" s="17"/>
      <c r="H8225" s="25"/>
    </row>
    <row r="8226" spans="1:8" ht="15.75" customHeight="1" x14ac:dyDescent="0.25">
      <c r="A8226" s="76"/>
      <c r="B8226" s="76"/>
      <c r="C8226" s="76"/>
      <c r="D8226" s="77"/>
      <c r="E8226" s="76" t="s">
        <v>61</v>
      </c>
      <c r="F8226" s="76"/>
      <c r="G8226" s="17"/>
      <c r="H8226" s="25"/>
    </row>
    <row r="8227" spans="1:8" ht="15.75" customHeight="1" x14ac:dyDescent="0.25">
      <c r="D8227" s="9"/>
      <c r="H8227" s="9"/>
    </row>
    <row r="8228" spans="1:8" ht="15.75" customHeight="1" x14ac:dyDescent="0.25">
      <c r="D8228" s="9"/>
      <c r="H8228" s="9"/>
    </row>
    <row r="8229" spans="1:8" ht="15.75" customHeight="1" x14ac:dyDescent="0.25">
      <c r="D8229" s="9"/>
      <c r="H8229" s="9"/>
    </row>
    <row r="8230" spans="1:8" ht="15.75" customHeight="1" x14ac:dyDescent="0.25">
      <c r="D8230" s="9"/>
      <c r="H8230" s="9"/>
    </row>
    <row r="8231" spans="1:8" ht="15.75" customHeight="1" x14ac:dyDescent="0.25">
      <c r="D8231" s="9"/>
      <c r="H8231" s="9"/>
    </row>
    <row r="8232" spans="1:8" ht="15.75" customHeight="1" x14ac:dyDescent="0.25">
      <c r="D8232" s="9"/>
      <c r="H8232" s="9"/>
    </row>
    <row r="8233" spans="1:8" ht="15.75" customHeight="1" x14ac:dyDescent="0.25">
      <c r="A8233" s="36" t="s">
        <v>21</v>
      </c>
      <c r="B8233" s="36"/>
      <c r="C8233" s="36"/>
      <c r="D8233" s="36"/>
      <c r="E8233" s="36"/>
      <c r="F8233" s="36"/>
      <c r="G8233" s="36"/>
      <c r="H8233" s="36"/>
    </row>
    <row r="8234" spans="1:8" ht="15.75" customHeight="1" x14ac:dyDescent="0.25">
      <c r="A8234" s="17"/>
      <c r="B8234" s="17"/>
      <c r="C8234" s="17"/>
      <c r="D8234" s="18"/>
      <c r="E8234" s="17"/>
      <c r="F8234" s="17"/>
      <c r="G8234" s="17"/>
      <c r="H8234" s="24"/>
    </row>
    <row r="8235" spans="1:8" ht="15.75" customHeight="1" x14ac:dyDescent="0.25">
      <c r="A8235" s="17" t="s">
        <v>28</v>
      </c>
      <c r="B8235" s="17"/>
      <c r="C8235" s="17"/>
      <c r="D8235" s="18"/>
      <c r="E8235" s="17"/>
      <c r="F8235" s="19" t="s">
        <v>24</v>
      </c>
      <c r="G8235" s="21" t="s">
        <v>1329</v>
      </c>
      <c r="H8235" s="22"/>
    </row>
    <row r="8236" spans="1:8" ht="15.75" customHeight="1" x14ac:dyDescent="0.3">
      <c r="A8236" s="87" t="inlineStr">
        <is>
          <t>Dealer-002</t>
        </is>
      </c>
      <c r="B8236" s="87"/>
      <c r="C8236" s="17"/>
      <c r="D8236" s="18"/>
      <c r="E8236" s="17"/>
      <c r="F8236" s="19" t="s">
        <v>29</v>
      </c>
      <c r="G8236" s="17" t="s">
        <v>1330</v>
      </c>
      <c r="H8236" s="18"/>
    </row>
    <row r="8237" spans="1:8" ht="15.75" customHeight="1" x14ac:dyDescent="0.3">
      <c r="A8237" s="87" t="inlineStr">
        <is>
          <t>Address line (redacted)</t>
        </is>
      </c>
      <c r="B8237" s="87"/>
      <c r="C8237" s="17"/>
      <c r="D8237" s="18"/>
      <c r="E8237" s="19"/>
      <c r="F8237" s="17"/>
      <c r="G8237" s="17"/>
      <c r="H8237" s="25"/>
    </row>
    <row r="8238" spans="1:8" ht="15.75" customHeight="1" x14ac:dyDescent="0.3">
      <c r="A8238" s="87" t="inlineStr">
        <is>
          <t>Address line (redacted)</t>
        </is>
      </c>
      <c r="B8238" s="87"/>
      <c r="C8238" s="17"/>
      <c r="D8238" s="24"/>
      <c r="E8238" s="17"/>
      <c r="F8238" s="18"/>
      <c r="G8238" s="17"/>
      <c r="H8238" s="25"/>
    </row>
    <row r="8239" spans="1:8" ht="15.75" customHeight="1" x14ac:dyDescent="0.25">
      <c r="D8239" s="24"/>
      <c r="E8239" s="17"/>
      <c r="F8239" s="18"/>
      <c r="G8239" s="17"/>
      <c r="H8239" s="25"/>
    </row>
    <row r="8240" spans="1:8" ht="15.75" customHeight="1" x14ac:dyDescent="0.25">
      <c r="A8240" s="17" t="s">
        <v>34</v>
      </c>
      <c r="B8240" s="17"/>
      <c r="C8240" s="17"/>
      <c r="D8240" s="18"/>
      <c r="E8240" s="17"/>
      <c r="F8240" s="18"/>
      <c r="G8240" s="17"/>
      <c r="H8240" s="25"/>
    </row>
    <row r="8241" spans="1:8" ht="15.75" customHeight="1" x14ac:dyDescent="0.25">
      <c r="A8241" s="17" t="s">
        <v>35</v>
      </c>
      <c r="B8241" s="17"/>
      <c r="C8241" s="17"/>
      <c r="D8241" s="18"/>
      <c r="E8241" s="17"/>
      <c r="F8241" s="18"/>
      <c r="G8241" s="17"/>
      <c r="H8241" s="25"/>
    </row>
    <row r="8242" spans="1:8" ht="15.75" customHeight="1" x14ac:dyDescent="0.25">
      <c r="A8242" s="17" t="s">
        <v>36</v>
      </c>
      <c r="B8242" s="17"/>
      <c r="C8242" s="17"/>
      <c r="D8242" s="18"/>
      <c r="E8242" s="17"/>
      <c r="F8242" s="18"/>
      <c r="G8242" s="17"/>
      <c r="H8242" s="25"/>
    </row>
    <row r="8243" spans="1:8" ht="15.75" customHeight="1" x14ac:dyDescent="0.25">
      <c r="A8243" s="26" t="s">
        <v>37</v>
      </c>
      <c r="B8243" s="27" t="s">
        <v>38</v>
      </c>
      <c r="C8243" s="401"/>
      <c r="D8243" s="663" t="s">
        <v>39</v>
      </c>
      <c r="E8243" s="403" t="s">
        <v>40</v>
      </c>
      <c r="F8243" s="30" t="s">
        <v>41</v>
      </c>
      <c r="G8243" s="31" t="s">
        <v>42</v>
      </c>
      <c r="H8243" s="33" t="s">
        <v>43</v>
      </c>
    </row>
    <row r="8244" spans="1:8" ht="15.75" customHeight="1" x14ac:dyDescent="0.25">
      <c r="A8244" s="550"/>
      <c r="B8244" s="551"/>
      <c r="C8244" s="552"/>
      <c r="D8244" s="553"/>
      <c r="E8244" s="553"/>
      <c r="F8244" s="554"/>
      <c r="G8244" s="555"/>
      <c r="H8244" s="556"/>
    </row>
    <row r="8245" spans="1:8" ht="15.75" customHeight="1" x14ac:dyDescent="0.25">
      <c r="A8245" s="47"/>
      <c r="B8245" s="370" t="s">
        <v>564</v>
      </c>
      <c r="C8245" s="371"/>
      <c r="D8245" s="194"/>
      <c r="E8245" s="300"/>
      <c r="F8245" s="296"/>
      <c r="G8245" s="43"/>
      <c r="H8245" s="45"/>
    </row>
    <row r="8246" spans="1:8" ht="15.75" customHeight="1" x14ac:dyDescent="0.25">
      <c r="A8246" s="524">
        <v>1</v>
      </c>
      <c r="B8246" s="323" t="s">
        <v>889</v>
      </c>
      <c r="C8246" s="211" t="s">
        <v>1158</v>
      </c>
      <c r="D8246" s="106">
        <v>10</v>
      </c>
      <c r="E8246" s="106">
        <v>1</v>
      </c>
      <c r="F8246" s="566">
        <f t="shared" ref="F8246:F8247" si="332">+E8246*D8246</f>
      </c>
      <c r="G8246" s="525">
        <v>1</v>
      </c>
      <c r="H8246" s="570">
        <f t="shared" ref="H8246:H8247" si="333">+G8246*F8246</f>
      </c>
    </row>
    <row r="8247" spans="1:8" ht="15.75" customHeight="1" x14ac:dyDescent="0.25">
      <c r="A8247" s="524">
        <v>2</v>
      </c>
      <c r="B8247" s="323" t="s">
        <v>886</v>
      </c>
      <c r="C8247" s="391" t="s">
        <v>1159</v>
      </c>
      <c r="D8247" s="664">
        <v>5</v>
      </c>
      <c r="E8247" s="106">
        <v>1</v>
      </c>
      <c r="F8247" s="566">
        <f t="shared" si="332"/>
      </c>
      <c r="G8247" s="525">
        <v>1</v>
      </c>
      <c r="H8247" s="570">
        <f t="shared" si="333"/>
      </c>
    </row>
    <row r="8248" spans="1:8" ht="15.75" customHeight="1" x14ac:dyDescent="0.25">
      <c r="A8248" s="524"/>
      <c r="B8248" s="370" t="s">
        <v>599</v>
      </c>
      <c r="C8248" s="371"/>
      <c r="D8248" s="664"/>
      <c r="E8248" s="664"/>
      <c r="F8248" s="566"/>
      <c r="G8248" s="525"/>
      <c r="H8248" s="570"/>
    </row>
    <row r="8249" spans="1:8" ht="15.75" customHeight="1" x14ac:dyDescent="0.25">
      <c r="A8249" s="524">
        <v>4</v>
      </c>
      <c r="B8249" s="323" t="s">
        <v>322</v>
      </c>
      <c r="C8249" s="479" t="s">
        <v>424</v>
      </c>
      <c r="D8249" s="664">
        <v>1</v>
      </c>
      <c r="E8249" s="664">
        <v>6</v>
      </c>
      <c r="F8249" s="566">
        <f t="shared" ref="F8249:F8250" si="334">+E8249*D8249</f>
      </c>
      <c r="G8249" s="525">
        <v>1</v>
      </c>
      <c r="H8249" s="570">
        <f t="shared" ref="H8249:H8250" si="335">+G8249*F8249</f>
      </c>
    </row>
    <row r="8250" spans="1:8" ht="15.75" customHeight="1" x14ac:dyDescent="0.25">
      <c r="A8250" s="524">
        <v>5</v>
      </c>
      <c r="B8250" s="323" t="s">
        <v>189</v>
      </c>
      <c r="C8250" s="479" t="s">
        <v>1657</v>
      </c>
      <c r="D8250" s="664">
        <v>1</v>
      </c>
      <c r="E8250" s="664">
        <v>6</v>
      </c>
      <c r="F8250" s="566">
        <f t="shared" si="334"/>
      </c>
      <c r="G8250" s="525">
        <v>1</v>
      </c>
      <c r="H8250" s="570">
        <f t="shared" si="335"/>
      </c>
    </row>
    <row r="8251" spans="1:8" ht="15.75" customHeight="1" x14ac:dyDescent="0.25">
      <c r="A8251" s="524"/>
      <c r="B8251" s="561"/>
      <c r="C8251" s="479"/>
      <c r="D8251" s="664"/>
      <c r="E8251" s="664"/>
      <c r="F8251" s="566"/>
      <c r="G8251" s="525"/>
      <c r="H8251" s="570"/>
    </row>
    <row r="8252" spans="1:8" ht="15.75" customHeight="1" x14ac:dyDescent="0.25">
      <c r="A8252" s="47"/>
      <c r="B8252" s="333"/>
      <c r="C8252" s="666"/>
      <c r="D8252" s="194"/>
      <c r="E8252" s="194"/>
      <c r="F8252" s="43"/>
      <c r="G8252" s="194"/>
      <c r="H8252" s="45"/>
    </row>
    <row r="8253" spans="1:8" ht="15.75" customHeight="1" x14ac:dyDescent="0.25">
      <c r="A8253" s="62"/>
      <c r="B8253" s="63"/>
      <c r="C8253" s="667" t="s">
        <v>58</v>
      </c>
      <c r="D8253" s="338">
        <f>SUM(D8246:D8252)</f>
      </c>
      <c r="E8253" s="28"/>
      <c r="F8253" s="338">
        <f>SUM(F8245:F8252)</f>
      </c>
      <c r="G8253" s="339"/>
      <c r="H8253" s="328">
        <f>SUM(H8246:H8252)</f>
      </c>
    </row>
    <row r="8254" spans="1:8" ht="15.75" customHeight="1" x14ac:dyDescent="0.25">
      <c r="A8254" s="69"/>
      <c r="B8254" s="70"/>
      <c r="C8254" s="70"/>
      <c r="D8254" s="71"/>
      <c r="E8254" s="70"/>
      <c r="F8254" s="72"/>
      <c r="G8254" s="73"/>
      <c r="H8254" s="74"/>
    </row>
    <row r="8255" spans="1:8" ht="15.75" customHeight="1" x14ac:dyDescent="0.25">
      <c r="A8255" s="85" t="s">
        <v>72</v>
      </c>
      <c r="B8255" s="85"/>
      <c r="C8255" s="85"/>
      <c r="D8255" s="85"/>
      <c r="E8255" s="85"/>
      <c r="F8255" s="85"/>
      <c r="G8255" s="85"/>
      <c r="H8255" s="85"/>
    </row>
    <row r="8256" spans="1:8" ht="15.75" customHeight="1" x14ac:dyDescent="0.25">
      <c r="A8256" s="76"/>
      <c r="B8256" s="76"/>
      <c r="C8256" s="76"/>
      <c r="D8256" s="77" t="s">
        <v>59</v>
      </c>
      <c r="E8256" s="76" t="s">
        <v>60</v>
      </c>
      <c r="F8256" s="76"/>
      <c r="G8256" s="17"/>
      <c r="H8256" s="25"/>
    </row>
    <row r="8257" spans="1:8" ht="15.75" customHeight="1" x14ac:dyDescent="0.25">
      <c r="A8257" s="76"/>
      <c r="B8257" s="76"/>
      <c r="C8257" s="76"/>
      <c r="D8257" s="77"/>
      <c r="E8257" s="76"/>
      <c r="F8257" s="76"/>
      <c r="G8257" s="17"/>
      <c r="H8257" s="25"/>
    </row>
    <row r="8258" spans="1:8" ht="15.75" customHeight="1" x14ac:dyDescent="0.25">
      <c r="A8258" s="76"/>
      <c r="B8258" s="76"/>
      <c r="C8258" s="76"/>
      <c r="D8258" s="77"/>
      <c r="E8258" s="76" t="s">
        <v>61</v>
      </c>
      <c r="F8258" s="76"/>
      <c r="G8258" s="17"/>
      <c r="H8258" s="25"/>
    </row>
    <row r="8259" spans="1:8" ht="15.75" customHeight="1" x14ac:dyDescent="0.25">
      <c r="D8259" s="9"/>
      <c r="H8259" s="9"/>
    </row>
    <row r="8260" spans="1:8" ht="15.75" customHeight="1" x14ac:dyDescent="0.25">
      <c r="A8260" s="36" t="s">
        <v>21</v>
      </c>
      <c r="B8260" s="36"/>
      <c r="C8260" s="36"/>
      <c r="D8260" s="36"/>
      <c r="E8260" s="36"/>
      <c r="F8260" s="36"/>
      <c r="G8260" s="36"/>
      <c r="H8260" s="36"/>
    </row>
    <row r="8261" spans="1:8" ht="15.75" customHeight="1" x14ac:dyDescent="0.25">
      <c r="A8261" s="17"/>
      <c r="B8261" s="17"/>
      <c r="C8261" s="17"/>
      <c r="D8261" s="18"/>
      <c r="E8261" s="17"/>
      <c r="F8261" s="17"/>
      <c r="G8261" s="17"/>
      <c r="H8261" s="24"/>
    </row>
    <row r="8262" spans="1:8" ht="15.75" customHeight="1" x14ac:dyDescent="0.25">
      <c r="A8262" s="17" t="s">
        <v>28</v>
      </c>
      <c r="B8262" s="17"/>
      <c r="C8262" s="17"/>
      <c r="D8262" s="18"/>
      <c r="E8262" s="17"/>
      <c r="F8262" s="19" t="s">
        <v>24</v>
      </c>
      <c r="G8262" s="21" t="s">
        <v>1329</v>
      </c>
      <c r="H8262" s="22"/>
    </row>
    <row r="8263" spans="1:8" ht="15.75" customHeight="1" x14ac:dyDescent="0.25">
      <c r="A8263" s="17" t="inlineStr">
        <is>
          <t>Dealer-009</t>
        </is>
      </c>
      <c r="B8263" s="17"/>
      <c r="C8263" s="17" t="inlineStr">
        <is>
          <t>ATTN: Contact-001</t>
        </is>
      </c>
      <c r="D8263" s="18"/>
      <c r="E8263" s="17"/>
      <c r="F8263" s="19" t="s">
        <v>29</v>
      </c>
      <c r="G8263" s="17" t="s">
        <v>1331</v>
      </c>
      <c r="H8263" s="18"/>
    </row>
    <row r="8264" spans="1:8" ht="15.75" customHeight="1" x14ac:dyDescent="0.25">
      <c r="A8264" s="17" t="inlineStr">
        <is>
          <t>Address line (redacted)</t>
        </is>
      </c>
      <c r="B8264" s="17"/>
      <c r="C8264" s="17"/>
      <c r="D8264" s="18"/>
      <c r="E8264" s="19"/>
      <c r="F8264" s="17"/>
      <c r="G8264" s="17"/>
      <c r="H8264" s="25"/>
    </row>
    <row r="8265" spans="1:8" ht="15.75" customHeight="1" x14ac:dyDescent="0.25">
      <c r="A8265" s="17" t="inlineStr">
        <is>
          <t>Address line (redacted)</t>
        </is>
      </c>
      <c r="B8265" s="17"/>
      <c r="C8265" s="17"/>
      <c r="D8265" s="18"/>
      <c r="E8265" s="19"/>
      <c r="F8265" s="17"/>
      <c r="G8265" s="17"/>
      <c r="H8265" s="25"/>
    </row>
    <row r="8266" spans="1:8" ht="15.75" customHeight="1" x14ac:dyDescent="0.25">
      <c r="D8266" s="18"/>
      <c r="E8266" s="19"/>
      <c r="F8266" s="17"/>
      <c r="G8266" s="17"/>
      <c r="H8266" s="25"/>
    </row>
    <row r="8267" spans="1:8" ht="15.75" customHeight="1" x14ac:dyDescent="0.25">
      <c r="A8267" s="17" t="s">
        <v>34</v>
      </c>
      <c r="B8267" s="17"/>
      <c r="C8267" s="17"/>
      <c r="D8267" s="18"/>
      <c r="E8267" s="17"/>
      <c r="F8267" s="18"/>
      <c r="G8267" s="17"/>
      <c r="H8267" s="25"/>
    </row>
    <row r="8268" spans="1:8" ht="15.75" customHeight="1" x14ac:dyDescent="0.25">
      <c r="A8268" s="17" t="s">
        <v>35</v>
      </c>
      <c r="B8268" s="17"/>
      <c r="C8268" s="17"/>
      <c r="D8268" s="18"/>
      <c r="E8268" s="17"/>
      <c r="F8268" s="18"/>
      <c r="G8268" s="17"/>
      <c r="H8268" s="25"/>
    </row>
    <row r="8269" spans="1:8" ht="15.75" customHeight="1" x14ac:dyDescent="0.25">
      <c r="A8269" s="17" t="s">
        <v>36</v>
      </c>
      <c r="B8269" s="17"/>
      <c r="C8269" s="17"/>
      <c r="D8269" s="18"/>
      <c r="E8269" s="17"/>
      <c r="F8269" s="18"/>
      <c r="G8269" s="17"/>
      <c r="H8269" s="25"/>
    </row>
    <row r="8270" spans="1:8" ht="15.75" customHeight="1" x14ac:dyDescent="0.25">
      <c r="A8270" s="582" t="s">
        <v>37</v>
      </c>
      <c r="B8270" s="583" t="s">
        <v>38</v>
      </c>
      <c r="C8270" s="584"/>
      <c r="D8270" s="585" t="s">
        <v>39</v>
      </c>
      <c r="E8270" s="586" t="s">
        <v>40</v>
      </c>
      <c r="F8270" s="587" t="s">
        <v>41</v>
      </c>
      <c r="G8270" s="588" t="s">
        <v>42</v>
      </c>
      <c r="H8270" s="589" t="s">
        <v>43</v>
      </c>
    </row>
    <row r="8271" spans="1:8" ht="15.75" customHeight="1" x14ac:dyDescent="0.25">
      <c r="A8271" s="646"/>
      <c r="B8271" s="645" t="s">
        <v>564</v>
      </c>
      <c r="C8271" s="645"/>
      <c r="D8271" s="655"/>
      <c r="E8271" s="655"/>
      <c r="F8271" s="649"/>
      <c r="G8271" s="251"/>
      <c r="H8271" s="526"/>
    </row>
    <row r="8272" spans="1:8" ht="15.75" customHeight="1" x14ac:dyDescent="0.25">
      <c r="A8272" s="524">
        <v>1</v>
      </c>
      <c r="B8272" s="682" t="s">
        <v>886</v>
      </c>
      <c r="C8272" s="211" t="s">
        <v>1158</v>
      </c>
      <c r="D8272" s="106">
        <v>10</v>
      </c>
      <c r="E8272" s="106">
        <v>1</v>
      </c>
      <c r="F8272" s="525">
        <f t="shared" ref="F8272:F8273" si="336">+E8272*D8272</f>
      </c>
      <c r="G8272" s="525">
        <v>1</v>
      </c>
      <c r="H8272" s="683">
        <f t="shared" ref="H8272:H8273" si="337">+G8272*F8272</f>
      </c>
    </row>
    <row r="8273" spans="1:8" ht="15.75" customHeight="1" x14ac:dyDescent="0.25">
      <c r="A8273" s="524">
        <v>2</v>
      </c>
      <c r="B8273" s="693" t="s">
        <v>271</v>
      </c>
      <c r="C8273" s="384"/>
      <c r="D8273" s="106">
        <v>13</v>
      </c>
      <c r="E8273" s="106">
        <v>2</v>
      </c>
      <c r="F8273" s="525">
        <f t="shared" si="336"/>
      </c>
      <c r="G8273" s="525">
        <v>1</v>
      </c>
      <c r="H8273" s="683">
        <f t="shared" si="337"/>
      </c>
    </row>
    <row r="8274" spans="1:8" ht="39" customHeight="1" x14ac:dyDescent="0.25">
      <c r="A8274" s="524"/>
      <c r="B8274" s="737" t="s">
        <v>1794</v>
      </c>
      <c r="C8274" s="738"/>
      <c r="D8274" s="737" t="s">
        <v>1795</v>
      </c>
      <c r="E8274" s="739"/>
      <c r="F8274" s="739"/>
      <c r="G8274" s="738"/>
      <c r="H8274" s="683"/>
    </row>
    <row r="8275" spans="1:8" ht="15" customHeight="1" x14ac:dyDescent="0.25">
      <c r="A8275" s="524"/>
      <c r="B8275" s="691" t="s">
        <v>1796</v>
      </c>
      <c r="C8275" s="692"/>
      <c r="D8275" s="655"/>
      <c r="E8275" s="655"/>
      <c r="F8275" s="525"/>
      <c r="G8275" s="251"/>
      <c r="H8275" s="526"/>
    </row>
    <row r="8276" spans="1:8" ht="15.75" customHeight="1" x14ac:dyDescent="0.25">
      <c r="A8276" s="524">
        <v>3</v>
      </c>
      <c r="B8276" s="682" t="s">
        <v>347</v>
      </c>
      <c r="C8276" s="211" t="s">
        <v>951</v>
      </c>
      <c r="D8276" s="106">
        <v>6</v>
      </c>
      <c r="E8276" s="106">
        <v>4</v>
      </c>
      <c r="F8276" s="525">
        <v>23</v>
      </c>
      <c r="G8276" s="251">
        <v>1</v>
      </c>
      <c r="H8276" s="683">
        <f>+G8276*F8276</f>
      </c>
    </row>
    <row r="8277" spans="1:8" ht="15.75" customHeight="1" x14ac:dyDescent="0.25">
      <c r="A8277" s="524">
        <v>4</v>
      </c>
      <c r="B8277" s="682" t="s">
        <v>347</v>
      </c>
      <c r="C8277" s="211" t="s">
        <v>951</v>
      </c>
      <c r="D8277" s="106"/>
      <c r="E8277" s="106"/>
      <c r="F8277" s="525">
        <v>1</v>
      </c>
      <c r="G8277" s="654" t="s">
        <v>571</v>
      </c>
      <c r="H8277" s="683"/>
    </row>
    <row r="8278" spans="1:8" ht="15.75" customHeight="1" x14ac:dyDescent="0.25">
      <c r="A8278" s="524">
        <v>5</v>
      </c>
      <c r="B8278" s="682" t="s">
        <v>81</v>
      </c>
      <c r="C8278" s="211" t="s">
        <v>946</v>
      </c>
      <c r="D8278" s="106">
        <v>8</v>
      </c>
      <c r="E8278" s="106">
        <v>4</v>
      </c>
      <c r="F8278" s="525">
        <v>30.67</v>
      </c>
      <c r="G8278" s="251">
        <v>1</v>
      </c>
      <c r="H8278" s="683">
        <f>+G8278*F8278</f>
      </c>
    </row>
    <row r="8279" spans="1:8" ht="15.75" customHeight="1" x14ac:dyDescent="0.25">
      <c r="A8279" s="524">
        <v>6</v>
      </c>
      <c r="B8279" s="682" t="s">
        <v>81</v>
      </c>
      <c r="C8279" s="211" t="s">
        <v>946</v>
      </c>
      <c r="D8279" s="106"/>
      <c r="E8279" s="106"/>
      <c r="F8279" s="525">
        <v>1.33</v>
      </c>
      <c r="G8279" s="654" t="s">
        <v>571</v>
      </c>
      <c r="H8279" s="683"/>
    </row>
    <row r="8280" spans="1:8" ht="15" customHeight="1" x14ac:dyDescent="0.25">
      <c r="A8280" s="524"/>
      <c r="B8280" s="691" t="s">
        <v>825</v>
      </c>
      <c r="C8280" s="692"/>
      <c r="D8280" s="106"/>
      <c r="E8280" s="106"/>
      <c r="F8280" s="525"/>
      <c r="G8280" s="251"/>
      <c r="H8280" s="683"/>
    </row>
    <row r="8281" spans="1:8" ht="15.75" customHeight="1" x14ac:dyDescent="0.25">
      <c r="A8281" s="524">
        <v>7</v>
      </c>
      <c r="B8281" s="682" t="s">
        <v>602</v>
      </c>
      <c r="C8281" s="211" t="s">
        <v>488</v>
      </c>
      <c r="D8281" s="652">
        <f>550/25</f>
      </c>
      <c r="E8281" s="652">
        <v>25</v>
      </c>
      <c r="F8281" s="525">
        <v>500</v>
      </c>
      <c r="G8281" s="251">
        <v>1</v>
      </c>
      <c r="H8281" s="683">
        <f>+G8281*F8281</f>
      </c>
    </row>
    <row r="8282" spans="1:8" ht="15.75" customHeight="1" x14ac:dyDescent="0.25">
      <c r="A8282" s="524">
        <v>8</v>
      </c>
      <c r="B8282" s="682" t="s">
        <v>602</v>
      </c>
      <c r="C8282" s="211" t="s">
        <v>488</v>
      </c>
      <c r="D8282" s="653"/>
      <c r="E8282" s="653"/>
      <c r="F8282" s="525">
        <v>50</v>
      </c>
      <c r="G8282" s="654" t="s">
        <v>571</v>
      </c>
      <c r="H8282" s="683"/>
    </row>
    <row r="8283" spans="1:8" ht="15.75" customHeight="1" x14ac:dyDescent="0.25">
      <c r="A8283" s="524">
        <v>9</v>
      </c>
      <c r="B8283" s="682" t="s">
        <v>1797</v>
      </c>
      <c r="C8283" s="211" t="s">
        <v>489</v>
      </c>
      <c r="D8283" s="652">
        <f>550/25</f>
      </c>
      <c r="E8283" s="652">
        <v>25</v>
      </c>
      <c r="F8283" s="525">
        <v>500</v>
      </c>
      <c r="G8283" s="251">
        <v>1</v>
      </c>
      <c r="H8283" s="683">
        <f>+G8283*F8283</f>
      </c>
    </row>
    <row r="8284" spans="1:8" ht="15.75" customHeight="1" x14ac:dyDescent="0.25">
      <c r="A8284" s="524">
        <v>10</v>
      </c>
      <c r="B8284" s="682" t="s">
        <v>1797</v>
      </c>
      <c r="C8284" s="211" t="s">
        <v>489</v>
      </c>
      <c r="D8284" s="653"/>
      <c r="E8284" s="653"/>
      <c r="F8284" s="525">
        <v>50</v>
      </c>
      <c r="G8284" s="654" t="s">
        <v>571</v>
      </c>
      <c r="H8284" s="683"/>
    </row>
    <row r="8285" spans="1:8" ht="15" customHeight="1" x14ac:dyDescent="0.25">
      <c r="A8285" s="524"/>
      <c r="B8285" s="691" t="s">
        <v>1647</v>
      </c>
      <c r="C8285" s="692"/>
      <c r="D8285" s="664"/>
      <c r="E8285" s="664"/>
      <c r="F8285" s="525"/>
      <c r="G8285" s="251"/>
      <c r="H8285" s="683"/>
    </row>
    <row r="8286" spans="1:8" ht="15.75" customHeight="1" x14ac:dyDescent="0.25">
      <c r="A8286" s="524">
        <v>11</v>
      </c>
      <c r="B8286" s="682" t="s">
        <v>656</v>
      </c>
      <c r="C8286" s="323" t="s">
        <v>360</v>
      </c>
      <c r="D8286" s="664">
        <v>3</v>
      </c>
      <c r="E8286" s="664">
        <v>5</v>
      </c>
      <c r="F8286" s="525">
        <v>12</v>
      </c>
      <c r="G8286" s="251">
        <v>1</v>
      </c>
      <c r="H8286" s="683">
        <f>+G8286*F8286</f>
      </c>
    </row>
    <row r="8287" spans="1:8" ht="15.75" customHeight="1" x14ac:dyDescent="0.25">
      <c r="A8287" s="524">
        <v>12</v>
      </c>
      <c r="B8287" s="682" t="s">
        <v>656</v>
      </c>
      <c r="C8287" s="323" t="s">
        <v>360</v>
      </c>
      <c r="D8287" s="664"/>
      <c r="E8287" s="664"/>
      <c r="F8287" s="525">
        <v>3</v>
      </c>
      <c r="G8287" s="654" t="s">
        <v>571</v>
      </c>
      <c r="H8287" s="683"/>
    </row>
    <row r="8288" spans="1:8" ht="15.75" customHeight="1" x14ac:dyDescent="0.25">
      <c r="A8288" s="524">
        <v>13</v>
      </c>
      <c r="B8288" s="682" t="s">
        <v>1799</v>
      </c>
      <c r="C8288" s="323" t="s">
        <v>361</v>
      </c>
      <c r="D8288" s="664">
        <v>3</v>
      </c>
      <c r="E8288" s="664">
        <v>5</v>
      </c>
      <c r="F8288" s="525">
        <v>14</v>
      </c>
      <c r="G8288" s="251">
        <v>1</v>
      </c>
      <c r="H8288" s="683">
        <f>+G8288*F8288</f>
      </c>
    </row>
    <row r="8289" spans="1:8" ht="15.75" customHeight="1" x14ac:dyDescent="0.25">
      <c r="A8289" s="524">
        <v>14</v>
      </c>
      <c r="B8289" s="682" t="s">
        <v>1799</v>
      </c>
      <c r="C8289" s="323" t="s">
        <v>361</v>
      </c>
      <c r="D8289" s="664"/>
      <c r="E8289" s="664"/>
      <c r="F8289" s="525">
        <v>1</v>
      </c>
      <c r="G8289" s="654" t="s">
        <v>571</v>
      </c>
      <c r="H8289" s="683"/>
    </row>
    <row r="8290" spans="1:8" ht="15" customHeight="1" x14ac:dyDescent="0.25">
      <c r="A8290" s="524"/>
      <c r="B8290" s="691" t="s">
        <v>1475</v>
      </c>
      <c r="C8290" s="692"/>
      <c r="D8290" s="664"/>
      <c r="E8290" s="664"/>
      <c r="F8290" s="525"/>
      <c r="G8290" s="251"/>
      <c r="H8290" s="683"/>
    </row>
    <row r="8291" spans="1:8" ht="15.75" customHeight="1" x14ac:dyDescent="0.25">
      <c r="A8291" s="524">
        <v>15</v>
      </c>
      <c r="B8291" s="682" t="s">
        <v>1518</v>
      </c>
      <c r="C8291" s="211"/>
      <c r="D8291" s="664">
        <v>2.5</v>
      </c>
      <c r="E8291" s="664">
        <v>10</v>
      </c>
      <c r="F8291" s="525">
        <v>20</v>
      </c>
      <c r="G8291" s="251">
        <v>1</v>
      </c>
      <c r="H8291" s="683">
        <f>+G8291*F8291</f>
      </c>
    </row>
    <row r="8292" spans="1:8" ht="15.75" customHeight="1" x14ac:dyDescent="0.25">
      <c r="A8292" s="524">
        <v>16</v>
      </c>
      <c r="B8292" s="682" t="s">
        <v>1518</v>
      </c>
      <c r="C8292" s="211"/>
      <c r="D8292" s="664"/>
      <c r="E8292" s="664"/>
      <c r="F8292" s="525">
        <v>5</v>
      </c>
      <c r="G8292" s="654" t="s">
        <v>571</v>
      </c>
      <c r="H8292" s="683"/>
    </row>
    <row r="8293" spans="1:8" ht="15.75" customHeight="1" x14ac:dyDescent="0.25">
      <c r="A8293" s="560"/>
      <c r="B8293" s="593"/>
      <c r="C8293" s="662"/>
      <c r="D8293" s="602"/>
      <c r="E8293" s="602"/>
      <c r="F8293" s="603"/>
      <c r="G8293" s="602"/>
      <c r="H8293" s="604"/>
    </row>
    <row r="8294" spans="1:8" ht="15.75" customHeight="1" x14ac:dyDescent="0.25">
      <c r="A8294" s="62"/>
      <c r="B8294" s="63"/>
      <c r="C8294" s="663" t="s">
        <v>58</v>
      </c>
      <c r="D8294" s="338">
        <f>SUM(D8272:D8293)</f>
      </c>
      <c r="E8294" s="28"/>
      <c r="F8294" s="338"/>
      <c r="G8294" s="339"/>
      <c r="H8294" s="328">
        <f>SUM(H8272:H8293)</f>
      </c>
    </row>
    <row r="8295" spans="1:8" ht="15.75" customHeight="1" x14ac:dyDescent="0.25">
      <c r="A8295" s="69"/>
      <c r="B8295" s="70"/>
      <c r="C8295" s="70"/>
      <c r="D8295" s="71"/>
      <c r="E8295" s="70"/>
      <c r="F8295" s="72"/>
      <c r="G8295" s="73"/>
      <c r="H8295" s="74"/>
    </row>
    <row r="8296" spans="1:8" ht="15.75" customHeight="1" x14ac:dyDescent="0.25">
      <c r="A8296" s="85" t="s">
        <v>72</v>
      </c>
      <c r="B8296" s="85"/>
      <c r="C8296" s="85"/>
      <c r="D8296" s="85"/>
      <c r="E8296" s="85"/>
      <c r="F8296" s="85"/>
      <c r="G8296" s="85"/>
      <c r="H8296" s="85"/>
    </row>
    <row r="8297" spans="1:8" ht="15.75" customHeight="1" x14ac:dyDescent="0.25">
      <c r="A8297" s="76"/>
      <c r="B8297" s="76"/>
      <c r="C8297" s="76"/>
      <c r="D8297" s="77" t="s">
        <v>59</v>
      </c>
      <c r="E8297" s="76" t="s">
        <v>60</v>
      </c>
      <c r="F8297" s="76"/>
      <c r="G8297" s="17"/>
      <c r="H8297" s="25"/>
    </row>
    <row r="8298" spans="1:8" ht="15.75" customHeight="1" x14ac:dyDescent="0.25">
      <c r="A8298" s="76"/>
      <c r="B8298" s="76"/>
      <c r="C8298" s="76"/>
      <c r="D8298" s="77"/>
      <c r="E8298" s="76"/>
      <c r="F8298" s="76"/>
      <c r="G8298" s="17"/>
      <c r="H8298" s="25"/>
    </row>
    <row r="8299" spans="1:8" ht="15.75" customHeight="1" x14ac:dyDescent="0.25">
      <c r="A8299" s="76"/>
      <c r="B8299" s="76"/>
      <c r="C8299" s="76"/>
      <c r="D8299" s="77"/>
      <c r="E8299" s="76" t="s">
        <v>61</v>
      </c>
      <c r="F8299" s="76"/>
      <c r="G8299" s="17"/>
      <c r="H8299" s="25"/>
    </row>
    <row r="8300" spans="1:8" ht="15.75" customHeight="1" x14ac:dyDescent="0.25">
      <c r="D8300" s="9"/>
      <c r="H8300" s="9"/>
    </row>
    <row r="8301" spans="1:8" ht="15.75" customHeight="1" x14ac:dyDescent="0.25">
      <c r="D8301" s="9"/>
      <c r="H8301" s="9"/>
    </row>
    <row r="8302" spans="1:8" ht="15.75" customHeight="1" x14ac:dyDescent="0.25">
      <c r="D8302" s="9"/>
      <c r="H8302" s="9"/>
    </row>
    <row r="8303" spans="1:8" ht="15.75" customHeight="1" x14ac:dyDescent="0.25">
      <c r="D8303" s="9"/>
      <c r="H8303" s="9"/>
    </row>
    <row r="8304" spans="1:8" ht="15.75" customHeight="1" x14ac:dyDescent="0.25">
      <c r="A8304" s="36" t="s">
        <v>21</v>
      </c>
      <c r="B8304" s="36"/>
      <c r="C8304" s="36"/>
      <c r="D8304" s="36"/>
      <c r="E8304" s="36"/>
      <c r="F8304" s="36"/>
      <c r="G8304" s="36"/>
      <c r="H8304" s="36"/>
    </row>
    <row r="8305" spans="1:8" ht="15.75" customHeight="1" x14ac:dyDescent="0.25">
      <c r="A8305" s="17"/>
      <c r="B8305" s="17"/>
      <c r="C8305" s="17"/>
      <c r="D8305" s="18"/>
      <c r="E8305" s="17"/>
      <c r="F8305" s="17"/>
      <c r="G8305" s="17"/>
      <c r="H8305" s="24"/>
    </row>
    <row r="8306" spans="1:8" ht="15.75" customHeight="1" x14ac:dyDescent="0.25">
      <c r="A8306" s="17"/>
      <c r="B8306" s="17"/>
      <c r="C8306" s="18"/>
      <c r="D8306" s="75"/>
      <c r="E8306" s="36"/>
      <c r="F8306" s="36"/>
      <c r="G8306" s="36"/>
      <c r="H8306" s="25"/>
    </row>
    <row r="8307" spans="1:8" ht="15.75" customHeight="1" x14ac:dyDescent="0.25">
      <c r="A8307" s="17" t="s">
        <v>28</v>
      </c>
      <c r="B8307" s="17"/>
      <c r="C8307" s="17"/>
      <c r="D8307" s="18"/>
      <c r="E8307" s="17"/>
      <c r="F8307" s="19" t="s">
        <v>24</v>
      </c>
      <c r="G8307" s="21" t="s">
        <v>1329</v>
      </c>
      <c r="H8307" s="22"/>
    </row>
    <row r="8308" spans="1:8" ht="15.75" customHeight="1" x14ac:dyDescent="0.25">
      <c r="A8308" s="17" t="inlineStr">
        <is>
          <t>Dealer-004</t>
        </is>
      </c>
      <c r="B8308" s="17"/>
      <c r="C8308" s="17"/>
      <c r="D8308" s="18"/>
      <c r="E8308" s="17"/>
      <c r="F8308" s="19" t="s">
        <v>29</v>
      </c>
      <c r="G8308" s="17" t="s">
        <v>1334</v>
      </c>
      <c r="H8308" s="18"/>
    </row>
    <row r="8309" spans="1:8" ht="15.75" customHeight="1" x14ac:dyDescent="0.25">
      <c r="A8309" s="17" t="inlineStr">
        <is>
          <t>Address line (redacted)</t>
        </is>
      </c>
      <c r="B8309" s="17"/>
      <c r="C8309" s="17"/>
      <c r="D8309" s="18"/>
      <c r="E8309" s="19"/>
      <c r="F8309" s="17"/>
      <c r="G8309" s="17"/>
      <c r="H8309" s="25"/>
    </row>
    <row r="8310" spans="1:8" ht="15.75" customHeight="1" x14ac:dyDescent="0.25">
      <c r="A8310" s="17" t="inlineStr">
        <is>
          <t>Address line (redacted)</t>
        </is>
      </c>
      <c r="B8310" s="17"/>
      <c r="C8310" s="17"/>
      <c r="D8310" s="24"/>
      <c r="E8310" s="17"/>
      <c r="F8310" s="18"/>
      <c r="G8310" s="17"/>
      <c r="H8310" s="25"/>
    </row>
    <row r="8311" spans="1:8" ht="15.75" customHeight="1" x14ac:dyDescent="0.25">
      <c r="D8311" s="24"/>
      <c r="E8311" s="17"/>
      <c r="F8311" s="18"/>
      <c r="G8311" s="17"/>
      <c r="H8311" s="25"/>
    </row>
    <row r="8312" spans="1:8" ht="15.75" customHeight="1" x14ac:dyDescent="0.25">
      <c r="A8312" s="17" t="s">
        <v>34</v>
      </c>
      <c r="B8312" s="17"/>
      <c r="C8312" s="17"/>
      <c r="D8312" s="18"/>
      <c r="E8312" s="17"/>
      <c r="F8312" s="18"/>
      <c r="G8312" s="17"/>
      <c r="H8312" s="25"/>
    </row>
    <row r="8313" spans="1:8" ht="15.75" customHeight="1" x14ac:dyDescent="0.25">
      <c r="A8313" s="17"/>
      <c r="B8313" s="17"/>
      <c r="C8313" s="17"/>
      <c r="D8313" s="18"/>
      <c r="E8313" s="17"/>
      <c r="F8313" s="18"/>
      <c r="G8313" s="17"/>
      <c r="H8313" s="25"/>
    </row>
    <row r="8314" spans="1:8" ht="15.75" customHeight="1" x14ac:dyDescent="0.25">
      <c r="A8314" s="17" t="s">
        <v>35</v>
      </c>
      <c r="B8314" s="17"/>
      <c r="C8314" s="17"/>
      <c r="D8314" s="18"/>
      <c r="E8314" s="17"/>
      <c r="F8314" s="18"/>
      <c r="G8314" s="17"/>
      <c r="H8314" s="25"/>
    </row>
    <row r="8315" spans="1:8" ht="15.75" customHeight="1" x14ac:dyDescent="0.25">
      <c r="A8315" s="17" t="s">
        <v>36</v>
      </c>
      <c r="B8315" s="17"/>
      <c r="C8315" s="17"/>
      <c r="D8315" s="18"/>
      <c r="E8315" s="17"/>
      <c r="F8315" s="18"/>
      <c r="G8315" s="17"/>
      <c r="H8315" s="25"/>
    </row>
    <row r="8316" spans="1:8" ht="15.75" customHeight="1" x14ac:dyDescent="0.25">
      <c r="A8316" s="26" t="s">
        <v>37</v>
      </c>
      <c r="B8316" s="27" t="s">
        <v>38</v>
      </c>
      <c r="C8316" s="27"/>
      <c r="D8316" s="29" t="s">
        <v>39</v>
      </c>
      <c r="E8316" s="29" t="s">
        <v>40</v>
      </c>
      <c r="F8316" s="30" t="s">
        <v>41</v>
      </c>
      <c r="G8316" s="31" t="s">
        <v>42</v>
      </c>
      <c r="H8316" s="33" t="s">
        <v>43</v>
      </c>
    </row>
    <row r="8317" spans="1:8" ht="15.75" customHeight="1" x14ac:dyDescent="0.25">
      <c r="A8317" s="34"/>
      <c r="B8317" s="35"/>
      <c r="C8317" s="36"/>
      <c r="D8317" s="37"/>
      <c r="E8317" s="37"/>
      <c r="F8317" s="38"/>
      <c r="G8317" s="39"/>
      <c r="H8317" s="40"/>
    </row>
    <row r="8318" spans="1:8" ht="15.75" customHeight="1" x14ac:dyDescent="0.25">
      <c r="A8318" s="47"/>
      <c r="B8318" s="79" t="s">
        <v>825</v>
      </c>
      <c r="C8318" s="80"/>
      <c r="D8318" s="50"/>
      <c r="E8318" s="50"/>
      <c r="F8318" s="50"/>
      <c r="G8318" s="50"/>
      <c r="H8318" s="45"/>
    </row>
    <row r="8319" spans="1:8" ht="15.75" customHeight="1" x14ac:dyDescent="0.25">
      <c r="A8319" s="47">
        <v>1</v>
      </c>
      <c r="B8319" s="51" t="s">
        <v>602</v>
      </c>
      <c r="C8319" s="49" t="s">
        <v>488</v>
      </c>
      <c r="D8319" s="50">
        <v>8</v>
      </c>
      <c r="E8319" s="50">
        <v>25</v>
      </c>
      <c r="F8319" s="50">
        <f t="shared" ref="F8319:F8321" si="338">+E8319*D8319</f>
      </c>
      <c r="G8319" s="50">
        <v>1</v>
      </c>
      <c r="H8319" s="81">
        <f t="shared" ref="H8319:H8321" si="339">+G8319*F8319</f>
      </c>
    </row>
    <row r="8320" spans="1:8" ht="15.75" customHeight="1" x14ac:dyDescent="0.25">
      <c r="A8320" s="47">
        <v>2</v>
      </c>
      <c r="B8320" s="51" t="s">
        <v>585</v>
      </c>
      <c r="C8320" s="49" t="s">
        <v>489</v>
      </c>
      <c r="D8320" s="50">
        <v>8</v>
      </c>
      <c r="E8320" s="50">
        <v>25</v>
      </c>
      <c r="F8320" s="50">
        <f t="shared" si="338"/>
      </c>
      <c r="G8320" s="50">
        <v>1</v>
      </c>
      <c r="H8320" s="81">
        <f t="shared" si="339"/>
      </c>
    </row>
    <row r="8321" spans="1:8" ht="15.75" customHeight="1" x14ac:dyDescent="0.25">
      <c r="A8321" s="47">
        <v>3</v>
      </c>
      <c r="B8321" s="51" t="s">
        <v>1801</v>
      </c>
      <c r="C8321" s="49" t="s">
        <v>508</v>
      </c>
      <c r="D8321" s="50">
        <v>8</v>
      </c>
      <c r="E8321" s="50">
        <v>25</v>
      </c>
      <c r="F8321" s="50">
        <f t="shared" si="338"/>
      </c>
      <c r="G8321" s="50">
        <v>1</v>
      </c>
      <c r="H8321" s="81">
        <f t="shared" si="339"/>
      </c>
    </row>
    <row r="8322" spans="1:8" ht="15.75" customHeight="1" x14ac:dyDescent="0.25">
      <c r="A8322" s="47"/>
      <c r="B8322" s="51"/>
      <c r="C8322" s="107"/>
      <c r="D8322" s="50"/>
      <c r="E8322" s="50"/>
      <c r="F8322" s="50"/>
      <c r="G8322" s="50"/>
      <c r="H8322" s="81"/>
    </row>
    <row r="8323" spans="1:8" ht="15.75" customHeight="1" x14ac:dyDescent="0.25">
      <c r="A8323" s="47"/>
      <c r="B8323" s="51"/>
      <c r="C8323" s="49"/>
      <c r="D8323" s="50"/>
      <c r="E8323" s="50"/>
      <c r="F8323" s="50"/>
      <c r="G8323" s="50"/>
      <c r="H8323" s="81"/>
    </row>
    <row r="8324" spans="1:8" ht="15.75" customHeight="1" x14ac:dyDescent="0.25">
      <c r="A8324" s="83"/>
      <c r="B8324" s="84"/>
      <c r="C8324" s="17"/>
      <c r="D8324" s="58"/>
      <c r="E8324" s="58"/>
      <c r="F8324" s="18"/>
      <c r="G8324" s="58"/>
      <c r="H8324" s="61"/>
    </row>
    <row r="8325" spans="1:8" ht="15.75" customHeight="1" x14ac:dyDescent="0.25">
      <c r="A8325" s="62"/>
      <c r="B8325" s="63"/>
      <c r="C8325" s="64" t="s">
        <v>58</v>
      </c>
      <c r="D8325" s="65">
        <f>SUM(D8318:D8324)</f>
      </c>
      <c r="E8325" s="65"/>
      <c r="F8325" s="65">
        <f>SUM(F8318:F8324)</f>
      </c>
      <c r="G8325" s="67"/>
      <c r="H8325" s="328">
        <f>SUM(H8319:H8324)</f>
      </c>
    </row>
    <row r="8326" spans="1:8" ht="15.75" customHeight="1" x14ac:dyDescent="0.25">
      <c r="A8326" s="69"/>
      <c r="B8326" s="70"/>
      <c r="C8326" s="70"/>
      <c r="D8326" s="71"/>
      <c r="E8326" s="70"/>
      <c r="F8326" s="72"/>
      <c r="G8326" s="73"/>
      <c r="H8326" s="74"/>
    </row>
    <row r="8327" spans="1:8" ht="15.75" customHeight="1" x14ac:dyDescent="0.25">
      <c r="A8327" s="85" t="s">
        <v>72</v>
      </c>
      <c r="B8327" s="85"/>
      <c r="C8327" s="85"/>
      <c r="D8327" s="85"/>
      <c r="E8327" s="85"/>
      <c r="F8327" s="85"/>
      <c r="G8327" s="85"/>
      <c r="H8327" s="85"/>
    </row>
    <row r="8328" spans="1:8" ht="15.75" customHeight="1" x14ac:dyDescent="0.25">
      <c r="A8328" s="76"/>
      <c r="B8328" s="76"/>
      <c r="C8328" s="76"/>
      <c r="D8328" s="77" t="s">
        <v>59</v>
      </c>
      <c r="E8328" s="76" t="s">
        <v>60</v>
      </c>
      <c r="F8328" s="76"/>
      <c r="G8328" s="17"/>
      <c r="H8328" s="25"/>
    </row>
    <row r="8329" spans="1:8" ht="15.75" customHeight="1" x14ac:dyDescent="0.25">
      <c r="A8329" s="17"/>
      <c r="B8329" s="17"/>
      <c r="C8329" s="17"/>
      <c r="D8329" s="18"/>
      <c r="E8329" s="17"/>
      <c r="F8329" s="17"/>
      <c r="G8329" s="17"/>
      <c r="H8329" s="25"/>
    </row>
    <row r="8330" spans="1:8" ht="15.75" customHeight="1" x14ac:dyDescent="0.25">
      <c r="A8330" s="17"/>
      <c r="B8330" s="17"/>
      <c r="C8330" s="17"/>
      <c r="D8330" s="18"/>
      <c r="E8330" s="17"/>
      <c r="F8330" s="17"/>
      <c r="G8330" s="17"/>
      <c r="H8330" s="25"/>
    </row>
    <row r="8331" spans="1:8" ht="15.75" customHeight="1" x14ac:dyDescent="0.25">
      <c r="A8331" s="76"/>
      <c r="B8331" s="76"/>
      <c r="C8331" s="76"/>
      <c r="D8331" s="77"/>
      <c r="E8331" s="76" t="s">
        <v>61</v>
      </c>
      <c r="F8331" s="76"/>
      <c r="G8331" s="17"/>
      <c r="H8331" s="25"/>
    </row>
    <row r="8332" spans="1:8" ht="15.75" customHeight="1" x14ac:dyDescent="0.25">
      <c r="D8332" s="9"/>
      <c r="H8332" s="9"/>
    </row>
    <row r="8333" spans="1:8" ht="15.75" customHeight="1" x14ac:dyDescent="0.25">
      <c r="D8333" s="9"/>
      <c r="H8333" s="9"/>
    </row>
    <row r="8334" spans="1:8" ht="15.75" customHeight="1" x14ac:dyDescent="0.25">
      <c r="D8334" s="9"/>
      <c r="H8334" s="9"/>
    </row>
    <row r="8335" spans="1:8" ht="15.75" customHeight="1" x14ac:dyDescent="0.25">
      <c r="D8335" s="9"/>
      <c r="H8335" s="9"/>
    </row>
    <row r="8336" spans="1:8" ht="15.75" customHeight="1" x14ac:dyDescent="0.25">
      <c r="D8336" s="9"/>
      <c r="H8336" s="9"/>
    </row>
    <row r="8337" spans="1:8" ht="15.75" customHeight="1" x14ac:dyDescent="0.25">
      <c r="D8337" s="9"/>
      <c r="H8337" s="9"/>
    </row>
    <row r="8338" spans="1:8" ht="15.75" customHeight="1" x14ac:dyDescent="0.25">
      <c r="D8338" s="9"/>
      <c r="H8338" s="9"/>
    </row>
    <row r="8339" spans="1:8" ht="15.75" customHeight="1" x14ac:dyDescent="0.25">
      <c r="D8339" s="9"/>
      <c r="H8339" s="9"/>
    </row>
    <row r="8340" spans="1:8" ht="15.75" customHeight="1" x14ac:dyDescent="0.25">
      <c r="D8340" s="9"/>
      <c r="H8340" s="9"/>
    </row>
    <row r="8341" spans="1:8" ht="15.75" customHeight="1" x14ac:dyDescent="0.25">
      <c r="D8341" s="9"/>
      <c r="H8341" s="9"/>
    </row>
    <row r="8342" spans="1:8" ht="15.75" customHeight="1" x14ac:dyDescent="0.25">
      <c r="D8342" s="9"/>
      <c r="H8342" s="9"/>
    </row>
    <row r="8343" spans="1:8" ht="15.75" customHeight="1" x14ac:dyDescent="0.25">
      <c r="D8343" s="9"/>
      <c r="H8343" s="9"/>
    </row>
    <row r="8344" spans="1:8" ht="15.75" customHeight="1" x14ac:dyDescent="0.25">
      <c r="D8344" s="9"/>
      <c r="H8344" s="9"/>
    </row>
    <row r="8345" spans="1:8" ht="15.75" customHeight="1" x14ac:dyDescent="0.25">
      <c r="D8345" s="9"/>
      <c r="H8345" s="9"/>
    </row>
    <row r="8346" spans="1:8" ht="15.75" customHeight="1" x14ac:dyDescent="0.25">
      <c r="D8346" s="9"/>
      <c r="H8346" s="9"/>
    </row>
    <row r="8347" spans="1:8" ht="15.75" customHeight="1" x14ac:dyDescent="0.25">
      <c r="D8347" s="9"/>
      <c r="H8347" s="9"/>
    </row>
    <row r="8348" spans="1:8" ht="15.75" customHeight="1" x14ac:dyDescent="0.25">
      <c r="D8348" s="9"/>
      <c r="H8348" s="9"/>
    </row>
    <row r="8349" spans="1:8" ht="15.75" customHeight="1" x14ac:dyDescent="0.25">
      <c r="D8349" s="9"/>
      <c r="H8349" s="9"/>
    </row>
    <row r="8350" spans="1:8" ht="15.75" customHeight="1" x14ac:dyDescent="0.25">
      <c r="A8350" s="36" t="s">
        <v>21</v>
      </c>
      <c r="B8350" s="36"/>
      <c r="C8350" s="36"/>
      <c r="D8350" s="36"/>
      <c r="E8350" s="36"/>
      <c r="F8350" s="36"/>
      <c r="G8350" s="36"/>
      <c r="H8350" s="36"/>
    </row>
    <row r="8351" spans="1:8" ht="15.75" customHeight="1" x14ac:dyDescent="0.25">
      <c r="A8351" s="17"/>
      <c r="B8351" s="17"/>
      <c r="C8351" s="17"/>
      <c r="D8351" s="18"/>
      <c r="E8351" s="17"/>
      <c r="F8351" s="17"/>
      <c r="G8351" s="17"/>
      <c r="H8351" s="24"/>
    </row>
    <row r="8352" spans="1:8" ht="15.75" customHeight="1" x14ac:dyDescent="0.25">
      <c r="A8352" s="17" t="s">
        <v>28</v>
      </c>
      <c r="B8352" s="17"/>
      <c r="C8352" s="17"/>
      <c r="D8352" s="18"/>
      <c r="E8352" s="17"/>
      <c r="F8352" s="19" t="s">
        <v>24</v>
      </c>
      <c r="G8352" s="21" t="s">
        <v>1340</v>
      </c>
      <c r="H8352" s="22"/>
    </row>
    <row r="8353" spans="1:8" ht="15.75" customHeight="1" x14ac:dyDescent="0.3">
      <c r="A8353" s="17" t="inlineStr">
        <is>
          <t>Dealer-003</t>
        </is>
      </c>
      <c r="B8353" s="87"/>
      <c r="C8353" s="17"/>
      <c r="D8353" s="18"/>
      <c r="E8353" s="17"/>
      <c r="F8353" s="19" t="s">
        <v>29</v>
      </c>
      <c r="G8353" s="17" t="s">
        <v>1341</v>
      </c>
      <c r="H8353" s="18"/>
    </row>
    <row r="8354" spans="1:8" ht="15.75" customHeight="1" x14ac:dyDescent="0.3">
      <c r="A8354" s="17" t="inlineStr">
        <is>
          <t>Address line (redacted)</t>
        </is>
      </c>
      <c r="B8354" s="87"/>
      <c r="C8354" s="17"/>
      <c r="D8354" s="18"/>
      <c r="E8354" s="19"/>
      <c r="F8354" s="17"/>
      <c r="G8354" s="17"/>
      <c r="H8354" s="25"/>
    </row>
    <row r="8355" spans="1:8" ht="15.75" customHeight="1" x14ac:dyDescent="0.3">
      <c r="A8355" s="17" t="inlineStr">
        <is>
          <t>Address line (redacted)</t>
        </is>
      </c>
      <c r="B8355" s="87"/>
      <c r="C8355" s="17"/>
      <c r="D8355" s="18"/>
      <c r="E8355" s="19"/>
      <c r="F8355" s="17"/>
      <c r="G8355" s="17"/>
      <c r="H8355" s="25"/>
    </row>
    <row r="8356" spans="1:8" ht="15.75" customHeight="1" x14ac:dyDescent="0.25">
      <c r="D8356" s="18"/>
      <c r="E8356" s="19"/>
      <c r="F8356" s="17"/>
      <c r="G8356" s="17"/>
      <c r="H8356" s="25"/>
    </row>
    <row r="8357" spans="1:8" ht="15.75" customHeight="1" x14ac:dyDescent="0.25">
      <c r="A8357" s="17" t="s">
        <v>34</v>
      </c>
      <c r="B8357" s="17"/>
      <c r="C8357" s="17"/>
      <c r="D8357" s="18"/>
      <c r="E8357" s="17"/>
      <c r="F8357" s="18"/>
      <c r="G8357" s="17"/>
      <c r="H8357" s="25"/>
    </row>
    <row r="8358" spans="1:8" ht="15.75" customHeight="1" x14ac:dyDescent="0.25">
      <c r="A8358" s="17" t="s">
        <v>35</v>
      </c>
      <c r="B8358" s="17"/>
      <c r="C8358" s="17"/>
      <c r="D8358" s="18"/>
      <c r="E8358" s="17"/>
      <c r="F8358" s="18"/>
      <c r="G8358" s="17"/>
      <c r="H8358" s="25"/>
    </row>
    <row r="8359" spans="1:8" ht="15.75" customHeight="1" x14ac:dyDescent="0.25">
      <c r="A8359" s="17" t="s">
        <v>36</v>
      </c>
      <c r="B8359" s="17"/>
      <c r="C8359" s="17"/>
      <c r="D8359" s="18"/>
      <c r="E8359" s="17"/>
      <c r="F8359" s="18"/>
      <c r="G8359" s="17"/>
      <c r="H8359" s="25"/>
    </row>
    <row r="8360" spans="1:8" ht="15.75" customHeight="1" x14ac:dyDescent="0.25">
      <c r="A8360" s="582" t="s">
        <v>37</v>
      </c>
      <c r="B8360" s="583" t="s">
        <v>38</v>
      </c>
      <c r="C8360" s="584"/>
      <c r="D8360" s="585" t="s">
        <v>39</v>
      </c>
      <c r="E8360" s="586" t="s">
        <v>40</v>
      </c>
      <c r="F8360" s="587" t="s">
        <v>41</v>
      </c>
      <c r="G8360" s="588" t="s">
        <v>42</v>
      </c>
      <c r="H8360" s="589" t="s">
        <v>43</v>
      </c>
    </row>
    <row r="8361" spans="1:8" ht="15.75" customHeight="1" x14ac:dyDescent="0.25">
      <c r="A8361" s="680"/>
      <c r="B8361" s="715" t="s">
        <v>564</v>
      </c>
      <c r="C8361" s="716"/>
      <c r="D8361" s="365"/>
      <c r="E8361" s="365"/>
      <c r="F8361" s="681"/>
      <c r="G8361" s="681"/>
      <c r="H8361" s="526"/>
    </row>
    <row r="8362" spans="1:8" ht="15.75" customHeight="1" x14ac:dyDescent="0.25">
      <c r="A8362" s="646">
        <v>1</v>
      </c>
      <c r="B8362" s="323" t="s">
        <v>639</v>
      </c>
      <c r="C8362" s="211"/>
      <c r="D8362" s="655">
        <v>10</v>
      </c>
      <c r="E8362" s="655">
        <v>2</v>
      </c>
      <c r="F8362" s="649">
        <f>+E8362*D8362</f>
      </c>
      <c r="G8362" s="649">
        <v>1</v>
      </c>
      <c r="H8362" s="526">
        <f>+G8362*F8362</f>
      </c>
    </row>
    <row r="8363" spans="1:8" ht="15" customHeight="1" x14ac:dyDescent="0.25">
      <c r="A8363" s="646"/>
      <c r="B8363" s="645" t="s">
        <v>1647</v>
      </c>
      <c r="C8363" s="645"/>
      <c r="D8363" s="655"/>
      <c r="E8363" s="655"/>
      <c r="F8363" s="649"/>
      <c r="G8363" s="251"/>
      <c r="H8363" s="526"/>
    </row>
    <row r="8364" spans="1:8" ht="15.75" customHeight="1" x14ac:dyDescent="0.25">
      <c r="A8364" s="646">
        <v>2</v>
      </c>
      <c r="B8364" s="323" t="s">
        <v>1760</v>
      </c>
      <c r="C8364" s="323" t="s">
        <v>357</v>
      </c>
      <c r="D8364" s="655">
        <v>1</v>
      </c>
      <c r="E8364" s="655">
        <v>5</v>
      </c>
      <c r="F8364" s="649">
        <v>3</v>
      </c>
      <c r="G8364" s="525">
        <v>1</v>
      </c>
      <c r="H8364" s="526">
        <f>+G8364*F8364</f>
      </c>
    </row>
    <row r="8365" spans="1:8" ht="15.75" customHeight="1" x14ac:dyDescent="0.25">
      <c r="A8365" s="646">
        <v>3</v>
      </c>
      <c r="B8365" s="323" t="s">
        <v>1760</v>
      </c>
      <c r="C8365" s="323" t="s">
        <v>357</v>
      </c>
      <c r="D8365" s="655"/>
      <c r="E8365" s="655"/>
      <c r="F8365" s="649">
        <v>2</v>
      </c>
      <c r="G8365" s="654" t="s">
        <v>571</v>
      </c>
      <c r="H8365" s="526"/>
    </row>
    <row r="8366" spans="1:8" ht="15.75" customHeight="1" x14ac:dyDescent="0.25">
      <c r="A8366" s="646">
        <v>4</v>
      </c>
      <c r="B8366" s="323" t="s">
        <v>135</v>
      </c>
      <c r="C8366" s="653" t="s">
        <v>358</v>
      </c>
      <c r="D8366" s="655">
        <v>2</v>
      </c>
      <c r="E8366" s="655">
        <v>5</v>
      </c>
      <c r="F8366" s="649">
        <v>9</v>
      </c>
      <c r="G8366" s="525">
        <v>1</v>
      </c>
      <c r="H8366" s="526">
        <f>+G8366*F8366</f>
      </c>
    </row>
    <row r="8367" spans="1:8" ht="15.75" customHeight="1" x14ac:dyDescent="0.25">
      <c r="A8367" s="646">
        <v>5</v>
      </c>
      <c r="B8367" s="323" t="s">
        <v>135</v>
      </c>
      <c r="C8367" s="653" t="s">
        <v>358</v>
      </c>
      <c r="D8367" s="655"/>
      <c r="E8367" s="655"/>
      <c r="F8367" s="649">
        <v>1</v>
      </c>
      <c r="G8367" s="654" t="s">
        <v>571</v>
      </c>
      <c r="H8367" s="526"/>
    </row>
    <row r="8368" spans="1:8" ht="15.75" customHeight="1" x14ac:dyDescent="0.25">
      <c r="A8368" s="646">
        <v>6</v>
      </c>
      <c r="B8368" s="323" t="s">
        <v>1761</v>
      </c>
      <c r="C8368" s="323" t="s">
        <v>373</v>
      </c>
      <c r="D8368" s="655">
        <v>2</v>
      </c>
      <c r="E8368" s="655">
        <v>5</v>
      </c>
      <c r="F8368" s="649">
        <v>9</v>
      </c>
      <c r="G8368" s="525">
        <v>1</v>
      </c>
      <c r="H8368" s="526">
        <f>+G8368*F8368</f>
      </c>
    </row>
    <row r="8369" spans="1:8" ht="15.75" customHeight="1" x14ac:dyDescent="0.25">
      <c r="A8369" s="646">
        <v>7</v>
      </c>
      <c r="B8369" s="323" t="s">
        <v>1761</v>
      </c>
      <c r="C8369" s="323" t="s">
        <v>373</v>
      </c>
      <c r="D8369" s="655"/>
      <c r="E8369" s="655"/>
      <c r="F8369" s="649">
        <v>1</v>
      </c>
      <c r="G8369" s="654" t="s">
        <v>571</v>
      </c>
      <c r="H8369" s="526"/>
    </row>
    <row r="8370" spans="1:8" ht="15.75" customHeight="1" x14ac:dyDescent="0.25">
      <c r="A8370" s="646">
        <v>8</v>
      </c>
      <c r="B8370" s="323" t="s">
        <v>679</v>
      </c>
      <c r="C8370" s="322" t="s">
        <v>1764</v>
      </c>
      <c r="D8370" s="655">
        <v>2</v>
      </c>
      <c r="E8370" s="655">
        <v>5</v>
      </c>
      <c r="F8370" s="649">
        <v>9</v>
      </c>
      <c r="G8370" s="525">
        <v>1</v>
      </c>
      <c r="H8370" s="526">
        <f>+G8370*F8370</f>
      </c>
    </row>
    <row r="8371" spans="1:8" ht="15.75" customHeight="1" x14ac:dyDescent="0.25">
      <c r="A8371" s="646">
        <v>9</v>
      </c>
      <c r="B8371" s="323" t="s">
        <v>679</v>
      </c>
      <c r="C8371" s="322" t="s">
        <v>1764</v>
      </c>
      <c r="D8371" s="655"/>
      <c r="E8371" s="655"/>
      <c r="F8371" s="649">
        <v>1</v>
      </c>
      <c r="G8371" s="654" t="s">
        <v>571</v>
      </c>
      <c r="H8371" s="526"/>
    </row>
    <row r="8372" spans="1:8" ht="15.75" customHeight="1" x14ac:dyDescent="0.25">
      <c r="A8372" s="646">
        <v>10</v>
      </c>
      <c r="B8372" s="323" t="s">
        <v>1765</v>
      </c>
      <c r="C8372" s="323" t="s">
        <v>382</v>
      </c>
      <c r="D8372" s="655">
        <v>2</v>
      </c>
      <c r="E8372" s="655">
        <v>5</v>
      </c>
      <c r="F8372" s="649">
        <v>9</v>
      </c>
      <c r="G8372" s="525">
        <v>1</v>
      </c>
      <c r="H8372" s="526">
        <f>+G8372*F8372</f>
      </c>
    </row>
    <row r="8373" spans="1:8" ht="15.75" customHeight="1" x14ac:dyDescent="0.25">
      <c r="A8373" s="646">
        <v>11</v>
      </c>
      <c r="B8373" s="323" t="s">
        <v>1765</v>
      </c>
      <c r="C8373" s="323" t="s">
        <v>382</v>
      </c>
      <c r="D8373" s="731"/>
      <c r="E8373" s="731"/>
      <c r="F8373" s="649">
        <v>1</v>
      </c>
      <c r="G8373" s="654" t="s">
        <v>571</v>
      </c>
      <c r="H8373" s="526"/>
    </row>
    <row r="8374" spans="1:8" ht="15.75" customHeight="1" x14ac:dyDescent="0.25">
      <c r="A8374" s="646">
        <v>12</v>
      </c>
      <c r="B8374" s="720" t="s">
        <v>140</v>
      </c>
      <c r="C8374" s="721" t="s">
        <v>362</v>
      </c>
      <c r="D8374" s="655">
        <v>1</v>
      </c>
      <c r="E8374" s="655">
        <v>5</v>
      </c>
      <c r="F8374" s="649">
        <v>4</v>
      </c>
      <c r="G8374" s="525">
        <v>1</v>
      </c>
      <c r="H8374" s="526">
        <f>+G8374*F8374</f>
      </c>
    </row>
    <row r="8375" spans="1:8" ht="15.75" customHeight="1" x14ac:dyDescent="0.25">
      <c r="A8375" s="646">
        <v>13</v>
      </c>
      <c r="B8375" s="720" t="s">
        <v>140</v>
      </c>
      <c r="C8375" s="721" t="s">
        <v>362</v>
      </c>
      <c r="D8375" s="655"/>
      <c r="E8375" s="655"/>
      <c r="F8375" s="649">
        <v>1</v>
      </c>
      <c r="G8375" s="654" t="s">
        <v>571</v>
      </c>
      <c r="H8375" s="526"/>
    </row>
    <row r="8376" spans="1:8" ht="43.5" customHeight="1" x14ac:dyDescent="0.25">
      <c r="A8376" s="646"/>
      <c r="B8376" s="688" t="s">
        <v>1804</v>
      </c>
      <c r="C8376" s="689"/>
      <c r="D8376" s="731"/>
      <c r="E8376" s="731"/>
      <c r="F8376" s="742"/>
      <c r="G8376" s="732"/>
      <c r="H8376" s="730"/>
    </row>
    <row r="8377" spans="1:8" ht="15.75" customHeight="1" x14ac:dyDescent="0.25">
      <c r="A8377" s="744"/>
      <c r="B8377" s="745"/>
      <c r="C8377" s="746"/>
      <c r="D8377" s="747"/>
      <c r="E8377" s="365"/>
      <c r="F8377" s="748"/>
      <c r="G8377" s="749"/>
      <c r="H8377" s="750"/>
    </row>
    <row r="8378" spans="1:8" ht="15.75" customHeight="1" x14ac:dyDescent="0.25">
      <c r="A8378" s="62"/>
      <c r="B8378" s="63"/>
      <c r="C8378" s="64" t="s">
        <v>58</v>
      </c>
      <c r="D8378" s="338">
        <f>SUM(D8361:D8376)</f>
      </c>
      <c r="E8378" s="28"/>
      <c r="F8378" s="338">
        <f>SUM(F8361:F8376)</f>
      </c>
      <c r="G8378" s="339"/>
      <c r="H8378" s="328">
        <f>SUM(H8362:H8377)</f>
      </c>
    </row>
    <row r="8379" spans="1:8" ht="15.75" customHeight="1" x14ac:dyDescent="0.25">
      <c r="A8379" s="69"/>
      <c r="B8379" s="70"/>
      <c r="C8379" s="70"/>
      <c r="D8379" s="71"/>
      <c r="E8379" s="70"/>
      <c r="F8379" s="72"/>
      <c r="G8379" s="73"/>
      <c r="H8379" s="74"/>
    </row>
    <row r="8380" spans="1:8" ht="15.75" customHeight="1" x14ac:dyDescent="0.25">
      <c r="A8380" s="85" t="s">
        <v>72</v>
      </c>
      <c r="B8380" s="85"/>
      <c r="C8380" s="85"/>
      <c r="D8380" s="85"/>
      <c r="E8380" s="85"/>
      <c r="F8380" s="85"/>
      <c r="G8380" s="85"/>
      <c r="H8380" s="85"/>
    </row>
    <row r="8381" spans="1:8" ht="15.75" customHeight="1" x14ac:dyDescent="0.25">
      <c r="A8381" s="76"/>
      <c r="B8381" s="76"/>
      <c r="C8381" s="76"/>
      <c r="D8381" s="77" t="s">
        <v>59</v>
      </c>
      <c r="E8381" s="76" t="s">
        <v>60</v>
      </c>
      <c r="F8381" s="76"/>
      <c r="G8381" s="17"/>
      <c r="H8381" s="25"/>
    </row>
    <row r="8382" spans="1:8" ht="15.75" customHeight="1" x14ac:dyDescent="0.25">
      <c r="A8382" s="76"/>
      <c r="B8382" s="76"/>
      <c r="C8382" s="76"/>
      <c r="D8382" s="77"/>
      <c r="E8382" s="76"/>
      <c r="F8382" s="76"/>
      <c r="G8382" s="17"/>
      <c r="H8382" s="25"/>
    </row>
    <row r="8383" spans="1:8" ht="15.75" customHeight="1" x14ac:dyDescent="0.25">
      <c r="A8383" s="76"/>
      <c r="B8383" s="76"/>
      <c r="C8383" s="76"/>
      <c r="D8383" s="77"/>
      <c r="E8383" s="76" t="s">
        <v>61</v>
      </c>
      <c r="F8383" s="76"/>
      <c r="G8383" s="17"/>
      <c r="H8383" s="25"/>
    </row>
    <row r="8384" spans="1:8" ht="15.75" customHeight="1" x14ac:dyDescent="0.25">
      <c r="D8384" s="9"/>
      <c r="H8384" s="9"/>
    </row>
    <row r="8385" spans="1:8" ht="15.75" customHeight="1" x14ac:dyDescent="0.25">
      <c r="D8385" s="9"/>
      <c r="H8385" s="9"/>
    </row>
    <row r="8386" spans="1:8" ht="15.75" customHeight="1" x14ac:dyDescent="0.25">
      <c r="D8386" s="9"/>
      <c r="H8386" s="9"/>
    </row>
    <row r="8387" spans="1:8" ht="15.75" customHeight="1" x14ac:dyDescent="0.25">
      <c r="D8387" s="9"/>
      <c r="H8387" s="9"/>
    </row>
    <row r="8388" spans="1:8" ht="15.75" customHeight="1" x14ac:dyDescent="0.25">
      <c r="D8388" s="9"/>
      <c r="H8388" s="9"/>
    </row>
    <row r="8389" spans="1:8" ht="15.75" customHeight="1" x14ac:dyDescent="0.25">
      <c r="D8389" s="9"/>
      <c r="H8389" s="9"/>
    </row>
    <row r="8390" spans="1:8" ht="15.75" customHeight="1" x14ac:dyDescent="0.25">
      <c r="D8390" s="9"/>
      <c r="H8390" s="9"/>
    </row>
    <row r="8391" spans="1:8" ht="15.75" customHeight="1" x14ac:dyDescent="0.25">
      <c r="D8391" s="9"/>
      <c r="H8391" s="9"/>
    </row>
    <row r="8392" spans="1:8" ht="15.75" customHeight="1" x14ac:dyDescent="0.25">
      <c r="D8392" s="9"/>
      <c r="H8392" s="9"/>
    </row>
    <row r="8393" spans="1:8" ht="15.75" customHeight="1" x14ac:dyDescent="0.25">
      <c r="D8393" s="9"/>
      <c r="H8393" s="9"/>
    </row>
    <row r="8394" spans="1:8" ht="15.75" customHeight="1" x14ac:dyDescent="0.25">
      <c r="A8394" s="36" t="s">
        <v>21</v>
      </c>
      <c r="B8394" s="36"/>
      <c r="C8394" s="36"/>
      <c r="D8394" s="36"/>
      <c r="E8394" s="36"/>
      <c r="F8394" s="36"/>
      <c r="G8394" s="36"/>
      <c r="H8394" s="36"/>
    </row>
    <row r="8395" spans="1:8" ht="15.75" customHeight="1" x14ac:dyDescent="0.25">
      <c r="A8395" s="17"/>
      <c r="B8395" s="17"/>
      <c r="C8395" s="17"/>
      <c r="D8395" s="18"/>
      <c r="E8395" s="17"/>
      <c r="F8395" s="17"/>
      <c r="G8395" s="17"/>
      <c r="H8395" s="24"/>
    </row>
    <row r="8396" spans="1:8" ht="15.75" customHeight="1" x14ac:dyDescent="0.25">
      <c r="A8396" s="17"/>
      <c r="B8396" s="17"/>
      <c r="C8396" s="18"/>
      <c r="D8396" s="75"/>
      <c r="E8396" s="36"/>
      <c r="F8396" s="36"/>
      <c r="G8396" s="36"/>
      <c r="H8396" s="25"/>
    </row>
    <row r="8397" spans="1:8" ht="15.75" customHeight="1" x14ac:dyDescent="0.25">
      <c r="A8397" s="17" t="s">
        <v>28</v>
      </c>
      <c r="B8397" s="17"/>
      <c r="C8397" s="17"/>
      <c r="D8397" s="18"/>
      <c r="E8397" s="17"/>
      <c r="F8397" s="19" t="s">
        <v>24</v>
      </c>
      <c r="G8397" s="21" t="s">
        <v>1343</v>
      </c>
      <c r="H8397" s="22"/>
    </row>
    <row r="8398" spans="1:8" ht="15.75" customHeight="1" x14ac:dyDescent="0.25">
      <c r="A8398" s="17" t="inlineStr">
        <is>
          <t>Dealer-004</t>
        </is>
      </c>
      <c r="B8398" s="17"/>
      <c r="C8398" s="17"/>
      <c r="D8398" s="18"/>
      <c r="E8398" s="17"/>
      <c r="F8398" s="19" t="s">
        <v>29</v>
      </c>
      <c r="G8398" s="17" t="s">
        <v>1344</v>
      </c>
      <c r="H8398" s="18"/>
    </row>
    <row r="8399" spans="1:8" ht="15.75" customHeight="1" x14ac:dyDescent="0.25">
      <c r="A8399" s="17" t="inlineStr">
        <is>
          <t>Address line (redacted)</t>
        </is>
      </c>
      <c r="B8399" s="17"/>
      <c r="C8399" s="17"/>
      <c r="D8399" s="18"/>
      <c r="E8399" s="19"/>
      <c r="F8399" s="17"/>
      <c r="G8399" s="17"/>
      <c r="H8399" s="25"/>
    </row>
    <row r="8400" spans="1:8" ht="15.75" customHeight="1" x14ac:dyDescent="0.25">
      <c r="A8400" s="17" t="inlineStr">
        <is>
          <t>Address line (redacted)</t>
        </is>
      </c>
      <c r="B8400" s="17"/>
      <c r="C8400" s="17"/>
      <c r="D8400" s="24"/>
      <c r="E8400" s="17"/>
      <c r="F8400" s="18"/>
      <c r="G8400" s="17"/>
      <c r="H8400" s="25"/>
    </row>
    <row r="8401" spans="1:8" ht="15.75" customHeight="1" x14ac:dyDescent="0.25">
      <c r="D8401" s="24"/>
      <c r="E8401" s="17"/>
      <c r="F8401" s="18"/>
      <c r="G8401" s="17"/>
      <c r="H8401" s="25"/>
    </row>
    <row r="8402" spans="1:8" ht="15.75" customHeight="1" x14ac:dyDescent="0.25">
      <c r="A8402" s="17" t="s">
        <v>34</v>
      </c>
      <c r="B8402" s="17"/>
      <c r="C8402" s="17"/>
      <c r="D8402" s="18"/>
      <c r="E8402" s="17"/>
      <c r="F8402" s="18"/>
      <c r="G8402" s="17"/>
      <c r="H8402" s="25"/>
    </row>
    <row r="8403" spans="1:8" ht="15.75" customHeight="1" x14ac:dyDescent="0.25">
      <c r="A8403" s="17"/>
      <c r="B8403" s="17"/>
      <c r="C8403" s="17"/>
      <c r="D8403" s="18"/>
      <c r="E8403" s="17"/>
      <c r="F8403" s="18"/>
      <c r="G8403" s="17"/>
      <c r="H8403" s="25"/>
    </row>
    <row r="8404" spans="1:8" ht="15.75" customHeight="1" x14ac:dyDescent="0.25">
      <c r="A8404" s="17" t="s">
        <v>35</v>
      </c>
      <c r="B8404" s="17"/>
      <c r="C8404" s="17"/>
      <c r="D8404" s="18"/>
      <c r="E8404" s="17"/>
      <c r="F8404" s="18"/>
      <c r="G8404" s="17"/>
      <c r="H8404" s="25"/>
    </row>
    <row r="8405" spans="1:8" ht="15.75" customHeight="1" x14ac:dyDescent="0.25">
      <c r="A8405" s="17" t="s">
        <v>36</v>
      </c>
      <c r="B8405" s="17"/>
      <c r="C8405" s="17"/>
      <c r="D8405" s="18"/>
      <c r="E8405" s="17"/>
      <c r="F8405" s="18"/>
      <c r="G8405" s="17"/>
      <c r="H8405" s="25"/>
    </row>
    <row r="8406" spans="1:8" ht="15.75" customHeight="1" x14ac:dyDescent="0.25">
      <c r="A8406" s="26" t="s">
        <v>37</v>
      </c>
      <c r="B8406" s="27" t="s">
        <v>38</v>
      </c>
      <c r="C8406" s="27"/>
      <c r="D8406" s="29" t="s">
        <v>39</v>
      </c>
      <c r="E8406" s="29" t="s">
        <v>40</v>
      </c>
      <c r="F8406" s="30" t="s">
        <v>41</v>
      </c>
      <c r="G8406" s="31" t="s">
        <v>42</v>
      </c>
      <c r="H8406" s="33" t="s">
        <v>43</v>
      </c>
    </row>
    <row r="8407" spans="1:8" ht="15.75" customHeight="1" x14ac:dyDescent="0.25">
      <c r="A8407" s="34"/>
      <c r="B8407" s="35"/>
      <c r="C8407" s="36"/>
      <c r="D8407" s="37"/>
      <c r="E8407" s="37"/>
      <c r="F8407" s="38"/>
      <c r="G8407" s="39"/>
      <c r="H8407" s="40"/>
    </row>
    <row r="8408" spans="1:8" ht="15.75" customHeight="1" x14ac:dyDescent="0.25">
      <c r="A8408" s="47"/>
      <c r="B8408" s="79" t="s">
        <v>44</v>
      </c>
      <c r="C8408" s="80"/>
      <c r="D8408" s="50"/>
      <c r="E8408" s="50"/>
      <c r="F8408" s="50"/>
      <c r="G8408" s="50"/>
      <c r="H8408" s="45"/>
    </row>
    <row r="8409" spans="1:8" ht="15.75" customHeight="1" x14ac:dyDescent="0.25">
      <c r="A8409" s="47">
        <v>1</v>
      </c>
      <c r="B8409" s="51" t="s">
        <v>172</v>
      </c>
      <c r="C8409" s="323" t="s">
        <v>394</v>
      </c>
      <c r="D8409" s="50">
        <v>5</v>
      </c>
      <c r="E8409" s="50">
        <v>5</v>
      </c>
      <c r="F8409" s="50">
        <v>22</v>
      </c>
      <c r="G8409" s="50">
        <v>1</v>
      </c>
      <c r="H8409" s="81">
        <f>+G8409*F8409</f>
      </c>
    </row>
    <row r="8410" spans="1:8" ht="15.75" customHeight="1" x14ac:dyDescent="0.25">
      <c r="A8410" s="47">
        <v>2</v>
      </c>
      <c r="B8410" s="51" t="s">
        <v>172</v>
      </c>
      <c r="C8410" s="323" t="s">
        <v>394</v>
      </c>
      <c r="D8410" s="50"/>
      <c r="E8410" s="50"/>
      <c r="F8410" s="50">
        <v>3</v>
      </c>
      <c r="G8410" s="224" t="s">
        <v>571</v>
      </c>
      <c r="H8410" s="81"/>
    </row>
    <row r="8411" spans="1:8" ht="15.75" customHeight="1" x14ac:dyDescent="0.25">
      <c r="A8411" s="47">
        <v>3</v>
      </c>
      <c r="B8411" s="51" t="s">
        <v>1483</v>
      </c>
      <c r="C8411" s="323" t="s">
        <v>391</v>
      </c>
      <c r="D8411" s="50">
        <v>3</v>
      </c>
      <c r="E8411" s="50">
        <v>5</v>
      </c>
      <c r="F8411" s="50">
        <v>14</v>
      </c>
      <c r="G8411" s="50">
        <v>1</v>
      </c>
      <c r="H8411" s="81">
        <f>+G8411*F8411</f>
      </c>
    </row>
    <row r="8412" spans="1:8" ht="15.75" customHeight="1" x14ac:dyDescent="0.25">
      <c r="A8412" s="47">
        <v>4</v>
      </c>
      <c r="B8412" s="51" t="s">
        <v>1483</v>
      </c>
      <c r="C8412" s="323" t="s">
        <v>391</v>
      </c>
      <c r="D8412" s="50"/>
      <c r="E8412" s="50"/>
      <c r="F8412" s="50">
        <v>1</v>
      </c>
      <c r="G8412" s="224" t="s">
        <v>571</v>
      </c>
      <c r="H8412" s="81"/>
    </row>
    <row r="8413" spans="1:8" ht="15.75" customHeight="1" x14ac:dyDescent="0.25">
      <c r="A8413" s="47"/>
      <c r="B8413" s="51"/>
      <c r="C8413" s="107"/>
      <c r="D8413" s="50"/>
      <c r="E8413" s="50"/>
      <c r="F8413" s="50"/>
      <c r="G8413" s="50"/>
      <c r="H8413" s="81"/>
    </row>
    <row r="8414" spans="1:8" ht="15.75" customHeight="1" x14ac:dyDescent="0.25">
      <c r="A8414" s="47"/>
      <c r="B8414" s="51"/>
      <c r="C8414" s="49"/>
      <c r="D8414" s="50"/>
      <c r="E8414" s="50"/>
      <c r="F8414" s="50"/>
      <c r="G8414" s="50"/>
      <c r="H8414" s="81"/>
    </row>
    <row r="8415" spans="1:8" ht="15.75" customHeight="1" x14ac:dyDescent="0.25">
      <c r="A8415" s="83"/>
      <c r="B8415" s="84"/>
      <c r="C8415" s="17"/>
      <c r="D8415" s="58"/>
      <c r="E8415" s="58"/>
      <c r="F8415" s="18"/>
      <c r="G8415" s="58"/>
      <c r="H8415" s="61"/>
    </row>
    <row r="8416" spans="1:8" ht="15.75" customHeight="1" x14ac:dyDescent="0.25">
      <c r="A8416" s="62"/>
      <c r="B8416" s="63"/>
      <c r="C8416" s="64" t="s">
        <v>58</v>
      </c>
      <c r="D8416" s="65">
        <f>SUM(D8408:D8415)</f>
      </c>
      <c r="E8416" s="65"/>
      <c r="F8416" s="65">
        <f>SUM(F8408:F8415)</f>
      </c>
      <c r="G8416" s="67"/>
      <c r="H8416" s="328">
        <f>SUM(H8409:H8415)</f>
      </c>
    </row>
    <row r="8417" spans="1:8" ht="15.75" customHeight="1" x14ac:dyDescent="0.25">
      <c r="A8417" s="69"/>
      <c r="B8417" s="70"/>
      <c r="C8417" s="70"/>
      <c r="D8417" s="71"/>
      <c r="E8417" s="70"/>
      <c r="F8417" s="72"/>
      <c r="G8417" s="73"/>
      <c r="H8417" s="74"/>
    </row>
    <row r="8418" spans="1:8" ht="15.75" customHeight="1" x14ac:dyDescent="0.25">
      <c r="A8418" s="85" t="s">
        <v>72</v>
      </c>
      <c r="B8418" s="85"/>
      <c r="C8418" s="85"/>
      <c r="D8418" s="85"/>
      <c r="E8418" s="85"/>
      <c r="F8418" s="85"/>
      <c r="G8418" s="85"/>
      <c r="H8418" s="85"/>
    </row>
    <row r="8419" spans="1:8" ht="15.75" customHeight="1" x14ac:dyDescent="0.25">
      <c r="A8419" s="76"/>
      <c r="B8419" s="76"/>
      <c r="C8419" s="76"/>
      <c r="D8419" s="77" t="s">
        <v>59</v>
      </c>
      <c r="E8419" s="76" t="s">
        <v>60</v>
      </c>
      <c r="F8419" s="76"/>
      <c r="G8419" s="17"/>
      <c r="H8419" s="25"/>
    </row>
    <row r="8420" spans="1:8" ht="15.75" customHeight="1" x14ac:dyDescent="0.25">
      <c r="A8420" s="17"/>
      <c r="B8420" s="17"/>
      <c r="C8420" s="17"/>
      <c r="D8420" s="18"/>
      <c r="E8420" s="17"/>
      <c r="F8420" s="17"/>
      <c r="G8420" s="17"/>
      <c r="H8420" s="25"/>
    </row>
    <row r="8421" spans="1:8" ht="15.75" customHeight="1" x14ac:dyDescent="0.25">
      <c r="A8421" s="17"/>
      <c r="B8421" s="17"/>
      <c r="C8421" s="17"/>
      <c r="D8421" s="18"/>
      <c r="E8421" s="17"/>
      <c r="F8421" s="17"/>
      <c r="G8421" s="17"/>
      <c r="H8421" s="25"/>
    </row>
    <row r="8422" spans="1:8" ht="15.75" customHeight="1" x14ac:dyDescent="0.25">
      <c r="A8422" s="76"/>
      <c r="B8422" s="76"/>
      <c r="C8422" s="76"/>
      <c r="D8422" s="77"/>
      <c r="E8422" s="76" t="s">
        <v>61</v>
      </c>
      <c r="F8422" s="76"/>
      <c r="G8422" s="17"/>
      <c r="H8422" s="25"/>
    </row>
    <row r="8423" spans="1:8" ht="15.75" customHeight="1" x14ac:dyDescent="0.25">
      <c r="D8423" s="9"/>
      <c r="H8423" s="9"/>
    </row>
    <row r="8424" spans="1:8" ht="15.75" customHeight="1" x14ac:dyDescent="0.25">
      <c r="D8424" s="9"/>
      <c r="H8424" s="9"/>
    </row>
    <row r="8425" spans="1:8" ht="15.75" customHeight="1" x14ac:dyDescent="0.25">
      <c r="D8425" s="9"/>
      <c r="H8425" s="9"/>
    </row>
    <row r="8426" spans="1:8" ht="15.75" customHeight="1" x14ac:dyDescent="0.25">
      <c r="D8426" s="9"/>
      <c r="H8426" s="9"/>
    </row>
    <row r="8427" spans="1:8" ht="15.75" customHeight="1" x14ac:dyDescent="0.25">
      <c r="D8427" s="9"/>
      <c r="H8427" s="9"/>
    </row>
    <row r="8428" spans="1:8" ht="15.75" customHeight="1" x14ac:dyDescent="0.25">
      <c r="D8428" s="9"/>
      <c r="H8428" s="9"/>
    </row>
    <row r="8429" spans="1:8" ht="15.75" customHeight="1" x14ac:dyDescent="0.25">
      <c r="D8429" s="9"/>
      <c r="H8429" s="9"/>
    </row>
    <row r="8430" spans="1:8" ht="15.75" customHeight="1" x14ac:dyDescent="0.25">
      <c r="D8430" s="9"/>
      <c r="H8430" s="9"/>
    </row>
    <row r="8431" spans="1:8" ht="15.75" customHeight="1" x14ac:dyDescent="0.25">
      <c r="D8431" s="9"/>
      <c r="H8431" s="9"/>
    </row>
    <row r="8432" spans="1:8" ht="15.75" customHeight="1" x14ac:dyDescent="0.25">
      <c r="D8432" s="9"/>
      <c r="H8432" s="9"/>
    </row>
    <row r="8433" spans="1:8" ht="15.75" customHeight="1" x14ac:dyDescent="0.25">
      <c r="D8433" s="9"/>
      <c r="H8433" s="9"/>
    </row>
    <row r="8434" spans="1:8" ht="15.75" customHeight="1" x14ac:dyDescent="0.25">
      <c r="D8434" s="9"/>
      <c r="H8434" s="9"/>
    </row>
    <row r="8435" spans="1:8" ht="15.75" customHeight="1" x14ac:dyDescent="0.25">
      <c r="D8435" s="9"/>
      <c r="H8435" s="9"/>
    </row>
    <row r="8436" spans="1:8" ht="15.75" customHeight="1" x14ac:dyDescent="0.25">
      <c r="D8436" s="9"/>
      <c r="H8436" s="9"/>
    </row>
    <row r="8437" spans="1:8" ht="15.75" customHeight="1" x14ac:dyDescent="0.25">
      <c r="D8437" s="9"/>
      <c r="H8437" s="9"/>
    </row>
    <row r="8438" spans="1:8" ht="15.75" customHeight="1" x14ac:dyDescent="0.25">
      <c r="D8438" s="9"/>
      <c r="H8438" s="9"/>
    </row>
    <row r="8439" spans="1:8" ht="15.75" customHeight="1" x14ac:dyDescent="0.25">
      <c r="D8439" s="9"/>
      <c r="H8439" s="9"/>
    </row>
    <row r="8440" spans="1:8" ht="15.75" customHeight="1" x14ac:dyDescent="0.25">
      <c r="A8440" s="36" t="s">
        <v>21</v>
      </c>
      <c r="B8440" s="36"/>
      <c r="C8440" s="36"/>
      <c r="D8440" s="36"/>
      <c r="E8440" s="36"/>
      <c r="F8440" s="36"/>
      <c r="G8440" s="36"/>
      <c r="H8440" s="36"/>
    </row>
    <row r="8441" spans="1:8" ht="15.75" customHeight="1" x14ac:dyDescent="0.25">
      <c r="A8441" s="17"/>
      <c r="B8441" s="17"/>
      <c r="C8441" s="17"/>
      <c r="D8441" s="18"/>
      <c r="E8441" s="17"/>
      <c r="F8441" s="17"/>
      <c r="G8441" s="17"/>
      <c r="H8441" s="24"/>
    </row>
    <row r="8442" spans="1:8" ht="15.75" customHeight="1" x14ac:dyDescent="0.25">
      <c r="A8442" s="17" t="s">
        <v>28</v>
      </c>
      <c r="B8442" s="17"/>
      <c r="C8442" s="17"/>
      <c r="D8442" s="18"/>
      <c r="E8442" s="17"/>
      <c r="F8442" s="19" t="s">
        <v>24</v>
      </c>
      <c r="G8442" s="21" t="s">
        <v>1348</v>
      </c>
      <c r="H8442" s="22"/>
    </row>
    <row r="8443" spans="1:8" ht="15.75" customHeight="1" x14ac:dyDescent="0.3">
      <c r="A8443" s="87" t="inlineStr">
        <is>
          <t>Dealer-002</t>
        </is>
      </c>
      <c r="B8443" s="87"/>
      <c r="C8443" s="17"/>
      <c r="D8443" s="18"/>
      <c r="E8443" s="17"/>
      <c r="F8443" s="19" t="s">
        <v>29</v>
      </c>
      <c r="G8443" s="17" t="s">
        <v>1349</v>
      </c>
      <c r="H8443" s="18"/>
    </row>
    <row r="8444" spans="1:8" ht="15.75" customHeight="1" x14ac:dyDescent="0.3">
      <c r="A8444" s="87" t="inlineStr">
        <is>
          <t>Address line (redacted)</t>
        </is>
      </c>
      <c r="B8444" s="87"/>
      <c r="C8444" s="17"/>
      <c r="D8444" s="18"/>
      <c r="E8444" s="19"/>
      <c r="F8444" s="17"/>
      <c r="G8444" s="17"/>
      <c r="H8444" s="25"/>
    </row>
    <row r="8445" spans="1:8" ht="15.75" customHeight="1" x14ac:dyDescent="0.3">
      <c r="A8445" s="87" t="inlineStr">
        <is>
          <t>Address line (redacted)</t>
        </is>
      </c>
      <c r="B8445" s="87"/>
      <c r="C8445" s="17"/>
      <c r="D8445" s="24"/>
      <c r="E8445" s="17"/>
      <c r="F8445" s="18"/>
      <c r="G8445" s="17"/>
      <c r="H8445" s="25"/>
    </row>
    <row r="8446" spans="1:8" ht="15.75" customHeight="1" x14ac:dyDescent="0.25">
      <c r="D8446" s="24"/>
      <c r="E8446" s="17"/>
      <c r="F8446" s="18"/>
      <c r="G8446" s="17"/>
      <c r="H8446" s="25"/>
    </row>
    <row r="8447" spans="1:8" ht="15.75" customHeight="1" x14ac:dyDescent="0.25">
      <c r="A8447" s="17" t="s">
        <v>34</v>
      </c>
      <c r="B8447" s="17"/>
      <c r="C8447" s="17"/>
      <c r="D8447" s="18"/>
      <c r="E8447" s="17"/>
      <c r="F8447" s="18"/>
      <c r="G8447" s="17"/>
      <c r="H8447" s="25"/>
    </row>
    <row r="8448" spans="1:8" ht="15.75" customHeight="1" x14ac:dyDescent="0.25">
      <c r="A8448" s="17" t="s">
        <v>35</v>
      </c>
      <c r="B8448" s="17"/>
      <c r="C8448" s="17"/>
      <c r="D8448" s="18"/>
      <c r="E8448" s="17"/>
      <c r="F8448" s="18"/>
      <c r="G8448" s="17"/>
      <c r="H8448" s="25"/>
    </row>
    <row r="8449" spans="1:8" ht="15.75" customHeight="1" x14ac:dyDescent="0.25">
      <c r="A8449" s="17" t="s">
        <v>36</v>
      </c>
      <c r="B8449" s="17"/>
      <c r="C8449" s="17"/>
      <c r="D8449" s="18"/>
      <c r="E8449" s="17"/>
      <c r="F8449" s="18"/>
      <c r="G8449" s="17"/>
      <c r="H8449" s="25"/>
    </row>
    <row r="8450" spans="1:8" ht="15.75" customHeight="1" x14ac:dyDescent="0.25">
      <c r="A8450" s="26" t="s">
        <v>37</v>
      </c>
      <c r="B8450" s="27" t="s">
        <v>38</v>
      </c>
      <c r="C8450" s="401"/>
      <c r="D8450" s="663" t="s">
        <v>39</v>
      </c>
      <c r="E8450" s="403" t="s">
        <v>40</v>
      </c>
      <c r="F8450" s="30" t="s">
        <v>41</v>
      </c>
      <c r="G8450" s="31" t="s">
        <v>42</v>
      </c>
      <c r="H8450" s="33" t="s">
        <v>43</v>
      </c>
    </row>
    <row r="8451" spans="1:8" ht="15.75" customHeight="1" x14ac:dyDescent="0.25">
      <c r="A8451" s="550"/>
      <c r="B8451" s="551"/>
      <c r="C8451" s="552"/>
      <c r="D8451" s="553"/>
      <c r="E8451" s="553"/>
      <c r="F8451" s="554"/>
      <c r="G8451" s="555"/>
      <c r="H8451" s="556"/>
    </row>
    <row r="8452" spans="1:8" ht="15" customHeight="1" x14ac:dyDescent="0.25">
      <c r="A8452" s="524"/>
      <c r="B8452" s="370" t="s">
        <v>1811</v>
      </c>
      <c r="C8452" s="371"/>
      <c r="D8452" s="664"/>
      <c r="E8452" s="664"/>
      <c r="F8452" s="566"/>
      <c r="G8452" s="525"/>
      <c r="H8452" s="570"/>
    </row>
    <row r="8453" spans="1:8" ht="15.75" customHeight="1" x14ac:dyDescent="0.25">
      <c r="A8453" s="524">
        <v>1</v>
      </c>
      <c r="B8453" s="323" t="s">
        <v>615</v>
      </c>
      <c r="C8453" s="479" t="s">
        <v>1214</v>
      </c>
      <c r="D8453" s="664">
        <v>2</v>
      </c>
      <c r="E8453" s="664">
        <v>4</v>
      </c>
      <c r="F8453" s="566">
        <v>6.71</v>
      </c>
      <c r="G8453" s="525">
        <v>1</v>
      </c>
      <c r="H8453" s="570">
        <f>+G8453*F8453</f>
      </c>
    </row>
    <row r="8454" spans="1:8" ht="15.75" customHeight="1" x14ac:dyDescent="0.25">
      <c r="A8454" s="524">
        <v>2</v>
      </c>
      <c r="B8454" s="323" t="s">
        <v>615</v>
      </c>
      <c r="C8454" s="479" t="s">
        <v>1214</v>
      </c>
      <c r="D8454" s="664"/>
      <c r="E8454" s="664"/>
      <c r="F8454" s="566">
        <v>0.28999999999999998</v>
      </c>
      <c r="G8454" s="654" t="s">
        <v>571</v>
      </c>
      <c r="H8454" s="570"/>
    </row>
    <row r="8455" spans="1:8" ht="15.75" customHeight="1" x14ac:dyDescent="0.25">
      <c r="A8455" s="524">
        <v>3</v>
      </c>
      <c r="B8455" s="323" t="s">
        <v>88</v>
      </c>
      <c r="C8455" s="479" t="s">
        <v>1215</v>
      </c>
      <c r="D8455" s="664">
        <v>2.5</v>
      </c>
      <c r="E8455" s="664">
        <v>4</v>
      </c>
      <c r="F8455" s="566">
        <v>9.59</v>
      </c>
      <c r="G8455" s="525">
        <v>1</v>
      </c>
      <c r="H8455" s="570">
        <f>+G8455*F8455</f>
      </c>
    </row>
    <row r="8456" spans="1:8" ht="15.75" customHeight="1" x14ac:dyDescent="0.25">
      <c r="A8456" s="524">
        <v>4</v>
      </c>
      <c r="B8456" s="323" t="s">
        <v>88</v>
      </c>
      <c r="C8456" s="479" t="s">
        <v>1215</v>
      </c>
      <c r="D8456" s="664"/>
      <c r="E8456" s="664"/>
      <c r="F8456" s="566">
        <v>0.41</v>
      </c>
      <c r="G8456" s="654" t="s">
        <v>571</v>
      </c>
      <c r="H8456" s="570"/>
    </row>
    <row r="8457" spans="1:8" ht="15.75" customHeight="1" x14ac:dyDescent="0.25">
      <c r="A8457" s="524"/>
      <c r="B8457" s="323"/>
      <c r="C8457" s="479"/>
      <c r="D8457" s="664"/>
      <c r="E8457" s="664"/>
      <c r="F8457" s="566"/>
      <c r="G8457" s="525"/>
      <c r="H8457" s="570"/>
    </row>
    <row r="8458" spans="1:8" ht="15.75" customHeight="1" x14ac:dyDescent="0.25">
      <c r="A8458" s="524"/>
      <c r="B8458" s="323"/>
      <c r="C8458" s="479"/>
      <c r="D8458" s="664"/>
      <c r="E8458" s="664"/>
      <c r="F8458" s="566"/>
      <c r="G8458" s="525"/>
      <c r="H8458" s="570"/>
    </row>
    <row r="8459" spans="1:8" ht="15.75" customHeight="1" x14ac:dyDescent="0.25">
      <c r="A8459" s="524"/>
      <c r="B8459" s="323"/>
      <c r="C8459" s="479"/>
      <c r="D8459" s="664"/>
      <c r="E8459" s="664"/>
      <c r="F8459" s="566"/>
      <c r="G8459" s="525"/>
      <c r="H8459" s="570"/>
    </row>
    <row r="8460" spans="1:8" ht="15.75" customHeight="1" x14ac:dyDescent="0.25">
      <c r="A8460" s="524"/>
      <c r="B8460" s="561"/>
      <c r="C8460" s="479"/>
      <c r="D8460" s="664"/>
      <c r="E8460" s="664"/>
      <c r="F8460" s="566"/>
      <c r="G8460" s="525"/>
      <c r="H8460" s="570"/>
    </row>
    <row r="8461" spans="1:8" ht="15.75" customHeight="1" x14ac:dyDescent="0.25">
      <c r="A8461" s="47"/>
      <c r="B8461" s="333"/>
      <c r="C8461" s="666"/>
      <c r="D8461" s="194"/>
      <c r="E8461" s="194"/>
      <c r="F8461" s="43"/>
      <c r="G8461" s="194"/>
      <c r="H8461" s="45"/>
    </row>
    <row r="8462" spans="1:8" ht="15.75" customHeight="1" x14ac:dyDescent="0.25">
      <c r="A8462" s="62"/>
      <c r="B8462" s="63"/>
      <c r="C8462" s="667" t="s">
        <v>58</v>
      </c>
      <c r="D8462" s="338">
        <f>SUM(D8452:D8461)</f>
      </c>
      <c r="E8462" s="28"/>
      <c r="F8462" s="338">
        <f>SUM(F8452:F8461)</f>
      </c>
      <c r="G8462" s="339"/>
      <c r="H8462" s="328">
        <f>SUM(H8452:H8461)</f>
      </c>
    </row>
    <row r="8463" spans="1:8" ht="15.75" customHeight="1" x14ac:dyDescent="0.25">
      <c r="A8463" s="69"/>
      <c r="B8463" s="70"/>
      <c r="C8463" s="70"/>
      <c r="D8463" s="71"/>
      <c r="E8463" s="70"/>
      <c r="F8463" s="72"/>
      <c r="G8463" s="73"/>
      <c r="H8463" s="74"/>
    </row>
    <row r="8464" spans="1:8" ht="15.75" customHeight="1" x14ac:dyDescent="0.25">
      <c r="A8464" s="85" t="s">
        <v>72</v>
      </c>
      <c r="B8464" s="85"/>
      <c r="C8464" s="85"/>
      <c r="D8464" s="85"/>
      <c r="E8464" s="85"/>
      <c r="F8464" s="85"/>
      <c r="G8464" s="85"/>
      <c r="H8464" s="85"/>
    </row>
    <row r="8465" spans="1:8" ht="15.75" customHeight="1" x14ac:dyDescent="0.25">
      <c r="A8465" s="76"/>
      <c r="B8465" s="76"/>
      <c r="C8465" s="76"/>
      <c r="D8465" s="77" t="s">
        <v>59</v>
      </c>
      <c r="E8465" s="76" t="s">
        <v>60</v>
      </c>
      <c r="F8465" s="76"/>
      <c r="G8465" s="17"/>
      <c r="H8465" s="25"/>
    </row>
    <row r="8466" spans="1:8" ht="15.75" customHeight="1" x14ac:dyDescent="0.25">
      <c r="A8466" s="76"/>
      <c r="B8466" s="76"/>
      <c r="C8466" s="76"/>
      <c r="D8466" s="77"/>
      <c r="E8466" s="76"/>
      <c r="F8466" s="76"/>
      <c r="G8466" s="17"/>
      <c r="H8466" s="25"/>
    </row>
    <row r="8467" spans="1:8" ht="15.75" customHeight="1" x14ac:dyDescent="0.25">
      <c r="A8467" s="76"/>
      <c r="B8467" s="76"/>
      <c r="C8467" s="76"/>
      <c r="D8467" s="77"/>
      <c r="E8467" s="76" t="s">
        <v>61</v>
      </c>
      <c r="F8467" s="76"/>
      <c r="G8467" s="17"/>
      <c r="H8467" s="25"/>
    </row>
    <row r="8468" spans="1:8" ht="15.75" customHeight="1" x14ac:dyDescent="0.25">
      <c r="D8468" s="9"/>
      <c r="H8468" s="9"/>
    </row>
    <row r="8469" spans="1:8" ht="15.75" customHeight="1" x14ac:dyDescent="0.25">
      <c r="D8469" s="9"/>
      <c r="H8469" s="9"/>
    </row>
    <row r="8470" spans="1:8" ht="15.75" customHeight="1" x14ac:dyDescent="0.25">
      <c r="D8470" s="9"/>
      <c r="H8470" s="9"/>
    </row>
    <row r="8471" spans="1:8" ht="15.75" customHeight="1" x14ac:dyDescent="0.25">
      <c r="D8471" s="9"/>
      <c r="H8471" s="9"/>
    </row>
    <row r="8472" spans="1:8" ht="15.75" customHeight="1" x14ac:dyDescent="0.25">
      <c r="D8472" s="9"/>
      <c r="H8472" s="9"/>
    </row>
    <row r="8473" spans="1:8" ht="15.75" customHeight="1" x14ac:dyDescent="0.25">
      <c r="D8473" s="9"/>
      <c r="H8473" s="9"/>
    </row>
    <row r="8474" spans="1:8" ht="15.75" customHeight="1" x14ac:dyDescent="0.25">
      <c r="D8474" s="9"/>
      <c r="H8474" s="9"/>
    </row>
    <row r="8475" spans="1:8" ht="15.75" customHeight="1" x14ac:dyDescent="0.25">
      <c r="D8475" s="9"/>
      <c r="H8475" s="9"/>
    </row>
    <row r="8476" spans="1:8" ht="15.75" customHeight="1" x14ac:dyDescent="0.25">
      <c r="D8476" s="9"/>
      <c r="H8476" s="9"/>
    </row>
    <row r="8477" spans="1:8" ht="15.75" customHeight="1" x14ac:dyDescent="0.25">
      <c r="D8477" s="9"/>
      <c r="H8477" s="9"/>
    </row>
    <row r="8478" spans="1:8" ht="15.75" customHeight="1" x14ac:dyDescent="0.25">
      <c r="D8478" s="9"/>
      <c r="H8478" s="9"/>
    </row>
    <row r="8479" spans="1:8" ht="15.75" customHeight="1" x14ac:dyDescent="0.25">
      <c r="D8479" s="9"/>
      <c r="H8479" s="9"/>
    </row>
    <row r="8480" spans="1:8" ht="15.75" customHeight="1" x14ac:dyDescent="0.25">
      <c r="D8480" s="9"/>
      <c r="H8480" s="9"/>
    </row>
    <row r="8481" spans="1:8" ht="15.75" customHeight="1" x14ac:dyDescent="0.25">
      <c r="D8481" s="9"/>
      <c r="H8481" s="9"/>
    </row>
    <row r="8482" spans="1:8" ht="15.75" customHeight="1" x14ac:dyDescent="0.25">
      <c r="D8482" s="9"/>
      <c r="H8482" s="9"/>
    </row>
    <row r="8483" spans="1:8" ht="15.75" customHeight="1" x14ac:dyDescent="0.25">
      <c r="D8483" s="9"/>
      <c r="H8483" s="9"/>
    </row>
    <row r="8484" spans="1:8" ht="15.75" customHeight="1" x14ac:dyDescent="0.25">
      <c r="D8484" s="9"/>
      <c r="H8484" s="9"/>
    </row>
    <row r="8485" spans="1:8" ht="15.75" customHeight="1" x14ac:dyDescent="0.25">
      <c r="A8485" s="36" t="s">
        <v>21</v>
      </c>
      <c r="B8485" s="36"/>
      <c r="C8485" s="36"/>
      <c r="D8485" s="36"/>
      <c r="E8485" s="36"/>
      <c r="F8485" s="36"/>
      <c r="G8485" s="36"/>
      <c r="H8485" s="36"/>
    </row>
    <row r="8486" spans="1:8" ht="15.75" customHeight="1" x14ac:dyDescent="0.25">
      <c r="A8486" s="17"/>
      <c r="B8486" s="17"/>
      <c r="C8486" s="17"/>
      <c r="D8486" s="18"/>
      <c r="E8486" s="17"/>
      <c r="F8486" s="17"/>
      <c r="G8486" s="17"/>
      <c r="H8486" s="24"/>
    </row>
    <row r="8487" spans="1:8" ht="15.75" customHeight="1" x14ac:dyDescent="0.25">
      <c r="A8487" s="17" t="s">
        <v>28</v>
      </c>
      <c r="B8487" s="17"/>
      <c r="C8487" s="17"/>
      <c r="D8487" s="18"/>
      <c r="E8487" s="17"/>
      <c r="F8487" s="19" t="s">
        <v>24</v>
      </c>
      <c r="G8487" s="21" t="s">
        <v>1350</v>
      </c>
      <c r="H8487" s="22"/>
    </row>
    <row r="8488" spans="1:8" ht="15.75" customHeight="1" x14ac:dyDescent="0.3">
      <c r="A8488" s="87" t="inlineStr">
        <is>
          <t>Dealer-002</t>
        </is>
      </c>
      <c r="B8488" s="87"/>
      <c r="C8488" s="17"/>
      <c r="D8488" s="18"/>
      <c r="E8488" s="17"/>
      <c r="F8488" s="19" t="s">
        <v>29</v>
      </c>
      <c r="G8488" s="17" t="s">
        <v>1351</v>
      </c>
      <c r="H8488" s="18"/>
    </row>
    <row r="8489" spans="1:8" ht="15.75" customHeight="1" x14ac:dyDescent="0.3">
      <c r="A8489" s="87" t="inlineStr">
        <is>
          <t>Address line (redacted)</t>
        </is>
      </c>
      <c r="B8489" s="87"/>
      <c r="C8489" s="17"/>
      <c r="D8489" s="18"/>
      <c r="E8489" s="19"/>
      <c r="F8489" s="17"/>
      <c r="G8489" s="17"/>
      <c r="H8489" s="25"/>
    </row>
    <row r="8490" spans="1:8" ht="15.75" customHeight="1" x14ac:dyDescent="0.3">
      <c r="A8490" s="87" t="inlineStr">
        <is>
          <t>Address line (redacted)</t>
        </is>
      </c>
      <c r="B8490" s="87"/>
      <c r="C8490" s="223" t="s">
        <v>1812</v>
      </c>
      <c r="D8490" s="24"/>
      <c r="E8490" s="17"/>
      <c r="F8490" s="18"/>
      <c r="G8490" s="17"/>
      <c r="H8490" s="25"/>
    </row>
    <row r="8491" spans="1:8" ht="15.75" customHeight="1" x14ac:dyDescent="0.25">
      <c r="D8491" s="24"/>
      <c r="E8491" s="17"/>
      <c r="F8491" s="18"/>
      <c r="G8491" s="17"/>
      <c r="H8491" s="25"/>
    </row>
    <row r="8492" spans="1:8" ht="15.75" customHeight="1" x14ac:dyDescent="0.25">
      <c r="A8492" s="17" t="s">
        <v>34</v>
      </c>
      <c r="B8492" s="17"/>
      <c r="C8492" s="17"/>
      <c r="D8492" s="18"/>
      <c r="E8492" s="17"/>
      <c r="F8492" s="18"/>
      <c r="G8492" s="17"/>
      <c r="H8492" s="25"/>
    </row>
    <row r="8493" spans="1:8" ht="15.75" customHeight="1" x14ac:dyDescent="0.25">
      <c r="A8493" s="17" t="s">
        <v>35</v>
      </c>
      <c r="B8493" s="17"/>
      <c r="C8493" s="17"/>
      <c r="D8493" s="18"/>
      <c r="E8493" s="17"/>
      <c r="F8493" s="18"/>
      <c r="G8493" s="17"/>
      <c r="H8493" s="25"/>
    </row>
    <row r="8494" spans="1:8" ht="15.75" customHeight="1" x14ac:dyDescent="0.25">
      <c r="A8494" s="17" t="s">
        <v>36</v>
      </c>
      <c r="B8494" s="17"/>
      <c r="C8494" s="17"/>
      <c r="D8494" s="18"/>
      <c r="E8494" s="17"/>
      <c r="F8494" s="18"/>
      <c r="G8494" s="17"/>
      <c r="H8494" s="25"/>
    </row>
    <row r="8495" spans="1:8" ht="15.75" customHeight="1" x14ac:dyDescent="0.25">
      <c r="A8495" s="26" t="s">
        <v>37</v>
      </c>
      <c r="B8495" s="27" t="s">
        <v>38</v>
      </c>
      <c r="C8495" s="401"/>
      <c r="D8495" s="663" t="s">
        <v>39</v>
      </c>
      <c r="E8495" s="403" t="s">
        <v>40</v>
      </c>
      <c r="F8495" s="30" t="s">
        <v>41</v>
      </c>
      <c r="G8495" s="31" t="s">
        <v>42</v>
      </c>
      <c r="H8495" s="33" t="s">
        <v>43</v>
      </c>
    </row>
    <row r="8496" spans="1:8" ht="15.75" customHeight="1" x14ac:dyDescent="0.25">
      <c r="A8496" s="550"/>
      <c r="B8496" s="551"/>
      <c r="C8496" s="552"/>
      <c r="D8496" s="553"/>
      <c r="E8496" s="553"/>
      <c r="F8496" s="554"/>
      <c r="G8496" s="555"/>
      <c r="H8496" s="556"/>
    </row>
    <row r="8497" spans="1:8" ht="15.75" customHeight="1" x14ac:dyDescent="0.25">
      <c r="A8497" s="524"/>
      <c r="B8497" s="370" t="s">
        <v>1813</v>
      </c>
      <c r="C8497" s="371"/>
      <c r="D8497" s="664"/>
      <c r="E8497" s="664"/>
      <c r="F8497" s="566"/>
      <c r="G8497" s="525"/>
      <c r="H8497" s="570"/>
    </row>
    <row r="8498" spans="1:8" ht="15.75" customHeight="1" x14ac:dyDescent="0.25">
      <c r="A8498" s="524">
        <v>1</v>
      </c>
      <c r="B8498" s="323" t="s">
        <v>176</v>
      </c>
      <c r="C8498" s="479" t="s">
        <v>455</v>
      </c>
      <c r="D8498" s="664">
        <v>4</v>
      </c>
      <c r="E8498" s="664">
        <v>6</v>
      </c>
      <c r="F8498" s="566">
        <v>23</v>
      </c>
      <c r="G8498" s="525">
        <v>1</v>
      </c>
      <c r="H8498" s="570">
        <f>+G8498*F8498</f>
      </c>
    </row>
    <row r="8499" spans="1:8" ht="15.75" customHeight="1" x14ac:dyDescent="0.25">
      <c r="A8499" s="524">
        <v>2</v>
      </c>
      <c r="B8499" s="323" t="s">
        <v>176</v>
      </c>
      <c r="C8499" s="479" t="s">
        <v>455</v>
      </c>
      <c r="D8499" s="664"/>
      <c r="E8499" s="664"/>
      <c r="F8499" s="566">
        <v>1</v>
      </c>
      <c r="G8499" s="654" t="s">
        <v>571</v>
      </c>
      <c r="H8499" s="570"/>
    </row>
    <row r="8500" spans="1:8" ht="15.75" customHeight="1" x14ac:dyDescent="0.25">
      <c r="A8500" s="524">
        <v>3</v>
      </c>
      <c r="B8500" s="323" t="s">
        <v>189</v>
      </c>
      <c r="C8500" s="479" t="s">
        <v>1657</v>
      </c>
      <c r="D8500" s="664">
        <v>1</v>
      </c>
      <c r="E8500" s="664">
        <v>6</v>
      </c>
      <c r="F8500" s="566">
        <f>+E8500*D8500</f>
      </c>
      <c r="G8500" s="525">
        <v>1</v>
      </c>
      <c r="H8500" s="570">
        <f>+G8500*F8500</f>
      </c>
    </row>
    <row r="8501" spans="1:8" ht="24.75" customHeight="1" x14ac:dyDescent="0.25">
      <c r="A8501" s="524"/>
      <c r="B8501" s="370" t="s">
        <v>1815</v>
      </c>
      <c r="C8501" s="371"/>
      <c r="D8501" s="664"/>
      <c r="E8501" s="664"/>
      <c r="F8501" s="566"/>
      <c r="G8501" s="525"/>
      <c r="H8501" s="570"/>
    </row>
    <row r="8502" spans="1:8" ht="15.75" customHeight="1" x14ac:dyDescent="0.25">
      <c r="A8502" s="524">
        <v>4</v>
      </c>
      <c r="B8502" s="323" t="s">
        <v>1169</v>
      </c>
      <c r="C8502" s="106" t="s">
        <v>1816</v>
      </c>
      <c r="D8502" s="652">
        <v>1</v>
      </c>
      <c r="E8502" s="652">
        <v>4</v>
      </c>
      <c r="F8502" s="566">
        <v>1</v>
      </c>
      <c r="G8502" s="525">
        <v>1</v>
      </c>
      <c r="H8502" s="570">
        <f t="shared" ref="H8502:H8505" si="340">+G8502*F8502</f>
      </c>
    </row>
    <row r="8503" spans="1:8" ht="15.75" customHeight="1" x14ac:dyDescent="0.25">
      <c r="A8503" s="524">
        <v>5</v>
      </c>
      <c r="B8503" s="323" t="s">
        <v>1170</v>
      </c>
      <c r="C8503" s="106" t="s">
        <v>1817</v>
      </c>
      <c r="D8503" s="759"/>
      <c r="E8503" s="759"/>
      <c r="F8503" s="566">
        <v>1</v>
      </c>
      <c r="G8503" s="525">
        <v>1</v>
      </c>
      <c r="H8503" s="570">
        <f t="shared" si="340"/>
      </c>
    </row>
    <row r="8504" spans="1:8" ht="15.75" customHeight="1" x14ac:dyDescent="0.25">
      <c r="A8504" s="524">
        <v>6</v>
      </c>
      <c r="B8504" s="323" t="s">
        <v>1171</v>
      </c>
      <c r="C8504" s="106" t="s">
        <v>1818</v>
      </c>
      <c r="D8504" s="759"/>
      <c r="E8504" s="759"/>
      <c r="F8504" s="566">
        <v>1</v>
      </c>
      <c r="G8504" s="525">
        <v>1</v>
      </c>
      <c r="H8504" s="570">
        <f t="shared" si="340"/>
      </c>
    </row>
    <row r="8505" spans="1:8" ht="15.75" customHeight="1" x14ac:dyDescent="0.25">
      <c r="A8505" s="524">
        <v>7</v>
      </c>
      <c r="B8505" s="323" t="s">
        <v>1166</v>
      </c>
      <c r="C8505" s="106" t="s">
        <v>1219</v>
      </c>
      <c r="D8505" s="653"/>
      <c r="E8505" s="653"/>
      <c r="F8505" s="566">
        <v>1</v>
      </c>
      <c r="G8505" s="525">
        <v>1</v>
      </c>
      <c r="H8505" s="570">
        <f t="shared" si="340"/>
      </c>
    </row>
    <row r="8506" spans="1:8" ht="15.75" customHeight="1" x14ac:dyDescent="0.25">
      <c r="A8506" s="524"/>
      <c r="B8506" s="760" t="s">
        <v>1819</v>
      </c>
      <c r="C8506" s="761"/>
      <c r="D8506" s="664"/>
      <c r="E8506" s="664"/>
      <c r="F8506" s="566"/>
      <c r="G8506" s="251"/>
      <c r="H8506" s="45"/>
    </row>
    <row r="8507" spans="1:8" ht="15.75" customHeight="1" x14ac:dyDescent="0.25">
      <c r="A8507" s="524">
        <v>8</v>
      </c>
      <c r="B8507" s="323" t="s">
        <v>172</v>
      </c>
      <c r="C8507" s="762" t="s">
        <v>501</v>
      </c>
      <c r="D8507" s="664">
        <v>2</v>
      </c>
      <c r="E8507" s="763">
        <v>25</v>
      </c>
      <c r="F8507" s="764">
        <f t="shared" ref="F8507:F8508" si="341">+E8507*D8507</f>
      </c>
      <c r="G8507" s="764">
        <v>1</v>
      </c>
      <c r="H8507" s="45">
        <f t="shared" ref="H8507:H8508" si="342">+G8507*F8507</f>
      </c>
    </row>
    <row r="8508" spans="1:8" ht="15.75" customHeight="1" x14ac:dyDescent="0.25">
      <c r="A8508" s="524">
        <v>9</v>
      </c>
      <c r="B8508" s="323" t="s">
        <v>1820</v>
      </c>
      <c r="C8508" s="479" t="s">
        <v>486</v>
      </c>
      <c r="D8508" s="664">
        <v>2</v>
      </c>
      <c r="E8508" s="664">
        <v>20</v>
      </c>
      <c r="F8508" s="764">
        <f t="shared" si="341"/>
      </c>
      <c r="G8508" s="525">
        <v>1</v>
      </c>
      <c r="H8508" s="45">
        <f t="shared" si="342"/>
      </c>
    </row>
    <row r="8509" spans="1:8" ht="15.75" customHeight="1" x14ac:dyDescent="0.25">
      <c r="A8509" s="524"/>
      <c r="B8509" s="760" t="s">
        <v>1511</v>
      </c>
      <c r="C8509" s="765"/>
      <c r="D8509" s="664"/>
      <c r="E8509" s="664"/>
      <c r="F8509" s="566"/>
      <c r="G8509" s="525"/>
      <c r="H8509" s="570"/>
    </row>
    <row r="8510" spans="1:8" ht="15.75" customHeight="1" x14ac:dyDescent="0.25">
      <c r="A8510" s="524">
        <v>10</v>
      </c>
      <c r="B8510" s="323" t="s">
        <v>140</v>
      </c>
      <c r="C8510" s="323" t="s">
        <v>362</v>
      </c>
      <c r="D8510" s="664">
        <v>1</v>
      </c>
      <c r="E8510" s="664">
        <v>5</v>
      </c>
      <c r="F8510" s="566">
        <f>+E8510*D8510</f>
      </c>
      <c r="G8510" s="655">
        <v>1</v>
      </c>
      <c r="H8510" s="570">
        <f>+G8510*F8510</f>
      </c>
    </row>
    <row r="8511" spans="1:8" ht="15.75" customHeight="1" x14ac:dyDescent="0.25">
      <c r="A8511" s="524"/>
      <c r="B8511" s="760" t="s">
        <v>1821</v>
      </c>
      <c r="C8511" s="765"/>
      <c r="D8511" s="664"/>
      <c r="E8511" s="664"/>
      <c r="F8511" s="566"/>
      <c r="G8511" s="655"/>
      <c r="H8511" s="570"/>
    </row>
    <row r="8512" spans="1:8" ht="15.75" customHeight="1" x14ac:dyDescent="0.25">
      <c r="A8512" s="524">
        <v>11</v>
      </c>
      <c r="B8512" s="561" t="s">
        <v>1822</v>
      </c>
      <c r="C8512" s="479" t="s">
        <v>489</v>
      </c>
      <c r="D8512" s="664">
        <v>1</v>
      </c>
      <c r="E8512" s="664">
        <v>250</v>
      </c>
      <c r="F8512" s="566">
        <f>+E8512*D8512</f>
      </c>
      <c r="G8512" s="525">
        <v>1</v>
      </c>
      <c r="H8512" s="570">
        <f>+G8512*F8512</f>
      </c>
    </row>
    <row r="8513" spans="1:8" ht="15.75" customHeight="1" x14ac:dyDescent="0.25">
      <c r="A8513" s="47"/>
      <c r="B8513" s="333"/>
      <c r="C8513" s="666"/>
      <c r="D8513" s="194"/>
      <c r="E8513" s="194"/>
      <c r="F8513" s="43"/>
      <c r="G8513" s="194"/>
      <c r="H8513" s="45"/>
    </row>
    <row r="8514" spans="1:8" ht="15.75" customHeight="1" x14ac:dyDescent="0.25">
      <c r="A8514" s="62"/>
      <c r="B8514" s="63"/>
      <c r="C8514" s="667" t="s">
        <v>58</v>
      </c>
      <c r="D8514" s="338">
        <f>SUM(D8497:D8513)</f>
      </c>
      <c r="E8514" s="28"/>
      <c r="F8514" s="338">
        <f>SUM(F8497:F8513)</f>
      </c>
      <c r="G8514" s="339"/>
      <c r="H8514" s="328">
        <f>SUM(H8497:H8513)</f>
      </c>
    </row>
    <row r="8515" spans="1:8" ht="15.75" customHeight="1" x14ac:dyDescent="0.25">
      <c r="A8515" s="69"/>
      <c r="B8515" s="70"/>
      <c r="C8515" s="70"/>
      <c r="D8515" s="71"/>
      <c r="E8515" s="70"/>
      <c r="F8515" s="72"/>
      <c r="G8515" s="73"/>
      <c r="H8515" s="74"/>
    </row>
    <row r="8516" spans="1:8" ht="15.75" customHeight="1" x14ac:dyDescent="0.25">
      <c r="A8516" s="85" t="s">
        <v>72</v>
      </c>
      <c r="B8516" s="85"/>
      <c r="C8516" s="85"/>
      <c r="D8516" s="85"/>
      <c r="E8516" s="85"/>
      <c r="F8516" s="85"/>
      <c r="G8516" s="85"/>
      <c r="H8516" s="85"/>
    </row>
    <row r="8517" spans="1:8" ht="15.75" customHeight="1" x14ac:dyDescent="0.25">
      <c r="A8517" s="76"/>
      <c r="B8517" s="76"/>
      <c r="C8517" s="76"/>
      <c r="D8517" s="77" t="s">
        <v>59</v>
      </c>
      <c r="E8517" s="76" t="s">
        <v>60</v>
      </c>
      <c r="F8517" s="76"/>
      <c r="G8517" s="17"/>
      <c r="H8517" s="25"/>
    </row>
    <row r="8518" spans="1:8" ht="15.75" customHeight="1" x14ac:dyDescent="0.25">
      <c r="A8518" s="76"/>
      <c r="B8518" s="76"/>
      <c r="C8518" s="76"/>
      <c r="D8518" s="77"/>
      <c r="E8518" s="76"/>
      <c r="F8518" s="76"/>
      <c r="G8518" s="17"/>
      <c r="H8518" s="25"/>
    </row>
    <row r="8519" spans="1:8" ht="15.75" customHeight="1" x14ac:dyDescent="0.25">
      <c r="A8519" s="76"/>
      <c r="B8519" s="76"/>
      <c r="C8519" s="76"/>
      <c r="D8519" s="77"/>
      <c r="E8519" s="76" t="s">
        <v>61</v>
      </c>
      <c r="F8519" s="76"/>
      <c r="G8519" s="17"/>
      <c r="H8519" s="25"/>
    </row>
    <row r="8520" spans="1:8" ht="15.75" customHeight="1" x14ac:dyDescent="0.25">
      <c r="D8520" s="9"/>
      <c r="H8520" s="9"/>
    </row>
    <row r="8521" spans="1:8" ht="15.75" customHeight="1" x14ac:dyDescent="0.25">
      <c r="D8521" s="9"/>
      <c r="H8521" s="9"/>
    </row>
    <row r="8522" spans="1:8" ht="15.75" customHeight="1" x14ac:dyDescent="0.25">
      <c r="D8522" s="9"/>
      <c r="H8522" s="9"/>
    </row>
    <row r="8523" spans="1:8" ht="15.75" customHeight="1" x14ac:dyDescent="0.25">
      <c r="D8523" s="9"/>
      <c r="H8523" s="9"/>
    </row>
    <row r="8524" spans="1:8" ht="15.75" customHeight="1" x14ac:dyDescent="0.25">
      <c r="D8524" s="9"/>
      <c r="H8524" s="9"/>
    </row>
    <row r="8525" spans="1:8" ht="15.75" customHeight="1" x14ac:dyDescent="0.25">
      <c r="D8525" s="9"/>
      <c r="H8525" s="9"/>
    </row>
    <row r="8526" spans="1:8" ht="15.75" customHeight="1" x14ac:dyDescent="0.25">
      <c r="D8526" s="9"/>
      <c r="H8526" s="9"/>
    </row>
    <row r="8527" spans="1:8" ht="15.75" customHeight="1" x14ac:dyDescent="0.25">
      <c r="D8527" s="9"/>
      <c r="H8527" s="9"/>
    </row>
    <row r="8528" spans="1:8" ht="15.75" customHeight="1" x14ac:dyDescent="0.25">
      <c r="D8528" s="9"/>
      <c r="H8528" s="9"/>
    </row>
    <row r="8529" spans="1:8" ht="15.75" customHeight="1" x14ac:dyDescent="0.25">
      <c r="D8529" s="9"/>
      <c r="H8529" s="9"/>
    </row>
    <row r="8530" spans="1:8" ht="15.75" customHeight="1" x14ac:dyDescent="0.25">
      <c r="A8530" s="36" t="s">
        <v>21</v>
      </c>
      <c r="B8530" s="36"/>
      <c r="C8530" s="36"/>
      <c r="D8530" s="36"/>
      <c r="E8530" s="36"/>
      <c r="F8530" s="36"/>
      <c r="G8530" s="36"/>
      <c r="H8530" s="36"/>
    </row>
    <row r="8531" spans="1:8" ht="15.75" customHeight="1" x14ac:dyDescent="0.25">
      <c r="A8531" s="17"/>
      <c r="B8531" s="17"/>
      <c r="C8531" s="17"/>
      <c r="D8531" s="18"/>
      <c r="E8531" s="17"/>
      <c r="F8531" s="17"/>
      <c r="G8531" s="17"/>
      <c r="H8531" s="24"/>
    </row>
    <row r="8532" spans="1:8" ht="15.75" customHeight="1" x14ac:dyDescent="0.25">
      <c r="A8532" s="17" t="s">
        <v>28</v>
      </c>
      <c r="B8532" s="17"/>
      <c r="C8532" s="17"/>
      <c r="D8532" s="18"/>
      <c r="E8532" s="17"/>
      <c r="F8532" s="19" t="s">
        <v>24</v>
      </c>
      <c r="G8532" s="21" t="s">
        <v>1350</v>
      </c>
      <c r="H8532" s="22"/>
    </row>
    <row r="8533" spans="1:8" ht="15.75" customHeight="1" x14ac:dyDescent="0.25">
      <c r="A8533" s="17" t="inlineStr">
        <is>
          <t>Dealer-004</t>
        </is>
      </c>
      <c r="B8533" s="17"/>
      <c r="C8533" s="17"/>
      <c r="D8533" s="18"/>
      <c r="E8533" s="17"/>
      <c r="F8533" s="19" t="s">
        <v>29</v>
      </c>
      <c r="G8533" s="17" t="s">
        <v>1352</v>
      </c>
      <c r="H8533" s="18"/>
    </row>
    <row r="8534" spans="1:8" ht="15.75" customHeight="1" x14ac:dyDescent="0.25">
      <c r="A8534" s="17" t="inlineStr">
        <is>
          <t>Address line (redacted)</t>
        </is>
      </c>
      <c r="B8534" s="17"/>
      <c r="C8534" s="17"/>
      <c r="D8534" s="18"/>
      <c r="E8534" s="19"/>
      <c r="F8534" s="17"/>
      <c r="G8534" s="17"/>
      <c r="H8534" s="25"/>
    </row>
    <row r="8535" spans="1:8" ht="15.75" customHeight="1" x14ac:dyDescent="0.25">
      <c r="A8535" s="17" t="inlineStr">
        <is>
          <t>Address line (redacted)</t>
        </is>
      </c>
      <c r="B8535" s="17"/>
      <c r="C8535" s="17"/>
      <c r="D8535" s="18"/>
      <c r="E8535" s="19"/>
      <c r="F8535" s="17"/>
      <c r="G8535" s="17"/>
      <c r="H8535" s="25"/>
    </row>
    <row r="8536" spans="1:8" ht="15.75" customHeight="1" x14ac:dyDescent="0.25">
      <c r="A8536" s="17"/>
      <c r="B8536" s="17"/>
      <c r="D8536" s="18"/>
      <c r="E8536" s="19"/>
      <c r="F8536" s="17"/>
      <c r="G8536" s="17"/>
      <c r="H8536" s="25"/>
    </row>
    <row r="8537" spans="1:8" ht="15.75" customHeight="1" x14ac:dyDescent="0.25">
      <c r="A8537" s="86"/>
      <c r="B8537" s="86"/>
      <c r="C8537" s="17"/>
      <c r="D8537" s="24"/>
      <c r="E8537" s="17"/>
      <c r="F8537" s="18"/>
      <c r="G8537" s="17"/>
      <c r="H8537" s="25"/>
    </row>
    <row r="8538" spans="1:8" ht="15.75" customHeight="1" x14ac:dyDescent="0.25">
      <c r="D8538" s="24"/>
      <c r="E8538" s="17"/>
      <c r="F8538" s="18"/>
      <c r="G8538" s="17"/>
      <c r="H8538" s="25"/>
    </row>
    <row r="8539" spans="1:8" ht="15.75" customHeight="1" x14ac:dyDescent="0.25">
      <c r="A8539" s="17" t="s">
        <v>34</v>
      </c>
      <c r="B8539" s="17"/>
      <c r="C8539" s="17"/>
      <c r="D8539" s="18"/>
      <c r="E8539" s="17"/>
      <c r="F8539" s="18"/>
      <c r="G8539" s="17"/>
      <c r="H8539" s="25"/>
    </row>
    <row r="8540" spans="1:8" ht="15.75" customHeight="1" x14ac:dyDescent="0.25">
      <c r="A8540" s="17" t="s">
        <v>35</v>
      </c>
      <c r="B8540" s="17"/>
      <c r="C8540" s="17"/>
      <c r="D8540" s="18"/>
      <c r="E8540" s="17"/>
      <c r="F8540" s="18"/>
      <c r="G8540" s="17"/>
      <c r="H8540" s="25"/>
    </row>
    <row r="8541" spans="1:8" ht="15.75" customHeight="1" x14ac:dyDescent="0.25">
      <c r="A8541" s="17" t="s">
        <v>36</v>
      </c>
      <c r="B8541" s="17"/>
      <c r="C8541" s="17"/>
      <c r="D8541" s="18"/>
      <c r="E8541" s="17"/>
      <c r="F8541" s="18"/>
      <c r="G8541" s="17"/>
      <c r="H8541" s="25"/>
    </row>
    <row r="8542" spans="1:8" ht="15.75" customHeight="1" x14ac:dyDescent="0.25">
      <c r="A8542" s="582" t="s">
        <v>37</v>
      </c>
      <c r="B8542" s="583" t="s">
        <v>38</v>
      </c>
      <c r="C8542" s="584"/>
      <c r="D8542" s="585" t="s">
        <v>39</v>
      </c>
      <c r="E8542" s="586" t="s">
        <v>40</v>
      </c>
      <c r="F8542" s="587" t="s">
        <v>41</v>
      </c>
      <c r="G8542" s="588" t="s">
        <v>42</v>
      </c>
      <c r="H8542" s="589" t="s">
        <v>43</v>
      </c>
    </row>
    <row r="8543" spans="1:8" ht="15.75" customHeight="1" x14ac:dyDescent="0.25">
      <c r="A8543" s="116"/>
      <c r="B8543" s="251"/>
      <c r="C8543" s="249"/>
      <c r="D8543" s="251"/>
      <c r="E8543" s="251"/>
      <c r="F8543" s="590"/>
      <c r="G8543" s="251"/>
      <c r="H8543" s="526"/>
    </row>
    <row r="8544" spans="1:8" ht="15" customHeight="1" x14ac:dyDescent="0.25">
      <c r="A8544" s="558"/>
      <c r="B8544" s="370" t="s">
        <v>1823</v>
      </c>
      <c r="C8544" s="371"/>
      <c r="D8544" s="234"/>
      <c r="E8544" s="363"/>
      <c r="F8544" s="115"/>
      <c r="G8544" s="115"/>
      <c r="H8544" s="45"/>
    </row>
    <row r="8545" spans="1:8" ht="15.75" customHeight="1" x14ac:dyDescent="0.25">
      <c r="A8545" s="560">
        <v>1</v>
      </c>
      <c r="B8545" s="591" t="s">
        <v>140</v>
      </c>
      <c r="C8545" s="211" t="s">
        <v>774</v>
      </c>
      <c r="D8545" s="557">
        <v>2</v>
      </c>
      <c r="E8545" s="594">
        <v>6</v>
      </c>
      <c r="F8545" s="566">
        <f>+E8545*D8545</f>
      </c>
      <c r="G8545" s="566">
        <v>1</v>
      </c>
      <c r="H8545" s="45">
        <f>G8545*F8545</f>
      </c>
    </row>
    <row r="8546" spans="1:8" ht="15" customHeight="1" x14ac:dyDescent="0.25">
      <c r="A8546" s="560"/>
      <c r="B8546" s="370" t="s">
        <v>825</v>
      </c>
      <c r="C8546" s="371"/>
      <c r="D8546" s="613"/>
      <c r="E8546" s="614"/>
      <c r="F8546" s="565"/>
      <c r="G8546" s="566"/>
      <c r="H8546" s="45"/>
    </row>
    <row r="8547" spans="1:8" ht="15.75" customHeight="1" x14ac:dyDescent="0.25">
      <c r="A8547" s="560">
        <v>2</v>
      </c>
      <c r="B8547" s="591" t="s">
        <v>1820</v>
      </c>
      <c r="C8547" s="594" t="s">
        <v>486</v>
      </c>
      <c r="D8547" s="613">
        <v>3</v>
      </c>
      <c r="E8547" s="614">
        <v>20</v>
      </c>
      <c r="F8547" s="565">
        <f>+E8547*D8547</f>
      </c>
      <c r="G8547" s="566">
        <v>1</v>
      </c>
      <c r="H8547" s="45">
        <f>+G8547*F8547</f>
      </c>
    </row>
    <row r="8548" spans="1:8" ht="15.75" customHeight="1" x14ac:dyDescent="0.25">
      <c r="A8548" s="560"/>
      <c r="B8548" s="592"/>
      <c r="C8548" s="594"/>
      <c r="D8548" s="613"/>
      <c r="E8548" s="614"/>
      <c r="F8548" s="565"/>
      <c r="G8548" s="566"/>
      <c r="H8548" s="45"/>
    </row>
    <row r="8549" spans="1:8" ht="15.75" customHeight="1" x14ac:dyDescent="0.25">
      <c r="A8549" s="560"/>
      <c r="B8549" s="592"/>
      <c r="C8549" s="594"/>
      <c r="D8549" s="613"/>
      <c r="E8549" s="614"/>
      <c r="F8549" s="565"/>
      <c r="G8549" s="566"/>
      <c r="H8549" s="45"/>
    </row>
    <row r="8550" spans="1:8" ht="15.75" customHeight="1" x14ac:dyDescent="0.25">
      <c r="A8550" s="560"/>
      <c r="B8550" s="593"/>
      <c r="C8550" s="594"/>
      <c r="D8550" s="602"/>
      <c r="E8550" s="602"/>
      <c r="F8550" s="603"/>
      <c r="G8550" s="602"/>
      <c r="H8550" s="604"/>
    </row>
    <row r="8551" spans="1:8" ht="15.75" customHeight="1" x14ac:dyDescent="0.25">
      <c r="A8551" s="62"/>
      <c r="B8551" s="63"/>
      <c r="C8551" s="64"/>
      <c r="D8551" s="338">
        <f>SUM(D8544:D8550)</f>
      </c>
      <c r="E8551" s="28"/>
      <c r="F8551" s="338">
        <f>SUM(F8544:F8550)</f>
      </c>
      <c r="G8551" s="339"/>
      <c r="H8551" s="328">
        <f>SUM(H8545:H8550)</f>
      </c>
    </row>
    <row r="8552" spans="1:8" ht="15.75" customHeight="1" x14ac:dyDescent="0.25">
      <c r="A8552" s="69"/>
      <c r="B8552" s="70"/>
      <c r="C8552" s="70"/>
      <c r="D8552" s="71"/>
      <c r="E8552" s="70"/>
      <c r="F8552" s="72"/>
      <c r="G8552" s="73"/>
      <c r="H8552" s="74"/>
    </row>
    <row r="8553" spans="1:8" ht="15.75" customHeight="1" x14ac:dyDescent="0.25">
      <c r="A8553" s="85" t="s">
        <v>72</v>
      </c>
      <c r="B8553" s="85"/>
      <c r="C8553" s="85"/>
      <c r="D8553" s="85"/>
      <c r="E8553" s="85"/>
      <c r="F8553" s="85"/>
      <c r="G8553" s="85"/>
      <c r="H8553" s="85"/>
    </row>
    <row r="8554" spans="1:8" ht="15.75" customHeight="1" x14ac:dyDescent="0.25">
      <c r="A8554" s="76"/>
      <c r="B8554" s="76"/>
      <c r="C8554" s="76"/>
      <c r="D8554" s="77" t="s">
        <v>59</v>
      </c>
      <c r="E8554" s="76" t="s">
        <v>60</v>
      </c>
      <c r="F8554" s="76"/>
      <c r="G8554" s="17"/>
      <c r="H8554" s="25"/>
    </row>
    <row r="8555" spans="1:8" ht="15.75" customHeight="1" x14ac:dyDescent="0.25">
      <c r="A8555" s="76"/>
      <c r="B8555" s="76"/>
      <c r="C8555" s="76"/>
      <c r="D8555" s="77"/>
      <c r="E8555" s="76"/>
      <c r="F8555" s="76"/>
      <c r="G8555" s="17"/>
      <c r="H8555" s="25"/>
    </row>
    <row r="8556" spans="1:8" ht="15.75" customHeight="1" x14ac:dyDescent="0.25">
      <c r="A8556" s="76"/>
      <c r="B8556" s="76"/>
      <c r="C8556" s="76"/>
      <c r="D8556" s="77"/>
      <c r="E8556" s="76" t="s">
        <v>61</v>
      </c>
      <c r="F8556" s="76"/>
      <c r="G8556" s="17"/>
      <c r="H8556" s="25"/>
    </row>
    <row r="8557" spans="1:8" ht="15.75" customHeight="1" x14ac:dyDescent="0.25">
      <c r="D8557" s="9"/>
      <c r="H8557" s="9"/>
    </row>
    <row r="8558" spans="1:8" ht="15.75" customHeight="1" x14ac:dyDescent="0.25">
      <c r="D8558" s="9"/>
      <c r="H8558" s="9"/>
    </row>
    <row r="8559" spans="1:8" ht="15.75" customHeight="1" x14ac:dyDescent="0.25">
      <c r="D8559" s="9"/>
      <c r="H8559" s="9"/>
    </row>
    <row r="8560" spans="1:8" ht="15.75" customHeight="1" x14ac:dyDescent="0.25">
      <c r="D8560" s="9"/>
      <c r="H8560" s="9"/>
    </row>
    <row r="8561" spans="1:8" ht="15.75" customHeight="1" x14ac:dyDescent="0.25">
      <c r="D8561" s="9"/>
      <c r="H8561" s="9"/>
    </row>
    <row r="8562" spans="1:8" ht="15.75" customHeight="1" x14ac:dyDescent="0.25">
      <c r="D8562" s="9"/>
      <c r="H8562" s="9"/>
    </row>
    <row r="8563" spans="1:8" ht="15.75" customHeight="1" x14ac:dyDescent="0.25">
      <c r="D8563" s="9"/>
      <c r="H8563" s="9"/>
    </row>
    <row r="8564" spans="1:8" ht="15.75" customHeight="1" x14ac:dyDescent="0.25">
      <c r="D8564" s="9"/>
      <c r="H8564" s="9"/>
    </row>
    <row r="8565" spans="1:8" ht="15.75" customHeight="1" x14ac:dyDescent="0.25">
      <c r="D8565" s="9"/>
      <c r="H8565" s="9"/>
    </row>
    <row r="8566" spans="1:8" ht="15.75" customHeight="1" x14ac:dyDescent="0.25">
      <c r="D8566" s="9"/>
      <c r="H8566" s="9"/>
    </row>
    <row r="8567" spans="1:8" ht="15.75" customHeight="1" x14ac:dyDescent="0.25">
      <c r="D8567" s="9"/>
      <c r="H8567" s="9"/>
    </row>
    <row r="8568" spans="1:8" ht="15.75" customHeight="1" x14ac:dyDescent="0.25">
      <c r="D8568" s="9"/>
      <c r="H8568" s="9"/>
    </row>
    <row r="8569" spans="1:8" ht="15.75" customHeight="1" x14ac:dyDescent="0.25">
      <c r="D8569" s="9"/>
      <c r="H8569" s="9"/>
    </row>
    <row r="8570" spans="1:8" ht="15.75" customHeight="1" x14ac:dyDescent="0.25">
      <c r="D8570" s="9"/>
      <c r="H8570" s="9"/>
    </row>
    <row r="8571" spans="1:8" ht="15.75" customHeight="1" x14ac:dyDescent="0.25">
      <c r="D8571" s="9"/>
      <c r="H8571" s="9"/>
    </row>
    <row r="8572" spans="1:8" ht="15.75" customHeight="1" x14ac:dyDescent="0.25">
      <c r="D8572" s="9"/>
      <c r="H8572" s="9"/>
    </row>
    <row r="8573" spans="1:8" ht="15.75" customHeight="1" x14ac:dyDescent="0.25">
      <c r="D8573" s="9"/>
      <c r="H8573" s="9"/>
    </row>
    <row r="8574" spans="1:8" ht="15.75" customHeight="1" x14ac:dyDescent="0.25">
      <c r="D8574" s="9"/>
      <c r="H8574" s="9"/>
    </row>
    <row r="8575" spans="1:8" ht="15.75" customHeight="1" x14ac:dyDescent="0.25">
      <c r="D8575" s="9"/>
      <c r="H8575" s="9"/>
    </row>
    <row r="8576" spans="1:8" ht="15.75" customHeight="1" x14ac:dyDescent="0.25">
      <c r="A8576" s="36" t="s">
        <v>21</v>
      </c>
      <c r="B8576" s="36"/>
      <c r="C8576" s="36"/>
      <c r="D8576" s="36"/>
      <c r="E8576" s="36"/>
      <c r="F8576" s="36"/>
      <c r="G8576" s="36"/>
      <c r="H8576" s="36"/>
    </row>
    <row r="8577" spans="1:9" ht="15.75" customHeight="1" x14ac:dyDescent="0.25">
      <c r="A8577" s="17"/>
      <c r="B8577" s="17"/>
      <c r="C8577" s="17"/>
      <c r="D8577" s="18"/>
      <c r="E8577" s="17"/>
      <c r="F8577" s="17"/>
      <c r="G8577" s="17"/>
      <c r="H8577" s="24"/>
    </row>
    <row r="8578" spans="1:9" ht="15.75" customHeight="1" x14ac:dyDescent="0.25">
      <c r="A8578" s="17" t="s">
        <v>28</v>
      </c>
      <c r="B8578" s="17"/>
      <c r="C8578" s="17"/>
      <c r="D8578" s="18"/>
      <c r="E8578" s="17"/>
      <c r="F8578" s="19" t="s">
        <v>24</v>
      </c>
      <c r="G8578" s="21" t="s">
        <v>1350</v>
      </c>
      <c r="H8578" s="22"/>
    </row>
    <row r="8579" spans="1:9" ht="15.75" customHeight="1" x14ac:dyDescent="0.3">
      <c r="A8579" s="17" t="inlineStr">
        <is>
          <t>Dealer-003</t>
        </is>
      </c>
      <c r="B8579" s="87"/>
      <c r="C8579" s="17"/>
      <c r="D8579" s="18"/>
      <c r="E8579" s="17"/>
      <c r="F8579" s="19" t="s">
        <v>29</v>
      </c>
      <c r="G8579" s="17" t="s">
        <v>1355</v>
      </c>
      <c r="H8579" s="18"/>
    </row>
    <row r="8580" spans="1:9" ht="15.75" customHeight="1" x14ac:dyDescent="0.3">
      <c r="A8580" s="17" t="inlineStr">
        <is>
          <t>Address line (redacted)</t>
        </is>
      </c>
      <c r="B8580" s="87"/>
      <c r="C8580" s="17"/>
      <c r="D8580" s="18"/>
      <c r="E8580" s="19"/>
      <c r="F8580" s="17"/>
      <c r="G8580" s="17"/>
      <c r="H8580" s="25"/>
    </row>
    <row r="8581" spans="1:9" ht="15.75" customHeight="1" x14ac:dyDescent="0.3">
      <c r="A8581" s="17" t="inlineStr">
        <is>
          <t>Address line (redacted)</t>
        </is>
      </c>
      <c r="B8581" s="87"/>
      <c r="C8581" s="17"/>
      <c r="D8581" s="24"/>
      <c r="E8581" s="17"/>
      <c r="F8581" s="18"/>
      <c r="G8581" s="17"/>
      <c r="H8581" s="25"/>
    </row>
    <row r="8582" spans="1:9" ht="15.75" customHeight="1" x14ac:dyDescent="0.25">
      <c r="A8582" s="17"/>
      <c r="D8582" s="24"/>
      <c r="E8582" s="17"/>
      <c r="F8582" s="18"/>
      <c r="G8582" s="17"/>
      <c r="H8582" s="25"/>
    </row>
    <row r="8583" spans="1:9" ht="15.75" customHeight="1" x14ac:dyDescent="0.25">
      <c r="A8583" s="17" t="s">
        <v>34</v>
      </c>
      <c r="B8583" s="17"/>
      <c r="C8583" s="17"/>
      <c r="D8583" s="18"/>
      <c r="E8583" s="17"/>
      <c r="F8583" s="18"/>
      <c r="G8583" s="17"/>
      <c r="H8583" s="25"/>
    </row>
    <row r="8584" spans="1:9" ht="15.75" customHeight="1" x14ac:dyDescent="0.25">
      <c r="A8584" s="17" t="s">
        <v>35</v>
      </c>
      <c r="B8584" s="17"/>
      <c r="C8584" s="17"/>
      <c r="D8584" s="18"/>
      <c r="E8584" s="17"/>
      <c r="F8584" s="18"/>
      <c r="G8584" s="17"/>
      <c r="H8584" s="25"/>
    </row>
    <row r="8585" spans="1:9" ht="15.75" customHeight="1" x14ac:dyDescent="0.25">
      <c r="A8585" s="17" t="s">
        <v>36</v>
      </c>
      <c r="B8585" s="17"/>
      <c r="C8585" s="17"/>
      <c r="D8585" s="18"/>
      <c r="E8585" s="17"/>
      <c r="F8585" s="18"/>
      <c r="G8585" s="17"/>
      <c r="H8585" s="25"/>
    </row>
    <row r="8586" spans="1:9" ht="15.75" customHeight="1" x14ac:dyDescent="0.25">
      <c r="A8586" s="26" t="s">
        <v>37</v>
      </c>
      <c r="B8586" s="27" t="s">
        <v>38</v>
      </c>
      <c r="C8586" s="401"/>
      <c r="D8586" s="402" t="s">
        <v>39</v>
      </c>
      <c r="E8586" s="403" t="s">
        <v>40</v>
      </c>
      <c r="F8586" s="30" t="s">
        <v>41</v>
      </c>
      <c r="G8586" s="31" t="s">
        <v>42</v>
      </c>
      <c r="H8586" s="33" t="s">
        <v>43</v>
      </c>
    </row>
    <row r="8587" spans="1:9" ht="15.75" customHeight="1" x14ac:dyDescent="0.25">
      <c r="A8587" s="550"/>
      <c r="B8587" s="551"/>
      <c r="C8587" s="552"/>
      <c r="D8587" s="553"/>
      <c r="E8587" s="553"/>
      <c r="F8587" s="554"/>
      <c r="G8587" s="555"/>
      <c r="H8587" s="556"/>
    </row>
    <row r="8588" spans="1:9" ht="15" customHeight="1" x14ac:dyDescent="0.25">
      <c r="A8588" s="524"/>
      <c r="B8588" s="715" t="s">
        <v>1825</v>
      </c>
      <c r="C8588" s="716"/>
      <c r="D8588" s="664"/>
      <c r="E8588" s="664"/>
      <c r="F8588" s="649"/>
      <c r="G8588" s="525"/>
      <c r="H8588" s="725"/>
      <c r="I8588" s="528"/>
    </row>
    <row r="8589" spans="1:9" ht="15.75" customHeight="1" x14ac:dyDescent="0.25">
      <c r="A8589" s="524">
        <v>1</v>
      </c>
      <c r="B8589" s="323" t="s">
        <v>176</v>
      </c>
      <c r="C8589" s="106" t="s">
        <v>455</v>
      </c>
      <c r="D8589" s="664">
        <v>4</v>
      </c>
      <c r="E8589" s="664">
        <v>6</v>
      </c>
      <c r="F8589" s="649">
        <v>23</v>
      </c>
      <c r="G8589" s="525">
        <v>1</v>
      </c>
      <c r="H8589" s="725">
        <f>+G8589*F8589</f>
      </c>
      <c r="I8589" s="528"/>
    </row>
    <row r="8590" spans="1:9" ht="15.75" customHeight="1" x14ac:dyDescent="0.25">
      <c r="A8590" s="524"/>
      <c r="B8590" s="323" t="s">
        <v>176</v>
      </c>
      <c r="C8590" s="106" t="s">
        <v>455</v>
      </c>
      <c r="D8590" s="664"/>
      <c r="E8590" s="664"/>
      <c r="F8590" s="649">
        <v>1</v>
      </c>
      <c r="G8590" s="654" t="s">
        <v>571</v>
      </c>
      <c r="H8590" s="725"/>
      <c r="I8590" s="528"/>
    </row>
    <row r="8591" spans="1:9" ht="15.75" customHeight="1" x14ac:dyDescent="0.25">
      <c r="A8591" s="524">
        <v>3</v>
      </c>
      <c r="B8591" s="323" t="s">
        <v>573</v>
      </c>
      <c r="C8591" s="106" t="s">
        <v>451</v>
      </c>
      <c r="D8591" s="652">
        <v>4</v>
      </c>
      <c r="E8591" s="652">
        <v>6</v>
      </c>
      <c r="F8591" s="732">
        <v>23</v>
      </c>
      <c r="G8591" s="772">
        <v>1</v>
      </c>
      <c r="H8591" s="730">
        <f>+G8591*F8591</f>
      </c>
      <c r="I8591" s="528"/>
    </row>
    <row r="8592" spans="1:9" ht="15.75" customHeight="1" x14ac:dyDescent="0.25">
      <c r="A8592" s="524"/>
      <c r="B8592" s="323" t="s">
        <v>573</v>
      </c>
      <c r="C8592" s="106" t="s">
        <v>451</v>
      </c>
      <c r="D8592" s="653"/>
      <c r="E8592" s="653"/>
      <c r="F8592" s="732">
        <v>1</v>
      </c>
      <c r="G8592" s="773" t="s">
        <v>1826</v>
      </c>
      <c r="H8592" s="730"/>
      <c r="I8592" s="528"/>
    </row>
    <row r="8593" spans="1:9" ht="15.75" customHeight="1" x14ac:dyDescent="0.25">
      <c r="A8593" s="524">
        <v>4</v>
      </c>
      <c r="B8593" s="323" t="s">
        <v>1827</v>
      </c>
      <c r="C8593" s="211" t="s">
        <v>461</v>
      </c>
      <c r="D8593" s="106">
        <v>2</v>
      </c>
      <c r="E8593" s="106">
        <v>6</v>
      </c>
      <c r="F8593" s="649">
        <f t="shared" ref="F8593:F8594" si="343">+E8593*D8593</f>
      </c>
      <c r="G8593" s="772">
        <v>1</v>
      </c>
      <c r="H8593" s="774">
        <f t="shared" ref="H8593:H8594" si="344">+G8593*F8593</f>
      </c>
      <c r="I8593" s="528"/>
    </row>
    <row r="8594" spans="1:9" ht="15.75" customHeight="1" x14ac:dyDescent="0.25">
      <c r="A8594" s="524">
        <v>5</v>
      </c>
      <c r="B8594" s="323" t="s">
        <v>177</v>
      </c>
      <c r="C8594" s="106" t="s">
        <v>457</v>
      </c>
      <c r="D8594" s="106">
        <v>2</v>
      </c>
      <c r="E8594" s="106">
        <v>6</v>
      </c>
      <c r="F8594" s="649">
        <f t="shared" si="343"/>
      </c>
      <c r="G8594" s="772">
        <v>1</v>
      </c>
      <c r="H8594" s="774">
        <f t="shared" si="344"/>
      </c>
      <c r="I8594" s="528"/>
    </row>
    <row r="8595" spans="1:9" ht="15.75" customHeight="1" x14ac:dyDescent="0.25">
      <c r="A8595" s="47"/>
      <c r="B8595" s="404" t="s">
        <v>825</v>
      </c>
      <c r="C8595" s="405"/>
      <c r="D8595" s="108"/>
      <c r="E8595" s="108"/>
      <c r="F8595" s="194"/>
      <c r="G8595" s="50"/>
      <c r="H8595" s="45"/>
      <c r="I8595" s="528"/>
    </row>
    <row r="8596" spans="1:9" ht="15.75" customHeight="1" x14ac:dyDescent="0.25">
      <c r="A8596" s="47">
        <v>6</v>
      </c>
      <c r="B8596" s="651" t="s">
        <v>1828</v>
      </c>
      <c r="C8596" s="106" t="s">
        <v>486</v>
      </c>
      <c r="D8596" s="525">
        <v>3</v>
      </c>
      <c r="E8596" s="525">
        <v>20</v>
      </c>
      <c r="F8596" s="106">
        <f>+E8596*D8596</f>
      </c>
      <c r="G8596" s="525">
        <v>1</v>
      </c>
      <c r="H8596" s="526">
        <f t="shared" ref="H8596:H8597" si="345">+G8596*F8596</f>
      </c>
      <c r="I8596" s="528"/>
    </row>
    <row r="8597" spans="1:9" ht="15.75" customHeight="1" x14ac:dyDescent="0.25">
      <c r="A8597" s="47">
        <v>7</v>
      </c>
      <c r="B8597" s="651" t="s">
        <v>585</v>
      </c>
      <c r="C8597" s="682" t="s">
        <v>489</v>
      </c>
      <c r="D8597" s="652">
        <v>22</v>
      </c>
      <c r="E8597" s="659">
        <v>25</v>
      </c>
      <c r="F8597" s="655">
        <v>500</v>
      </c>
      <c r="G8597" s="655">
        <v>1</v>
      </c>
      <c r="H8597" s="526">
        <f t="shared" si="345"/>
      </c>
      <c r="I8597" s="528"/>
    </row>
    <row r="8598" spans="1:9" ht="15.75" customHeight="1" x14ac:dyDescent="0.25">
      <c r="A8598" s="47"/>
      <c r="B8598" s="651" t="s">
        <v>585</v>
      </c>
      <c r="C8598" s="682" t="s">
        <v>489</v>
      </c>
      <c r="D8598" s="653"/>
      <c r="E8598" s="661"/>
      <c r="F8598" s="655">
        <v>50</v>
      </c>
      <c r="G8598" s="775" t="s">
        <v>1826</v>
      </c>
      <c r="H8598" s="725"/>
      <c r="I8598" s="528"/>
    </row>
    <row r="8599" spans="1:9" ht="15.75" customHeight="1" x14ac:dyDescent="0.25">
      <c r="A8599" s="47">
        <v>8</v>
      </c>
      <c r="B8599" s="651" t="s">
        <v>1829</v>
      </c>
      <c r="C8599" s="682" t="s">
        <v>497</v>
      </c>
      <c r="D8599" s="525">
        <v>4</v>
      </c>
      <c r="E8599" s="649">
        <v>25</v>
      </c>
      <c r="F8599" s="655">
        <f t="shared" ref="F8599:F8602" si="346">+E8599*D8599</f>
      </c>
      <c r="G8599" s="655">
        <v>1</v>
      </c>
      <c r="H8599" s="725">
        <f t="shared" ref="H8599:H8602" si="347">+G8599*F8599</f>
      </c>
      <c r="I8599" s="528"/>
    </row>
    <row r="8600" spans="1:9" ht="15.75" customHeight="1" x14ac:dyDescent="0.25">
      <c r="A8600" s="47">
        <v>9</v>
      </c>
      <c r="B8600" s="651" t="s">
        <v>612</v>
      </c>
      <c r="C8600" s="682" t="s">
        <v>499</v>
      </c>
      <c r="D8600" s="525">
        <v>1</v>
      </c>
      <c r="E8600" s="655">
        <v>20</v>
      </c>
      <c r="F8600" s="655">
        <f t="shared" si="346"/>
      </c>
      <c r="G8600" s="655">
        <v>1</v>
      </c>
      <c r="H8600" s="725">
        <f t="shared" si="347"/>
      </c>
      <c r="I8600" s="528"/>
    </row>
    <row r="8601" spans="1:9" ht="15.75" customHeight="1" x14ac:dyDescent="0.25">
      <c r="A8601" s="47">
        <v>10</v>
      </c>
      <c r="B8601" s="651" t="s">
        <v>139</v>
      </c>
      <c r="C8601" s="682" t="s">
        <v>487</v>
      </c>
      <c r="D8601" s="525">
        <v>1</v>
      </c>
      <c r="E8601" s="655">
        <v>20</v>
      </c>
      <c r="F8601" s="655">
        <f t="shared" si="346"/>
      </c>
      <c r="G8601" s="655">
        <v>1</v>
      </c>
      <c r="H8601" s="725">
        <f t="shared" si="347"/>
      </c>
      <c r="I8601" s="528"/>
    </row>
    <row r="8602" spans="1:9" ht="15.75" customHeight="1" x14ac:dyDescent="0.25">
      <c r="A8602" s="47">
        <v>11</v>
      </c>
      <c r="B8602" s="651" t="s">
        <v>287</v>
      </c>
      <c r="C8602" s="682" t="s">
        <v>492</v>
      </c>
      <c r="D8602" s="525">
        <v>2</v>
      </c>
      <c r="E8602" s="648">
        <v>25</v>
      </c>
      <c r="F8602" s="655">
        <f t="shared" si="346"/>
      </c>
      <c r="G8602" s="655">
        <v>1</v>
      </c>
      <c r="H8602" s="725">
        <f t="shared" si="347"/>
      </c>
      <c r="I8602" s="528"/>
    </row>
    <row r="8603" spans="1:9" ht="15.75" customHeight="1" x14ac:dyDescent="0.25">
      <c r="A8603" s="47"/>
      <c r="B8603" s="760" t="s">
        <v>1830</v>
      </c>
      <c r="C8603" s="765"/>
      <c r="D8603" s="525"/>
      <c r="E8603" s="525"/>
      <c r="F8603" s="106"/>
      <c r="G8603" s="525"/>
      <c r="H8603" s="526"/>
      <c r="I8603" s="528"/>
    </row>
    <row r="8604" spans="1:9" ht="15.75" customHeight="1" x14ac:dyDescent="0.25">
      <c r="A8604" s="47">
        <v>12</v>
      </c>
      <c r="B8604" s="651" t="s">
        <v>826</v>
      </c>
      <c r="C8604" s="657" t="s">
        <v>533</v>
      </c>
      <c r="D8604" s="247">
        <v>2</v>
      </c>
      <c r="E8604" s="525">
        <v>50</v>
      </c>
      <c r="F8604" s="106">
        <f t="shared" ref="F8604:F8606" si="348">+E8604*D8604</f>
      </c>
      <c r="G8604" s="525">
        <v>1</v>
      </c>
      <c r="H8604" s="526">
        <f t="shared" ref="H8604:H8606" si="349">+G8604*F8604</f>
      </c>
      <c r="I8604" s="528"/>
    </row>
    <row r="8605" spans="1:9" ht="15.75" customHeight="1" x14ac:dyDescent="0.25">
      <c r="A8605" s="47">
        <v>13</v>
      </c>
      <c r="B8605" s="651" t="s">
        <v>251</v>
      </c>
      <c r="C8605" s="657" t="s">
        <v>539</v>
      </c>
      <c r="D8605" s="247">
        <v>2</v>
      </c>
      <c r="E8605" s="525">
        <v>50</v>
      </c>
      <c r="F8605" s="106">
        <f t="shared" si="348"/>
      </c>
      <c r="G8605" s="525">
        <v>1</v>
      </c>
      <c r="H8605" s="526">
        <f t="shared" si="349"/>
      </c>
      <c r="I8605" s="528"/>
    </row>
    <row r="8606" spans="1:9" ht="15.75" customHeight="1" x14ac:dyDescent="0.25">
      <c r="A8606" s="47">
        <v>14</v>
      </c>
      <c r="B8606" s="651" t="s">
        <v>181</v>
      </c>
      <c r="C8606" s="657" t="s">
        <v>116</v>
      </c>
      <c r="D8606" s="247">
        <v>1</v>
      </c>
      <c r="E8606" s="525">
        <v>50</v>
      </c>
      <c r="F8606" s="106">
        <f t="shared" si="348"/>
      </c>
      <c r="G8606" s="525">
        <v>1</v>
      </c>
      <c r="H8606" s="526">
        <f t="shared" si="349"/>
      </c>
      <c r="I8606" s="528"/>
    </row>
    <row r="8607" spans="1:9" ht="15.75" customHeight="1" x14ac:dyDescent="0.25">
      <c r="A8607" s="47"/>
      <c r="B8607" s="760" t="s">
        <v>1511</v>
      </c>
      <c r="C8607" s="765"/>
      <c r="D8607" s="247"/>
      <c r="E8607" s="525"/>
      <c r="F8607" s="106"/>
      <c r="G8607" s="525"/>
      <c r="H8607" s="526"/>
      <c r="I8607" s="528"/>
    </row>
    <row r="8608" spans="1:9" ht="15.75" customHeight="1" x14ac:dyDescent="0.25">
      <c r="A8608" s="47">
        <v>16</v>
      </c>
      <c r="B8608" s="651" t="s">
        <v>179</v>
      </c>
      <c r="C8608" s="323" t="s">
        <v>401</v>
      </c>
      <c r="D8608" s="652">
        <v>3</v>
      </c>
      <c r="E8608" s="652">
        <v>5</v>
      </c>
      <c r="F8608" s="106">
        <v>14</v>
      </c>
      <c r="G8608" s="106">
        <v>1</v>
      </c>
      <c r="H8608" s="526">
        <f>+G8608*F8608</f>
      </c>
      <c r="I8608" s="528"/>
    </row>
    <row r="8609" spans="1:9" ht="15.75" customHeight="1" x14ac:dyDescent="0.25">
      <c r="A8609" s="47"/>
      <c r="B8609" s="652" t="s">
        <v>179</v>
      </c>
      <c r="C8609" s="387" t="s">
        <v>401</v>
      </c>
      <c r="D8609" s="759"/>
      <c r="E8609" s="777"/>
      <c r="F8609" s="50">
        <v>1</v>
      </c>
      <c r="G8609" s="540" t="s">
        <v>1826</v>
      </c>
      <c r="H8609" s="45"/>
    </row>
    <row r="8610" spans="1:9" ht="15.75" customHeight="1" x14ac:dyDescent="0.25">
      <c r="A8610" s="62"/>
      <c r="B8610" s="46"/>
      <c r="C8610" s="779" t="s">
        <v>58</v>
      </c>
      <c r="D8610" s="43">
        <f>SUM(D8588:D8609)</f>
      </c>
      <c r="E8610" s="28"/>
      <c r="F8610" s="338">
        <f>SUM(F8588:F8609)</f>
      </c>
      <c r="G8610" s="339"/>
      <c r="H8610" s="328">
        <f>SUM(H8588:H8609)</f>
      </c>
      <c r="I8610" s="528"/>
    </row>
    <row r="8611" spans="1:9" ht="15.75" customHeight="1" x14ac:dyDescent="0.25">
      <c r="A8611" s="69"/>
      <c r="B8611" s="70"/>
      <c r="C8611" s="70"/>
      <c r="D8611" s="71"/>
      <c r="E8611" s="70"/>
      <c r="F8611" s="72"/>
      <c r="G8611" s="73"/>
      <c r="H8611" s="74"/>
    </row>
    <row r="8612" spans="1:9" ht="15.75" customHeight="1" x14ac:dyDescent="0.25">
      <c r="A8612" s="85" t="s">
        <v>72</v>
      </c>
      <c r="B8612" s="85"/>
      <c r="C8612" s="85"/>
      <c r="D8612" s="85"/>
      <c r="E8612" s="85"/>
      <c r="F8612" s="85"/>
      <c r="G8612" s="85"/>
      <c r="H8612" s="85"/>
    </row>
    <row r="8613" spans="1:9" ht="15.75" customHeight="1" x14ac:dyDescent="0.25">
      <c r="A8613" s="76"/>
      <c r="B8613" s="76"/>
      <c r="C8613" s="76"/>
      <c r="D8613" s="77" t="s">
        <v>59</v>
      </c>
      <c r="E8613" s="76" t="s">
        <v>60</v>
      </c>
      <c r="F8613" s="76"/>
      <c r="G8613" s="17"/>
      <c r="H8613" s="25"/>
    </row>
    <row r="8614" spans="1:9" ht="15.75" customHeight="1" x14ac:dyDescent="0.25">
      <c r="A8614" s="76"/>
      <c r="B8614" s="76"/>
      <c r="C8614" s="76"/>
      <c r="D8614" s="77"/>
      <c r="E8614" s="76"/>
      <c r="F8614" s="76"/>
      <c r="G8614" s="17"/>
      <c r="H8614" s="25"/>
    </row>
    <row r="8615" spans="1:9" ht="15.75" customHeight="1" x14ac:dyDescent="0.25">
      <c r="A8615" s="76"/>
      <c r="B8615" s="76"/>
      <c r="C8615" s="76"/>
      <c r="D8615" s="77"/>
      <c r="E8615" s="76" t="s">
        <v>61</v>
      </c>
      <c r="F8615" s="76"/>
      <c r="G8615" s="17"/>
      <c r="H8615" s="25"/>
    </row>
    <row r="8616" spans="1:9" ht="15.75" customHeight="1" x14ac:dyDescent="0.25">
      <c r="D8616" s="9"/>
      <c r="H8616" s="9"/>
    </row>
    <row r="8617" spans="1:9" ht="15.75" customHeight="1" x14ac:dyDescent="0.25">
      <c r="D8617" s="9"/>
      <c r="H8617" s="9"/>
    </row>
    <row r="8618" spans="1:9" ht="15.75" customHeight="1" x14ac:dyDescent="0.25">
      <c r="D8618" s="9"/>
      <c r="H8618" s="9"/>
    </row>
    <row r="8619" spans="1:9" ht="15.75" customHeight="1" x14ac:dyDescent="0.25">
      <c r="D8619" s="9"/>
      <c r="H8619" s="9"/>
    </row>
    <row r="8620" spans="1:9" ht="15.75" customHeight="1" x14ac:dyDescent="0.25">
      <c r="D8620" s="9"/>
      <c r="H8620" s="9"/>
    </row>
    <row r="8621" spans="1:9" ht="15.75" customHeight="1" x14ac:dyDescent="0.25">
      <c r="A8621" s="36" t="s">
        <v>21</v>
      </c>
      <c r="B8621" s="36"/>
      <c r="C8621" s="36"/>
      <c r="D8621" s="36"/>
      <c r="E8621" s="36"/>
      <c r="F8621" s="36"/>
      <c r="G8621" s="36"/>
      <c r="H8621" s="36"/>
    </row>
    <row r="8622" spans="1:9" ht="15.75" customHeight="1" x14ac:dyDescent="0.25">
      <c r="A8622" s="17"/>
      <c r="B8622" s="17"/>
      <c r="C8622" s="17"/>
      <c r="D8622" s="18"/>
      <c r="E8622" s="17"/>
      <c r="H8622" s="22"/>
    </row>
    <row r="8623" spans="1:9" ht="15.75" customHeight="1" x14ac:dyDescent="0.25">
      <c r="A8623" s="17"/>
      <c r="B8623" s="17"/>
      <c r="C8623" s="17"/>
      <c r="D8623" s="18"/>
      <c r="E8623" s="17"/>
      <c r="H8623" s="18"/>
    </row>
    <row r="8624" spans="1:9" ht="15.75" customHeight="1" x14ac:dyDescent="0.25">
      <c r="A8624" s="17" t="s">
        <v>28</v>
      </c>
      <c r="B8624" s="17"/>
      <c r="C8624" s="17"/>
      <c r="D8624" s="18"/>
      <c r="E8624" s="19"/>
      <c r="F8624" s="19" t="s">
        <v>24</v>
      </c>
      <c r="G8624" s="21" t="s">
        <v>1350</v>
      </c>
      <c r="H8624" s="25"/>
    </row>
    <row r="8625" spans="1:8" ht="15.75" customHeight="1" x14ac:dyDescent="0.25">
      <c r="A8625" s="17" t="inlineStr">
        <is>
          <t>Dealer-022</t>
        </is>
      </c>
      <c r="B8625" s="17"/>
      <c r="C8625" s="17"/>
      <c r="D8625" s="18"/>
      <c r="E8625" s="19"/>
      <c r="F8625" s="19" t="s">
        <v>29</v>
      </c>
      <c r="G8625" s="17" t="s">
        <v>1356</v>
      </c>
      <c r="H8625" s="25"/>
    </row>
    <row r="8626" spans="1:8" ht="15.75" customHeight="1" x14ac:dyDescent="0.25">
      <c r="A8626" s="17" t="inlineStr">
        <is>
          <t>Address line (redacted)</t>
        </is>
      </c>
      <c r="B8626" s="17"/>
      <c r="C8626" s="17"/>
      <c r="D8626" s="18"/>
      <c r="E8626" s="19"/>
      <c r="F8626" s="17"/>
      <c r="G8626" s="17"/>
      <c r="H8626" s="25"/>
    </row>
    <row r="8627" spans="1:8" ht="15.75" customHeight="1" x14ac:dyDescent="0.25">
      <c r="A8627" s="17"/>
      <c r="B8627" s="17"/>
      <c r="C8627" s="17"/>
      <c r="D8627" s="18"/>
      <c r="E8627" s="19"/>
      <c r="F8627" s="17"/>
      <c r="G8627" s="17"/>
      <c r="H8627" s="25"/>
    </row>
    <row r="8628" spans="1:8" ht="15.75" customHeight="1" x14ac:dyDescent="0.25">
      <c r="A8628" s="86" t="inlineStr">
        <is>
          <t>Through: Transporter-001</t>
        </is>
      </c>
      <c r="B8628" s="86"/>
      <c r="C8628" s="17"/>
      <c r="D8628" s="18"/>
      <c r="E8628" s="19"/>
      <c r="F8628" s="17"/>
      <c r="G8628" s="17"/>
      <c r="H8628" s="25"/>
    </row>
    <row r="8629" spans="1:8" ht="15.75" customHeight="1" x14ac:dyDescent="0.25">
      <c r="A8629" s="86"/>
      <c r="B8629" s="86" t="inlineStr">
        <is>
          <t>Address line (redacted)</t>
        </is>
      </c>
      <c r="C8629" s="17"/>
      <c r="D8629" s="18"/>
      <c r="E8629" s="19"/>
      <c r="F8629" s="17"/>
      <c r="G8629" s="17"/>
      <c r="H8629" s="25"/>
    </row>
    <row r="8630" spans="1:8" ht="15.75" customHeight="1" x14ac:dyDescent="0.25">
      <c r="A8630" s="86"/>
      <c r="B8630" s="86" t="inlineStr">
        <is>
          <t>Address line (redacted)</t>
        </is>
      </c>
      <c r="C8630" s="17"/>
      <c r="D8630" s="18"/>
      <c r="E8630" s="19"/>
      <c r="F8630" s="17"/>
      <c r="G8630" s="17"/>
      <c r="H8630" s="25"/>
    </row>
    <row r="8631" spans="1:8" ht="15.75" customHeight="1" x14ac:dyDescent="0.25">
      <c r="A8631" s="17"/>
      <c r="B8631" s="17"/>
      <c r="C8631" s="17"/>
      <c r="D8631" s="18"/>
      <c r="E8631" s="19"/>
      <c r="F8631" s="17"/>
      <c r="G8631" s="17"/>
      <c r="H8631" s="25"/>
    </row>
    <row r="8632" spans="1:8" ht="15.75" customHeight="1" x14ac:dyDescent="0.25">
      <c r="A8632" s="17" t="s">
        <v>34</v>
      </c>
      <c r="B8632" s="17"/>
      <c r="C8632" s="17"/>
      <c r="D8632" s="18"/>
      <c r="E8632" s="17"/>
      <c r="F8632" s="18"/>
      <c r="G8632" s="17"/>
      <c r="H8632" s="25"/>
    </row>
    <row r="8633" spans="1:8" ht="15.75" customHeight="1" x14ac:dyDescent="0.25">
      <c r="A8633" s="17"/>
      <c r="B8633" s="17"/>
      <c r="C8633" s="17"/>
      <c r="D8633" s="18"/>
      <c r="E8633" s="17"/>
      <c r="F8633" s="18"/>
      <c r="G8633" s="17"/>
      <c r="H8633" s="25"/>
    </row>
    <row r="8634" spans="1:8" ht="15.75" customHeight="1" x14ac:dyDescent="0.25">
      <c r="A8634" s="17" t="s">
        <v>35</v>
      </c>
      <c r="B8634" s="17"/>
      <c r="C8634" s="17"/>
      <c r="D8634" s="18"/>
      <c r="E8634" s="17"/>
      <c r="F8634" s="18"/>
      <c r="G8634" s="17"/>
      <c r="H8634" s="25"/>
    </row>
    <row r="8635" spans="1:8" ht="15.75" customHeight="1" x14ac:dyDescent="0.25">
      <c r="A8635" s="17" t="s">
        <v>36</v>
      </c>
      <c r="B8635" s="17"/>
      <c r="C8635" s="17"/>
      <c r="D8635" s="18"/>
      <c r="E8635" s="17"/>
      <c r="F8635" s="18"/>
      <c r="G8635" s="17"/>
      <c r="H8635" s="25"/>
    </row>
    <row r="8636" spans="1:8" ht="15.75" customHeight="1" x14ac:dyDescent="0.25">
      <c r="A8636" s="26" t="s">
        <v>37</v>
      </c>
      <c r="B8636" s="27" t="s">
        <v>38</v>
      </c>
      <c r="C8636" s="27"/>
      <c r="D8636" s="28" t="s">
        <v>39</v>
      </c>
      <c r="E8636" s="29" t="s">
        <v>40</v>
      </c>
      <c r="F8636" s="30" t="s">
        <v>41</v>
      </c>
      <c r="G8636" s="31" t="s">
        <v>42</v>
      </c>
      <c r="H8636" s="33" t="s">
        <v>43</v>
      </c>
    </row>
    <row r="8637" spans="1:8" ht="15.75" customHeight="1" x14ac:dyDescent="0.25">
      <c r="A8637" s="344"/>
      <c r="B8637" s="345"/>
      <c r="C8637" s="346"/>
      <c r="D8637" s="37"/>
      <c r="E8637" s="347"/>
      <c r="F8637" s="348"/>
      <c r="G8637" s="346"/>
      <c r="H8637" s="349"/>
    </row>
    <row r="8638" spans="1:8" ht="15.75" customHeight="1" x14ac:dyDescent="0.25">
      <c r="A8638" s="47"/>
      <c r="B8638" s="79" t="s">
        <v>1834</v>
      </c>
      <c r="C8638" s="80"/>
      <c r="D8638" s="50"/>
      <c r="E8638" s="50"/>
      <c r="F8638" s="50"/>
      <c r="G8638" s="50"/>
      <c r="H8638" s="45"/>
    </row>
    <row r="8639" spans="1:8" ht="15.75" customHeight="1" x14ac:dyDescent="0.25">
      <c r="A8639" s="47">
        <v>1</v>
      </c>
      <c r="B8639" s="333" t="s">
        <v>1835</v>
      </c>
      <c r="C8639" s="322"/>
      <c r="D8639" s="50">
        <v>2</v>
      </c>
      <c r="E8639" s="50">
        <v>5</v>
      </c>
      <c r="F8639" s="50">
        <f t="shared" ref="F8639:F8640" si="350">+E8639*D8639</f>
      </c>
      <c r="G8639" s="50">
        <v>1</v>
      </c>
      <c r="H8639" s="45">
        <f t="shared" ref="H8639:H8640" si="351">+G8639*F8639</f>
      </c>
    </row>
    <row r="8640" spans="1:8" ht="15.75" customHeight="1" x14ac:dyDescent="0.25">
      <c r="A8640" s="47">
        <v>2</v>
      </c>
      <c r="B8640" s="333" t="s">
        <v>1837</v>
      </c>
      <c r="C8640" s="788"/>
      <c r="D8640" s="50">
        <v>1</v>
      </c>
      <c r="E8640" s="50">
        <v>10</v>
      </c>
      <c r="F8640" s="50">
        <f t="shared" si="350"/>
      </c>
      <c r="G8640" s="50">
        <v>1</v>
      </c>
      <c r="H8640" s="45">
        <f t="shared" si="351"/>
      </c>
    </row>
    <row r="8641" spans="1:9" ht="15.75" customHeight="1" x14ac:dyDescent="0.25">
      <c r="A8641" s="47"/>
      <c r="B8641" s="79" t="s">
        <v>1838</v>
      </c>
      <c r="C8641" s="80"/>
      <c r="D8641" s="50"/>
      <c r="E8641" s="50"/>
      <c r="F8641" s="50"/>
      <c r="G8641" s="50"/>
      <c r="H8641" s="45"/>
    </row>
    <row r="8642" spans="1:9" ht="15.75" customHeight="1" x14ac:dyDescent="0.25">
      <c r="A8642" s="47">
        <v>3</v>
      </c>
      <c r="B8642" s="333" t="s">
        <v>585</v>
      </c>
      <c r="C8642" s="211" t="s">
        <v>863</v>
      </c>
      <c r="D8642" s="187">
        <v>6</v>
      </c>
      <c r="E8642" s="336">
        <v>4</v>
      </c>
      <c r="F8642" s="335">
        <v>22</v>
      </c>
      <c r="G8642" s="106">
        <v>1</v>
      </c>
      <c r="H8642" s="45">
        <f>+G8642*F8642</f>
      </c>
    </row>
    <row r="8643" spans="1:9" ht="15.75" customHeight="1" x14ac:dyDescent="0.25">
      <c r="A8643" s="47">
        <v>4</v>
      </c>
      <c r="B8643" s="333" t="s">
        <v>585</v>
      </c>
      <c r="C8643" s="211" t="s">
        <v>863</v>
      </c>
      <c r="D8643" s="189"/>
      <c r="E8643" s="337"/>
      <c r="F8643" s="335">
        <v>2</v>
      </c>
      <c r="G8643" s="775" t="s">
        <v>571</v>
      </c>
      <c r="H8643" s="45"/>
    </row>
    <row r="8644" spans="1:9" ht="15.75" customHeight="1" x14ac:dyDescent="0.25">
      <c r="A8644" s="47"/>
      <c r="B8644" s="79" t="s">
        <v>1841</v>
      </c>
      <c r="C8644" s="80"/>
      <c r="D8644" s="194"/>
      <c r="E8644" s="300"/>
      <c r="F8644" s="335"/>
      <c r="G8644" s="43"/>
      <c r="H8644" s="45"/>
    </row>
    <row r="8645" spans="1:9" ht="15.75" customHeight="1" x14ac:dyDescent="0.25">
      <c r="A8645" s="47">
        <v>5</v>
      </c>
      <c r="B8645" s="322" t="s">
        <v>334</v>
      </c>
      <c r="C8645" s="106" t="s">
        <v>464</v>
      </c>
      <c r="D8645" s="106">
        <v>4</v>
      </c>
      <c r="E8645" s="106">
        <v>6</v>
      </c>
      <c r="F8645" s="251">
        <v>23</v>
      </c>
      <c r="G8645" s="772">
        <v>1</v>
      </c>
      <c r="H8645" s="526">
        <f>+G8645*F8645</f>
      </c>
      <c r="I8645" s="6">
        <f>1/23*100</f>
      </c>
    </row>
    <row r="8646" spans="1:9" ht="15.75" customHeight="1" x14ac:dyDescent="0.25">
      <c r="A8646" s="47">
        <v>6</v>
      </c>
      <c r="B8646" s="322" t="s">
        <v>334</v>
      </c>
      <c r="C8646" s="106" t="s">
        <v>464</v>
      </c>
      <c r="D8646" s="106"/>
      <c r="E8646" s="106"/>
      <c r="F8646" s="251">
        <v>1</v>
      </c>
      <c r="G8646" s="775" t="s">
        <v>571</v>
      </c>
      <c r="H8646" s="526"/>
    </row>
    <row r="8647" spans="1:9" ht="15.75" customHeight="1" x14ac:dyDescent="0.25">
      <c r="A8647" s="47">
        <v>7</v>
      </c>
      <c r="B8647" s="322" t="s">
        <v>573</v>
      </c>
      <c r="C8647" s="106" t="s">
        <v>451</v>
      </c>
      <c r="D8647" s="106">
        <v>4</v>
      </c>
      <c r="E8647" s="106">
        <v>6</v>
      </c>
      <c r="F8647" s="251">
        <v>23</v>
      </c>
      <c r="G8647" s="772">
        <v>1</v>
      </c>
      <c r="H8647" s="526">
        <f>+G8647*F8647</f>
      </c>
    </row>
    <row r="8648" spans="1:9" ht="15.75" customHeight="1" x14ac:dyDescent="0.25">
      <c r="A8648" s="47">
        <v>8</v>
      </c>
      <c r="B8648" s="322" t="s">
        <v>573</v>
      </c>
      <c r="C8648" s="106" t="s">
        <v>451</v>
      </c>
      <c r="D8648" s="106"/>
      <c r="E8648" s="106"/>
      <c r="F8648" s="251">
        <v>1</v>
      </c>
      <c r="G8648" s="775" t="s">
        <v>571</v>
      </c>
      <c r="H8648" s="526"/>
    </row>
    <row r="8649" spans="1:9" ht="15.75" customHeight="1" x14ac:dyDescent="0.25">
      <c r="A8649" s="47">
        <v>9</v>
      </c>
      <c r="B8649" s="322" t="s">
        <v>179</v>
      </c>
      <c r="C8649" s="106" t="s">
        <v>459</v>
      </c>
      <c r="D8649" s="106">
        <v>1</v>
      </c>
      <c r="E8649" s="106">
        <v>6</v>
      </c>
      <c r="F8649" s="251">
        <f>+E8649*D8649</f>
      </c>
      <c r="G8649" s="772">
        <v>1</v>
      </c>
      <c r="H8649" s="526">
        <f t="shared" ref="H8649:H8650" si="352">+G8649*F8649</f>
      </c>
    </row>
    <row r="8650" spans="1:9" ht="15.75" customHeight="1" x14ac:dyDescent="0.25">
      <c r="A8650" s="47">
        <v>10</v>
      </c>
      <c r="B8650" s="322" t="s">
        <v>172</v>
      </c>
      <c r="C8650" s="106" t="s">
        <v>453</v>
      </c>
      <c r="D8650" s="106">
        <v>2</v>
      </c>
      <c r="E8650" s="106">
        <v>6</v>
      </c>
      <c r="F8650" s="251">
        <v>14.375</v>
      </c>
      <c r="G8650" s="772">
        <v>1</v>
      </c>
      <c r="H8650" s="526">
        <f t="shared" si="352"/>
      </c>
    </row>
    <row r="8651" spans="1:9" ht="15.75" customHeight="1" x14ac:dyDescent="0.25">
      <c r="A8651" s="47">
        <v>11</v>
      </c>
      <c r="B8651" s="322" t="s">
        <v>172</v>
      </c>
      <c r="C8651" s="106" t="s">
        <v>453</v>
      </c>
      <c r="D8651" s="652">
        <v>2</v>
      </c>
      <c r="E8651" s="336">
        <v>18</v>
      </c>
      <c r="F8651" s="335">
        <v>0.625</v>
      </c>
      <c r="G8651" s="775" t="s">
        <v>571</v>
      </c>
      <c r="H8651" s="526"/>
    </row>
    <row r="8652" spans="1:9" ht="15.75" customHeight="1" x14ac:dyDescent="0.25">
      <c r="A8652" s="47">
        <v>12</v>
      </c>
      <c r="B8652" s="333" t="s">
        <v>176</v>
      </c>
      <c r="C8652" s="106" t="s">
        <v>455</v>
      </c>
      <c r="D8652" s="759"/>
      <c r="E8652" s="538"/>
      <c r="F8652" s="335">
        <v>0.625</v>
      </c>
      <c r="G8652" s="775" t="s">
        <v>571</v>
      </c>
      <c r="H8652" s="526"/>
    </row>
    <row r="8653" spans="1:9" ht="15.75" customHeight="1" x14ac:dyDescent="0.25">
      <c r="A8653" s="47">
        <v>13</v>
      </c>
      <c r="B8653" s="322" t="s">
        <v>176</v>
      </c>
      <c r="C8653" s="106" t="s">
        <v>455</v>
      </c>
      <c r="D8653" s="653"/>
      <c r="E8653" s="337"/>
      <c r="F8653" s="251">
        <v>14.375</v>
      </c>
      <c r="G8653" s="525">
        <v>1</v>
      </c>
      <c r="H8653" s="526">
        <f>+G8653*F8653</f>
      </c>
    </row>
    <row r="8654" spans="1:9" ht="15.75" customHeight="1" x14ac:dyDescent="0.25">
      <c r="A8654" s="369"/>
      <c r="B8654" s="368"/>
      <c r="C8654" s="478"/>
      <c r="D8654" s="362"/>
      <c r="E8654" s="363"/>
      <c r="F8654" s="364"/>
      <c r="G8654" s="58"/>
      <c r="H8654" s="61"/>
    </row>
    <row r="8655" spans="1:9" ht="15" customHeight="1" x14ac:dyDescent="0.25">
      <c r="A8655" s="369"/>
      <c r="B8655" s="370" t="s">
        <v>1842</v>
      </c>
      <c r="C8655" s="371"/>
      <c r="D8655" s="362"/>
      <c r="E8655" s="363"/>
      <c r="F8655" s="364"/>
      <c r="G8655" s="58"/>
      <c r="H8655" s="61"/>
    </row>
    <row r="8656" spans="1:9" ht="15.75" customHeight="1" x14ac:dyDescent="0.25">
      <c r="A8656" s="369"/>
      <c r="B8656" s="372"/>
      <c r="C8656" s="373"/>
      <c r="D8656" s="362"/>
      <c r="E8656" s="363"/>
      <c r="F8656" s="364"/>
      <c r="G8656" s="58"/>
      <c r="H8656" s="61"/>
    </row>
    <row r="8657" spans="1:8" ht="15.75" customHeight="1" x14ac:dyDescent="0.25">
      <c r="A8657" s="369"/>
      <c r="B8657" s="372"/>
      <c r="C8657" s="373"/>
      <c r="D8657" s="362"/>
      <c r="E8657" s="363"/>
      <c r="F8657" s="364"/>
      <c r="G8657" s="58"/>
      <c r="H8657" s="61"/>
    </row>
    <row r="8658" spans="1:8" ht="15.75" customHeight="1" x14ac:dyDescent="0.25">
      <c r="A8658" s="369"/>
      <c r="B8658" s="374"/>
      <c r="C8658" s="375"/>
      <c r="D8658" s="362"/>
      <c r="E8658" s="363"/>
      <c r="F8658" s="364"/>
      <c r="G8658" s="58"/>
      <c r="H8658" s="61"/>
    </row>
    <row r="8659" spans="1:8" ht="15.75" customHeight="1" x14ac:dyDescent="0.25">
      <c r="A8659" s="341"/>
      <c r="B8659" s="342"/>
      <c r="C8659" s="343" t="s">
        <v>58</v>
      </c>
      <c r="D8659" s="338">
        <f>SUM(D8639:D8658)</f>
      </c>
      <c r="E8659" s="28"/>
      <c r="F8659" s="28"/>
      <c r="G8659" s="339"/>
      <c r="H8659" s="328">
        <f>SUM(H8639:H8658)</f>
      </c>
    </row>
    <row r="8660" spans="1:8" ht="15.75" customHeight="1" x14ac:dyDescent="0.25">
      <c r="A8660" s="69"/>
      <c r="B8660" s="70"/>
      <c r="C8660" s="70"/>
      <c r="D8660" s="71"/>
      <c r="E8660" s="70"/>
      <c r="F8660" s="72"/>
      <c r="G8660" s="73"/>
      <c r="H8660" s="74"/>
    </row>
    <row r="8661" spans="1:8" ht="15.75" customHeight="1" x14ac:dyDescent="0.25">
      <c r="A8661" s="85" t="s">
        <v>72</v>
      </c>
      <c r="B8661" s="85"/>
      <c r="C8661" s="85"/>
      <c r="D8661" s="85"/>
      <c r="E8661" s="85"/>
      <c r="F8661" s="85"/>
      <c r="G8661" s="85"/>
      <c r="H8661" s="85"/>
    </row>
    <row r="8662" spans="1:8" ht="15.75" customHeight="1" x14ac:dyDescent="0.25">
      <c r="A8662" s="76"/>
      <c r="B8662" s="76"/>
      <c r="C8662" s="76"/>
      <c r="D8662" s="77" t="s">
        <v>59</v>
      </c>
      <c r="E8662" s="76" t="s">
        <v>60</v>
      </c>
      <c r="F8662" s="76"/>
      <c r="G8662" s="17"/>
      <c r="H8662" s="25"/>
    </row>
    <row r="8663" spans="1:8" ht="15.75" customHeight="1" x14ac:dyDescent="0.25">
      <c r="A8663" s="17"/>
      <c r="B8663" s="17"/>
      <c r="C8663" s="17"/>
      <c r="D8663" s="18"/>
      <c r="E8663" s="17"/>
      <c r="F8663" s="17"/>
      <c r="G8663" s="17"/>
      <c r="H8663" s="25"/>
    </row>
    <row r="8664" spans="1:8" ht="15.75" customHeight="1" x14ac:dyDescent="0.25">
      <c r="D8664" s="9"/>
      <c r="H8664" s="9"/>
    </row>
    <row r="8665" spans="1:8" ht="15.75" customHeight="1" x14ac:dyDescent="0.25">
      <c r="D8665" s="9"/>
      <c r="E8665" s="76" t="s">
        <v>61</v>
      </c>
      <c r="H8665" s="9"/>
    </row>
    <row r="8666" spans="1:8" ht="15.75" customHeight="1" x14ac:dyDescent="0.25">
      <c r="D8666" s="9"/>
      <c r="E8666" s="76"/>
      <c r="H8666" s="9"/>
    </row>
    <row r="8667" spans="1:8" ht="15.75" customHeight="1" x14ac:dyDescent="0.25">
      <c r="A8667" s="36" t="s">
        <v>21</v>
      </c>
      <c r="B8667" s="36"/>
      <c r="C8667" s="36"/>
      <c r="D8667" s="36"/>
      <c r="E8667" s="36"/>
      <c r="F8667" s="36"/>
      <c r="G8667" s="36"/>
      <c r="H8667" s="36"/>
    </row>
    <row r="8668" spans="1:8" ht="15.75" customHeight="1" x14ac:dyDescent="0.25">
      <c r="A8668" s="17"/>
      <c r="B8668" s="17"/>
      <c r="C8668" s="17"/>
      <c r="D8668" s="18"/>
      <c r="E8668" s="17"/>
      <c r="H8668" s="22"/>
    </row>
    <row r="8669" spans="1:8" ht="15.75" customHeight="1" x14ac:dyDescent="0.25">
      <c r="A8669" s="17"/>
      <c r="B8669" s="17"/>
      <c r="C8669" s="17"/>
      <c r="D8669" s="18"/>
      <c r="E8669" s="17"/>
      <c r="H8669" s="18"/>
    </row>
    <row r="8670" spans="1:8" ht="15.75" customHeight="1" x14ac:dyDescent="0.25">
      <c r="A8670" s="17" t="s">
        <v>28</v>
      </c>
      <c r="B8670" s="17"/>
      <c r="C8670" s="17"/>
      <c r="D8670" s="18"/>
      <c r="E8670" s="19"/>
      <c r="F8670" s="19" t="s">
        <v>24</v>
      </c>
      <c r="G8670" s="21" t="s">
        <v>1350</v>
      </c>
      <c r="H8670" s="25"/>
    </row>
    <row r="8671" spans="1:8" ht="15.75" customHeight="1" x14ac:dyDescent="0.25">
      <c r="A8671" s="17" t="inlineStr">
        <is>
          <t>Dealer-001</t>
        </is>
      </c>
      <c r="B8671" s="17"/>
      <c r="C8671" s="17"/>
      <c r="D8671" s="18"/>
      <c r="E8671" s="19"/>
      <c r="F8671" s="19" t="s">
        <v>29</v>
      </c>
      <c r="G8671" s="17" t="s">
        <v>1357</v>
      </c>
      <c r="H8671" s="25"/>
    </row>
    <row r="8672" spans="1:8" ht="15.75" customHeight="1" x14ac:dyDescent="0.25">
      <c r="A8672" s="17" t="inlineStr">
        <is>
          <t>Address line (redacted)</t>
        </is>
      </c>
      <c r="B8672" s="17"/>
      <c r="C8672" s="17"/>
      <c r="D8672" s="18"/>
      <c r="E8672" s="19"/>
      <c r="F8672" s="17"/>
      <c r="G8672" s="17"/>
      <c r="H8672" s="25"/>
    </row>
    <row r="8673" spans="1:8" ht="15.75" customHeight="1" x14ac:dyDescent="0.25">
      <c r="A8673" s="17"/>
      <c r="B8673" s="17"/>
      <c r="C8673" s="17"/>
      <c r="D8673" s="18"/>
      <c r="E8673" s="19"/>
      <c r="F8673" s="17"/>
      <c r="G8673" s="17"/>
      <c r="H8673" s="25"/>
    </row>
    <row r="8674" spans="1:8" ht="15.75" customHeight="1" x14ac:dyDescent="0.25">
      <c r="A8674" s="86" t="inlineStr">
        <is>
          <t>Through: Transporter-001</t>
        </is>
      </c>
      <c r="B8674" s="86"/>
      <c r="C8674" s="17"/>
      <c r="D8674" s="18"/>
      <c r="E8674" s="19"/>
      <c r="F8674" s="17"/>
      <c r="G8674" s="17"/>
      <c r="H8674" s="25"/>
    </row>
    <row r="8675" spans="1:8" ht="15.75" customHeight="1" x14ac:dyDescent="0.25">
      <c r="A8675" s="86"/>
      <c r="B8675" s="86" t="inlineStr">
        <is>
          <t>Address line (redacted)</t>
        </is>
      </c>
      <c r="C8675" s="17"/>
      <c r="D8675" s="18"/>
      <c r="E8675" s="19"/>
      <c r="F8675" s="17"/>
      <c r="G8675" s="17"/>
      <c r="H8675" s="25"/>
    </row>
    <row r="8676" spans="1:8" ht="15.75" customHeight="1" x14ac:dyDescent="0.25">
      <c r="A8676" s="86"/>
      <c r="B8676" s="86" t="inlineStr">
        <is>
          <t>Address line (redacted)</t>
        </is>
      </c>
      <c r="C8676" s="17"/>
      <c r="D8676" s="18"/>
      <c r="E8676" s="19"/>
      <c r="F8676" s="17"/>
      <c r="G8676" s="17"/>
      <c r="H8676" s="25"/>
    </row>
    <row r="8677" spans="1:8" ht="15.75" customHeight="1" x14ac:dyDescent="0.25">
      <c r="A8677" s="17"/>
      <c r="B8677" s="17"/>
      <c r="C8677" s="17"/>
      <c r="D8677" s="18"/>
      <c r="E8677" s="19"/>
      <c r="F8677" s="17"/>
      <c r="G8677" s="17"/>
      <c r="H8677" s="25"/>
    </row>
    <row r="8678" spans="1:8" ht="15.75" customHeight="1" x14ac:dyDescent="0.25">
      <c r="A8678" s="17" t="s">
        <v>34</v>
      </c>
      <c r="B8678" s="17"/>
      <c r="C8678" s="17"/>
      <c r="D8678" s="18"/>
      <c r="E8678" s="17"/>
      <c r="F8678" s="18"/>
      <c r="G8678" s="17"/>
      <c r="H8678" s="25"/>
    </row>
    <row r="8679" spans="1:8" ht="15.75" customHeight="1" x14ac:dyDescent="0.25">
      <c r="A8679" s="17"/>
      <c r="B8679" s="17"/>
      <c r="C8679" s="17"/>
      <c r="D8679" s="18"/>
      <c r="E8679" s="17"/>
      <c r="F8679" s="18"/>
      <c r="G8679" s="17"/>
      <c r="H8679" s="25"/>
    </row>
    <row r="8680" spans="1:8" ht="15.75" customHeight="1" x14ac:dyDescent="0.25">
      <c r="A8680" s="17" t="s">
        <v>35</v>
      </c>
      <c r="B8680" s="17"/>
      <c r="C8680" s="17"/>
      <c r="D8680" s="18"/>
      <c r="E8680" s="17"/>
      <c r="F8680" s="18"/>
      <c r="G8680" s="17"/>
      <c r="H8680" s="25"/>
    </row>
    <row r="8681" spans="1:8" ht="15.75" customHeight="1" x14ac:dyDescent="0.25">
      <c r="A8681" s="17" t="s">
        <v>36</v>
      </c>
      <c r="B8681" s="17"/>
      <c r="C8681" s="17"/>
      <c r="D8681" s="18"/>
      <c r="E8681" s="17"/>
      <c r="F8681" s="18"/>
      <c r="G8681" s="17"/>
      <c r="H8681" s="25"/>
    </row>
    <row r="8682" spans="1:8" ht="15.75" customHeight="1" x14ac:dyDescent="0.25">
      <c r="A8682" s="26" t="s">
        <v>37</v>
      </c>
      <c r="B8682" s="27" t="s">
        <v>38</v>
      </c>
      <c r="C8682" s="27"/>
      <c r="D8682" s="28" t="s">
        <v>39</v>
      </c>
      <c r="E8682" s="29" t="s">
        <v>40</v>
      </c>
      <c r="F8682" s="30" t="s">
        <v>41</v>
      </c>
      <c r="G8682" s="31" t="s">
        <v>42</v>
      </c>
      <c r="H8682" s="33" t="s">
        <v>43</v>
      </c>
    </row>
    <row r="8683" spans="1:8" ht="15.75" customHeight="1" x14ac:dyDescent="0.25">
      <c r="A8683" s="47"/>
      <c r="B8683" s="79" t="s">
        <v>1843</v>
      </c>
      <c r="C8683" s="80"/>
      <c r="D8683" s="50"/>
      <c r="E8683" s="50"/>
      <c r="F8683" s="50"/>
      <c r="G8683" s="50"/>
      <c r="H8683" s="45"/>
    </row>
    <row r="8684" spans="1:8" ht="15.75" customHeight="1" x14ac:dyDescent="0.25">
      <c r="A8684" s="357">
        <v>1</v>
      </c>
      <c r="B8684" s="333" t="s">
        <v>591</v>
      </c>
      <c r="C8684" s="429" t="s">
        <v>438</v>
      </c>
      <c r="D8684" s="187">
        <v>4</v>
      </c>
      <c r="E8684" s="336">
        <v>6</v>
      </c>
      <c r="F8684" s="335">
        <v>23</v>
      </c>
      <c r="G8684" s="106">
        <v>1</v>
      </c>
      <c r="H8684" s="45">
        <f>+G8684*F8684</f>
      </c>
    </row>
    <row r="8685" spans="1:8" ht="15.75" customHeight="1" x14ac:dyDescent="0.25">
      <c r="A8685" s="47">
        <v>2</v>
      </c>
      <c r="B8685" s="333" t="s">
        <v>591</v>
      </c>
      <c r="C8685" s="429" t="s">
        <v>438</v>
      </c>
      <c r="D8685" s="189"/>
      <c r="E8685" s="337"/>
      <c r="F8685" s="335">
        <v>1</v>
      </c>
      <c r="G8685" s="224" t="s">
        <v>571</v>
      </c>
      <c r="H8685" s="45"/>
    </row>
    <row r="8686" spans="1:8" ht="15.75" customHeight="1" x14ac:dyDescent="0.25">
      <c r="A8686" s="47">
        <v>3</v>
      </c>
      <c r="B8686" s="333" t="s">
        <v>177</v>
      </c>
      <c r="C8686" s="479" t="s">
        <v>457</v>
      </c>
      <c r="D8686" s="50">
        <v>1</v>
      </c>
      <c r="E8686" s="300">
        <v>6</v>
      </c>
      <c r="F8686" s="335">
        <f>+E8686*D8686</f>
      </c>
      <c r="G8686" s="50">
        <v>1</v>
      </c>
      <c r="H8686" s="45">
        <f>+G8686*F8686</f>
      </c>
    </row>
    <row r="8687" spans="1:8" ht="15.75" customHeight="1" x14ac:dyDescent="0.25">
      <c r="A8687" s="47"/>
      <c r="B8687" s="79" t="s">
        <v>1844</v>
      </c>
      <c r="C8687" s="80"/>
      <c r="D8687" s="50"/>
      <c r="E8687" s="300"/>
      <c r="F8687" s="335"/>
      <c r="G8687" s="50"/>
      <c r="H8687" s="45"/>
    </row>
    <row r="8688" spans="1:8" ht="15.75" customHeight="1" x14ac:dyDescent="0.25">
      <c r="A8688" s="47">
        <v>4</v>
      </c>
      <c r="B8688" s="333" t="s">
        <v>1845</v>
      </c>
      <c r="C8688" s="479" t="s">
        <v>508</v>
      </c>
      <c r="D8688" s="50">
        <v>8</v>
      </c>
      <c r="E8688" s="300">
        <v>25</v>
      </c>
      <c r="F8688" s="335">
        <f t="shared" ref="F8688:F8689" si="353">+E8688*D8688</f>
      </c>
      <c r="G8688" s="50">
        <v>1</v>
      </c>
      <c r="H8688" s="45">
        <f t="shared" ref="H8688:H8689" si="354">+G8688*F8688</f>
      </c>
    </row>
    <row r="8689" spans="1:8" ht="15.75" customHeight="1" x14ac:dyDescent="0.25">
      <c r="A8689" s="47">
        <v>5</v>
      </c>
      <c r="B8689" s="333" t="s">
        <v>1845</v>
      </c>
      <c r="C8689" s="479" t="s">
        <v>509</v>
      </c>
      <c r="D8689" s="50">
        <v>4</v>
      </c>
      <c r="E8689" s="300">
        <v>25</v>
      </c>
      <c r="F8689" s="335">
        <f t="shared" si="353"/>
      </c>
      <c r="G8689" s="50">
        <v>1</v>
      </c>
      <c r="H8689" s="45">
        <f t="shared" si="354"/>
      </c>
    </row>
    <row r="8690" spans="1:8" ht="36" customHeight="1" x14ac:dyDescent="0.25">
      <c r="A8690" s="47"/>
      <c r="B8690" s="791" t="s">
        <v>1846</v>
      </c>
      <c r="C8690" s="792"/>
      <c r="D8690" s="194"/>
      <c r="E8690" s="300"/>
      <c r="F8690" s="335"/>
      <c r="G8690" s="50"/>
      <c r="H8690" s="45"/>
    </row>
    <row r="8691" spans="1:8" ht="15" customHeight="1" x14ac:dyDescent="0.25">
      <c r="A8691" s="369"/>
      <c r="B8691" s="370" t="s">
        <v>1847</v>
      </c>
      <c r="C8691" s="371"/>
      <c r="D8691" s="362"/>
      <c r="E8691" s="363"/>
      <c r="F8691" s="364"/>
      <c r="G8691" s="58"/>
      <c r="H8691" s="61"/>
    </row>
    <row r="8692" spans="1:8" ht="15.75" customHeight="1" x14ac:dyDescent="0.25">
      <c r="A8692" s="369"/>
      <c r="B8692" s="372"/>
      <c r="C8692" s="373"/>
      <c r="D8692" s="362"/>
      <c r="E8692" s="363"/>
      <c r="F8692" s="364"/>
      <c r="G8692" s="58"/>
      <c r="H8692" s="61"/>
    </row>
    <row r="8693" spans="1:8" ht="15.75" customHeight="1" x14ac:dyDescent="0.25">
      <c r="A8693" s="369"/>
      <c r="B8693" s="372"/>
      <c r="C8693" s="373"/>
      <c r="D8693" s="362"/>
      <c r="E8693" s="363"/>
      <c r="F8693" s="364"/>
      <c r="G8693" s="58"/>
      <c r="H8693" s="61"/>
    </row>
    <row r="8694" spans="1:8" ht="15.75" customHeight="1" x14ac:dyDescent="0.25">
      <c r="A8694" s="369"/>
      <c r="B8694" s="374"/>
      <c r="C8694" s="375"/>
      <c r="D8694" s="362"/>
      <c r="E8694" s="363"/>
      <c r="F8694" s="364"/>
      <c r="G8694" s="58"/>
      <c r="H8694" s="61"/>
    </row>
    <row r="8695" spans="1:8" ht="15.75" customHeight="1" x14ac:dyDescent="0.25">
      <c r="A8695" s="369"/>
      <c r="B8695" s="368"/>
      <c r="C8695" s="361"/>
      <c r="D8695" s="362"/>
      <c r="E8695" s="363"/>
      <c r="F8695" s="364"/>
      <c r="G8695" s="58"/>
      <c r="H8695" s="61"/>
    </row>
    <row r="8696" spans="1:8" ht="15.75" customHeight="1" x14ac:dyDescent="0.25">
      <c r="A8696" s="369"/>
      <c r="B8696" s="368"/>
      <c r="C8696" s="361"/>
      <c r="D8696" s="362"/>
      <c r="E8696" s="363"/>
      <c r="F8696" s="364"/>
      <c r="G8696" s="37"/>
      <c r="H8696" s="61"/>
    </row>
    <row r="8697" spans="1:8" ht="15.75" customHeight="1" x14ac:dyDescent="0.25">
      <c r="A8697" s="341"/>
      <c r="B8697" s="342"/>
      <c r="C8697" s="343" t="s">
        <v>58</v>
      </c>
      <c r="D8697" s="338">
        <f>SUM(D8684:D8696)</f>
      </c>
      <c r="E8697" s="28"/>
      <c r="F8697" s="28">
        <f>SUM(F8684:F8696)</f>
      </c>
      <c r="G8697" s="339"/>
      <c r="H8697" s="328">
        <f>SUM(H8683:H8696)</f>
      </c>
    </row>
    <row r="8698" spans="1:8" ht="15.75" customHeight="1" x14ac:dyDescent="0.25">
      <c r="A8698" s="69"/>
      <c r="B8698" s="70"/>
      <c r="C8698" s="70"/>
      <c r="D8698" s="71"/>
      <c r="E8698" s="70"/>
      <c r="F8698" s="72"/>
      <c r="G8698" s="73"/>
      <c r="H8698" s="74"/>
    </row>
    <row r="8699" spans="1:8" ht="15.75" customHeight="1" x14ac:dyDescent="0.25">
      <c r="A8699" s="85" t="s">
        <v>1083</v>
      </c>
      <c r="B8699" s="85"/>
      <c r="C8699" s="85"/>
      <c r="D8699" s="85"/>
      <c r="E8699" s="85"/>
      <c r="F8699" s="85"/>
      <c r="G8699" s="85"/>
      <c r="H8699" s="85"/>
    </row>
    <row r="8700" spans="1:8" ht="15.75" customHeight="1" x14ac:dyDescent="0.25">
      <c r="A8700" s="76"/>
      <c r="B8700" s="76"/>
      <c r="C8700" s="76"/>
      <c r="D8700" s="77" t="s">
        <v>59</v>
      </c>
      <c r="E8700" s="76" t="s">
        <v>60</v>
      </c>
      <c r="F8700" s="76"/>
      <c r="G8700" s="17"/>
      <c r="H8700" s="25"/>
    </row>
    <row r="8701" spans="1:8" ht="15.75" customHeight="1" x14ac:dyDescent="0.25">
      <c r="A8701" s="17"/>
      <c r="B8701" s="17"/>
      <c r="C8701" s="17"/>
      <c r="D8701" s="18"/>
      <c r="E8701" s="17"/>
      <c r="F8701" s="17"/>
      <c r="G8701" s="17"/>
      <c r="H8701" s="25"/>
    </row>
    <row r="8702" spans="1:8" ht="15.75" customHeight="1" x14ac:dyDescent="0.25">
      <c r="D8702" s="9"/>
      <c r="H8702" s="9"/>
    </row>
    <row r="8703" spans="1:8" ht="15.75" customHeight="1" x14ac:dyDescent="0.25">
      <c r="D8703" s="9"/>
      <c r="E8703" s="76" t="s">
        <v>61</v>
      </c>
      <c r="H8703" s="9"/>
    </row>
    <row r="8704" spans="1:8" ht="15.75" customHeight="1" x14ac:dyDescent="0.25">
      <c r="D8704" s="9"/>
      <c r="H8704" s="9"/>
    </row>
    <row r="8705" spans="1:9" ht="15.75" customHeight="1" x14ac:dyDescent="0.25">
      <c r="D8705" s="9"/>
      <c r="H8705" s="9"/>
    </row>
    <row r="8706" spans="1:9" ht="15.75" customHeight="1" x14ac:dyDescent="0.25">
      <c r="D8706" s="9"/>
      <c r="H8706" s="9"/>
    </row>
    <row r="8707" spans="1:9" ht="15.75" customHeight="1" x14ac:dyDescent="0.25">
      <c r="D8707" s="9"/>
      <c r="H8707" s="9"/>
    </row>
    <row r="8708" spans="1:9" ht="15.75" customHeight="1" x14ac:dyDescent="0.25">
      <c r="D8708" s="9"/>
      <c r="H8708" s="9"/>
    </row>
    <row r="8709" spans="1:9" ht="15.75" customHeight="1" x14ac:dyDescent="0.25">
      <c r="D8709" s="9"/>
      <c r="H8709" s="9"/>
    </row>
    <row r="8710" spans="1:9" ht="15.75" customHeight="1" x14ac:dyDescent="0.25">
      <c r="D8710" s="9"/>
      <c r="H8710" s="9"/>
    </row>
    <row r="8711" spans="1:9" ht="15.75" customHeight="1" x14ac:dyDescent="0.25">
      <c r="A8711" s="36" t="s">
        <v>21</v>
      </c>
      <c r="B8711" s="36"/>
      <c r="C8711" s="36"/>
      <c r="D8711" s="36"/>
      <c r="E8711" s="36"/>
      <c r="F8711" s="36"/>
      <c r="G8711" s="36"/>
      <c r="H8711" s="36"/>
    </row>
    <row r="8712" spans="1:9" ht="15.75" customHeight="1" x14ac:dyDescent="0.25">
      <c r="A8712" s="17"/>
      <c r="B8712" s="17"/>
      <c r="C8712" s="17"/>
      <c r="D8712" s="18"/>
      <c r="E8712" s="17"/>
      <c r="F8712" s="17"/>
      <c r="G8712" s="17"/>
      <c r="H8712" s="24"/>
    </row>
    <row r="8713" spans="1:9" ht="15.75" customHeight="1" x14ac:dyDescent="0.25">
      <c r="A8713" s="17" t="s">
        <v>28</v>
      </c>
      <c r="B8713" s="17"/>
      <c r="C8713" s="17"/>
      <c r="D8713" s="18"/>
      <c r="E8713" s="17"/>
      <c r="F8713" s="19" t="s">
        <v>24</v>
      </c>
      <c r="G8713" s="21" t="s">
        <v>1350</v>
      </c>
      <c r="H8713" s="22"/>
    </row>
    <row r="8714" spans="1:9" ht="15.75" customHeight="1" x14ac:dyDescent="0.25">
      <c r="A8714" s="17" t="inlineStr">
        <is>
          <t>Dealer-009</t>
        </is>
      </c>
      <c r="B8714" s="17"/>
      <c r="C8714" s="17" t="inlineStr">
        <is>
          <t>ATTN: Contact-001</t>
        </is>
      </c>
      <c r="D8714" s="18"/>
      <c r="E8714" s="17"/>
      <c r="F8714" s="19" t="s">
        <v>29</v>
      </c>
      <c r="G8714" s="17" t="s">
        <v>1358</v>
      </c>
      <c r="H8714" s="18"/>
    </row>
    <row r="8715" spans="1:9" ht="15.75" customHeight="1" x14ac:dyDescent="0.25">
      <c r="A8715" s="17" t="inlineStr">
        <is>
          <t>Address line (redacted)</t>
        </is>
      </c>
      <c r="B8715" s="17"/>
      <c r="C8715" s="17"/>
      <c r="D8715" s="18"/>
      <c r="E8715" s="19"/>
      <c r="F8715" s="17"/>
      <c r="G8715" s="17"/>
      <c r="H8715" s="25"/>
    </row>
    <row r="8716" spans="1:9" ht="15.75" customHeight="1" x14ac:dyDescent="0.25">
      <c r="A8716" s="17" t="inlineStr">
        <is>
          <t>Address line (redacted)</t>
        </is>
      </c>
      <c r="B8716" s="17"/>
      <c r="C8716" s="17"/>
      <c r="D8716" s="18"/>
      <c r="E8716" s="19"/>
      <c r="F8716" s="17"/>
      <c r="G8716" s="17"/>
      <c r="H8716" s="25"/>
    </row>
    <row r="8717" spans="1:9" ht="15.75" customHeight="1" x14ac:dyDescent="0.25">
      <c r="D8717" s="18"/>
      <c r="E8717" s="19"/>
      <c r="F8717" s="17"/>
      <c r="G8717" s="17"/>
      <c r="H8717" s="25"/>
    </row>
    <row r="8718" spans="1:9" ht="15.75" customHeight="1" x14ac:dyDescent="0.25">
      <c r="A8718" s="17" t="s">
        <v>34</v>
      </c>
      <c r="B8718" s="17"/>
      <c r="C8718" s="17"/>
      <c r="D8718" s="18"/>
      <c r="E8718" s="17"/>
      <c r="F8718" s="18"/>
      <c r="G8718" s="17"/>
      <c r="H8718" s="25"/>
    </row>
    <row r="8719" spans="1:9" ht="15.75" customHeight="1" x14ac:dyDescent="0.25">
      <c r="A8719" s="17" t="s">
        <v>35</v>
      </c>
      <c r="B8719" s="17"/>
      <c r="C8719" s="17"/>
      <c r="D8719" s="18"/>
      <c r="E8719" s="17"/>
      <c r="F8719" s="18"/>
      <c r="G8719" s="17"/>
      <c r="H8719" s="25"/>
    </row>
    <row r="8720" spans="1:9" ht="15.75" customHeight="1" x14ac:dyDescent="0.25">
      <c r="A8720" s="381" t="s">
        <v>36</v>
      </c>
      <c r="B8720" s="381"/>
      <c r="C8720" s="381"/>
      <c r="D8720" s="793"/>
      <c r="E8720" s="381"/>
      <c r="F8720" s="793"/>
      <c r="G8720" s="381"/>
      <c r="H8720" s="794"/>
      <c r="I8720" s="381"/>
    </row>
    <row r="8721" spans="1:9" ht="15.75" customHeight="1" x14ac:dyDescent="0.25">
      <c r="A8721" s="795" t="s">
        <v>37</v>
      </c>
      <c r="B8721" s="796" t="s">
        <v>38</v>
      </c>
      <c r="C8721" s="797"/>
      <c r="D8721" s="798" t="s">
        <v>39</v>
      </c>
      <c r="E8721" s="799" t="s">
        <v>40</v>
      </c>
      <c r="F8721" s="800" t="s">
        <v>41</v>
      </c>
      <c r="G8721" s="801" t="s">
        <v>42</v>
      </c>
      <c r="H8721" s="802" t="s">
        <v>43</v>
      </c>
      <c r="I8721" s="381"/>
    </row>
    <row r="8722" spans="1:9" ht="15.75" customHeight="1" x14ac:dyDescent="0.25">
      <c r="A8722" s="646"/>
      <c r="B8722" s="645" t="s">
        <v>564</v>
      </c>
      <c r="C8722" s="645"/>
      <c r="D8722" s="655"/>
      <c r="E8722" s="655"/>
      <c r="F8722" s="649"/>
      <c r="G8722" s="251"/>
      <c r="H8722" s="526"/>
      <c r="I8722" s="381"/>
    </row>
    <row r="8723" spans="1:9" ht="15.75" customHeight="1" x14ac:dyDescent="0.25">
      <c r="A8723" s="524">
        <v>1</v>
      </c>
      <c r="B8723" s="693" t="s">
        <v>271</v>
      </c>
      <c r="C8723" s="384"/>
      <c r="D8723" s="106">
        <v>12</v>
      </c>
      <c r="E8723" s="106">
        <v>2</v>
      </c>
      <c r="F8723" s="525">
        <f t="shared" ref="F8723:F8724" si="355">+E8723*D8723</f>
      </c>
      <c r="G8723" s="525">
        <v>1</v>
      </c>
      <c r="H8723" s="683">
        <f>+G8723*F8723</f>
      </c>
      <c r="I8723" s="381">
        <f>+G8723*F8723</f>
      </c>
    </row>
    <row r="8724" spans="1:9" ht="15.75" customHeight="1" x14ac:dyDescent="0.25">
      <c r="A8724" s="524">
        <v>2</v>
      </c>
      <c r="B8724" s="693" t="s">
        <v>271</v>
      </c>
      <c r="C8724" s="384"/>
      <c r="D8724" s="106">
        <v>2.5</v>
      </c>
      <c r="E8724" s="106">
        <v>2</v>
      </c>
      <c r="F8724" s="525">
        <f t="shared" si="355"/>
      </c>
      <c r="G8724" s="654" t="s">
        <v>571</v>
      </c>
      <c r="H8724" s="683"/>
      <c r="I8724" s="381"/>
    </row>
    <row r="8725" spans="1:9" ht="25.5" customHeight="1" x14ac:dyDescent="0.25">
      <c r="A8725" s="524"/>
      <c r="B8725" s="737" t="s">
        <v>1848</v>
      </c>
      <c r="C8725" s="738"/>
      <c r="D8725" s="106"/>
      <c r="E8725" s="106"/>
      <c r="F8725" s="525"/>
      <c r="G8725" s="251"/>
      <c r="H8725" s="683"/>
      <c r="I8725" s="381">
        <f t="shared" ref="I8725:I8727" si="356">+G8725*F8725</f>
      </c>
    </row>
    <row r="8726" spans="1:9" ht="15" customHeight="1" x14ac:dyDescent="0.25">
      <c r="A8726" s="524"/>
      <c r="B8726" s="691" t="s">
        <v>1849</v>
      </c>
      <c r="C8726" s="692"/>
      <c r="D8726" s="655"/>
      <c r="E8726" s="655"/>
      <c r="F8726" s="525"/>
      <c r="G8726" s="251"/>
      <c r="H8726" s="526"/>
      <c r="I8726" s="381">
        <f t="shared" si="356"/>
      </c>
    </row>
    <row r="8727" spans="1:9" ht="15.75" customHeight="1" x14ac:dyDescent="0.25">
      <c r="A8727" s="524">
        <v>3</v>
      </c>
      <c r="B8727" s="682" t="s">
        <v>585</v>
      </c>
      <c r="C8727" s="211" t="s">
        <v>863</v>
      </c>
      <c r="D8727" s="652">
        <v>6</v>
      </c>
      <c r="E8727" s="652">
        <v>4</v>
      </c>
      <c r="F8727" s="525">
        <v>22</v>
      </c>
      <c r="G8727" s="106">
        <v>1</v>
      </c>
      <c r="H8727" s="683">
        <f>+G8727*F8727</f>
      </c>
      <c r="I8727" s="381">
        <f t="shared" si="356"/>
      </c>
    </row>
    <row r="8728" spans="1:9" ht="15.75" customHeight="1" x14ac:dyDescent="0.25">
      <c r="A8728" s="524">
        <v>4</v>
      </c>
      <c r="B8728" s="682" t="s">
        <v>585</v>
      </c>
      <c r="C8728" s="211" t="s">
        <v>863</v>
      </c>
      <c r="D8728" s="653"/>
      <c r="E8728" s="653"/>
      <c r="F8728" s="525">
        <v>2</v>
      </c>
      <c r="G8728" s="654" t="s">
        <v>571</v>
      </c>
      <c r="H8728" s="683"/>
      <c r="I8728" s="381"/>
    </row>
    <row r="8729" spans="1:9" ht="15.75" customHeight="1" x14ac:dyDescent="0.25">
      <c r="A8729" s="524"/>
      <c r="B8729" s="98" t="s">
        <v>599</v>
      </c>
      <c r="C8729" s="803"/>
      <c r="D8729" s="106"/>
      <c r="E8729" s="106"/>
      <c r="F8729" s="525"/>
      <c r="G8729" s="251"/>
      <c r="H8729" s="683"/>
      <c r="I8729" s="381">
        <f t="shared" ref="I8729:I8730" si="357">+G8729*F8729</f>
      </c>
    </row>
    <row r="8730" spans="1:9" ht="15.75" customHeight="1" x14ac:dyDescent="0.25">
      <c r="A8730" s="524">
        <v>5</v>
      </c>
      <c r="B8730" s="682" t="s">
        <v>334</v>
      </c>
      <c r="C8730" s="106" t="s">
        <v>464</v>
      </c>
      <c r="D8730" s="652">
        <v>4</v>
      </c>
      <c r="E8730" s="652">
        <v>6</v>
      </c>
      <c r="F8730" s="525">
        <v>23</v>
      </c>
      <c r="G8730" s="772">
        <v>1</v>
      </c>
      <c r="H8730" s="683">
        <f>+G8730*F8730</f>
      </c>
      <c r="I8730" s="381">
        <f t="shared" si="357"/>
      </c>
    </row>
    <row r="8731" spans="1:9" ht="15.75" customHeight="1" x14ac:dyDescent="0.25">
      <c r="A8731" s="524">
        <v>6</v>
      </c>
      <c r="B8731" s="682" t="s">
        <v>334</v>
      </c>
      <c r="C8731" s="106" t="s">
        <v>464</v>
      </c>
      <c r="D8731" s="653"/>
      <c r="E8731" s="653"/>
      <c r="F8731" s="525">
        <v>1</v>
      </c>
      <c r="G8731" s="773" t="s">
        <v>571</v>
      </c>
      <c r="H8731" s="683"/>
      <c r="I8731" s="381"/>
    </row>
    <row r="8732" spans="1:9" ht="15.75" customHeight="1" x14ac:dyDescent="0.25">
      <c r="A8732" s="524">
        <v>7</v>
      </c>
      <c r="B8732" s="682" t="s">
        <v>172</v>
      </c>
      <c r="C8732" s="106" t="s">
        <v>453</v>
      </c>
      <c r="D8732" s="652">
        <v>3</v>
      </c>
      <c r="E8732" s="652">
        <v>6</v>
      </c>
      <c r="F8732" s="525">
        <v>14.375</v>
      </c>
      <c r="G8732" s="804">
        <v>1</v>
      </c>
      <c r="H8732" s="683">
        <f>+G8732*F8732</f>
      </c>
      <c r="I8732" s="381">
        <f>+G8732*F8732</f>
      </c>
    </row>
    <row r="8733" spans="1:9" ht="15.75" customHeight="1" x14ac:dyDescent="0.25">
      <c r="A8733" s="524">
        <v>8</v>
      </c>
      <c r="B8733" s="682" t="s">
        <v>172</v>
      </c>
      <c r="C8733" s="106" t="s">
        <v>453</v>
      </c>
      <c r="D8733" s="653"/>
      <c r="E8733" s="653"/>
      <c r="F8733" s="525">
        <f>15-F8732</f>
      </c>
      <c r="G8733" s="654" t="s">
        <v>571</v>
      </c>
      <c r="H8733" s="683"/>
      <c r="I8733" s="381"/>
    </row>
    <row r="8734" spans="1:9" ht="15.75" customHeight="1" x14ac:dyDescent="0.25">
      <c r="A8734" s="524">
        <v>9</v>
      </c>
      <c r="B8734" s="682" t="s">
        <v>573</v>
      </c>
      <c r="C8734" s="106" t="s">
        <v>451</v>
      </c>
      <c r="D8734" s="652">
        <v>4</v>
      </c>
      <c r="E8734" s="652">
        <v>6</v>
      </c>
      <c r="F8734" s="525">
        <v>23</v>
      </c>
      <c r="G8734" s="772">
        <v>1</v>
      </c>
      <c r="H8734" s="683">
        <f>+G8734*F8734</f>
      </c>
      <c r="I8734" s="381">
        <f>+G8734*F8734</f>
      </c>
    </row>
    <row r="8735" spans="1:9" ht="15.75" customHeight="1" x14ac:dyDescent="0.25">
      <c r="A8735" s="524">
        <v>10</v>
      </c>
      <c r="B8735" s="682" t="s">
        <v>573</v>
      </c>
      <c r="C8735" s="106" t="s">
        <v>451</v>
      </c>
      <c r="D8735" s="653"/>
      <c r="E8735" s="653"/>
      <c r="F8735" s="525">
        <v>1</v>
      </c>
      <c r="G8735" s="654" t="s">
        <v>571</v>
      </c>
      <c r="H8735" s="683"/>
      <c r="I8735" s="381"/>
    </row>
    <row r="8736" spans="1:9" ht="15.75" customHeight="1" x14ac:dyDescent="0.25">
      <c r="A8736" s="524">
        <v>11</v>
      </c>
      <c r="B8736" s="682" t="s">
        <v>1850</v>
      </c>
      <c r="C8736" s="211" t="s">
        <v>461</v>
      </c>
      <c r="D8736" s="652">
        <v>4</v>
      </c>
      <c r="E8736" s="652">
        <v>6</v>
      </c>
      <c r="F8736" s="525">
        <v>23</v>
      </c>
      <c r="G8736" s="772">
        <v>1</v>
      </c>
      <c r="H8736" s="683">
        <f>+G8736*F8736</f>
      </c>
      <c r="I8736" s="381">
        <f>+G8736*F8736</f>
      </c>
    </row>
    <row r="8737" spans="1:9" ht="15.75" customHeight="1" x14ac:dyDescent="0.25">
      <c r="A8737" s="524">
        <v>12</v>
      </c>
      <c r="B8737" s="682" t="s">
        <v>1850</v>
      </c>
      <c r="C8737" s="211" t="s">
        <v>461</v>
      </c>
      <c r="D8737" s="653"/>
      <c r="E8737" s="653"/>
      <c r="F8737" s="525">
        <v>1</v>
      </c>
      <c r="G8737" s="654" t="s">
        <v>571</v>
      </c>
      <c r="H8737" s="683"/>
      <c r="I8737" s="381"/>
    </row>
    <row r="8738" spans="1:9" ht="15.75" customHeight="1" x14ac:dyDescent="0.25">
      <c r="A8738" s="524">
        <v>13</v>
      </c>
      <c r="B8738" s="682" t="s">
        <v>176</v>
      </c>
      <c r="C8738" s="106" t="s">
        <v>455</v>
      </c>
      <c r="D8738" s="652">
        <v>4</v>
      </c>
      <c r="E8738" s="652">
        <v>6</v>
      </c>
      <c r="F8738" s="525">
        <v>23</v>
      </c>
      <c r="G8738" s="772">
        <v>1</v>
      </c>
      <c r="H8738" s="683">
        <f>+G8738*F8738</f>
      </c>
      <c r="I8738" s="381">
        <f>+G8738*F8738</f>
      </c>
    </row>
    <row r="8739" spans="1:9" ht="15.75" customHeight="1" x14ac:dyDescent="0.25">
      <c r="A8739" s="524">
        <v>14</v>
      </c>
      <c r="B8739" s="682" t="s">
        <v>176</v>
      </c>
      <c r="C8739" s="106" t="s">
        <v>455</v>
      </c>
      <c r="D8739" s="653"/>
      <c r="E8739" s="653"/>
      <c r="F8739" s="525">
        <v>1</v>
      </c>
      <c r="G8739" s="654" t="s">
        <v>571</v>
      </c>
      <c r="H8739" s="683"/>
      <c r="I8739" s="381"/>
    </row>
    <row r="8740" spans="1:9" ht="15.75" customHeight="1" x14ac:dyDescent="0.25">
      <c r="A8740" s="524">
        <v>15</v>
      </c>
      <c r="B8740" s="682" t="s">
        <v>1052</v>
      </c>
      <c r="C8740" s="106" t="s">
        <v>454</v>
      </c>
      <c r="D8740" s="652">
        <v>4</v>
      </c>
      <c r="E8740" s="652">
        <v>6</v>
      </c>
      <c r="F8740" s="525">
        <v>21.08</v>
      </c>
      <c r="G8740" s="772">
        <v>1</v>
      </c>
      <c r="H8740" s="683">
        <f>+G8740*F8740</f>
      </c>
      <c r="I8740" s="381">
        <f>+G8740*F8740</f>
      </c>
    </row>
    <row r="8741" spans="1:9" ht="15.75" customHeight="1" x14ac:dyDescent="0.25">
      <c r="A8741" s="524">
        <v>16</v>
      </c>
      <c r="B8741" s="682" t="s">
        <v>1052</v>
      </c>
      <c r="C8741" s="106" t="s">
        <v>454</v>
      </c>
      <c r="D8741" s="653"/>
      <c r="E8741" s="653"/>
      <c r="F8741" s="525">
        <f>22-F8740</f>
      </c>
      <c r="G8741" s="654" t="s">
        <v>571</v>
      </c>
      <c r="H8741" s="683"/>
      <c r="I8741" s="381"/>
    </row>
    <row r="8742" spans="1:9" ht="15.75" customHeight="1" x14ac:dyDescent="0.25">
      <c r="A8742" s="524">
        <v>17</v>
      </c>
      <c r="B8742" s="682" t="s">
        <v>175</v>
      </c>
      <c r="C8742" s="106" t="s">
        <v>452</v>
      </c>
      <c r="D8742" s="652">
        <v>6</v>
      </c>
      <c r="E8742" s="652">
        <v>4</v>
      </c>
      <c r="F8742" s="525">
        <v>23</v>
      </c>
      <c r="G8742" s="772">
        <v>1</v>
      </c>
      <c r="H8742" s="683">
        <f>+G8742*F8742</f>
      </c>
      <c r="I8742" s="381">
        <f>+G8742*F8742</f>
      </c>
    </row>
    <row r="8743" spans="1:9" ht="15.75" customHeight="1" x14ac:dyDescent="0.25">
      <c r="A8743" s="524">
        <v>18</v>
      </c>
      <c r="B8743" s="682" t="s">
        <v>175</v>
      </c>
      <c r="C8743" s="106" t="s">
        <v>452</v>
      </c>
      <c r="D8743" s="653"/>
      <c r="E8743" s="653"/>
      <c r="F8743" s="525">
        <v>1</v>
      </c>
      <c r="G8743" s="654" t="s">
        <v>571</v>
      </c>
      <c r="H8743" s="683"/>
      <c r="I8743" s="381"/>
    </row>
    <row r="8744" spans="1:9" ht="15.75" customHeight="1" x14ac:dyDescent="0.25">
      <c r="A8744" s="524">
        <v>19</v>
      </c>
      <c r="B8744" s="682" t="s">
        <v>591</v>
      </c>
      <c r="C8744" s="525" t="s">
        <v>438</v>
      </c>
      <c r="D8744" s="652">
        <v>4</v>
      </c>
      <c r="E8744" s="652">
        <v>6</v>
      </c>
      <c r="F8744" s="525">
        <v>23</v>
      </c>
      <c r="G8744" s="772">
        <v>1</v>
      </c>
      <c r="H8744" s="683">
        <f>+G8744*F8744</f>
      </c>
      <c r="I8744" s="381">
        <f>+G8744*F8744</f>
      </c>
    </row>
    <row r="8745" spans="1:9" ht="15.75" customHeight="1" x14ac:dyDescent="0.25">
      <c r="A8745" s="524">
        <v>20</v>
      </c>
      <c r="B8745" s="682" t="s">
        <v>591</v>
      </c>
      <c r="C8745" s="525" t="s">
        <v>438</v>
      </c>
      <c r="D8745" s="653"/>
      <c r="E8745" s="653"/>
      <c r="F8745" s="525">
        <v>1</v>
      </c>
      <c r="G8745" s="654" t="s">
        <v>571</v>
      </c>
      <c r="H8745" s="683"/>
      <c r="I8745" s="381"/>
    </row>
    <row r="8746" spans="1:9" ht="15.75" customHeight="1" x14ac:dyDescent="0.25">
      <c r="A8746" s="524">
        <v>21</v>
      </c>
      <c r="B8746" s="682" t="s">
        <v>189</v>
      </c>
      <c r="C8746" s="479" t="s">
        <v>1657</v>
      </c>
      <c r="D8746" s="652">
        <v>4</v>
      </c>
      <c r="E8746" s="652">
        <v>6</v>
      </c>
      <c r="F8746" s="525">
        <v>23</v>
      </c>
      <c r="G8746" s="772">
        <v>1</v>
      </c>
      <c r="H8746" s="683">
        <f>+G8746*F8746</f>
      </c>
      <c r="I8746" s="381">
        <f>+G8746*F8746</f>
      </c>
    </row>
    <row r="8747" spans="1:9" ht="15.75" customHeight="1" x14ac:dyDescent="0.25">
      <c r="A8747" s="524">
        <v>22</v>
      </c>
      <c r="B8747" s="682" t="s">
        <v>189</v>
      </c>
      <c r="C8747" s="479" t="s">
        <v>1657</v>
      </c>
      <c r="D8747" s="653"/>
      <c r="E8747" s="653"/>
      <c r="F8747" s="525">
        <v>1</v>
      </c>
      <c r="G8747" s="654" t="s">
        <v>571</v>
      </c>
      <c r="H8747" s="683"/>
      <c r="I8747" s="381"/>
    </row>
    <row r="8748" spans="1:9" ht="15.75" customHeight="1" x14ac:dyDescent="0.25">
      <c r="A8748" s="524">
        <v>23</v>
      </c>
      <c r="B8748" s="693" t="s">
        <v>1851</v>
      </c>
      <c r="C8748" s="805" t="s">
        <v>441</v>
      </c>
      <c r="D8748" s="664">
        <v>4</v>
      </c>
      <c r="E8748" s="664">
        <v>6</v>
      </c>
      <c r="F8748" s="525">
        <v>23</v>
      </c>
      <c r="G8748" s="772">
        <v>1</v>
      </c>
      <c r="H8748" s="683">
        <f>+G8748*F8748</f>
      </c>
      <c r="I8748" s="381">
        <f>+G8748*F8748</f>
      </c>
    </row>
    <row r="8749" spans="1:9" ht="15.75" customHeight="1" x14ac:dyDescent="0.25">
      <c r="A8749" s="524">
        <v>24</v>
      </c>
      <c r="B8749" s="693" t="s">
        <v>1851</v>
      </c>
      <c r="C8749" s="805" t="s">
        <v>441</v>
      </c>
      <c r="D8749" s="664"/>
      <c r="E8749" s="664"/>
      <c r="F8749" s="525">
        <v>1</v>
      </c>
      <c r="G8749" s="654" t="s">
        <v>571</v>
      </c>
      <c r="H8749" s="683"/>
      <c r="I8749" s="381"/>
    </row>
    <row r="8750" spans="1:9" ht="15" customHeight="1" x14ac:dyDescent="0.25">
      <c r="A8750" s="524"/>
      <c r="B8750" s="691" t="s">
        <v>825</v>
      </c>
      <c r="C8750" s="692"/>
      <c r="D8750" s="106"/>
      <c r="E8750" s="106"/>
      <c r="F8750" s="525"/>
      <c r="G8750" s="251"/>
      <c r="H8750" s="683"/>
      <c r="I8750" s="381">
        <f t="shared" ref="I8750:I8757" si="358">+G8750*F8750</f>
      </c>
    </row>
    <row r="8751" spans="1:9" ht="15.75" customHeight="1" x14ac:dyDescent="0.25">
      <c r="A8751" s="524">
        <v>25</v>
      </c>
      <c r="B8751" s="806" t="s">
        <v>176</v>
      </c>
      <c r="C8751" s="807" t="s">
        <v>504</v>
      </c>
      <c r="D8751" s="655">
        <v>2</v>
      </c>
      <c r="E8751" s="211">
        <v>25</v>
      </c>
      <c r="F8751" s="649">
        <f t="shared" ref="F8751:F8753" si="359">+E8751*D8751</f>
      </c>
      <c r="G8751" s="655">
        <v>1</v>
      </c>
      <c r="H8751" s="725">
        <f t="shared" ref="H8751:H8753" si="360">+G8751*F8751</f>
      </c>
      <c r="I8751" s="381">
        <f t="shared" si="358"/>
      </c>
    </row>
    <row r="8752" spans="1:9" ht="15.75" customHeight="1" x14ac:dyDescent="0.25">
      <c r="A8752" s="524">
        <v>26</v>
      </c>
      <c r="B8752" s="806" t="s">
        <v>287</v>
      </c>
      <c r="C8752" s="682" t="s">
        <v>492</v>
      </c>
      <c r="D8752" s="655">
        <v>1</v>
      </c>
      <c r="E8752" s="211">
        <v>25</v>
      </c>
      <c r="F8752" s="649">
        <f t="shared" si="359"/>
      </c>
      <c r="G8752" s="655">
        <v>1</v>
      </c>
      <c r="H8752" s="725">
        <f t="shared" si="360"/>
      </c>
      <c r="I8752" s="381">
        <f t="shared" si="358"/>
      </c>
    </row>
    <row r="8753" spans="1:15" ht="15.75" customHeight="1" x14ac:dyDescent="0.25">
      <c r="A8753" s="524">
        <v>27</v>
      </c>
      <c r="B8753" s="806" t="s">
        <v>1852</v>
      </c>
      <c r="C8753" s="322" t="s">
        <v>486</v>
      </c>
      <c r="D8753" s="655">
        <v>3</v>
      </c>
      <c r="E8753" s="211">
        <v>20</v>
      </c>
      <c r="F8753" s="649">
        <f t="shared" si="359"/>
      </c>
      <c r="G8753" s="655">
        <v>1</v>
      </c>
      <c r="H8753" s="725">
        <f t="shared" si="360"/>
      </c>
      <c r="I8753" s="381">
        <f t="shared" si="358"/>
      </c>
    </row>
    <row r="8754" spans="1:15" ht="15.75" customHeight="1" x14ac:dyDescent="0.25">
      <c r="A8754" s="524"/>
      <c r="B8754" s="808"/>
      <c r="C8754" s="809"/>
      <c r="D8754" s="660"/>
      <c r="E8754" s="810"/>
      <c r="F8754" s="649"/>
      <c r="G8754" s="764"/>
      <c r="H8754" s="730"/>
      <c r="I8754" s="381">
        <f t="shared" si="358"/>
      </c>
    </row>
    <row r="8755" spans="1:15" ht="15.75" customHeight="1" x14ac:dyDescent="0.25">
      <c r="A8755" s="811"/>
      <c r="B8755" s="812" t="s">
        <v>1853</v>
      </c>
      <c r="C8755" s="813"/>
      <c r="D8755" s="814"/>
      <c r="E8755" s="815"/>
      <c r="F8755" s="816"/>
      <c r="G8755" s="817"/>
      <c r="H8755" s="818"/>
      <c r="I8755" s="381">
        <f t="shared" si="358"/>
      </c>
      <c r="J8755" s="16"/>
      <c r="K8755" s="16"/>
      <c r="L8755" s="16"/>
      <c r="M8755" s="16"/>
      <c r="N8755" s="16"/>
      <c r="O8755" s="16"/>
    </row>
    <row r="8756" spans="1:15" ht="15.75" customHeight="1" x14ac:dyDescent="0.25">
      <c r="A8756" s="36" t="s">
        <v>21</v>
      </c>
      <c r="B8756" s="36"/>
      <c r="C8756" s="36"/>
      <c r="D8756" s="36"/>
      <c r="E8756" s="36"/>
      <c r="F8756" s="36"/>
      <c r="G8756" s="36"/>
      <c r="H8756" s="36"/>
      <c r="I8756" s="381">
        <f t="shared" si="358"/>
      </c>
    </row>
    <row r="8757" spans="1:15" ht="15.75" customHeight="1" x14ac:dyDescent="0.25">
      <c r="A8757" s="17"/>
      <c r="B8757" s="17"/>
      <c r="C8757" s="17"/>
      <c r="D8757" s="18"/>
      <c r="E8757" s="17"/>
      <c r="F8757" s="17"/>
      <c r="G8757" s="17"/>
      <c r="H8757" s="24"/>
      <c r="I8757" s="381">
        <f t="shared" si="358"/>
      </c>
    </row>
    <row r="8758" spans="1:15" ht="15.75" customHeight="1" x14ac:dyDescent="0.25">
      <c r="A8758" s="17" t="s">
        <v>28</v>
      </c>
      <c r="B8758" s="17"/>
      <c r="C8758" s="17"/>
      <c r="D8758" s="18"/>
      <c r="E8758" s="17"/>
      <c r="F8758" s="19" t="s">
        <v>24</v>
      </c>
      <c r="G8758" s="21" t="s">
        <v>1350</v>
      </c>
      <c r="H8758" s="22"/>
      <c r="I8758" s="381"/>
    </row>
    <row r="8759" spans="1:15" ht="15.75" customHeight="1" x14ac:dyDescent="0.25">
      <c r="A8759" s="17" t="inlineStr">
        <is>
          <t>Dealer-009</t>
        </is>
      </c>
      <c r="B8759" s="17"/>
      <c r="C8759" s="17" t="inlineStr">
        <is>
          <t>ATTN: Contact-001</t>
        </is>
      </c>
      <c r="D8759" s="18"/>
      <c r="E8759" s="17"/>
      <c r="F8759" s="19" t="s">
        <v>29</v>
      </c>
      <c r="G8759" s="17" t="s">
        <v>1358</v>
      </c>
      <c r="H8759" s="18"/>
      <c r="I8759" s="381"/>
    </row>
    <row r="8760" spans="1:15" ht="15.75" customHeight="1" x14ac:dyDescent="0.25">
      <c r="A8760" s="17" t="inlineStr">
        <is>
          <t>Address line (redacted)</t>
        </is>
      </c>
      <c r="B8760" s="17"/>
      <c r="C8760" s="17"/>
      <c r="D8760" s="18"/>
      <c r="E8760" s="19"/>
      <c r="F8760" s="17"/>
      <c r="G8760" s="17"/>
      <c r="H8760" s="25"/>
      <c r="I8760" s="381">
        <f t="shared" ref="I8760:I8768" si="361">+G8760*F8760</f>
      </c>
    </row>
    <row r="8761" spans="1:15" ht="15.75" customHeight="1" x14ac:dyDescent="0.25">
      <c r="A8761" s="17" t="inlineStr">
        <is>
          <t>Address line (redacted)</t>
        </is>
      </c>
      <c r="B8761" s="17"/>
      <c r="C8761" s="17"/>
      <c r="D8761" s="18"/>
      <c r="E8761" s="19"/>
      <c r="F8761" s="17"/>
      <c r="G8761" s="17"/>
      <c r="H8761" s="25"/>
      <c r="I8761" s="381">
        <f t="shared" si="361"/>
      </c>
    </row>
    <row r="8762" spans="1:15" ht="15.75" customHeight="1" x14ac:dyDescent="0.3">
      <c r="C8762" s="819" t="s">
        <v>644</v>
      </c>
      <c r="D8762" s="18"/>
      <c r="E8762" s="19"/>
      <c r="F8762" s="17"/>
      <c r="G8762" s="17"/>
      <c r="H8762" s="25"/>
      <c r="I8762" s="381">
        <f t="shared" si="361"/>
      </c>
    </row>
    <row r="8763" spans="1:15" ht="15.75" customHeight="1" x14ac:dyDescent="0.25">
      <c r="A8763" s="17" t="s">
        <v>34</v>
      </c>
      <c r="B8763" s="17"/>
      <c r="C8763" s="17"/>
      <c r="D8763" s="18"/>
      <c r="E8763" s="17"/>
      <c r="F8763" s="18"/>
      <c r="G8763" s="17"/>
      <c r="H8763" s="25"/>
      <c r="I8763" s="381">
        <f t="shared" si="361"/>
      </c>
    </row>
    <row r="8764" spans="1:15" ht="15.75" customHeight="1" x14ac:dyDescent="0.25">
      <c r="A8764" s="17" t="s">
        <v>35</v>
      </c>
      <c r="B8764" s="17"/>
      <c r="C8764" s="17"/>
      <c r="D8764" s="18"/>
      <c r="E8764" s="17"/>
      <c r="F8764" s="18"/>
      <c r="G8764" s="17"/>
      <c r="H8764" s="25"/>
      <c r="I8764" s="381">
        <f t="shared" si="361"/>
      </c>
    </row>
    <row r="8765" spans="1:15" ht="15.75" customHeight="1" x14ac:dyDescent="0.25">
      <c r="A8765" s="381" t="s">
        <v>36</v>
      </c>
      <c r="B8765" s="381"/>
      <c r="C8765" s="381"/>
      <c r="D8765" s="793"/>
      <c r="E8765" s="381"/>
      <c r="F8765" s="793"/>
      <c r="G8765" s="381"/>
      <c r="H8765" s="794"/>
      <c r="I8765" s="381">
        <f t="shared" si="361"/>
      </c>
    </row>
    <row r="8766" spans="1:15" ht="15.75" customHeight="1" x14ac:dyDescent="0.25">
      <c r="A8766" s="381"/>
      <c r="B8766" s="381"/>
      <c r="C8766" s="381"/>
      <c r="D8766" s="793"/>
      <c r="E8766" s="381"/>
      <c r="F8766" s="793"/>
      <c r="G8766" s="381"/>
      <c r="H8766" s="794"/>
      <c r="I8766" s="381">
        <f t="shared" si="361"/>
      </c>
    </row>
    <row r="8767" spans="1:15" ht="15" customHeight="1" x14ac:dyDescent="0.25">
      <c r="A8767" s="820"/>
      <c r="B8767" s="821" t="s">
        <v>1647</v>
      </c>
      <c r="C8767" s="821"/>
      <c r="D8767" s="822"/>
      <c r="E8767" s="822"/>
      <c r="F8767" s="823"/>
      <c r="G8767" s="824"/>
      <c r="H8767" s="825"/>
      <c r="I8767" s="381">
        <f t="shared" si="361"/>
      </c>
    </row>
    <row r="8768" spans="1:15" ht="15.75" customHeight="1" x14ac:dyDescent="0.25">
      <c r="A8768" s="524">
        <v>28</v>
      </c>
      <c r="B8768" s="682" t="s">
        <v>160</v>
      </c>
      <c r="C8768" s="323" t="s">
        <v>1512</v>
      </c>
      <c r="D8768" s="652">
        <v>2</v>
      </c>
      <c r="E8768" s="652">
        <v>5</v>
      </c>
      <c r="F8768" s="525">
        <v>9.33</v>
      </c>
      <c r="G8768" s="106">
        <v>1</v>
      </c>
      <c r="H8768" s="683">
        <f>+G8768*F8768</f>
      </c>
      <c r="I8768" s="381">
        <f t="shared" si="361"/>
      </c>
    </row>
    <row r="8769" spans="1:10" ht="15.75" customHeight="1" x14ac:dyDescent="0.25">
      <c r="A8769" s="524">
        <v>29</v>
      </c>
      <c r="B8769" s="682" t="s">
        <v>160</v>
      </c>
      <c r="C8769" s="323" t="s">
        <v>1512</v>
      </c>
      <c r="D8769" s="653"/>
      <c r="E8769" s="653"/>
      <c r="F8769" s="525">
        <f>10-F8768</f>
      </c>
      <c r="G8769" s="654" t="s">
        <v>571</v>
      </c>
      <c r="H8769" s="683"/>
      <c r="I8769" s="381"/>
    </row>
    <row r="8770" spans="1:10" ht="15.75" customHeight="1" x14ac:dyDescent="0.25">
      <c r="A8770" s="524">
        <v>30</v>
      </c>
      <c r="B8770" s="682" t="s">
        <v>1854</v>
      </c>
      <c r="C8770" s="323" t="s">
        <v>27</v>
      </c>
      <c r="D8770" s="652">
        <v>3</v>
      </c>
      <c r="E8770" s="652">
        <v>5</v>
      </c>
      <c r="F8770" s="525">
        <v>14</v>
      </c>
      <c r="G8770" s="655">
        <v>1</v>
      </c>
      <c r="H8770" s="683">
        <f>+G8770*F8770</f>
      </c>
      <c r="I8770" s="381">
        <f>+G8770*F8770</f>
      </c>
      <c r="J8770" s="6">
        <f>+H8770/15</f>
      </c>
    </row>
    <row r="8771" spans="1:10" ht="15.75" customHeight="1" x14ac:dyDescent="0.25">
      <c r="A8771" s="524">
        <v>31</v>
      </c>
      <c r="B8771" s="682" t="s">
        <v>1854</v>
      </c>
      <c r="C8771" s="323" t="s">
        <v>27</v>
      </c>
      <c r="D8771" s="653"/>
      <c r="E8771" s="653"/>
      <c r="F8771" s="649">
        <v>1</v>
      </c>
      <c r="G8771" s="654" t="s">
        <v>571</v>
      </c>
      <c r="H8771" s="730"/>
      <c r="I8771" s="381"/>
    </row>
    <row r="8772" spans="1:10" ht="15.75" customHeight="1" x14ac:dyDescent="0.25">
      <c r="A8772" s="524">
        <v>32</v>
      </c>
      <c r="B8772" s="682" t="s">
        <v>826</v>
      </c>
      <c r="C8772" s="323" t="s">
        <v>377</v>
      </c>
      <c r="D8772" s="652">
        <v>5</v>
      </c>
      <c r="E8772" s="652">
        <v>5</v>
      </c>
      <c r="F8772" s="649">
        <v>21</v>
      </c>
      <c r="G8772" s="655">
        <v>1</v>
      </c>
      <c r="H8772" s="730">
        <f>+G8772*F8772</f>
      </c>
      <c r="I8772" s="381">
        <f>+G8772*F8772</f>
      </c>
    </row>
    <row r="8773" spans="1:10" ht="15.75" customHeight="1" x14ac:dyDescent="0.25">
      <c r="A8773" s="524">
        <v>33</v>
      </c>
      <c r="B8773" s="682" t="s">
        <v>826</v>
      </c>
      <c r="C8773" s="323" t="s">
        <v>377</v>
      </c>
      <c r="D8773" s="653"/>
      <c r="E8773" s="653"/>
      <c r="F8773" s="649">
        <v>4</v>
      </c>
      <c r="G8773" s="654" t="s">
        <v>571</v>
      </c>
      <c r="H8773" s="730"/>
      <c r="I8773" s="381"/>
    </row>
    <row r="8774" spans="1:10" ht="15.75" customHeight="1" x14ac:dyDescent="0.25">
      <c r="A8774" s="524">
        <v>34</v>
      </c>
      <c r="B8774" s="682" t="s">
        <v>140</v>
      </c>
      <c r="C8774" s="323" t="s">
        <v>362</v>
      </c>
      <c r="D8774" s="652">
        <v>3</v>
      </c>
      <c r="E8774" s="652">
        <v>5</v>
      </c>
      <c r="F8774" s="649">
        <v>14</v>
      </c>
      <c r="G8774" s="655">
        <v>1</v>
      </c>
      <c r="H8774" s="730">
        <f>+G8774*F8774</f>
      </c>
      <c r="I8774" s="381">
        <f>+G8774*F8774</f>
      </c>
    </row>
    <row r="8775" spans="1:10" ht="15.75" customHeight="1" x14ac:dyDescent="0.25">
      <c r="A8775" s="524">
        <v>35</v>
      </c>
      <c r="B8775" s="682" t="s">
        <v>140</v>
      </c>
      <c r="C8775" s="323" t="s">
        <v>362</v>
      </c>
      <c r="D8775" s="653"/>
      <c r="E8775" s="653"/>
      <c r="F8775" s="649">
        <v>1</v>
      </c>
      <c r="G8775" s="654" t="s">
        <v>571</v>
      </c>
      <c r="H8775" s="730"/>
      <c r="I8775" s="381"/>
    </row>
    <row r="8776" spans="1:10" ht="15.75" customHeight="1" x14ac:dyDescent="0.25">
      <c r="A8776" s="524">
        <v>36</v>
      </c>
      <c r="B8776" s="682" t="s">
        <v>135</v>
      </c>
      <c r="C8776" s="651" t="s">
        <v>358</v>
      </c>
      <c r="D8776" s="652">
        <v>3</v>
      </c>
      <c r="E8776" s="652">
        <v>5</v>
      </c>
      <c r="F8776" s="649">
        <v>14</v>
      </c>
      <c r="G8776" s="655">
        <v>1</v>
      </c>
      <c r="H8776" s="730">
        <f>+G8776*F8776</f>
      </c>
      <c r="I8776" s="381">
        <f>+G8776*F8776</f>
      </c>
    </row>
    <row r="8777" spans="1:10" ht="15.75" customHeight="1" x14ac:dyDescent="0.25">
      <c r="A8777" s="524">
        <v>37</v>
      </c>
      <c r="B8777" s="682" t="s">
        <v>135</v>
      </c>
      <c r="C8777" s="651" t="s">
        <v>358</v>
      </c>
      <c r="D8777" s="653"/>
      <c r="E8777" s="653"/>
      <c r="F8777" s="649">
        <v>1</v>
      </c>
      <c r="G8777" s="654" t="s">
        <v>571</v>
      </c>
      <c r="H8777" s="730"/>
      <c r="I8777" s="381"/>
    </row>
    <row r="8778" spans="1:10" ht="15.75" customHeight="1" x14ac:dyDescent="0.25">
      <c r="A8778" s="524">
        <v>38</v>
      </c>
      <c r="B8778" s="682" t="s">
        <v>149</v>
      </c>
      <c r="C8778" s="323" t="s">
        <v>371</v>
      </c>
      <c r="D8778" s="652">
        <v>3</v>
      </c>
      <c r="E8778" s="652">
        <v>5</v>
      </c>
      <c r="F8778" s="649">
        <v>14</v>
      </c>
      <c r="G8778" s="655">
        <v>1</v>
      </c>
      <c r="H8778" s="730">
        <f>+G8778*F8778</f>
      </c>
      <c r="I8778" s="381">
        <f>+G8778*F8778</f>
      </c>
    </row>
    <row r="8779" spans="1:10" ht="15.75" customHeight="1" x14ac:dyDescent="0.25">
      <c r="A8779" s="524">
        <v>39</v>
      </c>
      <c r="B8779" s="682" t="s">
        <v>149</v>
      </c>
      <c r="C8779" s="323" t="s">
        <v>371</v>
      </c>
      <c r="D8779" s="653"/>
      <c r="E8779" s="653"/>
      <c r="F8779" s="649">
        <v>1</v>
      </c>
      <c r="G8779" s="654" t="s">
        <v>571</v>
      </c>
      <c r="H8779" s="730"/>
      <c r="I8779" s="381"/>
    </row>
    <row r="8780" spans="1:10" ht="15" customHeight="1" x14ac:dyDescent="0.25">
      <c r="A8780" s="524"/>
      <c r="B8780" s="575" t="s">
        <v>1475</v>
      </c>
      <c r="C8780" s="576"/>
      <c r="D8780" s="233"/>
      <c r="E8780" s="233"/>
      <c r="F8780" s="50"/>
      <c r="G8780" s="43"/>
      <c r="H8780" s="110"/>
      <c r="I8780" s="381">
        <f t="shared" ref="I8780:I8781" si="362">+G8780*F8780</f>
      </c>
    </row>
    <row r="8781" spans="1:10" ht="15.75" customHeight="1" x14ac:dyDescent="0.25">
      <c r="A8781" s="524">
        <v>40</v>
      </c>
      <c r="B8781" s="49" t="s">
        <v>1518</v>
      </c>
      <c r="C8781" s="334" t="s">
        <v>1855</v>
      </c>
      <c r="D8781" s="187">
        <v>2.5</v>
      </c>
      <c r="E8781" s="187">
        <v>10</v>
      </c>
      <c r="F8781" s="50">
        <v>20</v>
      </c>
      <c r="G8781" s="43">
        <v>1</v>
      </c>
      <c r="H8781" s="110">
        <f>+G8781*F8781</f>
      </c>
      <c r="I8781" s="381">
        <f t="shared" si="362"/>
      </c>
    </row>
    <row r="8782" spans="1:10" ht="15.75" customHeight="1" x14ac:dyDescent="0.25">
      <c r="A8782" s="524">
        <v>41</v>
      </c>
      <c r="B8782" s="49" t="s">
        <v>1518</v>
      </c>
      <c r="C8782" s="334" t="s">
        <v>1855</v>
      </c>
      <c r="D8782" s="189"/>
      <c r="E8782" s="189"/>
      <c r="F8782" s="50">
        <v>5</v>
      </c>
      <c r="G8782" s="224" t="s">
        <v>571</v>
      </c>
      <c r="H8782" s="110"/>
      <c r="I8782" s="381"/>
    </row>
    <row r="8783" spans="1:10" ht="15.75" customHeight="1" x14ac:dyDescent="0.25">
      <c r="A8783" s="524"/>
      <c r="B8783" s="79" t="s">
        <v>1830</v>
      </c>
      <c r="C8783" s="80"/>
      <c r="D8783" s="557"/>
      <c r="E8783" s="557"/>
      <c r="F8783" s="566"/>
      <c r="G8783" s="637"/>
      <c r="H8783" s="570"/>
      <c r="I8783" s="381">
        <f t="shared" ref="I8783:I8790" si="363">+G8783*F8783</f>
      </c>
    </row>
    <row r="8784" spans="1:10" ht="15.75" customHeight="1" x14ac:dyDescent="0.25">
      <c r="A8784" s="524">
        <v>42</v>
      </c>
      <c r="B8784" s="828" t="s">
        <v>349</v>
      </c>
      <c r="C8784" s="194" t="s">
        <v>537</v>
      </c>
      <c r="D8784" s="557">
        <v>2</v>
      </c>
      <c r="E8784" s="557">
        <v>50</v>
      </c>
      <c r="F8784" s="566">
        <f t="shared" ref="F8784:F8790" si="364">+E8784*D8784</f>
      </c>
      <c r="G8784" s="557">
        <v>1</v>
      </c>
      <c r="H8784" s="570">
        <f t="shared" ref="H8784:H8790" si="365">+G8784*F8784</f>
      </c>
      <c r="I8784" s="381">
        <f t="shared" si="363"/>
      </c>
    </row>
    <row r="8785" spans="1:9" ht="15.75" customHeight="1" x14ac:dyDescent="0.25">
      <c r="A8785" s="524">
        <v>43</v>
      </c>
      <c r="B8785" s="828" t="s">
        <v>1109</v>
      </c>
      <c r="C8785" s="194" t="s">
        <v>538</v>
      </c>
      <c r="D8785" s="557">
        <v>2</v>
      </c>
      <c r="E8785" s="557">
        <v>50</v>
      </c>
      <c r="F8785" s="566">
        <f t="shared" si="364"/>
      </c>
      <c r="G8785" s="557">
        <v>1</v>
      </c>
      <c r="H8785" s="570">
        <f t="shared" si="365"/>
      </c>
      <c r="I8785" s="381">
        <f t="shared" si="363"/>
      </c>
    </row>
    <row r="8786" spans="1:9" ht="15.75" customHeight="1" x14ac:dyDescent="0.25">
      <c r="A8786" s="524">
        <v>44</v>
      </c>
      <c r="B8786" s="828" t="s">
        <v>251</v>
      </c>
      <c r="C8786" s="194" t="s">
        <v>539</v>
      </c>
      <c r="D8786" s="557">
        <v>2</v>
      </c>
      <c r="E8786" s="557">
        <v>50</v>
      </c>
      <c r="F8786" s="566">
        <f t="shared" si="364"/>
      </c>
      <c r="G8786" s="557">
        <v>1</v>
      </c>
      <c r="H8786" s="570">
        <f t="shared" si="365"/>
      </c>
      <c r="I8786" s="381">
        <f t="shared" si="363"/>
      </c>
    </row>
    <row r="8787" spans="1:9" ht="15.75" customHeight="1" x14ac:dyDescent="0.25">
      <c r="A8787" s="524">
        <v>45</v>
      </c>
      <c r="B8787" s="828" t="s">
        <v>176</v>
      </c>
      <c r="C8787" s="194" t="s">
        <v>531</v>
      </c>
      <c r="D8787" s="557">
        <v>1</v>
      </c>
      <c r="E8787" s="557">
        <v>50</v>
      </c>
      <c r="F8787" s="566">
        <f t="shared" si="364"/>
      </c>
      <c r="G8787" s="557">
        <v>1</v>
      </c>
      <c r="H8787" s="570">
        <f t="shared" si="365"/>
      </c>
      <c r="I8787" s="381">
        <f t="shared" si="363"/>
      </c>
    </row>
    <row r="8788" spans="1:9" ht="15.75" customHeight="1" x14ac:dyDescent="0.25">
      <c r="A8788" s="524">
        <v>46</v>
      </c>
      <c r="B8788" s="828" t="s">
        <v>287</v>
      </c>
      <c r="C8788" s="194" t="s">
        <v>534</v>
      </c>
      <c r="D8788" s="557">
        <v>1</v>
      </c>
      <c r="E8788" s="557">
        <v>50</v>
      </c>
      <c r="F8788" s="566">
        <f t="shared" si="364"/>
      </c>
      <c r="G8788" s="557">
        <v>1</v>
      </c>
      <c r="H8788" s="570">
        <f t="shared" si="365"/>
      </c>
      <c r="I8788" s="381">
        <f t="shared" si="363"/>
      </c>
    </row>
    <row r="8789" spans="1:9" ht="15.75" customHeight="1" x14ac:dyDescent="0.25">
      <c r="A8789" s="524">
        <v>47</v>
      </c>
      <c r="B8789" s="828" t="s">
        <v>172</v>
      </c>
      <c r="C8789" s="194" t="s">
        <v>536</v>
      </c>
      <c r="D8789" s="557">
        <v>1</v>
      </c>
      <c r="E8789" s="557">
        <v>50</v>
      </c>
      <c r="F8789" s="566">
        <f t="shared" si="364"/>
      </c>
      <c r="G8789" s="557">
        <v>1</v>
      </c>
      <c r="H8789" s="570">
        <f t="shared" si="365"/>
      </c>
      <c r="I8789" s="381">
        <f t="shared" si="363"/>
      </c>
    </row>
    <row r="8790" spans="1:9" ht="15.75" customHeight="1" x14ac:dyDescent="0.25">
      <c r="A8790" s="524">
        <v>48</v>
      </c>
      <c r="B8790" s="828" t="s">
        <v>327</v>
      </c>
      <c r="C8790" s="194" t="s">
        <v>533</v>
      </c>
      <c r="D8790" s="557">
        <v>2</v>
      </c>
      <c r="E8790" s="557">
        <v>50</v>
      </c>
      <c r="F8790" s="566">
        <f t="shared" si="364"/>
      </c>
      <c r="G8790" s="557">
        <v>1</v>
      </c>
      <c r="H8790" s="570">
        <f t="shared" si="365"/>
      </c>
      <c r="I8790" s="381">
        <f t="shared" si="363"/>
      </c>
    </row>
    <row r="8791" spans="1:9" ht="15.75" customHeight="1" x14ac:dyDescent="0.25">
      <c r="A8791" s="62"/>
      <c r="B8791" s="63"/>
      <c r="C8791" s="663" t="s">
        <v>58</v>
      </c>
      <c r="D8791" s="338">
        <f>SUM(D8723:D8790)</f>
      </c>
      <c r="E8791" s="28"/>
      <c r="F8791" s="338"/>
      <c r="G8791" s="339"/>
      <c r="H8791" s="328">
        <f>+H8790+H8789+H8788+H8787+H8786+H8785+H8784+H8781+H8778+H8776+H8774+H8772+H8770+H8768+H8753+H8752+H8751+H8748+H8746+H8744+H8742+H8740+H8738+H8736+H8734+H8732+H8730+H8727+H8723</f>
      </c>
      <c r="I8791" s="17">
        <f>SUM(I8723:I8790)</f>
      </c>
    </row>
    <row r="8792" spans="1:9" ht="15.75" customHeight="1" x14ac:dyDescent="0.25">
      <c r="A8792" s="69"/>
      <c r="B8792" s="70"/>
      <c r="C8792" s="70"/>
      <c r="D8792" s="71"/>
      <c r="E8792" s="70"/>
      <c r="F8792" s="72"/>
      <c r="G8792" s="73"/>
      <c r="H8792" s="74"/>
      <c r="I8792" s="17"/>
    </row>
    <row r="8793" spans="1:9" ht="15.75" customHeight="1" x14ac:dyDescent="0.25">
      <c r="A8793" s="85" t="s">
        <v>72</v>
      </c>
      <c r="B8793" s="85"/>
      <c r="C8793" s="85"/>
      <c r="D8793" s="85"/>
      <c r="E8793" s="85"/>
      <c r="F8793" s="85"/>
      <c r="G8793" s="85"/>
      <c r="H8793" s="85"/>
    </row>
    <row r="8794" spans="1:9" ht="15.75" customHeight="1" x14ac:dyDescent="0.25">
      <c r="A8794" s="76"/>
      <c r="B8794" s="76"/>
      <c r="C8794" s="76"/>
      <c r="D8794" s="77" t="s">
        <v>59</v>
      </c>
      <c r="E8794" s="76" t="s">
        <v>60</v>
      </c>
      <c r="F8794" s="76"/>
      <c r="G8794" s="17"/>
      <c r="H8794" s="25"/>
    </row>
    <row r="8795" spans="1:9" ht="15.75" customHeight="1" x14ac:dyDescent="0.25">
      <c r="A8795" s="76"/>
      <c r="B8795" s="76"/>
      <c r="C8795" s="76"/>
      <c r="D8795" s="77"/>
      <c r="E8795" s="76"/>
      <c r="F8795" s="76"/>
      <c r="G8795" s="17"/>
      <c r="H8795" s="25"/>
    </row>
    <row r="8796" spans="1:9" ht="15.75" customHeight="1" x14ac:dyDescent="0.25">
      <c r="A8796" s="76"/>
      <c r="B8796" s="76"/>
      <c r="C8796" s="76"/>
      <c r="D8796" s="77"/>
      <c r="E8796" s="76" t="s">
        <v>61</v>
      </c>
      <c r="F8796" s="76"/>
      <c r="G8796" s="17"/>
      <c r="H8796" s="25"/>
    </row>
    <row r="8797" spans="1:9" ht="15.75" customHeight="1" x14ac:dyDescent="0.25">
      <c r="D8797" s="9"/>
      <c r="H8797" s="9"/>
    </row>
    <row r="8798" spans="1:9" ht="15.75" customHeight="1" x14ac:dyDescent="0.25">
      <c r="D8798" s="9"/>
      <c r="H8798" s="9"/>
    </row>
    <row r="8799" spans="1:9" ht="15.75" customHeight="1" x14ac:dyDescent="0.25">
      <c r="D8799" s="9"/>
      <c r="H8799" s="9"/>
    </row>
    <row r="8800" spans="1:9" ht="15.75" customHeight="1" x14ac:dyDescent="0.25">
      <c r="D8800" s="9"/>
      <c r="H8800" s="9"/>
    </row>
    <row r="8801" spans="4:8" ht="15.75" customHeight="1" x14ac:dyDescent="0.25">
      <c r="D8801" s="9"/>
      <c r="H8801" s="9"/>
    </row>
    <row r="8802" spans="4:8" ht="15.75" customHeight="1" x14ac:dyDescent="0.25">
      <c r="D8802" s="9"/>
      <c r="H8802" s="9"/>
    </row>
    <row r="8803" spans="4:8" ht="15.75" customHeight="1" x14ac:dyDescent="0.25">
      <c r="D8803" s="9"/>
      <c r="H8803" s="9"/>
    </row>
    <row r="8804" spans="4:8" ht="15.75" customHeight="1" x14ac:dyDescent="0.25">
      <c r="D8804" s="9"/>
      <c r="H8804" s="9"/>
    </row>
    <row r="8805" spans="4:8" ht="15.75" customHeight="1" x14ac:dyDescent="0.25">
      <c r="D8805" s="9"/>
      <c r="H8805" s="9"/>
    </row>
    <row r="8806" spans="4:8" ht="15.75" customHeight="1" x14ac:dyDescent="0.25">
      <c r="D8806" s="9"/>
      <c r="H8806" s="9"/>
    </row>
    <row r="8807" spans="4:8" ht="15.75" customHeight="1" x14ac:dyDescent="0.25">
      <c r="D8807" s="9"/>
      <c r="H8807" s="9"/>
    </row>
    <row r="8808" spans="4:8" ht="15.75" customHeight="1" x14ac:dyDescent="0.25">
      <c r="D8808" s="9"/>
      <c r="H8808" s="9"/>
    </row>
    <row r="8809" spans="4:8" ht="15.75" customHeight="1" x14ac:dyDescent="0.25">
      <c r="D8809" s="9"/>
      <c r="H8809" s="9"/>
    </row>
    <row r="8810" spans="4:8" ht="15.75" customHeight="1" x14ac:dyDescent="0.25">
      <c r="D8810" s="9"/>
      <c r="H8810" s="9"/>
    </row>
    <row r="8811" spans="4:8" ht="15.75" customHeight="1" x14ac:dyDescent="0.25">
      <c r="D8811" s="9"/>
      <c r="H8811" s="9"/>
    </row>
    <row r="8812" spans="4:8" ht="15.75" customHeight="1" x14ac:dyDescent="0.25">
      <c r="D8812" s="9"/>
      <c r="H8812" s="9"/>
    </row>
    <row r="8813" spans="4:8" ht="15.75" customHeight="1" x14ac:dyDescent="0.25">
      <c r="D8813" s="9"/>
      <c r="H8813" s="9"/>
    </row>
    <row r="8814" spans="4:8" ht="15.75" customHeight="1" x14ac:dyDescent="0.25">
      <c r="D8814" s="9"/>
      <c r="H8814" s="9"/>
    </row>
    <row r="8815" spans="4:8" ht="15.75" customHeight="1" x14ac:dyDescent="0.25">
      <c r="D8815" s="9"/>
      <c r="H8815" s="9"/>
    </row>
    <row r="8816" spans="4:8" ht="15.75" customHeight="1" x14ac:dyDescent="0.25">
      <c r="D8816" s="9"/>
      <c r="H8816" s="9"/>
    </row>
    <row r="8817" spans="1:8" ht="15.75" customHeight="1" x14ac:dyDescent="0.25">
      <c r="D8817" s="9"/>
      <c r="H8817" s="9"/>
    </row>
    <row r="8818" spans="1:8" ht="15.75" customHeight="1" x14ac:dyDescent="0.25">
      <c r="D8818" s="9"/>
      <c r="H8818" s="9"/>
    </row>
    <row r="8819" spans="1:8" ht="15.75" customHeight="1" x14ac:dyDescent="0.25">
      <c r="D8819" s="9"/>
      <c r="H8819" s="9"/>
    </row>
    <row r="8820" spans="1:8" ht="15.75" customHeight="1" x14ac:dyDescent="0.25">
      <c r="D8820" s="9"/>
      <c r="H8820" s="9"/>
    </row>
    <row r="8821" spans="1:8" ht="15.75" customHeight="1" x14ac:dyDescent="0.25">
      <c r="D8821" s="9"/>
      <c r="H8821" s="9"/>
    </row>
    <row r="8822" spans="1:8" ht="15.75" customHeight="1" x14ac:dyDescent="0.25">
      <c r="D8822" s="9"/>
      <c r="H8822" s="9"/>
    </row>
    <row r="8823" spans="1:8" ht="15.75" customHeight="1" x14ac:dyDescent="0.25">
      <c r="D8823" s="9"/>
      <c r="H8823" s="9"/>
    </row>
    <row r="8824" spans="1:8" ht="15.75" customHeight="1" x14ac:dyDescent="0.25">
      <c r="D8824" s="9"/>
      <c r="H8824" s="9"/>
    </row>
    <row r="8825" spans="1:8" ht="15.75" customHeight="1" x14ac:dyDescent="0.25">
      <c r="D8825" s="9"/>
      <c r="H8825" s="9"/>
    </row>
    <row r="8826" spans="1:8" ht="15.75" customHeight="1" x14ac:dyDescent="0.25">
      <c r="D8826" s="9"/>
      <c r="H8826" s="9"/>
    </row>
    <row r="8827" spans="1:8" ht="15.75" customHeight="1" x14ac:dyDescent="0.25">
      <c r="A8827" s="36" t="s">
        <v>21</v>
      </c>
      <c r="B8827" s="36"/>
      <c r="C8827" s="36"/>
      <c r="D8827" s="36"/>
      <c r="E8827" s="36"/>
      <c r="F8827" s="36"/>
      <c r="G8827" s="36"/>
      <c r="H8827" s="36"/>
    </row>
    <row r="8828" spans="1:8" ht="15.75" customHeight="1" x14ac:dyDescent="0.25">
      <c r="A8828" s="17"/>
      <c r="B8828" s="17"/>
      <c r="C8828" s="17"/>
      <c r="D8828" s="18"/>
      <c r="E8828" s="17"/>
      <c r="F8828" s="17"/>
      <c r="G8828" s="17"/>
      <c r="H8828" s="24"/>
    </row>
    <row r="8829" spans="1:8" ht="15.75" customHeight="1" x14ac:dyDescent="0.25">
      <c r="A8829" s="17" t="s">
        <v>28</v>
      </c>
      <c r="B8829" s="17"/>
      <c r="C8829" s="17"/>
      <c r="D8829" s="18"/>
      <c r="E8829" s="17"/>
      <c r="F8829" s="19" t="s">
        <v>24</v>
      </c>
      <c r="G8829" s="21" t="s">
        <v>1360</v>
      </c>
      <c r="H8829" s="22"/>
    </row>
    <row r="8830" spans="1:8" ht="15.75" customHeight="1" x14ac:dyDescent="0.3">
      <c r="A8830" s="87" t="inlineStr">
        <is>
          <t>Dealer-002</t>
        </is>
      </c>
      <c r="B8830" s="87"/>
      <c r="C8830" s="17"/>
      <c r="D8830" s="18"/>
      <c r="E8830" s="17"/>
      <c r="F8830" s="19" t="s">
        <v>29</v>
      </c>
      <c r="G8830" s="17" t="s">
        <v>1361</v>
      </c>
      <c r="H8830" s="18"/>
    </row>
    <row r="8831" spans="1:8" ht="15.75" customHeight="1" x14ac:dyDescent="0.3">
      <c r="A8831" s="87" t="inlineStr">
        <is>
          <t>Address line (redacted)</t>
        </is>
      </c>
      <c r="B8831" s="87"/>
      <c r="C8831" s="17"/>
      <c r="D8831" s="18"/>
      <c r="E8831" s="19"/>
      <c r="F8831" s="17"/>
      <c r="G8831" s="17"/>
      <c r="H8831" s="25"/>
    </row>
    <row r="8832" spans="1:8" ht="15.75" customHeight="1" x14ac:dyDescent="0.3">
      <c r="A8832" s="87" t="inlineStr">
        <is>
          <t>Address line (redacted)</t>
        </is>
      </c>
      <c r="B8832" s="87"/>
      <c r="C8832" s="17"/>
      <c r="D8832" s="24"/>
      <c r="E8832" s="17"/>
      <c r="F8832" s="18"/>
      <c r="G8832" s="17"/>
      <c r="H8832" s="25"/>
    </row>
    <row r="8833" spans="1:8" ht="15.75" customHeight="1" x14ac:dyDescent="0.25">
      <c r="D8833" s="24"/>
      <c r="E8833" s="17"/>
      <c r="F8833" s="18"/>
      <c r="G8833" s="17"/>
      <c r="H8833" s="25"/>
    </row>
    <row r="8834" spans="1:8" ht="15.75" customHeight="1" x14ac:dyDescent="0.25">
      <c r="A8834" s="17" t="s">
        <v>34</v>
      </c>
      <c r="B8834" s="17"/>
      <c r="C8834" s="17"/>
      <c r="D8834" s="18"/>
      <c r="E8834" s="17"/>
      <c r="F8834" s="18"/>
      <c r="G8834" s="17"/>
      <c r="H8834" s="25"/>
    </row>
    <row r="8835" spans="1:8" ht="15.75" customHeight="1" x14ac:dyDescent="0.25">
      <c r="A8835" s="17" t="s">
        <v>35</v>
      </c>
      <c r="B8835" s="17"/>
      <c r="C8835" s="17"/>
      <c r="D8835" s="18"/>
      <c r="E8835" s="17"/>
      <c r="F8835" s="18"/>
      <c r="G8835" s="17"/>
      <c r="H8835" s="25"/>
    </row>
    <row r="8836" spans="1:8" ht="15.75" customHeight="1" x14ac:dyDescent="0.25">
      <c r="A8836" s="17" t="s">
        <v>36</v>
      </c>
      <c r="B8836" s="17"/>
      <c r="C8836" s="17"/>
      <c r="D8836" s="18"/>
      <c r="E8836" s="17"/>
      <c r="F8836" s="18"/>
      <c r="G8836" s="17"/>
      <c r="H8836" s="25"/>
    </row>
    <row r="8837" spans="1:8" ht="15.75" customHeight="1" x14ac:dyDescent="0.25">
      <c r="A8837" s="26" t="s">
        <v>37</v>
      </c>
      <c r="B8837" s="27" t="s">
        <v>38</v>
      </c>
      <c r="C8837" s="401"/>
      <c r="D8837" s="663" t="s">
        <v>39</v>
      </c>
      <c r="E8837" s="403" t="s">
        <v>40</v>
      </c>
      <c r="F8837" s="30" t="s">
        <v>41</v>
      </c>
      <c r="G8837" s="31" t="s">
        <v>42</v>
      </c>
      <c r="H8837" s="33" t="s">
        <v>43</v>
      </c>
    </row>
    <row r="8838" spans="1:8" ht="15.75" customHeight="1" x14ac:dyDescent="0.25">
      <c r="A8838" s="550"/>
      <c r="B8838" s="834" t="s">
        <v>1857</v>
      </c>
      <c r="C8838" s="835"/>
      <c r="D8838" s="748"/>
      <c r="E8838" s="553"/>
      <c r="F8838" s="554"/>
      <c r="G8838" s="553"/>
      <c r="H8838" s="750"/>
    </row>
    <row r="8839" spans="1:8" ht="33" customHeight="1" x14ac:dyDescent="0.25">
      <c r="A8839" s="550"/>
      <c r="B8839" s="834" t="s">
        <v>1858</v>
      </c>
      <c r="C8839" s="836"/>
      <c r="D8839" s="251"/>
      <c r="E8839" s="251"/>
      <c r="F8839" s="590"/>
      <c r="G8839" s="251"/>
      <c r="H8839" s="526"/>
    </row>
    <row r="8840" spans="1:8" ht="15.75" customHeight="1" x14ac:dyDescent="0.25">
      <c r="A8840" s="524"/>
      <c r="B8840" s="760" t="s">
        <v>1511</v>
      </c>
      <c r="C8840" s="765"/>
      <c r="D8840" s="664"/>
      <c r="E8840" s="664"/>
      <c r="F8840" s="837"/>
      <c r="G8840" s="838"/>
      <c r="H8840" s="839"/>
    </row>
    <row r="8841" spans="1:8" ht="15.75" customHeight="1" x14ac:dyDescent="0.25">
      <c r="A8841" s="524">
        <v>1</v>
      </c>
      <c r="B8841" s="323" t="s">
        <v>179</v>
      </c>
      <c r="C8841" s="323" t="s">
        <v>401</v>
      </c>
      <c r="D8841" s="106">
        <v>3</v>
      </c>
      <c r="E8841" s="106">
        <v>1</v>
      </c>
      <c r="F8841" s="566">
        <f>+E8841*D8841</f>
      </c>
      <c r="G8841" s="655">
        <v>0</v>
      </c>
      <c r="H8841" s="570">
        <f t="shared" ref="H8841:H8849" si="366">+G8841*F8841</f>
      </c>
    </row>
    <row r="8842" spans="1:8" ht="15.75" customHeight="1" x14ac:dyDescent="0.25">
      <c r="A8842" s="524">
        <v>2</v>
      </c>
      <c r="B8842" s="323" t="s">
        <v>1859</v>
      </c>
      <c r="C8842" s="323"/>
      <c r="D8842" s="106">
        <v>1</v>
      </c>
      <c r="E8842" s="106">
        <v>1</v>
      </c>
      <c r="F8842" s="566">
        <v>1</v>
      </c>
      <c r="G8842" s="655">
        <v>0</v>
      </c>
      <c r="H8842" s="570">
        <f t="shared" si="366"/>
      </c>
    </row>
    <row r="8843" spans="1:8" ht="15.75" customHeight="1" x14ac:dyDescent="0.25">
      <c r="A8843" s="524">
        <v>3</v>
      </c>
      <c r="B8843" s="323" t="s">
        <v>118</v>
      </c>
      <c r="C8843" s="840" t="s">
        <v>27</v>
      </c>
      <c r="D8843" s="106">
        <v>3</v>
      </c>
      <c r="E8843" s="106">
        <v>1</v>
      </c>
      <c r="F8843" s="557">
        <f>+E8843*D8843</f>
      </c>
      <c r="G8843" s="655">
        <v>0</v>
      </c>
      <c r="H8843" s="570">
        <f t="shared" si="366"/>
      </c>
    </row>
    <row r="8844" spans="1:8" ht="15.75" customHeight="1" x14ac:dyDescent="0.25">
      <c r="A8844" s="524">
        <v>4</v>
      </c>
      <c r="B8844" s="323" t="s">
        <v>947</v>
      </c>
      <c r="C8844" s="323" t="s">
        <v>374</v>
      </c>
      <c r="D8844" s="841" t="s">
        <v>1860</v>
      </c>
      <c r="E8844" s="106">
        <v>0</v>
      </c>
      <c r="F8844" s="566"/>
      <c r="G8844" s="655">
        <v>0</v>
      </c>
      <c r="H8844" s="570">
        <f t="shared" si="366"/>
      </c>
    </row>
    <row r="8845" spans="1:8" ht="15.75" customHeight="1" x14ac:dyDescent="0.25">
      <c r="A8845" s="524">
        <v>5</v>
      </c>
      <c r="B8845" s="323" t="s">
        <v>334</v>
      </c>
      <c r="C8845" s="323" t="s">
        <v>407</v>
      </c>
      <c r="D8845" s="106">
        <v>2</v>
      </c>
      <c r="E8845" s="106">
        <v>1</v>
      </c>
      <c r="F8845" s="566">
        <f t="shared" ref="F8845:F8850" si="367">+E8845*D8845</f>
      </c>
      <c r="G8845" s="655">
        <v>0</v>
      </c>
      <c r="H8845" s="570">
        <f t="shared" si="366"/>
      </c>
    </row>
    <row r="8846" spans="1:8" ht="15.75" customHeight="1" x14ac:dyDescent="0.25">
      <c r="A8846" s="524">
        <v>6</v>
      </c>
      <c r="B8846" s="323" t="s">
        <v>585</v>
      </c>
      <c r="C8846" s="323" t="s">
        <v>366</v>
      </c>
      <c r="D8846" s="106">
        <v>2</v>
      </c>
      <c r="E8846" s="106">
        <v>1</v>
      </c>
      <c r="F8846" s="566">
        <f t="shared" si="367"/>
      </c>
      <c r="G8846" s="655">
        <v>0</v>
      </c>
      <c r="H8846" s="570">
        <f t="shared" si="366"/>
      </c>
    </row>
    <row r="8847" spans="1:8" ht="15.75" customHeight="1" x14ac:dyDescent="0.25">
      <c r="A8847" s="524">
        <v>7</v>
      </c>
      <c r="B8847" s="323" t="s">
        <v>1861</v>
      </c>
      <c r="C8847" s="323"/>
      <c r="D8847" s="106">
        <v>1</v>
      </c>
      <c r="E8847" s="106">
        <v>1</v>
      </c>
      <c r="F8847" s="566">
        <f t="shared" si="367"/>
      </c>
      <c r="G8847" s="655">
        <v>0</v>
      </c>
      <c r="H8847" s="570">
        <f t="shared" si="366"/>
      </c>
    </row>
    <row r="8848" spans="1:8" ht="15.75" customHeight="1" x14ac:dyDescent="0.25">
      <c r="A8848" s="524">
        <v>8</v>
      </c>
      <c r="B8848" s="561" t="s">
        <v>1862</v>
      </c>
      <c r="C8848" s="479"/>
      <c r="D8848" s="106">
        <v>2</v>
      </c>
      <c r="E8848" s="106">
        <v>1</v>
      </c>
      <c r="F8848" s="566">
        <f t="shared" si="367"/>
      </c>
      <c r="G8848" s="655">
        <v>0</v>
      </c>
      <c r="H8848" s="570">
        <f t="shared" si="366"/>
      </c>
    </row>
    <row r="8849" spans="1:9" ht="15.75" customHeight="1" x14ac:dyDescent="0.25">
      <c r="A8849" s="524">
        <v>9</v>
      </c>
      <c r="B8849" s="561" t="s">
        <v>1863</v>
      </c>
      <c r="C8849" s="479"/>
      <c r="D8849" s="106">
        <v>1</v>
      </c>
      <c r="E8849" s="106">
        <v>1</v>
      </c>
      <c r="F8849" s="566">
        <f t="shared" si="367"/>
      </c>
      <c r="G8849" s="655">
        <v>0</v>
      </c>
      <c r="H8849" s="570">
        <f t="shared" si="366"/>
      </c>
    </row>
    <row r="8850" spans="1:9" ht="15.75" customHeight="1" x14ac:dyDescent="0.25">
      <c r="A8850" s="524">
        <v>10</v>
      </c>
      <c r="B8850" s="323" t="s">
        <v>73</v>
      </c>
      <c r="C8850" s="842"/>
      <c r="D8850" s="247">
        <v>1</v>
      </c>
      <c r="E8850" s="247">
        <v>2</v>
      </c>
      <c r="F8850" s="109">
        <f t="shared" si="367"/>
      </c>
      <c r="G8850" s="247">
        <v>0</v>
      </c>
      <c r="H8850" s="110">
        <v>0</v>
      </c>
    </row>
    <row r="8851" spans="1:9" ht="15.75" customHeight="1" x14ac:dyDescent="0.25">
      <c r="A8851" s="524"/>
      <c r="B8851" s="760" t="s">
        <v>1511</v>
      </c>
      <c r="C8851" s="765"/>
      <c r="D8851" s="106"/>
      <c r="E8851" s="106"/>
      <c r="F8851" s="566"/>
      <c r="G8851" s="655"/>
      <c r="H8851" s="570"/>
    </row>
    <row r="8852" spans="1:9" ht="15.75" customHeight="1" x14ac:dyDescent="0.25">
      <c r="A8852" s="524">
        <v>11</v>
      </c>
      <c r="B8852" s="323" t="s">
        <v>589</v>
      </c>
      <c r="C8852" s="323" t="s">
        <v>392</v>
      </c>
      <c r="D8852" s="106">
        <v>1</v>
      </c>
      <c r="E8852" s="106">
        <v>5</v>
      </c>
      <c r="F8852" s="566">
        <f t="shared" ref="F8852:F8853" si="368">+E8852*D8852</f>
      </c>
      <c r="G8852" s="655">
        <v>1</v>
      </c>
      <c r="H8852" s="570">
        <f t="shared" ref="H8852:H8853" si="369">+G8852*F8852</f>
      </c>
    </row>
    <row r="8853" spans="1:9" ht="15.75" customHeight="1" x14ac:dyDescent="0.25">
      <c r="A8853" s="524">
        <v>12</v>
      </c>
      <c r="B8853" s="323" t="s">
        <v>1864</v>
      </c>
      <c r="C8853" s="323" t="s">
        <v>390</v>
      </c>
      <c r="D8853" s="106">
        <v>1</v>
      </c>
      <c r="E8853" s="106">
        <v>5</v>
      </c>
      <c r="F8853" s="566">
        <f t="shared" si="368"/>
      </c>
      <c r="G8853" s="655">
        <v>1</v>
      </c>
      <c r="H8853" s="570">
        <f t="shared" si="369"/>
      </c>
    </row>
    <row r="8854" spans="1:9" ht="15.75" customHeight="1" x14ac:dyDescent="0.25">
      <c r="A8854" s="524"/>
      <c r="B8854" s="843" t="s">
        <v>646</v>
      </c>
      <c r="C8854" s="843"/>
      <c r="D8854" s="247"/>
      <c r="E8854" s="247"/>
      <c r="F8854" s="630"/>
      <c r="G8854" s="731"/>
      <c r="H8854" s="604"/>
    </row>
    <row r="8855" spans="1:9" ht="15.75" customHeight="1" x14ac:dyDescent="0.25">
      <c r="A8855" s="524">
        <v>13</v>
      </c>
      <c r="B8855" s="561" t="s">
        <v>1865</v>
      </c>
      <c r="C8855" s="844" t="s">
        <v>882</v>
      </c>
      <c r="D8855" s="247">
        <v>5</v>
      </c>
      <c r="E8855" s="247">
        <v>24</v>
      </c>
      <c r="F8855" s="630">
        <f>+E8855*D8855</f>
      </c>
      <c r="G8855" s="731">
        <v>1</v>
      </c>
      <c r="H8855" s="604">
        <f>+G8855*F8855</f>
      </c>
      <c r="I8855" s="845"/>
    </row>
    <row r="8856" spans="1:9" ht="15.75" customHeight="1" x14ac:dyDescent="0.25">
      <c r="A8856" s="524"/>
      <c r="B8856" s="843" t="s">
        <v>564</v>
      </c>
      <c r="C8856" s="843"/>
      <c r="D8856" s="247"/>
      <c r="E8856" s="247"/>
      <c r="F8856" s="630"/>
      <c r="G8856" s="731"/>
      <c r="H8856" s="604"/>
    </row>
    <row r="8857" spans="1:9" ht="15.75" customHeight="1" x14ac:dyDescent="0.25">
      <c r="A8857" s="524">
        <v>14</v>
      </c>
      <c r="B8857" s="561" t="s">
        <v>271</v>
      </c>
      <c r="C8857" s="844"/>
      <c r="D8857" s="247">
        <v>12</v>
      </c>
      <c r="E8857" s="247">
        <v>2</v>
      </c>
      <c r="F8857" s="630">
        <f t="shared" ref="F8857:F8858" si="370">+E8857*D8857</f>
      </c>
      <c r="G8857" s="731">
        <v>1</v>
      </c>
      <c r="H8857" s="604">
        <f>+G8857*F8857</f>
      </c>
    </row>
    <row r="8858" spans="1:9" ht="15.75" customHeight="1" x14ac:dyDescent="0.25">
      <c r="A8858" s="524">
        <v>15</v>
      </c>
      <c r="B8858" s="561" t="s">
        <v>271</v>
      </c>
      <c r="C8858" s="846"/>
      <c r="D8858" s="247">
        <v>2.5</v>
      </c>
      <c r="E8858" s="247">
        <v>2</v>
      </c>
      <c r="F8858" s="630">
        <f t="shared" si="370"/>
      </c>
      <c r="G8858" s="847" t="s">
        <v>571</v>
      </c>
      <c r="H8858" s="604"/>
    </row>
    <row r="8859" spans="1:9" ht="32.25" customHeight="1" x14ac:dyDescent="0.25">
      <c r="A8859" s="524"/>
      <c r="B8859" s="848" t="s">
        <v>1866</v>
      </c>
      <c r="C8859" s="849"/>
      <c r="D8859" s="247"/>
      <c r="E8859" s="247"/>
      <c r="F8859" s="630"/>
      <c r="G8859" s="731"/>
      <c r="H8859" s="604"/>
    </row>
    <row r="8860" spans="1:9" ht="15.75" customHeight="1" x14ac:dyDescent="0.25">
      <c r="A8860" s="62"/>
      <c r="B8860" s="63"/>
      <c r="C8860" s="667" t="s">
        <v>58</v>
      </c>
      <c r="D8860" s="338">
        <f>SUM(D8840:D8859)</f>
      </c>
      <c r="E8860" s="28"/>
      <c r="F8860" s="338">
        <f>SUM(F8840:F8859)</f>
      </c>
      <c r="G8860" s="339"/>
      <c r="H8860" s="328">
        <f>SUM(H8840:H8859)</f>
      </c>
    </row>
    <row r="8861" spans="1:9" ht="15.75" customHeight="1" x14ac:dyDescent="0.25">
      <c r="A8861" s="69"/>
      <c r="B8861" s="70"/>
      <c r="C8861" s="70"/>
      <c r="D8861" s="71"/>
      <c r="E8861" s="70"/>
      <c r="F8861" s="72"/>
      <c r="G8861" s="73"/>
      <c r="H8861" s="74"/>
    </row>
    <row r="8862" spans="1:9" ht="15.75" customHeight="1" x14ac:dyDescent="0.25">
      <c r="A8862" s="85" t="s">
        <v>72</v>
      </c>
      <c r="B8862" s="85"/>
      <c r="C8862" s="85"/>
      <c r="D8862" s="85"/>
      <c r="E8862" s="85"/>
      <c r="F8862" s="85"/>
      <c r="G8862" s="85"/>
      <c r="H8862" s="85"/>
    </row>
    <row r="8863" spans="1:9" ht="15" customHeight="1" x14ac:dyDescent="0.25">
      <c r="A8863" s="76"/>
      <c r="B8863" s="850" t="s">
        <v>1867</v>
      </c>
      <c r="C8863" s="851"/>
      <c r="D8863" s="77" t="s">
        <v>59</v>
      </c>
      <c r="E8863" s="76" t="s">
        <v>60</v>
      </c>
      <c r="F8863" s="76"/>
      <c r="G8863" s="17"/>
      <c r="H8863" s="25"/>
    </row>
    <row r="8864" spans="1:9" ht="15.75" customHeight="1" x14ac:dyDescent="0.25">
      <c r="A8864" s="76"/>
      <c r="B8864" s="852"/>
      <c r="C8864" s="853"/>
      <c r="D8864" s="77"/>
      <c r="E8864" s="76"/>
      <c r="F8864" s="76"/>
      <c r="G8864" s="17"/>
      <c r="H8864" s="25"/>
    </row>
    <row r="8865" spans="1:8" ht="15.75" customHeight="1" x14ac:dyDescent="0.25">
      <c r="A8865" s="76"/>
      <c r="B8865" s="852"/>
      <c r="C8865" s="853"/>
      <c r="D8865" s="77"/>
      <c r="E8865" s="76" t="s">
        <v>61</v>
      </c>
      <c r="F8865" s="76"/>
      <c r="G8865" s="17"/>
      <c r="H8865" s="25"/>
    </row>
    <row r="8866" spans="1:8" ht="15.75" customHeight="1" x14ac:dyDescent="0.25">
      <c r="B8866" s="854"/>
      <c r="C8866" s="855"/>
      <c r="D8866" s="9"/>
      <c r="H8866" s="9"/>
    </row>
    <row r="8867" spans="1:8" ht="15.75" customHeight="1" x14ac:dyDescent="0.25">
      <c r="D8867" s="9"/>
      <c r="H8867" s="9"/>
    </row>
    <row r="8868" spans="1:8" ht="15.75" customHeight="1" x14ac:dyDescent="0.25">
      <c r="A8868" s="36" t="s">
        <v>21</v>
      </c>
      <c r="B8868" s="36"/>
      <c r="C8868" s="36"/>
      <c r="D8868" s="36"/>
      <c r="E8868" s="36"/>
      <c r="F8868" s="36"/>
      <c r="G8868" s="36"/>
      <c r="H8868" s="36"/>
    </row>
    <row r="8869" spans="1:8" ht="15.75" customHeight="1" x14ac:dyDescent="0.25">
      <c r="A8869" s="17"/>
      <c r="B8869" s="17"/>
      <c r="C8869" s="17"/>
      <c r="D8869" s="18"/>
      <c r="E8869" s="17"/>
      <c r="F8869" s="17"/>
      <c r="G8869" s="17"/>
      <c r="H8869" s="24"/>
    </row>
    <row r="8870" spans="1:8" ht="15.75" customHeight="1" x14ac:dyDescent="0.25">
      <c r="A8870" s="17" t="s">
        <v>28</v>
      </c>
      <c r="B8870" s="17"/>
      <c r="C8870" s="17"/>
      <c r="D8870" s="18"/>
      <c r="E8870" s="17"/>
      <c r="F8870" s="19" t="s">
        <v>24</v>
      </c>
      <c r="G8870" s="21" t="s">
        <v>1360</v>
      </c>
      <c r="H8870" s="22"/>
    </row>
    <row r="8871" spans="1:8" ht="15.75" customHeight="1" x14ac:dyDescent="0.25">
      <c r="A8871" s="17" t="inlineStr">
        <is>
          <t>Dealer-009</t>
        </is>
      </c>
      <c r="B8871" s="17"/>
      <c r="C8871" s="17" t="inlineStr">
        <is>
          <t>ATTN: Contact-001</t>
        </is>
      </c>
      <c r="D8871" s="18"/>
      <c r="E8871" s="17"/>
      <c r="F8871" s="19" t="s">
        <v>29</v>
      </c>
      <c r="G8871" s="17" t="s">
        <v>1362</v>
      </c>
      <c r="H8871" s="18"/>
    </row>
    <row r="8872" spans="1:8" ht="15.75" customHeight="1" x14ac:dyDescent="0.25">
      <c r="A8872" s="17" t="inlineStr">
        <is>
          <t>Address line (redacted)</t>
        </is>
      </c>
      <c r="B8872" s="17"/>
      <c r="C8872" s="17"/>
      <c r="D8872" s="18"/>
      <c r="E8872" s="19"/>
      <c r="F8872" s="17"/>
      <c r="G8872" s="17"/>
      <c r="H8872" s="25"/>
    </row>
    <row r="8873" spans="1:8" ht="15.75" customHeight="1" x14ac:dyDescent="0.25">
      <c r="A8873" s="17" t="inlineStr">
        <is>
          <t>Address line (redacted)</t>
        </is>
      </c>
      <c r="B8873" s="17"/>
      <c r="C8873" s="17"/>
      <c r="D8873" s="18"/>
      <c r="E8873" s="19"/>
      <c r="F8873" s="17"/>
      <c r="G8873" s="17"/>
      <c r="H8873" s="25"/>
    </row>
    <row r="8874" spans="1:8" ht="15.75" customHeight="1" x14ac:dyDescent="0.25">
      <c r="D8874" s="18"/>
      <c r="E8874" s="19"/>
      <c r="F8874" s="17"/>
      <c r="G8874" s="17"/>
      <c r="H8874" s="25"/>
    </row>
    <row r="8875" spans="1:8" ht="15.75" customHeight="1" x14ac:dyDescent="0.25">
      <c r="A8875" s="17" t="s">
        <v>34</v>
      </c>
      <c r="B8875" s="17"/>
      <c r="C8875" s="17"/>
      <c r="D8875" s="18"/>
      <c r="E8875" s="17"/>
      <c r="F8875" s="18"/>
      <c r="G8875" s="17"/>
      <c r="H8875" s="25"/>
    </row>
    <row r="8876" spans="1:8" ht="15.75" customHeight="1" x14ac:dyDescent="0.25">
      <c r="A8876" s="17" t="s">
        <v>35</v>
      </c>
      <c r="B8876" s="17"/>
      <c r="C8876" s="17"/>
      <c r="D8876" s="18"/>
      <c r="E8876" s="17"/>
      <c r="F8876" s="18"/>
      <c r="G8876" s="17"/>
      <c r="H8876" s="25"/>
    </row>
    <row r="8877" spans="1:8" ht="15.75" customHeight="1" x14ac:dyDescent="0.25">
      <c r="A8877" s="17" t="s">
        <v>36</v>
      </c>
      <c r="B8877" s="17"/>
      <c r="C8877" s="17"/>
      <c r="D8877" s="18"/>
      <c r="E8877" s="17"/>
      <c r="F8877" s="18"/>
      <c r="G8877" s="17"/>
      <c r="H8877" s="25"/>
    </row>
    <row r="8878" spans="1:8" ht="15.75" customHeight="1" x14ac:dyDescent="0.25">
      <c r="A8878" s="582" t="s">
        <v>37</v>
      </c>
      <c r="B8878" s="583" t="s">
        <v>38</v>
      </c>
      <c r="C8878" s="584"/>
      <c r="D8878" s="585" t="s">
        <v>39</v>
      </c>
      <c r="E8878" s="586" t="s">
        <v>40</v>
      </c>
      <c r="F8878" s="587" t="s">
        <v>41</v>
      </c>
      <c r="G8878" s="588" t="s">
        <v>42</v>
      </c>
      <c r="H8878" s="589" t="s">
        <v>43</v>
      </c>
    </row>
    <row r="8879" spans="1:8" ht="15.75" customHeight="1" x14ac:dyDescent="0.25">
      <c r="A8879" s="646"/>
      <c r="B8879" s="645" t="s">
        <v>1868</v>
      </c>
      <c r="C8879" s="645"/>
      <c r="D8879" s="655"/>
      <c r="E8879" s="655"/>
      <c r="F8879" s="649"/>
      <c r="G8879" s="251"/>
      <c r="H8879" s="526"/>
    </row>
    <row r="8880" spans="1:8" ht="15.75" customHeight="1" x14ac:dyDescent="0.25">
      <c r="A8880" s="524">
        <v>1</v>
      </c>
      <c r="B8880" s="682" t="s">
        <v>1869</v>
      </c>
      <c r="C8880" s="211"/>
      <c r="D8880" s="106">
        <v>1</v>
      </c>
      <c r="E8880" s="106">
        <v>9</v>
      </c>
      <c r="F8880" s="525">
        <f t="shared" ref="F8880:F8882" si="371">+E8880*D8880</f>
      </c>
      <c r="G8880" s="525">
        <v>0</v>
      </c>
      <c r="H8880" s="683">
        <f t="shared" ref="H8880:H8882" si="372">+G8880*F8880</f>
      </c>
    </row>
    <row r="8881" spans="1:8" ht="15.75" customHeight="1" x14ac:dyDescent="0.25">
      <c r="A8881" s="524">
        <v>2</v>
      </c>
      <c r="B8881" s="682" t="s">
        <v>1870</v>
      </c>
      <c r="C8881" s="211" t="s">
        <v>1871</v>
      </c>
      <c r="D8881" s="106">
        <v>1</v>
      </c>
      <c r="E8881" s="106">
        <v>1</v>
      </c>
      <c r="F8881" s="525">
        <f t="shared" si="371"/>
      </c>
      <c r="G8881" s="525">
        <v>0</v>
      </c>
      <c r="H8881" s="683">
        <f t="shared" si="372"/>
      </c>
    </row>
    <row r="8882" spans="1:8" ht="15.75" customHeight="1" x14ac:dyDescent="0.25">
      <c r="A8882" s="524">
        <v>3</v>
      </c>
      <c r="B8882" s="682" t="s">
        <v>190</v>
      </c>
      <c r="C8882" s="211" t="s">
        <v>1872</v>
      </c>
      <c r="D8882" s="106">
        <v>1</v>
      </c>
      <c r="E8882" s="106">
        <v>1</v>
      </c>
      <c r="F8882" s="525">
        <f t="shared" si="371"/>
      </c>
      <c r="G8882" s="525">
        <v>0</v>
      </c>
      <c r="H8882" s="683">
        <f t="shared" si="372"/>
      </c>
    </row>
    <row r="8883" spans="1:8" ht="15.75" customHeight="1" x14ac:dyDescent="0.25">
      <c r="A8883" s="524"/>
      <c r="B8883" s="682"/>
      <c r="C8883" s="211"/>
      <c r="D8883" s="664"/>
      <c r="E8883" s="664"/>
      <c r="F8883" s="525"/>
      <c r="G8883" s="251"/>
      <c r="H8883" s="683"/>
    </row>
    <row r="8884" spans="1:8" ht="15.75" customHeight="1" x14ac:dyDescent="0.25">
      <c r="A8884" s="524"/>
      <c r="B8884" s="682"/>
      <c r="C8884" s="211"/>
      <c r="D8884" s="664"/>
      <c r="E8884" s="664"/>
      <c r="F8884" s="525"/>
      <c r="G8884" s="251"/>
      <c r="H8884" s="683"/>
    </row>
    <row r="8885" spans="1:8" ht="15.75" customHeight="1" x14ac:dyDescent="0.25">
      <c r="A8885" s="560"/>
      <c r="B8885" s="593"/>
      <c r="C8885" s="662"/>
      <c r="D8885" s="602"/>
      <c r="E8885" s="602"/>
      <c r="F8885" s="603"/>
      <c r="G8885" s="602"/>
      <c r="H8885" s="604"/>
    </row>
    <row r="8886" spans="1:8" ht="15.75" customHeight="1" x14ac:dyDescent="0.25">
      <c r="A8886" s="62"/>
      <c r="B8886" s="63"/>
      <c r="C8886" s="663" t="s">
        <v>58</v>
      </c>
      <c r="D8886" s="338">
        <f>SUM(D8880:D8885)</f>
      </c>
      <c r="E8886" s="28"/>
      <c r="F8886" s="338"/>
      <c r="G8886" s="339"/>
      <c r="H8886" s="328">
        <f>SUM(H8880:H8885)</f>
      </c>
    </row>
    <row r="8887" spans="1:8" ht="15.75" customHeight="1" x14ac:dyDescent="0.25">
      <c r="A8887" s="69"/>
      <c r="B8887" s="70"/>
      <c r="C8887" s="70"/>
      <c r="D8887" s="71"/>
      <c r="E8887" s="70"/>
      <c r="F8887" s="72"/>
      <c r="G8887" s="73"/>
      <c r="H8887" s="74"/>
    </row>
    <row r="8888" spans="1:8" ht="15.75" customHeight="1" x14ac:dyDescent="0.25">
      <c r="A8888" s="85" t="s">
        <v>72</v>
      </c>
      <c r="B8888" s="85"/>
      <c r="C8888" s="85"/>
      <c r="D8888" s="85"/>
      <c r="E8888" s="85"/>
      <c r="F8888" s="85"/>
      <c r="G8888" s="85"/>
      <c r="H8888" s="85"/>
    </row>
    <row r="8889" spans="1:8" ht="15.75" customHeight="1" x14ac:dyDescent="0.25">
      <c r="A8889" s="76"/>
      <c r="B8889" s="76"/>
      <c r="C8889" s="76"/>
      <c r="D8889" s="77" t="s">
        <v>59</v>
      </c>
      <c r="E8889" s="76" t="s">
        <v>60</v>
      </c>
      <c r="F8889" s="76"/>
      <c r="G8889" s="17"/>
      <c r="H8889" s="25"/>
    </row>
    <row r="8890" spans="1:8" ht="15.75" customHeight="1" x14ac:dyDescent="0.25">
      <c r="A8890" s="76"/>
      <c r="B8890" s="76"/>
      <c r="C8890" s="76"/>
      <c r="D8890" s="77"/>
      <c r="E8890" s="76"/>
      <c r="F8890" s="76"/>
      <c r="G8890" s="17"/>
      <c r="H8890" s="25"/>
    </row>
    <row r="8891" spans="1:8" ht="15.75" customHeight="1" x14ac:dyDescent="0.25">
      <c r="A8891" s="76"/>
      <c r="B8891" s="76"/>
      <c r="C8891" s="76"/>
      <c r="D8891" s="77"/>
      <c r="E8891" s="76" t="s">
        <v>61</v>
      </c>
      <c r="F8891" s="76"/>
      <c r="G8891" s="17"/>
      <c r="H8891" s="25"/>
    </row>
    <row r="8892" spans="1:8" ht="15.75" customHeight="1" x14ac:dyDescent="0.25">
      <c r="D8892" s="9"/>
      <c r="H8892" s="9"/>
    </row>
    <row r="8893" spans="1:8" ht="15.75" customHeight="1" x14ac:dyDescent="0.25">
      <c r="D8893" s="9"/>
      <c r="H8893" s="9"/>
    </row>
    <row r="8894" spans="1:8" ht="15.75" customHeight="1" x14ac:dyDescent="0.25">
      <c r="D8894" s="9"/>
      <c r="H8894" s="9"/>
    </row>
    <row r="8895" spans="1:8" ht="15.75" customHeight="1" x14ac:dyDescent="0.25">
      <c r="D8895" s="9"/>
      <c r="H8895" s="9"/>
    </row>
    <row r="8896" spans="1:8" ht="15.75" customHeight="1" x14ac:dyDescent="0.25">
      <c r="D8896" s="9"/>
      <c r="H8896" s="9"/>
    </row>
    <row r="8897" spans="4:8" ht="15.75" customHeight="1" x14ac:dyDescent="0.25">
      <c r="D8897" s="9"/>
      <c r="H8897" s="9"/>
    </row>
    <row r="8898" spans="4:8" ht="15.75" customHeight="1" x14ac:dyDescent="0.25">
      <c r="D8898" s="9"/>
      <c r="H8898" s="9"/>
    </row>
    <row r="8899" spans="4:8" ht="15.75" customHeight="1" x14ac:dyDescent="0.25">
      <c r="D8899" s="9"/>
      <c r="H8899" s="9"/>
    </row>
    <row r="8900" spans="4:8" ht="15.75" customHeight="1" x14ac:dyDescent="0.25">
      <c r="D8900" s="9"/>
      <c r="H8900" s="9"/>
    </row>
    <row r="8901" spans="4:8" ht="15.75" customHeight="1" x14ac:dyDescent="0.25">
      <c r="D8901" s="9"/>
      <c r="H8901" s="9"/>
    </row>
    <row r="8902" spans="4:8" ht="15.75" customHeight="1" x14ac:dyDescent="0.25">
      <c r="D8902" s="9"/>
      <c r="H8902" s="9"/>
    </row>
    <row r="8903" spans="4:8" ht="15.75" customHeight="1" x14ac:dyDescent="0.25">
      <c r="D8903" s="9"/>
      <c r="H8903" s="9"/>
    </row>
    <row r="8904" spans="4:8" ht="15.75" customHeight="1" x14ac:dyDescent="0.25">
      <c r="D8904" s="9"/>
      <c r="H8904" s="9"/>
    </row>
    <row r="8905" spans="4:8" ht="15.75" customHeight="1" x14ac:dyDescent="0.25">
      <c r="D8905" s="9"/>
      <c r="H8905" s="9"/>
    </row>
    <row r="8906" spans="4:8" ht="15.75" customHeight="1" x14ac:dyDescent="0.25">
      <c r="D8906" s="9"/>
      <c r="H8906" s="9"/>
    </row>
    <row r="8907" spans="4:8" ht="15.75" customHeight="1" x14ac:dyDescent="0.25">
      <c r="D8907" s="9"/>
      <c r="H8907" s="9"/>
    </row>
    <row r="8908" spans="4:8" ht="15.75" customHeight="1" x14ac:dyDescent="0.25">
      <c r="D8908" s="9"/>
      <c r="H8908" s="9"/>
    </row>
    <row r="8909" spans="4:8" ht="15.75" customHeight="1" x14ac:dyDescent="0.25">
      <c r="D8909" s="9"/>
      <c r="H8909" s="9"/>
    </row>
    <row r="8910" spans="4:8" ht="15.75" customHeight="1" x14ac:dyDescent="0.25">
      <c r="D8910" s="9"/>
      <c r="H8910" s="9"/>
    </row>
    <row r="8911" spans="4:8" ht="15.75" customHeight="1" x14ac:dyDescent="0.25">
      <c r="D8911" s="9"/>
      <c r="H8911" s="9"/>
    </row>
    <row r="8912" spans="4:8" ht="15.75" customHeight="1" x14ac:dyDescent="0.25">
      <c r="D8912" s="9"/>
      <c r="H8912" s="9"/>
    </row>
    <row r="8913" spans="1:8" ht="15.75" customHeight="1" x14ac:dyDescent="0.25">
      <c r="D8913" s="9"/>
      <c r="H8913" s="9"/>
    </row>
    <row r="8914" spans="1:8" ht="15.75" customHeight="1" x14ac:dyDescent="0.25">
      <c r="A8914" s="36" t="s">
        <v>21</v>
      </c>
      <c r="B8914" s="36"/>
      <c r="C8914" s="36"/>
      <c r="D8914" s="36"/>
      <c r="E8914" s="36"/>
      <c r="F8914" s="36"/>
      <c r="G8914" s="36"/>
      <c r="H8914" s="36"/>
    </row>
    <row r="8915" spans="1:8" ht="15.75" customHeight="1" x14ac:dyDescent="0.25">
      <c r="A8915" s="17"/>
      <c r="B8915" s="17"/>
      <c r="C8915" s="17"/>
      <c r="D8915" s="18"/>
      <c r="E8915" s="17"/>
      <c r="F8915" s="17"/>
      <c r="G8915" s="17"/>
      <c r="H8915" s="24"/>
    </row>
    <row r="8916" spans="1:8" ht="15.75" customHeight="1" x14ac:dyDescent="0.25">
      <c r="A8916" s="17" t="s">
        <v>28</v>
      </c>
      <c r="B8916" s="17"/>
      <c r="C8916" s="17"/>
      <c r="D8916" s="18"/>
      <c r="E8916" s="17"/>
      <c r="F8916" s="19" t="s">
        <v>24</v>
      </c>
      <c r="G8916" s="21" t="s">
        <v>1360</v>
      </c>
      <c r="H8916" s="22"/>
    </row>
    <row r="8917" spans="1:8" ht="15.75" customHeight="1" x14ac:dyDescent="0.25">
      <c r="A8917" s="17" t="inlineStr">
        <is>
          <t>Dealer-009</t>
        </is>
      </c>
      <c r="B8917" s="17"/>
      <c r="C8917" s="17" t="inlineStr">
        <is>
          <t>ATTN: Contact-001</t>
        </is>
      </c>
      <c r="D8917" s="18"/>
      <c r="E8917" s="17"/>
      <c r="F8917" s="19" t="s">
        <v>29</v>
      </c>
      <c r="G8917" s="17" t="s">
        <v>1365</v>
      </c>
      <c r="H8917" s="18"/>
    </row>
    <row r="8918" spans="1:8" ht="15.75" customHeight="1" x14ac:dyDescent="0.25">
      <c r="A8918" s="17" t="inlineStr">
        <is>
          <t>Address line (redacted)</t>
        </is>
      </c>
      <c r="B8918" s="17"/>
      <c r="C8918" s="17"/>
      <c r="D8918" s="18"/>
      <c r="E8918" s="19"/>
      <c r="F8918" s="17"/>
      <c r="G8918" s="17"/>
      <c r="H8918" s="25"/>
    </row>
    <row r="8919" spans="1:8" ht="15.75" customHeight="1" x14ac:dyDescent="0.25">
      <c r="A8919" s="17" t="inlineStr">
        <is>
          <t>Address line (redacted)</t>
        </is>
      </c>
      <c r="B8919" s="17"/>
      <c r="C8919" s="17"/>
      <c r="D8919" s="18"/>
      <c r="E8919" s="19"/>
      <c r="F8919" s="17"/>
      <c r="G8919" s="17"/>
      <c r="H8919" s="25"/>
    </row>
    <row r="8920" spans="1:8" ht="15.75" customHeight="1" x14ac:dyDescent="0.25">
      <c r="D8920" s="18"/>
      <c r="E8920" s="19"/>
      <c r="F8920" s="17"/>
      <c r="G8920" s="17"/>
      <c r="H8920" s="25"/>
    </row>
    <row r="8921" spans="1:8" ht="15.75" customHeight="1" x14ac:dyDescent="0.25">
      <c r="A8921" s="17" t="s">
        <v>34</v>
      </c>
      <c r="B8921" s="17"/>
      <c r="C8921" s="17"/>
      <c r="D8921" s="18"/>
      <c r="E8921" s="17"/>
      <c r="F8921" s="18"/>
      <c r="G8921" s="17"/>
      <c r="H8921" s="25"/>
    </row>
    <row r="8922" spans="1:8" ht="15.75" customHeight="1" x14ac:dyDescent="0.25">
      <c r="A8922" s="17" t="s">
        <v>35</v>
      </c>
      <c r="B8922" s="17"/>
      <c r="C8922" s="17"/>
      <c r="D8922" s="18"/>
      <c r="E8922" s="17"/>
      <c r="F8922" s="18"/>
      <c r="G8922" s="17"/>
      <c r="H8922" s="25"/>
    </row>
    <row r="8923" spans="1:8" ht="15.75" customHeight="1" x14ac:dyDescent="0.25">
      <c r="A8923" s="17" t="s">
        <v>36</v>
      </c>
      <c r="B8923" s="17"/>
      <c r="C8923" s="17"/>
      <c r="D8923" s="18"/>
      <c r="E8923" s="17"/>
      <c r="F8923" s="18"/>
      <c r="G8923" s="17"/>
      <c r="H8923" s="25"/>
    </row>
    <row r="8924" spans="1:8" ht="15.75" customHeight="1" x14ac:dyDescent="0.25">
      <c r="A8924" s="582" t="s">
        <v>37</v>
      </c>
      <c r="B8924" s="583" t="s">
        <v>38</v>
      </c>
      <c r="C8924" s="584"/>
      <c r="D8924" s="585" t="s">
        <v>39</v>
      </c>
      <c r="E8924" s="586" t="s">
        <v>40</v>
      </c>
      <c r="F8924" s="587" t="s">
        <v>41</v>
      </c>
      <c r="G8924" s="588" t="s">
        <v>42</v>
      </c>
      <c r="H8924" s="589" t="s">
        <v>43</v>
      </c>
    </row>
    <row r="8925" spans="1:8" ht="15.75" customHeight="1" x14ac:dyDescent="0.25">
      <c r="A8925" s="524"/>
      <c r="B8925" s="691" t="s">
        <v>1873</v>
      </c>
      <c r="C8925" s="692"/>
      <c r="D8925" s="655"/>
      <c r="E8925" s="655"/>
      <c r="F8925" s="525"/>
      <c r="G8925" s="251"/>
      <c r="H8925" s="526"/>
    </row>
    <row r="8926" spans="1:8" ht="26.25" customHeight="1" x14ac:dyDescent="0.25">
      <c r="A8926" s="524">
        <v>1</v>
      </c>
      <c r="B8926" s="693" t="s">
        <v>1874</v>
      </c>
      <c r="C8926" s="856"/>
      <c r="D8926" s="106">
        <v>1</v>
      </c>
      <c r="E8926" s="106">
        <v>1</v>
      </c>
      <c r="F8926" s="525">
        <v>1</v>
      </c>
      <c r="G8926" s="251">
        <v>1</v>
      </c>
      <c r="H8926" s="683">
        <f>+G8926*F8926</f>
      </c>
    </row>
    <row r="8927" spans="1:8" ht="15.75" customHeight="1" x14ac:dyDescent="0.25">
      <c r="A8927" s="524"/>
      <c r="B8927" s="682"/>
      <c r="C8927" s="211"/>
      <c r="D8927" s="106"/>
      <c r="E8927" s="106"/>
      <c r="F8927" s="525"/>
      <c r="G8927" s="251"/>
      <c r="H8927" s="683"/>
    </row>
    <row r="8928" spans="1:8" ht="15.75" customHeight="1" x14ac:dyDescent="0.25">
      <c r="A8928" s="524"/>
      <c r="B8928" s="682"/>
      <c r="C8928" s="211"/>
      <c r="D8928" s="664"/>
      <c r="E8928" s="664"/>
      <c r="F8928" s="525"/>
      <c r="G8928" s="251"/>
      <c r="H8928" s="683"/>
    </row>
    <row r="8929" spans="1:8" ht="15.75" customHeight="1" x14ac:dyDescent="0.25">
      <c r="A8929" s="524"/>
      <c r="B8929" s="682"/>
      <c r="C8929" s="211"/>
      <c r="D8929" s="664"/>
      <c r="E8929" s="664"/>
      <c r="F8929" s="525"/>
      <c r="G8929" s="251"/>
      <c r="H8929" s="683"/>
    </row>
    <row r="8930" spans="1:8" ht="15.75" customHeight="1" x14ac:dyDescent="0.25">
      <c r="A8930" s="560"/>
      <c r="B8930" s="593"/>
      <c r="C8930" s="662"/>
      <c r="D8930" s="602"/>
      <c r="E8930" s="602"/>
      <c r="F8930" s="603"/>
      <c r="G8930" s="602"/>
      <c r="H8930" s="604"/>
    </row>
    <row r="8931" spans="1:8" ht="15.75" customHeight="1" x14ac:dyDescent="0.25">
      <c r="A8931" s="62"/>
      <c r="B8931" s="63"/>
      <c r="C8931" s="663" t="s">
        <v>58</v>
      </c>
      <c r="D8931" s="338">
        <f>SUM(D8925:D8930)</f>
      </c>
      <c r="E8931" s="28"/>
      <c r="F8931" s="338"/>
      <c r="G8931" s="339"/>
      <c r="H8931" s="328">
        <f>SUM(H8925:H8930)</f>
      </c>
    </row>
    <row r="8932" spans="1:8" ht="15.75" customHeight="1" x14ac:dyDescent="0.25">
      <c r="A8932" s="69"/>
      <c r="B8932" s="70"/>
      <c r="C8932" s="70"/>
      <c r="D8932" s="71"/>
      <c r="E8932" s="70"/>
      <c r="F8932" s="72"/>
      <c r="G8932" s="73"/>
      <c r="H8932" s="74"/>
    </row>
    <row r="8933" spans="1:8" ht="15.75" customHeight="1" x14ac:dyDescent="0.25">
      <c r="A8933" s="85" t="s">
        <v>72</v>
      </c>
      <c r="B8933" s="85"/>
      <c r="C8933" s="85"/>
      <c r="D8933" s="85"/>
      <c r="E8933" s="85"/>
      <c r="F8933" s="85"/>
      <c r="G8933" s="85"/>
      <c r="H8933" s="85"/>
    </row>
    <row r="8934" spans="1:8" ht="15.75" customHeight="1" x14ac:dyDescent="0.25">
      <c r="A8934" s="76"/>
      <c r="B8934" s="76"/>
      <c r="C8934" s="76"/>
      <c r="D8934" s="77" t="s">
        <v>59</v>
      </c>
      <c r="E8934" s="76" t="s">
        <v>60</v>
      </c>
      <c r="F8934" s="76"/>
      <c r="G8934" s="17"/>
      <c r="H8934" s="25"/>
    </row>
    <row r="8935" spans="1:8" ht="15.75" customHeight="1" x14ac:dyDescent="0.25">
      <c r="A8935" s="76"/>
      <c r="B8935" s="76"/>
      <c r="C8935" s="76"/>
      <c r="D8935" s="77"/>
      <c r="E8935" s="76"/>
      <c r="F8935" s="76"/>
      <c r="G8935" s="17"/>
      <c r="H8935" s="25"/>
    </row>
    <row r="8936" spans="1:8" ht="15.75" customHeight="1" x14ac:dyDescent="0.25">
      <c r="A8936" s="76"/>
      <c r="B8936" s="76"/>
      <c r="C8936" s="76"/>
      <c r="D8936" s="77"/>
      <c r="E8936" s="76" t="s">
        <v>61</v>
      </c>
      <c r="F8936" s="76"/>
      <c r="G8936" s="17"/>
      <c r="H8936" s="25"/>
    </row>
    <row r="8937" spans="1:8" ht="15.75" customHeight="1" x14ac:dyDescent="0.25">
      <c r="D8937" s="9"/>
      <c r="H8937" s="9"/>
    </row>
    <row r="8938" spans="1:8" ht="15.75" customHeight="1" x14ac:dyDescent="0.25">
      <c r="D8938" s="9"/>
      <c r="H8938" s="9"/>
    </row>
    <row r="8939" spans="1:8" ht="15.75" customHeight="1" x14ac:dyDescent="0.25">
      <c r="D8939" s="9"/>
      <c r="H8939" s="9"/>
    </row>
    <row r="8940" spans="1:8" ht="15.75" customHeight="1" x14ac:dyDescent="0.25">
      <c r="D8940" s="9"/>
      <c r="H8940" s="9"/>
    </row>
    <row r="8941" spans="1:8" ht="15.75" customHeight="1" x14ac:dyDescent="0.25">
      <c r="D8941" s="9"/>
      <c r="H8941" s="9"/>
    </row>
    <row r="8942" spans="1:8" ht="15.75" customHeight="1" x14ac:dyDescent="0.25">
      <c r="D8942" s="9"/>
      <c r="H8942" s="9"/>
    </row>
    <row r="8943" spans="1:8" ht="15.75" customHeight="1" x14ac:dyDescent="0.25">
      <c r="D8943" s="9"/>
      <c r="H8943" s="9"/>
    </row>
    <row r="8944" spans="1:8" ht="15.75" customHeight="1" x14ac:dyDescent="0.25">
      <c r="D8944" s="9"/>
      <c r="H8944" s="9"/>
    </row>
    <row r="8945" spans="1:8" ht="15.75" customHeight="1" x14ac:dyDescent="0.25">
      <c r="D8945" s="9"/>
      <c r="H8945" s="9"/>
    </row>
    <row r="8946" spans="1:8" ht="15.75" customHeight="1" x14ac:dyDescent="0.25">
      <c r="D8946" s="9"/>
      <c r="H8946" s="9"/>
    </row>
    <row r="8947" spans="1:8" ht="15.75" customHeight="1" x14ac:dyDescent="0.25">
      <c r="D8947" s="9"/>
      <c r="H8947" s="9"/>
    </row>
    <row r="8948" spans="1:8" ht="15.75" customHeight="1" x14ac:dyDescent="0.25">
      <c r="D8948" s="9"/>
      <c r="H8948" s="9"/>
    </row>
    <row r="8949" spans="1:8" ht="15.75" customHeight="1" x14ac:dyDescent="0.25">
      <c r="D8949" s="9"/>
      <c r="H8949" s="9"/>
    </row>
    <row r="8950" spans="1:8" ht="15.75" customHeight="1" x14ac:dyDescent="0.25">
      <c r="D8950" s="9"/>
      <c r="H8950" s="9"/>
    </row>
    <row r="8951" spans="1:8" ht="15.75" customHeight="1" x14ac:dyDescent="0.25">
      <c r="D8951" s="9"/>
      <c r="H8951" s="9"/>
    </row>
    <row r="8952" spans="1:8" ht="15.75" customHeight="1" x14ac:dyDescent="0.25">
      <c r="D8952" s="9"/>
      <c r="H8952" s="9"/>
    </row>
    <row r="8953" spans="1:8" ht="15.75" customHeight="1" x14ac:dyDescent="0.25">
      <c r="D8953" s="9"/>
      <c r="H8953" s="9"/>
    </row>
    <row r="8954" spans="1:8" ht="15.75" customHeight="1" x14ac:dyDescent="0.25">
      <c r="D8954" s="9"/>
      <c r="H8954" s="9"/>
    </row>
    <row r="8955" spans="1:8" ht="15.75" customHeight="1" x14ac:dyDescent="0.25">
      <c r="D8955" s="9"/>
      <c r="H8955" s="9"/>
    </row>
    <row r="8956" spans="1:8" ht="15.75" customHeight="1" x14ac:dyDescent="0.25">
      <c r="D8956" s="9"/>
      <c r="H8956" s="9"/>
    </row>
    <row r="8957" spans="1:8" ht="15.75" customHeight="1" x14ac:dyDescent="0.25">
      <c r="D8957" s="9"/>
      <c r="H8957" s="9"/>
    </row>
    <row r="8958" spans="1:8" ht="15.75" customHeight="1" x14ac:dyDescent="0.25">
      <c r="D8958" s="9"/>
      <c r="H8958" s="9"/>
    </row>
    <row r="8959" spans="1:8" ht="15.75" customHeight="1" x14ac:dyDescent="0.25">
      <c r="A8959" s="36" t="s">
        <v>21</v>
      </c>
      <c r="B8959" s="36"/>
      <c r="C8959" s="36"/>
      <c r="D8959" s="36"/>
      <c r="E8959" s="36"/>
      <c r="F8959" s="36"/>
      <c r="G8959" s="36"/>
      <c r="H8959" s="36"/>
    </row>
    <row r="8960" spans="1:8" ht="15.75" customHeight="1" x14ac:dyDescent="0.25">
      <c r="A8960" s="17"/>
      <c r="B8960" s="17"/>
      <c r="C8960" s="17"/>
      <c r="D8960" s="18"/>
      <c r="E8960" s="17"/>
      <c r="F8960" s="17"/>
      <c r="G8960" s="17"/>
      <c r="H8960" s="24"/>
    </row>
    <row r="8961" spans="1:8" ht="15.75" customHeight="1" x14ac:dyDescent="0.25">
      <c r="A8961" s="17" t="s">
        <v>28</v>
      </c>
      <c r="B8961" s="17"/>
      <c r="C8961" s="17"/>
      <c r="D8961" s="18"/>
      <c r="E8961" s="17"/>
      <c r="F8961" s="19" t="s">
        <v>24</v>
      </c>
      <c r="G8961" s="21" t="s">
        <v>1367</v>
      </c>
      <c r="H8961" s="22"/>
    </row>
    <row r="8962" spans="1:8" ht="15.75" customHeight="1" x14ac:dyDescent="0.3">
      <c r="A8962" s="17" t="inlineStr">
        <is>
          <t>Dealer-003</t>
        </is>
      </c>
      <c r="B8962" s="87"/>
      <c r="C8962" s="17"/>
      <c r="D8962" s="18"/>
      <c r="E8962" s="17"/>
      <c r="F8962" s="19" t="s">
        <v>29</v>
      </c>
      <c r="G8962" s="17" t="s">
        <v>1368</v>
      </c>
      <c r="H8962" s="18"/>
    </row>
    <row r="8963" spans="1:8" ht="15.75" customHeight="1" x14ac:dyDescent="0.3">
      <c r="A8963" s="17" t="inlineStr">
        <is>
          <t>Address line (redacted)</t>
        </is>
      </c>
      <c r="B8963" s="87"/>
      <c r="C8963" s="17"/>
      <c r="D8963" s="18"/>
      <c r="E8963" s="19"/>
      <c r="F8963" s="17"/>
      <c r="G8963" s="17"/>
      <c r="H8963" s="25"/>
    </row>
    <row r="8964" spans="1:8" ht="15.75" customHeight="1" x14ac:dyDescent="0.3">
      <c r="A8964" s="17" t="inlineStr">
        <is>
          <t>Address line (redacted)</t>
        </is>
      </c>
      <c r="B8964" s="87"/>
      <c r="C8964" s="17"/>
      <c r="D8964" s="24"/>
      <c r="E8964" s="17"/>
      <c r="F8964" s="18"/>
      <c r="G8964" s="17"/>
      <c r="H8964" s="25"/>
    </row>
    <row r="8965" spans="1:8" ht="15.75" customHeight="1" x14ac:dyDescent="0.25">
      <c r="A8965" s="17"/>
      <c r="D8965" s="24"/>
      <c r="E8965" s="17"/>
      <c r="F8965" s="18"/>
      <c r="G8965" s="17"/>
      <c r="H8965" s="25"/>
    </row>
    <row r="8966" spans="1:8" ht="15.75" customHeight="1" x14ac:dyDescent="0.25">
      <c r="A8966" s="17" t="s">
        <v>34</v>
      </c>
      <c r="B8966" s="17"/>
      <c r="C8966" s="17"/>
      <c r="D8966" s="18"/>
      <c r="E8966" s="17"/>
      <c r="F8966" s="18"/>
      <c r="G8966" s="17"/>
      <c r="H8966" s="25"/>
    </row>
    <row r="8967" spans="1:8" ht="15.75" customHeight="1" x14ac:dyDescent="0.25">
      <c r="A8967" s="17" t="s">
        <v>35</v>
      </c>
      <c r="B8967" s="17"/>
      <c r="C8967" s="17"/>
      <c r="D8967" s="18"/>
      <c r="E8967" s="17"/>
      <c r="F8967" s="18"/>
      <c r="G8967" s="17"/>
      <c r="H8967" s="25"/>
    </row>
    <row r="8968" spans="1:8" ht="15.75" customHeight="1" x14ac:dyDescent="0.25">
      <c r="A8968" s="17" t="s">
        <v>36</v>
      </c>
      <c r="B8968" s="17"/>
      <c r="C8968" s="17"/>
      <c r="D8968" s="18"/>
      <c r="E8968" s="17"/>
      <c r="F8968" s="18"/>
      <c r="G8968" s="17"/>
      <c r="H8968" s="25"/>
    </row>
    <row r="8969" spans="1:8" ht="15.75" customHeight="1" x14ac:dyDescent="0.25">
      <c r="A8969" s="26" t="s">
        <v>37</v>
      </c>
      <c r="B8969" s="27" t="s">
        <v>38</v>
      </c>
      <c r="C8969" s="401"/>
      <c r="D8969" s="402" t="s">
        <v>39</v>
      </c>
      <c r="E8969" s="403" t="s">
        <v>40</v>
      </c>
      <c r="F8969" s="30" t="s">
        <v>41</v>
      </c>
      <c r="G8969" s="31" t="s">
        <v>42</v>
      </c>
      <c r="H8969" s="33" t="s">
        <v>43</v>
      </c>
    </row>
    <row r="8970" spans="1:8" ht="15.75" customHeight="1" x14ac:dyDescent="0.25">
      <c r="A8970" s="550"/>
      <c r="B8970" s="551"/>
      <c r="C8970" s="552"/>
      <c r="D8970" s="553"/>
      <c r="E8970" s="553"/>
      <c r="F8970" s="554"/>
      <c r="G8970" s="555"/>
      <c r="H8970" s="556"/>
    </row>
    <row r="8971" spans="1:8" ht="15" customHeight="1" x14ac:dyDescent="0.25">
      <c r="A8971" s="524"/>
      <c r="B8971" s="715" t="s">
        <v>1876</v>
      </c>
      <c r="C8971" s="716"/>
      <c r="D8971" s="664"/>
      <c r="E8971" s="664"/>
      <c r="F8971" s="649"/>
      <c r="G8971" s="525"/>
      <c r="H8971" s="725"/>
    </row>
    <row r="8972" spans="1:8" ht="15.75" customHeight="1" x14ac:dyDescent="0.25">
      <c r="A8972" s="524">
        <v>1</v>
      </c>
      <c r="B8972" s="323" t="s">
        <v>591</v>
      </c>
      <c r="C8972" s="429" t="s">
        <v>438</v>
      </c>
      <c r="D8972" s="664">
        <v>4</v>
      </c>
      <c r="E8972" s="664">
        <v>6</v>
      </c>
      <c r="F8972" s="649">
        <v>23</v>
      </c>
      <c r="G8972" s="772">
        <v>1</v>
      </c>
      <c r="H8972" s="725">
        <f>+G8972*F8972</f>
      </c>
    </row>
    <row r="8973" spans="1:8" ht="15.75" customHeight="1" x14ac:dyDescent="0.25">
      <c r="A8973" s="524">
        <v>2</v>
      </c>
      <c r="B8973" s="323" t="s">
        <v>591</v>
      </c>
      <c r="C8973" s="429" t="s">
        <v>438</v>
      </c>
      <c r="D8973" s="664"/>
      <c r="E8973" s="664"/>
      <c r="F8973" s="649">
        <v>1</v>
      </c>
      <c r="G8973" s="654" t="s">
        <v>571</v>
      </c>
      <c r="H8973" s="725"/>
    </row>
    <row r="8974" spans="1:8" ht="15.75" customHeight="1" x14ac:dyDescent="0.25">
      <c r="A8974" s="524">
        <v>3</v>
      </c>
      <c r="B8974" s="323" t="s">
        <v>166</v>
      </c>
      <c r="C8974" s="479" t="s">
        <v>447</v>
      </c>
      <c r="D8974" s="664">
        <v>2</v>
      </c>
      <c r="E8974" s="664">
        <v>6</v>
      </c>
      <c r="F8974" s="525">
        <f t="shared" ref="F8974:F8976" si="373">+E8974*D8974</f>
      </c>
      <c r="G8974" s="772">
        <v>1</v>
      </c>
      <c r="H8974" s="725">
        <f t="shared" ref="H8974:H8976" si="374">+G8974*F8974</f>
      </c>
    </row>
    <row r="8975" spans="1:8" ht="15.75" customHeight="1" x14ac:dyDescent="0.25">
      <c r="A8975" s="524">
        <v>4</v>
      </c>
      <c r="B8975" s="323" t="s">
        <v>171</v>
      </c>
      <c r="C8975" s="479" t="s">
        <v>450</v>
      </c>
      <c r="D8975" s="664">
        <v>2</v>
      </c>
      <c r="E8975" s="664">
        <v>6</v>
      </c>
      <c r="F8975" s="525">
        <f t="shared" si="373"/>
      </c>
      <c r="G8975" s="772">
        <v>1</v>
      </c>
      <c r="H8975" s="725">
        <f t="shared" si="374"/>
      </c>
    </row>
    <row r="8976" spans="1:8" ht="15.75" customHeight="1" x14ac:dyDescent="0.25">
      <c r="A8976" s="524">
        <v>5</v>
      </c>
      <c r="B8976" s="857" t="s">
        <v>251</v>
      </c>
      <c r="C8976" s="479" t="s">
        <v>449</v>
      </c>
      <c r="D8976" s="664">
        <v>2</v>
      </c>
      <c r="E8976" s="664">
        <v>6</v>
      </c>
      <c r="F8976" s="525">
        <f t="shared" si="373"/>
      </c>
      <c r="G8976" s="772">
        <v>1</v>
      </c>
      <c r="H8976" s="725">
        <f t="shared" si="374"/>
      </c>
    </row>
    <row r="8977" spans="1:8" ht="15" customHeight="1" x14ac:dyDescent="0.25">
      <c r="A8977" s="524"/>
      <c r="B8977" s="715" t="s">
        <v>1877</v>
      </c>
      <c r="C8977" s="716"/>
      <c r="D8977" s="106"/>
      <c r="E8977" s="106"/>
      <c r="F8977" s="649"/>
      <c r="G8977" s="772"/>
      <c r="H8977" s="730"/>
    </row>
    <row r="8978" spans="1:8" ht="15.75" customHeight="1" x14ac:dyDescent="0.25">
      <c r="A8978" s="524">
        <v>6</v>
      </c>
      <c r="B8978" s="323" t="s">
        <v>140</v>
      </c>
      <c r="C8978" s="211" t="s">
        <v>774</v>
      </c>
      <c r="D8978" s="106">
        <v>2</v>
      </c>
      <c r="E8978" s="106">
        <v>6</v>
      </c>
      <c r="F8978" s="649">
        <f>+E8978*D8978</f>
      </c>
      <c r="G8978" s="804">
        <v>1</v>
      </c>
      <c r="H8978" s="725">
        <f t="shared" ref="H8978:H8979" si="375">+G8978*F8978</f>
      </c>
    </row>
    <row r="8979" spans="1:8" ht="15.75" customHeight="1" x14ac:dyDescent="0.25">
      <c r="A8979" s="524">
        <v>7</v>
      </c>
      <c r="B8979" s="323" t="s">
        <v>1878</v>
      </c>
      <c r="C8979" s="211" t="s">
        <v>948</v>
      </c>
      <c r="D8979" s="106">
        <v>4</v>
      </c>
      <c r="E8979" s="106">
        <v>6</v>
      </c>
      <c r="F8979" s="649">
        <v>23</v>
      </c>
      <c r="G8979" s="772">
        <v>1</v>
      </c>
      <c r="H8979" s="725">
        <f t="shared" si="375"/>
      </c>
    </row>
    <row r="8980" spans="1:8" ht="15.75" customHeight="1" x14ac:dyDescent="0.25">
      <c r="A8980" s="524">
        <v>8</v>
      </c>
      <c r="B8980" s="323" t="s">
        <v>1878</v>
      </c>
      <c r="C8980" s="211" t="s">
        <v>948</v>
      </c>
      <c r="D8980" s="106"/>
      <c r="E8980" s="106"/>
      <c r="F8980" s="649">
        <v>1</v>
      </c>
      <c r="G8980" s="654" t="s">
        <v>571</v>
      </c>
      <c r="H8980" s="725"/>
    </row>
    <row r="8981" spans="1:8" ht="15.75" customHeight="1" x14ac:dyDescent="0.25">
      <c r="A8981" s="524"/>
      <c r="B8981" s="323"/>
      <c r="C8981" s="106"/>
      <c r="D8981" s="106"/>
      <c r="E8981" s="106"/>
      <c r="F8981" s="649"/>
      <c r="G8981" s="772"/>
      <c r="H8981" s="725"/>
    </row>
    <row r="8982" spans="1:8" ht="15.75" customHeight="1" x14ac:dyDescent="0.25">
      <c r="A8982" s="47"/>
      <c r="B8982" s="404" t="s">
        <v>1511</v>
      </c>
      <c r="C8982" s="405"/>
      <c r="D8982" s="108"/>
      <c r="E8982" s="108"/>
      <c r="F8982" s="194"/>
      <c r="G8982" s="50"/>
      <c r="H8982" s="45"/>
    </row>
    <row r="8983" spans="1:8" ht="15.75" customHeight="1" x14ac:dyDescent="0.25">
      <c r="A8983" s="47">
        <v>9</v>
      </c>
      <c r="B8983" s="651" t="s">
        <v>172</v>
      </c>
      <c r="C8983" s="323" t="s">
        <v>394</v>
      </c>
      <c r="D8983" s="525">
        <v>5</v>
      </c>
      <c r="E8983" s="525">
        <v>5</v>
      </c>
      <c r="F8983" s="106">
        <v>22</v>
      </c>
      <c r="G8983" s="525">
        <v>1</v>
      </c>
      <c r="H8983" s="725">
        <f>+G8983*F8983</f>
      </c>
    </row>
    <row r="8984" spans="1:8" ht="15.75" customHeight="1" x14ac:dyDescent="0.25">
      <c r="A8984" s="47">
        <v>10</v>
      </c>
      <c r="B8984" s="651" t="s">
        <v>172</v>
      </c>
      <c r="C8984" s="323" t="s">
        <v>394</v>
      </c>
      <c r="D8984" s="106"/>
      <c r="E8984" s="648"/>
      <c r="F8984" s="655">
        <v>3</v>
      </c>
      <c r="G8984" s="654" t="s">
        <v>571</v>
      </c>
      <c r="H8984" s="526"/>
    </row>
    <row r="8985" spans="1:8" ht="15.75" customHeight="1" x14ac:dyDescent="0.25">
      <c r="A8985" s="47">
        <v>11</v>
      </c>
      <c r="B8985" s="651" t="s">
        <v>334</v>
      </c>
      <c r="C8985" s="323" t="s">
        <v>407</v>
      </c>
      <c r="D8985" s="525">
        <v>5</v>
      </c>
      <c r="E8985" s="525">
        <v>5</v>
      </c>
      <c r="F8985" s="106">
        <v>20</v>
      </c>
      <c r="G8985" s="525">
        <v>1</v>
      </c>
      <c r="H8985" s="725">
        <f>+G8985*F8985</f>
      </c>
    </row>
    <row r="8986" spans="1:8" ht="15.75" customHeight="1" x14ac:dyDescent="0.25">
      <c r="A8986" s="47">
        <v>12</v>
      </c>
      <c r="B8986" s="651" t="s">
        <v>334</v>
      </c>
      <c r="C8986" s="323" t="s">
        <v>407</v>
      </c>
      <c r="D8986" s="106"/>
      <c r="E8986" s="648"/>
      <c r="F8986" s="655">
        <v>5</v>
      </c>
      <c r="G8986" s="654" t="s">
        <v>571</v>
      </c>
      <c r="H8986" s="725"/>
    </row>
    <row r="8987" spans="1:8" ht="15.75" customHeight="1" x14ac:dyDescent="0.25">
      <c r="A8987" s="47"/>
      <c r="B8987" s="651"/>
      <c r="C8987" s="323"/>
      <c r="D8987" s="652"/>
      <c r="E8987" s="652"/>
      <c r="F8987" s="106"/>
      <c r="G8987" s="106"/>
      <c r="H8987" s="526"/>
    </row>
    <row r="8988" spans="1:8" ht="15.75" customHeight="1" x14ac:dyDescent="0.25">
      <c r="A8988" s="47"/>
      <c r="B8988" s="652"/>
      <c r="C8988" s="387"/>
      <c r="D8988" s="759"/>
      <c r="E8988" s="777"/>
      <c r="F8988" s="50"/>
      <c r="G8988" s="542"/>
      <c r="H8988" s="45"/>
    </row>
    <row r="8989" spans="1:8" ht="15.75" customHeight="1" x14ac:dyDescent="0.25">
      <c r="A8989" s="62"/>
      <c r="B8989" s="46"/>
      <c r="C8989" s="779" t="s">
        <v>58</v>
      </c>
      <c r="D8989" s="43">
        <f>SUM(D8971:D8988)</f>
      </c>
      <c r="E8989" s="28"/>
      <c r="F8989" s="338">
        <f>SUM(F8971:F8988)</f>
      </c>
      <c r="G8989" s="339"/>
      <c r="H8989" s="328">
        <f>SUM(H8971:H8988)</f>
      </c>
    </row>
    <row r="8990" spans="1:8" ht="15.75" customHeight="1" x14ac:dyDescent="0.25">
      <c r="A8990" s="69"/>
      <c r="B8990" s="70"/>
      <c r="C8990" s="70"/>
      <c r="D8990" s="71"/>
      <c r="E8990" s="70"/>
      <c r="F8990" s="72"/>
      <c r="G8990" s="73"/>
      <c r="H8990" s="74"/>
    </row>
    <row r="8991" spans="1:8" ht="15.75" customHeight="1" x14ac:dyDescent="0.25">
      <c r="A8991" s="85" t="s">
        <v>72</v>
      </c>
      <c r="B8991" s="85"/>
      <c r="C8991" s="85"/>
      <c r="D8991" s="85"/>
      <c r="E8991" s="85"/>
      <c r="F8991" s="85"/>
      <c r="G8991" s="85"/>
      <c r="H8991" s="85"/>
    </row>
    <row r="8992" spans="1:8" ht="15.75" customHeight="1" x14ac:dyDescent="0.25">
      <c r="A8992" s="76"/>
      <c r="B8992" s="76"/>
      <c r="C8992" s="76"/>
      <c r="D8992" s="77" t="s">
        <v>59</v>
      </c>
      <c r="E8992" s="76" t="s">
        <v>60</v>
      </c>
      <c r="F8992" s="76"/>
      <c r="G8992" s="17"/>
      <c r="H8992" s="25"/>
    </row>
    <row r="8993" spans="1:8" ht="15.75" customHeight="1" x14ac:dyDescent="0.25">
      <c r="A8993" s="76"/>
      <c r="B8993" s="76"/>
      <c r="C8993" s="76"/>
      <c r="D8993" s="77"/>
      <c r="E8993" s="76"/>
      <c r="F8993" s="76"/>
      <c r="G8993" s="17"/>
      <c r="H8993" s="25"/>
    </row>
    <row r="8994" spans="1:8" ht="15.75" customHeight="1" x14ac:dyDescent="0.25">
      <c r="A8994" s="76"/>
      <c r="B8994" s="76"/>
      <c r="C8994" s="76"/>
      <c r="D8994" s="77"/>
      <c r="E8994" s="76" t="s">
        <v>61</v>
      </c>
      <c r="F8994" s="76"/>
      <c r="G8994" s="17"/>
      <c r="H8994" s="25"/>
    </row>
    <row r="8995" spans="1:8" ht="15.75" customHeight="1" x14ac:dyDescent="0.25">
      <c r="D8995" s="9"/>
      <c r="H8995" s="9"/>
    </row>
    <row r="8996" spans="1:8" ht="15.75" customHeight="1" x14ac:dyDescent="0.25">
      <c r="D8996" s="9"/>
      <c r="H8996" s="9"/>
    </row>
    <row r="8997" spans="1:8" ht="15.75" customHeight="1" x14ac:dyDescent="0.25">
      <c r="D8997" s="9"/>
      <c r="H8997" s="9"/>
    </row>
    <row r="8998" spans="1:8" ht="15.75" customHeight="1" x14ac:dyDescent="0.25">
      <c r="D8998" s="9"/>
      <c r="H8998" s="9"/>
    </row>
    <row r="8999" spans="1:8" ht="15.75" customHeight="1" x14ac:dyDescent="0.25">
      <c r="D8999" s="9"/>
      <c r="H8999" s="9"/>
    </row>
    <row r="9000" spans="1:8" ht="15.75" customHeight="1" x14ac:dyDescent="0.25">
      <c r="D9000" s="9"/>
      <c r="H9000" s="9"/>
    </row>
    <row r="9001" spans="1:8" ht="15.75" customHeight="1" x14ac:dyDescent="0.25">
      <c r="D9001" s="9"/>
      <c r="H9001" s="9"/>
    </row>
    <row r="9002" spans="1:8" ht="15.75" customHeight="1" x14ac:dyDescent="0.25">
      <c r="D9002" s="9"/>
      <c r="H9002" s="9"/>
    </row>
    <row r="9003" spans="1:8" ht="15.75" customHeight="1" x14ac:dyDescent="0.25">
      <c r="D9003" s="9"/>
      <c r="H9003" s="9"/>
    </row>
    <row r="9004" spans="1:8" ht="15.75" customHeight="1" x14ac:dyDescent="0.25">
      <c r="A9004" s="36" t="s">
        <v>21</v>
      </c>
      <c r="B9004" s="36"/>
      <c r="C9004" s="36"/>
      <c r="D9004" s="36"/>
      <c r="E9004" s="36"/>
      <c r="F9004" s="36"/>
      <c r="G9004" s="36"/>
      <c r="H9004" s="36"/>
    </row>
    <row r="9005" spans="1:8" ht="15.75" customHeight="1" x14ac:dyDescent="0.25">
      <c r="A9005" s="17"/>
      <c r="B9005" s="17"/>
      <c r="C9005" s="17"/>
      <c r="D9005" s="18"/>
      <c r="E9005" s="17"/>
      <c r="F9005" s="17"/>
      <c r="G9005" s="17"/>
      <c r="H9005" s="24"/>
    </row>
    <row r="9006" spans="1:8" ht="15.75" customHeight="1" x14ac:dyDescent="0.25">
      <c r="A9006" s="17" t="s">
        <v>28</v>
      </c>
      <c r="B9006" s="17"/>
      <c r="C9006" s="17"/>
      <c r="D9006" s="18"/>
      <c r="E9006" s="17"/>
      <c r="F9006" s="19" t="s">
        <v>24</v>
      </c>
      <c r="G9006" s="21" t="s">
        <v>1371</v>
      </c>
      <c r="H9006" s="22"/>
    </row>
    <row r="9007" spans="1:8" ht="15.75" customHeight="1" x14ac:dyDescent="0.25">
      <c r="A9007" s="17" t="inlineStr">
        <is>
          <t>Dealer-004</t>
        </is>
      </c>
      <c r="B9007" s="17"/>
      <c r="C9007" s="17"/>
      <c r="D9007" s="18"/>
      <c r="E9007" s="17"/>
      <c r="F9007" s="19" t="s">
        <v>29</v>
      </c>
      <c r="G9007" s="17" t="s">
        <v>1372</v>
      </c>
      <c r="H9007" s="18"/>
    </row>
    <row r="9008" spans="1:8" ht="15.75" customHeight="1" x14ac:dyDescent="0.25">
      <c r="A9008" s="17" t="inlineStr">
        <is>
          <t>Address line (redacted)</t>
        </is>
      </c>
      <c r="B9008" s="17"/>
      <c r="C9008" s="17"/>
      <c r="D9008" s="18"/>
      <c r="E9008" s="19"/>
      <c r="F9008" s="17"/>
      <c r="G9008" s="17"/>
      <c r="H9008" s="25"/>
    </row>
    <row r="9009" spans="1:8" ht="15.75" customHeight="1" x14ac:dyDescent="0.25">
      <c r="A9009" s="17" t="inlineStr">
        <is>
          <t>Address line (redacted)</t>
        </is>
      </c>
      <c r="B9009" s="17"/>
      <c r="C9009" s="17"/>
      <c r="D9009" s="18"/>
      <c r="E9009" s="19"/>
      <c r="F9009" s="17"/>
      <c r="G9009" s="17"/>
      <c r="H9009" s="25"/>
    </row>
    <row r="9010" spans="1:8" ht="15.75" customHeight="1" x14ac:dyDescent="0.25">
      <c r="A9010" s="17"/>
      <c r="B9010" s="17"/>
      <c r="D9010" s="18"/>
      <c r="E9010" s="19"/>
      <c r="F9010" s="17"/>
      <c r="G9010" s="17"/>
      <c r="H9010" s="25"/>
    </row>
    <row r="9011" spans="1:8" ht="15.75" customHeight="1" x14ac:dyDescent="0.25">
      <c r="A9011" s="86"/>
      <c r="B9011" s="86"/>
      <c r="C9011" s="17"/>
      <c r="D9011" s="24"/>
      <c r="E9011" s="17"/>
      <c r="F9011" s="18"/>
      <c r="G9011" s="17"/>
      <c r="H9011" s="25"/>
    </row>
    <row r="9012" spans="1:8" ht="15.75" customHeight="1" x14ac:dyDescent="0.25">
      <c r="D9012" s="24"/>
      <c r="E9012" s="17"/>
      <c r="F9012" s="18"/>
      <c r="G9012" s="17"/>
      <c r="H9012" s="25"/>
    </row>
    <row r="9013" spans="1:8" ht="15.75" customHeight="1" x14ac:dyDescent="0.25">
      <c r="A9013" s="17" t="s">
        <v>34</v>
      </c>
      <c r="B9013" s="17"/>
      <c r="C9013" s="17"/>
      <c r="D9013" s="18"/>
      <c r="E9013" s="17"/>
      <c r="F9013" s="18"/>
      <c r="G9013" s="17"/>
      <c r="H9013" s="25"/>
    </row>
    <row r="9014" spans="1:8" ht="15.75" customHeight="1" x14ac:dyDescent="0.25">
      <c r="A9014" s="17" t="s">
        <v>35</v>
      </c>
      <c r="B9014" s="17"/>
      <c r="C9014" s="17"/>
      <c r="D9014" s="18"/>
      <c r="E9014" s="17"/>
      <c r="F9014" s="18"/>
      <c r="G9014" s="17"/>
      <c r="H9014" s="25"/>
    </row>
    <row r="9015" spans="1:8" ht="15.75" customHeight="1" x14ac:dyDescent="0.25">
      <c r="A9015" s="17" t="s">
        <v>36</v>
      </c>
      <c r="B9015" s="17"/>
      <c r="C9015" s="17"/>
      <c r="D9015" s="18"/>
      <c r="E9015" s="17"/>
      <c r="F9015" s="18"/>
      <c r="G9015" s="17"/>
      <c r="H9015" s="25"/>
    </row>
    <row r="9016" spans="1:8" ht="15.75" customHeight="1" x14ac:dyDescent="0.25">
      <c r="A9016" s="582" t="s">
        <v>37</v>
      </c>
      <c r="B9016" s="583" t="s">
        <v>38</v>
      </c>
      <c r="C9016" s="584"/>
      <c r="D9016" s="585" t="s">
        <v>39</v>
      </c>
      <c r="E9016" s="586" t="s">
        <v>40</v>
      </c>
      <c r="F9016" s="587" t="s">
        <v>41</v>
      </c>
      <c r="G9016" s="588" t="s">
        <v>42</v>
      </c>
      <c r="H9016" s="589" t="s">
        <v>43</v>
      </c>
    </row>
    <row r="9017" spans="1:8" ht="15.75" customHeight="1" x14ac:dyDescent="0.25">
      <c r="A9017" s="116"/>
      <c r="B9017" s="251"/>
      <c r="C9017" s="249"/>
      <c r="D9017" s="251"/>
      <c r="E9017" s="251"/>
      <c r="F9017" s="590"/>
      <c r="G9017" s="251"/>
      <c r="H9017" s="526"/>
    </row>
    <row r="9018" spans="1:8" ht="15.75" customHeight="1" x14ac:dyDescent="0.25">
      <c r="A9018" s="558"/>
      <c r="B9018" s="370" t="s">
        <v>1879</v>
      </c>
      <c r="C9018" s="371"/>
      <c r="D9018" s="234"/>
      <c r="E9018" s="363"/>
      <c r="F9018" s="115"/>
      <c r="G9018" s="115"/>
      <c r="H9018" s="45"/>
    </row>
    <row r="9019" spans="1:8" ht="15.75" customHeight="1" x14ac:dyDescent="0.25">
      <c r="A9019" s="560">
        <v>1</v>
      </c>
      <c r="B9019" s="591" t="s">
        <v>176</v>
      </c>
      <c r="C9019" s="858" t="s">
        <v>531</v>
      </c>
      <c r="D9019" s="557">
        <v>1</v>
      </c>
      <c r="E9019" s="594">
        <v>50</v>
      </c>
      <c r="F9019" s="566">
        <f>+E9019*D9019</f>
      </c>
      <c r="G9019" s="566">
        <v>1</v>
      </c>
      <c r="H9019" s="45">
        <f>G9019*F9019</f>
      </c>
    </row>
    <row r="9020" spans="1:8" ht="15.75" customHeight="1" x14ac:dyDescent="0.25">
      <c r="A9020" s="560"/>
      <c r="B9020" s="370" t="s">
        <v>44</v>
      </c>
      <c r="C9020" s="371"/>
      <c r="D9020" s="613"/>
      <c r="E9020" s="614"/>
      <c r="F9020" s="565"/>
      <c r="G9020" s="566"/>
      <c r="H9020" s="45"/>
    </row>
    <row r="9021" spans="1:8" ht="15.75" customHeight="1" x14ac:dyDescent="0.25">
      <c r="A9021" s="560">
        <v>2</v>
      </c>
      <c r="B9021" s="591" t="s">
        <v>234</v>
      </c>
      <c r="C9021" s="323" t="s">
        <v>369</v>
      </c>
      <c r="D9021" s="613">
        <v>3</v>
      </c>
      <c r="E9021" s="614">
        <v>5</v>
      </c>
      <c r="F9021" s="565">
        <v>13</v>
      </c>
      <c r="G9021" s="566">
        <v>1</v>
      </c>
      <c r="H9021" s="45">
        <f>+G9021*F9021</f>
      </c>
    </row>
    <row r="9022" spans="1:8" ht="15.75" customHeight="1" x14ac:dyDescent="0.25">
      <c r="A9022" s="560">
        <v>3</v>
      </c>
      <c r="B9022" s="591" t="s">
        <v>234</v>
      </c>
      <c r="C9022" s="323" t="s">
        <v>369</v>
      </c>
      <c r="D9022" s="613"/>
      <c r="E9022" s="614"/>
      <c r="F9022" s="565">
        <v>2</v>
      </c>
      <c r="G9022" s="224" t="s">
        <v>571</v>
      </c>
      <c r="H9022" s="45"/>
    </row>
    <row r="9023" spans="1:8" ht="15" customHeight="1" x14ac:dyDescent="0.25">
      <c r="A9023" s="560"/>
      <c r="B9023" s="370" t="s">
        <v>1880</v>
      </c>
      <c r="C9023" s="371"/>
      <c r="D9023" s="613"/>
      <c r="E9023" s="614"/>
      <c r="F9023" s="565"/>
      <c r="G9023" s="566"/>
      <c r="H9023" s="45"/>
    </row>
    <row r="9024" spans="1:8" ht="15.75" customHeight="1" x14ac:dyDescent="0.25">
      <c r="A9024" s="560">
        <v>4</v>
      </c>
      <c r="B9024" s="591" t="s">
        <v>947</v>
      </c>
      <c r="C9024" s="211" t="s">
        <v>948</v>
      </c>
      <c r="D9024" s="613">
        <v>2</v>
      </c>
      <c r="E9024" s="614">
        <v>6</v>
      </c>
      <c r="F9024" s="565">
        <f>+E9024*D9024</f>
      </c>
      <c r="G9024" s="566">
        <v>1</v>
      </c>
      <c r="H9024" s="45">
        <f>+G9024*F9024</f>
      </c>
    </row>
    <row r="9025" spans="1:8" ht="15.75" customHeight="1" x14ac:dyDescent="0.25">
      <c r="A9025" s="560"/>
      <c r="B9025" s="591"/>
      <c r="C9025" s="594"/>
      <c r="D9025" s="613"/>
      <c r="E9025" s="614"/>
      <c r="F9025" s="565"/>
      <c r="G9025" s="566"/>
      <c r="H9025" s="45"/>
    </row>
    <row r="9026" spans="1:8" ht="15.75" customHeight="1" x14ac:dyDescent="0.25">
      <c r="A9026" s="560"/>
      <c r="B9026" s="591"/>
      <c r="C9026" s="594"/>
      <c r="D9026" s="613"/>
      <c r="E9026" s="614"/>
      <c r="F9026" s="565"/>
      <c r="G9026" s="566"/>
      <c r="H9026" s="45"/>
    </row>
    <row r="9027" spans="1:8" ht="15.75" customHeight="1" x14ac:dyDescent="0.25">
      <c r="A9027" s="560"/>
      <c r="B9027" s="592"/>
      <c r="C9027" s="594"/>
      <c r="D9027" s="613"/>
      <c r="E9027" s="614"/>
      <c r="F9027" s="565"/>
      <c r="G9027" s="566"/>
      <c r="H9027" s="45"/>
    </row>
    <row r="9028" spans="1:8" ht="15.75" customHeight="1" x14ac:dyDescent="0.25">
      <c r="A9028" s="560"/>
      <c r="B9028" s="593"/>
      <c r="C9028" s="594"/>
      <c r="D9028" s="602"/>
      <c r="E9028" s="602"/>
      <c r="F9028" s="603"/>
      <c r="G9028" s="602"/>
      <c r="H9028" s="604"/>
    </row>
    <row r="9029" spans="1:8" ht="15.75" customHeight="1" x14ac:dyDescent="0.25">
      <c r="A9029" s="62"/>
      <c r="B9029" s="63"/>
      <c r="C9029" s="64"/>
      <c r="D9029" s="338">
        <f>SUM(D9018:D9028)</f>
      </c>
      <c r="E9029" s="28"/>
      <c r="F9029" s="338">
        <f>SUM(F9018:F9028)</f>
      </c>
      <c r="G9029" s="339"/>
      <c r="H9029" s="328">
        <f>SUM(H9019:H9028)</f>
      </c>
    </row>
    <row r="9030" spans="1:8" ht="15.75" customHeight="1" x14ac:dyDescent="0.25">
      <c r="A9030" s="69"/>
      <c r="B9030" s="70"/>
      <c r="C9030" s="70"/>
      <c r="D9030" s="71"/>
      <c r="E9030" s="70"/>
      <c r="F9030" s="72"/>
      <c r="G9030" s="73"/>
      <c r="H9030" s="74"/>
    </row>
    <row r="9031" spans="1:8" ht="15.75" customHeight="1" x14ac:dyDescent="0.25">
      <c r="A9031" s="85" t="s">
        <v>72</v>
      </c>
      <c r="B9031" s="85"/>
      <c r="C9031" s="85"/>
      <c r="D9031" s="85"/>
      <c r="E9031" s="85"/>
      <c r="F9031" s="85"/>
      <c r="G9031" s="85"/>
      <c r="H9031" s="85"/>
    </row>
    <row r="9032" spans="1:8" ht="15.75" customHeight="1" x14ac:dyDescent="0.25">
      <c r="A9032" s="76"/>
      <c r="B9032" s="76"/>
      <c r="C9032" s="76"/>
      <c r="D9032" s="77" t="s">
        <v>59</v>
      </c>
      <c r="E9032" s="76" t="s">
        <v>60</v>
      </c>
      <c r="F9032" s="76"/>
      <c r="G9032" s="17"/>
      <c r="H9032" s="25"/>
    </row>
    <row r="9033" spans="1:8" ht="15.75" customHeight="1" x14ac:dyDescent="0.25">
      <c r="A9033" s="76"/>
      <c r="B9033" s="76"/>
      <c r="C9033" s="76"/>
      <c r="D9033" s="77"/>
      <c r="E9033" s="76"/>
      <c r="F9033" s="76"/>
      <c r="G9033" s="17"/>
      <c r="H9033" s="25"/>
    </row>
    <row r="9034" spans="1:8" ht="15.75" customHeight="1" x14ac:dyDescent="0.25">
      <c r="A9034" s="76"/>
      <c r="B9034" s="76"/>
      <c r="C9034" s="76"/>
      <c r="D9034" s="77"/>
      <c r="E9034" s="76" t="s">
        <v>61</v>
      </c>
      <c r="F9034" s="76"/>
      <c r="G9034" s="17"/>
      <c r="H9034" s="25"/>
    </row>
    <row r="9035" spans="1:8" ht="15.75" customHeight="1" x14ac:dyDescent="0.25">
      <c r="D9035" s="9"/>
      <c r="H9035" s="9"/>
    </row>
    <row r="9036" spans="1:8" ht="15.75" customHeight="1" x14ac:dyDescent="0.25">
      <c r="D9036" s="9"/>
      <c r="H9036" s="9"/>
    </row>
    <row r="9037" spans="1:8" ht="15.75" customHeight="1" x14ac:dyDescent="0.25">
      <c r="D9037" s="9"/>
      <c r="H9037" s="9"/>
    </row>
    <row r="9038" spans="1:8" ht="15.75" customHeight="1" x14ac:dyDescent="0.25">
      <c r="D9038" s="9"/>
      <c r="H9038" s="9"/>
    </row>
    <row r="9039" spans="1:8" ht="15.75" customHeight="1" x14ac:dyDescent="0.25">
      <c r="D9039" s="9"/>
      <c r="H9039" s="9"/>
    </row>
    <row r="9040" spans="1:8" ht="15.75" customHeight="1" x14ac:dyDescent="0.25">
      <c r="D9040" s="9"/>
      <c r="H9040" s="9"/>
    </row>
    <row r="9041" spans="4:8" ht="15.75" customHeight="1" x14ac:dyDescent="0.25">
      <c r="D9041" s="9"/>
      <c r="H9041" s="9"/>
    </row>
    <row r="9042" spans="4:8" ht="15.75" customHeight="1" x14ac:dyDescent="0.25">
      <c r="D9042" s="9"/>
      <c r="H9042" s="9"/>
    </row>
    <row r="9043" spans="4:8" ht="15.75" customHeight="1" x14ac:dyDescent="0.25">
      <c r="D9043" s="9"/>
      <c r="H9043" s="9"/>
    </row>
    <row r="9044" spans="4:8" ht="15.75" customHeight="1" x14ac:dyDescent="0.25">
      <c r="D9044" s="9"/>
      <c r="H9044" s="9"/>
    </row>
    <row r="9045" spans="4:8" ht="15.75" customHeight="1" x14ac:dyDescent="0.25">
      <c r="D9045" s="9"/>
      <c r="H9045" s="9"/>
    </row>
    <row r="9046" spans="4:8" ht="15.75" customHeight="1" x14ac:dyDescent="0.25">
      <c r="D9046" s="9"/>
      <c r="H9046" s="9"/>
    </row>
    <row r="9047" spans="4:8" ht="15.75" customHeight="1" x14ac:dyDescent="0.25">
      <c r="D9047" s="9"/>
      <c r="H9047" s="9"/>
    </row>
    <row r="9048" spans="4:8" ht="15.75" customHeight="1" x14ac:dyDescent="0.25">
      <c r="D9048" s="9"/>
      <c r="H9048" s="9"/>
    </row>
    <row r="9049" spans="4:8" ht="15.75" customHeight="1" x14ac:dyDescent="0.25">
      <c r="D9049" s="9"/>
      <c r="H9049" s="9"/>
    </row>
    <row r="9050" spans="4:8" ht="15.75" customHeight="1" x14ac:dyDescent="0.25">
      <c r="D9050" s="9"/>
      <c r="H9050" s="9"/>
    </row>
    <row r="9051" spans="4:8" ht="15.75" customHeight="1" x14ac:dyDescent="0.25">
      <c r="D9051" s="9"/>
      <c r="H9051" s="9"/>
    </row>
    <row r="9052" spans="4:8" ht="15.75" customHeight="1" x14ac:dyDescent="0.25">
      <c r="D9052" s="9"/>
      <c r="H9052" s="9"/>
    </row>
    <row r="9053" spans="4:8" ht="15.75" customHeight="1" x14ac:dyDescent="0.25">
      <c r="D9053" s="9"/>
      <c r="H9053" s="9"/>
    </row>
    <row r="9054" spans="4:8" ht="15.75" customHeight="1" x14ac:dyDescent="0.25">
      <c r="D9054" s="9"/>
      <c r="H9054" s="9"/>
    </row>
    <row r="9055" spans="4:8" ht="15.75" customHeight="1" x14ac:dyDescent="0.25">
      <c r="D9055" s="9"/>
      <c r="H9055" s="9"/>
    </row>
    <row r="9056" spans="4:8" ht="15.75" customHeight="1" x14ac:dyDescent="0.25">
      <c r="D9056" s="9"/>
      <c r="H9056" s="9"/>
    </row>
    <row r="9057" spans="4:8" ht="15.75" customHeight="1" x14ac:dyDescent="0.25">
      <c r="D9057" s="9"/>
      <c r="H9057" s="9"/>
    </row>
    <row r="9058" spans="4:8" ht="15.75" customHeight="1" x14ac:dyDescent="0.25">
      <c r="D9058" s="9"/>
      <c r="H9058" s="9"/>
    </row>
    <row r="9059" spans="4:8" ht="15.75" customHeight="1" x14ac:dyDescent="0.25">
      <c r="D9059" s="9"/>
      <c r="H9059" s="9"/>
    </row>
    <row r="9060" spans="4:8" ht="15.75" customHeight="1" x14ac:dyDescent="0.25">
      <c r="D9060" s="9"/>
      <c r="H9060" s="9"/>
    </row>
    <row r="9061" spans="4:8" ht="15.75" customHeight="1" x14ac:dyDescent="0.25">
      <c r="D9061" s="9"/>
      <c r="H9061" s="9"/>
    </row>
    <row r="9062" spans="4:8" ht="15.75" customHeight="1" x14ac:dyDescent="0.25">
      <c r="D9062" s="9"/>
      <c r="H9062" s="9"/>
    </row>
    <row r="9063" spans="4:8" ht="15.75" customHeight="1" x14ac:dyDescent="0.25">
      <c r="D9063" s="9"/>
      <c r="H9063" s="9"/>
    </row>
    <row r="9064" spans="4:8" ht="15.75" customHeight="1" x14ac:dyDescent="0.25">
      <c r="D9064" s="9"/>
      <c r="H9064" s="9"/>
    </row>
    <row r="9065" spans="4:8" ht="15.75" customHeight="1" x14ac:dyDescent="0.25">
      <c r="D9065" s="9"/>
      <c r="H9065" s="9"/>
    </row>
    <row r="9066" spans="4:8" ht="15.75" customHeight="1" x14ac:dyDescent="0.25">
      <c r="D9066" s="9"/>
      <c r="H9066" s="9"/>
    </row>
    <row r="9067" spans="4:8" ht="15.75" customHeight="1" x14ac:dyDescent="0.25">
      <c r="D9067" s="9"/>
      <c r="H9067" s="9"/>
    </row>
    <row r="9068" spans="4:8" ht="15.75" customHeight="1" x14ac:dyDescent="0.25">
      <c r="D9068" s="9"/>
      <c r="H9068" s="9"/>
    </row>
    <row r="9069" spans="4:8" ht="15.75" customHeight="1" x14ac:dyDescent="0.25">
      <c r="D9069" s="9"/>
      <c r="H9069" s="9"/>
    </row>
    <row r="9070" spans="4:8" ht="15.75" customHeight="1" x14ac:dyDescent="0.25">
      <c r="D9070" s="9"/>
      <c r="H9070" s="9"/>
    </row>
    <row r="9071" spans="4:8" ht="15.75" customHeight="1" x14ac:dyDescent="0.25">
      <c r="D9071" s="9"/>
      <c r="H9071" s="9"/>
    </row>
    <row r="9072" spans="4:8" ht="15.75" customHeight="1" x14ac:dyDescent="0.25">
      <c r="D9072" s="9"/>
      <c r="H9072" s="9"/>
    </row>
    <row r="9073" spans="1:15" ht="15.75" customHeight="1" x14ac:dyDescent="0.25">
      <c r="D9073" s="9"/>
      <c r="H9073" s="9"/>
    </row>
    <row r="9074" spans="1:15" ht="15.75" customHeight="1" x14ac:dyDescent="0.25">
      <c r="A9074" s="36" t="s">
        <v>21</v>
      </c>
      <c r="B9074" s="36"/>
      <c r="C9074" s="36"/>
      <c r="D9074" s="36"/>
      <c r="E9074" s="36"/>
      <c r="F9074" s="36"/>
      <c r="G9074" s="36"/>
      <c r="H9074" s="36"/>
    </row>
    <row r="9075" spans="1:15" ht="15.75" customHeight="1" x14ac:dyDescent="0.25">
      <c r="A9075" s="17"/>
      <c r="B9075" s="17"/>
      <c r="C9075" s="17"/>
      <c r="D9075" s="18"/>
      <c r="E9075" s="17"/>
      <c r="F9075" s="17"/>
      <c r="G9075" s="17"/>
      <c r="H9075" s="24"/>
    </row>
    <row r="9076" spans="1:15" ht="15.75" customHeight="1" x14ac:dyDescent="0.25">
      <c r="A9076" s="17" t="s">
        <v>28</v>
      </c>
      <c r="B9076" s="17"/>
      <c r="C9076" s="17"/>
      <c r="D9076" s="18"/>
      <c r="E9076" s="17"/>
      <c r="F9076" s="19" t="s">
        <v>24</v>
      </c>
      <c r="G9076" s="21" t="s">
        <v>1373</v>
      </c>
      <c r="H9076" s="22"/>
    </row>
    <row r="9077" spans="1:15" ht="15.75" customHeight="1" x14ac:dyDescent="0.25">
      <c r="A9077" s="17" t="inlineStr">
        <is>
          <t>Dealer-009</t>
        </is>
      </c>
      <c r="B9077" s="17"/>
      <c r="C9077" s="17" t="inlineStr">
        <is>
          <t>ATTN: Contact-001</t>
        </is>
      </c>
      <c r="D9077" s="18"/>
      <c r="E9077" s="17"/>
      <c r="F9077" s="19" t="s">
        <v>29</v>
      </c>
      <c r="G9077" s="17" t="s">
        <v>1374</v>
      </c>
      <c r="H9077" s="18"/>
    </row>
    <row r="9078" spans="1:15" ht="15.75" customHeight="1" x14ac:dyDescent="0.25">
      <c r="A9078" s="17" t="inlineStr">
        <is>
          <t>Address line (redacted)</t>
        </is>
      </c>
      <c r="B9078" s="17"/>
      <c r="C9078" s="17"/>
      <c r="D9078" s="18"/>
      <c r="E9078" s="19"/>
      <c r="F9078" s="17"/>
      <c r="G9078" s="17"/>
      <c r="H9078" s="25"/>
    </row>
    <row r="9079" spans="1:15" ht="15.75" customHeight="1" x14ac:dyDescent="0.25">
      <c r="A9079" s="17" t="inlineStr">
        <is>
          <t>Address line (redacted)</t>
        </is>
      </c>
      <c r="B9079" s="17"/>
      <c r="C9079" s="17"/>
      <c r="D9079" s="18"/>
      <c r="E9079" s="19"/>
      <c r="F9079" s="17"/>
      <c r="G9079" s="17"/>
      <c r="H9079" s="25"/>
    </row>
    <row r="9080" spans="1:15" ht="15.75" customHeight="1" x14ac:dyDescent="0.25">
      <c r="D9080" s="18"/>
      <c r="E9080" s="19"/>
      <c r="F9080" s="17"/>
      <c r="G9080" s="17"/>
      <c r="H9080" s="25"/>
    </row>
    <row r="9081" spans="1:15" ht="15.75" customHeight="1" x14ac:dyDescent="0.25">
      <c r="A9081" s="17" t="s">
        <v>34</v>
      </c>
      <c r="B9081" s="17"/>
      <c r="C9081" s="17"/>
      <c r="D9081" s="18"/>
      <c r="E9081" s="17"/>
      <c r="F9081" s="18"/>
      <c r="G9081" s="17"/>
      <c r="H9081" s="25"/>
    </row>
    <row r="9082" spans="1:15" ht="15.75" customHeight="1" x14ac:dyDescent="0.25">
      <c r="A9082" s="17" t="s">
        <v>35</v>
      </c>
      <c r="B9082" s="17"/>
      <c r="C9082" s="17"/>
      <c r="D9082" s="18"/>
      <c r="E9082" s="17"/>
      <c r="F9082" s="18"/>
      <c r="G9082" s="17"/>
      <c r="H9082" s="25"/>
    </row>
    <row r="9083" spans="1:15" ht="15.75" customHeight="1" x14ac:dyDescent="0.25">
      <c r="A9083" s="17" t="s">
        <v>36</v>
      </c>
      <c r="B9083" s="17"/>
      <c r="C9083" s="17"/>
      <c r="D9083" s="18"/>
      <c r="E9083" s="17"/>
      <c r="F9083" s="18"/>
      <c r="G9083" s="17"/>
      <c r="H9083" s="25"/>
    </row>
    <row r="9084" spans="1:15" ht="15.75" customHeight="1" x14ac:dyDescent="0.25">
      <c r="A9084" s="582" t="s">
        <v>37</v>
      </c>
      <c r="B9084" s="859" t="s">
        <v>38</v>
      </c>
      <c r="C9084" s="587"/>
      <c r="D9084" s="860" t="s">
        <v>39</v>
      </c>
      <c r="E9084" s="586" t="s">
        <v>40</v>
      </c>
      <c r="F9084" s="587" t="s">
        <v>41</v>
      </c>
      <c r="G9084" s="582" t="s">
        <v>42</v>
      </c>
      <c r="H9084" s="861" t="s">
        <v>43</v>
      </c>
      <c r="I9084" s="389"/>
      <c r="J9084" s="389"/>
      <c r="K9084" s="389"/>
      <c r="L9084" s="389"/>
      <c r="M9084" s="389"/>
      <c r="N9084" s="389"/>
      <c r="O9084" s="389"/>
    </row>
    <row r="9085" spans="1:15" ht="15" customHeight="1" x14ac:dyDescent="0.25">
      <c r="A9085" s="524"/>
      <c r="B9085" s="691" t="s">
        <v>1623</v>
      </c>
      <c r="C9085" s="692"/>
      <c r="D9085" s="655"/>
      <c r="E9085" s="655"/>
      <c r="F9085" s="525"/>
      <c r="G9085" s="251"/>
      <c r="H9085" s="526"/>
    </row>
    <row r="9086" spans="1:15" ht="15.75" customHeight="1" x14ac:dyDescent="0.25">
      <c r="A9086" s="524">
        <v>1</v>
      </c>
      <c r="B9086" s="862" t="s">
        <v>826</v>
      </c>
      <c r="C9086" s="323" t="s">
        <v>377</v>
      </c>
      <c r="D9086" s="652">
        <v>10</v>
      </c>
      <c r="E9086" s="652">
        <v>5</v>
      </c>
      <c r="F9086" s="525">
        <v>42</v>
      </c>
      <c r="G9086" s="251">
        <v>1</v>
      </c>
      <c r="H9086" s="683">
        <f>+G9086*F9086</f>
      </c>
    </row>
    <row r="9087" spans="1:15" ht="15.75" customHeight="1" x14ac:dyDescent="0.25">
      <c r="A9087" s="524">
        <v>2</v>
      </c>
      <c r="B9087" s="862" t="s">
        <v>826</v>
      </c>
      <c r="C9087" s="323" t="s">
        <v>377</v>
      </c>
      <c r="D9087" s="653"/>
      <c r="E9087" s="653"/>
      <c r="F9087" s="525">
        <v>8</v>
      </c>
      <c r="G9087" s="654" t="s">
        <v>571</v>
      </c>
      <c r="H9087" s="683"/>
    </row>
    <row r="9088" spans="1:15" ht="16.5" customHeight="1" x14ac:dyDescent="0.25">
      <c r="A9088" s="524">
        <v>3</v>
      </c>
      <c r="B9088" s="268" t="s">
        <v>1881</v>
      </c>
      <c r="C9088" s="863" t="s">
        <v>1855</v>
      </c>
      <c r="D9088" s="652">
        <v>2.5</v>
      </c>
      <c r="E9088" s="652">
        <v>10</v>
      </c>
      <c r="F9088" s="525">
        <v>22</v>
      </c>
      <c r="G9088" s="251">
        <v>1</v>
      </c>
      <c r="H9088" s="683">
        <f>+G9088*F9088</f>
      </c>
    </row>
    <row r="9089" spans="1:8" ht="16.5" customHeight="1" x14ac:dyDescent="0.25">
      <c r="A9089" s="524">
        <v>4</v>
      </c>
      <c r="B9089" s="268" t="s">
        <v>1881</v>
      </c>
      <c r="C9089" s="863" t="s">
        <v>1855</v>
      </c>
      <c r="D9089" s="653"/>
      <c r="E9089" s="653"/>
      <c r="F9089" s="525">
        <v>3</v>
      </c>
      <c r="G9089" s="654" t="s">
        <v>571</v>
      </c>
      <c r="H9089" s="683"/>
    </row>
    <row r="9090" spans="1:8" ht="16.5" customHeight="1" x14ac:dyDescent="0.25">
      <c r="A9090" s="524">
        <v>5</v>
      </c>
      <c r="B9090" s="268" t="s">
        <v>1881</v>
      </c>
      <c r="C9090" s="863" t="s">
        <v>1855</v>
      </c>
      <c r="D9090" s="365">
        <v>5</v>
      </c>
      <c r="E9090" s="365">
        <v>1</v>
      </c>
      <c r="F9090" s="525">
        <f>+E9090*D9090</f>
      </c>
      <c r="G9090" s="864">
        <v>1</v>
      </c>
      <c r="H9090" s="683">
        <f t="shared" ref="H9090:H9091" si="376">+G9090*F9090</f>
      </c>
    </row>
    <row r="9091" spans="1:8" ht="15.75" customHeight="1" x14ac:dyDescent="0.25">
      <c r="A9091" s="524">
        <v>6</v>
      </c>
      <c r="B9091" s="268" t="s">
        <v>172</v>
      </c>
      <c r="C9091" s="323" t="s">
        <v>394</v>
      </c>
      <c r="D9091" s="652">
        <v>5</v>
      </c>
      <c r="E9091" s="652">
        <v>5</v>
      </c>
      <c r="F9091" s="525">
        <v>22</v>
      </c>
      <c r="G9091" s="251">
        <v>1</v>
      </c>
      <c r="H9091" s="683">
        <f t="shared" si="376"/>
      </c>
    </row>
    <row r="9092" spans="1:8" ht="15.75" customHeight="1" x14ac:dyDescent="0.25">
      <c r="A9092" s="524">
        <v>7</v>
      </c>
      <c r="B9092" s="268" t="s">
        <v>172</v>
      </c>
      <c r="C9092" s="323" t="s">
        <v>394</v>
      </c>
      <c r="D9092" s="653"/>
      <c r="E9092" s="653"/>
      <c r="F9092" s="525">
        <v>3</v>
      </c>
      <c r="G9092" s="654" t="s">
        <v>571</v>
      </c>
      <c r="H9092" s="683"/>
    </row>
    <row r="9093" spans="1:8" ht="15.75" customHeight="1" x14ac:dyDescent="0.25">
      <c r="A9093" s="524">
        <v>8</v>
      </c>
      <c r="B9093" s="268" t="s">
        <v>176</v>
      </c>
      <c r="C9093" s="323" t="s">
        <v>398</v>
      </c>
      <c r="D9093" s="652">
        <v>3</v>
      </c>
      <c r="E9093" s="652">
        <v>5</v>
      </c>
      <c r="F9093" s="525">
        <v>14</v>
      </c>
      <c r="G9093" s="251">
        <v>1</v>
      </c>
      <c r="H9093" s="683">
        <f>+G9093*F9093</f>
      </c>
    </row>
    <row r="9094" spans="1:8" ht="15.75" customHeight="1" x14ac:dyDescent="0.25">
      <c r="A9094" s="524">
        <v>9</v>
      </c>
      <c r="B9094" s="268" t="s">
        <v>176</v>
      </c>
      <c r="C9094" s="323" t="s">
        <v>398</v>
      </c>
      <c r="D9094" s="653"/>
      <c r="E9094" s="653"/>
      <c r="F9094" s="525">
        <v>1</v>
      </c>
      <c r="G9094" s="654" t="s">
        <v>571</v>
      </c>
      <c r="H9094" s="683"/>
    </row>
    <row r="9095" spans="1:8" ht="15.75" customHeight="1" x14ac:dyDescent="0.25">
      <c r="A9095" s="524">
        <v>10</v>
      </c>
      <c r="B9095" s="268" t="s">
        <v>322</v>
      </c>
      <c r="C9095" s="323" t="s">
        <v>361</v>
      </c>
      <c r="D9095" s="106">
        <v>2</v>
      </c>
      <c r="E9095" s="106">
        <v>5</v>
      </c>
      <c r="F9095" s="525">
        <v>10</v>
      </c>
      <c r="G9095" s="251">
        <v>1</v>
      </c>
      <c r="H9095" s="683">
        <f>+G9095*F9095</f>
      </c>
    </row>
    <row r="9096" spans="1:8" ht="15.75" customHeight="1" x14ac:dyDescent="0.25">
      <c r="A9096" s="524"/>
      <c r="B9096" s="98" t="s">
        <v>599</v>
      </c>
      <c r="C9096" s="99"/>
      <c r="D9096" s="106"/>
      <c r="E9096" s="106"/>
      <c r="F9096" s="525"/>
      <c r="G9096" s="251"/>
      <c r="H9096" s="683"/>
    </row>
    <row r="9097" spans="1:8" ht="15.75" customHeight="1" x14ac:dyDescent="0.25">
      <c r="A9097" s="524">
        <v>11</v>
      </c>
      <c r="B9097" s="682" t="s">
        <v>656</v>
      </c>
      <c r="C9097" s="479" t="s">
        <v>423</v>
      </c>
      <c r="D9097" s="664">
        <v>4</v>
      </c>
      <c r="E9097" s="664">
        <v>1</v>
      </c>
      <c r="F9097" s="525">
        <v>4</v>
      </c>
      <c r="G9097" s="251">
        <v>1</v>
      </c>
      <c r="H9097" s="683">
        <f t="shared" ref="H9097:H9098" si="377">+G9097*F9097</f>
      </c>
    </row>
    <row r="9098" spans="1:8" ht="15.75" customHeight="1" x14ac:dyDescent="0.25">
      <c r="A9098" s="524">
        <v>12</v>
      </c>
      <c r="B9098" s="682" t="s">
        <v>153</v>
      </c>
      <c r="C9098" s="429" t="s">
        <v>436</v>
      </c>
      <c r="D9098" s="652">
        <v>4</v>
      </c>
      <c r="E9098" s="652">
        <v>6</v>
      </c>
      <c r="F9098" s="679">
        <v>23</v>
      </c>
      <c r="G9098" s="681">
        <v>1</v>
      </c>
      <c r="H9098" s="683">
        <f t="shared" si="377"/>
      </c>
    </row>
    <row r="9099" spans="1:8" ht="15.75" customHeight="1" x14ac:dyDescent="0.25">
      <c r="A9099" s="524">
        <v>13</v>
      </c>
      <c r="B9099" s="682" t="s">
        <v>153</v>
      </c>
      <c r="C9099" s="429" t="s">
        <v>436</v>
      </c>
      <c r="D9099" s="759"/>
      <c r="E9099" s="759"/>
      <c r="F9099" s="679">
        <v>1</v>
      </c>
      <c r="G9099" s="684" t="s">
        <v>571</v>
      </c>
      <c r="H9099" s="683"/>
    </row>
    <row r="9100" spans="1:8" ht="15.75" customHeight="1" x14ac:dyDescent="0.25">
      <c r="A9100" s="524"/>
      <c r="B9100" s="98" t="s">
        <v>1055</v>
      </c>
      <c r="C9100" s="99"/>
      <c r="D9100" s="106"/>
      <c r="E9100" s="106"/>
      <c r="F9100" s="679"/>
      <c r="G9100" s="742"/>
      <c r="H9100" s="683"/>
    </row>
    <row r="9101" spans="1:8" ht="15.75" customHeight="1" x14ac:dyDescent="0.25">
      <c r="A9101" s="524">
        <v>14</v>
      </c>
      <c r="B9101" s="693" t="s">
        <v>1797</v>
      </c>
      <c r="C9101" s="865" t="s">
        <v>863</v>
      </c>
      <c r="D9101" s="651">
        <v>6</v>
      </c>
      <c r="E9101" s="651">
        <v>4</v>
      </c>
      <c r="F9101" s="679">
        <v>22</v>
      </c>
      <c r="G9101" s="742">
        <v>1</v>
      </c>
      <c r="H9101" s="683">
        <f>+G9101*F9101</f>
      </c>
    </row>
    <row r="9102" spans="1:8" ht="15.75" customHeight="1" x14ac:dyDescent="0.25">
      <c r="A9102" s="524">
        <v>15</v>
      </c>
      <c r="B9102" s="693" t="s">
        <v>1797</v>
      </c>
      <c r="C9102" s="865" t="s">
        <v>863</v>
      </c>
      <c r="D9102" s="651"/>
      <c r="E9102" s="651"/>
      <c r="F9102" s="679">
        <v>2</v>
      </c>
      <c r="G9102" s="684" t="s">
        <v>571</v>
      </c>
      <c r="H9102" s="683"/>
    </row>
    <row r="9103" spans="1:8" ht="15.75" customHeight="1" x14ac:dyDescent="0.25">
      <c r="A9103" s="524"/>
      <c r="B9103" s="98" t="s">
        <v>1882</v>
      </c>
      <c r="C9103" s="99"/>
      <c r="D9103" s="106"/>
      <c r="E9103" s="106"/>
      <c r="F9103" s="679"/>
      <c r="G9103" s="742"/>
      <c r="H9103" s="683"/>
    </row>
    <row r="9104" spans="1:8" ht="15.75" customHeight="1" x14ac:dyDescent="0.25">
      <c r="A9104" s="524">
        <v>16</v>
      </c>
      <c r="B9104" s="682" t="s">
        <v>1883</v>
      </c>
      <c r="C9104" s="325" t="s">
        <v>497</v>
      </c>
      <c r="D9104" s="106">
        <v>4</v>
      </c>
      <c r="E9104" s="106">
        <v>25</v>
      </c>
      <c r="F9104" s="679">
        <f t="shared" ref="F9104:F9105" si="378">+E9104*D9104</f>
      </c>
      <c r="G9104" s="681">
        <v>1</v>
      </c>
      <c r="H9104" s="683">
        <f t="shared" ref="H9104:H9105" si="379">+G9104*F9104</f>
      </c>
    </row>
    <row r="9105" spans="1:15" ht="15.75" customHeight="1" x14ac:dyDescent="0.25">
      <c r="A9105" s="524">
        <v>17</v>
      </c>
      <c r="B9105" s="682" t="s">
        <v>251</v>
      </c>
      <c r="C9105" s="325" t="s">
        <v>506</v>
      </c>
      <c r="D9105" s="106">
        <v>3</v>
      </c>
      <c r="E9105" s="106">
        <v>20</v>
      </c>
      <c r="F9105" s="679">
        <f t="shared" si="378"/>
      </c>
      <c r="G9105" s="681">
        <v>1</v>
      </c>
      <c r="H9105" s="683">
        <f t="shared" si="379"/>
      </c>
    </row>
    <row r="9106" spans="1:15" ht="15.75" customHeight="1" x14ac:dyDescent="0.25">
      <c r="A9106" s="524"/>
      <c r="B9106" s="98" t="s">
        <v>1884</v>
      </c>
      <c r="C9106" s="99"/>
      <c r="D9106" s="106"/>
      <c r="E9106" s="106"/>
      <c r="F9106" s="679"/>
      <c r="G9106" s="681"/>
      <c r="H9106" s="683"/>
    </row>
    <row r="9107" spans="1:15" ht="15.75" customHeight="1" x14ac:dyDescent="0.25">
      <c r="A9107" s="524">
        <v>18</v>
      </c>
      <c r="B9107" s="682" t="s">
        <v>1885</v>
      </c>
      <c r="C9107" s="391"/>
      <c r="D9107" s="106">
        <v>15</v>
      </c>
      <c r="E9107" s="106">
        <v>1</v>
      </c>
      <c r="F9107" s="679">
        <v>15</v>
      </c>
      <c r="G9107" s="684" t="s">
        <v>571</v>
      </c>
      <c r="H9107" s="866" t="s">
        <v>571</v>
      </c>
    </row>
    <row r="9108" spans="1:15" ht="15.75" customHeight="1" x14ac:dyDescent="0.25">
      <c r="A9108" s="524"/>
      <c r="B9108" s="98" t="s">
        <v>1803</v>
      </c>
      <c r="C9108" s="99"/>
      <c r="D9108" s="106"/>
      <c r="E9108" s="106"/>
      <c r="F9108" s="679"/>
      <c r="G9108" s="681"/>
      <c r="H9108" s="683"/>
    </row>
    <row r="9109" spans="1:15" ht="15.75" customHeight="1" x14ac:dyDescent="0.25">
      <c r="A9109" s="524">
        <v>19</v>
      </c>
      <c r="B9109" s="682" t="s">
        <v>551</v>
      </c>
      <c r="C9109" s="391" t="s">
        <v>882</v>
      </c>
      <c r="D9109" s="106">
        <v>21</v>
      </c>
      <c r="E9109" s="106">
        <v>24</v>
      </c>
      <c r="F9109" s="679">
        <f>+E9109*D9109</f>
      </c>
      <c r="G9109" s="681">
        <v>1</v>
      </c>
      <c r="H9109" s="683">
        <f>+G9109*F9109</f>
      </c>
    </row>
    <row r="9110" spans="1:15" ht="15.75" customHeight="1" x14ac:dyDescent="0.25">
      <c r="A9110" s="867"/>
      <c r="B9110" s="868" t="s">
        <v>1886</v>
      </c>
      <c r="C9110" s="869"/>
      <c r="D9110" s="870"/>
      <c r="E9110" s="870"/>
      <c r="F9110" s="871"/>
      <c r="G9110" s="871"/>
      <c r="H9110" s="872"/>
      <c r="J9110" s="873"/>
      <c r="K9110" s="873"/>
      <c r="L9110" s="873"/>
      <c r="M9110" s="873"/>
      <c r="N9110" s="873"/>
      <c r="O9110" s="873"/>
    </row>
    <row r="9111" spans="1:15" ht="14.25" customHeight="1" x14ac:dyDescent="0.25">
      <c r="A9111" s="524"/>
      <c r="B9111" s="98" t="s">
        <v>564</v>
      </c>
      <c r="C9111" s="99"/>
      <c r="D9111" s="247"/>
      <c r="E9111" s="247"/>
      <c r="F9111" s="679"/>
      <c r="G9111" s="681"/>
      <c r="H9111" s="683"/>
    </row>
    <row r="9112" spans="1:15" ht="15.75" customHeight="1" x14ac:dyDescent="0.25">
      <c r="A9112" s="524">
        <v>20</v>
      </c>
      <c r="B9112" s="682" t="s">
        <v>1057</v>
      </c>
      <c r="C9112" s="391" t="s">
        <v>1887</v>
      </c>
      <c r="D9112" s="247">
        <v>25</v>
      </c>
      <c r="E9112" s="247">
        <v>1</v>
      </c>
      <c r="F9112" s="679">
        <f>+E9112*D9112</f>
      </c>
      <c r="G9112" s="681">
        <v>1</v>
      </c>
      <c r="H9112" s="683">
        <f>+G9112*F9112</f>
      </c>
    </row>
    <row r="9113" spans="1:15" ht="15.75" customHeight="1" x14ac:dyDescent="0.25">
      <c r="A9113" s="62"/>
      <c r="B9113" s="63"/>
      <c r="C9113" s="663" t="s">
        <v>58</v>
      </c>
      <c r="D9113" s="338">
        <f>SUM(D9085:D9112)</f>
      </c>
      <c r="E9113" s="28"/>
      <c r="F9113" s="338"/>
      <c r="G9113" s="339"/>
      <c r="H9113" s="328">
        <f>SUM(H9085:H9112)</f>
      </c>
    </row>
    <row r="9114" spans="1:15" ht="15.75" customHeight="1" x14ac:dyDescent="0.25">
      <c r="A9114" s="69"/>
      <c r="B9114" s="70"/>
      <c r="C9114" s="70"/>
      <c r="D9114" s="71"/>
      <c r="E9114" s="70"/>
      <c r="F9114" s="72"/>
      <c r="G9114" s="73"/>
      <c r="H9114" s="74"/>
    </row>
    <row r="9115" spans="1:15" ht="15.75" customHeight="1" x14ac:dyDescent="0.25">
      <c r="A9115" s="85"/>
      <c r="B9115" s="85"/>
      <c r="C9115" s="85"/>
      <c r="D9115" s="85"/>
      <c r="E9115" s="85"/>
      <c r="F9115" s="85"/>
      <c r="G9115" s="85"/>
      <c r="H9115" s="85"/>
    </row>
    <row r="9116" spans="1:15" ht="15.75" customHeight="1" x14ac:dyDescent="0.25">
      <c r="A9116" s="76"/>
      <c r="B9116" s="76"/>
      <c r="C9116" s="76"/>
      <c r="D9116" s="77" t="s">
        <v>59</v>
      </c>
      <c r="E9116" s="76" t="s">
        <v>60</v>
      </c>
      <c r="F9116" s="76"/>
      <c r="G9116" s="17"/>
      <c r="H9116" s="25"/>
    </row>
    <row r="9117" spans="1:15" ht="15.75" customHeight="1" x14ac:dyDescent="0.25">
      <c r="A9117" s="76"/>
      <c r="B9117" s="76"/>
      <c r="C9117" s="76"/>
      <c r="D9117" s="77"/>
      <c r="E9117" s="76"/>
      <c r="F9117" s="76"/>
      <c r="G9117" s="17"/>
      <c r="H9117" s="25"/>
    </row>
    <row r="9118" spans="1:15" ht="15.75" customHeight="1" x14ac:dyDescent="0.25">
      <c r="A9118" s="76"/>
      <c r="B9118" s="76"/>
      <c r="C9118" s="76"/>
      <c r="D9118" s="77"/>
      <c r="E9118" s="76" t="s">
        <v>61</v>
      </c>
      <c r="F9118" s="76"/>
      <c r="G9118" s="17"/>
      <c r="H9118" s="25"/>
    </row>
    <row r="9119" spans="1:15" ht="15.75" customHeight="1" x14ac:dyDescent="0.25">
      <c r="A9119" s="36" t="s">
        <v>21</v>
      </c>
      <c r="B9119" s="36"/>
      <c r="C9119" s="36"/>
      <c r="D9119" s="36"/>
      <c r="E9119" s="36"/>
      <c r="F9119" s="36"/>
      <c r="G9119" s="36"/>
      <c r="H9119" s="36"/>
    </row>
    <row r="9120" spans="1:15" ht="15.75" customHeight="1" x14ac:dyDescent="0.25">
      <c r="A9120" s="17"/>
      <c r="B9120" s="17"/>
      <c r="C9120" s="17"/>
      <c r="D9120" s="18"/>
      <c r="E9120" s="17"/>
      <c r="F9120" s="17"/>
      <c r="G9120" s="17"/>
      <c r="H9120" s="24"/>
    </row>
    <row r="9121" spans="1:8" ht="15.75" customHeight="1" x14ac:dyDescent="0.25">
      <c r="A9121" s="17" t="s">
        <v>28</v>
      </c>
      <c r="B9121" s="17"/>
      <c r="C9121" s="17"/>
      <c r="D9121" s="18"/>
      <c r="E9121" s="17"/>
      <c r="F9121" s="19" t="s">
        <v>24</v>
      </c>
      <c r="G9121" s="21" t="s">
        <v>1376</v>
      </c>
      <c r="H9121" s="22"/>
    </row>
    <row r="9122" spans="1:8" ht="15.75" customHeight="1" x14ac:dyDescent="0.3">
      <c r="A9122" s="17" t="inlineStr">
        <is>
          <t>Dealer-003</t>
        </is>
      </c>
      <c r="B9122" s="87"/>
      <c r="C9122" s="17"/>
      <c r="D9122" s="18"/>
      <c r="E9122" s="17"/>
      <c r="F9122" s="19" t="s">
        <v>29</v>
      </c>
      <c r="G9122" s="17" t="s">
        <v>1378</v>
      </c>
      <c r="H9122" s="18"/>
    </row>
    <row r="9123" spans="1:8" ht="15.75" customHeight="1" x14ac:dyDescent="0.3">
      <c r="A9123" s="17" t="inlineStr">
        <is>
          <t>Address line (redacted)</t>
        </is>
      </c>
      <c r="B9123" s="87"/>
      <c r="C9123" s="17"/>
      <c r="D9123" s="18"/>
      <c r="E9123" s="19"/>
      <c r="F9123" s="17"/>
      <c r="G9123" s="17"/>
      <c r="H9123" s="25"/>
    </row>
    <row r="9124" spans="1:8" ht="15.75" customHeight="1" x14ac:dyDescent="0.3">
      <c r="A9124" s="17" t="inlineStr">
        <is>
          <t>Address line (redacted)</t>
        </is>
      </c>
      <c r="B9124" s="87"/>
      <c r="C9124" s="17"/>
      <c r="D9124" s="24"/>
      <c r="E9124" s="17"/>
      <c r="F9124" s="18"/>
      <c r="G9124" s="17"/>
      <c r="H9124" s="25"/>
    </row>
    <row r="9125" spans="1:8" ht="15.75" customHeight="1" x14ac:dyDescent="0.25">
      <c r="A9125" s="17"/>
      <c r="D9125" s="24"/>
      <c r="E9125" s="17"/>
      <c r="F9125" s="18"/>
      <c r="G9125" s="17"/>
      <c r="H9125" s="25"/>
    </row>
    <row r="9126" spans="1:8" ht="15.75" customHeight="1" x14ac:dyDescent="0.25">
      <c r="A9126" s="17" t="s">
        <v>34</v>
      </c>
      <c r="B9126" s="17"/>
      <c r="C9126" s="17"/>
      <c r="D9126" s="18"/>
      <c r="E9126" s="17"/>
      <c r="F9126" s="18"/>
      <c r="G9126" s="17"/>
      <c r="H9126" s="25"/>
    </row>
    <row r="9127" spans="1:8" ht="15.75" customHeight="1" x14ac:dyDescent="0.25">
      <c r="A9127" s="17" t="s">
        <v>35</v>
      </c>
      <c r="B9127" s="17"/>
      <c r="C9127" s="17"/>
      <c r="D9127" s="18"/>
      <c r="E9127" s="17"/>
      <c r="F9127" s="18"/>
      <c r="G9127" s="17"/>
      <c r="H9127" s="25"/>
    </row>
    <row r="9128" spans="1:8" ht="15.75" customHeight="1" x14ac:dyDescent="0.25">
      <c r="A9128" s="17" t="s">
        <v>36</v>
      </c>
      <c r="B9128" s="17"/>
      <c r="C9128" s="17"/>
      <c r="D9128" s="18"/>
      <c r="E9128" s="17"/>
      <c r="F9128" s="18"/>
      <c r="G9128" s="17"/>
      <c r="H9128" s="25"/>
    </row>
    <row r="9129" spans="1:8" ht="15.75" customHeight="1" x14ac:dyDescent="0.25">
      <c r="A9129" s="26" t="s">
        <v>37</v>
      </c>
      <c r="B9129" s="27" t="s">
        <v>38</v>
      </c>
      <c r="C9129" s="401"/>
      <c r="D9129" s="402" t="s">
        <v>39</v>
      </c>
      <c r="E9129" s="403" t="s">
        <v>40</v>
      </c>
      <c r="F9129" s="30" t="s">
        <v>41</v>
      </c>
      <c r="G9129" s="31" t="s">
        <v>42</v>
      </c>
      <c r="H9129" s="33" t="s">
        <v>43</v>
      </c>
    </row>
    <row r="9130" spans="1:8" ht="15.75" customHeight="1" x14ac:dyDescent="0.25">
      <c r="A9130" s="550"/>
      <c r="B9130" s="551"/>
      <c r="C9130" s="552"/>
      <c r="D9130" s="553"/>
      <c r="E9130" s="553"/>
      <c r="F9130" s="554"/>
      <c r="G9130" s="555"/>
      <c r="H9130" s="556"/>
    </row>
    <row r="9131" spans="1:8" ht="15.75" customHeight="1" x14ac:dyDescent="0.25">
      <c r="A9131" s="524"/>
      <c r="B9131" s="715" t="s">
        <v>564</v>
      </c>
      <c r="C9131" s="716"/>
      <c r="D9131" s="664"/>
      <c r="E9131" s="664"/>
      <c r="F9131" s="649"/>
      <c r="G9131" s="525"/>
      <c r="H9131" s="725"/>
    </row>
    <row r="9132" spans="1:8" ht="15.75" customHeight="1" x14ac:dyDescent="0.25">
      <c r="A9132" s="524">
        <v>1</v>
      </c>
      <c r="B9132" s="323" t="s">
        <v>1057</v>
      </c>
      <c r="C9132" s="429" t="s">
        <v>1887</v>
      </c>
      <c r="D9132" s="664">
        <v>100</v>
      </c>
      <c r="E9132" s="664">
        <v>1</v>
      </c>
      <c r="F9132" s="649">
        <f t="shared" ref="F9132:F9133" si="380">+E9132*D9132</f>
      </c>
      <c r="G9132" s="772">
        <v>1</v>
      </c>
      <c r="H9132" s="725">
        <f>+G9132*F9132</f>
      </c>
    </row>
    <row r="9133" spans="1:8" ht="15.75" customHeight="1" x14ac:dyDescent="0.25">
      <c r="A9133" s="524">
        <v>2</v>
      </c>
      <c r="B9133" s="323" t="s">
        <v>1057</v>
      </c>
      <c r="C9133" s="429" t="s">
        <v>1887</v>
      </c>
      <c r="D9133" s="664">
        <v>20</v>
      </c>
      <c r="E9133" s="664">
        <v>1</v>
      </c>
      <c r="F9133" s="649">
        <f t="shared" si="380"/>
      </c>
      <c r="G9133" s="654" t="s">
        <v>571</v>
      </c>
      <c r="H9133" s="725"/>
    </row>
    <row r="9134" spans="1:8" ht="15.75" customHeight="1" x14ac:dyDescent="0.25">
      <c r="A9134" s="524"/>
      <c r="B9134" s="323"/>
      <c r="C9134" s="429"/>
      <c r="D9134" s="106"/>
      <c r="E9134" s="106"/>
      <c r="F9134" s="525"/>
      <c r="G9134" s="251"/>
      <c r="H9134" s="526"/>
    </row>
    <row r="9135" spans="1:8" ht="15" customHeight="1" x14ac:dyDescent="0.25">
      <c r="A9135" s="524"/>
      <c r="B9135" s="874" t="s">
        <v>1888</v>
      </c>
      <c r="C9135" s="875"/>
      <c r="D9135" s="106"/>
      <c r="E9135" s="106"/>
      <c r="F9135" s="525"/>
      <c r="G9135" s="251"/>
      <c r="H9135" s="526"/>
    </row>
    <row r="9136" spans="1:8" ht="15.75" customHeight="1" x14ac:dyDescent="0.25">
      <c r="A9136" s="524"/>
      <c r="B9136" s="876"/>
      <c r="C9136" s="877"/>
      <c r="D9136" s="106"/>
      <c r="E9136" s="106"/>
      <c r="F9136" s="525"/>
      <c r="G9136" s="251"/>
      <c r="H9136" s="526"/>
    </row>
    <row r="9137" spans="1:8" ht="15.75" customHeight="1" x14ac:dyDescent="0.25">
      <c r="A9137" s="524"/>
      <c r="B9137" s="876"/>
      <c r="C9137" s="877"/>
      <c r="D9137" s="106"/>
      <c r="E9137" s="106"/>
      <c r="F9137" s="525"/>
      <c r="G9137" s="251"/>
      <c r="H9137" s="526"/>
    </row>
    <row r="9138" spans="1:8" ht="15.75" customHeight="1" x14ac:dyDescent="0.25">
      <c r="A9138" s="524"/>
      <c r="B9138" s="878"/>
      <c r="C9138" s="879"/>
      <c r="D9138" s="106"/>
      <c r="E9138" s="106"/>
      <c r="F9138" s="525"/>
      <c r="G9138" s="251"/>
      <c r="H9138" s="526"/>
    </row>
    <row r="9139" spans="1:8" ht="15.75" customHeight="1" x14ac:dyDescent="0.25">
      <c r="A9139" s="524"/>
      <c r="B9139" s="323"/>
      <c r="C9139" s="429"/>
      <c r="D9139" s="106"/>
      <c r="E9139" s="106"/>
      <c r="F9139" s="525"/>
      <c r="G9139" s="251"/>
      <c r="H9139" s="526"/>
    </row>
    <row r="9140" spans="1:8" ht="15.75" customHeight="1" x14ac:dyDescent="0.25">
      <c r="A9140" s="524"/>
      <c r="B9140" s="323"/>
      <c r="C9140" s="429"/>
      <c r="D9140" s="106"/>
      <c r="E9140" s="106"/>
      <c r="F9140" s="525"/>
      <c r="G9140" s="251"/>
      <c r="H9140" s="526"/>
    </row>
    <row r="9141" spans="1:8" ht="15.75" customHeight="1" x14ac:dyDescent="0.25">
      <c r="A9141" s="524"/>
      <c r="B9141" s="323"/>
      <c r="C9141" s="880"/>
      <c r="D9141" s="247"/>
      <c r="E9141" s="247"/>
      <c r="F9141" s="679"/>
      <c r="G9141" s="681"/>
      <c r="H9141" s="683"/>
    </row>
    <row r="9142" spans="1:8" ht="15.75" customHeight="1" x14ac:dyDescent="0.25">
      <c r="A9142" s="62"/>
      <c r="B9142" s="63"/>
      <c r="C9142" s="397" t="s">
        <v>58</v>
      </c>
      <c r="D9142" s="28">
        <f>SUM(D9131:D9141)</f>
      </c>
      <c r="E9142" s="28"/>
      <c r="F9142" s="338">
        <f>SUM(F9131:F9141)</f>
      </c>
      <c r="G9142" s="339"/>
      <c r="H9142" s="328">
        <f>SUM(H9131:H9141)</f>
      </c>
    </row>
    <row r="9143" spans="1:8" ht="15.75" customHeight="1" x14ac:dyDescent="0.25">
      <c r="A9143" s="69"/>
      <c r="B9143" s="70"/>
      <c r="C9143" s="70"/>
      <c r="D9143" s="71"/>
      <c r="E9143" s="70"/>
      <c r="F9143" s="72"/>
      <c r="G9143" s="73"/>
      <c r="H9143" s="74"/>
    </row>
    <row r="9144" spans="1:8" ht="15.75" customHeight="1" x14ac:dyDescent="0.25">
      <c r="A9144" s="85" t="s">
        <v>72</v>
      </c>
      <c r="B9144" s="85"/>
      <c r="C9144" s="85"/>
      <c r="D9144" s="85"/>
      <c r="E9144" s="85"/>
      <c r="F9144" s="85"/>
      <c r="G9144" s="85"/>
      <c r="H9144" s="85"/>
    </row>
    <row r="9145" spans="1:8" ht="15.75" customHeight="1" x14ac:dyDescent="0.25">
      <c r="A9145" s="76"/>
      <c r="B9145" s="76"/>
      <c r="C9145" s="76"/>
      <c r="D9145" s="77" t="s">
        <v>59</v>
      </c>
      <c r="E9145" s="76" t="s">
        <v>60</v>
      </c>
      <c r="F9145" s="76"/>
      <c r="G9145" s="17"/>
      <c r="H9145" s="25"/>
    </row>
    <row r="9146" spans="1:8" ht="15.75" customHeight="1" x14ac:dyDescent="0.25">
      <c r="A9146" s="76"/>
      <c r="B9146" s="76"/>
      <c r="C9146" s="76"/>
      <c r="D9146" s="77"/>
      <c r="E9146" s="76"/>
      <c r="F9146" s="76"/>
      <c r="G9146" s="17"/>
      <c r="H9146" s="25"/>
    </row>
    <row r="9147" spans="1:8" ht="15.75" customHeight="1" x14ac:dyDescent="0.25">
      <c r="A9147" s="76"/>
      <c r="B9147" s="76"/>
      <c r="C9147" s="76"/>
      <c r="D9147" s="77"/>
      <c r="E9147" s="76" t="s">
        <v>61</v>
      </c>
      <c r="F9147" s="76"/>
      <c r="G9147" s="17"/>
      <c r="H9147" s="25"/>
    </row>
    <row r="9148" spans="1:8" ht="15.75" customHeight="1" x14ac:dyDescent="0.25">
      <c r="D9148" s="9"/>
      <c r="H9148" s="9"/>
    </row>
    <row r="9149" spans="1:8" ht="15.75" customHeight="1" x14ac:dyDescent="0.25">
      <c r="D9149" s="9"/>
      <c r="H9149" s="9"/>
    </row>
    <row r="9150" spans="1:8" ht="15.75" customHeight="1" x14ac:dyDescent="0.25">
      <c r="D9150" s="9"/>
      <c r="H9150" s="9"/>
    </row>
    <row r="9151" spans="1:8" ht="15.75" customHeight="1" x14ac:dyDescent="0.25">
      <c r="D9151" s="9"/>
      <c r="H9151" s="9"/>
    </row>
    <row r="9152" spans="1:8" ht="15.75" customHeight="1" x14ac:dyDescent="0.25">
      <c r="D9152" s="9"/>
      <c r="H9152" s="9"/>
    </row>
    <row r="9153" spans="1:8" ht="15.75" customHeight="1" x14ac:dyDescent="0.25">
      <c r="D9153" s="9"/>
      <c r="H9153" s="9"/>
    </row>
    <row r="9154" spans="1:8" ht="15.75" customHeight="1" x14ac:dyDescent="0.25">
      <c r="D9154" s="9"/>
      <c r="H9154" s="9"/>
    </row>
    <row r="9155" spans="1:8" ht="15.75" customHeight="1" x14ac:dyDescent="0.25">
      <c r="D9155" s="9"/>
      <c r="H9155" s="9"/>
    </row>
    <row r="9156" spans="1:8" ht="15.75" customHeight="1" x14ac:dyDescent="0.25">
      <c r="D9156" s="9"/>
      <c r="H9156" s="9"/>
    </row>
    <row r="9157" spans="1:8" ht="15.75" customHeight="1" x14ac:dyDescent="0.25">
      <c r="D9157" s="9"/>
      <c r="H9157" s="9"/>
    </row>
    <row r="9158" spans="1:8" ht="15.75" customHeight="1" x14ac:dyDescent="0.25">
      <c r="D9158" s="9"/>
      <c r="H9158" s="9"/>
    </row>
    <row r="9159" spans="1:8" ht="15.75" customHeight="1" x14ac:dyDescent="0.25">
      <c r="D9159" s="9"/>
      <c r="H9159" s="9"/>
    </row>
    <row r="9160" spans="1:8" ht="15.75" customHeight="1" x14ac:dyDescent="0.25">
      <c r="D9160" s="9"/>
      <c r="H9160" s="9"/>
    </row>
    <row r="9161" spans="1:8" ht="15.75" customHeight="1" x14ac:dyDescent="0.25">
      <c r="D9161" s="9"/>
      <c r="H9161" s="9"/>
    </row>
    <row r="9162" spans="1:8" ht="15.75" customHeight="1" x14ac:dyDescent="0.25">
      <c r="A9162" s="36" t="s">
        <v>21</v>
      </c>
      <c r="B9162" s="36"/>
      <c r="C9162" s="36"/>
      <c r="D9162" s="36"/>
      <c r="E9162" s="36"/>
      <c r="F9162" s="36"/>
      <c r="G9162" s="36"/>
      <c r="H9162" s="36"/>
    </row>
    <row r="9163" spans="1:8" ht="15.75" customHeight="1" x14ac:dyDescent="0.25">
      <c r="A9163" s="17"/>
      <c r="B9163" s="17"/>
      <c r="C9163" s="17"/>
      <c r="D9163" s="18"/>
      <c r="E9163" s="17"/>
      <c r="F9163" s="17"/>
      <c r="G9163" s="17"/>
      <c r="H9163" s="24"/>
    </row>
    <row r="9164" spans="1:8" ht="15.75" customHeight="1" x14ac:dyDescent="0.25">
      <c r="A9164" s="17" t="s">
        <v>28</v>
      </c>
      <c r="B9164" s="17"/>
      <c r="C9164" s="17"/>
      <c r="D9164" s="18"/>
      <c r="E9164" s="17"/>
      <c r="F9164" s="19" t="s">
        <v>24</v>
      </c>
      <c r="G9164" s="21" t="s">
        <v>1889</v>
      </c>
      <c r="H9164" s="22"/>
    </row>
    <row r="9165" spans="1:8" ht="15.75" customHeight="1" x14ac:dyDescent="0.25">
      <c r="A9165" s="17" t="inlineStr">
        <is>
          <t>Dealer-009</t>
        </is>
      </c>
      <c r="B9165" s="17"/>
      <c r="C9165" s="17" t="inlineStr">
        <is>
          <t>ATTN: Contact-001</t>
        </is>
      </c>
      <c r="D9165" s="18"/>
      <c r="E9165" s="17"/>
      <c r="F9165" s="19" t="s">
        <v>29</v>
      </c>
      <c r="G9165" s="17" t="s">
        <v>1388</v>
      </c>
      <c r="H9165" s="18"/>
    </row>
    <row r="9166" spans="1:8" ht="15.75" customHeight="1" x14ac:dyDescent="0.25">
      <c r="A9166" s="17" t="inlineStr">
        <is>
          <t>Address line (redacted)</t>
        </is>
      </c>
      <c r="B9166" s="17"/>
      <c r="C9166" s="17"/>
      <c r="D9166" s="18"/>
      <c r="E9166" s="19"/>
      <c r="F9166" s="17"/>
      <c r="G9166" s="17"/>
      <c r="H9166" s="25"/>
    </row>
    <row r="9167" spans="1:8" ht="15.75" customHeight="1" x14ac:dyDescent="0.25">
      <c r="A9167" s="17" t="inlineStr">
        <is>
          <t>Address line (redacted)</t>
        </is>
      </c>
      <c r="B9167" s="17"/>
      <c r="C9167" s="17"/>
      <c r="D9167" s="18"/>
      <c r="E9167" s="19"/>
      <c r="F9167" s="17"/>
      <c r="G9167" s="17"/>
      <c r="H9167" s="25"/>
    </row>
    <row r="9168" spans="1:8" ht="15.75" customHeight="1" x14ac:dyDescent="0.25">
      <c r="D9168" s="18"/>
      <c r="E9168" s="19"/>
      <c r="F9168" s="17"/>
      <c r="G9168" s="17"/>
      <c r="H9168" s="25"/>
    </row>
    <row r="9169" spans="1:8" ht="15.75" customHeight="1" x14ac:dyDescent="0.25">
      <c r="A9169" s="17" t="s">
        <v>34</v>
      </c>
      <c r="B9169" s="17"/>
      <c r="C9169" s="17"/>
      <c r="D9169" s="18"/>
      <c r="E9169" s="17"/>
      <c r="F9169" s="18"/>
      <c r="G9169" s="17"/>
      <c r="H9169" s="25"/>
    </row>
    <row r="9170" spans="1:8" ht="15.75" customHeight="1" x14ac:dyDescent="0.25">
      <c r="A9170" s="17" t="s">
        <v>35</v>
      </c>
      <c r="B9170" s="17"/>
      <c r="C9170" s="17"/>
      <c r="D9170" s="18"/>
      <c r="E9170" s="17"/>
      <c r="F9170" s="18"/>
      <c r="G9170" s="17"/>
      <c r="H9170" s="25"/>
    </row>
    <row r="9171" spans="1:8" ht="15.75" customHeight="1" x14ac:dyDescent="0.25">
      <c r="A9171" s="17" t="s">
        <v>36</v>
      </c>
      <c r="B9171" s="17"/>
      <c r="C9171" s="17"/>
      <c r="D9171" s="18"/>
      <c r="E9171" s="17"/>
      <c r="F9171" s="18"/>
      <c r="G9171" s="17"/>
      <c r="H9171" s="25"/>
    </row>
    <row r="9172" spans="1:8" ht="15.75" customHeight="1" x14ac:dyDescent="0.25">
      <c r="A9172" s="582" t="s">
        <v>37</v>
      </c>
      <c r="B9172" s="583" t="s">
        <v>38</v>
      </c>
      <c r="C9172" s="584"/>
      <c r="D9172" s="585" t="s">
        <v>39</v>
      </c>
      <c r="E9172" s="586" t="s">
        <v>40</v>
      </c>
      <c r="F9172" s="587" t="s">
        <v>41</v>
      </c>
      <c r="G9172" s="588" t="s">
        <v>42</v>
      </c>
      <c r="H9172" s="589" t="s">
        <v>43</v>
      </c>
    </row>
    <row r="9173" spans="1:8" ht="15" customHeight="1" x14ac:dyDescent="0.25">
      <c r="A9173" s="524"/>
      <c r="B9173" s="691" t="s">
        <v>599</v>
      </c>
      <c r="C9173" s="692"/>
      <c r="D9173" s="655"/>
      <c r="E9173" s="655"/>
      <c r="F9173" s="525"/>
      <c r="G9173" s="251"/>
      <c r="H9173" s="526"/>
    </row>
    <row r="9174" spans="1:8" ht="15.75" customHeight="1" x14ac:dyDescent="0.25">
      <c r="A9174" s="524">
        <v>1</v>
      </c>
      <c r="B9174" s="682" t="s">
        <v>605</v>
      </c>
      <c r="C9174" s="682" t="s">
        <v>443</v>
      </c>
      <c r="D9174" s="652">
        <v>4</v>
      </c>
      <c r="E9174" s="652">
        <v>6</v>
      </c>
      <c r="F9174" s="525">
        <v>23</v>
      </c>
      <c r="G9174" s="525">
        <v>1</v>
      </c>
      <c r="H9174" s="683">
        <f>+G9174*F9174</f>
      </c>
    </row>
    <row r="9175" spans="1:8" ht="15.75" customHeight="1" x14ac:dyDescent="0.25">
      <c r="A9175" s="524">
        <v>2</v>
      </c>
      <c r="B9175" s="682" t="s">
        <v>605</v>
      </c>
      <c r="C9175" s="682" t="s">
        <v>443</v>
      </c>
      <c r="D9175" s="653"/>
      <c r="E9175" s="653"/>
      <c r="F9175" s="525">
        <v>1</v>
      </c>
      <c r="G9175" s="654" t="s">
        <v>571</v>
      </c>
      <c r="H9175" s="683"/>
    </row>
    <row r="9176" spans="1:8" ht="17.25" customHeight="1" x14ac:dyDescent="0.25">
      <c r="A9176" s="524">
        <v>3</v>
      </c>
      <c r="B9176" s="682" t="s">
        <v>53</v>
      </c>
      <c r="C9176" s="479" t="s">
        <v>448</v>
      </c>
      <c r="D9176" s="652">
        <v>2</v>
      </c>
      <c r="E9176" s="652">
        <v>6</v>
      </c>
      <c r="F9176" s="525">
        <v>12</v>
      </c>
      <c r="G9176" s="649">
        <v>1</v>
      </c>
      <c r="H9176" s="683">
        <f>+G9176*F9176</f>
      </c>
    </row>
    <row r="9177" spans="1:8" ht="17.25" customHeight="1" x14ac:dyDescent="0.25">
      <c r="A9177" s="524">
        <v>4</v>
      </c>
      <c r="B9177" s="682" t="s">
        <v>53</v>
      </c>
      <c r="C9177" s="479" t="s">
        <v>448</v>
      </c>
      <c r="D9177" s="653"/>
      <c r="E9177" s="653"/>
      <c r="F9177" s="525">
        <v>0</v>
      </c>
      <c r="G9177" s="654" t="s">
        <v>571</v>
      </c>
      <c r="H9177" s="683"/>
    </row>
    <row r="9178" spans="1:8" ht="15.75" customHeight="1" x14ac:dyDescent="0.25">
      <c r="A9178" s="524"/>
      <c r="B9178" s="98" t="s">
        <v>1623</v>
      </c>
      <c r="C9178" s="99"/>
      <c r="D9178" s="664"/>
      <c r="E9178" s="664"/>
      <c r="F9178" s="525"/>
      <c r="G9178" s="251"/>
      <c r="H9178" s="683"/>
    </row>
    <row r="9179" spans="1:8" ht="15.75" customHeight="1" x14ac:dyDescent="0.25">
      <c r="A9179" s="646">
        <v>5</v>
      </c>
      <c r="B9179" s="682" t="s">
        <v>1588</v>
      </c>
      <c r="C9179" s="682" t="s">
        <v>1890</v>
      </c>
      <c r="D9179" s="658">
        <v>5</v>
      </c>
      <c r="E9179" s="658">
        <v>10</v>
      </c>
      <c r="F9179" s="732">
        <v>44</v>
      </c>
      <c r="G9179" s="731">
        <v>1</v>
      </c>
      <c r="H9179" s="730">
        <f>+G9179*F9179</f>
      </c>
    </row>
    <row r="9180" spans="1:8" ht="15.75" customHeight="1" x14ac:dyDescent="0.25">
      <c r="A9180" s="646">
        <v>6</v>
      </c>
      <c r="B9180" s="682" t="s">
        <v>1588</v>
      </c>
      <c r="C9180" s="682" t="s">
        <v>1890</v>
      </c>
      <c r="D9180" s="660"/>
      <c r="E9180" s="660"/>
      <c r="F9180" s="732">
        <v>6</v>
      </c>
      <c r="G9180" s="847" t="s">
        <v>571</v>
      </c>
      <c r="H9180" s="730"/>
    </row>
    <row r="9181" spans="1:8" ht="15.75" customHeight="1" x14ac:dyDescent="0.25">
      <c r="A9181" s="646">
        <v>7</v>
      </c>
      <c r="B9181" s="682" t="s">
        <v>1556</v>
      </c>
      <c r="C9181" s="682" t="s">
        <v>1891</v>
      </c>
      <c r="D9181" s="658">
        <v>10</v>
      </c>
      <c r="E9181" s="658">
        <v>10</v>
      </c>
      <c r="F9181" s="649">
        <v>88</v>
      </c>
      <c r="G9181" s="655">
        <v>1</v>
      </c>
      <c r="H9181" s="725">
        <f>+G9181*F9181</f>
      </c>
    </row>
    <row r="9182" spans="1:8" ht="15.75" customHeight="1" x14ac:dyDescent="0.25">
      <c r="A9182" s="646">
        <v>8</v>
      </c>
      <c r="B9182" s="682" t="s">
        <v>1556</v>
      </c>
      <c r="C9182" s="682" t="s">
        <v>1891</v>
      </c>
      <c r="D9182" s="660"/>
      <c r="E9182" s="660"/>
      <c r="F9182" s="649">
        <v>12</v>
      </c>
      <c r="G9182" s="775" t="s">
        <v>571</v>
      </c>
      <c r="H9182" s="725"/>
    </row>
    <row r="9183" spans="1:8" ht="15.75" customHeight="1" x14ac:dyDescent="0.25">
      <c r="A9183" s="646">
        <v>9</v>
      </c>
      <c r="B9183" s="682" t="s">
        <v>1622</v>
      </c>
      <c r="C9183" s="682" t="s">
        <v>1892</v>
      </c>
      <c r="D9183" s="658">
        <v>5</v>
      </c>
      <c r="E9183" s="658">
        <v>10</v>
      </c>
      <c r="F9183" s="649">
        <v>48</v>
      </c>
      <c r="G9183" s="655">
        <v>1</v>
      </c>
      <c r="H9183" s="725">
        <f>+G9183*F9183</f>
      </c>
    </row>
    <row r="9184" spans="1:8" ht="15.75" customHeight="1" x14ac:dyDescent="0.25">
      <c r="A9184" s="646">
        <v>10</v>
      </c>
      <c r="B9184" s="682" t="s">
        <v>1622</v>
      </c>
      <c r="C9184" s="682" t="s">
        <v>1892</v>
      </c>
      <c r="D9184" s="660"/>
      <c r="E9184" s="660"/>
      <c r="F9184" s="649">
        <v>2</v>
      </c>
      <c r="G9184" s="775" t="s">
        <v>571</v>
      </c>
      <c r="H9184" s="725"/>
    </row>
    <row r="9185" spans="1:15" ht="15.75" customHeight="1" x14ac:dyDescent="0.25">
      <c r="A9185" s="646">
        <v>11</v>
      </c>
      <c r="B9185" s="682" t="s">
        <v>1893</v>
      </c>
      <c r="C9185" s="648" t="s">
        <v>1894</v>
      </c>
      <c r="D9185" s="658">
        <v>5</v>
      </c>
      <c r="E9185" s="658">
        <v>10</v>
      </c>
      <c r="F9185" s="649">
        <v>44</v>
      </c>
      <c r="G9185" s="655">
        <v>1</v>
      </c>
      <c r="H9185" s="725">
        <f>+G9185*F9185</f>
      </c>
    </row>
    <row r="9186" spans="1:15" ht="14.25" customHeight="1" x14ac:dyDescent="0.25">
      <c r="A9186" s="646">
        <v>12</v>
      </c>
      <c r="B9186" s="682" t="s">
        <v>1893</v>
      </c>
      <c r="C9186" s="648" t="s">
        <v>1894</v>
      </c>
      <c r="D9186" s="660"/>
      <c r="E9186" s="660"/>
      <c r="F9186" s="649">
        <v>6</v>
      </c>
      <c r="G9186" s="775" t="s">
        <v>571</v>
      </c>
      <c r="H9186" s="725"/>
    </row>
    <row r="9187" spans="1:15" ht="15.75" customHeight="1" x14ac:dyDescent="0.25">
      <c r="A9187" s="646">
        <v>13</v>
      </c>
      <c r="B9187" s="682" t="s">
        <v>1895</v>
      </c>
      <c r="C9187" s="648" t="s">
        <v>1896</v>
      </c>
      <c r="D9187" s="658">
        <v>5</v>
      </c>
      <c r="E9187" s="658">
        <v>10</v>
      </c>
      <c r="F9187" s="649">
        <v>46</v>
      </c>
      <c r="G9187" s="655">
        <v>1</v>
      </c>
      <c r="H9187" s="725">
        <f>+G9187*F9187</f>
      </c>
    </row>
    <row r="9188" spans="1:15" ht="15" customHeight="1" x14ac:dyDescent="0.25">
      <c r="A9188" s="646">
        <v>14</v>
      </c>
      <c r="B9188" s="682" t="s">
        <v>1895</v>
      </c>
      <c r="C9188" s="648" t="s">
        <v>1896</v>
      </c>
      <c r="D9188" s="660"/>
      <c r="E9188" s="660"/>
      <c r="F9188" s="649">
        <v>4</v>
      </c>
      <c r="G9188" s="775" t="s">
        <v>571</v>
      </c>
      <c r="H9188" s="725"/>
    </row>
    <row r="9189" spans="1:15" ht="15.75" customHeight="1" x14ac:dyDescent="0.25">
      <c r="A9189" s="646">
        <v>15</v>
      </c>
      <c r="B9189" s="682" t="s">
        <v>1897</v>
      </c>
      <c r="C9189" s="648" t="s">
        <v>1898</v>
      </c>
      <c r="D9189" s="658">
        <v>2.5</v>
      </c>
      <c r="E9189" s="658">
        <v>10</v>
      </c>
      <c r="F9189" s="649">
        <v>23</v>
      </c>
      <c r="G9189" s="655">
        <v>1</v>
      </c>
      <c r="H9189" s="725">
        <f>+G9189*F9189</f>
      </c>
    </row>
    <row r="9190" spans="1:15" ht="15.75" customHeight="1" x14ac:dyDescent="0.25">
      <c r="A9190" s="646">
        <v>16</v>
      </c>
      <c r="B9190" s="682" t="s">
        <v>1897</v>
      </c>
      <c r="C9190" s="648" t="s">
        <v>1898</v>
      </c>
      <c r="D9190" s="660"/>
      <c r="E9190" s="660"/>
      <c r="F9190" s="649">
        <v>2</v>
      </c>
      <c r="G9190" s="775" t="s">
        <v>571</v>
      </c>
      <c r="H9190" s="725"/>
    </row>
    <row r="9191" spans="1:15" ht="15.75" customHeight="1" x14ac:dyDescent="0.25">
      <c r="A9191" s="646">
        <v>17</v>
      </c>
      <c r="B9191" s="682" t="s">
        <v>1899</v>
      </c>
      <c r="C9191" s="648" t="s">
        <v>1900</v>
      </c>
      <c r="D9191" s="658">
        <v>2.5</v>
      </c>
      <c r="E9191" s="658">
        <v>10</v>
      </c>
      <c r="F9191" s="649">
        <v>21</v>
      </c>
      <c r="G9191" s="655">
        <v>1</v>
      </c>
      <c r="H9191" s="725">
        <f>+G9191*F9191</f>
      </c>
    </row>
    <row r="9192" spans="1:15" ht="15.75" customHeight="1" x14ac:dyDescent="0.25">
      <c r="A9192" s="646">
        <v>18</v>
      </c>
      <c r="B9192" s="682" t="s">
        <v>1899</v>
      </c>
      <c r="C9192" s="648" t="s">
        <v>1900</v>
      </c>
      <c r="D9192" s="660"/>
      <c r="E9192" s="660"/>
      <c r="F9192" s="649">
        <v>4</v>
      </c>
      <c r="G9192" s="775" t="s">
        <v>571</v>
      </c>
      <c r="H9192" s="725"/>
    </row>
    <row r="9193" spans="1:15" ht="15.75" customHeight="1" x14ac:dyDescent="0.25">
      <c r="A9193" s="646">
        <v>19</v>
      </c>
      <c r="B9193" s="682" t="s">
        <v>88</v>
      </c>
      <c r="C9193" s="651" t="s">
        <v>89</v>
      </c>
      <c r="D9193" s="664">
        <v>1</v>
      </c>
      <c r="E9193" s="664">
        <v>5</v>
      </c>
      <c r="F9193" s="525">
        <f t="shared" ref="F9193:F9196" si="381">+E9193*D9193</f>
      </c>
      <c r="G9193" s="106">
        <v>1</v>
      </c>
      <c r="H9193" s="725">
        <f t="shared" ref="H9193:H9196" si="382">+G9193*F9193</f>
      </c>
    </row>
    <row r="9194" spans="1:15" ht="15.75" customHeight="1" x14ac:dyDescent="0.25">
      <c r="A9194" s="646">
        <v>20</v>
      </c>
      <c r="B9194" s="682" t="s">
        <v>849</v>
      </c>
      <c r="C9194" s="651" t="s">
        <v>405</v>
      </c>
      <c r="D9194" s="664">
        <v>1</v>
      </c>
      <c r="E9194" s="664">
        <v>5</v>
      </c>
      <c r="F9194" s="525">
        <f t="shared" si="381"/>
      </c>
      <c r="G9194" s="870">
        <v>1</v>
      </c>
      <c r="H9194" s="725">
        <f t="shared" si="382"/>
      </c>
    </row>
    <row r="9195" spans="1:15" ht="15.75" customHeight="1" x14ac:dyDescent="0.25">
      <c r="A9195" s="646">
        <v>21</v>
      </c>
      <c r="B9195" s="682" t="s">
        <v>1901</v>
      </c>
      <c r="C9195" s="651" t="s">
        <v>372</v>
      </c>
      <c r="D9195" s="664">
        <v>1</v>
      </c>
      <c r="E9195" s="664">
        <v>5</v>
      </c>
      <c r="F9195" s="525">
        <f t="shared" si="381"/>
      </c>
      <c r="G9195" s="106">
        <v>1</v>
      </c>
      <c r="H9195" s="725">
        <f t="shared" si="382"/>
      </c>
    </row>
    <row r="9196" spans="1:15" ht="15.75" customHeight="1" x14ac:dyDescent="0.25">
      <c r="A9196" s="646">
        <v>22</v>
      </c>
      <c r="B9196" s="682" t="s">
        <v>86</v>
      </c>
      <c r="C9196" s="651" t="s">
        <v>87</v>
      </c>
      <c r="D9196" s="664">
        <v>1</v>
      </c>
      <c r="E9196" s="664">
        <v>5</v>
      </c>
      <c r="F9196" s="525">
        <f t="shared" si="381"/>
      </c>
      <c r="G9196" s="106">
        <v>1</v>
      </c>
      <c r="H9196" s="725">
        <f t="shared" si="382"/>
      </c>
    </row>
    <row r="9197" spans="1:15" ht="15.75" customHeight="1" x14ac:dyDescent="0.25">
      <c r="A9197" s="646"/>
      <c r="B9197" s="98" t="s">
        <v>553</v>
      </c>
      <c r="C9197" s="99"/>
      <c r="D9197" s="664"/>
      <c r="E9197" s="664"/>
      <c r="F9197" s="525"/>
      <c r="G9197" s="106"/>
      <c r="H9197" s="725"/>
    </row>
    <row r="9198" spans="1:15" ht="15.75" customHeight="1" x14ac:dyDescent="0.25">
      <c r="A9198" s="646">
        <v>23</v>
      </c>
      <c r="B9198" s="682" t="s">
        <v>1902</v>
      </c>
      <c r="C9198" s="211" t="s">
        <v>1903</v>
      </c>
      <c r="D9198" s="664">
        <v>2</v>
      </c>
      <c r="E9198" s="664">
        <v>25</v>
      </c>
      <c r="F9198" s="525">
        <f>+E9198*D9198</f>
      </c>
      <c r="G9198" s="106">
        <v>1</v>
      </c>
      <c r="H9198" s="725">
        <f>+G9198*F9198</f>
      </c>
    </row>
    <row r="9199" spans="1:15" ht="15.75" customHeight="1" x14ac:dyDescent="0.25">
      <c r="A9199" s="881"/>
      <c r="B9199" s="882" t="s">
        <v>1904</v>
      </c>
      <c r="C9199" s="883"/>
      <c r="D9199" s="884"/>
      <c r="E9199" s="885"/>
      <c r="F9199" s="886"/>
      <c r="G9199" s="887"/>
      <c r="H9199" s="888"/>
      <c r="I9199" s="873"/>
      <c r="J9199" s="873"/>
      <c r="K9199" s="873"/>
      <c r="L9199" s="873"/>
      <c r="M9199" s="873"/>
      <c r="N9199" s="873"/>
      <c r="O9199" s="873"/>
    </row>
    <row r="9200" spans="1:15" ht="15.75" customHeight="1" x14ac:dyDescent="0.25">
      <c r="A9200" s="646"/>
      <c r="B9200" s="98" t="s">
        <v>575</v>
      </c>
      <c r="C9200" s="99"/>
      <c r="D9200" s="664"/>
      <c r="E9200" s="664"/>
      <c r="F9200" s="525"/>
      <c r="G9200" s="106"/>
      <c r="H9200" s="725"/>
    </row>
    <row r="9201" spans="1:8" ht="15.75" customHeight="1" x14ac:dyDescent="0.25">
      <c r="A9201" s="646">
        <v>24</v>
      </c>
      <c r="B9201" s="682" t="s">
        <v>1905</v>
      </c>
      <c r="C9201" s="211" t="s">
        <v>496</v>
      </c>
      <c r="D9201" s="664">
        <v>4</v>
      </c>
      <c r="E9201" s="664">
        <v>25</v>
      </c>
      <c r="F9201" s="525">
        <f>+E9201*D9201</f>
      </c>
      <c r="G9201" s="106">
        <v>1</v>
      </c>
      <c r="H9201" s="725">
        <f>+G9201*F9201</f>
      </c>
    </row>
    <row r="9202" spans="1:8" ht="15.75" customHeight="1" x14ac:dyDescent="0.25">
      <c r="A9202" s="889"/>
      <c r="B9202" s="196"/>
      <c r="C9202" s="890" t="s">
        <v>58</v>
      </c>
      <c r="D9202" s="891">
        <f>SUM(D9174:D9201)</f>
      </c>
      <c r="E9202" s="119"/>
      <c r="F9202" s="891"/>
      <c r="G9202" s="120"/>
      <c r="H9202" s="121">
        <f>SUM(H9174:H9201)</f>
      </c>
    </row>
    <row r="9203" spans="1:8" ht="15.75" customHeight="1" x14ac:dyDescent="0.25">
      <c r="A9203" s="892"/>
      <c r="B9203" s="893"/>
      <c r="C9203" s="893"/>
      <c r="D9203" s="894"/>
      <c r="E9203" s="893"/>
      <c r="F9203" s="895"/>
      <c r="G9203" s="896"/>
      <c r="H9203" s="897"/>
    </row>
    <row r="9204" spans="1:8" ht="15.75" customHeight="1" x14ac:dyDescent="0.25">
      <c r="A9204" s="85" t="s">
        <v>72</v>
      </c>
      <c r="B9204" s="85"/>
      <c r="C9204" s="85"/>
      <c r="D9204" s="85"/>
      <c r="E9204" s="85"/>
      <c r="F9204" s="85"/>
      <c r="G9204" s="85"/>
      <c r="H9204" s="85"/>
    </row>
    <row r="9205" spans="1:8" ht="15.75" customHeight="1" x14ac:dyDescent="0.25">
      <c r="A9205" s="76"/>
      <c r="B9205" s="76"/>
      <c r="C9205" s="76"/>
      <c r="D9205" s="77" t="s">
        <v>59</v>
      </c>
      <c r="E9205" s="76" t="s">
        <v>60</v>
      </c>
      <c r="F9205" s="76"/>
      <c r="G9205" s="17"/>
      <c r="H9205" s="25"/>
    </row>
    <row r="9206" spans="1:8" ht="15.75" customHeight="1" x14ac:dyDescent="0.25">
      <c r="A9206" s="76"/>
      <c r="B9206" s="76"/>
      <c r="C9206" s="76"/>
      <c r="D9206" s="77"/>
      <c r="E9206" s="76"/>
      <c r="F9206" s="76"/>
      <c r="G9206" s="17"/>
      <c r="H9206" s="25"/>
    </row>
    <row r="9207" spans="1:8" ht="15.75" customHeight="1" x14ac:dyDescent="0.25">
      <c r="A9207" s="76"/>
      <c r="B9207" s="76"/>
      <c r="C9207" s="76"/>
      <c r="D9207" s="77"/>
      <c r="E9207" s="76" t="s">
        <v>61</v>
      </c>
      <c r="F9207" s="76"/>
      <c r="G9207" s="17"/>
      <c r="H9207" s="25"/>
    </row>
    <row r="9208" spans="1:8" ht="15.75" customHeight="1" x14ac:dyDescent="0.25">
      <c r="A9208" s="36" t="s">
        <v>21</v>
      </c>
      <c r="B9208" s="36"/>
      <c r="C9208" s="36"/>
      <c r="D9208" s="36"/>
      <c r="E9208" s="36"/>
      <c r="F9208" s="36"/>
      <c r="G9208" s="36"/>
      <c r="H9208" s="36"/>
    </row>
    <row r="9209" spans="1:8" ht="15.75" customHeight="1" x14ac:dyDescent="0.25">
      <c r="A9209" s="17"/>
      <c r="B9209" s="17"/>
      <c r="C9209" s="17"/>
      <c r="D9209" s="18"/>
      <c r="E9209" s="17"/>
      <c r="F9209" s="17"/>
      <c r="G9209" s="17"/>
      <c r="H9209" s="24"/>
    </row>
    <row r="9210" spans="1:8" ht="15.75" customHeight="1" x14ac:dyDescent="0.25">
      <c r="A9210" s="17" t="s">
        <v>28</v>
      </c>
      <c r="B9210" s="17"/>
      <c r="C9210" s="17"/>
      <c r="D9210" s="18"/>
      <c r="E9210" s="17"/>
      <c r="F9210" s="19" t="s">
        <v>24</v>
      </c>
      <c r="G9210" s="21" t="s">
        <v>1889</v>
      </c>
      <c r="H9210" s="22"/>
    </row>
    <row r="9211" spans="1:8" ht="15.75" customHeight="1" x14ac:dyDescent="0.3">
      <c r="A9211" s="17" t="inlineStr">
        <is>
          <t>Dealer-003</t>
        </is>
      </c>
      <c r="B9211" s="87"/>
      <c r="C9211" s="17"/>
      <c r="D9211" s="18"/>
      <c r="E9211" s="17"/>
      <c r="F9211" s="19" t="s">
        <v>29</v>
      </c>
      <c r="G9211" s="17" t="s">
        <v>1393</v>
      </c>
      <c r="H9211" s="18"/>
    </row>
    <row r="9212" spans="1:8" ht="15.75" customHeight="1" x14ac:dyDescent="0.3">
      <c r="A9212" s="17" t="inlineStr">
        <is>
          <t>Address line (redacted)</t>
        </is>
      </c>
      <c r="B9212" s="87"/>
      <c r="C9212" s="17"/>
      <c r="D9212" s="18"/>
      <c r="E9212" s="19"/>
      <c r="F9212" s="17"/>
      <c r="G9212" s="17"/>
      <c r="H9212" s="25"/>
    </row>
    <row r="9213" spans="1:8" ht="15.75" customHeight="1" x14ac:dyDescent="0.3">
      <c r="A9213" s="17" t="inlineStr">
        <is>
          <t>Address line (redacted)</t>
        </is>
      </c>
      <c r="B9213" s="87"/>
      <c r="C9213" s="330" t="s">
        <v>1394</v>
      </c>
      <c r="D9213" s="330"/>
      <c r="E9213" s="330"/>
      <c r="F9213" s="18"/>
      <c r="G9213" s="17"/>
      <c r="H9213" s="25"/>
    </row>
    <row r="9214" spans="1:8" ht="15.75" customHeight="1" x14ac:dyDescent="0.25">
      <c r="A9214" s="17"/>
      <c r="C9214" s="330"/>
      <c r="D9214" s="330"/>
      <c r="E9214" s="330"/>
      <c r="F9214" s="18"/>
      <c r="G9214" s="17"/>
      <c r="H9214" s="25"/>
    </row>
    <row r="9215" spans="1:8" ht="15.75" customHeight="1" x14ac:dyDescent="0.25">
      <c r="A9215" s="17" t="s">
        <v>34</v>
      </c>
      <c r="B9215" s="17"/>
      <c r="C9215" s="17"/>
      <c r="D9215" s="18"/>
      <c r="E9215" s="17"/>
      <c r="F9215" s="18"/>
      <c r="G9215" s="17"/>
      <c r="H9215" s="25"/>
    </row>
    <row r="9216" spans="1:8" ht="15.75" customHeight="1" x14ac:dyDescent="0.25">
      <c r="A9216" s="17" t="s">
        <v>35</v>
      </c>
      <c r="B9216" s="17"/>
      <c r="C9216" s="17"/>
      <c r="D9216" s="18"/>
      <c r="E9216" s="17"/>
      <c r="F9216" s="18"/>
      <c r="G9216" s="17"/>
      <c r="H9216" s="25"/>
    </row>
    <row r="9217" spans="1:8" ht="15.75" customHeight="1" x14ac:dyDescent="0.25">
      <c r="A9217" s="17" t="s">
        <v>36</v>
      </c>
      <c r="B9217" s="17"/>
      <c r="C9217" s="17"/>
      <c r="D9217" s="18"/>
      <c r="E9217" s="17"/>
      <c r="F9217" s="18"/>
      <c r="G9217" s="17"/>
      <c r="H9217" s="25"/>
    </row>
    <row r="9218" spans="1:8" ht="15.75" customHeight="1" x14ac:dyDescent="0.25">
      <c r="A9218" s="26" t="s">
        <v>37</v>
      </c>
      <c r="B9218" s="27" t="s">
        <v>38</v>
      </c>
      <c r="C9218" s="401"/>
      <c r="D9218" s="402" t="s">
        <v>39</v>
      </c>
      <c r="E9218" s="403" t="s">
        <v>40</v>
      </c>
      <c r="F9218" s="30" t="s">
        <v>41</v>
      </c>
      <c r="G9218" s="31" t="s">
        <v>42</v>
      </c>
      <c r="H9218" s="33" t="s">
        <v>43</v>
      </c>
    </row>
    <row r="9219" spans="1:8" ht="15" customHeight="1" x14ac:dyDescent="0.25">
      <c r="A9219" s="524"/>
      <c r="B9219" s="715" t="s">
        <v>1055</v>
      </c>
      <c r="C9219" s="716"/>
      <c r="D9219" s="106"/>
      <c r="E9219" s="106"/>
      <c r="F9219" s="649"/>
      <c r="G9219" s="525"/>
      <c r="H9219" s="725"/>
    </row>
    <row r="9220" spans="1:8" ht="15.75" customHeight="1" x14ac:dyDescent="0.25">
      <c r="A9220" s="524">
        <v>1</v>
      </c>
      <c r="B9220" s="682" t="s">
        <v>81</v>
      </c>
      <c r="C9220" s="525" t="s">
        <v>1906</v>
      </c>
      <c r="D9220" s="106">
        <v>6</v>
      </c>
      <c r="E9220" s="106">
        <v>4</v>
      </c>
      <c r="F9220" s="649">
        <v>23</v>
      </c>
      <c r="G9220" s="772">
        <v>1</v>
      </c>
      <c r="H9220" s="725">
        <f>+G9220*F9220</f>
      </c>
    </row>
    <row r="9221" spans="1:8" ht="15.75" customHeight="1" x14ac:dyDescent="0.25">
      <c r="A9221" s="646">
        <v>2</v>
      </c>
      <c r="B9221" s="682" t="s">
        <v>81</v>
      </c>
      <c r="C9221" s="525" t="s">
        <v>1906</v>
      </c>
      <c r="D9221" s="898"/>
      <c r="E9221" s="898"/>
      <c r="F9221" s="649">
        <v>1</v>
      </c>
      <c r="G9221" s="654" t="s">
        <v>571</v>
      </c>
      <c r="H9221" s="725"/>
    </row>
    <row r="9222" spans="1:8" ht="15.75" customHeight="1" x14ac:dyDescent="0.25">
      <c r="A9222" s="646"/>
      <c r="B9222" s="760" t="s">
        <v>599</v>
      </c>
      <c r="C9222" s="765"/>
      <c r="D9222" s="655"/>
      <c r="E9222" s="655"/>
      <c r="F9222" s="649"/>
      <c r="G9222" s="864"/>
      <c r="H9222" s="526"/>
    </row>
    <row r="9223" spans="1:8" ht="15.75" customHeight="1" x14ac:dyDescent="0.25">
      <c r="A9223" s="646">
        <v>3</v>
      </c>
      <c r="B9223" s="268" t="s">
        <v>605</v>
      </c>
      <c r="C9223" s="106" t="s">
        <v>443</v>
      </c>
      <c r="D9223" s="655">
        <v>1</v>
      </c>
      <c r="E9223" s="655">
        <v>6</v>
      </c>
      <c r="F9223" s="649">
        <f>+E9223*D9223</f>
      </c>
      <c r="G9223" s="649">
        <v>1</v>
      </c>
      <c r="H9223" s="526">
        <f t="shared" ref="H9223:H9224" si="383">+G9223*F9223</f>
      </c>
    </row>
    <row r="9224" spans="1:8" ht="15.75" customHeight="1" x14ac:dyDescent="0.25">
      <c r="A9224" s="646">
        <v>4</v>
      </c>
      <c r="B9224" s="268" t="s">
        <v>149</v>
      </c>
      <c r="C9224" s="525" t="s">
        <v>1907</v>
      </c>
      <c r="D9224" s="655">
        <v>4</v>
      </c>
      <c r="E9224" s="655">
        <v>6</v>
      </c>
      <c r="F9224" s="649">
        <v>23</v>
      </c>
      <c r="G9224" s="649">
        <v>1</v>
      </c>
      <c r="H9224" s="526">
        <f t="shared" si="383"/>
      </c>
    </row>
    <row r="9225" spans="1:8" ht="15.75" customHeight="1" x14ac:dyDescent="0.25">
      <c r="A9225" s="646">
        <v>5</v>
      </c>
      <c r="B9225" s="268" t="s">
        <v>149</v>
      </c>
      <c r="C9225" s="525" t="s">
        <v>1907</v>
      </c>
      <c r="D9225" s="655"/>
      <c r="E9225" s="655"/>
      <c r="F9225" s="649">
        <v>1</v>
      </c>
      <c r="G9225" s="654" t="s">
        <v>571</v>
      </c>
      <c r="H9225" s="526"/>
    </row>
    <row r="9226" spans="1:8" ht="15.75" customHeight="1" x14ac:dyDescent="0.25">
      <c r="A9226" s="646"/>
      <c r="B9226" s="760" t="s">
        <v>1623</v>
      </c>
      <c r="C9226" s="765"/>
      <c r="D9226" s="655"/>
      <c r="E9226" s="655"/>
      <c r="F9226" s="649"/>
      <c r="G9226" s="864"/>
      <c r="H9226" s="526"/>
    </row>
    <row r="9227" spans="1:8" ht="15.75" customHeight="1" x14ac:dyDescent="0.25">
      <c r="A9227" s="524">
        <v>6</v>
      </c>
      <c r="B9227" s="323" t="s">
        <v>1588</v>
      </c>
      <c r="C9227" s="525" t="s">
        <v>1890</v>
      </c>
      <c r="D9227" s="652">
        <v>5</v>
      </c>
      <c r="E9227" s="652">
        <v>10</v>
      </c>
      <c r="F9227" s="525">
        <v>44</v>
      </c>
      <c r="G9227" s="251">
        <v>1</v>
      </c>
      <c r="H9227" s="526">
        <f>+G9227*F9227</f>
      </c>
    </row>
    <row r="9228" spans="1:8" ht="15.75" customHeight="1" x14ac:dyDescent="0.25">
      <c r="A9228" s="524">
        <v>7</v>
      </c>
      <c r="B9228" s="323" t="s">
        <v>1588</v>
      </c>
      <c r="C9228" s="525" t="s">
        <v>1890</v>
      </c>
      <c r="D9228" s="653"/>
      <c r="E9228" s="653"/>
      <c r="F9228" s="525">
        <v>6</v>
      </c>
      <c r="G9228" s="654" t="s">
        <v>571</v>
      </c>
      <c r="H9228" s="526"/>
    </row>
    <row r="9229" spans="1:8" ht="15.75" customHeight="1" x14ac:dyDescent="0.25">
      <c r="A9229" s="524">
        <v>8</v>
      </c>
      <c r="B9229" s="323" t="s">
        <v>1556</v>
      </c>
      <c r="C9229" s="525" t="s">
        <v>1891</v>
      </c>
      <c r="D9229" s="652">
        <v>2.5</v>
      </c>
      <c r="E9229" s="652">
        <v>10</v>
      </c>
      <c r="F9229" s="525">
        <v>23</v>
      </c>
      <c r="G9229" s="251">
        <v>1</v>
      </c>
      <c r="H9229" s="526">
        <f>+G9229*F9229</f>
      </c>
    </row>
    <row r="9230" spans="1:8" ht="15.75" customHeight="1" x14ac:dyDescent="0.25">
      <c r="A9230" s="524">
        <v>9</v>
      </c>
      <c r="B9230" s="323" t="s">
        <v>1556</v>
      </c>
      <c r="C9230" s="525" t="s">
        <v>1891</v>
      </c>
      <c r="D9230" s="653"/>
      <c r="E9230" s="653"/>
      <c r="F9230" s="525">
        <v>2</v>
      </c>
      <c r="G9230" s="654" t="s">
        <v>571</v>
      </c>
      <c r="H9230" s="526"/>
    </row>
    <row r="9231" spans="1:8" ht="15.75" customHeight="1" x14ac:dyDescent="0.25">
      <c r="A9231" s="524">
        <v>10</v>
      </c>
      <c r="B9231" s="323" t="s">
        <v>1622</v>
      </c>
      <c r="C9231" s="525" t="s">
        <v>1892</v>
      </c>
      <c r="D9231" s="652">
        <v>2.5</v>
      </c>
      <c r="E9231" s="652">
        <v>10</v>
      </c>
      <c r="F9231" s="525">
        <v>24</v>
      </c>
      <c r="G9231" s="251">
        <v>1</v>
      </c>
      <c r="H9231" s="526">
        <f>+G9231*F9231</f>
      </c>
    </row>
    <row r="9232" spans="1:8" ht="15.75" customHeight="1" x14ac:dyDescent="0.25">
      <c r="A9232" s="524">
        <v>11</v>
      </c>
      <c r="B9232" s="323" t="s">
        <v>1622</v>
      </c>
      <c r="C9232" s="525" t="s">
        <v>1892</v>
      </c>
      <c r="D9232" s="653"/>
      <c r="E9232" s="653"/>
      <c r="F9232" s="525">
        <v>1</v>
      </c>
      <c r="G9232" s="654" t="s">
        <v>571</v>
      </c>
      <c r="H9232" s="526"/>
    </row>
    <row r="9233" spans="1:8" ht="15.75" customHeight="1" x14ac:dyDescent="0.25">
      <c r="A9233" s="524">
        <v>12</v>
      </c>
      <c r="B9233" s="323" t="s">
        <v>1893</v>
      </c>
      <c r="C9233" s="525" t="s">
        <v>1894</v>
      </c>
      <c r="D9233" s="652">
        <v>2.5</v>
      </c>
      <c r="E9233" s="652">
        <v>10</v>
      </c>
      <c r="F9233" s="525">
        <v>22</v>
      </c>
      <c r="G9233" s="251">
        <v>1</v>
      </c>
      <c r="H9233" s="526">
        <f>+G9233*F9233</f>
      </c>
    </row>
    <row r="9234" spans="1:8" ht="15.75" customHeight="1" x14ac:dyDescent="0.25">
      <c r="A9234" s="524">
        <v>13</v>
      </c>
      <c r="B9234" s="323" t="s">
        <v>1893</v>
      </c>
      <c r="C9234" s="525" t="s">
        <v>1894</v>
      </c>
      <c r="D9234" s="653"/>
      <c r="E9234" s="653"/>
      <c r="F9234" s="525">
        <v>3</v>
      </c>
      <c r="G9234" s="654" t="s">
        <v>571</v>
      </c>
      <c r="H9234" s="526"/>
    </row>
    <row r="9235" spans="1:8" ht="15.75" customHeight="1" x14ac:dyDescent="0.25">
      <c r="A9235" s="524">
        <v>14</v>
      </c>
      <c r="B9235" s="323" t="s">
        <v>1895</v>
      </c>
      <c r="C9235" s="525" t="s">
        <v>1896</v>
      </c>
      <c r="D9235" s="652">
        <v>2.5</v>
      </c>
      <c r="E9235" s="652">
        <v>10</v>
      </c>
      <c r="F9235" s="525">
        <v>23</v>
      </c>
      <c r="G9235" s="251">
        <v>1</v>
      </c>
      <c r="H9235" s="526">
        <f>+G9235*F9235</f>
      </c>
    </row>
    <row r="9236" spans="1:8" ht="15.75" customHeight="1" x14ac:dyDescent="0.25">
      <c r="A9236" s="524">
        <v>15</v>
      </c>
      <c r="B9236" s="323" t="s">
        <v>1895</v>
      </c>
      <c r="C9236" s="525" t="s">
        <v>1896</v>
      </c>
      <c r="D9236" s="653"/>
      <c r="E9236" s="653"/>
      <c r="F9236" s="525">
        <v>2</v>
      </c>
      <c r="G9236" s="654" t="s">
        <v>571</v>
      </c>
      <c r="H9236" s="526"/>
    </row>
    <row r="9237" spans="1:8" ht="15.75" customHeight="1" x14ac:dyDescent="0.25">
      <c r="A9237" s="524">
        <v>16</v>
      </c>
      <c r="B9237" s="323" t="s">
        <v>1897</v>
      </c>
      <c r="C9237" s="525" t="s">
        <v>1898</v>
      </c>
      <c r="D9237" s="652">
        <v>5</v>
      </c>
      <c r="E9237" s="652">
        <v>10</v>
      </c>
      <c r="F9237" s="525">
        <v>46</v>
      </c>
      <c r="G9237" s="251">
        <v>1</v>
      </c>
      <c r="H9237" s="526">
        <f>+G9237*F9237</f>
      </c>
    </row>
    <row r="9238" spans="1:8" ht="15.75" customHeight="1" x14ac:dyDescent="0.25">
      <c r="A9238" s="524">
        <v>17</v>
      </c>
      <c r="B9238" s="323" t="s">
        <v>1897</v>
      </c>
      <c r="C9238" s="525" t="s">
        <v>1898</v>
      </c>
      <c r="D9238" s="653"/>
      <c r="E9238" s="653"/>
      <c r="F9238" s="525">
        <v>4</v>
      </c>
      <c r="G9238" s="654" t="s">
        <v>571</v>
      </c>
      <c r="H9238" s="526"/>
    </row>
    <row r="9239" spans="1:8" ht="15.75" customHeight="1" x14ac:dyDescent="0.25">
      <c r="A9239" s="524">
        <v>18</v>
      </c>
      <c r="B9239" s="323" t="s">
        <v>1908</v>
      </c>
      <c r="C9239" s="525" t="s">
        <v>1909</v>
      </c>
      <c r="D9239" s="652">
        <v>2.5</v>
      </c>
      <c r="E9239" s="652">
        <v>10</v>
      </c>
      <c r="F9239" s="525">
        <v>21</v>
      </c>
      <c r="G9239" s="251">
        <v>1</v>
      </c>
      <c r="H9239" s="526">
        <f>+G9239*F9239</f>
      </c>
    </row>
    <row r="9240" spans="1:8" ht="15.75" customHeight="1" x14ac:dyDescent="0.25">
      <c r="A9240" s="524">
        <v>19</v>
      </c>
      <c r="B9240" s="323" t="s">
        <v>1908</v>
      </c>
      <c r="C9240" s="525" t="s">
        <v>1909</v>
      </c>
      <c r="D9240" s="653"/>
      <c r="E9240" s="653"/>
      <c r="F9240" s="525">
        <v>4</v>
      </c>
      <c r="G9240" s="654" t="s">
        <v>571</v>
      </c>
      <c r="H9240" s="526"/>
    </row>
    <row r="9241" spans="1:8" ht="15.75" customHeight="1" x14ac:dyDescent="0.25">
      <c r="A9241" s="524">
        <v>20</v>
      </c>
      <c r="B9241" s="323" t="s">
        <v>1910</v>
      </c>
      <c r="C9241" s="525" t="s">
        <v>1911</v>
      </c>
      <c r="D9241" s="106">
        <v>1</v>
      </c>
      <c r="E9241" s="106">
        <v>10</v>
      </c>
      <c r="F9241" s="525">
        <f>+E9241*D9241</f>
      </c>
      <c r="G9241" s="251">
        <v>1</v>
      </c>
      <c r="H9241" s="526">
        <f t="shared" ref="H9241:H9242" si="384">+G9241*F9241</f>
      </c>
    </row>
    <row r="9242" spans="1:8" ht="15.75" customHeight="1" x14ac:dyDescent="0.25">
      <c r="A9242" s="524">
        <v>21</v>
      </c>
      <c r="B9242" s="323" t="s">
        <v>1899</v>
      </c>
      <c r="C9242" s="525" t="s">
        <v>1900</v>
      </c>
      <c r="D9242" s="652">
        <v>2.5</v>
      </c>
      <c r="E9242" s="652">
        <v>10</v>
      </c>
      <c r="F9242" s="525">
        <v>21</v>
      </c>
      <c r="G9242" s="251">
        <v>1</v>
      </c>
      <c r="H9242" s="526">
        <f t="shared" si="384"/>
      </c>
    </row>
    <row r="9243" spans="1:8" ht="15.75" customHeight="1" x14ac:dyDescent="0.25">
      <c r="A9243" s="524">
        <v>22</v>
      </c>
      <c r="B9243" s="323" t="s">
        <v>1899</v>
      </c>
      <c r="C9243" s="525" t="s">
        <v>1900</v>
      </c>
      <c r="D9243" s="653"/>
      <c r="E9243" s="653"/>
      <c r="F9243" s="525">
        <v>4</v>
      </c>
      <c r="G9243" s="654" t="s">
        <v>571</v>
      </c>
      <c r="H9243" s="526"/>
    </row>
    <row r="9244" spans="1:8" ht="15.75" customHeight="1" x14ac:dyDescent="0.25">
      <c r="A9244" s="524">
        <v>23</v>
      </c>
      <c r="B9244" s="323" t="s">
        <v>1912</v>
      </c>
      <c r="C9244" s="525"/>
      <c r="D9244" s="664">
        <v>10</v>
      </c>
      <c r="E9244" s="664">
        <v>5</v>
      </c>
      <c r="F9244" s="525">
        <f t="shared" ref="F9244:F9250" si="385">+E9244*D9244</f>
      </c>
      <c r="G9244" s="251">
        <v>1</v>
      </c>
      <c r="H9244" s="526">
        <f t="shared" ref="H9244:H9250" si="386">+G9244*F9244</f>
      </c>
    </row>
    <row r="9245" spans="1:8" ht="15.75" customHeight="1" x14ac:dyDescent="0.25">
      <c r="A9245" s="524">
        <v>24</v>
      </c>
      <c r="B9245" s="323" t="s">
        <v>88</v>
      </c>
      <c r="C9245" s="106" t="s">
        <v>89</v>
      </c>
      <c r="D9245" s="106">
        <v>2</v>
      </c>
      <c r="E9245" s="106">
        <v>5</v>
      </c>
      <c r="F9245" s="525">
        <f t="shared" si="385"/>
      </c>
      <c r="G9245" s="251">
        <v>1</v>
      </c>
      <c r="H9245" s="526">
        <f t="shared" si="386"/>
      </c>
    </row>
    <row r="9246" spans="1:8" ht="15.75" customHeight="1" x14ac:dyDescent="0.25">
      <c r="A9246" s="524">
        <v>25</v>
      </c>
      <c r="B9246" s="323" t="s">
        <v>1913</v>
      </c>
      <c r="C9246" s="106" t="s">
        <v>365</v>
      </c>
      <c r="D9246" s="106">
        <v>2</v>
      </c>
      <c r="E9246" s="106">
        <v>5</v>
      </c>
      <c r="F9246" s="525">
        <f t="shared" si="385"/>
      </c>
      <c r="G9246" s="251">
        <v>1</v>
      </c>
      <c r="H9246" s="526">
        <f t="shared" si="386"/>
      </c>
    </row>
    <row r="9247" spans="1:8" ht="15.75" customHeight="1" x14ac:dyDescent="0.25">
      <c r="A9247" s="524">
        <v>26</v>
      </c>
      <c r="B9247" s="323" t="s">
        <v>1914</v>
      </c>
      <c r="C9247" s="106" t="s">
        <v>405</v>
      </c>
      <c r="D9247" s="106">
        <v>1</v>
      </c>
      <c r="E9247" s="106">
        <v>5</v>
      </c>
      <c r="F9247" s="525">
        <f t="shared" si="385"/>
      </c>
      <c r="G9247" s="899">
        <v>1</v>
      </c>
      <c r="H9247" s="526">
        <f t="shared" si="386"/>
      </c>
    </row>
    <row r="9248" spans="1:8" ht="15.75" customHeight="1" x14ac:dyDescent="0.25">
      <c r="A9248" s="524">
        <v>27</v>
      </c>
      <c r="B9248" s="323" t="s">
        <v>1915</v>
      </c>
      <c r="C9248" s="106" t="s">
        <v>372</v>
      </c>
      <c r="D9248" s="106">
        <v>1</v>
      </c>
      <c r="E9248" s="106">
        <v>5</v>
      </c>
      <c r="F9248" s="525">
        <f t="shared" si="385"/>
      </c>
      <c r="G9248" s="251">
        <v>1</v>
      </c>
      <c r="H9248" s="526">
        <f t="shared" si="386"/>
      </c>
    </row>
    <row r="9249" spans="1:8" ht="15.75" customHeight="1" x14ac:dyDescent="0.25">
      <c r="A9249" s="524">
        <v>28</v>
      </c>
      <c r="B9249" s="323" t="s">
        <v>86</v>
      </c>
      <c r="C9249" s="106" t="s">
        <v>87</v>
      </c>
      <c r="D9249" s="106">
        <v>1</v>
      </c>
      <c r="E9249" s="106">
        <v>5</v>
      </c>
      <c r="F9249" s="525">
        <f t="shared" si="385"/>
      </c>
      <c r="G9249" s="251">
        <v>1</v>
      </c>
      <c r="H9249" s="526">
        <f t="shared" si="386"/>
      </c>
    </row>
    <row r="9250" spans="1:8" ht="15.75" customHeight="1" x14ac:dyDescent="0.25">
      <c r="A9250" s="524">
        <v>29</v>
      </c>
      <c r="B9250" s="323" t="s">
        <v>184</v>
      </c>
      <c r="C9250" s="247" t="s">
        <v>406</v>
      </c>
      <c r="D9250" s="247">
        <v>4</v>
      </c>
      <c r="E9250" s="247">
        <v>5</v>
      </c>
      <c r="F9250" s="679">
        <f t="shared" si="385"/>
      </c>
      <c r="G9250" s="681">
        <v>1</v>
      </c>
      <c r="H9250" s="526">
        <f t="shared" si="386"/>
      </c>
    </row>
    <row r="9251" spans="1:8" ht="15.75" customHeight="1" x14ac:dyDescent="0.25">
      <c r="A9251" s="62"/>
      <c r="B9251" s="63"/>
      <c r="C9251" s="397" t="s">
        <v>58</v>
      </c>
      <c r="D9251" s="28">
        <f>SUM(D9219:D9250)</f>
      </c>
      <c r="E9251" s="28"/>
      <c r="F9251" s="338">
        <f>SUM(F9219:F9250)</f>
      </c>
      <c r="G9251" s="339"/>
      <c r="H9251" s="328">
        <f>SUM(H9219:H9250)</f>
      </c>
    </row>
    <row r="9252" spans="1:8" ht="15.75" customHeight="1" x14ac:dyDescent="0.25">
      <c r="A9252" s="69"/>
      <c r="B9252" s="70"/>
      <c r="C9252" s="70"/>
      <c r="D9252" s="71"/>
      <c r="E9252" s="70"/>
      <c r="F9252" s="72"/>
      <c r="G9252" s="73"/>
      <c r="H9252" s="74"/>
    </row>
    <row r="9253" spans="1:8" ht="15.75" customHeight="1" x14ac:dyDescent="0.25">
      <c r="A9253" s="36" t="s">
        <v>21</v>
      </c>
      <c r="B9253" s="36"/>
      <c r="C9253" s="36"/>
      <c r="D9253" s="36"/>
      <c r="E9253" s="36"/>
      <c r="F9253" s="36"/>
      <c r="G9253" s="36"/>
      <c r="H9253" s="36"/>
    </row>
    <row r="9254" spans="1:8" ht="15.75" customHeight="1" x14ac:dyDescent="0.25">
      <c r="A9254" s="17"/>
      <c r="B9254" s="17"/>
      <c r="C9254" s="17"/>
      <c r="D9254" s="18"/>
      <c r="E9254" s="17"/>
      <c r="F9254" s="17"/>
      <c r="G9254" s="17"/>
      <c r="H9254" s="24"/>
    </row>
    <row r="9255" spans="1:8" ht="15.75" customHeight="1" x14ac:dyDescent="0.25">
      <c r="A9255" s="17" t="s">
        <v>28</v>
      </c>
      <c r="B9255" s="17"/>
      <c r="C9255" s="17"/>
      <c r="D9255" s="18"/>
      <c r="E9255" s="17"/>
      <c r="F9255" s="19" t="s">
        <v>24</v>
      </c>
      <c r="G9255" s="21" t="s">
        <v>1889</v>
      </c>
      <c r="H9255" s="22"/>
    </row>
    <row r="9256" spans="1:8" ht="15.75" customHeight="1" x14ac:dyDescent="0.3">
      <c r="A9256" s="17" t="inlineStr">
        <is>
          <t>Dealer-003</t>
        </is>
      </c>
      <c r="B9256" s="87"/>
      <c r="C9256" s="17"/>
      <c r="D9256" s="18"/>
      <c r="E9256" s="17"/>
      <c r="F9256" s="19" t="s">
        <v>29</v>
      </c>
      <c r="G9256" s="17" t="s">
        <v>1393</v>
      </c>
      <c r="H9256" s="18"/>
    </row>
    <row r="9257" spans="1:8" ht="15.75" customHeight="1" x14ac:dyDescent="0.3">
      <c r="A9257" s="17" t="inlineStr">
        <is>
          <t>Address line (redacted)</t>
        </is>
      </c>
      <c r="B9257" s="87"/>
      <c r="C9257" s="17"/>
      <c r="D9257" s="18"/>
      <c r="E9257" s="19"/>
      <c r="F9257" s="17"/>
      <c r="G9257" s="17"/>
      <c r="H9257" s="25"/>
    </row>
    <row r="9258" spans="1:8" ht="15.75" customHeight="1" x14ac:dyDescent="0.3">
      <c r="A9258" s="17" t="inlineStr">
        <is>
          <t>Address line (redacted)</t>
        </is>
      </c>
      <c r="B9258" s="87"/>
      <c r="C9258" s="330" t="s">
        <v>1144</v>
      </c>
      <c r="D9258" s="330"/>
      <c r="E9258" s="330"/>
      <c r="F9258" s="18"/>
      <c r="G9258" s="17"/>
      <c r="H9258" s="25"/>
    </row>
    <row r="9259" spans="1:8" ht="15.75" customHeight="1" x14ac:dyDescent="0.25">
      <c r="A9259" s="17"/>
      <c r="C9259" s="330"/>
      <c r="D9259" s="330"/>
      <c r="E9259" s="330"/>
      <c r="F9259" s="18"/>
      <c r="G9259" s="17"/>
      <c r="H9259" s="25"/>
    </row>
    <row r="9260" spans="1:8" ht="15.75" customHeight="1" x14ac:dyDescent="0.25">
      <c r="A9260" s="17" t="s">
        <v>34</v>
      </c>
      <c r="B9260" s="17"/>
      <c r="C9260" s="17"/>
      <c r="D9260" s="18"/>
      <c r="E9260" s="17"/>
      <c r="F9260" s="18"/>
      <c r="G9260" s="17"/>
      <c r="H9260" s="25"/>
    </row>
    <row r="9261" spans="1:8" ht="15.75" customHeight="1" x14ac:dyDescent="0.25">
      <c r="A9261" s="17" t="s">
        <v>35</v>
      </c>
      <c r="B9261" s="17"/>
      <c r="C9261" s="17"/>
      <c r="D9261" s="18"/>
      <c r="E9261" s="17"/>
      <c r="F9261" s="18"/>
      <c r="G9261" s="17"/>
      <c r="H9261" s="25"/>
    </row>
    <row r="9262" spans="1:8" ht="15.75" customHeight="1" x14ac:dyDescent="0.25">
      <c r="A9262" s="17" t="s">
        <v>36</v>
      </c>
      <c r="B9262" s="17"/>
      <c r="C9262" s="17"/>
      <c r="D9262" s="18"/>
      <c r="E9262" s="17"/>
      <c r="F9262" s="18"/>
      <c r="G9262" s="17"/>
      <c r="H9262" s="25"/>
    </row>
    <row r="9263" spans="1:8" ht="15.75" customHeight="1" x14ac:dyDescent="0.25">
      <c r="A9263" s="26" t="s">
        <v>37</v>
      </c>
      <c r="B9263" s="27" t="s">
        <v>38</v>
      </c>
      <c r="C9263" s="401"/>
      <c r="D9263" s="402" t="s">
        <v>39</v>
      </c>
      <c r="E9263" s="403" t="s">
        <v>40</v>
      </c>
      <c r="F9263" s="30" t="s">
        <v>41</v>
      </c>
      <c r="G9263" s="31" t="s">
        <v>42</v>
      </c>
      <c r="H9263" s="33" t="s">
        <v>43</v>
      </c>
    </row>
    <row r="9264" spans="1:8" ht="15.75" customHeight="1" x14ac:dyDescent="0.25">
      <c r="A9264" s="550"/>
      <c r="B9264" s="551"/>
      <c r="C9264" s="552"/>
      <c r="D9264" s="553"/>
      <c r="E9264" s="553"/>
      <c r="F9264" s="554"/>
      <c r="G9264" s="555"/>
      <c r="H9264" s="556"/>
    </row>
    <row r="9265" spans="1:8" ht="15.75" customHeight="1" x14ac:dyDescent="0.25">
      <c r="A9265" s="524"/>
      <c r="B9265" s="760" t="s">
        <v>825</v>
      </c>
      <c r="C9265" s="765"/>
      <c r="D9265" s="106"/>
      <c r="E9265" s="106"/>
      <c r="F9265" s="525"/>
      <c r="G9265" s="251"/>
      <c r="H9265" s="526"/>
    </row>
    <row r="9266" spans="1:8" ht="15.75" customHeight="1" x14ac:dyDescent="0.25">
      <c r="A9266" s="680">
        <v>30</v>
      </c>
      <c r="B9266" s="6" t="s">
        <v>1916</v>
      </c>
      <c r="C9266" s="247" t="s">
        <v>496</v>
      </c>
      <c r="D9266" s="247">
        <v>2</v>
      </c>
      <c r="E9266" s="247">
        <v>25</v>
      </c>
      <c r="F9266" s="679">
        <f t="shared" ref="F9266:F9269" si="387">+E9266*D9266</f>
      </c>
      <c r="G9266" s="681">
        <v>1</v>
      </c>
      <c r="H9266" s="526">
        <f t="shared" ref="H9266:H9267" si="388">+G9266*F9266</f>
      </c>
    </row>
    <row r="9267" spans="1:8" ht="15.75" customHeight="1" x14ac:dyDescent="0.25">
      <c r="A9267" s="524">
        <v>31</v>
      </c>
      <c r="B9267" s="103" t="s">
        <v>1917</v>
      </c>
      <c r="C9267" s="106" t="s">
        <v>508</v>
      </c>
      <c r="D9267" s="106">
        <f>1000/25</f>
      </c>
      <c r="E9267" s="106">
        <v>25</v>
      </c>
      <c r="F9267" s="525">
        <f t="shared" si="387"/>
      </c>
      <c r="G9267" s="251">
        <v>1</v>
      </c>
      <c r="H9267" s="526">
        <f t="shared" si="388"/>
      </c>
    </row>
    <row r="9268" spans="1:8" ht="15.75" customHeight="1" x14ac:dyDescent="0.25">
      <c r="A9268" s="524">
        <v>32</v>
      </c>
      <c r="B9268" s="103" t="s">
        <v>1917</v>
      </c>
      <c r="C9268" s="106" t="s">
        <v>508</v>
      </c>
      <c r="D9268" s="106">
        <v>4</v>
      </c>
      <c r="E9268" s="106">
        <v>25</v>
      </c>
      <c r="F9268" s="525">
        <f t="shared" si="387"/>
      </c>
      <c r="G9268" s="654" t="s">
        <v>571</v>
      </c>
      <c r="H9268" s="526"/>
    </row>
    <row r="9269" spans="1:8" ht="15.75" customHeight="1" x14ac:dyDescent="0.25">
      <c r="A9269" s="524">
        <v>33</v>
      </c>
      <c r="B9269" s="103" t="s">
        <v>1917</v>
      </c>
      <c r="C9269" s="106" t="s">
        <v>508</v>
      </c>
      <c r="D9269" s="106">
        <f>350/25</f>
      </c>
      <c r="E9269" s="106">
        <v>25</v>
      </c>
      <c r="F9269" s="525">
        <f t="shared" si="387"/>
      </c>
      <c r="G9269" s="251" t="s">
        <v>1918</v>
      </c>
      <c r="H9269" s="526"/>
    </row>
    <row r="9270" spans="1:8" ht="15.75" customHeight="1" x14ac:dyDescent="0.25">
      <c r="A9270" s="524"/>
      <c r="B9270" s="900" t="s">
        <v>1919</v>
      </c>
      <c r="C9270" s="238"/>
      <c r="D9270" s="238"/>
      <c r="E9270" s="238"/>
      <c r="F9270" s="901"/>
      <c r="G9270" s="654"/>
      <c r="H9270" s="526"/>
    </row>
    <row r="9271" spans="1:8" ht="15.75" customHeight="1" x14ac:dyDescent="0.25">
      <c r="A9271" s="524">
        <v>34</v>
      </c>
      <c r="B9271" s="103" t="s">
        <v>1917</v>
      </c>
      <c r="C9271" s="106" t="s">
        <v>508</v>
      </c>
      <c r="D9271" s="106">
        <f>345/25</f>
      </c>
      <c r="E9271" s="106">
        <v>25</v>
      </c>
      <c r="F9271" s="525">
        <f t="shared" ref="F9271:F9272" si="389">+E9271*D9271</f>
      </c>
      <c r="G9271" s="251" t="s">
        <v>1920</v>
      </c>
      <c r="H9271" s="526"/>
    </row>
    <row r="9272" spans="1:8" ht="15.75" customHeight="1" x14ac:dyDescent="0.25">
      <c r="A9272" s="524">
        <v>35</v>
      </c>
      <c r="B9272" s="103" t="s">
        <v>1917</v>
      </c>
      <c r="C9272" s="106" t="s">
        <v>508</v>
      </c>
      <c r="D9272" s="106">
        <v>4</v>
      </c>
      <c r="E9272" s="106">
        <v>25</v>
      </c>
      <c r="F9272" s="525">
        <f t="shared" si="389"/>
      </c>
      <c r="G9272" s="654" t="s">
        <v>571</v>
      </c>
      <c r="H9272" s="526"/>
    </row>
    <row r="9273" spans="1:8" ht="15.75" customHeight="1" x14ac:dyDescent="0.25">
      <c r="A9273" s="524"/>
      <c r="B9273" s="900" t="s">
        <v>1921</v>
      </c>
      <c r="C9273" s="238"/>
      <c r="D9273" s="238"/>
      <c r="E9273" s="238"/>
      <c r="F9273" s="901"/>
      <c r="G9273" s="654"/>
      <c r="H9273" s="526"/>
    </row>
    <row r="9274" spans="1:8" ht="15.75" customHeight="1" x14ac:dyDescent="0.25">
      <c r="A9274" s="524">
        <v>36</v>
      </c>
      <c r="B9274" s="103" t="s">
        <v>1917</v>
      </c>
      <c r="C9274" s="106" t="s">
        <v>508</v>
      </c>
      <c r="D9274" s="106">
        <v>1</v>
      </c>
      <c r="E9274" s="106">
        <v>5</v>
      </c>
      <c r="F9274" s="525">
        <f>+E9274*D9274</f>
      </c>
      <c r="G9274" s="251">
        <v>1</v>
      </c>
      <c r="H9274" s="526">
        <f>+G9274*F9274</f>
      </c>
    </row>
    <row r="9275" spans="1:8" ht="15.75" customHeight="1" x14ac:dyDescent="0.25">
      <c r="A9275" s="524">
        <v>37</v>
      </c>
      <c r="B9275" s="133" t="s">
        <v>1916</v>
      </c>
      <c r="C9275" s="805" t="s">
        <v>496</v>
      </c>
      <c r="D9275" s="652">
        <v>1</v>
      </c>
      <c r="E9275" s="652">
        <v>25</v>
      </c>
      <c r="F9275" s="525">
        <v>12</v>
      </c>
      <c r="G9275" s="251" t="s">
        <v>1918</v>
      </c>
      <c r="H9275" s="526"/>
    </row>
    <row r="9276" spans="1:8" ht="32.25" customHeight="1" x14ac:dyDescent="0.25">
      <c r="A9276" s="524"/>
      <c r="B9276" s="902" t="s">
        <v>1922</v>
      </c>
      <c r="C9276" s="903"/>
      <c r="D9276" s="759"/>
      <c r="E9276" s="759"/>
      <c r="F9276" s="525"/>
      <c r="G9276" s="251"/>
      <c r="H9276" s="526"/>
    </row>
    <row r="9277" spans="1:8" ht="15.75" customHeight="1" x14ac:dyDescent="0.25">
      <c r="A9277" s="524">
        <v>38</v>
      </c>
      <c r="B9277" s="133" t="s">
        <v>1916</v>
      </c>
      <c r="C9277" s="805" t="s">
        <v>496</v>
      </c>
      <c r="D9277" s="653"/>
      <c r="E9277" s="653"/>
      <c r="F9277" s="525">
        <v>13</v>
      </c>
      <c r="G9277" s="251">
        <v>1</v>
      </c>
      <c r="H9277" s="526">
        <f>+G9277*F9277</f>
      </c>
    </row>
    <row r="9278" spans="1:8" ht="15.75" customHeight="1" x14ac:dyDescent="0.25">
      <c r="A9278" s="524"/>
      <c r="B9278" s="760" t="s">
        <v>564</v>
      </c>
      <c r="C9278" s="765"/>
      <c r="D9278" s="106"/>
      <c r="E9278" s="106"/>
      <c r="F9278" s="525"/>
      <c r="G9278" s="251"/>
      <c r="H9278" s="526"/>
    </row>
    <row r="9279" spans="1:8" ht="15.75" customHeight="1" x14ac:dyDescent="0.25">
      <c r="A9279" s="524">
        <v>39</v>
      </c>
      <c r="B9279" s="323" t="s">
        <v>1046</v>
      </c>
      <c r="C9279" s="106"/>
      <c r="D9279" s="106">
        <v>5</v>
      </c>
      <c r="E9279" s="106">
        <v>2</v>
      </c>
      <c r="F9279" s="525">
        <f>+E9279*D9279</f>
      </c>
      <c r="G9279" s="251">
        <v>1</v>
      </c>
      <c r="H9279" s="526">
        <f>+G9279*F9279</f>
      </c>
    </row>
    <row r="9280" spans="1:8" ht="15.75" customHeight="1" x14ac:dyDescent="0.25">
      <c r="A9280" s="524"/>
      <c r="B9280" s="323"/>
      <c r="C9280" s="106"/>
      <c r="D9280" s="106"/>
      <c r="E9280" s="106"/>
      <c r="F9280" s="525"/>
      <c r="G9280" s="251"/>
      <c r="H9280" s="526"/>
    </row>
    <row r="9281" spans="1:8" ht="15" customHeight="1" x14ac:dyDescent="0.25">
      <c r="A9281" s="524"/>
      <c r="B9281" s="256" t="s">
        <v>1923</v>
      </c>
      <c r="C9281" s="257"/>
      <c r="D9281" s="106"/>
      <c r="E9281" s="106"/>
      <c r="F9281" s="525"/>
      <c r="G9281" s="251"/>
      <c r="H9281" s="526"/>
    </row>
    <row r="9282" spans="1:8" ht="31.5" customHeight="1" x14ac:dyDescent="0.25">
      <c r="A9282" s="524"/>
      <c r="B9282" s="263"/>
      <c r="C9282" s="264"/>
      <c r="D9282" s="106"/>
      <c r="E9282" s="106"/>
      <c r="F9282" s="525"/>
      <c r="G9282" s="251"/>
      <c r="H9282" s="526"/>
    </row>
    <row r="9283" spans="1:8" ht="15.75" customHeight="1" x14ac:dyDescent="0.25">
      <c r="A9283" s="524"/>
      <c r="B9283" s="323"/>
      <c r="C9283" s="106"/>
      <c r="D9283" s="106"/>
      <c r="E9283" s="106"/>
      <c r="F9283" s="525"/>
      <c r="G9283" s="251"/>
      <c r="H9283" s="526"/>
    </row>
    <row r="9284" spans="1:8" ht="15.75" customHeight="1" x14ac:dyDescent="0.25">
      <c r="A9284" s="524"/>
      <c r="B9284" s="323"/>
      <c r="C9284" s="106"/>
      <c r="D9284" s="106"/>
      <c r="E9284" s="106"/>
      <c r="F9284" s="525"/>
      <c r="G9284" s="251"/>
      <c r="H9284" s="526"/>
    </row>
    <row r="9285" spans="1:8" ht="15.75" customHeight="1" x14ac:dyDescent="0.25">
      <c r="A9285" s="524"/>
      <c r="B9285" s="323"/>
      <c r="C9285" s="106"/>
      <c r="D9285" s="106"/>
      <c r="E9285" s="106"/>
      <c r="F9285" s="525"/>
      <c r="G9285" s="251"/>
      <c r="H9285" s="526"/>
    </row>
    <row r="9286" spans="1:8" ht="15.75" customHeight="1" x14ac:dyDescent="0.25">
      <c r="A9286" s="524"/>
      <c r="B9286" s="323"/>
      <c r="C9286" s="525"/>
      <c r="D9286" s="106"/>
      <c r="E9286" s="106"/>
      <c r="F9286" s="525"/>
      <c r="G9286" s="251"/>
      <c r="H9286" s="526"/>
    </row>
    <row r="9287" spans="1:8" ht="15.75" customHeight="1" x14ac:dyDescent="0.25">
      <c r="A9287" s="524"/>
      <c r="B9287" s="323"/>
      <c r="C9287" s="679"/>
      <c r="D9287" s="247"/>
      <c r="E9287" s="247"/>
      <c r="F9287" s="679"/>
      <c r="G9287" s="681"/>
      <c r="H9287" s="683"/>
    </row>
    <row r="9288" spans="1:8" ht="15.75" customHeight="1" x14ac:dyDescent="0.25">
      <c r="A9288" s="62"/>
      <c r="B9288" s="63"/>
      <c r="C9288" s="397" t="s">
        <v>58</v>
      </c>
      <c r="D9288" s="28">
        <f>SUM(D9265:D9286)</f>
      </c>
      <c r="E9288" s="28"/>
      <c r="F9288" s="338">
        <f>SUM(F9265:F9286)</f>
      </c>
      <c r="G9288" s="339"/>
      <c r="H9288" s="328">
        <f>+H9279+H9277+H9274+H9267+H9266+H9251</f>
      </c>
    </row>
    <row r="9289" spans="1:8" ht="15.75" customHeight="1" x14ac:dyDescent="0.25">
      <c r="A9289" s="69"/>
      <c r="B9289" s="70"/>
      <c r="C9289" s="70"/>
      <c r="D9289" s="71"/>
      <c r="E9289" s="70"/>
      <c r="F9289" s="72"/>
      <c r="G9289" s="73"/>
      <c r="H9289" s="74"/>
    </row>
    <row r="9290" spans="1:8" ht="15.75" customHeight="1" x14ac:dyDescent="0.25">
      <c r="A9290" s="85" t="s">
        <v>72</v>
      </c>
      <c r="B9290" s="85"/>
      <c r="C9290" s="85"/>
      <c r="D9290" s="85"/>
      <c r="E9290" s="85"/>
      <c r="F9290" s="85"/>
      <c r="G9290" s="85"/>
      <c r="H9290" s="85"/>
    </row>
    <row r="9291" spans="1:8" ht="15.75" customHeight="1" x14ac:dyDescent="0.25">
      <c r="A9291" s="76"/>
      <c r="B9291" s="76"/>
      <c r="C9291" s="76"/>
      <c r="D9291" s="77" t="s">
        <v>59</v>
      </c>
      <c r="E9291" s="76" t="s">
        <v>60</v>
      </c>
      <c r="F9291" s="76"/>
      <c r="G9291" s="17"/>
      <c r="H9291" s="25"/>
    </row>
    <row r="9292" spans="1:8" ht="15.75" customHeight="1" x14ac:dyDescent="0.25">
      <c r="A9292" s="76"/>
      <c r="B9292" s="76"/>
      <c r="C9292" s="76"/>
      <c r="D9292" s="77"/>
      <c r="E9292" s="76"/>
      <c r="F9292" s="76"/>
      <c r="G9292" s="17"/>
      <c r="H9292" s="25"/>
    </row>
    <row r="9293" spans="1:8" ht="15.75" customHeight="1" x14ac:dyDescent="0.25">
      <c r="A9293" s="76"/>
      <c r="B9293" s="76"/>
      <c r="C9293" s="76"/>
      <c r="D9293" s="77"/>
      <c r="E9293" s="76" t="s">
        <v>61</v>
      </c>
      <c r="F9293" s="76"/>
      <c r="G9293" s="17"/>
      <c r="H9293" s="25"/>
    </row>
    <row r="9294" spans="1:8" ht="15.75" customHeight="1" x14ac:dyDescent="0.25">
      <c r="D9294" s="9"/>
      <c r="H9294" s="9"/>
    </row>
    <row r="9295" spans="1:8" ht="15.75" customHeight="1" x14ac:dyDescent="0.25">
      <c r="D9295" s="9"/>
      <c r="H9295" s="9"/>
    </row>
    <row r="9296" spans="1:8" ht="15.75" customHeight="1" x14ac:dyDescent="0.25">
      <c r="A9296" s="36" t="s">
        <v>21</v>
      </c>
      <c r="B9296" s="36"/>
      <c r="C9296" s="36"/>
      <c r="D9296" s="36"/>
      <c r="E9296" s="36"/>
      <c r="F9296" s="36"/>
      <c r="G9296" s="36"/>
      <c r="H9296" s="36"/>
    </row>
    <row r="9297" spans="1:8" ht="15.75" customHeight="1" x14ac:dyDescent="0.25">
      <c r="A9297" s="17" t="s">
        <v>28</v>
      </c>
      <c r="B9297" s="17"/>
      <c r="C9297" s="17"/>
      <c r="D9297" s="18"/>
      <c r="E9297" s="17"/>
      <c r="F9297" s="19" t="s">
        <v>24</v>
      </c>
      <c r="G9297" s="21" t="s">
        <v>1889</v>
      </c>
      <c r="H9297" s="22"/>
    </row>
    <row r="9298" spans="1:8" ht="15.75" customHeight="1" x14ac:dyDescent="0.3">
      <c r="A9298" s="87" t="inlineStr">
        <is>
          <t>Dealer-002</t>
        </is>
      </c>
      <c r="B9298" s="87"/>
      <c r="C9298" s="17"/>
      <c r="D9298" s="18"/>
      <c r="E9298" s="17"/>
      <c r="F9298" s="19" t="s">
        <v>29</v>
      </c>
      <c r="G9298" s="17" t="s">
        <v>1396</v>
      </c>
      <c r="H9298" s="18"/>
    </row>
    <row r="9299" spans="1:8" ht="15.75" customHeight="1" x14ac:dyDescent="0.3">
      <c r="A9299" s="87" t="inlineStr">
        <is>
          <t>Address line (redacted)</t>
        </is>
      </c>
      <c r="B9299" s="87"/>
      <c r="C9299" s="17"/>
      <c r="D9299" s="18"/>
      <c r="E9299" s="19"/>
      <c r="F9299" s="17"/>
      <c r="G9299" s="17"/>
      <c r="H9299" s="25"/>
    </row>
    <row r="9300" spans="1:8" ht="15.75" customHeight="1" x14ac:dyDescent="0.3">
      <c r="A9300" s="87" t="inlineStr">
        <is>
          <t>Address line (redacted)</t>
        </is>
      </c>
      <c r="B9300" s="87"/>
      <c r="C9300" s="17"/>
      <c r="D9300" s="24"/>
      <c r="E9300" s="17"/>
      <c r="F9300" s="18"/>
      <c r="G9300" s="17"/>
      <c r="H9300" s="25"/>
    </row>
    <row r="9301" spans="1:8" ht="15.75" customHeight="1" x14ac:dyDescent="0.25">
      <c r="D9301" s="24"/>
      <c r="E9301" s="17"/>
      <c r="F9301" s="18"/>
      <c r="G9301" s="17"/>
      <c r="H9301" s="25"/>
    </row>
    <row r="9302" spans="1:8" ht="15.75" customHeight="1" x14ac:dyDescent="0.25">
      <c r="A9302" s="17" t="s">
        <v>34</v>
      </c>
      <c r="B9302" s="17"/>
      <c r="C9302" s="17"/>
      <c r="D9302" s="18"/>
      <c r="E9302" s="17"/>
      <c r="F9302" s="18"/>
      <c r="G9302" s="17"/>
      <c r="H9302" s="25"/>
    </row>
    <row r="9303" spans="1:8" ht="15.75" customHeight="1" x14ac:dyDescent="0.25">
      <c r="A9303" s="17" t="s">
        <v>35</v>
      </c>
      <c r="B9303" s="17"/>
      <c r="C9303" s="17"/>
      <c r="D9303" s="18"/>
      <c r="E9303" s="17"/>
      <c r="F9303" s="18"/>
      <c r="G9303" s="17"/>
      <c r="H9303" s="25"/>
    </row>
    <row r="9304" spans="1:8" ht="15.75" customHeight="1" x14ac:dyDescent="0.25">
      <c r="A9304" s="17" t="s">
        <v>36</v>
      </c>
      <c r="B9304" s="17"/>
      <c r="C9304" s="17"/>
      <c r="D9304" s="18"/>
      <c r="E9304" s="17"/>
      <c r="F9304" s="18"/>
      <c r="G9304" s="17"/>
      <c r="H9304" s="25"/>
    </row>
    <row r="9305" spans="1:8" ht="15.75" customHeight="1" x14ac:dyDescent="0.25">
      <c r="A9305" s="26" t="s">
        <v>37</v>
      </c>
      <c r="B9305" s="27" t="s">
        <v>38</v>
      </c>
      <c r="C9305" s="401"/>
      <c r="D9305" s="663" t="s">
        <v>39</v>
      </c>
      <c r="E9305" s="403" t="s">
        <v>40</v>
      </c>
      <c r="F9305" s="30" t="s">
        <v>41</v>
      </c>
      <c r="G9305" s="31" t="s">
        <v>42</v>
      </c>
      <c r="H9305" s="33" t="s">
        <v>43</v>
      </c>
    </row>
    <row r="9306" spans="1:8" ht="15.75" customHeight="1" x14ac:dyDescent="0.25">
      <c r="A9306" s="524"/>
      <c r="B9306" s="760" t="s">
        <v>1055</v>
      </c>
      <c r="C9306" s="765"/>
      <c r="D9306" s="664"/>
      <c r="E9306" s="664"/>
      <c r="F9306" s="649"/>
      <c r="G9306" s="525"/>
      <c r="H9306" s="725"/>
    </row>
    <row r="9307" spans="1:8" ht="15.75" customHeight="1" x14ac:dyDescent="0.25">
      <c r="A9307" s="524">
        <v>1</v>
      </c>
      <c r="B9307" s="323" t="s">
        <v>81</v>
      </c>
      <c r="C9307" s="211" t="s">
        <v>946</v>
      </c>
      <c r="D9307" s="652">
        <v>6</v>
      </c>
      <c r="E9307" s="652">
        <v>4</v>
      </c>
      <c r="F9307" s="649">
        <v>23</v>
      </c>
      <c r="G9307" s="655">
        <v>1</v>
      </c>
      <c r="H9307" s="725">
        <f>+G9307*F9307</f>
      </c>
    </row>
    <row r="9308" spans="1:8" ht="15.75" customHeight="1" x14ac:dyDescent="0.25">
      <c r="A9308" s="524">
        <v>2</v>
      </c>
      <c r="B9308" s="323" t="s">
        <v>81</v>
      </c>
      <c r="C9308" s="211" t="s">
        <v>946</v>
      </c>
      <c r="D9308" s="653"/>
      <c r="E9308" s="653"/>
      <c r="F9308" s="649">
        <v>1</v>
      </c>
      <c r="G9308" s="775" t="s">
        <v>571</v>
      </c>
      <c r="H9308" s="725"/>
    </row>
    <row r="9309" spans="1:8" ht="15.75" customHeight="1" x14ac:dyDescent="0.25">
      <c r="A9309" s="524"/>
      <c r="B9309" s="760" t="s">
        <v>599</v>
      </c>
      <c r="C9309" s="765"/>
      <c r="D9309" s="106"/>
      <c r="E9309" s="106"/>
      <c r="F9309" s="655"/>
      <c r="G9309" s="655"/>
      <c r="H9309" s="725"/>
    </row>
    <row r="9310" spans="1:8" ht="15.75" customHeight="1" x14ac:dyDescent="0.25">
      <c r="A9310" s="524">
        <v>3</v>
      </c>
      <c r="B9310" s="323" t="s">
        <v>322</v>
      </c>
      <c r="C9310" s="106" t="s">
        <v>424</v>
      </c>
      <c r="D9310" s="842">
        <v>1</v>
      </c>
      <c r="E9310" s="106">
        <v>6</v>
      </c>
      <c r="F9310" s="649">
        <f t="shared" ref="F9310:F9312" si="390">+E9310*D9310</f>
      </c>
      <c r="G9310" s="655">
        <v>1</v>
      </c>
      <c r="H9310" s="725">
        <f t="shared" ref="H9310:H9312" si="391">+G9310*F9310</f>
      </c>
    </row>
    <row r="9311" spans="1:8" ht="15.75" customHeight="1" x14ac:dyDescent="0.25">
      <c r="A9311" s="524">
        <v>4</v>
      </c>
      <c r="B9311" s="323" t="s">
        <v>149</v>
      </c>
      <c r="C9311" s="525" t="s">
        <v>1924</v>
      </c>
      <c r="D9311" s="106">
        <v>1</v>
      </c>
      <c r="E9311" s="106">
        <v>6</v>
      </c>
      <c r="F9311" s="649">
        <f t="shared" si="390"/>
      </c>
      <c r="G9311" s="655">
        <v>1</v>
      </c>
      <c r="H9311" s="725">
        <f t="shared" si="391"/>
      </c>
    </row>
    <row r="9312" spans="1:8" ht="15.75" customHeight="1" x14ac:dyDescent="0.25">
      <c r="A9312" s="524">
        <v>5</v>
      </c>
      <c r="B9312" s="323" t="s">
        <v>118</v>
      </c>
      <c r="C9312" s="106" t="s">
        <v>421</v>
      </c>
      <c r="D9312" s="106">
        <v>1</v>
      </c>
      <c r="E9312" s="106">
        <v>6</v>
      </c>
      <c r="F9312" s="649">
        <f t="shared" si="390"/>
      </c>
      <c r="G9312" s="655">
        <v>1</v>
      </c>
      <c r="H9312" s="725">
        <f t="shared" si="391"/>
      </c>
    </row>
    <row r="9313" spans="1:8" ht="15.75" customHeight="1" x14ac:dyDescent="0.25">
      <c r="A9313" s="646"/>
      <c r="B9313" s="760" t="s">
        <v>1623</v>
      </c>
      <c r="C9313" s="765"/>
      <c r="D9313" s="655"/>
      <c r="E9313" s="655"/>
      <c r="F9313" s="649"/>
      <c r="G9313" s="655"/>
      <c r="H9313" s="725"/>
    </row>
    <row r="9314" spans="1:8" ht="15.75" customHeight="1" x14ac:dyDescent="0.25">
      <c r="A9314" s="646">
        <v>6</v>
      </c>
      <c r="B9314" s="323" t="s">
        <v>1588</v>
      </c>
      <c r="C9314" s="655" t="s">
        <v>1890</v>
      </c>
      <c r="D9314" s="658">
        <v>4</v>
      </c>
      <c r="E9314" s="658">
        <v>10</v>
      </c>
      <c r="F9314" s="649">
        <v>35.200000000000003</v>
      </c>
      <c r="G9314" s="655">
        <v>1</v>
      </c>
      <c r="H9314" s="725">
        <f>+G9314*F9314</f>
      </c>
    </row>
    <row r="9315" spans="1:8" ht="15.75" customHeight="1" x14ac:dyDescent="0.25">
      <c r="A9315" s="646">
        <v>7</v>
      </c>
      <c r="B9315" s="323" t="s">
        <v>1588</v>
      </c>
      <c r="C9315" s="655" t="s">
        <v>1890</v>
      </c>
      <c r="D9315" s="660"/>
      <c r="E9315" s="660"/>
      <c r="F9315" s="649">
        <v>4.8</v>
      </c>
      <c r="G9315" s="775" t="s">
        <v>571</v>
      </c>
      <c r="H9315" s="725"/>
    </row>
    <row r="9316" spans="1:8" ht="15.75" customHeight="1" x14ac:dyDescent="0.25">
      <c r="A9316" s="646">
        <v>8</v>
      </c>
      <c r="B9316" s="323" t="s">
        <v>1556</v>
      </c>
      <c r="C9316" s="655" t="s">
        <v>1891</v>
      </c>
      <c r="D9316" s="658">
        <v>5</v>
      </c>
      <c r="E9316" s="658">
        <v>10</v>
      </c>
      <c r="F9316" s="649">
        <v>46</v>
      </c>
      <c r="G9316" s="655">
        <v>1</v>
      </c>
      <c r="H9316" s="725">
        <f>+G9316*F9316</f>
      </c>
    </row>
    <row r="9317" spans="1:8" ht="15.75" customHeight="1" x14ac:dyDescent="0.25">
      <c r="A9317" s="646">
        <v>9</v>
      </c>
      <c r="B9317" s="323" t="s">
        <v>1556</v>
      </c>
      <c r="C9317" s="655" t="s">
        <v>1891</v>
      </c>
      <c r="D9317" s="660"/>
      <c r="E9317" s="660"/>
      <c r="F9317" s="649">
        <v>4</v>
      </c>
      <c r="G9317" s="775" t="s">
        <v>571</v>
      </c>
      <c r="H9317" s="725"/>
    </row>
    <row r="9318" spans="1:8" ht="15.75" customHeight="1" x14ac:dyDescent="0.25">
      <c r="A9318" s="646">
        <v>10</v>
      </c>
      <c r="B9318" s="323" t="s">
        <v>1622</v>
      </c>
      <c r="C9318" s="655" t="s">
        <v>1892</v>
      </c>
      <c r="D9318" s="658">
        <v>5</v>
      </c>
      <c r="E9318" s="658">
        <v>10</v>
      </c>
      <c r="F9318" s="649">
        <v>48</v>
      </c>
      <c r="G9318" s="655">
        <v>1</v>
      </c>
      <c r="H9318" s="725">
        <f>+G9318*F9318</f>
      </c>
    </row>
    <row r="9319" spans="1:8" ht="15.75" customHeight="1" x14ac:dyDescent="0.25">
      <c r="A9319" s="646">
        <v>11</v>
      </c>
      <c r="B9319" s="323" t="s">
        <v>1622</v>
      </c>
      <c r="C9319" s="655" t="s">
        <v>1892</v>
      </c>
      <c r="D9319" s="660"/>
      <c r="E9319" s="660"/>
      <c r="F9319" s="649">
        <v>2</v>
      </c>
      <c r="G9319" s="775" t="s">
        <v>571</v>
      </c>
      <c r="H9319" s="725"/>
    </row>
    <row r="9320" spans="1:8" ht="15.75" customHeight="1" x14ac:dyDescent="0.25">
      <c r="A9320" s="646">
        <v>12</v>
      </c>
      <c r="B9320" s="323" t="s">
        <v>1893</v>
      </c>
      <c r="C9320" s="904" t="s">
        <v>1894</v>
      </c>
      <c r="D9320" s="658">
        <v>2.5</v>
      </c>
      <c r="E9320" s="658">
        <v>10</v>
      </c>
      <c r="F9320" s="566">
        <v>22</v>
      </c>
      <c r="G9320" s="655">
        <v>1</v>
      </c>
      <c r="H9320" s="725">
        <f>+G9320*F9320</f>
      </c>
    </row>
    <row r="9321" spans="1:8" ht="15.75" customHeight="1" x14ac:dyDescent="0.25">
      <c r="A9321" s="646">
        <v>13</v>
      </c>
      <c r="B9321" s="323" t="s">
        <v>1893</v>
      </c>
      <c r="C9321" s="904" t="s">
        <v>1894</v>
      </c>
      <c r="D9321" s="660"/>
      <c r="E9321" s="660"/>
      <c r="F9321" s="566">
        <v>3</v>
      </c>
      <c r="G9321" s="775" t="s">
        <v>571</v>
      </c>
      <c r="H9321" s="725"/>
    </row>
    <row r="9322" spans="1:8" ht="15.75" customHeight="1" x14ac:dyDescent="0.25">
      <c r="A9322" s="646">
        <v>14</v>
      </c>
      <c r="B9322" s="323" t="s">
        <v>1895</v>
      </c>
      <c r="C9322" s="905" t="s">
        <v>1896</v>
      </c>
      <c r="D9322" s="658">
        <v>2.5</v>
      </c>
      <c r="E9322" s="658">
        <v>10</v>
      </c>
      <c r="F9322" s="566">
        <v>23</v>
      </c>
      <c r="G9322" s="655">
        <v>1</v>
      </c>
      <c r="H9322" s="725">
        <f>+G9322*F9322</f>
      </c>
    </row>
    <row r="9323" spans="1:8" ht="15.75" customHeight="1" x14ac:dyDescent="0.25">
      <c r="A9323" s="646">
        <v>15</v>
      </c>
      <c r="B9323" s="323" t="s">
        <v>1895</v>
      </c>
      <c r="C9323" s="905" t="s">
        <v>1896</v>
      </c>
      <c r="D9323" s="660"/>
      <c r="E9323" s="660"/>
      <c r="F9323" s="566">
        <v>2</v>
      </c>
      <c r="G9323" s="775" t="s">
        <v>571</v>
      </c>
      <c r="H9323" s="725"/>
    </row>
    <row r="9324" spans="1:8" ht="15.75" customHeight="1" x14ac:dyDescent="0.25">
      <c r="A9324" s="646">
        <v>16</v>
      </c>
      <c r="B9324" s="323" t="s">
        <v>1897</v>
      </c>
      <c r="C9324" s="905" t="s">
        <v>1898</v>
      </c>
      <c r="D9324" s="658">
        <v>2.5</v>
      </c>
      <c r="E9324" s="658">
        <v>10</v>
      </c>
      <c r="F9324" s="566">
        <v>23</v>
      </c>
      <c r="G9324" s="655">
        <v>1</v>
      </c>
      <c r="H9324" s="725">
        <f>+G9324*F9324</f>
      </c>
    </row>
    <row r="9325" spans="1:8" ht="15.75" customHeight="1" x14ac:dyDescent="0.25">
      <c r="A9325" s="646">
        <v>17</v>
      </c>
      <c r="B9325" s="323" t="s">
        <v>1897</v>
      </c>
      <c r="C9325" s="905" t="s">
        <v>1898</v>
      </c>
      <c r="D9325" s="660"/>
      <c r="E9325" s="660"/>
      <c r="F9325" s="566">
        <v>2</v>
      </c>
      <c r="G9325" s="775" t="s">
        <v>571</v>
      </c>
      <c r="H9325" s="725"/>
    </row>
    <row r="9326" spans="1:8" ht="15.75" customHeight="1" x14ac:dyDescent="0.25">
      <c r="A9326" s="646">
        <v>18</v>
      </c>
      <c r="B9326" s="268" t="s">
        <v>1913</v>
      </c>
      <c r="C9326" s="106" t="s">
        <v>365</v>
      </c>
      <c r="D9326" s="106">
        <v>1</v>
      </c>
      <c r="E9326" s="106">
        <v>5</v>
      </c>
      <c r="F9326" s="50">
        <f t="shared" ref="F9326:F9331" si="392">+E9326*D9326</f>
      </c>
      <c r="G9326" s="106">
        <v>1</v>
      </c>
      <c r="H9326" s="725">
        <f t="shared" ref="H9326:H9332" si="393">+G9326*F9326</f>
      </c>
    </row>
    <row r="9327" spans="1:8" ht="15.75" customHeight="1" x14ac:dyDescent="0.25">
      <c r="A9327" s="646">
        <v>19</v>
      </c>
      <c r="B9327" s="268" t="s">
        <v>849</v>
      </c>
      <c r="C9327" s="106" t="s">
        <v>405</v>
      </c>
      <c r="D9327" s="106">
        <v>1</v>
      </c>
      <c r="E9327" s="106">
        <v>5</v>
      </c>
      <c r="F9327" s="50">
        <f t="shared" si="392"/>
      </c>
      <c r="G9327" s="870">
        <v>1</v>
      </c>
      <c r="H9327" s="725">
        <f t="shared" si="393"/>
      </c>
    </row>
    <row r="9328" spans="1:8" ht="15.75" customHeight="1" x14ac:dyDescent="0.25">
      <c r="A9328" s="646">
        <v>20</v>
      </c>
      <c r="B9328" s="268" t="s">
        <v>1925</v>
      </c>
      <c r="C9328" s="106" t="s">
        <v>372</v>
      </c>
      <c r="D9328" s="106">
        <v>1</v>
      </c>
      <c r="E9328" s="106">
        <v>5</v>
      </c>
      <c r="F9328" s="50">
        <f t="shared" si="392"/>
      </c>
      <c r="G9328" s="106">
        <v>1</v>
      </c>
      <c r="H9328" s="725">
        <f t="shared" si="393"/>
      </c>
    </row>
    <row r="9329" spans="1:8" ht="15.75" customHeight="1" x14ac:dyDescent="0.25">
      <c r="A9329" s="646">
        <v>21</v>
      </c>
      <c r="B9329" s="268" t="s">
        <v>86</v>
      </c>
      <c r="C9329" s="106" t="s">
        <v>87</v>
      </c>
      <c r="D9329" s="106">
        <v>1</v>
      </c>
      <c r="E9329" s="106">
        <v>5</v>
      </c>
      <c r="F9329" s="50">
        <f t="shared" si="392"/>
      </c>
      <c r="G9329" s="106">
        <v>1</v>
      </c>
      <c r="H9329" s="725">
        <f t="shared" si="393"/>
      </c>
    </row>
    <row r="9330" spans="1:8" ht="15.75" customHeight="1" x14ac:dyDescent="0.25">
      <c r="A9330" s="646">
        <v>22</v>
      </c>
      <c r="B9330" s="268" t="s">
        <v>1926</v>
      </c>
      <c r="C9330" s="106" t="s">
        <v>363</v>
      </c>
      <c r="D9330" s="106">
        <v>1</v>
      </c>
      <c r="E9330" s="106">
        <v>5</v>
      </c>
      <c r="F9330" s="50">
        <f t="shared" si="392"/>
      </c>
      <c r="G9330" s="106">
        <v>1</v>
      </c>
      <c r="H9330" s="725">
        <f t="shared" si="393"/>
      </c>
    </row>
    <row r="9331" spans="1:8" ht="15.75" customHeight="1" x14ac:dyDescent="0.25">
      <c r="A9331" s="646">
        <v>23</v>
      </c>
      <c r="B9331" s="323" t="s">
        <v>1927</v>
      </c>
      <c r="C9331" s="106" t="s">
        <v>1928</v>
      </c>
      <c r="D9331" s="106">
        <v>10</v>
      </c>
      <c r="E9331" s="106">
        <v>5</v>
      </c>
      <c r="F9331" s="50">
        <f t="shared" si="392"/>
      </c>
      <c r="G9331" s="106">
        <v>1</v>
      </c>
      <c r="H9331" s="725">
        <f t="shared" si="393"/>
      </c>
    </row>
    <row r="9332" spans="1:8" ht="15.75" customHeight="1" x14ac:dyDescent="0.25">
      <c r="A9332" s="646">
        <v>24</v>
      </c>
      <c r="B9332" s="268" t="s">
        <v>590</v>
      </c>
      <c r="C9332" s="106" t="s">
        <v>415</v>
      </c>
      <c r="D9332" s="106">
        <v>5</v>
      </c>
      <c r="E9332" s="106">
        <v>5</v>
      </c>
      <c r="F9332" s="50">
        <v>23</v>
      </c>
      <c r="G9332" s="106">
        <v>1</v>
      </c>
      <c r="H9332" s="725">
        <f t="shared" si="393"/>
      </c>
    </row>
    <row r="9333" spans="1:8" ht="15.75" customHeight="1" x14ac:dyDescent="0.25">
      <c r="A9333" s="646">
        <v>25</v>
      </c>
      <c r="B9333" s="268" t="s">
        <v>590</v>
      </c>
      <c r="C9333" s="106" t="s">
        <v>415</v>
      </c>
      <c r="D9333" s="106"/>
      <c r="E9333" s="106"/>
      <c r="F9333" s="50">
        <v>2</v>
      </c>
      <c r="G9333" s="775" t="s">
        <v>571</v>
      </c>
      <c r="H9333" s="725"/>
    </row>
    <row r="9334" spans="1:8" ht="15.75" customHeight="1" x14ac:dyDescent="0.25">
      <c r="A9334" s="646"/>
      <c r="B9334" s="190" t="s">
        <v>564</v>
      </c>
      <c r="C9334" s="190"/>
      <c r="D9334" s="655"/>
      <c r="E9334" s="655"/>
      <c r="F9334" s="566"/>
      <c r="G9334" s="906"/>
      <c r="H9334" s="725"/>
    </row>
    <row r="9335" spans="1:8" ht="15.75" customHeight="1" x14ac:dyDescent="0.25">
      <c r="A9335" s="524">
        <v>26</v>
      </c>
      <c r="B9335" s="907" t="s">
        <v>1046</v>
      </c>
      <c r="C9335" s="908"/>
      <c r="D9335" s="247">
        <v>5</v>
      </c>
      <c r="E9335" s="247">
        <v>2</v>
      </c>
      <c r="F9335" s="109">
        <f>+E9335*D9335</f>
      </c>
      <c r="G9335" s="247">
        <v>1</v>
      </c>
      <c r="H9335" s="725">
        <f>+G9335*F9335</f>
      </c>
    </row>
    <row r="9336" spans="1:8" ht="15.75" customHeight="1" x14ac:dyDescent="0.25">
      <c r="A9336" s="62"/>
      <c r="B9336" s="63"/>
      <c r="C9336" s="667" t="s">
        <v>58</v>
      </c>
      <c r="D9336" s="338">
        <f t="shared" ref="D9336:E9336" si="394">SUM(D9307:D9335)</f>
      </c>
      <c r="E9336" s="28">
        <f t="shared" si="394"/>
      </c>
      <c r="F9336" s="338"/>
      <c r="G9336" s="339"/>
      <c r="H9336" s="328">
        <f>SUM(H9307:H9335)</f>
      </c>
    </row>
    <row r="9337" spans="1:8" ht="15.75" customHeight="1" x14ac:dyDescent="0.25">
      <c r="A9337" s="69"/>
      <c r="B9337" s="70"/>
      <c r="C9337" s="70"/>
      <c r="D9337" s="71"/>
      <c r="E9337" s="70"/>
      <c r="F9337" s="72"/>
      <c r="G9337" s="73"/>
      <c r="H9337" s="74"/>
    </row>
    <row r="9338" spans="1:8" ht="15.75" customHeight="1" x14ac:dyDescent="0.25">
      <c r="A9338" s="85" t="s">
        <v>72</v>
      </c>
      <c r="B9338" s="85"/>
      <c r="C9338" s="85"/>
      <c r="D9338" s="85"/>
      <c r="E9338" s="85"/>
      <c r="F9338" s="85"/>
      <c r="G9338" s="85"/>
      <c r="H9338" s="85"/>
    </row>
    <row r="9339" spans="1:8" ht="15.75" customHeight="1" x14ac:dyDescent="0.25">
      <c r="A9339" s="76"/>
      <c r="B9339" s="909"/>
      <c r="C9339" s="909"/>
      <c r="D9339" s="910"/>
      <c r="E9339" s="76" t="s">
        <v>60</v>
      </c>
      <c r="F9339" s="76"/>
      <c r="G9339" s="17"/>
      <c r="H9339" s="25"/>
    </row>
    <row r="9340" spans="1:8" ht="15.75" customHeight="1" x14ac:dyDescent="0.25">
      <c r="A9340" s="76"/>
      <c r="B9340" s="909"/>
      <c r="C9340" s="909"/>
      <c r="D9340" s="910"/>
      <c r="E9340" s="76" t="s">
        <v>61</v>
      </c>
      <c r="F9340" s="76"/>
      <c r="G9340" s="17"/>
      <c r="H9340" s="25"/>
    </row>
    <row r="9341" spans="1:8" ht="15.75" customHeight="1" x14ac:dyDescent="0.25">
      <c r="A9341" s="36" t="s">
        <v>21</v>
      </c>
      <c r="B9341" s="36"/>
      <c r="C9341" s="36"/>
      <c r="D9341" s="36"/>
      <c r="E9341" s="36"/>
      <c r="F9341" s="36"/>
      <c r="G9341" s="36"/>
      <c r="H9341" s="36"/>
    </row>
    <row r="9342" spans="1:8" ht="15.75" customHeight="1" x14ac:dyDescent="0.25">
      <c r="A9342" s="17" t="s">
        <v>28</v>
      </c>
      <c r="B9342" s="17"/>
      <c r="C9342" s="17"/>
      <c r="D9342" s="18"/>
      <c r="E9342" s="17"/>
      <c r="F9342" s="19" t="s">
        <v>24</v>
      </c>
      <c r="G9342" s="21" t="s">
        <v>1408</v>
      </c>
      <c r="H9342" s="22"/>
    </row>
    <row r="9343" spans="1:8" ht="15.75" customHeight="1" x14ac:dyDescent="0.25">
      <c r="A9343" s="17" t="inlineStr">
        <is>
          <t>Dealer-004</t>
        </is>
      </c>
      <c r="B9343" s="17"/>
      <c r="C9343" s="17"/>
      <c r="D9343" s="18"/>
      <c r="E9343" s="17"/>
      <c r="F9343" s="19" t="s">
        <v>29</v>
      </c>
      <c r="G9343" s="17" t="s">
        <v>1409</v>
      </c>
      <c r="H9343" s="18"/>
    </row>
    <row r="9344" spans="1:8" ht="15.75" customHeight="1" x14ac:dyDescent="0.25">
      <c r="A9344" s="17" t="inlineStr">
        <is>
          <t>Address line (redacted)</t>
        </is>
      </c>
      <c r="B9344" s="17"/>
      <c r="C9344" s="17"/>
      <c r="D9344" s="18"/>
      <c r="E9344" s="19"/>
      <c r="F9344" s="17"/>
      <c r="G9344" s="17"/>
      <c r="H9344" s="25"/>
    </row>
    <row r="9345" spans="1:8" ht="15.75" customHeight="1" x14ac:dyDescent="0.25">
      <c r="A9345" s="17" t="inlineStr">
        <is>
          <t>Address line (redacted)</t>
        </is>
      </c>
      <c r="B9345" s="17"/>
      <c r="C9345" s="17"/>
      <c r="D9345" s="24"/>
      <c r="E9345" s="17"/>
      <c r="F9345" s="18"/>
      <c r="G9345" s="17"/>
      <c r="H9345" s="25"/>
    </row>
    <row r="9346" spans="1:8" ht="15.75" customHeight="1" x14ac:dyDescent="0.25">
      <c r="D9346" s="24"/>
      <c r="E9346" s="17"/>
      <c r="F9346" s="18"/>
      <c r="G9346" s="17"/>
      <c r="H9346" s="25"/>
    </row>
    <row r="9347" spans="1:8" ht="15.75" customHeight="1" x14ac:dyDescent="0.25">
      <c r="A9347" s="17" t="s">
        <v>34</v>
      </c>
      <c r="B9347" s="17"/>
      <c r="C9347" s="17"/>
      <c r="D9347" s="18"/>
      <c r="E9347" s="17"/>
      <c r="F9347" s="18"/>
      <c r="G9347" s="17"/>
      <c r="H9347" s="25"/>
    </row>
    <row r="9348" spans="1:8" ht="15.75" customHeight="1" x14ac:dyDescent="0.25">
      <c r="A9348" s="17" t="s">
        <v>35</v>
      </c>
      <c r="B9348" s="17"/>
      <c r="C9348" s="17"/>
      <c r="D9348" s="18"/>
      <c r="E9348" s="17"/>
      <c r="F9348" s="18"/>
      <c r="G9348" s="17"/>
      <c r="H9348" s="25"/>
    </row>
    <row r="9349" spans="1:8" ht="15.75" customHeight="1" x14ac:dyDescent="0.25">
      <c r="A9349" s="17" t="s">
        <v>36</v>
      </c>
      <c r="B9349" s="17"/>
      <c r="C9349" s="17"/>
      <c r="D9349" s="18"/>
      <c r="E9349" s="17"/>
      <c r="F9349" s="18"/>
      <c r="G9349" s="17"/>
      <c r="H9349" s="25"/>
    </row>
    <row r="9350" spans="1:8" ht="15.75" customHeight="1" x14ac:dyDescent="0.25">
      <c r="A9350" s="26" t="s">
        <v>37</v>
      </c>
      <c r="B9350" s="27" t="s">
        <v>38</v>
      </c>
      <c r="C9350" s="401"/>
      <c r="D9350" s="663" t="s">
        <v>39</v>
      </c>
      <c r="E9350" s="403" t="s">
        <v>40</v>
      </c>
      <c r="F9350" s="30" t="s">
        <v>41</v>
      </c>
      <c r="G9350" s="31" t="s">
        <v>42</v>
      </c>
      <c r="H9350" s="33" t="s">
        <v>43</v>
      </c>
    </row>
    <row r="9351" spans="1:8" ht="15.75" customHeight="1" x14ac:dyDescent="0.25">
      <c r="A9351" s="344"/>
      <c r="B9351" s="345"/>
      <c r="C9351" s="911"/>
      <c r="D9351" s="911"/>
      <c r="E9351" s="912"/>
      <c r="F9351" s="348"/>
      <c r="G9351" s="346"/>
      <c r="H9351" s="349"/>
    </row>
    <row r="9352" spans="1:8" ht="15.75" customHeight="1" x14ac:dyDescent="0.25">
      <c r="A9352" s="524"/>
      <c r="B9352" s="843" t="s">
        <v>564</v>
      </c>
      <c r="C9352" s="843"/>
      <c r="D9352" s="106"/>
      <c r="E9352" s="106"/>
      <c r="F9352" s="649"/>
      <c r="G9352" s="525"/>
      <c r="H9352" s="725"/>
    </row>
    <row r="9353" spans="1:8" ht="15.75" customHeight="1" x14ac:dyDescent="0.25">
      <c r="A9353" s="524">
        <v>1</v>
      </c>
      <c r="B9353" s="323" t="s">
        <v>271</v>
      </c>
      <c r="C9353" s="211"/>
      <c r="D9353" s="106">
        <v>2</v>
      </c>
      <c r="E9353" s="106">
        <v>2</v>
      </c>
      <c r="F9353" s="649">
        <f>+E9353*D9353</f>
      </c>
      <c r="G9353" s="655">
        <v>1</v>
      </c>
      <c r="H9353" s="725">
        <f t="shared" ref="H9353:H9354" si="395">+G9353*F9353</f>
      </c>
    </row>
    <row r="9354" spans="1:8" ht="15.75" customHeight="1" x14ac:dyDescent="0.25">
      <c r="A9354" s="524">
        <v>2</v>
      </c>
      <c r="B9354" s="323" t="s">
        <v>271</v>
      </c>
      <c r="C9354" s="211"/>
      <c r="D9354" s="106">
        <v>1</v>
      </c>
      <c r="E9354" s="106">
        <v>1</v>
      </c>
      <c r="F9354" s="649">
        <v>1</v>
      </c>
      <c r="G9354" s="655">
        <v>1</v>
      </c>
      <c r="H9354" s="725">
        <f t="shared" si="395"/>
      </c>
    </row>
    <row r="9355" spans="1:8" ht="15.75" customHeight="1" x14ac:dyDescent="0.25">
      <c r="A9355" s="524"/>
      <c r="B9355" s="843" t="s">
        <v>599</v>
      </c>
      <c r="C9355" s="843"/>
      <c r="D9355" s="106"/>
      <c r="E9355" s="106"/>
      <c r="F9355" s="655"/>
      <c r="G9355" s="655"/>
      <c r="H9355" s="725"/>
    </row>
    <row r="9356" spans="1:8" ht="15.75" customHeight="1" x14ac:dyDescent="0.25">
      <c r="A9356" s="524">
        <v>3</v>
      </c>
      <c r="B9356" s="323" t="s">
        <v>605</v>
      </c>
      <c r="C9356" s="106" t="s">
        <v>443</v>
      </c>
      <c r="D9356" s="842">
        <v>2</v>
      </c>
      <c r="E9356" s="106">
        <v>6</v>
      </c>
      <c r="F9356" s="649">
        <f>+E9356*D9356</f>
      </c>
      <c r="G9356" s="655">
        <v>1</v>
      </c>
      <c r="H9356" s="725">
        <f>+G9356*F9356</f>
      </c>
    </row>
    <row r="9357" spans="1:8" ht="15.75" customHeight="1" x14ac:dyDescent="0.25">
      <c r="A9357" s="646"/>
      <c r="B9357" s="760" t="s">
        <v>1623</v>
      </c>
      <c r="C9357" s="765"/>
      <c r="D9357" s="655"/>
      <c r="E9357" s="655"/>
      <c r="F9357" s="649"/>
      <c r="G9357" s="655"/>
      <c r="H9357" s="725"/>
    </row>
    <row r="9358" spans="1:8" ht="15.75" customHeight="1" x14ac:dyDescent="0.25">
      <c r="A9358" s="646">
        <v>8</v>
      </c>
      <c r="B9358" s="323" t="s">
        <v>1556</v>
      </c>
      <c r="C9358" s="655" t="s">
        <v>1891</v>
      </c>
      <c r="D9358" s="658">
        <v>5</v>
      </c>
      <c r="E9358" s="658">
        <v>10</v>
      </c>
      <c r="F9358" s="649">
        <v>46</v>
      </c>
      <c r="G9358" s="655">
        <v>1</v>
      </c>
      <c r="H9358" s="725">
        <f>+G9358*F9358</f>
      </c>
    </row>
    <row r="9359" spans="1:8" ht="15.75" customHeight="1" x14ac:dyDescent="0.25">
      <c r="A9359" s="646">
        <v>9</v>
      </c>
      <c r="B9359" s="323" t="s">
        <v>1556</v>
      </c>
      <c r="C9359" s="655" t="s">
        <v>1891</v>
      </c>
      <c r="D9359" s="660"/>
      <c r="E9359" s="660"/>
      <c r="F9359" s="649">
        <v>4</v>
      </c>
      <c r="G9359" s="775" t="s">
        <v>571</v>
      </c>
      <c r="H9359" s="725"/>
    </row>
    <row r="9360" spans="1:8" ht="15.75" customHeight="1" x14ac:dyDescent="0.25">
      <c r="A9360" s="646">
        <v>10</v>
      </c>
      <c r="B9360" s="323" t="s">
        <v>1622</v>
      </c>
      <c r="C9360" s="655" t="s">
        <v>1892</v>
      </c>
      <c r="D9360" s="658">
        <v>5</v>
      </c>
      <c r="E9360" s="658">
        <v>10</v>
      </c>
      <c r="F9360" s="649">
        <v>48</v>
      </c>
      <c r="G9360" s="655">
        <v>1</v>
      </c>
      <c r="H9360" s="725">
        <f>+G9360*F9360</f>
      </c>
    </row>
    <row r="9361" spans="1:8" ht="15.75" customHeight="1" x14ac:dyDescent="0.25">
      <c r="A9361" s="646">
        <v>11</v>
      </c>
      <c r="B9361" s="323" t="s">
        <v>1622</v>
      </c>
      <c r="C9361" s="655" t="s">
        <v>1892</v>
      </c>
      <c r="D9361" s="660"/>
      <c r="E9361" s="660"/>
      <c r="F9361" s="649">
        <v>2</v>
      </c>
      <c r="G9361" s="775" t="s">
        <v>571</v>
      </c>
      <c r="H9361" s="725"/>
    </row>
    <row r="9362" spans="1:8" ht="15.75" customHeight="1" x14ac:dyDescent="0.25">
      <c r="A9362" s="646">
        <v>12</v>
      </c>
      <c r="B9362" s="268" t="s">
        <v>1913</v>
      </c>
      <c r="C9362" s="106" t="s">
        <v>365</v>
      </c>
      <c r="D9362" s="106">
        <v>3</v>
      </c>
      <c r="E9362" s="106">
        <v>5</v>
      </c>
      <c r="F9362" s="50">
        <v>14</v>
      </c>
      <c r="G9362" s="106">
        <v>1</v>
      </c>
      <c r="H9362" s="725">
        <f>+G9362*F9362</f>
      </c>
    </row>
    <row r="9363" spans="1:8" ht="15.75" customHeight="1" x14ac:dyDescent="0.25">
      <c r="A9363" s="646">
        <v>13</v>
      </c>
      <c r="B9363" s="268" t="s">
        <v>1913</v>
      </c>
      <c r="C9363" s="106" t="s">
        <v>365</v>
      </c>
      <c r="D9363" s="106"/>
      <c r="E9363" s="106"/>
      <c r="F9363" s="50">
        <v>1</v>
      </c>
      <c r="G9363" s="775" t="s">
        <v>571</v>
      </c>
      <c r="H9363" s="725"/>
    </row>
    <row r="9364" spans="1:8" ht="15.75" customHeight="1" x14ac:dyDescent="0.25">
      <c r="A9364" s="646">
        <v>14</v>
      </c>
      <c r="B9364" s="268" t="s">
        <v>849</v>
      </c>
      <c r="C9364" s="106" t="s">
        <v>405</v>
      </c>
      <c r="D9364" s="106">
        <v>3</v>
      </c>
      <c r="E9364" s="106">
        <v>5</v>
      </c>
      <c r="F9364" s="50">
        <v>14</v>
      </c>
      <c r="G9364" s="870">
        <v>1</v>
      </c>
      <c r="H9364" s="725">
        <f>+G9364*F9364</f>
      </c>
    </row>
    <row r="9365" spans="1:8" ht="15.75" customHeight="1" x14ac:dyDescent="0.25">
      <c r="A9365" s="646">
        <v>15</v>
      </c>
      <c r="B9365" s="268" t="s">
        <v>849</v>
      </c>
      <c r="C9365" s="106" t="s">
        <v>405</v>
      </c>
      <c r="D9365" s="106"/>
      <c r="E9365" s="106"/>
      <c r="F9365" s="50">
        <v>1</v>
      </c>
      <c r="G9365" s="775" t="s">
        <v>571</v>
      </c>
      <c r="H9365" s="725"/>
    </row>
    <row r="9366" spans="1:8" ht="15.75" customHeight="1" x14ac:dyDescent="0.25">
      <c r="A9366" s="646">
        <v>16</v>
      </c>
      <c r="B9366" s="268" t="s">
        <v>1925</v>
      </c>
      <c r="C9366" s="106" t="s">
        <v>372</v>
      </c>
      <c r="D9366" s="106">
        <v>3</v>
      </c>
      <c r="E9366" s="106">
        <v>5</v>
      </c>
      <c r="F9366" s="50">
        <v>14</v>
      </c>
      <c r="G9366" s="106">
        <v>1</v>
      </c>
      <c r="H9366" s="725">
        <f>+G9366*F9366</f>
      </c>
    </row>
    <row r="9367" spans="1:8" ht="15.75" customHeight="1" x14ac:dyDescent="0.25">
      <c r="A9367" s="646">
        <v>17</v>
      </c>
      <c r="B9367" s="268" t="s">
        <v>1925</v>
      </c>
      <c r="C9367" s="106" t="s">
        <v>372</v>
      </c>
      <c r="D9367" s="106"/>
      <c r="E9367" s="106"/>
      <c r="F9367" s="50">
        <v>1</v>
      </c>
      <c r="G9367" s="775" t="s">
        <v>571</v>
      </c>
      <c r="H9367" s="725"/>
    </row>
    <row r="9368" spans="1:8" ht="15.75" customHeight="1" x14ac:dyDescent="0.25">
      <c r="A9368" s="646">
        <v>18</v>
      </c>
      <c r="B9368" s="268" t="s">
        <v>86</v>
      </c>
      <c r="C9368" s="106" t="s">
        <v>87</v>
      </c>
      <c r="D9368" s="106">
        <v>1</v>
      </c>
      <c r="E9368" s="106">
        <v>5</v>
      </c>
      <c r="F9368" s="50">
        <f>+E9368*D9368</f>
      </c>
      <c r="G9368" s="106">
        <v>1</v>
      </c>
      <c r="H9368" s="725">
        <f t="shared" ref="H9368:H9369" si="396">+G9368*F9368</f>
      </c>
    </row>
    <row r="9369" spans="1:8" ht="15.75" customHeight="1" x14ac:dyDescent="0.25">
      <c r="A9369" s="646">
        <v>19</v>
      </c>
      <c r="B9369" s="268" t="s">
        <v>1926</v>
      </c>
      <c r="C9369" s="106" t="s">
        <v>363</v>
      </c>
      <c r="D9369" s="106">
        <v>3</v>
      </c>
      <c r="E9369" s="106">
        <v>5</v>
      </c>
      <c r="F9369" s="50">
        <v>14</v>
      </c>
      <c r="G9369" s="106">
        <v>1</v>
      </c>
      <c r="H9369" s="725">
        <f t="shared" si="396"/>
      </c>
    </row>
    <row r="9370" spans="1:8" ht="15.75" customHeight="1" x14ac:dyDescent="0.25">
      <c r="A9370" s="646">
        <v>20</v>
      </c>
      <c r="B9370" s="268" t="s">
        <v>1926</v>
      </c>
      <c r="C9370" s="106" t="s">
        <v>363</v>
      </c>
      <c r="D9370" s="106"/>
      <c r="E9370" s="106"/>
      <c r="F9370" s="50">
        <v>1</v>
      </c>
      <c r="G9370" s="775" t="s">
        <v>571</v>
      </c>
      <c r="H9370" s="725"/>
    </row>
    <row r="9371" spans="1:8" ht="15.75" customHeight="1" x14ac:dyDescent="0.25">
      <c r="A9371" s="646">
        <v>21</v>
      </c>
      <c r="B9371" s="323" t="s">
        <v>184</v>
      </c>
      <c r="C9371" s="106" t="s">
        <v>406</v>
      </c>
      <c r="D9371" s="106">
        <v>1</v>
      </c>
      <c r="E9371" s="106">
        <v>5</v>
      </c>
      <c r="F9371" s="50">
        <f>+E9371*D9371</f>
      </c>
      <c r="G9371" s="106">
        <v>1</v>
      </c>
      <c r="H9371" s="725">
        <f t="shared" ref="H9371:H9372" si="397">+G9371*F9371</f>
      </c>
    </row>
    <row r="9372" spans="1:8" ht="15.75" customHeight="1" x14ac:dyDescent="0.25">
      <c r="A9372" s="646">
        <v>22</v>
      </c>
      <c r="B9372" s="268" t="s">
        <v>590</v>
      </c>
      <c r="C9372" s="106" t="s">
        <v>415</v>
      </c>
      <c r="D9372" s="106">
        <v>5</v>
      </c>
      <c r="E9372" s="106">
        <v>5</v>
      </c>
      <c r="F9372" s="50">
        <v>23</v>
      </c>
      <c r="G9372" s="106">
        <v>1</v>
      </c>
      <c r="H9372" s="725">
        <f t="shared" si="397"/>
      </c>
    </row>
    <row r="9373" spans="1:8" ht="15.75" customHeight="1" x14ac:dyDescent="0.25">
      <c r="A9373" s="646">
        <v>23</v>
      </c>
      <c r="B9373" s="268" t="s">
        <v>590</v>
      </c>
      <c r="C9373" s="106" t="s">
        <v>415</v>
      </c>
      <c r="D9373" s="106"/>
      <c r="E9373" s="106"/>
      <c r="F9373" s="50">
        <v>2</v>
      </c>
      <c r="G9373" s="775" t="s">
        <v>571</v>
      </c>
      <c r="H9373" s="725"/>
    </row>
    <row r="9374" spans="1:8" ht="15.75" customHeight="1" x14ac:dyDescent="0.25">
      <c r="A9374" s="524"/>
      <c r="B9374" s="907"/>
      <c r="C9374" s="908"/>
      <c r="D9374" s="247"/>
      <c r="E9374" s="247"/>
      <c r="F9374" s="109"/>
      <c r="G9374" s="247"/>
      <c r="H9374" s="725"/>
    </row>
    <row r="9375" spans="1:8" ht="15.75" customHeight="1" x14ac:dyDescent="0.25">
      <c r="A9375" s="62"/>
      <c r="B9375" s="63"/>
      <c r="C9375" s="667" t="s">
        <v>58</v>
      </c>
      <c r="D9375" s="338">
        <f t="shared" ref="D9375:E9375" si="398">SUM(D9353:D9374)</f>
      </c>
      <c r="E9375" s="28">
        <f t="shared" si="398"/>
      </c>
      <c r="F9375" s="338"/>
      <c r="G9375" s="339"/>
      <c r="H9375" s="328">
        <f>SUM(H9353:H9374)</f>
      </c>
    </row>
    <row r="9376" spans="1:8" ht="15.75" customHeight="1" x14ac:dyDescent="0.25">
      <c r="A9376" s="69"/>
      <c r="B9376" s="70"/>
      <c r="C9376" s="70"/>
      <c r="D9376" s="71"/>
      <c r="E9376" s="70"/>
      <c r="F9376" s="72"/>
      <c r="G9376" s="73"/>
      <c r="H9376" s="74"/>
    </row>
    <row r="9377" spans="1:8" ht="15.75" customHeight="1" x14ac:dyDescent="0.25">
      <c r="A9377" s="85" t="s">
        <v>72</v>
      </c>
      <c r="B9377" s="85"/>
      <c r="C9377" s="85"/>
      <c r="D9377" s="85"/>
      <c r="E9377" s="85"/>
      <c r="F9377" s="85"/>
      <c r="G9377" s="85"/>
      <c r="H9377" s="85"/>
    </row>
    <row r="9378" spans="1:8" ht="15.75" customHeight="1" x14ac:dyDescent="0.25">
      <c r="A9378" s="76"/>
      <c r="B9378" s="909"/>
      <c r="C9378" s="909"/>
      <c r="D9378" s="910"/>
      <c r="E9378" s="76" t="s">
        <v>60</v>
      </c>
      <c r="F9378" s="76"/>
      <c r="G9378" s="17"/>
      <c r="H9378" s="25"/>
    </row>
    <row r="9379" spans="1:8" ht="15.75" customHeight="1" x14ac:dyDescent="0.25">
      <c r="A9379" s="76"/>
      <c r="B9379" s="909"/>
      <c r="C9379" s="909"/>
      <c r="D9379" s="910"/>
      <c r="E9379" s="76"/>
      <c r="F9379" s="76"/>
      <c r="G9379" s="17"/>
      <c r="H9379" s="25"/>
    </row>
    <row r="9380" spans="1:8" ht="15.75" customHeight="1" x14ac:dyDescent="0.25">
      <c r="A9380" s="76"/>
      <c r="B9380" s="909"/>
      <c r="C9380" s="909"/>
      <c r="D9380" s="910"/>
      <c r="E9380" s="76" t="s">
        <v>61</v>
      </c>
      <c r="F9380" s="76"/>
      <c r="G9380" s="17"/>
      <c r="H9380" s="25"/>
    </row>
    <row r="9381" spans="1:8" ht="15.75" customHeight="1" x14ac:dyDescent="0.25">
      <c r="D9381" s="9"/>
      <c r="H9381" s="9"/>
    </row>
    <row r="9382" spans="1:8" ht="15.75" customHeight="1" x14ac:dyDescent="0.25">
      <c r="D9382" s="9"/>
      <c r="H9382" s="9"/>
    </row>
    <row r="9383" spans="1:8" ht="15.75" customHeight="1" x14ac:dyDescent="0.25">
      <c r="D9383" s="9"/>
      <c r="H9383" s="9"/>
    </row>
    <row r="9384" spans="1:8" ht="15.75" customHeight="1" x14ac:dyDescent="0.25">
      <c r="D9384" s="9"/>
      <c r="H9384" s="9"/>
    </row>
    <row r="9385" spans="1:8" ht="15.75" customHeight="1" x14ac:dyDescent="0.25">
      <c r="D9385" s="9"/>
      <c r="H9385" s="9"/>
    </row>
    <row r="9386" spans="1:8" ht="15.75" customHeight="1" x14ac:dyDescent="0.25">
      <c r="D9386" s="9"/>
      <c r="H9386" s="9"/>
    </row>
    <row r="9387" spans="1:8" ht="15.75" customHeight="1" x14ac:dyDescent="0.25">
      <c r="A9387" s="36" t="s">
        <v>21</v>
      </c>
      <c r="B9387" s="36"/>
      <c r="C9387" s="36"/>
      <c r="D9387" s="36"/>
      <c r="E9387" s="36"/>
      <c r="F9387" s="36"/>
      <c r="G9387" s="36"/>
      <c r="H9387" s="36"/>
    </row>
    <row r="9388" spans="1:8" ht="15.75" customHeight="1" x14ac:dyDescent="0.25">
      <c r="A9388" s="17" t="s">
        <v>28</v>
      </c>
      <c r="B9388" s="17"/>
      <c r="C9388" s="17"/>
      <c r="F9388" s="19" t="s">
        <v>24</v>
      </c>
      <c r="G9388" s="21" t="s">
        <v>1408</v>
      </c>
      <c r="H9388" s="22"/>
    </row>
    <row r="9389" spans="1:8" ht="15.75" customHeight="1" x14ac:dyDescent="0.25">
      <c r="A9389" s="17" t="inlineStr">
        <is>
          <t>Dealer-022</t>
        </is>
      </c>
      <c r="B9389" s="17"/>
      <c r="C9389" s="17"/>
      <c r="F9389" s="19" t="s">
        <v>29</v>
      </c>
      <c r="G9389" s="17" t="s">
        <v>1412</v>
      </c>
      <c r="H9389" s="18"/>
    </row>
    <row r="9390" spans="1:8" ht="15.75" customHeight="1" x14ac:dyDescent="0.25">
      <c r="A9390" s="17" t="inlineStr">
        <is>
          <t>Address line (redacted)</t>
        </is>
      </c>
      <c r="B9390" s="17"/>
      <c r="C9390" s="17"/>
      <c r="F9390" s="17"/>
      <c r="G9390" s="17"/>
      <c r="H9390" s="25"/>
    </row>
    <row r="9391" spans="1:8" ht="15.75" customHeight="1" x14ac:dyDescent="0.25">
      <c r="A9391" s="17"/>
      <c r="B9391" s="17"/>
      <c r="C9391" s="17"/>
      <c r="F9391" s="18"/>
      <c r="G9391" s="17"/>
      <c r="H9391" s="25"/>
    </row>
    <row r="9392" spans="1:8" ht="15.75" customHeight="1" x14ac:dyDescent="0.25">
      <c r="A9392" s="86" t="inlineStr">
        <is>
          <t>Through: Transporter-001</t>
        </is>
      </c>
      <c r="B9392" s="86"/>
      <c r="C9392" s="17"/>
      <c r="F9392" s="18"/>
      <c r="G9392" s="17"/>
      <c r="H9392" s="25"/>
    </row>
    <row r="9393" spans="1:8" ht="15.75" customHeight="1" x14ac:dyDescent="0.25">
      <c r="A9393" s="86"/>
      <c r="B9393" s="86" t="inlineStr">
        <is>
          <t>Address line (redacted)</t>
        </is>
      </c>
      <c r="C9393" s="17"/>
      <c r="F9393" s="18"/>
      <c r="G9393" s="17"/>
      <c r="H9393" s="25"/>
    </row>
    <row r="9394" spans="1:8" ht="15.75" customHeight="1" x14ac:dyDescent="0.25">
      <c r="A9394" s="86"/>
      <c r="B9394" s="86" t="inlineStr">
        <is>
          <t>Address line (redacted)</t>
        </is>
      </c>
      <c r="C9394" s="17"/>
      <c r="F9394" s="18"/>
      <c r="G9394" s="17"/>
      <c r="H9394" s="25"/>
    </row>
    <row r="9395" spans="1:8" ht="15.75" customHeight="1" x14ac:dyDescent="0.25">
      <c r="D9395" s="24"/>
      <c r="E9395" s="17"/>
      <c r="F9395" s="18"/>
      <c r="G9395" s="17"/>
      <c r="H9395" s="25"/>
    </row>
    <row r="9396" spans="1:8" ht="15.75" customHeight="1" x14ac:dyDescent="0.25">
      <c r="A9396" s="17" t="s">
        <v>34</v>
      </c>
      <c r="B9396" s="17"/>
      <c r="C9396" s="17"/>
      <c r="D9396" s="18"/>
      <c r="E9396" s="17"/>
      <c r="F9396" s="18"/>
      <c r="G9396" s="17"/>
      <c r="H9396" s="25"/>
    </row>
    <row r="9397" spans="1:8" ht="15.75" customHeight="1" x14ac:dyDescent="0.25">
      <c r="A9397" s="17"/>
      <c r="B9397" s="17"/>
      <c r="C9397" s="17"/>
      <c r="D9397" s="18"/>
      <c r="E9397" s="17"/>
      <c r="F9397" s="18"/>
      <c r="G9397" s="17"/>
      <c r="H9397" s="25"/>
    </row>
    <row r="9398" spans="1:8" ht="15.75" customHeight="1" x14ac:dyDescent="0.25">
      <c r="A9398" s="17" t="s">
        <v>35</v>
      </c>
      <c r="B9398" s="17"/>
      <c r="C9398" s="17"/>
      <c r="D9398" s="18"/>
      <c r="E9398" s="17"/>
      <c r="F9398" s="18"/>
      <c r="G9398" s="17"/>
      <c r="H9398" s="25"/>
    </row>
    <row r="9399" spans="1:8" ht="15.75" customHeight="1" x14ac:dyDescent="0.25">
      <c r="A9399" s="17" t="s">
        <v>36</v>
      </c>
      <c r="B9399" s="17"/>
      <c r="C9399" s="17"/>
      <c r="D9399" s="18"/>
      <c r="E9399" s="17"/>
      <c r="F9399" s="18"/>
      <c r="G9399" s="17"/>
      <c r="H9399" s="25"/>
    </row>
    <row r="9400" spans="1:8" ht="15.75" customHeight="1" x14ac:dyDescent="0.25">
      <c r="A9400" s="26" t="s">
        <v>37</v>
      </c>
      <c r="B9400" s="27" t="s">
        <v>38</v>
      </c>
      <c r="C9400" s="401"/>
      <c r="D9400" s="663" t="s">
        <v>39</v>
      </c>
      <c r="E9400" s="403" t="s">
        <v>40</v>
      </c>
      <c r="F9400" s="30" t="s">
        <v>41</v>
      </c>
      <c r="G9400" s="31" t="s">
        <v>42</v>
      </c>
      <c r="H9400" s="33" t="s">
        <v>43</v>
      </c>
    </row>
    <row r="9401" spans="1:8" ht="15.75" customHeight="1" x14ac:dyDescent="0.25">
      <c r="A9401" s="344"/>
      <c r="B9401" s="345"/>
      <c r="C9401" s="911"/>
      <c r="D9401" s="911"/>
      <c r="E9401" s="912"/>
      <c r="F9401" s="348"/>
      <c r="G9401" s="346"/>
      <c r="H9401" s="349"/>
    </row>
    <row r="9402" spans="1:8" ht="15.75" customHeight="1" x14ac:dyDescent="0.25">
      <c r="A9402" s="524"/>
      <c r="B9402" s="843" t="s">
        <v>599</v>
      </c>
      <c r="C9402" s="843"/>
      <c r="D9402" s="106"/>
      <c r="E9402" s="106"/>
      <c r="F9402" s="655"/>
      <c r="G9402" s="655"/>
      <c r="H9402" s="725"/>
    </row>
    <row r="9403" spans="1:8" ht="15.75" customHeight="1" x14ac:dyDescent="0.25">
      <c r="A9403" s="524">
        <v>1</v>
      </c>
      <c r="B9403" s="323" t="s">
        <v>81</v>
      </c>
      <c r="C9403" s="211" t="s">
        <v>946</v>
      </c>
      <c r="D9403" s="106">
        <v>6</v>
      </c>
      <c r="E9403" s="106">
        <v>4</v>
      </c>
      <c r="F9403" s="649">
        <v>23</v>
      </c>
      <c r="G9403" s="655">
        <v>1</v>
      </c>
      <c r="H9403" s="725">
        <f>+G9403*F9403</f>
      </c>
    </row>
    <row r="9404" spans="1:8" ht="15.75" customHeight="1" x14ac:dyDescent="0.25">
      <c r="A9404" s="646"/>
      <c r="B9404" s="760" t="s">
        <v>1623</v>
      </c>
      <c r="C9404" s="765"/>
      <c r="D9404" s="655"/>
      <c r="E9404" s="655"/>
      <c r="F9404" s="649">
        <v>1</v>
      </c>
      <c r="G9404" s="775" t="s">
        <v>571</v>
      </c>
      <c r="H9404" s="725"/>
    </row>
    <row r="9405" spans="1:8" ht="15.75" customHeight="1" x14ac:dyDescent="0.25">
      <c r="A9405" s="646">
        <v>2</v>
      </c>
      <c r="B9405" s="323" t="s">
        <v>179</v>
      </c>
      <c r="C9405" s="913" t="s">
        <v>401</v>
      </c>
      <c r="D9405" s="731">
        <v>3</v>
      </c>
      <c r="E9405" s="731">
        <v>5</v>
      </c>
      <c r="F9405" s="649">
        <v>14</v>
      </c>
      <c r="G9405" s="106">
        <v>1</v>
      </c>
      <c r="H9405" s="725">
        <f>+G9405*F9405</f>
      </c>
    </row>
    <row r="9406" spans="1:8" ht="15.75" customHeight="1" x14ac:dyDescent="0.25">
      <c r="A9406" s="646">
        <v>3</v>
      </c>
      <c r="B9406" s="323" t="s">
        <v>179</v>
      </c>
      <c r="C9406" s="913" t="s">
        <v>401</v>
      </c>
      <c r="D9406" s="731"/>
      <c r="E9406" s="731"/>
      <c r="F9406" s="649">
        <v>1</v>
      </c>
      <c r="G9406" s="775" t="s">
        <v>571</v>
      </c>
      <c r="H9406" s="725"/>
    </row>
    <row r="9407" spans="1:8" ht="15.75" customHeight="1" x14ac:dyDescent="0.25">
      <c r="A9407" s="646">
        <v>4</v>
      </c>
      <c r="B9407" s="323" t="s">
        <v>1556</v>
      </c>
      <c r="C9407" s="655" t="s">
        <v>1891</v>
      </c>
      <c r="D9407" s="658">
        <v>2.5</v>
      </c>
      <c r="E9407" s="658">
        <v>10</v>
      </c>
      <c r="F9407" s="649">
        <v>23</v>
      </c>
      <c r="G9407" s="655">
        <v>1</v>
      </c>
      <c r="H9407" s="725">
        <f>+G9407*F9407</f>
      </c>
    </row>
    <row r="9408" spans="1:8" ht="15.75" customHeight="1" x14ac:dyDescent="0.25">
      <c r="A9408" s="646">
        <v>5</v>
      </c>
      <c r="B9408" s="323" t="s">
        <v>1556</v>
      </c>
      <c r="C9408" s="655" t="s">
        <v>1891</v>
      </c>
      <c r="D9408" s="660"/>
      <c r="E9408" s="660"/>
      <c r="F9408" s="649">
        <v>2</v>
      </c>
      <c r="G9408" s="775" t="s">
        <v>571</v>
      </c>
      <c r="H9408" s="725"/>
    </row>
    <row r="9409" spans="1:8" ht="15.75" customHeight="1" x14ac:dyDescent="0.25">
      <c r="A9409" s="646">
        <v>6</v>
      </c>
      <c r="B9409" s="323" t="s">
        <v>1622</v>
      </c>
      <c r="C9409" s="655" t="s">
        <v>1892</v>
      </c>
      <c r="D9409" s="658">
        <v>2.5</v>
      </c>
      <c r="E9409" s="658">
        <v>10</v>
      </c>
      <c r="F9409" s="649">
        <v>24</v>
      </c>
      <c r="G9409" s="655">
        <v>1</v>
      </c>
      <c r="H9409" s="725">
        <f>+G9409*F9409</f>
      </c>
    </row>
    <row r="9410" spans="1:8" ht="15.75" customHeight="1" x14ac:dyDescent="0.25">
      <c r="A9410" s="646">
        <v>7</v>
      </c>
      <c r="B9410" s="323" t="s">
        <v>1622</v>
      </c>
      <c r="C9410" s="655" t="s">
        <v>1892</v>
      </c>
      <c r="D9410" s="660"/>
      <c r="E9410" s="660"/>
      <c r="F9410" s="649">
        <v>1</v>
      </c>
      <c r="G9410" s="775" t="s">
        <v>571</v>
      </c>
      <c r="H9410" s="725"/>
    </row>
    <row r="9411" spans="1:8" ht="15.75" customHeight="1" x14ac:dyDescent="0.25">
      <c r="A9411" s="646"/>
      <c r="B9411" s="323"/>
      <c r="C9411" s="731"/>
      <c r="D9411" s="914"/>
      <c r="E9411" s="914"/>
      <c r="F9411" s="732"/>
      <c r="G9411" s="915"/>
      <c r="H9411" s="725"/>
    </row>
    <row r="9412" spans="1:8" ht="15" customHeight="1" x14ac:dyDescent="0.25">
      <c r="A9412" s="646"/>
      <c r="B9412" s="916" t="s">
        <v>1929</v>
      </c>
      <c r="C9412" s="917"/>
      <c r="D9412" s="914"/>
      <c r="E9412" s="914"/>
      <c r="F9412" s="732"/>
      <c r="G9412" s="915"/>
      <c r="H9412" s="725"/>
    </row>
    <row r="9413" spans="1:8" ht="15.75" customHeight="1" x14ac:dyDescent="0.25">
      <c r="A9413" s="646"/>
      <c r="B9413" s="918"/>
      <c r="C9413" s="919"/>
      <c r="D9413" s="914"/>
      <c r="E9413" s="914"/>
      <c r="F9413" s="732"/>
      <c r="G9413" s="915"/>
      <c r="H9413" s="725"/>
    </row>
    <row r="9414" spans="1:8" ht="15.75" customHeight="1" x14ac:dyDescent="0.25">
      <c r="A9414" s="646"/>
      <c r="B9414" s="918"/>
      <c r="C9414" s="919"/>
      <c r="D9414" s="914"/>
      <c r="E9414" s="914"/>
      <c r="F9414" s="732"/>
      <c r="G9414" s="915"/>
      <c r="H9414" s="725"/>
    </row>
    <row r="9415" spans="1:8" ht="15.75" customHeight="1" x14ac:dyDescent="0.25">
      <c r="A9415" s="646"/>
      <c r="B9415" s="920"/>
      <c r="C9415" s="921"/>
      <c r="D9415" s="914"/>
      <c r="E9415" s="914"/>
      <c r="F9415" s="732"/>
      <c r="G9415" s="915"/>
      <c r="H9415" s="725"/>
    </row>
    <row r="9416" spans="1:8" ht="15.75" customHeight="1" x14ac:dyDescent="0.25">
      <c r="A9416" s="524"/>
      <c r="B9416" s="907"/>
      <c r="C9416" s="908"/>
      <c r="D9416" s="247"/>
      <c r="E9416" s="247"/>
      <c r="F9416" s="109"/>
      <c r="G9416" s="247"/>
      <c r="H9416" s="725"/>
    </row>
    <row r="9417" spans="1:8" ht="15.75" customHeight="1" x14ac:dyDescent="0.25">
      <c r="A9417" s="62"/>
      <c r="B9417" s="63"/>
      <c r="C9417" s="667" t="s">
        <v>58</v>
      </c>
      <c r="D9417" s="338">
        <f t="shared" ref="D9417:E9417" si="399">SUM(D9402:D9416)</f>
      </c>
      <c r="E9417" s="28">
        <f t="shared" si="399"/>
      </c>
      <c r="F9417" s="338"/>
      <c r="G9417" s="339"/>
      <c r="H9417" s="328">
        <f>SUM(H9403:H9416)</f>
      </c>
    </row>
    <row r="9418" spans="1:8" ht="15.75" customHeight="1" x14ac:dyDescent="0.25">
      <c r="A9418" s="69"/>
      <c r="B9418" s="70"/>
      <c r="C9418" s="70"/>
      <c r="D9418" s="71"/>
      <c r="E9418" s="70"/>
      <c r="F9418" s="72"/>
      <c r="G9418" s="73"/>
      <c r="H9418" s="74"/>
    </row>
    <row r="9419" spans="1:8" ht="15.75" customHeight="1" x14ac:dyDescent="0.25">
      <c r="A9419" s="85" t="s">
        <v>72</v>
      </c>
      <c r="B9419" s="85"/>
      <c r="C9419" s="85"/>
      <c r="D9419" s="85"/>
      <c r="E9419" s="85"/>
      <c r="F9419" s="85"/>
      <c r="G9419" s="85"/>
      <c r="H9419" s="85"/>
    </row>
    <row r="9420" spans="1:8" ht="15.75" customHeight="1" x14ac:dyDescent="0.25">
      <c r="A9420" s="76"/>
      <c r="B9420" s="909"/>
      <c r="C9420" s="909"/>
      <c r="D9420" s="910"/>
      <c r="E9420" s="76" t="s">
        <v>60</v>
      </c>
      <c r="F9420" s="76"/>
      <c r="G9420" s="17"/>
      <c r="H9420" s="25"/>
    </row>
    <row r="9421" spans="1:8" ht="15.75" customHeight="1" x14ac:dyDescent="0.25">
      <c r="A9421" s="76"/>
      <c r="B9421" s="909"/>
      <c r="C9421" s="909"/>
      <c r="D9421" s="910"/>
      <c r="E9421" s="76"/>
      <c r="F9421" s="76"/>
      <c r="G9421" s="17"/>
      <c r="H9421" s="25"/>
    </row>
    <row r="9422" spans="1:8" ht="15.75" customHeight="1" x14ac:dyDescent="0.25">
      <c r="A9422" s="76"/>
      <c r="B9422" s="909"/>
      <c r="C9422" s="909"/>
      <c r="D9422" s="910"/>
      <c r="E9422" s="76" t="s">
        <v>61</v>
      </c>
      <c r="F9422" s="76"/>
      <c r="G9422" s="17"/>
      <c r="H9422" s="25"/>
    </row>
    <row r="9423" spans="1:8" ht="15.75" customHeight="1" x14ac:dyDescent="0.25">
      <c r="D9423" s="9"/>
      <c r="H9423" s="9"/>
    </row>
    <row r="9424" spans="1:8" ht="15.75" customHeight="1" x14ac:dyDescent="0.25">
      <c r="D9424" s="9"/>
      <c r="H9424" s="9"/>
    </row>
    <row r="9425" spans="1:8" ht="15.75" customHeight="1" x14ac:dyDescent="0.25">
      <c r="D9425" s="9"/>
      <c r="H9425" s="9"/>
    </row>
    <row r="9426" spans="1:8" ht="15.75" customHeight="1" x14ac:dyDescent="0.25">
      <c r="D9426" s="9"/>
      <c r="H9426" s="9"/>
    </row>
    <row r="9427" spans="1:8" ht="15.75" customHeight="1" x14ac:dyDescent="0.25">
      <c r="D9427" s="9"/>
      <c r="H9427" s="9"/>
    </row>
    <row r="9428" spans="1:8" ht="15.75" customHeight="1" x14ac:dyDescent="0.25">
      <c r="D9428" s="9"/>
      <c r="H9428" s="9"/>
    </row>
    <row r="9429" spans="1:8" ht="15.75" customHeight="1" x14ac:dyDescent="0.25">
      <c r="D9429" s="9"/>
      <c r="H9429" s="9"/>
    </row>
    <row r="9430" spans="1:8" ht="15.75" customHeight="1" x14ac:dyDescent="0.25">
      <c r="D9430" s="9"/>
      <c r="H9430" s="9"/>
    </row>
    <row r="9431" spans="1:8" ht="15.75" customHeight="1" x14ac:dyDescent="0.25">
      <c r="D9431" s="9"/>
      <c r="H9431" s="9"/>
    </row>
    <row r="9432" spans="1:8" ht="15.75" customHeight="1" x14ac:dyDescent="0.25">
      <c r="D9432" s="9"/>
      <c r="H9432" s="9"/>
    </row>
    <row r="9433" spans="1:8" ht="15.75" customHeight="1" x14ac:dyDescent="0.25">
      <c r="A9433" s="36" t="s">
        <v>21</v>
      </c>
      <c r="B9433" s="36"/>
      <c r="C9433" s="36"/>
      <c r="D9433" s="36"/>
      <c r="E9433" s="36"/>
      <c r="F9433" s="36"/>
      <c r="G9433" s="36"/>
      <c r="H9433" s="36"/>
    </row>
    <row r="9434" spans="1:8" ht="15.75" customHeight="1" x14ac:dyDescent="0.25">
      <c r="A9434" s="17" t="s">
        <v>28</v>
      </c>
      <c r="B9434" s="17"/>
      <c r="C9434" s="17"/>
      <c r="D9434" s="18"/>
      <c r="E9434" s="17"/>
      <c r="F9434" s="19" t="s">
        <v>24</v>
      </c>
      <c r="G9434" s="21" t="s">
        <v>1413</v>
      </c>
      <c r="H9434" s="22"/>
    </row>
    <row r="9435" spans="1:8" ht="15.75" customHeight="1" x14ac:dyDescent="0.3">
      <c r="A9435" s="87" t="inlineStr">
        <is>
          <t>Dealer-002</t>
        </is>
      </c>
      <c r="B9435" s="87"/>
      <c r="C9435" s="17"/>
      <c r="D9435" s="18"/>
      <c r="E9435" s="17"/>
      <c r="F9435" s="19" t="s">
        <v>29</v>
      </c>
      <c r="G9435" s="17" t="s">
        <v>1414</v>
      </c>
      <c r="H9435" s="18"/>
    </row>
    <row r="9436" spans="1:8" ht="15.75" customHeight="1" x14ac:dyDescent="0.3">
      <c r="A9436" s="87" t="inlineStr">
        <is>
          <t>Address line (redacted)</t>
        </is>
      </c>
      <c r="B9436" s="87"/>
      <c r="C9436" s="17"/>
      <c r="D9436" s="18"/>
      <c r="E9436" s="19"/>
      <c r="F9436" s="17"/>
      <c r="G9436" s="17"/>
      <c r="H9436" s="25"/>
    </row>
    <row r="9437" spans="1:8" ht="15.75" customHeight="1" x14ac:dyDescent="0.3">
      <c r="A9437" s="87" t="inlineStr">
        <is>
          <t>Address line (redacted)</t>
        </is>
      </c>
      <c r="B9437" s="87"/>
      <c r="C9437" s="17"/>
      <c r="D9437" s="24"/>
      <c r="E9437" s="17"/>
      <c r="F9437" s="18"/>
      <c r="G9437" s="17"/>
      <c r="H9437" s="25"/>
    </row>
    <row r="9438" spans="1:8" ht="15.75" customHeight="1" x14ac:dyDescent="0.25">
      <c r="D9438" s="24"/>
      <c r="E9438" s="17"/>
      <c r="F9438" s="18"/>
      <c r="G9438" s="17"/>
      <c r="H9438" s="25"/>
    </row>
    <row r="9439" spans="1:8" ht="15.75" customHeight="1" x14ac:dyDescent="0.25">
      <c r="A9439" s="17" t="s">
        <v>34</v>
      </c>
      <c r="B9439" s="17"/>
      <c r="C9439" s="17"/>
      <c r="D9439" s="18"/>
      <c r="E9439" s="17"/>
      <c r="F9439" s="18"/>
      <c r="G9439" s="17"/>
      <c r="H9439" s="25"/>
    </row>
    <row r="9440" spans="1:8" ht="15.75" customHeight="1" x14ac:dyDescent="0.25">
      <c r="A9440" s="17" t="s">
        <v>35</v>
      </c>
      <c r="B9440" s="17"/>
      <c r="C9440" s="17"/>
      <c r="D9440" s="18"/>
      <c r="E9440" s="17"/>
      <c r="F9440" s="18"/>
      <c r="G9440" s="17"/>
      <c r="H9440" s="25"/>
    </row>
    <row r="9441" spans="1:15" ht="15.75" customHeight="1" x14ac:dyDescent="0.25">
      <c r="A9441" s="17" t="s">
        <v>36</v>
      </c>
      <c r="B9441" s="17"/>
      <c r="C9441" s="17"/>
      <c r="D9441" s="18"/>
      <c r="E9441" s="17"/>
      <c r="F9441" s="18"/>
      <c r="G9441" s="17"/>
      <c r="H9441" s="25"/>
    </row>
    <row r="9442" spans="1:15" ht="15.75" customHeight="1" x14ac:dyDescent="0.25">
      <c r="A9442" s="26" t="s">
        <v>37</v>
      </c>
      <c r="B9442" s="27" t="s">
        <v>38</v>
      </c>
      <c r="C9442" s="401"/>
      <c r="D9442" s="922" t="s">
        <v>39</v>
      </c>
      <c r="E9442" s="403" t="s">
        <v>40</v>
      </c>
      <c r="F9442" s="30" t="s">
        <v>41</v>
      </c>
      <c r="G9442" s="31" t="s">
        <v>42</v>
      </c>
      <c r="H9442" s="33" t="s">
        <v>43</v>
      </c>
    </row>
    <row r="9443" spans="1:15" ht="15.75" customHeight="1" x14ac:dyDescent="0.25">
      <c r="A9443" s="344"/>
      <c r="B9443" s="345"/>
      <c r="C9443" s="911"/>
      <c r="D9443" s="911"/>
      <c r="E9443" s="912"/>
      <c r="F9443" s="348"/>
      <c r="G9443" s="346"/>
      <c r="H9443" s="349"/>
    </row>
    <row r="9444" spans="1:15" ht="15.75" customHeight="1" x14ac:dyDescent="0.25">
      <c r="A9444" s="524"/>
      <c r="B9444" s="760" t="s">
        <v>1930</v>
      </c>
      <c r="C9444" s="765"/>
      <c r="D9444" s="106"/>
      <c r="E9444" s="106"/>
      <c r="F9444" s="655"/>
      <c r="G9444" s="655"/>
      <c r="H9444" s="725"/>
    </row>
    <row r="9445" spans="1:15" ht="15.75" customHeight="1" x14ac:dyDescent="0.25">
      <c r="A9445" s="524">
        <v>1</v>
      </c>
      <c r="B9445" s="323" t="s">
        <v>1930</v>
      </c>
      <c r="C9445" s="106"/>
      <c r="D9445" s="842">
        <v>201</v>
      </c>
      <c r="E9445" s="106">
        <v>30</v>
      </c>
      <c r="F9445" s="649">
        <f>+E9445*D9445</f>
      </c>
      <c r="G9445" s="655">
        <v>1</v>
      </c>
      <c r="H9445" s="725">
        <f t="shared" ref="H9445:H9446" si="400">+G9445*F9445</f>
      </c>
    </row>
    <row r="9446" spans="1:15" ht="15.75" customHeight="1" x14ac:dyDescent="0.25">
      <c r="A9446" s="923"/>
      <c r="B9446" s="924"/>
      <c r="C9446" s="925" t="s">
        <v>1931</v>
      </c>
      <c r="D9446" s="926"/>
      <c r="E9446" s="925"/>
      <c r="F9446" s="927">
        <v>630</v>
      </c>
      <c r="G9446" s="928">
        <v>1</v>
      </c>
      <c r="H9446" s="929">
        <f t="shared" si="400"/>
      </c>
      <c r="I9446" s="930"/>
      <c r="J9446" s="930"/>
      <c r="K9446" s="930"/>
      <c r="L9446" s="930"/>
      <c r="M9446" s="930"/>
      <c r="N9446" s="930"/>
      <c r="O9446" s="930"/>
    </row>
    <row r="9447" spans="1:15" ht="15.75" customHeight="1" x14ac:dyDescent="0.25">
      <c r="A9447" s="524"/>
      <c r="B9447" s="323"/>
      <c r="C9447" s="106"/>
      <c r="D9447" s="842"/>
      <c r="E9447" s="106"/>
      <c r="F9447" s="649"/>
      <c r="G9447" s="655"/>
      <c r="H9447" s="725"/>
    </row>
    <row r="9448" spans="1:15" ht="15.75" customHeight="1" x14ac:dyDescent="0.25">
      <c r="A9448" s="524"/>
      <c r="B9448" s="323"/>
      <c r="C9448" s="106"/>
      <c r="D9448" s="842"/>
      <c r="E9448" s="106"/>
      <c r="F9448" s="649"/>
      <c r="G9448" s="655"/>
      <c r="H9448" s="725"/>
    </row>
    <row r="9449" spans="1:15" ht="15.75" customHeight="1" x14ac:dyDescent="0.25">
      <c r="A9449" s="524"/>
      <c r="B9449" s="323"/>
      <c r="C9449" s="106"/>
      <c r="D9449" s="842"/>
      <c r="E9449" s="106"/>
      <c r="F9449" s="649"/>
      <c r="G9449" s="655"/>
      <c r="H9449" s="725"/>
    </row>
    <row r="9450" spans="1:15" ht="15.75" customHeight="1" x14ac:dyDescent="0.25">
      <c r="A9450" s="524"/>
      <c r="B9450" s="323"/>
      <c r="C9450" s="525"/>
      <c r="D9450" s="106"/>
      <c r="E9450" s="106"/>
      <c r="F9450" s="649"/>
      <c r="G9450" s="655"/>
      <c r="H9450" s="725"/>
    </row>
    <row r="9451" spans="1:15" ht="15.75" customHeight="1" x14ac:dyDescent="0.25">
      <c r="A9451" s="524"/>
      <c r="B9451" s="323"/>
      <c r="C9451" s="106"/>
      <c r="D9451" s="106"/>
      <c r="E9451" s="106"/>
      <c r="F9451" s="649"/>
      <c r="G9451" s="655"/>
      <c r="H9451" s="725"/>
    </row>
    <row r="9452" spans="1:15" ht="15.75" customHeight="1" x14ac:dyDescent="0.25">
      <c r="A9452" s="524"/>
      <c r="B9452" s="907"/>
      <c r="C9452" s="908"/>
      <c r="D9452" s="247"/>
      <c r="E9452" s="247"/>
      <c r="F9452" s="109"/>
      <c r="G9452" s="247"/>
      <c r="H9452" s="725"/>
    </row>
    <row r="9453" spans="1:15" ht="15.75" customHeight="1" x14ac:dyDescent="0.25">
      <c r="A9453" s="62"/>
      <c r="B9453" s="63"/>
      <c r="C9453" s="667" t="s">
        <v>58</v>
      </c>
      <c r="D9453" s="338">
        <f>SUM(D9445:D9452)</f>
      </c>
      <c r="E9453" s="28"/>
      <c r="F9453" s="338">
        <f>+F9445-F9446</f>
      </c>
      <c r="G9453" s="339"/>
      <c r="H9453" s="328">
        <f>+H9445-H9446</f>
      </c>
    </row>
    <row r="9454" spans="1:15" ht="15.75" customHeight="1" x14ac:dyDescent="0.25">
      <c r="A9454" s="69"/>
      <c r="B9454" s="70"/>
      <c r="C9454" s="70"/>
      <c r="D9454" s="71"/>
      <c r="E9454" s="70"/>
      <c r="F9454" s="72"/>
      <c r="G9454" s="73"/>
      <c r="H9454" s="74"/>
    </row>
    <row r="9455" spans="1:15" ht="15.75" customHeight="1" x14ac:dyDescent="0.25">
      <c r="A9455" s="85" t="s">
        <v>72</v>
      </c>
      <c r="B9455" s="85"/>
      <c r="C9455" s="85"/>
      <c r="D9455" s="85"/>
      <c r="E9455" s="85"/>
      <c r="F9455" s="85"/>
      <c r="G9455" s="85"/>
      <c r="H9455" s="85"/>
    </row>
    <row r="9456" spans="1:15" ht="15.75" customHeight="1" x14ac:dyDescent="0.25">
      <c r="A9456" s="76"/>
      <c r="B9456" s="909"/>
      <c r="C9456" s="909"/>
      <c r="D9456" s="910"/>
      <c r="E9456" s="76" t="s">
        <v>60</v>
      </c>
      <c r="F9456" s="76"/>
      <c r="G9456" s="17"/>
      <c r="H9456" s="25"/>
    </row>
    <row r="9457" spans="1:8" ht="15.75" customHeight="1" x14ac:dyDescent="0.25">
      <c r="A9457" s="76"/>
      <c r="B9457" s="909"/>
      <c r="C9457" s="909"/>
      <c r="D9457" s="910"/>
      <c r="E9457" s="76"/>
      <c r="F9457" s="76"/>
      <c r="G9457" s="17"/>
      <c r="H9457" s="25"/>
    </row>
    <row r="9458" spans="1:8" ht="15.75" customHeight="1" x14ac:dyDescent="0.25">
      <c r="A9458" s="76"/>
      <c r="B9458" s="909"/>
      <c r="C9458" s="909"/>
      <c r="D9458" s="910"/>
      <c r="E9458" s="76"/>
      <c r="F9458" s="76"/>
      <c r="G9458" s="17"/>
      <c r="H9458" s="25"/>
    </row>
    <row r="9459" spans="1:8" ht="15.75" customHeight="1" x14ac:dyDescent="0.25">
      <c r="A9459" s="76"/>
      <c r="B9459" s="909"/>
      <c r="C9459" s="909"/>
      <c r="D9459" s="910"/>
      <c r="E9459" s="76" t="s">
        <v>61</v>
      </c>
      <c r="F9459" s="76"/>
      <c r="G9459" s="17"/>
      <c r="H9459" s="25"/>
    </row>
    <row r="9460" spans="1:8" ht="15.75" customHeight="1" x14ac:dyDescent="0.25">
      <c r="D9460" s="9"/>
      <c r="H9460" s="9"/>
    </row>
    <row r="9461" spans="1:8" ht="15.75" customHeight="1" x14ac:dyDescent="0.25">
      <c r="D9461" s="9"/>
      <c r="H9461" s="9"/>
    </row>
    <row r="9462" spans="1:8" ht="15.75" customHeight="1" x14ac:dyDescent="0.25">
      <c r="D9462" s="9"/>
      <c r="H9462" s="9"/>
    </row>
    <row r="9463" spans="1:8" ht="15.75" customHeight="1" x14ac:dyDescent="0.25">
      <c r="D9463" s="9"/>
      <c r="H9463" s="9"/>
    </row>
    <row r="9464" spans="1:8" ht="15.75" customHeight="1" x14ac:dyDescent="0.25">
      <c r="D9464" s="9"/>
      <c r="H9464" s="9"/>
    </row>
    <row r="9465" spans="1:8" ht="15.75" customHeight="1" x14ac:dyDescent="0.25">
      <c r="D9465" s="9"/>
      <c r="H9465" s="9"/>
    </row>
    <row r="9466" spans="1:8" ht="15.75" customHeight="1" x14ac:dyDescent="0.25">
      <c r="D9466" s="9"/>
      <c r="H9466" s="9"/>
    </row>
    <row r="9467" spans="1:8" ht="15.75" customHeight="1" x14ac:dyDescent="0.25">
      <c r="D9467" s="9"/>
      <c r="H9467" s="9"/>
    </row>
    <row r="9468" spans="1:8" ht="15.75" customHeight="1" x14ac:dyDescent="0.25">
      <c r="D9468" s="9"/>
      <c r="H9468" s="9"/>
    </row>
    <row r="9469" spans="1:8" ht="15.75" customHeight="1" x14ac:dyDescent="0.25">
      <c r="D9469" s="9"/>
      <c r="H9469" s="9"/>
    </row>
    <row r="9470" spans="1:8" ht="15.75" customHeight="1" x14ac:dyDescent="0.25">
      <c r="D9470" s="9"/>
      <c r="H9470" s="9"/>
    </row>
    <row r="9471" spans="1:8" ht="15.75" customHeight="1" x14ac:dyDescent="0.25">
      <c r="D9471" s="9"/>
      <c r="H9471" s="9"/>
    </row>
    <row r="9472" spans="1:8" ht="15.75" customHeight="1" x14ac:dyDescent="0.25">
      <c r="D9472" s="9"/>
      <c r="H9472" s="9"/>
    </row>
    <row r="9473" spans="1:8" ht="15.75" customHeight="1" x14ac:dyDescent="0.25">
      <c r="D9473" s="9"/>
      <c r="H9473" s="9"/>
    </row>
    <row r="9474" spans="1:8" ht="15.75" customHeight="1" x14ac:dyDescent="0.25">
      <c r="D9474" s="9"/>
      <c r="H9474" s="9"/>
    </row>
    <row r="9475" spans="1:8" ht="15.75" customHeight="1" x14ac:dyDescent="0.25">
      <c r="D9475" s="9"/>
      <c r="H9475" s="9"/>
    </row>
    <row r="9476" spans="1:8" ht="15.75" customHeight="1" x14ac:dyDescent="0.25">
      <c r="D9476" s="9"/>
      <c r="H9476" s="9"/>
    </row>
    <row r="9477" spans="1:8" ht="15.75" customHeight="1" x14ac:dyDescent="0.25">
      <c r="D9477" s="9"/>
      <c r="H9477" s="9"/>
    </row>
    <row r="9478" spans="1:8" ht="15.75" customHeight="1" x14ac:dyDescent="0.25">
      <c r="A9478" s="36" t="s">
        <v>21</v>
      </c>
      <c r="B9478" s="36"/>
      <c r="C9478" s="36"/>
      <c r="D9478" s="36"/>
      <c r="E9478" s="36"/>
      <c r="F9478" s="36"/>
      <c r="G9478" s="36"/>
      <c r="H9478" s="36"/>
    </row>
    <row r="9479" spans="1:8" ht="15.75" customHeight="1" x14ac:dyDescent="0.25">
      <c r="A9479" s="17" t="s">
        <v>28</v>
      </c>
      <c r="B9479" s="17"/>
      <c r="C9479" s="17"/>
      <c r="D9479" s="18"/>
      <c r="E9479" s="17"/>
      <c r="F9479" s="19" t="s">
        <v>24</v>
      </c>
      <c r="G9479" s="21" t="s">
        <v>1413</v>
      </c>
      <c r="H9479" s="22"/>
    </row>
    <row r="9480" spans="1:8" ht="15.75" customHeight="1" x14ac:dyDescent="0.3">
      <c r="A9480" s="87" t="inlineStr">
        <is>
          <t>Dealer-002</t>
        </is>
      </c>
      <c r="B9480" s="87"/>
      <c r="C9480" s="17"/>
      <c r="D9480" s="18"/>
      <c r="E9480" s="17"/>
      <c r="F9480" s="19" t="s">
        <v>29</v>
      </c>
      <c r="G9480" s="17" t="s">
        <v>1415</v>
      </c>
      <c r="H9480" s="18"/>
    </row>
    <row r="9481" spans="1:8" ht="15.75" customHeight="1" x14ac:dyDescent="0.3">
      <c r="A9481" s="87" t="inlineStr">
        <is>
          <t>Address line (redacted)</t>
        </is>
      </c>
      <c r="B9481" s="87"/>
      <c r="C9481" s="17"/>
      <c r="D9481" s="18"/>
      <c r="E9481" s="19"/>
      <c r="F9481" s="17"/>
      <c r="G9481" s="17"/>
      <c r="H9481" s="25"/>
    </row>
    <row r="9482" spans="1:8" ht="15.75" customHeight="1" x14ac:dyDescent="0.3">
      <c r="A9482" s="87" t="inlineStr">
        <is>
          <t>Address line (redacted)</t>
        </is>
      </c>
      <c r="B9482" s="87"/>
      <c r="C9482" s="17"/>
      <c r="D9482" s="24"/>
      <c r="E9482" s="17"/>
      <c r="F9482" s="18"/>
      <c r="G9482" s="17"/>
      <c r="H9482" s="25"/>
    </row>
    <row r="9483" spans="1:8" ht="15.75" customHeight="1" x14ac:dyDescent="0.25">
      <c r="D9483" s="24"/>
      <c r="E9483" s="17"/>
      <c r="F9483" s="18"/>
      <c r="G9483" s="17"/>
      <c r="H9483" s="25"/>
    </row>
    <row r="9484" spans="1:8" ht="15.75" customHeight="1" x14ac:dyDescent="0.25">
      <c r="A9484" s="17" t="s">
        <v>34</v>
      </c>
      <c r="B9484" s="17"/>
      <c r="C9484" s="17"/>
      <c r="D9484" s="18"/>
      <c r="E9484" s="17"/>
      <c r="F9484" s="18"/>
      <c r="G9484" s="17"/>
      <c r="H9484" s="25"/>
    </row>
    <row r="9485" spans="1:8" ht="15.75" customHeight="1" x14ac:dyDescent="0.25">
      <c r="A9485" s="17" t="s">
        <v>35</v>
      </c>
      <c r="B9485" s="17"/>
      <c r="C9485" s="17"/>
      <c r="D9485" s="18"/>
      <c r="E9485" s="17"/>
      <c r="F9485" s="18"/>
      <c r="G9485" s="17"/>
      <c r="H9485" s="25"/>
    </row>
    <row r="9486" spans="1:8" ht="15.75" customHeight="1" x14ac:dyDescent="0.25">
      <c r="A9486" s="17" t="s">
        <v>36</v>
      </c>
      <c r="B9486" s="17"/>
      <c r="C9486" s="17"/>
      <c r="D9486" s="18"/>
      <c r="E9486" s="17"/>
      <c r="F9486" s="18"/>
      <c r="G9486" s="17"/>
      <c r="H9486" s="25"/>
    </row>
    <row r="9487" spans="1:8" ht="15.75" customHeight="1" x14ac:dyDescent="0.25">
      <c r="A9487" s="26" t="s">
        <v>37</v>
      </c>
      <c r="B9487" s="27" t="s">
        <v>38</v>
      </c>
      <c r="C9487" s="401"/>
      <c r="D9487" s="922" t="s">
        <v>39</v>
      </c>
      <c r="E9487" s="403" t="s">
        <v>40</v>
      </c>
      <c r="F9487" s="30" t="s">
        <v>41</v>
      </c>
      <c r="G9487" s="31" t="s">
        <v>42</v>
      </c>
      <c r="H9487" s="33" t="s">
        <v>43</v>
      </c>
    </row>
    <row r="9488" spans="1:8" ht="15.75" customHeight="1" x14ac:dyDescent="0.25">
      <c r="A9488" s="344"/>
      <c r="B9488" s="345"/>
      <c r="C9488" s="911"/>
      <c r="D9488" s="911"/>
      <c r="E9488" s="912"/>
      <c r="F9488" s="348"/>
      <c r="G9488" s="346"/>
      <c r="H9488" s="349"/>
    </row>
    <row r="9489" spans="1:8" ht="15.75" customHeight="1" x14ac:dyDescent="0.25">
      <c r="A9489" s="524"/>
      <c r="B9489" s="760" t="s">
        <v>599</v>
      </c>
      <c r="C9489" s="765"/>
      <c r="D9489" s="106"/>
      <c r="E9489" s="106"/>
      <c r="F9489" s="655"/>
      <c r="G9489" s="655"/>
      <c r="H9489" s="725"/>
    </row>
    <row r="9490" spans="1:8" ht="15.75" customHeight="1" x14ac:dyDescent="0.25">
      <c r="A9490" s="524">
        <v>1</v>
      </c>
      <c r="B9490" s="323" t="s">
        <v>605</v>
      </c>
      <c r="C9490" s="106" t="s">
        <v>443</v>
      </c>
      <c r="D9490" s="842">
        <v>1</v>
      </c>
      <c r="E9490" s="106">
        <v>6</v>
      </c>
      <c r="F9490" s="649">
        <f>+E9490*D9490</f>
      </c>
      <c r="G9490" s="655">
        <v>1</v>
      </c>
      <c r="H9490" s="725">
        <f>+G9490*F9490</f>
      </c>
    </row>
    <row r="9491" spans="1:8" ht="15.75" customHeight="1" x14ac:dyDescent="0.25">
      <c r="A9491" s="524"/>
      <c r="B9491" s="323"/>
      <c r="C9491" s="106"/>
      <c r="D9491" s="842"/>
      <c r="E9491" s="106"/>
      <c r="F9491" s="649"/>
      <c r="G9491" s="655"/>
      <c r="H9491" s="725"/>
    </row>
    <row r="9492" spans="1:8" ht="15.75" customHeight="1" x14ac:dyDescent="0.25">
      <c r="A9492" s="524"/>
      <c r="B9492" s="323"/>
      <c r="C9492" s="106"/>
      <c r="D9492" s="842"/>
      <c r="E9492" s="106"/>
      <c r="F9492" s="649"/>
      <c r="G9492" s="655"/>
      <c r="H9492" s="725"/>
    </row>
    <row r="9493" spans="1:8" ht="15.75" customHeight="1" x14ac:dyDescent="0.25">
      <c r="A9493" s="524"/>
      <c r="B9493" s="323"/>
      <c r="C9493" s="106"/>
      <c r="D9493" s="842"/>
      <c r="E9493" s="106"/>
      <c r="F9493" s="649"/>
      <c r="G9493" s="655"/>
      <c r="H9493" s="725"/>
    </row>
    <row r="9494" spans="1:8" ht="15.75" customHeight="1" x14ac:dyDescent="0.25">
      <c r="A9494" s="524"/>
      <c r="B9494" s="323"/>
      <c r="C9494" s="106"/>
      <c r="D9494" s="842"/>
      <c r="E9494" s="106"/>
      <c r="F9494" s="649"/>
      <c r="G9494" s="655"/>
      <c r="H9494" s="725"/>
    </row>
    <row r="9495" spans="1:8" ht="15.75" customHeight="1" x14ac:dyDescent="0.25">
      <c r="A9495" s="524"/>
      <c r="B9495" s="323"/>
      <c r="C9495" s="525"/>
      <c r="D9495" s="106"/>
      <c r="E9495" s="106"/>
      <c r="F9495" s="649"/>
      <c r="G9495" s="655"/>
      <c r="H9495" s="725"/>
    </row>
    <row r="9496" spans="1:8" ht="15.75" customHeight="1" x14ac:dyDescent="0.25">
      <c r="A9496" s="524"/>
      <c r="B9496" s="323"/>
      <c r="C9496" s="106"/>
      <c r="D9496" s="106"/>
      <c r="E9496" s="106"/>
      <c r="F9496" s="649"/>
      <c r="G9496" s="655"/>
      <c r="H9496" s="725"/>
    </row>
    <row r="9497" spans="1:8" ht="15.75" customHeight="1" x14ac:dyDescent="0.25">
      <c r="A9497" s="524"/>
      <c r="B9497" s="907"/>
      <c r="C9497" s="908"/>
      <c r="D9497" s="247"/>
      <c r="E9497" s="247"/>
      <c r="F9497" s="109"/>
      <c r="G9497" s="247"/>
      <c r="H9497" s="725"/>
    </row>
    <row r="9498" spans="1:8" ht="15.75" customHeight="1" x14ac:dyDescent="0.25">
      <c r="A9498" s="62"/>
      <c r="B9498" s="63"/>
      <c r="C9498" s="667" t="s">
        <v>58</v>
      </c>
      <c r="D9498" s="338">
        <f>SUM(D9490:D9497)</f>
      </c>
      <c r="E9498" s="28"/>
      <c r="F9498" s="338">
        <f>SUM(F9490:F9497)</f>
      </c>
      <c r="G9498" s="339"/>
      <c r="H9498" s="328">
        <f>SUM(H9489:H9497)</f>
      </c>
    </row>
    <row r="9499" spans="1:8" ht="15.75" customHeight="1" x14ac:dyDescent="0.25">
      <c r="A9499" s="69"/>
      <c r="B9499" s="70"/>
      <c r="C9499" s="70"/>
      <c r="D9499" s="71"/>
      <c r="E9499" s="70"/>
      <c r="F9499" s="72"/>
      <c r="G9499" s="73"/>
      <c r="H9499" s="74"/>
    </row>
    <row r="9500" spans="1:8" ht="15.75" customHeight="1" x14ac:dyDescent="0.25">
      <c r="A9500" s="85" t="s">
        <v>72</v>
      </c>
      <c r="B9500" s="85"/>
      <c r="C9500" s="85"/>
      <c r="D9500" s="85"/>
      <c r="E9500" s="85"/>
      <c r="F9500" s="85"/>
      <c r="G9500" s="85"/>
      <c r="H9500" s="85"/>
    </row>
    <row r="9501" spans="1:8" ht="15.75" customHeight="1" x14ac:dyDescent="0.25">
      <c r="A9501" s="76"/>
      <c r="B9501" s="909"/>
      <c r="C9501" s="909"/>
      <c r="D9501" s="910"/>
      <c r="E9501" s="76" t="s">
        <v>60</v>
      </c>
      <c r="F9501" s="76"/>
      <c r="G9501" s="17"/>
      <c r="H9501" s="25"/>
    </row>
    <row r="9502" spans="1:8" ht="15.75" customHeight="1" x14ac:dyDescent="0.25">
      <c r="A9502" s="76"/>
      <c r="B9502" s="909"/>
      <c r="C9502" s="909"/>
      <c r="D9502" s="910"/>
      <c r="E9502" s="76"/>
      <c r="F9502" s="76"/>
      <c r="G9502" s="17"/>
      <c r="H9502" s="25"/>
    </row>
    <row r="9503" spans="1:8" ht="15.75" customHeight="1" x14ac:dyDescent="0.25">
      <c r="A9503" s="76"/>
      <c r="B9503" s="909"/>
      <c r="C9503" s="909"/>
      <c r="D9503" s="910"/>
      <c r="E9503" s="76"/>
      <c r="F9503" s="76"/>
      <c r="G9503" s="17"/>
      <c r="H9503" s="25"/>
    </row>
    <row r="9504" spans="1:8" ht="15.75" customHeight="1" x14ac:dyDescent="0.25">
      <c r="A9504" s="76"/>
      <c r="B9504" s="909"/>
      <c r="C9504" s="909"/>
      <c r="D9504" s="910"/>
      <c r="E9504" s="76" t="s">
        <v>61</v>
      </c>
      <c r="F9504" s="76"/>
      <c r="G9504" s="17"/>
      <c r="H9504" s="25"/>
    </row>
    <row r="9505" spans="4:8" ht="15.75" customHeight="1" x14ac:dyDescent="0.25">
      <c r="D9505" s="9"/>
      <c r="H9505" s="9"/>
    </row>
    <row r="9506" spans="4:8" ht="15.75" customHeight="1" x14ac:dyDescent="0.25">
      <c r="D9506" s="9"/>
      <c r="H9506" s="9"/>
    </row>
    <row r="9507" spans="4:8" ht="15.75" customHeight="1" x14ac:dyDescent="0.25">
      <c r="D9507" s="9"/>
      <c r="H9507" s="9"/>
    </row>
    <row r="9508" spans="4:8" ht="15.75" customHeight="1" x14ac:dyDescent="0.25">
      <c r="D9508" s="9"/>
      <c r="H9508" s="9"/>
    </row>
    <row r="9509" spans="4:8" ht="15.75" customHeight="1" x14ac:dyDescent="0.25">
      <c r="D9509" s="9"/>
      <c r="H9509" s="9"/>
    </row>
    <row r="9510" spans="4:8" ht="15.75" customHeight="1" x14ac:dyDescent="0.25">
      <c r="D9510" s="9"/>
      <c r="H9510" s="9"/>
    </row>
    <row r="9511" spans="4:8" ht="15.75" customHeight="1" x14ac:dyDescent="0.25">
      <c r="D9511" s="9"/>
      <c r="H9511" s="9"/>
    </row>
    <row r="9512" spans="4:8" ht="15.75" customHeight="1" x14ac:dyDescent="0.25">
      <c r="D9512" s="9"/>
      <c r="H9512" s="9"/>
    </row>
    <row r="9513" spans="4:8" ht="15.75" customHeight="1" x14ac:dyDescent="0.25">
      <c r="D9513" s="9"/>
      <c r="H9513" s="9"/>
    </row>
    <row r="9514" spans="4:8" ht="15.75" customHeight="1" x14ac:dyDescent="0.25">
      <c r="D9514" s="9"/>
      <c r="H9514" s="9"/>
    </row>
    <row r="9515" spans="4:8" ht="15.75" customHeight="1" x14ac:dyDescent="0.25">
      <c r="D9515" s="9"/>
      <c r="H9515" s="9"/>
    </row>
    <row r="9516" spans="4:8" ht="15.75" customHeight="1" x14ac:dyDescent="0.25">
      <c r="D9516" s="9"/>
      <c r="H9516" s="9"/>
    </row>
    <row r="9517" spans="4:8" ht="15.75" customHeight="1" x14ac:dyDescent="0.25">
      <c r="D9517" s="9"/>
      <c r="H9517" s="9"/>
    </row>
    <row r="9518" spans="4:8" ht="15.75" customHeight="1" x14ac:dyDescent="0.25">
      <c r="D9518" s="9"/>
      <c r="H9518" s="9"/>
    </row>
    <row r="9519" spans="4:8" ht="15.75" customHeight="1" x14ac:dyDescent="0.25">
      <c r="D9519" s="9"/>
      <c r="H9519" s="9"/>
    </row>
    <row r="9520" spans="4:8" ht="15.75" customHeight="1" x14ac:dyDescent="0.25">
      <c r="D9520" s="9"/>
      <c r="H9520" s="9"/>
    </row>
    <row r="9521" spans="1:15" ht="15.75" customHeight="1" x14ac:dyDescent="0.25">
      <c r="D9521" s="9"/>
      <c r="H9521" s="9"/>
    </row>
    <row r="9522" spans="1:15" ht="15.75" customHeight="1" x14ac:dyDescent="0.25">
      <c r="D9522" s="9"/>
      <c r="H9522" s="9"/>
    </row>
    <row r="9523" spans="1:15" ht="15.75" customHeight="1" x14ac:dyDescent="0.25">
      <c r="A9523" s="36" t="s">
        <v>21</v>
      </c>
      <c r="B9523" s="36"/>
      <c r="C9523" s="36"/>
      <c r="D9523" s="36"/>
      <c r="E9523" s="36"/>
      <c r="F9523" s="36"/>
      <c r="G9523" s="36"/>
      <c r="H9523" s="36"/>
    </row>
    <row r="9524" spans="1:15" ht="15.75" customHeight="1" x14ac:dyDescent="0.25">
      <c r="A9524" s="17" t="s">
        <v>28</v>
      </c>
      <c r="B9524" s="17"/>
      <c r="C9524" s="17"/>
      <c r="D9524" s="18"/>
      <c r="E9524" s="17"/>
      <c r="F9524" s="19" t="s">
        <v>24</v>
      </c>
      <c r="G9524" s="21" t="s">
        <v>1416</v>
      </c>
      <c r="H9524" s="22"/>
    </row>
    <row r="9525" spans="1:15" ht="15.75" customHeight="1" x14ac:dyDescent="0.3">
      <c r="A9525" s="17" t="inlineStr">
        <is>
          <t>Dealer-003</t>
        </is>
      </c>
      <c r="B9525" s="87"/>
      <c r="C9525" s="17"/>
      <c r="D9525" s="18"/>
      <c r="E9525" s="17"/>
      <c r="F9525" s="19" t="s">
        <v>29</v>
      </c>
      <c r="G9525" s="17" t="s">
        <v>1417</v>
      </c>
      <c r="H9525" s="18"/>
    </row>
    <row r="9526" spans="1:15" ht="15.75" customHeight="1" x14ac:dyDescent="0.3">
      <c r="A9526" s="17" t="inlineStr">
        <is>
          <t>Address line (redacted)</t>
        </is>
      </c>
      <c r="B9526" s="87"/>
      <c r="C9526" s="17"/>
      <c r="D9526" s="18"/>
      <c r="E9526" s="19"/>
      <c r="F9526" s="17"/>
      <c r="G9526" s="17"/>
      <c r="H9526" s="25"/>
    </row>
    <row r="9527" spans="1:15" ht="15.75" customHeight="1" x14ac:dyDescent="0.3">
      <c r="A9527" s="17" t="inlineStr">
        <is>
          <t>Address line (redacted)</t>
        </is>
      </c>
      <c r="B9527" s="87"/>
      <c r="C9527" s="17"/>
      <c r="D9527" s="24"/>
      <c r="E9527" s="17"/>
      <c r="F9527" s="18"/>
      <c r="G9527" s="17"/>
      <c r="H9527" s="25"/>
    </row>
    <row r="9528" spans="1:15" ht="15.75" customHeight="1" x14ac:dyDescent="0.25">
      <c r="D9528" s="24"/>
      <c r="E9528" s="17"/>
      <c r="F9528" s="18"/>
      <c r="G9528" s="17"/>
      <c r="H9528" s="25"/>
    </row>
    <row r="9529" spans="1:15" ht="15.75" customHeight="1" x14ac:dyDescent="0.25">
      <c r="A9529" s="17" t="s">
        <v>34</v>
      </c>
      <c r="B9529" s="17"/>
      <c r="C9529" s="17"/>
      <c r="D9529" s="18"/>
      <c r="E9529" s="17"/>
      <c r="F9529" s="18"/>
      <c r="G9529" s="17"/>
      <c r="H9529" s="25"/>
    </row>
    <row r="9530" spans="1:15" ht="15.75" customHeight="1" x14ac:dyDescent="0.25">
      <c r="A9530" s="17" t="s">
        <v>35</v>
      </c>
      <c r="B9530" s="17"/>
      <c r="C9530" s="17"/>
      <c r="D9530" s="18"/>
      <c r="E9530" s="17"/>
      <c r="F9530" s="18"/>
      <c r="G9530" s="17"/>
      <c r="H9530" s="25"/>
    </row>
    <row r="9531" spans="1:15" ht="15.75" customHeight="1" x14ac:dyDescent="0.25">
      <c r="A9531" s="17" t="s">
        <v>36</v>
      </c>
      <c r="B9531" s="17"/>
      <c r="C9531" s="17"/>
      <c r="D9531" s="18"/>
      <c r="E9531" s="17"/>
      <c r="F9531" s="18"/>
      <c r="G9531" s="17"/>
      <c r="H9531" s="25"/>
    </row>
    <row r="9532" spans="1:15" ht="15.75" customHeight="1" x14ac:dyDescent="0.25">
      <c r="A9532" s="26" t="s">
        <v>37</v>
      </c>
      <c r="B9532" s="27" t="s">
        <v>38</v>
      </c>
      <c r="C9532" s="401"/>
      <c r="D9532" s="922" t="s">
        <v>39</v>
      </c>
      <c r="E9532" s="403" t="s">
        <v>40</v>
      </c>
      <c r="F9532" s="30" t="s">
        <v>41</v>
      </c>
      <c r="G9532" s="31" t="s">
        <v>42</v>
      </c>
      <c r="H9532" s="33" t="s">
        <v>43</v>
      </c>
    </row>
    <row r="9533" spans="1:15" ht="15.75" customHeight="1" x14ac:dyDescent="0.25">
      <c r="A9533" s="344"/>
      <c r="B9533" s="345"/>
      <c r="C9533" s="911"/>
      <c r="D9533" s="911"/>
      <c r="E9533" s="912"/>
      <c r="F9533" s="348"/>
      <c r="G9533" s="346"/>
      <c r="H9533" s="349"/>
    </row>
    <row r="9534" spans="1:15" ht="15.75" customHeight="1" x14ac:dyDescent="0.25">
      <c r="A9534" s="524"/>
      <c r="B9534" s="760" t="s">
        <v>1930</v>
      </c>
      <c r="C9534" s="765"/>
      <c r="D9534" s="106"/>
      <c r="E9534" s="106"/>
      <c r="F9534" s="655"/>
      <c r="G9534" s="655"/>
      <c r="H9534" s="725"/>
    </row>
    <row r="9535" spans="1:15" ht="15.75" customHeight="1" x14ac:dyDescent="0.25">
      <c r="A9535" s="524">
        <v>1</v>
      </c>
      <c r="B9535" s="323" t="s">
        <v>1930</v>
      </c>
      <c r="C9535" s="106"/>
      <c r="D9535" s="842">
        <v>200</v>
      </c>
      <c r="E9535" s="106">
        <v>30</v>
      </c>
      <c r="F9535" s="649">
        <f>+E9535*D9535</f>
      </c>
      <c r="G9535" s="655">
        <v>1</v>
      </c>
      <c r="H9535" s="725">
        <f t="shared" ref="H9535:H9536" si="401">+G9535*F9535</f>
      </c>
    </row>
    <row r="9536" spans="1:15" ht="15.75" customHeight="1" x14ac:dyDescent="0.25">
      <c r="A9536" s="923"/>
      <c r="B9536" s="924"/>
      <c r="C9536" s="925" t="s">
        <v>1932</v>
      </c>
      <c r="D9536" s="926"/>
      <c r="E9536" s="925"/>
      <c r="F9536" s="927">
        <v>381</v>
      </c>
      <c r="G9536" s="928">
        <v>1</v>
      </c>
      <c r="H9536" s="929">
        <f t="shared" si="401"/>
      </c>
      <c r="I9536" s="930"/>
      <c r="J9536" s="930"/>
      <c r="K9536" s="930"/>
      <c r="L9536" s="930"/>
      <c r="M9536" s="930"/>
      <c r="N9536" s="930"/>
      <c r="O9536" s="930"/>
    </row>
    <row r="9537" spans="1:8" ht="15.75" customHeight="1" x14ac:dyDescent="0.25">
      <c r="A9537" s="524"/>
      <c r="B9537" s="323"/>
      <c r="C9537" s="106"/>
      <c r="D9537" s="842"/>
      <c r="E9537" s="106"/>
      <c r="F9537" s="649"/>
      <c r="G9537" s="655"/>
      <c r="H9537" s="725"/>
    </row>
    <row r="9538" spans="1:8" ht="15.75" customHeight="1" x14ac:dyDescent="0.25">
      <c r="A9538" s="524"/>
      <c r="B9538" s="323"/>
      <c r="C9538" s="106"/>
      <c r="D9538" s="842"/>
      <c r="E9538" s="106"/>
      <c r="F9538" s="649"/>
      <c r="G9538" s="655"/>
      <c r="H9538" s="725"/>
    </row>
    <row r="9539" spans="1:8" ht="15.75" customHeight="1" x14ac:dyDescent="0.25">
      <c r="A9539" s="524"/>
      <c r="B9539" s="323"/>
      <c r="C9539" s="106"/>
      <c r="D9539" s="842"/>
      <c r="E9539" s="106"/>
      <c r="F9539" s="649"/>
      <c r="G9539" s="655"/>
      <c r="H9539" s="725"/>
    </row>
    <row r="9540" spans="1:8" ht="15.75" customHeight="1" x14ac:dyDescent="0.25">
      <c r="A9540" s="524"/>
      <c r="B9540" s="323"/>
      <c r="C9540" s="525"/>
      <c r="D9540" s="106"/>
      <c r="E9540" s="106"/>
      <c r="F9540" s="649"/>
      <c r="G9540" s="655"/>
      <c r="H9540" s="725"/>
    </row>
    <row r="9541" spans="1:8" ht="15.75" customHeight="1" x14ac:dyDescent="0.25">
      <c r="A9541" s="524"/>
      <c r="B9541" s="323"/>
      <c r="C9541" s="106"/>
      <c r="D9541" s="106"/>
      <c r="E9541" s="106"/>
      <c r="F9541" s="649"/>
      <c r="G9541" s="655"/>
      <c r="H9541" s="725"/>
    </row>
    <row r="9542" spans="1:8" ht="15.75" customHeight="1" x14ac:dyDescent="0.25">
      <c r="A9542" s="524"/>
      <c r="B9542" s="907"/>
      <c r="C9542" s="908"/>
      <c r="D9542" s="247"/>
      <c r="E9542" s="247"/>
      <c r="F9542" s="109"/>
      <c r="G9542" s="247"/>
      <c r="H9542" s="725"/>
    </row>
    <row r="9543" spans="1:8" ht="15.75" customHeight="1" x14ac:dyDescent="0.25">
      <c r="A9543" s="62"/>
      <c r="B9543" s="63"/>
      <c r="C9543" s="667" t="s">
        <v>58</v>
      </c>
      <c r="D9543" s="338">
        <f>SUM(D9535:D9542)</f>
      </c>
      <c r="E9543" s="28"/>
      <c r="F9543" s="338">
        <f>+F9535-F9536</f>
      </c>
      <c r="G9543" s="339"/>
      <c r="H9543" s="328">
        <f>+H9535-H9536</f>
      </c>
    </row>
    <row r="9544" spans="1:8" ht="15.75" customHeight="1" x14ac:dyDescent="0.25">
      <c r="A9544" s="69"/>
      <c r="B9544" s="70"/>
      <c r="C9544" s="70"/>
      <c r="D9544" s="71"/>
      <c r="E9544" s="70"/>
      <c r="F9544" s="72"/>
      <c r="G9544" s="73"/>
      <c r="H9544" s="74"/>
    </row>
    <row r="9545" spans="1:8" ht="15.75" customHeight="1" x14ac:dyDescent="0.25">
      <c r="A9545" s="85" t="s">
        <v>72</v>
      </c>
      <c r="B9545" s="85"/>
      <c r="C9545" s="85"/>
      <c r="D9545" s="85"/>
      <c r="E9545" s="85"/>
      <c r="F9545" s="85"/>
      <c r="G9545" s="85"/>
      <c r="H9545" s="85"/>
    </row>
    <row r="9546" spans="1:8" ht="15.75" customHeight="1" x14ac:dyDescent="0.25">
      <c r="A9546" s="76"/>
      <c r="B9546" s="909"/>
      <c r="C9546" s="909"/>
      <c r="D9546" s="910"/>
      <c r="E9546" s="76" t="s">
        <v>60</v>
      </c>
      <c r="F9546" s="76"/>
      <c r="G9546" s="17"/>
      <c r="H9546" s="25"/>
    </row>
    <row r="9547" spans="1:8" ht="15.75" customHeight="1" x14ac:dyDescent="0.25">
      <c r="A9547" s="76"/>
      <c r="B9547" s="909"/>
      <c r="C9547" s="909"/>
      <c r="D9547" s="910"/>
      <c r="E9547" s="76"/>
      <c r="F9547" s="76"/>
      <c r="G9547" s="17"/>
      <c r="H9547" s="25"/>
    </row>
    <row r="9548" spans="1:8" ht="15.75" customHeight="1" x14ac:dyDescent="0.25">
      <c r="A9548" s="76"/>
      <c r="B9548" s="909"/>
      <c r="C9548" s="909"/>
      <c r="D9548" s="910"/>
      <c r="E9548" s="76"/>
      <c r="F9548" s="76"/>
      <c r="G9548" s="17"/>
      <c r="H9548" s="25"/>
    </row>
    <row r="9549" spans="1:8" ht="15.75" customHeight="1" x14ac:dyDescent="0.25">
      <c r="A9549" s="76"/>
      <c r="B9549" s="909"/>
      <c r="C9549" s="909"/>
      <c r="D9549" s="910"/>
      <c r="E9549" s="76" t="s">
        <v>61</v>
      </c>
      <c r="F9549" s="76"/>
      <c r="G9549" s="17"/>
      <c r="H9549" s="25"/>
    </row>
    <row r="9550" spans="1:8" ht="15.75" customHeight="1" x14ac:dyDescent="0.25">
      <c r="D9550" s="9"/>
      <c r="H9550" s="9"/>
    </row>
    <row r="9551" spans="1:8" ht="15.75" customHeight="1" x14ac:dyDescent="0.25">
      <c r="D9551" s="9"/>
      <c r="H9551" s="9"/>
    </row>
    <row r="9552" spans="1:8" ht="15.75" customHeight="1" x14ac:dyDescent="0.25">
      <c r="D9552" s="9"/>
      <c r="H9552" s="9"/>
    </row>
    <row r="9553" spans="1:8" ht="15.75" customHeight="1" x14ac:dyDescent="0.25">
      <c r="D9553" s="9"/>
      <c r="H9553" s="9"/>
    </row>
    <row r="9554" spans="1:8" ht="15.75" customHeight="1" x14ac:dyDescent="0.25">
      <c r="D9554" s="9"/>
      <c r="H9554" s="9"/>
    </row>
    <row r="9555" spans="1:8" ht="15.75" customHeight="1" x14ac:dyDescent="0.25">
      <c r="D9555" s="9"/>
      <c r="H9555" s="9"/>
    </row>
    <row r="9556" spans="1:8" ht="15.75" customHeight="1" x14ac:dyDescent="0.25">
      <c r="D9556" s="9"/>
      <c r="H9556" s="9"/>
    </row>
    <row r="9557" spans="1:8" ht="15.75" customHeight="1" x14ac:dyDescent="0.25">
      <c r="D9557" s="9"/>
      <c r="H9557" s="9"/>
    </row>
    <row r="9558" spans="1:8" ht="15.75" customHeight="1" x14ac:dyDescent="0.25">
      <c r="D9558" s="9"/>
      <c r="H9558" s="9"/>
    </row>
    <row r="9559" spans="1:8" ht="15.75" customHeight="1" x14ac:dyDescent="0.25">
      <c r="D9559" s="9"/>
      <c r="H9559" s="9"/>
    </row>
    <row r="9560" spans="1:8" ht="15.75" customHeight="1" x14ac:dyDescent="0.25">
      <c r="D9560" s="9"/>
      <c r="H9560" s="9"/>
    </row>
    <row r="9561" spans="1:8" ht="15.75" customHeight="1" x14ac:dyDescent="0.25">
      <c r="D9561" s="9"/>
      <c r="H9561" s="9"/>
    </row>
    <row r="9562" spans="1:8" ht="15.75" customHeight="1" x14ac:dyDescent="0.25">
      <c r="D9562" s="9"/>
      <c r="H9562" s="9"/>
    </row>
    <row r="9563" spans="1:8" ht="15.75" customHeight="1" x14ac:dyDescent="0.25">
      <c r="D9563" s="9"/>
      <c r="H9563" s="9"/>
    </row>
    <row r="9564" spans="1:8" ht="15.75" customHeight="1" x14ac:dyDescent="0.25">
      <c r="D9564" s="9"/>
      <c r="H9564" s="9"/>
    </row>
    <row r="9565" spans="1:8" ht="15.75" customHeight="1" x14ac:dyDescent="0.25">
      <c r="D9565" s="9"/>
      <c r="H9565" s="9"/>
    </row>
    <row r="9566" spans="1:8" ht="15.75" customHeight="1" x14ac:dyDescent="0.25">
      <c r="D9566" s="9"/>
      <c r="H9566" s="9"/>
    </row>
    <row r="9567" spans="1:8" ht="15.75" customHeight="1" x14ac:dyDescent="0.25">
      <c r="D9567" s="9"/>
      <c r="H9567" s="9"/>
    </row>
    <row r="9568" spans="1:8" ht="15.75" customHeight="1" x14ac:dyDescent="0.25">
      <c r="A9568" s="36" t="s">
        <v>21</v>
      </c>
      <c r="B9568" s="36"/>
      <c r="C9568" s="36"/>
      <c r="D9568" s="36"/>
      <c r="E9568" s="36"/>
      <c r="F9568" s="36"/>
      <c r="G9568" s="36"/>
      <c r="H9568" s="36"/>
    </row>
    <row r="9569" spans="1:8" ht="15.75" customHeight="1" x14ac:dyDescent="0.25">
      <c r="A9569" s="17" t="s">
        <v>28</v>
      </c>
      <c r="B9569" s="17"/>
      <c r="C9569" s="17"/>
      <c r="D9569" s="18"/>
      <c r="E9569" s="17"/>
      <c r="F9569" s="19" t="s">
        <v>24</v>
      </c>
      <c r="G9569" s="21" t="s">
        <v>1416</v>
      </c>
      <c r="H9569" s="22"/>
    </row>
    <row r="9570" spans="1:8" ht="15.75" customHeight="1" x14ac:dyDescent="0.25">
      <c r="A9570" s="17" t="inlineStr">
        <is>
          <t>Dealer-004</t>
        </is>
      </c>
      <c r="B9570" s="17"/>
      <c r="C9570" s="17"/>
      <c r="D9570" s="18"/>
      <c r="E9570" s="17"/>
      <c r="F9570" s="19" t="s">
        <v>29</v>
      </c>
      <c r="G9570" s="17" t="s">
        <v>1418</v>
      </c>
      <c r="H9570" s="18"/>
    </row>
    <row r="9571" spans="1:8" ht="15.75" customHeight="1" x14ac:dyDescent="0.25">
      <c r="A9571" s="17" t="inlineStr">
        <is>
          <t>Address line (redacted)</t>
        </is>
      </c>
      <c r="B9571" s="17"/>
      <c r="C9571" s="17"/>
      <c r="D9571" s="18"/>
      <c r="E9571" s="19"/>
      <c r="F9571" s="17"/>
      <c r="G9571" s="17"/>
      <c r="H9571" s="25"/>
    </row>
    <row r="9572" spans="1:8" ht="15.75" customHeight="1" x14ac:dyDescent="0.25">
      <c r="A9572" s="17" t="inlineStr">
        <is>
          <t>Address line (redacted)</t>
        </is>
      </c>
      <c r="B9572" s="17"/>
      <c r="C9572" s="17"/>
      <c r="D9572" s="24"/>
      <c r="E9572" s="17"/>
      <c r="F9572" s="18"/>
      <c r="G9572" s="17"/>
      <c r="H9572" s="25"/>
    </row>
    <row r="9573" spans="1:8" ht="15.75" customHeight="1" x14ac:dyDescent="0.25">
      <c r="D9573" s="24"/>
      <c r="E9573" s="17"/>
      <c r="F9573" s="18"/>
      <c r="G9573" s="17"/>
      <c r="H9573" s="25"/>
    </row>
    <row r="9574" spans="1:8" ht="15.75" customHeight="1" x14ac:dyDescent="0.25">
      <c r="A9574" s="17" t="s">
        <v>34</v>
      </c>
      <c r="B9574" s="17"/>
      <c r="C9574" s="17"/>
      <c r="D9574" s="18"/>
      <c r="E9574" s="17"/>
      <c r="F9574" s="18"/>
      <c r="G9574" s="17"/>
      <c r="H9574" s="25"/>
    </row>
    <row r="9575" spans="1:8" ht="15.75" customHeight="1" x14ac:dyDescent="0.25">
      <c r="A9575" s="17" t="s">
        <v>35</v>
      </c>
      <c r="B9575" s="17"/>
      <c r="C9575" s="17"/>
      <c r="D9575" s="18"/>
      <c r="E9575" s="17"/>
      <c r="F9575" s="18"/>
      <c r="G9575" s="17"/>
      <c r="H9575" s="25"/>
    </row>
    <row r="9576" spans="1:8" ht="15.75" customHeight="1" x14ac:dyDescent="0.25">
      <c r="A9576" s="17" t="s">
        <v>36</v>
      </c>
      <c r="B9576" s="17"/>
      <c r="C9576" s="17"/>
      <c r="D9576" s="18"/>
      <c r="E9576" s="17"/>
      <c r="F9576" s="18"/>
      <c r="G9576" s="17"/>
      <c r="H9576" s="25"/>
    </row>
    <row r="9577" spans="1:8" ht="15.75" customHeight="1" x14ac:dyDescent="0.25">
      <c r="A9577" s="26" t="s">
        <v>37</v>
      </c>
      <c r="B9577" s="27" t="s">
        <v>38</v>
      </c>
      <c r="C9577" s="401"/>
      <c r="D9577" s="922" t="s">
        <v>39</v>
      </c>
      <c r="E9577" s="403" t="s">
        <v>40</v>
      </c>
      <c r="F9577" s="30" t="s">
        <v>41</v>
      </c>
      <c r="G9577" s="31" t="s">
        <v>42</v>
      </c>
      <c r="H9577" s="33" t="s">
        <v>43</v>
      </c>
    </row>
    <row r="9578" spans="1:8" ht="15.75" customHeight="1" x14ac:dyDescent="0.25">
      <c r="A9578" s="344"/>
      <c r="B9578" s="345"/>
      <c r="C9578" s="911"/>
      <c r="D9578" s="911"/>
      <c r="E9578" s="912"/>
      <c r="F9578" s="348"/>
      <c r="G9578" s="346"/>
      <c r="H9578" s="349"/>
    </row>
    <row r="9579" spans="1:8" ht="15.75" customHeight="1" x14ac:dyDescent="0.25">
      <c r="A9579" s="524"/>
      <c r="B9579" s="760" t="s">
        <v>1930</v>
      </c>
      <c r="C9579" s="765"/>
      <c r="D9579" s="106"/>
      <c r="E9579" s="106"/>
      <c r="F9579" s="655"/>
      <c r="G9579" s="655"/>
      <c r="H9579" s="725"/>
    </row>
    <row r="9580" spans="1:8" ht="15.75" customHeight="1" x14ac:dyDescent="0.25">
      <c r="A9580" s="524">
        <v>1</v>
      </c>
      <c r="B9580" s="323" t="s">
        <v>1930</v>
      </c>
      <c r="C9580" s="106"/>
      <c r="D9580" s="842">
        <v>25</v>
      </c>
      <c r="E9580" s="106">
        <v>30</v>
      </c>
      <c r="F9580" s="649">
        <f>+E9580*D9580</f>
      </c>
      <c r="G9580" s="655">
        <v>1</v>
      </c>
      <c r="H9580" s="725">
        <f>+G9580*F9580</f>
      </c>
    </row>
    <row r="9581" spans="1:8" ht="15.75" customHeight="1" x14ac:dyDescent="0.25">
      <c r="A9581" s="524"/>
      <c r="B9581" s="323"/>
      <c r="C9581" s="106"/>
      <c r="D9581" s="842"/>
      <c r="E9581" s="106"/>
      <c r="F9581" s="649"/>
      <c r="G9581" s="655"/>
      <c r="H9581" s="725"/>
    </row>
    <row r="9582" spans="1:8" ht="15.75" customHeight="1" x14ac:dyDescent="0.25">
      <c r="A9582" s="524"/>
      <c r="B9582" s="323"/>
      <c r="C9582" s="106"/>
      <c r="D9582" s="842"/>
      <c r="E9582" s="106"/>
      <c r="F9582" s="649"/>
      <c r="G9582" s="655"/>
      <c r="H9582" s="725"/>
    </row>
    <row r="9583" spans="1:8" ht="15.75" customHeight="1" x14ac:dyDescent="0.25">
      <c r="A9583" s="524"/>
      <c r="B9583" s="323"/>
      <c r="C9583" s="106"/>
      <c r="D9583" s="842"/>
      <c r="E9583" s="106"/>
      <c r="F9583" s="649"/>
      <c r="G9583" s="655"/>
      <c r="H9583" s="725"/>
    </row>
    <row r="9584" spans="1:8" ht="15.75" customHeight="1" x14ac:dyDescent="0.25">
      <c r="A9584" s="524"/>
      <c r="B9584" s="323"/>
      <c r="C9584" s="106"/>
      <c r="D9584" s="842"/>
      <c r="E9584" s="106"/>
      <c r="F9584" s="649"/>
      <c r="G9584" s="655"/>
      <c r="H9584" s="725"/>
    </row>
    <row r="9585" spans="1:8" ht="15.75" customHeight="1" x14ac:dyDescent="0.25">
      <c r="A9585" s="524"/>
      <c r="B9585" s="323"/>
      <c r="C9585" s="525"/>
      <c r="D9585" s="106"/>
      <c r="E9585" s="106"/>
      <c r="F9585" s="649"/>
      <c r="G9585" s="655"/>
      <c r="H9585" s="725"/>
    </row>
    <row r="9586" spans="1:8" ht="15.75" customHeight="1" x14ac:dyDescent="0.25">
      <c r="A9586" s="524"/>
      <c r="B9586" s="323"/>
      <c r="C9586" s="106"/>
      <c r="D9586" s="106"/>
      <c r="E9586" s="106"/>
      <c r="F9586" s="649"/>
      <c r="G9586" s="655"/>
      <c r="H9586" s="725"/>
    </row>
    <row r="9587" spans="1:8" ht="15.75" customHeight="1" x14ac:dyDescent="0.25">
      <c r="A9587" s="524"/>
      <c r="B9587" s="907"/>
      <c r="C9587" s="908"/>
      <c r="D9587" s="247"/>
      <c r="E9587" s="247"/>
      <c r="F9587" s="109"/>
      <c r="G9587" s="247"/>
      <c r="H9587" s="725"/>
    </row>
    <row r="9588" spans="1:8" ht="15.75" customHeight="1" x14ac:dyDescent="0.25">
      <c r="A9588" s="62"/>
      <c r="B9588" s="63"/>
      <c r="C9588" s="667" t="s">
        <v>58</v>
      </c>
      <c r="D9588" s="338">
        <f>SUM(D9580:D9587)</f>
      </c>
      <c r="E9588" s="28"/>
      <c r="F9588" s="338">
        <f>SUM(F9580:F9587)</f>
      </c>
      <c r="G9588" s="339"/>
      <c r="H9588" s="328">
        <f>SUM(H9579:H9587)</f>
      </c>
    </row>
    <row r="9589" spans="1:8" ht="15.75" customHeight="1" x14ac:dyDescent="0.25">
      <c r="A9589" s="69"/>
      <c r="B9589" s="70"/>
      <c r="C9589" s="70"/>
      <c r="D9589" s="71"/>
      <c r="E9589" s="70"/>
      <c r="F9589" s="72"/>
      <c r="G9589" s="73"/>
      <c r="H9589" s="74"/>
    </row>
    <row r="9590" spans="1:8" ht="15.75" customHeight="1" x14ac:dyDescent="0.25">
      <c r="A9590" s="85" t="s">
        <v>72</v>
      </c>
      <c r="B9590" s="85"/>
      <c r="C9590" s="85"/>
      <c r="D9590" s="85"/>
      <c r="E9590" s="85"/>
      <c r="F9590" s="85"/>
      <c r="G9590" s="85"/>
      <c r="H9590" s="85"/>
    </row>
    <row r="9591" spans="1:8" ht="15.75" customHeight="1" x14ac:dyDescent="0.25">
      <c r="A9591" s="76"/>
      <c r="B9591" s="909"/>
      <c r="C9591" s="909"/>
      <c r="D9591" s="910"/>
      <c r="E9591" s="76" t="s">
        <v>60</v>
      </c>
      <c r="F9591" s="76"/>
      <c r="G9591" s="17"/>
      <c r="H9591" s="25"/>
    </row>
    <row r="9592" spans="1:8" ht="15.75" customHeight="1" x14ac:dyDescent="0.25">
      <c r="A9592" s="76"/>
      <c r="B9592" s="909"/>
      <c r="C9592" s="909"/>
      <c r="D9592" s="910"/>
      <c r="E9592" s="76"/>
      <c r="F9592" s="76"/>
      <c r="G9592" s="17"/>
      <c r="H9592" s="25"/>
    </row>
    <row r="9593" spans="1:8" ht="15.75" customHeight="1" x14ac:dyDescent="0.25">
      <c r="A9593" s="76"/>
      <c r="B9593" s="909"/>
      <c r="C9593" s="909"/>
      <c r="D9593" s="910"/>
      <c r="E9593" s="76"/>
      <c r="F9593" s="76"/>
      <c r="G9593" s="17"/>
      <c r="H9593" s="25"/>
    </row>
    <row r="9594" spans="1:8" ht="15.75" customHeight="1" x14ac:dyDescent="0.25">
      <c r="A9594" s="76"/>
      <c r="B9594" s="909"/>
      <c r="C9594" s="909"/>
      <c r="D9594" s="910"/>
      <c r="E9594" s="76" t="s">
        <v>61</v>
      </c>
      <c r="F9594" s="76"/>
      <c r="G9594" s="17"/>
      <c r="H9594" s="25"/>
    </row>
    <row r="9595" spans="1:8" ht="15.75" customHeight="1" x14ac:dyDescent="0.25">
      <c r="D9595" s="9"/>
      <c r="H9595" s="9"/>
    </row>
    <row r="9596" spans="1:8" ht="15.75" customHeight="1" x14ac:dyDescent="0.25">
      <c r="D9596" s="9"/>
      <c r="H9596" s="9"/>
    </row>
    <row r="9597" spans="1:8" ht="15.75" customHeight="1" x14ac:dyDescent="0.25">
      <c r="D9597" s="9"/>
      <c r="H9597" s="9"/>
    </row>
    <row r="9598" spans="1:8" ht="15.75" customHeight="1" x14ac:dyDescent="0.25">
      <c r="D9598" s="9"/>
      <c r="H9598" s="9"/>
    </row>
    <row r="9599" spans="1:8" ht="15.75" customHeight="1" x14ac:dyDescent="0.25">
      <c r="D9599" s="9"/>
      <c r="H9599" s="9"/>
    </row>
    <row r="9600" spans="1:8" ht="15.75" customHeight="1" x14ac:dyDescent="0.25">
      <c r="D9600" s="9"/>
      <c r="H9600" s="9"/>
    </row>
    <row r="9601" spans="1:8" ht="15.75" customHeight="1" x14ac:dyDescent="0.25">
      <c r="D9601" s="9"/>
      <c r="H9601" s="9"/>
    </row>
    <row r="9602" spans="1:8" ht="15.75" customHeight="1" x14ac:dyDescent="0.25">
      <c r="D9602" s="9"/>
      <c r="H9602" s="9"/>
    </row>
    <row r="9603" spans="1:8" ht="15.75" customHeight="1" x14ac:dyDescent="0.25">
      <c r="D9603" s="9"/>
      <c r="H9603" s="9"/>
    </row>
    <row r="9604" spans="1:8" ht="15.75" customHeight="1" x14ac:dyDescent="0.25">
      <c r="D9604" s="9"/>
      <c r="H9604" s="9"/>
    </row>
    <row r="9605" spans="1:8" ht="15.75" customHeight="1" x14ac:dyDescent="0.25">
      <c r="D9605" s="9"/>
      <c r="H9605" s="9"/>
    </row>
    <row r="9606" spans="1:8" ht="15.75" customHeight="1" x14ac:dyDescent="0.25">
      <c r="D9606" s="9"/>
      <c r="H9606" s="9"/>
    </row>
    <row r="9607" spans="1:8" ht="15.75" customHeight="1" x14ac:dyDescent="0.25">
      <c r="D9607" s="9"/>
      <c r="H9607" s="9"/>
    </row>
    <row r="9608" spans="1:8" ht="15.75" customHeight="1" x14ac:dyDescent="0.25">
      <c r="D9608" s="9"/>
      <c r="H9608" s="9"/>
    </row>
    <row r="9609" spans="1:8" ht="15.75" customHeight="1" x14ac:dyDescent="0.25">
      <c r="D9609" s="9"/>
      <c r="H9609" s="9"/>
    </row>
    <row r="9610" spans="1:8" ht="15.75" customHeight="1" x14ac:dyDescent="0.25">
      <c r="D9610" s="9"/>
      <c r="H9610" s="9"/>
    </row>
    <row r="9611" spans="1:8" ht="15.75" customHeight="1" x14ac:dyDescent="0.25">
      <c r="D9611" s="9"/>
      <c r="H9611" s="9"/>
    </row>
    <row r="9612" spans="1:8" ht="15.75" customHeight="1" x14ac:dyDescent="0.25">
      <c r="D9612" s="9"/>
      <c r="H9612" s="9"/>
    </row>
    <row r="9613" spans="1:8" ht="15.75" customHeight="1" x14ac:dyDescent="0.25">
      <c r="D9613" s="9"/>
      <c r="H9613" s="9"/>
    </row>
    <row r="9614" spans="1:8" ht="15.75" customHeight="1" x14ac:dyDescent="0.25">
      <c r="A9614" s="36" t="s">
        <v>21</v>
      </c>
      <c r="B9614" s="36"/>
      <c r="C9614" s="36"/>
      <c r="D9614" s="36"/>
      <c r="E9614" s="36"/>
      <c r="F9614" s="36"/>
      <c r="G9614" s="36"/>
      <c r="H9614" s="36"/>
    </row>
    <row r="9615" spans="1:8" ht="15.75" customHeight="1" x14ac:dyDescent="0.25">
      <c r="A9615" s="17"/>
      <c r="B9615" s="17"/>
      <c r="C9615" s="17"/>
      <c r="D9615" s="18"/>
      <c r="E9615" s="17"/>
      <c r="F9615" s="17"/>
      <c r="G9615" s="17"/>
      <c r="H9615" s="24"/>
    </row>
    <row r="9616" spans="1:8" ht="15.75" customHeight="1" x14ac:dyDescent="0.25">
      <c r="A9616" s="17" t="s">
        <v>28</v>
      </c>
      <c r="B9616" s="17"/>
      <c r="C9616" s="17"/>
      <c r="D9616" s="18"/>
      <c r="E9616" s="17"/>
      <c r="F9616" s="19" t="s">
        <v>24</v>
      </c>
      <c r="G9616" s="21" t="s">
        <v>1416</v>
      </c>
      <c r="H9616" s="22"/>
    </row>
    <row r="9617" spans="1:8" ht="15.75" customHeight="1" x14ac:dyDescent="0.25">
      <c r="A9617" s="17" t="inlineStr">
        <is>
          <t>Dealer-009</t>
        </is>
      </c>
      <c r="B9617" s="17"/>
      <c r="C9617" s="17" t="inlineStr">
        <is>
          <t>ATTN: Contact-001</t>
        </is>
      </c>
      <c r="D9617" s="18"/>
      <c r="E9617" s="17"/>
      <c r="F9617" s="19" t="s">
        <v>29</v>
      </c>
      <c r="G9617" s="17" t="s">
        <v>1419</v>
      </c>
      <c r="H9617" s="18"/>
    </row>
    <row r="9618" spans="1:8" ht="15.75" customHeight="1" x14ac:dyDescent="0.25">
      <c r="A9618" s="17" t="inlineStr">
        <is>
          <t>Address line (redacted)</t>
        </is>
      </c>
      <c r="B9618" s="17"/>
      <c r="C9618" s="17"/>
      <c r="D9618" s="18"/>
      <c r="E9618" s="19"/>
      <c r="F9618" s="17"/>
      <c r="G9618" s="17"/>
      <c r="H9618" s="25"/>
    </row>
    <row r="9619" spans="1:8" ht="15.75" customHeight="1" x14ac:dyDescent="0.25">
      <c r="A9619" s="17" t="inlineStr">
        <is>
          <t>Address line (redacted)</t>
        </is>
      </c>
      <c r="B9619" s="17"/>
      <c r="C9619" s="17"/>
      <c r="D9619" s="18"/>
      <c r="E9619" s="19"/>
      <c r="F9619" s="17"/>
      <c r="G9619" s="17"/>
      <c r="H9619" s="25"/>
    </row>
    <row r="9620" spans="1:8" ht="15.75" customHeight="1" x14ac:dyDescent="0.25">
      <c r="D9620" s="18"/>
      <c r="E9620" s="19"/>
      <c r="F9620" s="17"/>
      <c r="G9620" s="17"/>
      <c r="H9620" s="25"/>
    </row>
    <row r="9621" spans="1:8" ht="15.75" customHeight="1" x14ac:dyDescent="0.25">
      <c r="A9621" s="17" t="s">
        <v>34</v>
      </c>
      <c r="B9621" s="17"/>
      <c r="C9621" s="17"/>
      <c r="D9621" s="18"/>
      <c r="E9621" s="17"/>
      <c r="F9621" s="18"/>
      <c r="G9621" s="17"/>
      <c r="H9621" s="25"/>
    </row>
    <row r="9622" spans="1:8" ht="15.75" customHeight="1" x14ac:dyDescent="0.25">
      <c r="A9622" s="17" t="s">
        <v>35</v>
      </c>
      <c r="B9622" s="17"/>
      <c r="C9622" s="17"/>
      <c r="D9622" s="18"/>
      <c r="E9622" s="17"/>
      <c r="F9622" s="18"/>
      <c r="G9622" s="17"/>
      <c r="H9622" s="25"/>
    </row>
    <row r="9623" spans="1:8" ht="15.75" customHeight="1" x14ac:dyDescent="0.25">
      <c r="A9623" s="17" t="s">
        <v>36</v>
      </c>
      <c r="B9623" s="17"/>
      <c r="C9623" s="17"/>
      <c r="D9623" s="18"/>
      <c r="E9623" s="17"/>
      <c r="F9623" s="18"/>
      <c r="G9623" s="17"/>
      <c r="H9623" s="25"/>
    </row>
    <row r="9624" spans="1:8" ht="15.75" customHeight="1" x14ac:dyDescent="0.25">
      <c r="A9624" s="582" t="s">
        <v>37</v>
      </c>
      <c r="B9624" s="859" t="s">
        <v>38</v>
      </c>
      <c r="C9624" s="587"/>
      <c r="D9624" s="860" t="s">
        <v>39</v>
      </c>
      <c r="E9624" s="586" t="s">
        <v>40</v>
      </c>
      <c r="F9624" s="587" t="s">
        <v>41</v>
      </c>
      <c r="G9624" s="582" t="s">
        <v>42</v>
      </c>
      <c r="H9624" s="861" t="s">
        <v>43</v>
      </c>
    </row>
    <row r="9625" spans="1:8" ht="15" customHeight="1" x14ac:dyDescent="0.25">
      <c r="A9625" s="524"/>
      <c r="B9625" s="691" t="s">
        <v>1623</v>
      </c>
      <c r="C9625" s="692"/>
      <c r="D9625" s="655"/>
      <c r="E9625" s="655"/>
      <c r="F9625" s="525"/>
      <c r="G9625" s="251"/>
      <c r="H9625" s="526"/>
    </row>
    <row r="9626" spans="1:8" ht="15.75" customHeight="1" x14ac:dyDescent="0.25">
      <c r="A9626" s="524">
        <v>1</v>
      </c>
      <c r="B9626" s="931" t="s">
        <v>191</v>
      </c>
      <c r="C9626" s="323" t="s">
        <v>414</v>
      </c>
      <c r="D9626" s="652">
        <v>5</v>
      </c>
      <c r="E9626" s="932">
        <v>10</v>
      </c>
      <c r="F9626" s="525">
        <f>21*2</f>
      </c>
      <c r="G9626" s="251">
        <v>1</v>
      </c>
      <c r="H9626" s="683">
        <f>+G9626*F9626</f>
      </c>
    </row>
    <row r="9627" spans="1:8" ht="15.75" customHeight="1" x14ac:dyDescent="0.25">
      <c r="A9627" s="524">
        <v>2</v>
      </c>
      <c r="B9627" s="931" t="s">
        <v>191</v>
      </c>
      <c r="C9627" s="323" t="s">
        <v>414</v>
      </c>
      <c r="D9627" s="653"/>
      <c r="E9627" s="933"/>
      <c r="F9627" s="525">
        <v>8</v>
      </c>
      <c r="G9627" s="654" t="s">
        <v>571</v>
      </c>
      <c r="H9627" s="683"/>
    </row>
    <row r="9628" spans="1:8" ht="15.75" customHeight="1" x14ac:dyDescent="0.25">
      <c r="A9628" s="524">
        <v>3</v>
      </c>
      <c r="B9628" s="323" t="s">
        <v>1934</v>
      </c>
      <c r="C9628" s="323" t="s">
        <v>377</v>
      </c>
      <c r="D9628" s="652">
        <v>10</v>
      </c>
      <c r="E9628" s="652">
        <v>5</v>
      </c>
      <c r="F9628" s="525">
        <v>42</v>
      </c>
      <c r="G9628" s="251">
        <v>1</v>
      </c>
      <c r="H9628" s="683">
        <f>+G9628*F9628</f>
      </c>
    </row>
    <row r="9629" spans="1:8" ht="15.75" customHeight="1" x14ac:dyDescent="0.25">
      <c r="A9629" s="524">
        <v>4</v>
      </c>
      <c r="B9629" s="323" t="s">
        <v>1934</v>
      </c>
      <c r="C9629" s="323" t="s">
        <v>377</v>
      </c>
      <c r="D9629" s="653"/>
      <c r="E9629" s="653"/>
      <c r="F9629" s="525">
        <v>8</v>
      </c>
      <c r="G9629" s="654" t="s">
        <v>571</v>
      </c>
      <c r="H9629" s="683"/>
    </row>
    <row r="9630" spans="1:8" ht="15.75" customHeight="1" x14ac:dyDescent="0.25">
      <c r="A9630" s="524"/>
      <c r="B9630" s="98" t="s">
        <v>12</v>
      </c>
      <c r="C9630" s="99"/>
      <c r="D9630" s="365"/>
      <c r="E9630" s="365"/>
      <c r="F9630" s="525"/>
      <c r="G9630" s="864"/>
      <c r="H9630" s="683"/>
    </row>
    <row r="9631" spans="1:8" ht="15.75" customHeight="1" x14ac:dyDescent="0.25">
      <c r="A9631" s="524">
        <v>5</v>
      </c>
      <c r="B9631" s="268" t="s">
        <v>1935</v>
      </c>
      <c r="C9631" s="112" t="s">
        <v>527</v>
      </c>
      <c r="D9631" s="652">
        <v>10.5</v>
      </c>
      <c r="E9631" s="652">
        <v>10</v>
      </c>
      <c r="F9631" s="525">
        <v>100</v>
      </c>
      <c r="G9631" s="251">
        <v>1</v>
      </c>
      <c r="H9631" s="683">
        <f>+G9631*F9631</f>
      </c>
    </row>
    <row r="9632" spans="1:8" ht="15.75" customHeight="1" x14ac:dyDescent="0.25">
      <c r="A9632" s="524">
        <v>6</v>
      </c>
      <c r="B9632" s="268" t="s">
        <v>1935</v>
      </c>
      <c r="C9632" s="112" t="s">
        <v>527</v>
      </c>
      <c r="D9632" s="653"/>
      <c r="E9632" s="653"/>
      <c r="F9632" s="525">
        <v>5</v>
      </c>
      <c r="G9632" s="654" t="s">
        <v>571</v>
      </c>
      <c r="H9632" s="683"/>
    </row>
    <row r="9633" spans="1:15" ht="15.75" customHeight="1" x14ac:dyDescent="0.25">
      <c r="A9633" s="524"/>
      <c r="B9633" s="98" t="s">
        <v>599</v>
      </c>
      <c r="C9633" s="99"/>
      <c r="D9633" s="106"/>
      <c r="E9633" s="106"/>
      <c r="F9633" s="679"/>
      <c r="G9633" s="742"/>
      <c r="H9633" s="683"/>
    </row>
    <row r="9634" spans="1:15" ht="15.75" customHeight="1" x14ac:dyDescent="0.25">
      <c r="A9634" s="524">
        <v>7</v>
      </c>
      <c r="B9634" s="693" t="s">
        <v>1052</v>
      </c>
      <c r="C9634" s="479" t="s">
        <v>454</v>
      </c>
      <c r="D9634" s="651">
        <v>4</v>
      </c>
      <c r="E9634" s="651">
        <v>6</v>
      </c>
      <c r="F9634" s="679">
        <v>23</v>
      </c>
      <c r="G9634" s="742">
        <v>1</v>
      </c>
      <c r="H9634" s="683">
        <f>+G9634*F9634</f>
      </c>
    </row>
    <row r="9635" spans="1:15" ht="15.75" customHeight="1" x14ac:dyDescent="0.25">
      <c r="A9635" s="524">
        <v>8</v>
      </c>
      <c r="B9635" s="693" t="s">
        <v>1052</v>
      </c>
      <c r="C9635" s="479" t="s">
        <v>454</v>
      </c>
      <c r="D9635" s="651"/>
      <c r="E9635" s="651"/>
      <c r="F9635" s="679">
        <v>1</v>
      </c>
      <c r="G9635" s="684" t="s">
        <v>571</v>
      </c>
      <c r="H9635" s="683"/>
    </row>
    <row r="9636" spans="1:15" ht="15.75" customHeight="1" x14ac:dyDescent="0.25">
      <c r="A9636" s="524"/>
      <c r="B9636" s="98" t="s">
        <v>1803</v>
      </c>
      <c r="C9636" s="99"/>
      <c r="D9636" s="106"/>
      <c r="E9636" s="106"/>
      <c r="F9636" s="679"/>
      <c r="G9636" s="681"/>
      <c r="H9636" s="683"/>
    </row>
    <row r="9637" spans="1:15" ht="15.75" customHeight="1" x14ac:dyDescent="0.25">
      <c r="A9637" s="524">
        <v>9</v>
      </c>
      <c r="B9637" s="682" t="s">
        <v>551</v>
      </c>
      <c r="C9637" s="391" t="s">
        <v>882</v>
      </c>
      <c r="D9637" s="106">
        <v>19</v>
      </c>
      <c r="E9637" s="106">
        <v>24</v>
      </c>
      <c r="F9637" s="679">
        <f t="shared" ref="F9637:F9638" si="402">+E9637*D9637</f>
      </c>
      <c r="G9637" s="681">
        <v>1</v>
      </c>
      <c r="H9637" s="683">
        <f>+G9637*F9637</f>
      </c>
    </row>
    <row r="9638" spans="1:15" ht="15.75" customHeight="1" x14ac:dyDescent="0.25">
      <c r="A9638" s="524">
        <v>10</v>
      </c>
      <c r="B9638" s="682" t="s">
        <v>551</v>
      </c>
      <c r="C9638" s="391" t="s">
        <v>882</v>
      </c>
      <c r="D9638" s="106">
        <v>3</v>
      </c>
      <c r="E9638" s="106">
        <v>24</v>
      </c>
      <c r="F9638" s="679">
        <f t="shared" si="402"/>
      </c>
      <c r="G9638" s="684" t="s">
        <v>571</v>
      </c>
      <c r="H9638" s="683"/>
    </row>
    <row r="9639" spans="1:15" ht="47.25" customHeight="1" x14ac:dyDescent="0.25">
      <c r="A9639" s="867"/>
      <c r="B9639" s="737" t="s">
        <v>1936</v>
      </c>
      <c r="C9639" s="738"/>
      <c r="D9639" s="887"/>
      <c r="E9639" s="887"/>
      <c r="F9639" s="886"/>
      <c r="G9639" s="886"/>
      <c r="H9639" s="934"/>
    </row>
    <row r="9640" spans="1:15" ht="15.75" customHeight="1" x14ac:dyDescent="0.25">
      <c r="A9640" s="47"/>
      <c r="B9640" s="79" t="s">
        <v>1937</v>
      </c>
      <c r="C9640" s="80"/>
      <c r="D9640" s="50"/>
      <c r="E9640" s="50"/>
      <c r="F9640" s="50"/>
      <c r="G9640" s="50"/>
      <c r="H9640" s="45"/>
      <c r="J9640" s="304"/>
      <c r="K9640" s="304"/>
      <c r="L9640" s="304"/>
      <c r="M9640" s="304"/>
      <c r="N9640" s="304"/>
      <c r="O9640" s="304"/>
    </row>
    <row r="9641" spans="1:15" ht="15.75" customHeight="1" x14ac:dyDescent="0.25">
      <c r="A9641" s="47">
        <v>11</v>
      </c>
      <c r="B9641" s="333" t="s">
        <v>820</v>
      </c>
      <c r="C9641" s="334" t="s">
        <v>821</v>
      </c>
      <c r="D9641" s="50">
        <v>6</v>
      </c>
      <c r="E9641" s="300">
        <v>4</v>
      </c>
      <c r="F9641" s="335">
        <v>22</v>
      </c>
      <c r="G9641" s="106">
        <v>1</v>
      </c>
      <c r="H9641" s="45">
        <f>+G9641*F9641</f>
      </c>
      <c r="J9641" s="304"/>
      <c r="K9641" s="304"/>
      <c r="L9641" s="304"/>
      <c r="M9641" s="304"/>
      <c r="N9641" s="304"/>
      <c r="O9641" s="304"/>
    </row>
    <row r="9642" spans="1:15" ht="15.75" customHeight="1" x14ac:dyDescent="0.25">
      <c r="A9642" s="47">
        <v>12</v>
      </c>
      <c r="B9642" s="333" t="s">
        <v>820</v>
      </c>
      <c r="C9642" s="334" t="s">
        <v>821</v>
      </c>
      <c r="D9642" s="50"/>
      <c r="E9642" s="300"/>
      <c r="F9642" s="335">
        <v>2</v>
      </c>
      <c r="G9642" s="224" t="s">
        <v>571</v>
      </c>
      <c r="H9642" s="45"/>
      <c r="J9642" s="304"/>
      <c r="K9642" s="304"/>
      <c r="L9642" s="304"/>
      <c r="M9642" s="304"/>
      <c r="N9642" s="304"/>
      <c r="O9642" s="304"/>
    </row>
    <row r="9643" spans="1:15" ht="15.75" customHeight="1" x14ac:dyDescent="0.25">
      <c r="A9643" s="935"/>
      <c r="B9643" s="249"/>
      <c r="C9643" s="699"/>
      <c r="D9643" s="842"/>
      <c r="E9643" s="842"/>
      <c r="F9643" s="251"/>
      <c r="G9643" s="251"/>
      <c r="H9643" s="271"/>
      <c r="I9643" s="304"/>
      <c r="J9643" s="304"/>
      <c r="K9643" s="304"/>
      <c r="L9643" s="304"/>
      <c r="M9643" s="304"/>
      <c r="N9643" s="304"/>
      <c r="O9643" s="304"/>
    </row>
    <row r="9644" spans="1:15" ht="15.75" customHeight="1" x14ac:dyDescent="0.25">
      <c r="A9644" s="935"/>
      <c r="B9644" s="249"/>
      <c r="C9644" s="936"/>
      <c r="D9644" s="915"/>
      <c r="E9644" s="915"/>
      <c r="F9644" s="681"/>
      <c r="G9644" s="681"/>
      <c r="H9644" s="937"/>
      <c r="I9644" s="304"/>
      <c r="J9644" s="304"/>
      <c r="K9644" s="304"/>
      <c r="L9644" s="304"/>
      <c r="M9644" s="304"/>
      <c r="N9644" s="304"/>
      <c r="O9644" s="304"/>
    </row>
    <row r="9645" spans="1:15" ht="15.75" customHeight="1" x14ac:dyDescent="0.25">
      <c r="A9645" s="62"/>
      <c r="B9645" s="63"/>
      <c r="C9645" s="663" t="s">
        <v>58</v>
      </c>
      <c r="D9645" s="338">
        <f>SUM(D9626:D9644)</f>
      </c>
      <c r="E9645" s="28"/>
      <c r="F9645" s="338">
        <f>SUM(F9626:F9644)</f>
      </c>
      <c r="G9645" s="339"/>
      <c r="H9645" s="328">
        <f>SUM(H9626:H9644)</f>
      </c>
    </row>
    <row r="9646" spans="1:15" ht="15.75" customHeight="1" x14ac:dyDescent="0.25">
      <c r="A9646" s="69"/>
      <c r="B9646" s="70"/>
      <c r="C9646" s="70"/>
      <c r="D9646" s="71"/>
      <c r="E9646" s="70"/>
      <c r="F9646" s="72"/>
      <c r="G9646" s="73"/>
      <c r="H9646" s="74"/>
    </row>
    <row r="9647" spans="1:15" ht="15.75" customHeight="1" x14ac:dyDescent="0.25">
      <c r="A9647" s="85"/>
      <c r="B9647" s="85"/>
      <c r="C9647" s="85"/>
      <c r="D9647" s="85"/>
      <c r="E9647" s="85"/>
      <c r="F9647" s="85"/>
      <c r="G9647" s="85"/>
      <c r="H9647" s="85"/>
    </row>
    <row r="9648" spans="1:15" ht="15.75" customHeight="1" x14ac:dyDescent="0.25">
      <c r="A9648" s="76"/>
      <c r="B9648" s="76"/>
      <c r="C9648" s="76"/>
      <c r="D9648" s="77" t="s">
        <v>59</v>
      </c>
      <c r="E9648" s="76" t="s">
        <v>60</v>
      </c>
      <c r="F9648" s="76"/>
      <c r="G9648" s="17"/>
      <c r="H9648" s="25"/>
    </row>
    <row r="9649" spans="1:8" ht="15.75" customHeight="1" x14ac:dyDescent="0.25">
      <c r="A9649" s="76"/>
      <c r="B9649" s="76"/>
      <c r="C9649" s="76"/>
      <c r="D9649" s="77"/>
      <c r="E9649" s="76"/>
      <c r="F9649" s="76"/>
      <c r="G9649" s="17"/>
      <c r="H9649" s="25"/>
    </row>
    <row r="9650" spans="1:8" ht="15.75" customHeight="1" x14ac:dyDescent="0.25">
      <c r="A9650" s="76"/>
      <c r="B9650" s="76"/>
      <c r="C9650" s="76"/>
      <c r="D9650" s="77"/>
      <c r="E9650" s="76" t="s">
        <v>61</v>
      </c>
      <c r="F9650" s="76"/>
      <c r="G9650" s="17"/>
      <c r="H9650" s="25"/>
    </row>
    <row r="9651" spans="1:8" ht="15.75" customHeight="1" x14ac:dyDescent="0.25">
      <c r="D9651" s="9"/>
      <c r="H9651" s="9"/>
    </row>
    <row r="9652" spans="1:8" ht="15.75" customHeight="1" x14ac:dyDescent="0.25">
      <c r="D9652" s="9"/>
      <c r="H9652" s="9"/>
    </row>
    <row r="9653" spans="1:8" ht="15.75" customHeight="1" x14ac:dyDescent="0.25">
      <c r="D9653" s="9"/>
      <c r="H9653" s="9"/>
    </row>
    <row r="9654" spans="1:8" ht="15.75" customHeight="1" x14ac:dyDescent="0.25">
      <c r="D9654" s="9"/>
      <c r="H9654" s="9"/>
    </row>
    <row r="9655" spans="1:8" ht="15.75" customHeight="1" x14ac:dyDescent="0.25">
      <c r="D9655" s="9"/>
      <c r="H9655" s="9"/>
    </row>
    <row r="9656" spans="1:8" ht="15.75" customHeight="1" x14ac:dyDescent="0.25">
      <c r="D9656" s="9"/>
      <c r="H9656" s="9"/>
    </row>
    <row r="9657" spans="1:8" ht="15.75" customHeight="1" x14ac:dyDescent="0.25">
      <c r="A9657" s="938" t="s">
        <v>21</v>
      </c>
      <c r="B9657" s="938"/>
      <c r="C9657" s="938"/>
      <c r="D9657" s="938"/>
      <c r="E9657" s="938"/>
      <c r="F9657" s="938"/>
      <c r="G9657" s="938"/>
      <c r="H9657" s="938"/>
    </row>
    <row r="9658" spans="1:8" ht="15.75" customHeight="1" x14ac:dyDescent="0.25">
      <c r="A9658" s="75"/>
      <c r="B9658" s="18"/>
      <c r="C9658" s="18"/>
      <c r="D9658" s="18"/>
      <c r="E9658" s="17"/>
      <c r="F9658" s="75"/>
      <c r="G9658" s="17"/>
      <c r="H9658" s="25"/>
    </row>
    <row r="9659" spans="1:8" ht="15.75" customHeight="1" x14ac:dyDescent="0.25">
      <c r="A9659" s="17" t="s">
        <v>28</v>
      </c>
      <c r="B9659" s="17"/>
      <c r="C9659" s="17"/>
      <c r="D9659" s="18"/>
      <c r="E9659" s="17"/>
      <c r="F9659" s="75"/>
      <c r="G9659" s="17"/>
      <c r="H9659" s="25"/>
    </row>
    <row r="9660" spans="1:8" ht="15.75" customHeight="1" x14ac:dyDescent="0.25">
      <c r="A9660" s="17" t="inlineStr">
        <is>
          <t>Dealer-015</t>
        </is>
      </c>
      <c r="B9660" s="17"/>
      <c r="C9660" s="17"/>
      <c r="D9660" s="18"/>
      <c r="E9660" s="17"/>
      <c r="F9660" s="19" t="s">
        <v>24</v>
      </c>
      <c r="G9660" s="17" t="s">
        <v>1422</v>
      </c>
      <c r="H9660" s="25"/>
    </row>
    <row r="9661" spans="1:8" ht="15.75" customHeight="1" x14ac:dyDescent="0.25">
      <c r="A9661" s="17" t="inlineStr">
        <is>
          <t>Address line (redacted)</t>
        </is>
      </c>
      <c r="B9661" s="17"/>
      <c r="C9661" s="17"/>
      <c r="D9661" s="18"/>
      <c r="E9661" s="17"/>
      <c r="F9661" s="36" t="s">
        <v>29</v>
      </c>
      <c r="G9661" s="17" t="s">
        <v>1423</v>
      </c>
      <c r="H9661" s="25"/>
    </row>
    <row r="9662" spans="1:8" ht="15.75" customHeight="1" x14ac:dyDescent="0.25">
      <c r="A9662" s="17" t="inlineStr">
        <is>
          <t>Address line (redacted)</t>
        </is>
      </c>
      <c r="B9662" s="17"/>
      <c r="C9662" s="17"/>
      <c r="D9662" s="18"/>
      <c r="E9662" s="17"/>
      <c r="F9662" s="18"/>
      <c r="G9662" s="17"/>
      <c r="H9662" s="25"/>
    </row>
    <row r="9663" spans="1:8" ht="15.75" customHeight="1" x14ac:dyDescent="0.25">
      <c r="A9663" s="17"/>
      <c r="B9663" s="17"/>
      <c r="C9663" s="36"/>
      <c r="D9663" s="18"/>
      <c r="E9663" s="17"/>
      <c r="F9663" s="18"/>
      <c r="G9663" s="17"/>
      <c r="H9663" s="25"/>
    </row>
    <row r="9664" spans="1:8" ht="15.75" customHeight="1" x14ac:dyDescent="0.25">
      <c r="A9664" s="36" t="s">
        <v>1941</v>
      </c>
      <c r="B9664" s="36"/>
      <c r="C9664" s="36"/>
      <c r="D9664" s="24"/>
      <c r="E9664" s="36"/>
      <c r="F9664" s="24"/>
      <c r="G9664" s="36"/>
      <c r="H9664" s="939"/>
    </row>
    <row r="9665" spans="1:15" ht="15.75" customHeight="1" x14ac:dyDescent="0.25">
      <c r="A9665" s="36" t="inlineStr">
        <is>
          <t>Address line (redacted)</t>
        </is>
      </c>
      <c r="B9665" s="36"/>
      <c r="C9665" s="36"/>
      <c r="D9665" s="24"/>
      <c r="E9665" s="36"/>
      <c r="F9665" s="24"/>
      <c r="G9665" s="36"/>
      <c r="H9665" s="939"/>
    </row>
    <row r="9666" spans="1:15" ht="15.75" customHeight="1" x14ac:dyDescent="0.25">
      <c r="A9666" s="36" t="inlineStr">
        <is>
          <t>Address line (redacted)</t>
        </is>
      </c>
      <c r="B9666" s="36"/>
      <c r="C9666" s="36"/>
      <c r="D9666" s="24"/>
      <c r="E9666" s="36"/>
      <c r="F9666" s="24"/>
      <c r="G9666" s="36"/>
      <c r="H9666" s="939"/>
    </row>
    <row r="9667" spans="1:15" ht="15.75" customHeight="1" x14ac:dyDescent="0.25">
      <c r="A9667" s="17"/>
      <c r="B9667" s="17"/>
      <c r="C9667" s="36"/>
      <c r="D9667" s="18"/>
      <c r="E9667" s="17"/>
      <c r="F9667" s="18"/>
      <c r="G9667" s="17"/>
      <c r="H9667" s="25"/>
    </row>
    <row r="9668" spans="1:15" ht="15.75" customHeight="1" x14ac:dyDescent="0.25">
      <c r="A9668" s="17"/>
      <c r="B9668" s="17"/>
      <c r="C9668" s="17"/>
      <c r="D9668" s="18"/>
      <c r="E9668" s="17"/>
      <c r="F9668" s="18"/>
      <c r="G9668" s="17"/>
      <c r="H9668" s="25"/>
    </row>
    <row r="9669" spans="1:15" ht="15.75" customHeight="1" x14ac:dyDescent="0.25">
      <c r="A9669" s="17" t="s">
        <v>34</v>
      </c>
      <c r="B9669" s="17"/>
      <c r="C9669" s="17"/>
      <c r="D9669" s="18"/>
      <c r="E9669" s="17"/>
      <c r="F9669" s="18"/>
      <c r="G9669" s="17"/>
      <c r="H9669" s="25"/>
    </row>
    <row r="9670" spans="1:15" ht="15.75" customHeight="1" x14ac:dyDescent="0.25">
      <c r="A9670" s="17"/>
      <c r="B9670" s="17"/>
      <c r="C9670" s="17"/>
      <c r="D9670" s="18"/>
      <c r="E9670" s="17"/>
      <c r="F9670" s="18"/>
      <c r="G9670" s="17"/>
      <c r="H9670" s="25"/>
    </row>
    <row r="9671" spans="1:15" ht="15.75" customHeight="1" x14ac:dyDescent="0.25">
      <c r="A9671" s="17" t="s">
        <v>1944</v>
      </c>
      <c r="B9671" s="17"/>
      <c r="C9671" s="17"/>
      <c r="D9671" s="18"/>
      <c r="E9671" s="17"/>
      <c r="F9671" s="18"/>
      <c r="G9671" s="17"/>
      <c r="H9671" s="25"/>
    </row>
    <row r="9672" spans="1:15" ht="15.75" customHeight="1" x14ac:dyDescent="0.25">
      <c r="A9672" s="17" t="s">
        <v>1945</v>
      </c>
      <c r="B9672" s="17"/>
      <c r="C9672" s="17"/>
      <c r="D9672" s="18"/>
      <c r="E9672" s="17"/>
      <c r="F9672" s="18"/>
      <c r="G9672" s="17"/>
      <c r="H9672" s="25"/>
    </row>
    <row r="9673" spans="1:15" ht="15.75" customHeight="1" x14ac:dyDescent="0.25">
      <c r="A9673" s="17"/>
      <c r="B9673" s="17"/>
      <c r="C9673" s="17"/>
      <c r="D9673" s="18"/>
      <c r="E9673" s="17"/>
      <c r="F9673" s="18"/>
      <c r="G9673" s="17"/>
      <c r="H9673" s="25"/>
    </row>
    <row r="9674" spans="1:15" ht="15.75" customHeight="1" x14ac:dyDescent="0.25">
      <c r="A9674" s="26" t="s">
        <v>37</v>
      </c>
      <c r="B9674" s="27" t="s">
        <v>38</v>
      </c>
      <c r="C9674" s="27"/>
      <c r="D9674" s="28" t="s">
        <v>39</v>
      </c>
      <c r="E9674" s="29" t="s">
        <v>1946</v>
      </c>
      <c r="F9674" s="940" t="s">
        <v>41</v>
      </c>
      <c r="G9674" s="27" t="s">
        <v>42</v>
      </c>
      <c r="H9674" s="33" t="s">
        <v>43</v>
      </c>
    </row>
    <row r="9675" spans="1:15" ht="15.75" customHeight="1" x14ac:dyDescent="0.25">
      <c r="A9675" s="941"/>
      <c r="B9675" s="942"/>
      <c r="C9675" s="942"/>
      <c r="D9675" s="578"/>
      <c r="E9675" s="943"/>
      <c r="F9675" s="944"/>
      <c r="G9675" s="942"/>
      <c r="H9675" s="945"/>
    </row>
    <row r="9676" spans="1:15" ht="15.75" customHeight="1" x14ac:dyDescent="0.25">
      <c r="A9676" s="524"/>
      <c r="B9676" s="760" t="s">
        <v>1930</v>
      </c>
      <c r="C9676" s="765"/>
      <c r="D9676" s="106"/>
      <c r="E9676" s="106"/>
      <c r="F9676" s="655"/>
      <c r="G9676" s="655"/>
      <c r="H9676" s="725"/>
    </row>
    <row r="9677" spans="1:15" ht="15.75" customHeight="1" x14ac:dyDescent="0.25">
      <c r="A9677" s="524">
        <v>1</v>
      </c>
      <c r="B9677" s="323" t="s">
        <v>1930</v>
      </c>
      <c r="C9677" s="106"/>
      <c r="D9677" s="842">
        <v>90</v>
      </c>
      <c r="E9677" s="106">
        <v>30</v>
      </c>
      <c r="F9677" s="649">
        <f>+E9677*D9677</f>
      </c>
      <c r="G9677" s="655">
        <v>1</v>
      </c>
      <c r="H9677" s="725">
        <f t="shared" ref="H9677:H9678" si="403">+G9677*F9677</f>
      </c>
    </row>
    <row r="9678" spans="1:15" ht="15.75" customHeight="1" x14ac:dyDescent="0.25">
      <c r="A9678" s="946"/>
      <c r="B9678" s="947"/>
      <c r="C9678" s="948" t="s">
        <v>1932</v>
      </c>
      <c r="D9678" s="949"/>
      <c r="E9678" s="949"/>
      <c r="F9678" s="949">
        <v>90</v>
      </c>
      <c r="G9678" s="928">
        <v>1</v>
      </c>
      <c r="H9678" s="929">
        <f t="shared" si="403"/>
      </c>
      <c r="I9678" s="930"/>
      <c r="J9678" s="930"/>
      <c r="K9678" s="930"/>
      <c r="L9678" s="930"/>
      <c r="M9678" s="930"/>
      <c r="N9678" s="930"/>
      <c r="O9678" s="930"/>
    </row>
    <row r="9679" spans="1:15" ht="15.75" customHeight="1" x14ac:dyDescent="0.25">
      <c r="A9679" s="47"/>
      <c r="B9679" s="950"/>
      <c r="C9679" s="950"/>
      <c r="D9679" s="50"/>
      <c r="E9679" s="50"/>
      <c r="F9679" s="50"/>
      <c r="G9679" s="50"/>
      <c r="H9679" s="45"/>
    </row>
    <row r="9680" spans="1:15" ht="15.75" customHeight="1" x14ac:dyDescent="0.25">
      <c r="A9680" s="320"/>
      <c r="B9680" s="53"/>
      <c r="C9680" s="49"/>
      <c r="D9680" s="50"/>
      <c r="E9680" s="50"/>
      <c r="F9680" s="50"/>
      <c r="G9680" s="50"/>
      <c r="H9680" s="45"/>
    </row>
    <row r="9681" spans="1:8" ht="15.75" customHeight="1" x14ac:dyDescent="0.25">
      <c r="A9681" s="320"/>
      <c r="B9681" s="53"/>
      <c r="C9681" s="49"/>
      <c r="D9681" s="50"/>
      <c r="E9681" s="50"/>
      <c r="F9681" s="50"/>
      <c r="G9681" s="50"/>
      <c r="H9681" s="45"/>
    </row>
    <row r="9682" spans="1:8" ht="15.75" customHeight="1" x14ac:dyDescent="0.25">
      <c r="A9682" s="320"/>
      <c r="B9682" s="950"/>
      <c r="C9682" s="950"/>
      <c r="D9682" s="194"/>
      <c r="E9682" s="50"/>
      <c r="F9682" s="50"/>
      <c r="G9682" s="50"/>
      <c r="H9682" s="45"/>
    </row>
    <row r="9683" spans="1:8" ht="15.75" customHeight="1" x14ac:dyDescent="0.25">
      <c r="A9683" s="320"/>
      <c r="B9683" s="53"/>
      <c r="C9683" s="49"/>
      <c r="D9683" s="194"/>
      <c r="E9683" s="50"/>
      <c r="F9683" s="50"/>
      <c r="G9683" s="50"/>
      <c r="H9683" s="45"/>
    </row>
    <row r="9684" spans="1:8" ht="15.75" customHeight="1" x14ac:dyDescent="0.25">
      <c r="A9684" s="320"/>
      <c r="B9684" s="408"/>
      <c r="C9684" s="408"/>
      <c r="D9684" s="50"/>
      <c r="E9684" s="50"/>
      <c r="F9684" s="50"/>
      <c r="G9684" s="50"/>
      <c r="H9684" s="81"/>
    </row>
    <row r="9685" spans="1:8" ht="15.75" customHeight="1" x14ac:dyDescent="0.25">
      <c r="A9685" s="57"/>
      <c r="B9685" s="38"/>
      <c r="C9685" s="36"/>
      <c r="D9685" s="58"/>
      <c r="E9685" s="58"/>
      <c r="F9685" s="59"/>
      <c r="G9685" s="58"/>
      <c r="H9685" s="61"/>
    </row>
    <row r="9686" spans="1:8" ht="15.75" customHeight="1" x14ac:dyDescent="0.25">
      <c r="A9686" s="62"/>
      <c r="B9686" s="63"/>
      <c r="C9686" s="64" t="s">
        <v>58</v>
      </c>
      <c r="D9686" s="338">
        <f>SUM(D9676:D9685)</f>
      </c>
      <c r="E9686" s="28"/>
      <c r="F9686" s="951">
        <f>+F9677-F9678</f>
      </c>
      <c r="G9686" s="339"/>
      <c r="H9686" s="328">
        <f>+H9677-H9678</f>
      </c>
    </row>
    <row r="9687" spans="1:8" ht="15.75" customHeight="1" x14ac:dyDescent="0.25">
      <c r="A9687" s="69"/>
      <c r="B9687" s="70"/>
      <c r="C9687" s="70"/>
      <c r="D9687" s="71"/>
      <c r="E9687" s="70"/>
      <c r="F9687" s="72"/>
      <c r="G9687" s="73"/>
      <c r="H9687" s="74"/>
    </row>
    <row r="9688" spans="1:8" ht="15.75" customHeight="1" x14ac:dyDescent="0.25">
      <c r="A9688" s="75"/>
      <c r="B9688" s="18"/>
      <c r="C9688" s="18"/>
      <c r="D9688" s="18"/>
      <c r="E9688" s="17"/>
      <c r="F9688" s="75"/>
      <c r="G9688" s="17"/>
      <c r="H9688" s="25"/>
    </row>
    <row r="9689" spans="1:8" ht="15.75" customHeight="1" x14ac:dyDescent="0.25">
      <c r="A9689" s="76"/>
      <c r="B9689" s="76"/>
      <c r="C9689" s="76"/>
      <c r="D9689" s="77" t="s">
        <v>59</v>
      </c>
      <c r="E9689" s="76" t="s">
        <v>60</v>
      </c>
      <c r="F9689" s="76"/>
      <c r="G9689" s="17"/>
      <c r="H9689" s="25"/>
    </row>
    <row r="9690" spans="1:8" ht="15.75" customHeight="1" x14ac:dyDescent="0.25">
      <c r="A9690" s="17"/>
      <c r="B9690" s="17"/>
      <c r="C9690" s="17"/>
      <c r="D9690" s="18"/>
      <c r="E9690" s="17"/>
      <c r="F9690" s="17"/>
      <c r="G9690" s="17"/>
      <c r="H9690" s="25"/>
    </row>
    <row r="9691" spans="1:8" ht="15.75" customHeight="1" x14ac:dyDescent="0.25">
      <c r="A9691" s="17"/>
      <c r="B9691" s="17"/>
      <c r="C9691" s="17"/>
      <c r="D9691" s="18"/>
      <c r="E9691" s="17"/>
      <c r="F9691" s="17"/>
      <c r="G9691" s="17"/>
      <c r="H9691" s="25"/>
    </row>
    <row r="9692" spans="1:8" ht="15.75" customHeight="1" x14ac:dyDescent="0.25">
      <c r="A9692" s="76"/>
      <c r="B9692" s="76"/>
      <c r="C9692" s="76"/>
      <c r="D9692" s="77"/>
      <c r="E9692" s="76" t="s">
        <v>61</v>
      </c>
      <c r="F9692" s="76"/>
      <c r="G9692" s="17"/>
      <c r="H9692" s="25"/>
    </row>
    <row r="9693" spans="1:8" ht="15.75" customHeight="1" x14ac:dyDescent="0.25">
      <c r="D9693" s="9"/>
      <c r="H9693" s="9"/>
    </row>
    <row r="9694" spans="1:8" ht="15.75" customHeight="1" x14ac:dyDescent="0.25">
      <c r="D9694" s="9"/>
      <c r="H9694" s="9"/>
    </row>
    <row r="9695" spans="1:8" ht="15.75" customHeight="1" x14ac:dyDescent="0.25">
      <c r="D9695" s="9"/>
      <c r="H9695" s="9"/>
    </row>
    <row r="9696" spans="1:8" ht="15.75" customHeight="1" x14ac:dyDescent="0.25">
      <c r="D9696" s="9"/>
      <c r="H9696" s="9"/>
    </row>
    <row r="9697" spans="1:8" ht="15.75" customHeight="1" x14ac:dyDescent="0.25">
      <c r="D9697" s="9"/>
      <c r="H9697" s="9"/>
    </row>
    <row r="9698" spans="1:8" ht="15.75" customHeight="1" x14ac:dyDescent="0.25">
      <c r="D9698" s="9"/>
      <c r="H9698" s="9"/>
    </row>
    <row r="9699" spans="1:8" ht="15.75" customHeight="1" x14ac:dyDescent="0.25">
      <c r="D9699" s="9"/>
      <c r="H9699" s="9"/>
    </row>
    <row r="9700" spans="1:8" ht="15.75" customHeight="1" x14ac:dyDescent="0.25">
      <c r="D9700" s="9"/>
      <c r="H9700" s="9"/>
    </row>
    <row r="9701" spans="1:8" ht="15.75" customHeight="1" x14ac:dyDescent="0.25">
      <c r="D9701" s="9"/>
      <c r="H9701" s="9"/>
    </row>
    <row r="9702" spans="1:8" ht="15.75" customHeight="1" x14ac:dyDescent="0.25">
      <c r="D9702" s="9"/>
      <c r="H9702" s="9"/>
    </row>
    <row r="9703" spans="1:8" ht="15.75" customHeight="1" x14ac:dyDescent="0.25">
      <c r="A9703" s="36" t="s">
        <v>21</v>
      </c>
      <c r="B9703" s="36"/>
      <c r="C9703" s="36"/>
      <c r="D9703" s="36"/>
      <c r="E9703" s="36"/>
      <c r="F9703" s="36"/>
      <c r="G9703" s="36"/>
      <c r="H9703" s="36"/>
    </row>
    <row r="9704" spans="1:8" ht="15.75" customHeight="1" x14ac:dyDescent="0.25">
      <c r="A9704" s="17" t="s">
        <v>28</v>
      </c>
      <c r="B9704" s="17"/>
      <c r="C9704" s="17"/>
      <c r="D9704" s="18"/>
      <c r="E9704" s="17"/>
      <c r="F9704" s="19" t="s">
        <v>24</v>
      </c>
      <c r="G9704" s="21" t="s">
        <v>1422</v>
      </c>
      <c r="H9704" s="22"/>
    </row>
    <row r="9705" spans="1:8" ht="15.75" customHeight="1" x14ac:dyDescent="0.25">
      <c r="A9705" s="17" t="inlineStr">
        <is>
          <t>Dealer-004</t>
        </is>
      </c>
      <c r="B9705" s="17"/>
      <c r="C9705" s="17"/>
      <c r="D9705" s="18"/>
      <c r="E9705" s="17"/>
      <c r="F9705" s="19" t="s">
        <v>29</v>
      </c>
      <c r="G9705" s="17" t="s">
        <v>1425</v>
      </c>
      <c r="H9705" s="18"/>
    </row>
    <row r="9706" spans="1:8" ht="15.75" customHeight="1" x14ac:dyDescent="0.25">
      <c r="A9706" s="17" t="inlineStr">
        <is>
          <t>Address line (redacted)</t>
        </is>
      </c>
      <c r="B9706" s="17"/>
      <c r="C9706" s="17"/>
      <c r="D9706" s="18"/>
      <c r="E9706" s="19"/>
      <c r="F9706" s="17"/>
      <c r="G9706" s="17"/>
      <c r="H9706" s="25"/>
    </row>
    <row r="9707" spans="1:8" ht="15.75" customHeight="1" x14ac:dyDescent="0.25">
      <c r="A9707" s="17" t="inlineStr">
        <is>
          <t>Address line (redacted)</t>
        </is>
      </c>
      <c r="B9707" s="17"/>
      <c r="C9707" s="17"/>
      <c r="D9707" s="24"/>
      <c r="E9707" s="17"/>
      <c r="F9707" s="18"/>
      <c r="G9707" s="17"/>
      <c r="H9707" s="25"/>
    </row>
    <row r="9708" spans="1:8" ht="15.75" customHeight="1" x14ac:dyDescent="0.25">
      <c r="D9708" s="24"/>
      <c r="E9708" s="17"/>
      <c r="F9708" s="18"/>
      <c r="G9708" s="17"/>
      <c r="H9708" s="25"/>
    </row>
    <row r="9709" spans="1:8" ht="15.75" customHeight="1" x14ac:dyDescent="0.25">
      <c r="A9709" s="17" t="s">
        <v>34</v>
      </c>
      <c r="B9709" s="17"/>
      <c r="C9709" s="17"/>
      <c r="D9709" s="18"/>
      <c r="E9709" s="17"/>
      <c r="F9709" s="18"/>
      <c r="G9709" s="17"/>
      <c r="H9709" s="25"/>
    </row>
    <row r="9710" spans="1:8" ht="15.75" customHeight="1" x14ac:dyDescent="0.25">
      <c r="A9710" s="17" t="s">
        <v>35</v>
      </c>
      <c r="B9710" s="17"/>
      <c r="C9710" s="17"/>
      <c r="D9710" s="18"/>
      <c r="E9710" s="17"/>
      <c r="F9710" s="18"/>
      <c r="G9710" s="17"/>
      <c r="H9710" s="25"/>
    </row>
    <row r="9711" spans="1:8" ht="15.75" customHeight="1" x14ac:dyDescent="0.25">
      <c r="A9711" s="17" t="s">
        <v>36</v>
      </c>
      <c r="B9711" s="17"/>
      <c r="C9711" s="17"/>
      <c r="D9711" s="18"/>
      <c r="E9711" s="17"/>
      <c r="F9711" s="18"/>
      <c r="G9711" s="17"/>
      <c r="H9711" s="25"/>
    </row>
    <row r="9712" spans="1:8" ht="15.75" customHeight="1" x14ac:dyDescent="0.25">
      <c r="A9712" s="26" t="s">
        <v>37</v>
      </c>
      <c r="B9712" s="27" t="s">
        <v>38</v>
      </c>
      <c r="C9712" s="401"/>
      <c r="D9712" s="922" t="s">
        <v>39</v>
      </c>
      <c r="E9712" s="403" t="s">
        <v>40</v>
      </c>
      <c r="F9712" s="30" t="s">
        <v>41</v>
      </c>
      <c r="G9712" s="31" t="s">
        <v>42</v>
      </c>
      <c r="H9712" s="33" t="s">
        <v>43</v>
      </c>
    </row>
    <row r="9713" spans="1:15" ht="15.75" customHeight="1" x14ac:dyDescent="0.25">
      <c r="A9713" s="344"/>
      <c r="B9713" s="345"/>
      <c r="C9713" s="911"/>
      <c r="D9713" s="911"/>
      <c r="E9713" s="912"/>
      <c r="F9713" s="348"/>
      <c r="G9713" s="346"/>
      <c r="H9713" s="349"/>
    </row>
    <row r="9714" spans="1:15" ht="15.75" customHeight="1" x14ac:dyDescent="0.25">
      <c r="A9714" s="524"/>
      <c r="B9714" s="760" t="s">
        <v>1930</v>
      </c>
      <c r="C9714" s="765"/>
      <c r="D9714" s="106"/>
      <c r="E9714" s="106"/>
      <c r="F9714" s="655"/>
      <c r="G9714" s="655"/>
      <c r="H9714" s="725"/>
    </row>
    <row r="9715" spans="1:15" ht="15.75" customHeight="1" x14ac:dyDescent="0.25">
      <c r="A9715" s="524">
        <v>1</v>
      </c>
      <c r="B9715" s="323" t="s">
        <v>1930</v>
      </c>
      <c r="C9715" s="106"/>
      <c r="D9715" s="842">
        <v>75</v>
      </c>
      <c r="E9715" s="106">
        <v>30</v>
      </c>
      <c r="F9715" s="649">
        <f>+E9715*D9715</f>
      </c>
      <c r="G9715" s="655">
        <v>1</v>
      </c>
      <c r="H9715" s="725">
        <f t="shared" ref="H9715:H9716" si="404">+G9715*F9715</f>
      </c>
    </row>
    <row r="9716" spans="1:15" ht="15.75" customHeight="1" x14ac:dyDescent="0.25">
      <c r="A9716" s="923"/>
      <c r="B9716" s="924"/>
      <c r="C9716" s="925" t="s">
        <v>1932</v>
      </c>
      <c r="D9716" s="926"/>
      <c r="E9716" s="925"/>
      <c r="F9716" s="927">
        <v>85</v>
      </c>
      <c r="G9716" s="928">
        <v>1</v>
      </c>
      <c r="H9716" s="929">
        <f t="shared" si="404"/>
      </c>
      <c r="I9716" s="930"/>
      <c r="J9716" s="930"/>
      <c r="K9716" s="930"/>
      <c r="L9716" s="930"/>
      <c r="M9716" s="930"/>
      <c r="N9716" s="930"/>
      <c r="O9716" s="930"/>
    </row>
    <row r="9717" spans="1:15" ht="15.75" customHeight="1" x14ac:dyDescent="0.25">
      <c r="A9717" s="524"/>
      <c r="B9717" s="323"/>
      <c r="C9717" s="106"/>
      <c r="D9717" s="842"/>
      <c r="E9717" s="106"/>
      <c r="F9717" s="649"/>
      <c r="G9717" s="655"/>
      <c r="H9717" s="725"/>
    </row>
    <row r="9718" spans="1:15" ht="15.75" customHeight="1" x14ac:dyDescent="0.25">
      <c r="A9718" s="524"/>
      <c r="B9718" s="323"/>
      <c r="C9718" s="106"/>
      <c r="D9718" s="842"/>
      <c r="E9718" s="106"/>
      <c r="F9718" s="649"/>
      <c r="G9718" s="655"/>
      <c r="H9718" s="725"/>
    </row>
    <row r="9719" spans="1:15" ht="15.75" customHeight="1" x14ac:dyDescent="0.25">
      <c r="A9719" s="524"/>
      <c r="B9719" s="323"/>
      <c r="C9719" s="106"/>
      <c r="D9719" s="842"/>
      <c r="E9719" s="106"/>
      <c r="F9719" s="649"/>
      <c r="G9719" s="655"/>
      <c r="H9719" s="725"/>
    </row>
    <row r="9720" spans="1:15" ht="15.75" customHeight="1" x14ac:dyDescent="0.25">
      <c r="A9720" s="524"/>
      <c r="B9720" s="323"/>
      <c r="C9720" s="525"/>
      <c r="D9720" s="106"/>
      <c r="E9720" s="106"/>
      <c r="F9720" s="649"/>
      <c r="G9720" s="655"/>
      <c r="H9720" s="725"/>
    </row>
    <row r="9721" spans="1:15" ht="15.75" customHeight="1" x14ac:dyDescent="0.25">
      <c r="A9721" s="524"/>
      <c r="B9721" s="323"/>
      <c r="C9721" s="106"/>
      <c r="D9721" s="106"/>
      <c r="E9721" s="106"/>
      <c r="F9721" s="649"/>
      <c r="G9721" s="655"/>
      <c r="H9721" s="725"/>
    </row>
    <row r="9722" spans="1:15" ht="15.75" customHeight="1" x14ac:dyDescent="0.25">
      <c r="A9722" s="524"/>
      <c r="B9722" s="907"/>
      <c r="C9722" s="908"/>
      <c r="D9722" s="247"/>
      <c r="E9722" s="247"/>
      <c r="F9722" s="109"/>
      <c r="G9722" s="247"/>
      <c r="H9722" s="725"/>
    </row>
    <row r="9723" spans="1:15" ht="15.75" customHeight="1" x14ac:dyDescent="0.25">
      <c r="A9723" s="62"/>
      <c r="B9723" s="63"/>
      <c r="C9723" s="667" t="s">
        <v>58</v>
      </c>
      <c r="D9723" s="338">
        <f>SUM(D9715:D9722)</f>
      </c>
      <c r="E9723" s="28"/>
      <c r="F9723" s="338">
        <f>+F9715-F9716</f>
      </c>
      <c r="G9723" s="339"/>
      <c r="H9723" s="328">
        <f>+H9715-H9716</f>
      </c>
    </row>
    <row r="9724" spans="1:15" ht="15.75" customHeight="1" x14ac:dyDescent="0.25">
      <c r="A9724" s="69"/>
      <c r="B9724" s="70"/>
      <c r="C9724" s="70"/>
      <c r="D9724" s="71"/>
      <c r="E9724" s="70"/>
      <c r="F9724" s="72"/>
      <c r="G9724" s="73"/>
      <c r="H9724" s="74"/>
    </row>
    <row r="9725" spans="1:15" ht="15.75" customHeight="1" x14ac:dyDescent="0.25">
      <c r="A9725" s="85" t="s">
        <v>72</v>
      </c>
      <c r="B9725" s="85"/>
      <c r="C9725" s="85"/>
      <c r="D9725" s="85"/>
      <c r="E9725" s="85"/>
      <c r="F9725" s="85"/>
      <c r="G9725" s="85"/>
      <c r="H9725" s="85"/>
    </row>
    <row r="9726" spans="1:15" ht="15.75" customHeight="1" x14ac:dyDescent="0.25">
      <c r="A9726" s="76"/>
      <c r="B9726" s="909"/>
      <c r="C9726" s="909"/>
      <c r="D9726" s="910"/>
      <c r="E9726" s="76" t="s">
        <v>60</v>
      </c>
      <c r="F9726" s="76"/>
      <c r="G9726" s="17"/>
      <c r="H9726" s="25"/>
    </row>
    <row r="9727" spans="1:15" ht="15.75" customHeight="1" x14ac:dyDescent="0.25">
      <c r="A9727" s="76"/>
      <c r="B9727" s="909"/>
      <c r="C9727" s="909"/>
      <c r="D9727" s="910"/>
      <c r="E9727" s="76"/>
      <c r="F9727" s="76"/>
      <c r="G9727" s="17"/>
      <c r="H9727" s="25"/>
    </row>
    <row r="9728" spans="1:15" ht="15.75" customHeight="1" x14ac:dyDescent="0.25">
      <c r="A9728" s="76"/>
      <c r="B9728" s="909"/>
      <c r="C9728" s="909"/>
      <c r="D9728" s="910"/>
      <c r="E9728" s="76"/>
      <c r="F9728" s="76"/>
      <c r="G9728" s="17"/>
      <c r="H9728" s="25"/>
    </row>
    <row r="9729" spans="1:8" ht="15.75" customHeight="1" x14ac:dyDescent="0.25">
      <c r="A9729" s="76"/>
      <c r="B9729" s="909"/>
      <c r="C9729" s="909"/>
      <c r="D9729" s="910"/>
      <c r="E9729" s="76" t="s">
        <v>61</v>
      </c>
      <c r="F9729" s="76"/>
      <c r="G9729" s="17"/>
      <c r="H9729" s="25"/>
    </row>
    <row r="9730" spans="1:8" ht="15.75" customHeight="1" x14ac:dyDescent="0.25">
      <c r="D9730" s="9"/>
      <c r="H9730" s="9"/>
    </row>
    <row r="9731" spans="1:8" ht="15.75" customHeight="1" x14ac:dyDescent="0.25">
      <c r="D9731" s="9"/>
      <c r="H9731" s="9"/>
    </row>
    <row r="9732" spans="1:8" ht="15.75" customHeight="1" x14ac:dyDescent="0.25">
      <c r="D9732" s="9"/>
      <c r="H9732" s="9"/>
    </row>
    <row r="9733" spans="1:8" ht="15.75" customHeight="1" x14ac:dyDescent="0.25">
      <c r="D9733" s="9"/>
      <c r="H9733" s="9"/>
    </row>
    <row r="9734" spans="1:8" ht="15.75" customHeight="1" x14ac:dyDescent="0.25">
      <c r="D9734" s="9"/>
      <c r="H9734" s="9"/>
    </row>
    <row r="9735" spans="1:8" ht="15.75" customHeight="1" x14ac:dyDescent="0.25">
      <c r="D9735" s="9"/>
      <c r="H9735" s="9"/>
    </row>
    <row r="9736" spans="1:8" ht="15.75" customHeight="1" x14ac:dyDescent="0.25">
      <c r="D9736" s="9"/>
      <c r="H9736" s="9"/>
    </row>
    <row r="9737" spans="1:8" ht="15.75" customHeight="1" x14ac:dyDescent="0.25">
      <c r="D9737" s="9"/>
      <c r="H9737" s="9"/>
    </row>
    <row r="9738" spans="1:8" ht="15.75" customHeight="1" x14ac:dyDescent="0.25">
      <c r="D9738" s="9"/>
      <c r="H9738" s="9"/>
    </row>
    <row r="9739" spans="1:8" ht="15.75" customHeight="1" x14ac:dyDescent="0.25">
      <c r="D9739" s="9"/>
      <c r="H9739" s="9"/>
    </row>
    <row r="9740" spans="1:8" ht="15.75" customHeight="1" x14ac:dyDescent="0.25">
      <c r="D9740" s="9"/>
      <c r="H9740" s="9"/>
    </row>
    <row r="9741" spans="1:8" ht="15.75" customHeight="1" x14ac:dyDescent="0.25">
      <c r="D9741" s="9"/>
      <c r="H9741" s="9"/>
    </row>
    <row r="9742" spans="1:8" ht="15.75" customHeight="1" x14ac:dyDescent="0.25">
      <c r="D9742" s="9"/>
      <c r="H9742" s="9"/>
    </row>
    <row r="9743" spans="1:8" ht="15.75" customHeight="1" x14ac:dyDescent="0.25">
      <c r="D9743" s="9"/>
      <c r="H9743" s="9"/>
    </row>
    <row r="9744" spans="1:8" ht="15.75" customHeight="1" x14ac:dyDescent="0.25">
      <c r="D9744" s="9"/>
      <c r="H9744" s="9"/>
    </row>
    <row r="9745" spans="1:8" ht="15.75" customHeight="1" x14ac:dyDescent="0.25">
      <c r="D9745" s="9"/>
      <c r="H9745" s="9"/>
    </row>
    <row r="9746" spans="1:8" ht="15.75" customHeight="1" x14ac:dyDescent="0.25">
      <c r="D9746" s="9"/>
      <c r="H9746" s="9"/>
    </row>
    <row r="9747" spans="1:8" ht="15.75" customHeight="1" x14ac:dyDescent="0.25">
      <c r="D9747" s="9"/>
      <c r="H9747" s="9"/>
    </row>
    <row r="9748" spans="1:8" ht="15.75" customHeight="1" x14ac:dyDescent="0.25">
      <c r="D9748" s="9"/>
      <c r="H9748" s="9"/>
    </row>
    <row r="9749" spans="1:8" ht="15.75" customHeight="1" x14ac:dyDescent="0.25">
      <c r="A9749" s="36" t="s">
        <v>21</v>
      </c>
      <c r="B9749" s="36"/>
      <c r="C9749" s="36"/>
      <c r="D9749" s="36"/>
      <c r="E9749" s="36"/>
      <c r="F9749" s="36"/>
      <c r="G9749" s="36"/>
      <c r="H9749" s="36"/>
    </row>
    <row r="9750" spans="1:8" ht="15.75" customHeight="1" x14ac:dyDescent="0.25">
      <c r="A9750" s="17"/>
      <c r="B9750" s="17"/>
      <c r="C9750" s="17"/>
      <c r="D9750" s="18"/>
      <c r="E9750" s="17"/>
      <c r="F9750" s="17"/>
      <c r="G9750" s="17"/>
      <c r="H9750" s="24"/>
    </row>
    <row r="9751" spans="1:8" ht="15.75" customHeight="1" x14ac:dyDescent="0.25">
      <c r="A9751" s="17" t="s">
        <v>28</v>
      </c>
      <c r="B9751" s="17"/>
      <c r="C9751" s="17"/>
      <c r="D9751" s="18"/>
      <c r="E9751" s="17"/>
      <c r="F9751" s="19" t="s">
        <v>24</v>
      </c>
      <c r="G9751" s="21" t="s">
        <v>1416</v>
      </c>
      <c r="H9751" s="22"/>
    </row>
    <row r="9752" spans="1:8" ht="15.75" customHeight="1" x14ac:dyDescent="0.25">
      <c r="A9752" s="17" t="inlineStr">
        <is>
          <t>Dealer-009</t>
        </is>
      </c>
      <c r="B9752" s="17"/>
      <c r="C9752" s="17" t="inlineStr">
        <is>
          <t>ATTN: Contact-001</t>
        </is>
      </c>
      <c r="D9752" s="18"/>
      <c r="E9752" s="17"/>
      <c r="F9752" s="19" t="s">
        <v>29</v>
      </c>
      <c r="G9752" s="17" t="s">
        <v>1427</v>
      </c>
      <c r="H9752" s="18"/>
    </row>
    <row r="9753" spans="1:8" ht="15.75" customHeight="1" x14ac:dyDescent="0.25">
      <c r="A9753" s="17" t="inlineStr">
        <is>
          <t>Address line (redacted)</t>
        </is>
      </c>
      <c r="B9753" s="17"/>
      <c r="C9753" s="17"/>
      <c r="D9753" s="18"/>
      <c r="E9753" s="19"/>
      <c r="F9753" s="17"/>
      <c r="G9753" s="17"/>
      <c r="H9753" s="25"/>
    </row>
    <row r="9754" spans="1:8" ht="15.75" customHeight="1" x14ac:dyDescent="0.25">
      <c r="A9754" s="17" t="inlineStr">
        <is>
          <t>Address line (redacted)</t>
        </is>
      </c>
      <c r="B9754" s="17"/>
      <c r="C9754" s="17"/>
      <c r="D9754" s="18"/>
      <c r="E9754" s="19"/>
      <c r="F9754" s="17"/>
      <c r="G9754" s="17"/>
      <c r="H9754" s="25"/>
    </row>
    <row r="9755" spans="1:8" ht="15.75" customHeight="1" x14ac:dyDescent="0.25">
      <c r="D9755" s="18"/>
      <c r="E9755" s="19"/>
      <c r="F9755" s="17"/>
      <c r="G9755" s="17"/>
      <c r="H9755" s="25"/>
    </row>
    <row r="9756" spans="1:8" ht="15.75" customHeight="1" x14ac:dyDescent="0.25">
      <c r="A9756" s="17" t="s">
        <v>34</v>
      </c>
      <c r="B9756" s="17"/>
      <c r="C9756" s="17"/>
      <c r="D9756" s="18"/>
      <c r="E9756" s="17"/>
      <c r="F9756" s="18"/>
      <c r="G9756" s="17"/>
      <c r="H9756" s="25"/>
    </row>
    <row r="9757" spans="1:8" ht="15.75" customHeight="1" x14ac:dyDescent="0.25">
      <c r="A9757" s="17" t="s">
        <v>35</v>
      </c>
      <c r="B9757" s="17"/>
      <c r="C9757" s="17"/>
      <c r="D9757" s="18"/>
      <c r="E9757" s="17"/>
      <c r="F9757" s="18"/>
      <c r="G9757" s="17"/>
      <c r="H9757" s="25"/>
    </row>
    <row r="9758" spans="1:8" ht="15.75" customHeight="1" x14ac:dyDescent="0.25">
      <c r="A9758" s="17" t="s">
        <v>36</v>
      </c>
      <c r="B9758" s="17"/>
      <c r="C9758" s="17"/>
      <c r="D9758" s="18"/>
      <c r="E9758" s="17"/>
      <c r="F9758" s="18"/>
      <c r="G9758" s="17"/>
      <c r="H9758" s="25"/>
    </row>
    <row r="9759" spans="1:8" ht="15.75" customHeight="1" x14ac:dyDescent="0.25">
      <c r="A9759" s="582" t="s">
        <v>37</v>
      </c>
      <c r="B9759" s="859" t="s">
        <v>38</v>
      </c>
      <c r="C9759" s="587"/>
      <c r="D9759" s="860" t="s">
        <v>39</v>
      </c>
      <c r="E9759" s="586" t="s">
        <v>40</v>
      </c>
      <c r="F9759" s="587" t="s">
        <v>41</v>
      </c>
      <c r="G9759" s="582" t="s">
        <v>42</v>
      </c>
      <c r="H9759" s="861" t="s">
        <v>43</v>
      </c>
    </row>
    <row r="9760" spans="1:8" ht="15.75" customHeight="1" x14ac:dyDescent="0.25">
      <c r="A9760" s="524"/>
      <c r="B9760" s="760" t="s">
        <v>1930</v>
      </c>
      <c r="C9760" s="765"/>
      <c r="D9760" s="106"/>
      <c r="E9760" s="106"/>
      <c r="F9760" s="655"/>
      <c r="G9760" s="655"/>
      <c r="H9760" s="725"/>
    </row>
    <row r="9761" spans="1:15" ht="15.75" customHeight="1" x14ac:dyDescent="0.25">
      <c r="A9761" s="524">
        <v>1</v>
      </c>
      <c r="B9761" s="323" t="s">
        <v>1930</v>
      </c>
      <c r="C9761" s="106"/>
      <c r="D9761" s="842">
        <v>50</v>
      </c>
      <c r="E9761" s="106">
        <v>30</v>
      </c>
      <c r="F9761" s="649">
        <f>+E9761*D9761</f>
      </c>
      <c r="G9761" s="655">
        <v>1</v>
      </c>
      <c r="H9761" s="725">
        <f t="shared" ref="H9761:H9762" si="405">+G9761*F9761</f>
      </c>
    </row>
    <row r="9762" spans="1:15" ht="15.75" customHeight="1" x14ac:dyDescent="0.25">
      <c r="A9762" s="952"/>
      <c r="B9762" s="924"/>
      <c r="C9762" s="953" t="s">
        <v>1932</v>
      </c>
      <c r="D9762" s="954"/>
      <c r="E9762" s="953"/>
      <c r="F9762" s="955">
        <v>83</v>
      </c>
      <c r="G9762" s="928">
        <v>1</v>
      </c>
      <c r="H9762" s="929">
        <f t="shared" si="405"/>
      </c>
      <c r="I9762" s="930"/>
      <c r="J9762" s="930"/>
      <c r="K9762" s="930"/>
      <c r="L9762" s="930"/>
      <c r="M9762" s="930"/>
      <c r="N9762" s="930"/>
      <c r="O9762" s="930"/>
    </row>
    <row r="9763" spans="1:15" ht="15.75" customHeight="1" x14ac:dyDescent="0.25">
      <c r="A9763" s="744"/>
      <c r="B9763" s="323"/>
      <c r="C9763" s="247"/>
      <c r="D9763" s="915"/>
      <c r="E9763" s="247"/>
      <c r="F9763" s="732"/>
      <c r="G9763" s="731"/>
      <c r="H9763" s="730"/>
    </row>
    <row r="9764" spans="1:15" ht="15.75" customHeight="1" x14ac:dyDescent="0.25">
      <c r="A9764" s="744"/>
      <c r="B9764" s="323"/>
      <c r="C9764" s="247"/>
      <c r="D9764" s="915"/>
      <c r="E9764" s="247"/>
      <c r="F9764" s="732"/>
      <c r="G9764" s="731"/>
      <c r="H9764" s="730"/>
    </row>
    <row r="9765" spans="1:15" ht="15.75" customHeight="1" x14ac:dyDescent="0.25">
      <c r="A9765" s="935"/>
      <c r="B9765" s="249"/>
      <c r="C9765" s="936"/>
      <c r="D9765" s="915"/>
      <c r="E9765" s="915"/>
      <c r="F9765" s="681"/>
      <c r="G9765" s="681"/>
      <c r="H9765" s="937"/>
    </row>
    <row r="9766" spans="1:15" ht="15.75" customHeight="1" x14ac:dyDescent="0.25">
      <c r="A9766" s="62"/>
      <c r="B9766" s="63"/>
      <c r="C9766" s="663" t="s">
        <v>58</v>
      </c>
      <c r="D9766" s="338">
        <f>SUM(D9761:D9765)</f>
      </c>
      <c r="E9766" s="28"/>
      <c r="F9766" s="338">
        <f>+F9761-F9762</f>
      </c>
      <c r="G9766" s="339"/>
      <c r="H9766" s="328">
        <f>+H9761-H9762</f>
      </c>
    </row>
    <row r="9767" spans="1:15" ht="15.75" customHeight="1" x14ac:dyDescent="0.25">
      <c r="A9767" s="69"/>
      <c r="B9767" s="70"/>
      <c r="C9767" s="70"/>
      <c r="D9767" s="71"/>
      <c r="E9767" s="70"/>
      <c r="F9767" s="72"/>
      <c r="G9767" s="73"/>
      <c r="H9767" s="74"/>
    </row>
    <row r="9768" spans="1:15" ht="15.75" customHeight="1" x14ac:dyDescent="0.25">
      <c r="A9768" s="85"/>
      <c r="B9768" s="85"/>
      <c r="C9768" s="85"/>
      <c r="D9768" s="85"/>
      <c r="E9768" s="85"/>
      <c r="F9768" s="85"/>
      <c r="G9768" s="85"/>
      <c r="H9768" s="85"/>
    </row>
    <row r="9769" spans="1:15" ht="15.75" customHeight="1" x14ac:dyDescent="0.25">
      <c r="A9769" s="76"/>
      <c r="B9769" s="76"/>
      <c r="C9769" s="76"/>
      <c r="D9769" s="77" t="s">
        <v>59</v>
      </c>
      <c r="E9769" s="76" t="s">
        <v>60</v>
      </c>
      <c r="F9769" s="76"/>
      <c r="G9769" s="17"/>
      <c r="H9769" s="25"/>
    </row>
    <row r="9770" spans="1:15" ht="15.75" customHeight="1" x14ac:dyDescent="0.25">
      <c r="A9770" s="76"/>
      <c r="B9770" s="76"/>
      <c r="C9770" s="76"/>
      <c r="D9770" s="77"/>
      <c r="E9770" s="76"/>
      <c r="F9770" s="76"/>
      <c r="G9770" s="17"/>
      <c r="H9770" s="25"/>
    </row>
    <row r="9771" spans="1:15" ht="15.75" customHeight="1" x14ac:dyDescent="0.25">
      <c r="A9771" s="76"/>
      <c r="B9771" s="76"/>
      <c r="C9771" s="76"/>
      <c r="D9771" s="77"/>
      <c r="E9771" s="76" t="s">
        <v>61</v>
      </c>
      <c r="F9771" s="76"/>
      <c r="G9771" s="17"/>
      <c r="H9771" s="25"/>
    </row>
    <row r="9772" spans="1:15" ht="15.75" customHeight="1" x14ac:dyDescent="0.25">
      <c r="D9772" s="9"/>
      <c r="H9772" s="9"/>
    </row>
    <row r="9773" spans="1:15" ht="15.75" customHeight="1" x14ac:dyDescent="0.25">
      <c r="D9773" s="9"/>
      <c r="H9773" s="9"/>
    </row>
    <row r="9774" spans="1:15" ht="15.75" customHeight="1" x14ac:dyDescent="0.25">
      <c r="D9774" s="9"/>
      <c r="H9774" s="9"/>
    </row>
    <row r="9775" spans="1:15" ht="15.75" customHeight="1" x14ac:dyDescent="0.25">
      <c r="D9775" s="9"/>
      <c r="H9775" s="9"/>
    </row>
    <row r="9776" spans="1:15" ht="15.75" customHeight="1" x14ac:dyDescent="0.25">
      <c r="D9776" s="9"/>
      <c r="H9776" s="9"/>
    </row>
    <row r="9777" spans="4:8" ht="15.75" customHeight="1" x14ac:dyDescent="0.25">
      <c r="D9777" s="9"/>
      <c r="H9777" s="9"/>
    </row>
    <row r="9778" spans="4:8" ht="15.75" customHeight="1" x14ac:dyDescent="0.25">
      <c r="D9778" s="9"/>
      <c r="H9778" s="9"/>
    </row>
    <row r="9779" spans="4:8" ht="15.75" customHeight="1" x14ac:dyDescent="0.25">
      <c r="D9779" s="9"/>
      <c r="H9779" s="9"/>
    </row>
    <row r="9780" spans="4:8" ht="15.75" customHeight="1" x14ac:dyDescent="0.25">
      <c r="D9780" s="9"/>
      <c r="H9780" s="9"/>
    </row>
    <row r="9781" spans="4:8" ht="15.75" customHeight="1" x14ac:dyDescent="0.25">
      <c r="D9781" s="9"/>
      <c r="H9781" s="9"/>
    </row>
    <row r="9782" spans="4:8" ht="15.75" customHeight="1" x14ac:dyDescent="0.25">
      <c r="D9782" s="9"/>
      <c r="H9782" s="9"/>
    </row>
    <row r="9783" spans="4:8" ht="15.75" customHeight="1" x14ac:dyDescent="0.25">
      <c r="D9783" s="9"/>
      <c r="H9783" s="9"/>
    </row>
    <row r="9784" spans="4:8" ht="15.75" customHeight="1" x14ac:dyDescent="0.25">
      <c r="D9784" s="9"/>
      <c r="H9784" s="9"/>
    </row>
    <row r="9785" spans="4:8" ht="15.75" customHeight="1" x14ac:dyDescent="0.25">
      <c r="D9785" s="9"/>
      <c r="H9785" s="9"/>
    </row>
    <row r="9786" spans="4:8" ht="15.75" customHeight="1" x14ac:dyDescent="0.25">
      <c r="D9786" s="9"/>
      <c r="H9786" s="9"/>
    </row>
    <row r="9787" spans="4:8" ht="15.75" customHeight="1" x14ac:dyDescent="0.25">
      <c r="D9787" s="9"/>
      <c r="H9787" s="9"/>
    </row>
    <row r="9788" spans="4:8" ht="15.75" customHeight="1" x14ac:dyDescent="0.25">
      <c r="D9788" s="9"/>
      <c r="H9788" s="9"/>
    </row>
    <row r="9789" spans="4:8" ht="15.75" customHeight="1" x14ac:dyDescent="0.25">
      <c r="D9789" s="9"/>
      <c r="H9789" s="9"/>
    </row>
    <row r="9790" spans="4:8" ht="15.75" customHeight="1" x14ac:dyDescent="0.25">
      <c r="D9790" s="9"/>
      <c r="H9790" s="9"/>
    </row>
    <row r="9791" spans="4:8" ht="15.75" customHeight="1" x14ac:dyDescent="0.25">
      <c r="D9791" s="9"/>
      <c r="H9791" s="9"/>
    </row>
    <row r="9792" spans="4:8" ht="15.75" customHeight="1" x14ac:dyDescent="0.25">
      <c r="D9792" s="9"/>
      <c r="H9792" s="9"/>
    </row>
    <row r="9793" spans="1:8" ht="15.75" customHeight="1" x14ac:dyDescent="0.25">
      <c r="D9793" s="9"/>
      <c r="H9793" s="9"/>
    </row>
    <row r="9794" spans="1:8" ht="15.75" customHeight="1" x14ac:dyDescent="0.25">
      <c r="D9794" s="9"/>
      <c r="H9794" s="9"/>
    </row>
    <row r="9795" spans="1:8" ht="15.75" customHeight="1" x14ac:dyDescent="0.25">
      <c r="D9795" s="9"/>
      <c r="H9795" s="9"/>
    </row>
    <row r="9796" spans="1:8" ht="15.75" customHeight="1" x14ac:dyDescent="0.25">
      <c r="A9796" s="36" t="s">
        <v>21</v>
      </c>
      <c r="B9796" s="36"/>
      <c r="C9796" s="36"/>
      <c r="D9796" s="36"/>
      <c r="E9796" s="36"/>
      <c r="F9796" s="36"/>
      <c r="G9796" s="36"/>
      <c r="H9796" s="36"/>
    </row>
    <row r="9797" spans="1:8" ht="15.75" customHeight="1" x14ac:dyDescent="0.25">
      <c r="A9797" s="17" t="s">
        <v>28</v>
      </c>
      <c r="B9797" s="17"/>
      <c r="C9797" s="17"/>
      <c r="D9797" s="18"/>
      <c r="E9797" s="17"/>
      <c r="F9797" s="19" t="s">
        <v>24</v>
      </c>
      <c r="G9797" s="21" t="s">
        <v>1428</v>
      </c>
      <c r="H9797" s="22"/>
    </row>
    <row r="9798" spans="1:8" ht="15.75" customHeight="1" x14ac:dyDescent="0.3">
      <c r="A9798" s="17" t="inlineStr">
        <is>
          <t>Dealer-003</t>
        </is>
      </c>
      <c r="B9798" s="87"/>
      <c r="C9798" s="17"/>
      <c r="D9798" s="18"/>
      <c r="E9798" s="17"/>
      <c r="F9798" s="19" t="s">
        <v>29</v>
      </c>
      <c r="G9798" s="17" t="s">
        <v>1429</v>
      </c>
      <c r="H9798" s="18"/>
    </row>
    <row r="9799" spans="1:8" ht="15.75" customHeight="1" x14ac:dyDescent="0.3">
      <c r="A9799" s="17" t="inlineStr">
        <is>
          <t>Address line (redacted)</t>
        </is>
      </c>
      <c r="B9799" s="87"/>
      <c r="C9799" s="17"/>
      <c r="D9799" s="18"/>
      <c r="E9799" s="19"/>
      <c r="F9799" s="17"/>
      <c r="G9799" s="17"/>
      <c r="H9799" s="25"/>
    </row>
    <row r="9800" spans="1:8" ht="15.75" customHeight="1" x14ac:dyDescent="0.3">
      <c r="A9800" s="17" t="inlineStr">
        <is>
          <t>Address line (redacted)</t>
        </is>
      </c>
      <c r="B9800" s="87"/>
      <c r="C9800" s="17"/>
      <c r="D9800" s="24"/>
      <c r="E9800" s="17"/>
      <c r="F9800" s="18"/>
      <c r="G9800" s="17"/>
      <c r="H9800" s="25"/>
    </row>
    <row r="9801" spans="1:8" ht="15.75" customHeight="1" x14ac:dyDescent="0.25">
      <c r="D9801" s="24"/>
      <c r="E9801" s="17"/>
      <c r="F9801" s="18"/>
      <c r="G9801" s="17"/>
      <c r="H9801" s="25"/>
    </row>
    <row r="9802" spans="1:8" ht="15.75" customHeight="1" x14ac:dyDescent="0.25">
      <c r="A9802" s="17" t="s">
        <v>34</v>
      </c>
      <c r="B9802" s="17"/>
      <c r="C9802" s="17"/>
      <c r="D9802" s="18"/>
      <c r="E9802" s="17"/>
      <c r="F9802" s="18"/>
      <c r="G9802" s="17"/>
      <c r="H9802" s="25"/>
    </row>
    <row r="9803" spans="1:8" ht="15.75" customHeight="1" x14ac:dyDescent="0.25">
      <c r="A9803" s="17" t="s">
        <v>35</v>
      </c>
      <c r="B9803" s="17"/>
      <c r="C9803" s="17"/>
      <c r="D9803" s="18"/>
      <c r="E9803" s="17"/>
      <c r="F9803" s="18"/>
      <c r="G9803" s="17"/>
      <c r="H9803" s="25"/>
    </row>
    <row r="9804" spans="1:8" ht="15.75" customHeight="1" x14ac:dyDescent="0.25">
      <c r="A9804" s="17" t="s">
        <v>36</v>
      </c>
      <c r="B9804" s="17"/>
      <c r="C9804" s="17"/>
      <c r="D9804" s="18"/>
      <c r="E9804" s="17"/>
      <c r="F9804" s="18"/>
      <c r="G9804" s="17"/>
      <c r="H9804" s="25"/>
    </row>
    <row r="9805" spans="1:8" ht="15.75" customHeight="1" x14ac:dyDescent="0.25">
      <c r="A9805" s="26" t="s">
        <v>37</v>
      </c>
      <c r="B9805" s="27" t="s">
        <v>38</v>
      </c>
      <c r="C9805" s="401"/>
      <c r="D9805" s="922" t="s">
        <v>39</v>
      </c>
      <c r="E9805" s="403" t="s">
        <v>40</v>
      </c>
      <c r="F9805" s="30" t="s">
        <v>41</v>
      </c>
      <c r="G9805" s="31" t="s">
        <v>42</v>
      </c>
      <c r="H9805" s="33" t="s">
        <v>43</v>
      </c>
    </row>
    <row r="9806" spans="1:8" ht="15.75" customHeight="1" x14ac:dyDescent="0.25">
      <c r="A9806" s="344"/>
      <c r="B9806" s="345"/>
      <c r="C9806" s="911"/>
      <c r="D9806" s="911"/>
      <c r="E9806" s="912"/>
      <c r="F9806" s="348"/>
      <c r="G9806" s="346"/>
      <c r="H9806" s="349"/>
    </row>
    <row r="9807" spans="1:8" ht="15.75" customHeight="1" x14ac:dyDescent="0.25">
      <c r="A9807" s="524"/>
      <c r="B9807" s="760" t="s">
        <v>564</v>
      </c>
      <c r="C9807" s="765"/>
      <c r="D9807" s="106"/>
      <c r="E9807" s="106"/>
      <c r="F9807" s="655"/>
      <c r="G9807" s="655"/>
      <c r="H9807" s="725"/>
    </row>
    <row r="9808" spans="1:8" ht="15.75" customHeight="1" x14ac:dyDescent="0.25">
      <c r="A9808" s="524">
        <v>1</v>
      </c>
      <c r="B9808" s="323" t="s">
        <v>639</v>
      </c>
      <c r="C9808" s="106"/>
      <c r="D9808" s="842">
        <v>13</v>
      </c>
      <c r="E9808" s="106">
        <v>2</v>
      </c>
      <c r="F9808" s="649">
        <f>+E9808*D9808</f>
      </c>
      <c r="G9808" s="655">
        <v>1</v>
      </c>
      <c r="H9808" s="725">
        <f>+G9808*F9808</f>
      </c>
    </row>
    <row r="9809" spans="1:8" ht="15.75" customHeight="1" x14ac:dyDescent="0.25">
      <c r="A9809" s="524"/>
      <c r="B9809" s="323"/>
      <c r="C9809" s="106"/>
      <c r="D9809" s="842"/>
      <c r="E9809" s="106"/>
      <c r="F9809" s="649"/>
      <c r="G9809" s="655"/>
      <c r="H9809" s="725"/>
    </row>
    <row r="9810" spans="1:8" ht="15.75" customHeight="1" x14ac:dyDescent="0.25">
      <c r="A9810" s="524"/>
      <c r="B9810" s="323"/>
      <c r="C9810" s="106"/>
      <c r="D9810" s="842"/>
      <c r="E9810" s="106"/>
      <c r="F9810" s="649"/>
      <c r="G9810" s="655"/>
      <c r="H9810" s="725"/>
    </row>
    <row r="9811" spans="1:8" ht="15.75" customHeight="1" x14ac:dyDescent="0.25">
      <c r="A9811" s="524"/>
      <c r="B9811" s="323"/>
      <c r="C9811" s="106"/>
      <c r="D9811" s="842"/>
      <c r="E9811" s="106"/>
      <c r="F9811" s="649"/>
      <c r="G9811" s="655"/>
      <c r="H9811" s="725"/>
    </row>
    <row r="9812" spans="1:8" ht="15.75" customHeight="1" x14ac:dyDescent="0.25">
      <c r="A9812" s="524"/>
      <c r="B9812" s="323"/>
      <c r="C9812" s="106"/>
      <c r="D9812" s="842"/>
      <c r="E9812" s="106"/>
      <c r="F9812" s="649"/>
      <c r="G9812" s="655"/>
      <c r="H9812" s="725"/>
    </row>
    <row r="9813" spans="1:8" ht="15.75" customHeight="1" x14ac:dyDescent="0.25">
      <c r="A9813" s="524"/>
      <c r="B9813" s="323"/>
      <c r="C9813" s="525"/>
      <c r="D9813" s="106"/>
      <c r="E9813" s="106"/>
      <c r="F9813" s="649"/>
      <c r="G9813" s="655"/>
      <c r="H9813" s="725"/>
    </row>
    <row r="9814" spans="1:8" ht="15.75" customHeight="1" x14ac:dyDescent="0.25">
      <c r="A9814" s="524"/>
      <c r="B9814" s="323"/>
      <c r="C9814" s="106"/>
      <c r="D9814" s="106"/>
      <c r="E9814" s="106"/>
      <c r="F9814" s="649"/>
      <c r="G9814" s="655"/>
      <c r="H9814" s="725"/>
    </row>
    <row r="9815" spans="1:8" ht="15.75" customHeight="1" x14ac:dyDescent="0.25">
      <c r="A9815" s="524"/>
      <c r="B9815" s="907"/>
      <c r="C9815" s="908"/>
      <c r="D9815" s="247"/>
      <c r="E9815" s="247"/>
      <c r="F9815" s="109"/>
      <c r="G9815" s="247"/>
      <c r="H9815" s="725"/>
    </row>
    <row r="9816" spans="1:8" ht="15.75" customHeight="1" x14ac:dyDescent="0.25">
      <c r="A9816" s="62"/>
      <c r="B9816" s="63"/>
      <c r="C9816" s="667" t="s">
        <v>58</v>
      </c>
      <c r="D9816" s="338">
        <f>SUM(D9808:D9815)</f>
      </c>
      <c r="E9816" s="28"/>
      <c r="F9816" s="338">
        <f>SUM(F9808:F9815)</f>
      </c>
      <c r="G9816" s="339"/>
      <c r="H9816" s="328">
        <f>SUM(H9807:H9815)</f>
      </c>
    </row>
    <row r="9817" spans="1:8" ht="15.75" customHeight="1" x14ac:dyDescent="0.25">
      <c r="A9817" s="69"/>
      <c r="B9817" s="70"/>
      <c r="C9817" s="70"/>
      <c r="D9817" s="71"/>
      <c r="E9817" s="70"/>
      <c r="F9817" s="72"/>
      <c r="G9817" s="73"/>
      <c r="H9817" s="74"/>
    </row>
    <row r="9818" spans="1:8" ht="15.75" customHeight="1" x14ac:dyDescent="0.25">
      <c r="A9818" s="85" t="s">
        <v>72</v>
      </c>
      <c r="B9818" s="85"/>
      <c r="C9818" s="85"/>
      <c r="D9818" s="85"/>
      <c r="E9818" s="85"/>
      <c r="F9818" s="85"/>
      <c r="G9818" s="85"/>
      <c r="H9818" s="85"/>
    </row>
    <row r="9819" spans="1:8" ht="15.75" customHeight="1" x14ac:dyDescent="0.25">
      <c r="A9819" s="76"/>
      <c r="B9819" s="909"/>
      <c r="C9819" s="909"/>
      <c r="D9819" s="910"/>
      <c r="E9819" s="76" t="s">
        <v>60</v>
      </c>
      <c r="F9819" s="76"/>
      <c r="G9819" s="17"/>
      <c r="H9819" s="25"/>
    </row>
    <row r="9820" spans="1:8" ht="15.75" customHeight="1" x14ac:dyDescent="0.25">
      <c r="A9820" s="76"/>
      <c r="B9820" s="909"/>
      <c r="C9820" s="909"/>
      <c r="D9820" s="910"/>
      <c r="E9820" s="76"/>
      <c r="F9820" s="76"/>
      <c r="G9820" s="17"/>
      <c r="H9820" s="25"/>
    </row>
    <row r="9821" spans="1:8" ht="15.75" customHeight="1" x14ac:dyDescent="0.25">
      <c r="A9821" s="76"/>
      <c r="B9821" s="909"/>
      <c r="C9821" s="909"/>
      <c r="D9821" s="910"/>
      <c r="E9821" s="76"/>
      <c r="F9821" s="76"/>
      <c r="G9821" s="17"/>
      <c r="H9821" s="25"/>
    </row>
    <row r="9822" spans="1:8" ht="15.75" customHeight="1" x14ac:dyDescent="0.25">
      <c r="A9822" s="76"/>
      <c r="B9822" s="909"/>
      <c r="C9822" s="909"/>
      <c r="D9822" s="910"/>
      <c r="E9822" s="76" t="s">
        <v>61</v>
      </c>
      <c r="F9822" s="76"/>
      <c r="G9822" s="17"/>
      <c r="H9822" s="25"/>
    </row>
    <row r="9823" spans="1:8" ht="15.75" customHeight="1" x14ac:dyDescent="0.25">
      <c r="D9823" s="9"/>
      <c r="H9823" s="9"/>
    </row>
    <row r="9824" spans="1:8" ht="15.75" customHeight="1" x14ac:dyDescent="0.25">
      <c r="D9824" s="9"/>
      <c r="H9824" s="9"/>
    </row>
    <row r="9825" spans="1:8" ht="15.75" customHeight="1" x14ac:dyDescent="0.25">
      <c r="D9825" s="9"/>
      <c r="H9825" s="9"/>
    </row>
    <row r="9826" spans="1:8" ht="15.75" customHeight="1" x14ac:dyDescent="0.25">
      <c r="D9826" s="9"/>
      <c r="H9826" s="9"/>
    </row>
    <row r="9827" spans="1:8" ht="15.75" customHeight="1" x14ac:dyDescent="0.25">
      <c r="A9827" s="938" t="s">
        <v>21</v>
      </c>
      <c r="B9827" s="938"/>
      <c r="C9827" s="938"/>
      <c r="D9827" s="938"/>
      <c r="E9827" s="938"/>
      <c r="F9827" s="938"/>
      <c r="G9827" s="938"/>
      <c r="H9827" s="938"/>
    </row>
    <row r="9828" spans="1:8" ht="15.75" customHeight="1" x14ac:dyDescent="0.25">
      <c r="A9828" s="75"/>
      <c r="B9828" s="18"/>
      <c r="C9828" s="18"/>
      <c r="D9828" s="18"/>
      <c r="E9828" s="17"/>
      <c r="F9828" s="75"/>
      <c r="G9828" s="17"/>
      <c r="H9828" s="25"/>
    </row>
    <row r="9829" spans="1:8" ht="15.75" customHeight="1" x14ac:dyDescent="0.25">
      <c r="A9829" s="17" t="s">
        <v>28</v>
      </c>
      <c r="B9829" s="17"/>
      <c r="C9829" s="17"/>
      <c r="D9829" s="18"/>
      <c r="E9829" s="17"/>
      <c r="F9829" s="75"/>
      <c r="G9829" s="17"/>
      <c r="H9829" s="25"/>
    </row>
    <row r="9830" spans="1:8" ht="15.75" customHeight="1" x14ac:dyDescent="0.25">
      <c r="A9830" s="17" t="inlineStr">
        <is>
          <t>Dealer-015</t>
        </is>
      </c>
      <c r="B9830" s="17"/>
      <c r="C9830" s="17"/>
      <c r="D9830" s="18"/>
      <c r="E9830" s="17"/>
      <c r="F9830" s="19" t="s">
        <v>24</v>
      </c>
      <c r="G9830" s="17" t="s">
        <v>1430</v>
      </c>
      <c r="H9830" s="25"/>
    </row>
    <row r="9831" spans="1:8" ht="15.75" customHeight="1" x14ac:dyDescent="0.25">
      <c r="A9831" s="17" t="inlineStr">
        <is>
          <t>Address line (redacted)</t>
        </is>
      </c>
      <c r="B9831" s="17"/>
      <c r="C9831" s="17"/>
      <c r="D9831" s="18"/>
      <c r="E9831" s="17"/>
      <c r="F9831" s="36" t="s">
        <v>29</v>
      </c>
      <c r="G9831" s="17" t="s">
        <v>1431</v>
      </c>
      <c r="H9831" s="25"/>
    </row>
    <row r="9832" spans="1:8" ht="15.75" customHeight="1" x14ac:dyDescent="0.25">
      <c r="A9832" s="17" t="inlineStr">
        <is>
          <t>Address line (redacted)</t>
        </is>
      </c>
      <c r="B9832" s="17"/>
      <c r="C9832" s="17"/>
      <c r="D9832" s="18"/>
      <c r="E9832" s="17"/>
      <c r="F9832" s="18"/>
      <c r="G9832" s="17"/>
      <c r="H9832" s="25"/>
    </row>
    <row r="9833" spans="1:8" ht="15.75" customHeight="1" x14ac:dyDescent="0.25">
      <c r="A9833" s="17"/>
      <c r="B9833" s="17"/>
      <c r="C9833" s="36"/>
      <c r="D9833" s="18"/>
      <c r="E9833" s="17"/>
      <c r="F9833" s="18"/>
      <c r="G9833" s="17"/>
      <c r="H9833" s="25"/>
    </row>
    <row r="9834" spans="1:8" ht="15.75" customHeight="1" x14ac:dyDescent="0.25">
      <c r="A9834" s="36" t="s">
        <v>1941</v>
      </c>
      <c r="B9834" s="36"/>
      <c r="C9834" s="36"/>
      <c r="D9834" s="24"/>
      <c r="E9834" s="36"/>
      <c r="F9834" s="24"/>
      <c r="G9834" s="36"/>
      <c r="H9834" s="939"/>
    </row>
    <row r="9835" spans="1:8" ht="15.75" customHeight="1" x14ac:dyDescent="0.25">
      <c r="A9835" s="36" t="inlineStr">
        <is>
          <t>Address line (redacted)</t>
        </is>
      </c>
      <c r="B9835" s="36"/>
      <c r="C9835" s="36"/>
      <c r="D9835" s="24"/>
      <c r="E9835" s="36"/>
      <c r="F9835" s="24"/>
      <c r="G9835" s="36"/>
      <c r="H9835" s="939"/>
    </row>
    <row r="9836" spans="1:8" ht="15.75" customHeight="1" x14ac:dyDescent="0.25">
      <c r="A9836" s="36" t="inlineStr">
        <is>
          <t>Address line (redacted)</t>
        </is>
      </c>
      <c r="B9836" s="36"/>
      <c r="C9836" s="36"/>
      <c r="D9836" s="24"/>
      <c r="E9836" s="36"/>
      <c r="F9836" s="24"/>
      <c r="G9836" s="36"/>
      <c r="H9836" s="939"/>
    </row>
    <row r="9837" spans="1:8" ht="15.75" customHeight="1" x14ac:dyDescent="0.25">
      <c r="A9837" s="17"/>
      <c r="B9837" s="17"/>
      <c r="C9837" s="36"/>
      <c r="D9837" s="18"/>
      <c r="E9837" s="17"/>
      <c r="F9837" s="18"/>
      <c r="G9837" s="17"/>
      <c r="H9837" s="25"/>
    </row>
    <row r="9838" spans="1:8" ht="15.75" customHeight="1" x14ac:dyDescent="0.25">
      <c r="A9838" s="17"/>
      <c r="B9838" s="17"/>
      <c r="C9838" s="17"/>
      <c r="D9838" s="18"/>
      <c r="E9838" s="17"/>
      <c r="F9838" s="18"/>
      <c r="G9838" s="17"/>
      <c r="H9838" s="25"/>
    </row>
    <row r="9839" spans="1:8" ht="15.75" customHeight="1" x14ac:dyDescent="0.25">
      <c r="A9839" s="17" t="s">
        <v>34</v>
      </c>
      <c r="B9839" s="17"/>
      <c r="C9839" s="17"/>
      <c r="D9839" s="18"/>
      <c r="E9839" s="17"/>
      <c r="F9839" s="18"/>
      <c r="G9839" s="17"/>
      <c r="H9839" s="25"/>
    </row>
    <row r="9840" spans="1:8" ht="15.75" customHeight="1" x14ac:dyDescent="0.25">
      <c r="A9840" s="17"/>
      <c r="B9840" s="17"/>
      <c r="C9840" s="17"/>
      <c r="D9840" s="18"/>
      <c r="E9840" s="17"/>
      <c r="F9840" s="18"/>
      <c r="G9840" s="17"/>
      <c r="H9840" s="25"/>
    </row>
    <row r="9841" spans="1:15" ht="15.75" customHeight="1" x14ac:dyDescent="0.25">
      <c r="A9841" s="17" t="s">
        <v>1944</v>
      </c>
      <c r="B9841" s="17"/>
      <c r="C9841" s="17"/>
      <c r="D9841" s="18"/>
      <c r="E9841" s="17"/>
      <c r="F9841" s="18"/>
      <c r="G9841" s="17"/>
      <c r="H9841" s="25"/>
    </row>
    <row r="9842" spans="1:15" ht="15.75" customHeight="1" x14ac:dyDescent="0.25">
      <c r="A9842" s="17" t="s">
        <v>1945</v>
      </c>
      <c r="B9842" s="17"/>
      <c r="C9842" s="17"/>
      <c r="D9842" s="18"/>
      <c r="E9842" s="17"/>
      <c r="F9842" s="18"/>
      <c r="G9842" s="17"/>
      <c r="H9842" s="25"/>
    </row>
    <row r="9843" spans="1:15" ht="15.75" customHeight="1" x14ac:dyDescent="0.25">
      <c r="A9843" s="17"/>
      <c r="B9843" s="17"/>
      <c r="C9843" s="17"/>
      <c r="D9843" s="18"/>
      <c r="E9843" s="17"/>
      <c r="F9843" s="18"/>
      <c r="G9843" s="17"/>
      <c r="H9843" s="25"/>
    </row>
    <row r="9844" spans="1:15" ht="15.75" customHeight="1" x14ac:dyDescent="0.25">
      <c r="A9844" s="26" t="s">
        <v>37</v>
      </c>
      <c r="B9844" s="27" t="s">
        <v>38</v>
      </c>
      <c r="C9844" s="27"/>
      <c r="D9844" s="28" t="s">
        <v>39</v>
      </c>
      <c r="E9844" s="29" t="s">
        <v>1946</v>
      </c>
      <c r="F9844" s="940" t="s">
        <v>41</v>
      </c>
      <c r="G9844" s="27" t="s">
        <v>42</v>
      </c>
      <c r="H9844" s="33" t="s">
        <v>43</v>
      </c>
    </row>
    <row r="9845" spans="1:15" ht="15.75" customHeight="1" x14ac:dyDescent="0.25">
      <c r="A9845" s="941"/>
      <c r="B9845" s="942"/>
      <c r="C9845" s="942"/>
      <c r="D9845" s="578"/>
      <c r="E9845" s="943"/>
      <c r="F9845" s="944"/>
      <c r="G9845" s="942"/>
      <c r="H9845" s="945"/>
    </row>
    <row r="9846" spans="1:15" ht="15.75" customHeight="1" x14ac:dyDescent="0.25">
      <c r="A9846" s="524"/>
      <c r="B9846" s="760" t="s">
        <v>1930</v>
      </c>
      <c r="C9846" s="765"/>
      <c r="D9846" s="106"/>
      <c r="E9846" s="106"/>
      <c r="F9846" s="655"/>
      <c r="G9846" s="655"/>
      <c r="H9846" s="725"/>
    </row>
    <row r="9847" spans="1:15" ht="15.75" customHeight="1" x14ac:dyDescent="0.25">
      <c r="A9847" s="524">
        <v>1</v>
      </c>
      <c r="B9847" s="323" t="s">
        <v>1930</v>
      </c>
      <c r="C9847" s="106"/>
      <c r="D9847" s="842">
        <v>95</v>
      </c>
      <c r="E9847" s="106">
        <v>30</v>
      </c>
      <c r="F9847" s="649">
        <f>+E9847*D9847</f>
      </c>
      <c r="G9847" s="655">
        <v>1</v>
      </c>
      <c r="H9847" s="725">
        <f t="shared" ref="H9847:H9848" si="406">+G9847*F9847</f>
      </c>
    </row>
    <row r="9848" spans="1:15" ht="15.75" customHeight="1" x14ac:dyDescent="0.25">
      <c r="A9848" s="946"/>
      <c r="B9848" s="947"/>
      <c r="C9848" s="948" t="s">
        <v>1947</v>
      </c>
      <c r="D9848" s="949"/>
      <c r="E9848" s="949"/>
      <c r="F9848" s="949">
        <v>35</v>
      </c>
      <c r="G9848" s="949">
        <v>1</v>
      </c>
      <c r="H9848" s="929">
        <f t="shared" si="406"/>
      </c>
      <c r="I9848" s="930">
        <f>35*1000</f>
      </c>
      <c r="J9848" s="930"/>
      <c r="K9848" s="930"/>
      <c r="L9848" s="930"/>
      <c r="M9848" s="930"/>
      <c r="N9848" s="930"/>
      <c r="O9848" s="930"/>
    </row>
    <row r="9849" spans="1:15" ht="15.75" customHeight="1" x14ac:dyDescent="0.25">
      <c r="A9849" s="47"/>
      <c r="B9849" s="950"/>
      <c r="C9849" s="950"/>
      <c r="D9849" s="50"/>
      <c r="E9849" s="50"/>
      <c r="F9849" s="949" t="s">
        <v>1948</v>
      </c>
      <c r="G9849" s="50"/>
      <c r="H9849" s="45"/>
      <c r="I9849" s="6">
        <f>+I9848/340</f>
      </c>
    </row>
    <row r="9850" spans="1:15" ht="15.75" customHeight="1" x14ac:dyDescent="0.25">
      <c r="A9850" s="320"/>
      <c r="B9850" s="53"/>
      <c r="C9850" s="49"/>
      <c r="D9850" s="50"/>
      <c r="E9850" s="50"/>
      <c r="F9850" s="50"/>
      <c r="G9850" s="50"/>
      <c r="H9850" s="45"/>
    </row>
    <row r="9851" spans="1:15" ht="15.75" customHeight="1" x14ac:dyDescent="0.25">
      <c r="A9851" s="320"/>
      <c r="B9851" s="53"/>
      <c r="C9851" s="49"/>
      <c r="D9851" s="50"/>
      <c r="E9851" s="50"/>
      <c r="F9851" s="50"/>
      <c r="G9851" s="50"/>
      <c r="H9851" s="45"/>
    </row>
    <row r="9852" spans="1:15" ht="15.75" customHeight="1" x14ac:dyDescent="0.25">
      <c r="A9852" s="320"/>
      <c r="B9852" s="950"/>
      <c r="C9852" s="950"/>
      <c r="D9852" s="194"/>
      <c r="E9852" s="50"/>
      <c r="F9852" s="50"/>
      <c r="G9852" s="50"/>
      <c r="H9852" s="45"/>
    </row>
    <row r="9853" spans="1:15" ht="15.75" customHeight="1" x14ac:dyDescent="0.25">
      <c r="A9853" s="320"/>
      <c r="B9853" s="53"/>
      <c r="C9853" s="49"/>
      <c r="D9853" s="194"/>
      <c r="E9853" s="50"/>
      <c r="F9853" s="50"/>
      <c r="G9853" s="50"/>
      <c r="H9853" s="45"/>
    </row>
    <row r="9854" spans="1:15" ht="15.75" customHeight="1" x14ac:dyDescent="0.25">
      <c r="A9854" s="320"/>
      <c r="B9854" s="408"/>
      <c r="C9854" s="408"/>
      <c r="D9854" s="50"/>
      <c r="E9854" s="50"/>
      <c r="F9854" s="50"/>
      <c r="G9854" s="50"/>
      <c r="H9854" s="81"/>
    </row>
    <row r="9855" spans="1:15" ht="15.75" customHeight="1" x14ac:dyDescent="0.25">
      <c r="A9855" s="57"/>
      <c r="B9855" s="38"/>
      <c r="C9855" s="36"/>
      <c r="D9855" s="58"/>
      <c r="E9855" s="58"/>
      <c r="F9855" s="59"/>
      <c r="G9855" s="58"/>
      <c r="H9855" s="61"/>
    </row>
    <row r="9856" spans="1:15" ht="15.75" customHeight="1" x14ac:dyDescent="0.25">
      <c r="A9856" s="62"/>
      <c r="B9856" s="63"/>
      <c r="C9856" s="64" t="s">
        <v>58</v>
      </c>
      <c r="D9856" s="338">
        <f>SUM(D9846:D9855)</f>
      </c>
      <c r="E9856" s="28"/>
      <c r="F9856" s="951"/>
      <c r="G9856" s="339"/>
      <c r="H9856" s="328">
        <f>+H9847-H9848</f>
      </c>
    </row>
    <row r="9857" spans="1:8" ht="15.75" customHeight="1" x14ac:dyDescent="0.25">
      <c r="A9857" s="69"/>
      <c r="B9857" s="70"/>
      <c r="C9857" s="70"/>
      <c r="D9857" s="71"/>
      <c r="E9857" s="70"/>
      <c r="F9857" s="72"/>
      <c r="G9857" s="73"/>
      <c r="H9857" s="74"/>
    </row>
    <row r="9858" spans="1:8" ht="15.75" customHeight="1" x14ac:dyDescent="0.25">
      <c r="A9858" s="75"/>
      <c r="B9858" s="18"/>
      <c r="C9858" s="18"/>
      <c r="D9858" s="18"/>
      <c r="E9858" s="17"/>
      <c r="F9858" s="75"/>
      <c r="G9858" s="17"/>
      <c r="H9858" s="25"/>
    </row>
    <row r="9859" spans="1:8" ht="15.75" customHeight="1" x14ac:dyDescent="0.25">
      <c r="A9859" s="76"/>
      <c r="B9859" s="76"/>
      <c r="C9859" s="76"/>
      <c r="D9859" s="77" t="s">
        <v>59</v>
      </c>
      <c r="E9859" s="76" t="s">
        <v>60</v>
      </c>
      <c r="F9859" s="76"/>
      <c r="G9859" s="17"/>
      <c r="H9859" s="25"/>
    </row>
    <row r="9860" spans="1:8" ht="15.75" customHeight="1" x14ac:dyDescent="0.25">
      <c r="A9860" s="17"/>
      <c r="B9860" s="17"/>
      <c r="C9860" s="17"/>
      <c r="D9860" s="18"/>
      <c r="E9860" s="17"/>
      <c r="F9860" s="17"/>
      <c r="G9860" s="17"/>
      <c r="H9860" s="25"/>
    </row>
    <row r="9861" spans="1:8" ht="15.75" customHeight="1" x14ac:dyDescent="0.25">
      <c r="A9861" s="17"/>
      <c r="B9861" s="17"/>
      <c r="C9861" s="17"/>
      <c r="D9861" s="18"/>
      <c r="E9861" s="17"/>
      <c r="F9861" s="17"/>
      <c r="G9861" s="17"/>
      <c r="H9861" s="25"/>
    </row>
    <row r="9862" spans="1:8" ht="15.75" customHeight="1" x14ac:dyDescent="0.25">
      <c r="A9862" s="76"/>
      <c r="B9862" s="76"/>
      <c r="C9862" s="76"/>
      <c r="D9862" s="77"/>
      <c r="E9862" s="76" t="s">
        <v>61</v>
      </c>
      <c r="F9862" s="76"/>
      <c r="G9862" s="17"/>
      <c r="H9862" s="25"/>
    </row>
    <row r="9863" spans="1:8" ht="15.75" customHeight="1" x14ac:dyDescent="0.25">
      <c r="D9863" s="9"/>
      <c r="H9863" s="9"/>
    </row>
    <row r="9864" spans="1:8" ht="15.75" customHeight="1" x14ac:dyDescent="0.25">
      <c r="D9864" s="9"/>
      <c r="H9864" s="9"/>
    </row>
    <row r="9865" spans="1:8" ht="15.75" customHeight="1" x14ac:dyDescent="0.25">
      <c r="D9865" s="9"/>
      <c r="H9865" s="9"/>
    </row>
    <row r="9866" spans="1:8" ht="15.75" customHeight="1" x14ac:dyDescent="0.25">
      <c r="D9866" s="9"/>
      <c r="H9866" s="9"/>
    </row>
    <row r="9867" spans="1:8" ht="15.75" customHeight="1" x14ac:dyDescent="0.25">
      <c r="D9867" s="9"/>
      <c r="H9867" s="9"/>
    </row>
    <row r="9868" spans="1:8" ht="15.75" customHeight="1" x14ac:dyDescent="0.25">
      <c r="D9868" s="9"/>
      <c r="H9868" s="9"/>
    </row>
    <row r="9869" spans="1:8" ht="15.75" customHeight="1" x14ac:dyDescent="0.25">
      <c r="D9869" s="9"/>
      <c r="H9869" s="9"/>
    </row>
    <row r="9870" spans="1:8" ht="15.75" customHeight="1" x14ac:dyDescent="0.25">
      <c r="D9870" s="9"/>
      <c r="H9870" s="9"/>
    </row>
    <row r="9871" spans="1:8" ht="15.75" customHeight="1" x14ac:dyDescent="0.25">
      <c r="D9871" s="9"/>
      <c r="H9871" s="9"/>
    </row>
    <row r="9872" spans="1:8" ht="15.75" customHeight="1" x14ac:dyDescent="0.25">
      <c r="D9872" s="9"/>
      <c r="H9872" s="9"/>
    </row>
    <row r="9873" spans="1:8" ht="15.75" customHeight="1" x14ac:dyDescent="0.25">
      <c r="A9873" s="36" t="s">
        <v>21</v>
      </c>
      <c r="B9873" s="36"/>
      <c r="C9873" s="36"/>
      <c r="D9873" s="36"/>
      <c r="E9873" s="36"/>
      <c r="F9873" s="36"/>
      <c r="G9873" s="36"/>
      <c r="H9873" s="36"/>
    </row>
    <row r="9874" spans="1:8" ht="15.75" customHeight="1" x14ac:dyDescent="0.25">
      <c r="A9874" s="17"/>
      <c r="B9874" s="17"/>
      <c r="C9874" s="17"/>
      <c r="D9874" s="18"/>
      <c r="E9874" s="17"/>
      <c r="F9874" s="17"/>
      <c r="G9874" s="17"/>
      <c r="H9874" s="24"/>
    </row>
    <row r="9875" spans="1:8" ht="15.75" customHeight="1" x14ac:dyDescent="0.25">
      <c r="A9875" s="17" t="s">
        <v>28</v>
      </c>
      <c r="B9875" s="17"/>
      <c r="C9875" s="17"/>
      <c r="D9875" s="18"/>
      <c r="E9875" s="17"/>
      <c r="F9875" s="19" t="s">
        <v>24</v>
      </c>
      <c r="G9875" s="21" t="s">
        <v>1432</v>
      </c>
      <c r="H9875" s="22"/>
    </row>
    <row r="9876" spans="1:8" ht="15.75" customHeight="1" x14ac:dyDescent="0.25">
      <c r="A9876" s="17" t="inlineStr">
        <is>
          <t>Dealer-009</t>
        </is>
      </c>
      <c r="B9876" s="17"/>
      <c r="C9876" s="17" t="inlineStr">
        <is>
          <t>ATTN: Contact-001</t>
        </is>
      </c>
      <c r="D9876" s="18"/>
      <c r="E9876" s="17"/>
      <c r="F9876" s="19" t="s">
        <v>29</v>
      </c>
      <c r="G9876" s="17" t="s">
        <v>1433</v>
      </c>
      <c r="H9876" s="18"/>
    </row>
    <row r="9877" spans="1:8" ht="15.75" customHeight="1" x14ac:dyDescent="0.25">
      <c r="A9877" s="17" t="inlineStr">
        <is>
          <t>Address line (redacted)</t>
        </is>
      </c>
      <c r="B9877" s="17"/>
      <c r="C9877" s="17"/>
      <c r="D9877" s="18"/>
      <c r="E9877" s="19"/>
      <c r="F9877" s="17"/>
      <c r="G9877" s="17"/>
      <c r="H9877" s="25"/>
    </row>
    <row r="9878" spans="1:8" ht="15.75" customHeight="1" x14ac:dyDescent="0.25">
      <c r="A9878" s="17" t="inlineStr">
        <is>
          <t>Address line (redacted)</t>
        </is>
      </c>
      <c r="B9878" s="17"/>
      <c r="C9878" s="17"/>
      <c r="D9878" s="18"/>
      <c r="E9878" s="19"/>
      <c r="F9878" s="17"/>
      <c r="G9878" s="17"/>
      <c r="H9878" s="25"/>
    </row>
    <row r="9879" spans="1:8" ht="15.75" customHeight="1" x14ac:dyDescent="0.25">
      <c r="D9879" s="18"/>
      <c r="E9879" s="19"/>
      <c r="F9879" s="17"/>
      <c r="G9879" s="17"/>
      <c r="H9879" s="25"/>
    </row>
    <row r="9880" spans="1:8" ht="15.75" customHeight="1" x14ac:dyDescent="0.25">
      <c r="A9880" s="17" t="s">
        <v>34</v>
      </c>
      <c r="B9880" s="17"/>
      <c r="C9880" s="17"/>
      <c r="D9880" s="18"/>
      <c r="E9880" s="17"/>
      <c r="F9880" s="18"/>
      <c r="G9880" s="17"/>
      <c r="H9880" s="25"/>
    </row>
    <row r="9881" spans="1:8" ht="15.75" customHeight="1" x14ac:dyDescent="0.25">
      <c r="A9881" s="17" t="s">
        <v>35</v>
      </c>
      <c r="B9881" s="17"/>
      <c r="C9881" s="17"/>
      <c r="D9881" s="18"/>
      <c r="E9881" s="17"/>
      <c r="F9881" s="18"/>
      <c r="G9881" s="17"/>
      <c r="H9881" s="25"/>
    </row>
    <row r="9882" spans="1:8" ht="15.75" customHeight="1" x14ac:dyDescent="0.25">
      <c r="A9882" s="17" t="s">
        <v>36</v>
      </c>
      <c r="B9882" s="17"/>
      <c r="C9882" s="17"/>
      <c r="D9882" s="18"/>
      <c r="E9882" s="17"/>
      <c r="F9882" s="18"/>
      <c r="G9882" s="17"/>
      <c r="H9882" s="25"/>
    </row>
    <row r="9883" spans="1:8" ht="15.75" customHeight="1" x14ac:dyDescent="0.25">
      <c r="A9883" s="582" t="s">
        <v>37</v>
      </c>
      <c r="B9883" s="859" t="s">
        <v>38</v>
      </c>
      <c r="C9883" s="587"/>
      <c r="D9883" s="860" t="s">
        <v>39</v>
      </c>
      <c r="E9883" s="586" t="s">
        <v>40</v>
      </c>
      <c r="F9883" s="587" t="s">
        <v>41</v>
      </c>
      <c r="G9883" s="582" t="s">
        <v>42</v>
      </c>
      <c r="H9883" s="861" t="s">
        <v>43</v>
      </c>
    </row>
    <row r="9884" spans="1:8" ht="15" customHeight="1" x14ac:dyDescent="0.25">
      <c r="A9884" s="524"/>
      <c r="B9884" s="691" t="s">
        <v>1623</v>
      </c>
      <c r="C9884" s="692"/>
      <c r="D9884" s="655"/>
      <c r="E9884" s="655"/>
      <c r="F9884" s="525"/>
      <c r="G9884" s="251"/>
      <c r="H9884" s="526"/>
    </row>
    <row r="9885" spans="1:8" ht="15.75" customHeight="1" x14ac:dyDescent="0.25">
      <c r="A9885" s="524">
        <v>1</v>
      </c>
      <c r="B9885" s="862" t="s">
        <v>172</v>
      </c>
      <c r="C9885" s="323" t="s">
        <v>394</v>
      </c>
      <c r="D9885" s="652">
        <v>5</v>
      </c>
      <c r="E9885" s="652">
        <v>5</v>
      </c>
      <c r="F9885" s="525">
        <v>22</v>
      </c>
      <c r="G9885" s="251">
        <v>1</v>
      </c>
      <c r="H9885" s="683">
        <f>+G9885*F9885</f>
      </c>
    </row>
    <row r="9886" spans="1:8" ht="15.75" customHeight="1" x14ac:dyDescent="0.25">
      <c r="A9886" s="524">
        <v>2</v>
      </c>
      <c r="B9886" s="862" t="s">
        <v>172</v>
      </c>
      <c r="C9886" s="323" t="s">
        <v>394</v>
      </c>
      <c r="D9886" s="653"/>
      <c r="E9886" s="653"/>
      <c r="F9886" s="525">
        <v>3</v>
      </c>
      <c r="G9886" s="654" t="s">
        <v>571</v>
      </c>
      <c r="H9886" s="683"/>
    </row>
    <row r="9887" spans="1:8" ht="15.75" customHeight="1" x14ac:dyDescent="0.25">
      <c r="A9887" s="524">
        <v>3</v>
      </c>
      <c r="B9887" s="268" t="s">
        <v>1166</v>
      </c>
      <c r="C9887" s="651" t="s">
        <v>87</v>
      </c>
      <c r="D9887" s="106">
        <v>1</v>
      </c>
      <c r="E9887" s="106">
        <v>5</v>
      </c>
      <c r="F9887" s="525">
        <f t="shared" ref="F9887:F9888" si="407">+E9887*D9887</f>
      </c>
      <c r="G9887" s="251">
        <v>1</v>
      </c>
      <c r="H9887" s="683">
        <f t="shared" ref="H9887:H9889" si="408">+G9887*F9887</f>
      </c>
    </row>
    <row r="9888" spans="1:8" ht="15.75" customHeight="1" x14ac:dyDescent="0.25">
      <c r="A9888" s="524">
        <v>4</v>
      </c>
      <c r="B9888" s="268" t="s">
        <v>1949</v>
      </c>
      <c r="C9888" s="651" t="s">
        <v>89</v>
      </c>
      <c r="D9888" s="106">
        <v>1</v>
      </c>
      <c r="E9888" s="106">
        <v>5</v>
      </c>
      <c r="F9888" s="525">
        <f t="shared" si="407"/>
      </c>
      <c r="G9888" s="251">
        <v>1</v>
      </c>
      <c r="H9888" s="683">
        <f t="shared" si="408"/>
      </c>
    </row>
    <row r="9889" spans="1:15" ht="15.75" customHeight="1" x14ac:dyDescent="0.25">
      <c r="A9889" s="524">
        <v>5</v>
      </c>
      <c r="B9889" s="268" t="s">
        <v>25</v>
      </c>
      <c r="C9889" s="323" t="s">
        <v>27</v>
      </c>
      <c r="D9889" s="652">
        <v>3</v>
      </c>
      <c r="E9889" s="652">
        <v>5</v>
      </c>
      <c r="F9889" s="525">
        <v>14</v>
      </c>
      <c r="G9889" s="864">
        <v>1</v>
      </c>
      <c r="H9889" s="683">
        <f t="shared" si="408"/>
      </c>
    </row>
    <row r="9890" spans="1:15" ht="15.75" customHeight="1" x14ac:dyDescent="0.25">
      <c r="A9890" s="524">
        <v>6</v>
      </c>
      <c r="B9890" s="268" t="s">
        <v>25</v>
      </c>
      <c r="C9890" s="323" t="s">
        <v>27</v>
      </c>
      <c r="D9890" s="653"/>
      <c r="E9890" s="653"/>
      <c r="F9890" s="525">
        <v>1</v>
      </c>
      <c r="G9890" s="654" t="s">
        <v>571</v>
      </c>
      <c r="H9890" s="683"/>
    </row>
    <row r="9891" spans="1:15" ht="15.75" customHeight="1" x14ac:dyDescent="0.25">
      <c r="A9891" s="524"/>
      <c r="B9891" s="98" t="s">
        <v>599</v>
      </c>
      <c r="C9891" s="99"/>
      <c r="D9891" s="106"/>
      <c r="E9891" s="106"/>
      <c r="F9891" s="525"/>
      <c r="G9891" s="251"/>
      <c r="H9891" s="683"/>
    </row>
    <row r="9892" spans="1:15" ht="15.75" customHeight="1" x14ac:dyDescent="0.25">
      <c r="A9892" s="524">
        <v>7</v>
      </c>
      <c r="B9892" s="682" t="s">
        <v>159</v>
      </c>
      <c r="C9892" s="479" t="s">
        <v>439</v>
      </c>
      <c r="D9892" s="652">
        <v>4</v>
      </c>
      <c r="E9892" s="652">
        <v>6</v>
      </c>
      <c r="F9892" s="525">
        <v>23</v>
      </c>
      <c r="G9892" s="251">
        <v>1</v>
      </c>
      <c r="H9892" s="683">
        <f>+G9892*F9892</f>
      </c>
    </row>
    <row r="9893" spans="1:15" ht="15.75" customHeight="1" x14ac:dyDescent="0.25">
      <c r="A9893" s="524">
        <v>8</v>
      </c>
      <c r="B9893" s="682" t="s">
        <v>159</v>
      </c>
      <c r="C9893" s="479" t="s">
        <v>439</v>
      </c>
      <c r="D9893" s="653"/>
      <c r="E9893" s="653"/>
      <c r="F9893" s="679">
        <v>1</v>
      </c>
      <c r="G9893" s="684" t="s">
        <v>571</v>
      </c>
      <c r="H9893" s="683"/>
    </row>
    <row r="9894" spans="1:15" ht="15.75" customHeight="1" x14ac:dyDescent="0.25">
      <c r="A9894" s="524"/>
      <c r="B9894" s="98" t="s">
        <v>1950</v>
      </c>
      <c r="C9894" s="99"/>
      <c r="D9894" s="106"/>
      <c r="E9894" s="106"/>
      <c r="F9894" s="679"/>
      <c r="G9894" s="742"/>
      <c r="H9894" s="683"/>
    </row>
    <row r="9895" spans="1:15" ht="15.75" customHeight="1" x14ac:dyDescent="0.25">
      <c r="A9895" s="524">
        <v>9</v>
      </c>
      <c r="B9895" s="693" t="s">
        <v>133</v>
      </c>
      <c r="C9895" s="211" t="s">
        <v>945</v>
      </c>
      <c r="D9895" s="106">
        <v>1</v>
      </c>
      <c r="E9895" s="106">
        <v>6</v>
      </c>
      <c r="F9895" s="679">
        <f>+E9895*D9895</f>
      </c>
      <c r="G9895" s="742">
        <v>1</v>
      </c>
      <c r="H9895" s="683">
        <f>+G9895*F9895</f>
      </c>
    </row>
    <row r="9896" spans="1:15" ht="15.75" customHeight="1" x14ac:dyDescent="0.25">
      <c r="A9896" s="524"/>
      <c r="B9896" s="98" t="s">
        <v>825</v>
      </c>
      <c r="C9896" s="99"/>
      <c r="D9896" s="106"/>
      <c r="E9896" s="106"/>
      <c r="F9896" s="679"/>
      <c r="G9896" s="742"/>
      <c r="H9896" s="683"/>
    </row>
    <row r="9897" spans="1:15" ht="15.75" customHeight="1" x14ac:dyDescent="0.25">
      <c r="A9897" s="524">
        <v>10</v>
      </c>
      <c r="B9897" s="693" t="s">
        <v>176</v>
      </c>
      <c r="C9897" s="762" t="s">
        <v>504</v>
      </c>
      <c r="D9897" s="106">
        <v>2</v>
      </c>
      <c r="E9897" s="106">
        <v>25</v>
      </c>
      <c r="F9897" s="679">
        <f>+E9897*D9897</f>
      </c>
      <c r="G9897" s="742">
        <v>1</v>
      </c>
      <c r="H9897" s="683">
        <f>+G9897*F9897</f>
      </c>
    </row>
    <row r="9898" spans="1:15" ht="15.75" customHeight="1" x14ac:dyDescent="0.25">
      <c r="A9898" s="524"/>
      <c r="B9898" s="98" t="s">
        <v>1952</v>
      </c>
      <c r="C9898" s="99"/>
      <c r="D9898" s="106"/>
      <c r="E9898" s="106"/>
      <c r="F9898" s="525"/>
      <c r="G9898" s="864"/>
      <c r="H9898" s="526"/>
    </row>
    <row r="9899" spans="1:15" ht="26.25" customHeight="1" x14ac:dyDescent="0.25">
      <c r="A9899" s="957">
        <v>11</v>
      </c>
      <c r="B9899" s="958" t="s">
        <v>1953</v>
      </c>
      <c r="C9899" s="959"/>
      <c r="D9899" s="849"/>
      <c r="E9899" s="731"/>
      <c r="F9899" s="732"/>
      <c r="G9899" s="742"/>
      <c r="H9899" s="683"/>
    </row>
    <row r="9900" spans="1:15" ht="42" customHeight="1" x14ac:dyDescent="0.25">
      <c r="A9900" s="960">
        <v>12</v>
      </c>
      <c r="B9900" s="699" t="s">
        <v>1954</v>
      </c>
      <c r="C9900" s="699" t="s">
        <v>1955</v>
      </c>
      <c r="D9900" s="699"/>
      <c r="E9900" s="106">
        <v>2</v>
      </c>
      <c r="F9900" s="106">
        <v>2</v>
      </c>
      <c r="G9900" s="842">
        <v>1</v>
      </c>
      <c r="H9900" s="961">
        <f>+G9900*F9900</f>
      </c>
      <c r="I9900" s="304"/>
      <c r="J9900" s="304"/>
      <c r="K9900" s="304"/>
      <c r="L9900" s="304"/>
      <c r="M9900" s="304"/>
      <c r="N9900" s="304"/>
      <c r="O9900" s="304"/>
    </row>
    <row r="9901" spans="1:15" ht="26.25" customHeight="1" x14ac:dyDescent="0.25">
      <c r="A9901" s="489"/>
      <c r="B9901" s="962"/>
      <c r="C9901" s="963"/>
      <c r="D9901" s="963"/>
      <c r="E9901" s="247"/>
      <c r="F9901" s="679"/>
      <c r="G9901" s="681"/>
      <c r="H9901" s="683"/>
    </row>
    <row r="9902" spans="1:15" ht="15.75" customHeight="1" x14ac:dyDescent="0.25">
      <c r="A9902" s="62"/>
      <c r="B9902" s="63"/>
      <c r="C9902" s="663" t="s">
        <v>58</v>
      </c>
      <c r="D9902" s="338">
        <f>+D9897+D9895+D9892+D9889+D9888+D9887+D9885</f>
      </c>
      <c r="E9902" s="28"/>
      <c r="F9902" s="338"/>
      <c r="G9902" s="339"/>
      <c r="H9902" s="328">
        <f>SUM(H9885:H9899)</f>
      </c>
    </row>
    <row r="9903" spans="1:15" ht="15.75" customHeight="1" x14ac:dyDescent="0.25">
      <c r="A9903" s="69"/>
      <c r="B9903" s="70"/>
      <c r="C9903" s="70"/>
      <c r="D9903" s="71"/>
      <c r="E9903" s="70"/>
      <c r="F9903" s="72"/>
      <c r="G9903" s="73"/>
      <c r="H9903" s="74"/>
    </row>
    <row r="9904" spans="1:15" ht="15.75" customHeight="1" x14ac:dyDescent="0.25">
      <c r="A9904" s="85"/>
      <c r="B9904" s="85"/>
      <c r="C9904" s="85"/>
      <c r="D9904" s="85"/>
      <c r="E9904" s="85"/>
      <c r="F9904" s="85"/>
      <c r="G9904" s="85"/>
      <c r="H9904" s="85"/>
    </row>
    <row r="9905" spans="1:8" ht="15.75" customHeight="1" x14ac:dyDescent="0.25">
      <c r="A9905" s="76"/>
      <c r="B9905" s="76"/>
      <c r="C9905" s="76"/>
      <c r="D9905" s="77" t="s">
        <v>59</v>
      </c>
      <c r="E9905" s="76" t="s">
        <v>60</v>
      </c>
      <c r="F9905" s="76"/>
      <c r="G9905" s="17"/>
      <c r="H9905" s="25"/>
    </row>
    <row r="9906" spans="1:8" ht="15.75" customHeight="1" x14ac:dyDescent="0.25">
      <c r="A9906" s="76"/>
      <c r="B9906" s="76"/>
      <c r="C9906" s="76"/>
      <c r="D9906" s="77"/>
      <c r="E9906" s="76"/>
      <c r="F9906" s="76"/>
      <c r="G9906" s="17"/>
      <c r="H9906" s="25"/>
    </row>
    <row r="9907" spans="1:8" ht="15.75" customHeight="1" x14ac:dyDescent="0.25">
      <c r="A9907" s="76"/>
      <c r="B9907" s="76"/>
      <c r="C9907" s="76"/>
      <c r="D9907" s="77"/>
      <c r="E9907" s="76" t="s">
        <v>61</v>
      </c>
      <c r="F9907" s="76"/>
      <c r="G9907" s="17"/>
      <c r="H9907" s="25"/>
    </row>
    <row r="9908" spans="1:8" ht="15.75" customHeight="1" x14ac:dyDescent="0.25">
      <c r="A9908" s="76"/>
      <c r="B9908" s="76"/>
      <c r="C9908" s="76"/>
      <c r="D9908" s="77"/>
      <c r="E9908" s="76"/>
      <c r="F9908" s="76"/>
      <c r="G9908" s="17"/>
      <c r="H9908" s="25"/>
    </row>
    <row r="9909" spans="1:8" ht="15.75" customHeight="1" x14ac:dyDescent="0.25">
      <c r="A9909" s="76"/>
      <c r="B9909" s="76"/>
      <c r="C9909" s="76"/>
      <c r="D9909" s="77"/>
      <c r="E9909" s="76"/>
      <c r="F9909" s="76"/>
      <c r="G9909" s="17"/>
      <c r="H9909" s="25"/>
    </row>
    <row r="9910" spans="1:8" ht="15.75" customHeight="1" x14ac:dyDescent="0.25">
      <c r="A9910" s="76"/>
      <c r="B9910" s="76"/>
      <c r="C9910" s="76"/>
      <c r="D9910" s="77"/>
      <c r="E9910" s="76"/>
      <c r="F9910" s="76"/>
      <c r="G9910" s="17"/>
      <c r="H9910" s="25"/>
    </row>
    <row r="9911" spans="1:8" ht="15.75" customHeight="1" x14ac:dyDescent="0.25">
      <c r="A9911" s="76"/>
      <c r="B9911" s="76"/>
      <c r="C9911" s="76"/>
      <c r="D9911" s="77"/>
      <c r="E9911" s="76"/>
      <c r="F9911" s="76"/>
      <c r="G9911" s="17"/>
      <c r="H9911" s="25"/>
    </row>
    <row r="9912" spans="1:8" ht="15.75" customHeight="1" x14ac:dyDescent="0.25">
      <c r="A9912" s="76"/>
      <c r="B9912" s="76"/>
      <c r="C9912" s="76"/>
      <c r="D9912" s="77"/>
      <c r="E9912" s="76"/>
      <c r="F9912" s="76"/>
      <c r="G9912" s="17"/>
      <c r="H9912" s="25"/>
    </row>
    <row r="9913" spans="1:8" ht="15.75" customHeight="1" x14ac:dyDescent="0.25">
      <c r="A9913" s="76"/>
      <c r="B9913" s="76"/>
      <c r="C9913" s="76"/>
      <c r="D9913" s="77"/>
      <c r="E9913" s="76"/>
      <c r="F9913" s="76"/>
      <c r="G9913" s="17"/>
      <c r="H9913" s="25"/>
    </row>
    <row r="9914" spans="1:8" ht="15.75" customHeight="1" x14ac:dyDescent="0.25">
      <c r="A9914" s="76"/>
      <c r="B9914" s="76"/>
      <c r="C9914" s="76"/>
      <c r="D9914" s="77"/>
      <c r="E9914" s="76"/>
      <c r="F9914" s="76"/>
      <c r="G9914" s="17"/>
      <c r="H9914" s="25"/>
    </row>
    <row r="9915" spans="1:8" ht="15.75" customHeight="1" x14ac:dyDescent="0.25">
      <c r="A9915" s="36" t="s">
        <v>21</v>
      </c>
      <c r="B9915" s="36"/>
      <c r="C9915" s="36"/>
      <c r="D9915" s="36"/>
      <c r="E9915" s="36"/>
      <c r="F9915" s="36"/>
      <c r="G9915" s="36"/>
      <c r="H9915" s="36"/>
    </row>
    <row r="9916" spans="1:8" ht="15.75" customHeight="1" x14ac:dyDescent="0.25">
      <c r="A9916" s="17" t="s">
        <v>28</v>
      </c>
      <c r="B9916" s="17"/>
      <c r="C9916" s="17"/>
      <c r="D9916" s="18"/>
      <c r="E9916" s="17"/>
      <c r="F9916" s="19" t="s">
        <v>24</v>
      </c>
      <c r="G9916" s="21" t="s">
        <v>1436</v>
      </c>
      <c r="H9916" s="22"/>
    </row>
    <row r="9917" spans="1:8" ht="15.75" customHeight="1" x14ac:dyDescent="0.3">
      <c r="A9917" s="87" t="inlineStr">
        <is>
          <t>Dealer-002</t>
        </is>
      </c>
      <c r="B9917" s="87"/>
      <c r="C9917" s="17"/>
      <c r="D9917" s="18"/>
      <c r="E9917" s="17"/>
      <c r="F9917" s="19" t="s">
        <v>29</v>
      </c>
      <c r="G9917" s="17" t="s">
        <v>1437</v>
      </c>
      <c r="H9917" s="18"/>
    </row>
    <row r="9918" spans="1:8" ht="15.75" customHeight="1" x14ac:dyDescent="0.3">
      <c r="A9918" s="87" t="inlineStr">
        <is>
          <t>Address line (redacted)</t>
        </is>
      </c>
      <c r="B9918" s="87"/>
      <c r="C9918" s="17"/>
      <c r="D9918" s="18"/>
      <c r="E9918" s="19"/>
      <c r="F9918" s="17"/>
      <c r="G9918" s="17"/>
      <c r="H9918" s="25"/>
    </row>
    <row r="9919" spans="1:8" ht="15.75" customHeight="1" x14ac:dyDescent="0.3">
      <c r="A9919" s="87" t="inlineStr">
        <is>
          <t>Address line (redacted)</t>
        </is>
      </c>
      <c r="B9919" s="87"/>
      <c r="C9919" s="17"/>
      <c r="D9919" s="24"/>
      <c r="E9919" s="17"/>
      <c r="F9919" s="18"/>
      <c r="G9919" s="17"/>
      <c r="H9919" s="25"/>
    </row>
    <row r="9920" spans="1:8" ht="15.75" customHeight="1" x14ac:dyDescent="0.25">
      <c r="D9920" s="24"/>
      <c r="E9920" s="17"/>
      <c r="F9920" s="18"/>
      <c r="G9920" s="17"/>
      <c r="H9920" s="25"/>
    </row>
    <row r="9921" spans="1:8" ht="15.75" customHeight="1" x14ac:dyDescent="0.25">
      <c r="A9921" s="17" t="s">
        <v>34</v>
      </c>
      <c r="B9921" s="17"/>
      <c r="C9921" s="17"/>
      <c r="D9921" s="18"/>
      <c r="E9921" s="17"/>
      <c r="F9921" s="18"/>
      <c r="G9921" s="17"/>
      <c r="H9921" s="25"/>
    </row>
    <row r="9922" spans="1:8" ht="15.75" customHeight="1" x14ac:dyDescent="0.25">
      <c r="A9922" s="17" t="s">
        <v>35</v>
      </c>
      <c r="B9922" s="17"/>
      <c r="C9922" s="17"/>
      <c r="D9922" s="18"/>
      <c r="E9922" s="17"/>
      <c r="F9922" s="18"/>
      <c r="G9922" s="17"/>
      <c r="H9922" s="25"/>
    </row>
    <row r="9923" spans="1:8" ht="15.75" customHeight="1" x14ac:dyDescent="0.25">
      <c r="A9923" s="17" t="s">
        <v>36</v>
      </c>
      <c r="B9923" s="17"/>
      <c r="C9923" s="17"/>
      <c r="D9923" s="18"/>
      <c r="E9923" s="17"/>
      <c r="F9923" s="18"/>
      <c r="G9923" s="17"/>
      <c r="H9923" s="25"/>
    </row>
    <row r="9924" spans="1:8" ht="15.75" customHeight="1" x14ac:dyDescent="0.25">
      <c r="A9924" s="26" t="s">
        <v>37</v>
      </c>
      <c r="B9924" s="27" t="s">
        <v>38</v>
      </c>
      <c r="C9924" s="401"/>
      <c r="D9924" s="922" t="s">
        <v>39</v>
      </c>
      <c r="E9924" s="403" t="s">
        <v>40</v>
      </c>
      <c r="F9924" s="30" t="s">
        <v>41</v>
      </c>
      <c r="G9924" s="31" t="s">
        <v>42</v>
      </c>
      <c r="H9924" s="33" t="s">
        <v>43</v>
      </c>
    </row>
    <row r="9925" spans="1:8" ht="15.75" customHeight="1" x14ac:dyDescent="0.25">
      <c r="A9925" s="344"/>
      <c r="B9925" s="345"/>
      <c r="C9925" s="911"/>
      <c r="D9925" s="911"/>
      <c r="E9925" s="912"/>
      <c r="F9925" s="348"/>
      <c r="G9925" s="346"/>
      <c r="H9925" s="349"/>
    </row>
    <row r="9926" spans="1:8" ht="15.75" customHeight="1" x14ac:dyDescent="0.25">
      <c r="A9926" s="524"/>
      <c r="B9926" s="760" t="s">
        <v>599</v>
      </c>
      <c r="C9926" s="765"/>
      <c r="D9926" s="106"/>
      <c r="E9926" s="106"/>
      <c r="F9926" s="655"/>
      <c r="G9926" s="655"/>
      <c r="H9926" s="725"/>
    </row>
    <row r="9927" spans="1:8" ht="15.75" customHeight="1" x14ac:dyDescent="0.25">
      <c r="A9927" s="524">
        <v>1</v>
      </c>
      <c r="B9927" s="323" t="s">
        <v>1656</v>
      </c>
      <c r="C9927" s="479" t="s">
        <v>1657</v>
      </c>
      <c r="D9927" s="842">
        <v>1</v>
      </c>
      <c r="E9927" s="106">
        <v>6</v>
      </c>
      <c r="F9927" s="649">
        <f>+E9927*D9927</f>
      </c>
      <c r="G9927" s="655">
        <v>1</v>
      </c>
      <c r="H9927" s="725">
        <f>+G9927*F9927</f>
      </c>
    </row>
    <row r="9928" spans="1:8" ht="15.75" customHeight="1" x14ac:dyDescent="0.25">
      <c r="A9928" s="524"/>
      <c r="B9928" s="760" t="s">
        <v>1956</v>
      </c>
      <c r="C9928" s="765"/>
      <c r="D9928" s="842"/>
      <c r="E9928" s="106"/>
      <c r="F9928" s="649"/>
      <c r="G9928" s="655"/>
      <c r="H9928" s="725"/>
    </row>
    <row r="9929" spans="1:8" ht="15.75" customHeight="1" x14ac:dyDescent="0.25">
      <c r="A9929" s="524">
        <v>2</v>
      </c>
      <c r="B9929" s="323" t="s">
        <v>140</v>
      </c>
      <c r="C9929" s="211" t="s">
        <v>774</v>
      </c>
      <c r="D9929" s="842">
        <v>1</v>
      </c>
      <c r="E9929" s="106">
        <v>6</v>
      </c>
      <c r="F9929" s="649">
        <f>+E9929*D9929</f>
      </c>
      <c r="G9929" s="655">
        <v>1</v>
      </c>
      <c r="H9929" s="725">
        <f>+G9929*F9929</f>
      </c>
    </row>
    <row r="9930" spans="1:8" ht="15.75" customHeight="1" x14ac:dyDescent="0.25">
      <c r="A9930" s="524"/>
      <c r="B9930" s="760" t="s">
        <v>1952</v>
      </c>
      <c r="C9930" s="765"/>
      <c r="D9930" s="842"/>
      <c r="E9930" s="106"/>
      <c r="F9930" s="649"/>
      <c r="G9930" s="655"/>
      <c r="H9930" s="725"/>
    </row>
    <row r="9931" spans="1:8" ht="15.75" customHeight="1" x14ac:dyDescent="0.25">
      <c r="A9931" s="524">
        <v>3</v>
      </c>
      <c r="B9931" s="323" t="s">
        <v>271</v>
      </c>
      <c r="C9931" s="106"/>
      <c r="D9931" s="842">
        <v>1</v>
      </c>
      <c r="E9931" s="106">
        <v>10</v>
      </c>
      <c r="F9931" s="525">
        <f>+E9931*D9931</f>
      </c>
      <c r="G9931" s="106">
        <v>1</v>
      </c>
      <c r="H9931" s="725">
        <f>+G9931*F9931</f>
      </c>
    </row>
    <row r="9932" spans="1:8" ht="15.75" customHeight="1" x14ac:dyDescent="0.25">
      <c r="A9932" s="524"/>
      <c r="B9932" s="760" t="s">
        <v>1957</v>
      </c>
      <c r="C9932" s="765"/>
      <c r="D9932" s="106"/>
      <c r="E9932" s="106"/>
      <c r="F9932" s="649"/>
      <c r="G9932" s="655"/>
      <c r="H9932" s="725"/>
    </row>
    <row r="9933" spans="1:8" ht="15.75" customHeight="1" x14ac:dyDescent="0.25">
      <c r="A9933" s="524">
        <v>4</v>
      </c>
      <c r="B9933" s="323" t="s">
        <v>581</v>
      </c>
      <c r="C9933" s="106" t="s">
        <v>1959</v>
      </c>
      <c r="D9933" s="106">
        <v>2</v>
      </c>
      <c r="E9933" s="106">
        <v>100</v>
      </c>
      <c r="F9933" s="649">
        <v>199</v>
      </c>
      <c r="G9933" s="655">
        <v>1</v>
      </c>
      <c r="H9933" s="725">
        <f>+G9933*F9933</f>
      </c>
    </row>
    <row r="9934" spans="1:8" ht="15.75" customHeight="1" x14ac:dyDescent="0.25">
      <c r="A9934" s="524"/>
      <c r="B9934" s="907"/>
      <c r="C9934" s="908"/>
      <c r="D9934" s="247"/>
      <c r="E9934" s="247"/>
      <c r="F9934" s="109"/>
      <c r="G9934" s="247"/>
      <c r="H9934" s="725"/>
    </row>
    <row r="9935" spans="1:8" ht="15.75" customHeight="1" x14ac:dyDescent="0.25">
      <c r="A9935" s="62"/>
      <c r="B9935" s="63"/>
      <c r="C9935" s="667" t="s">
        <v>58</v>
      </c>
      <c r="D9935" s="338">
        <f>SUM(D9927:D9934)</f>
      </c>
      <c r="E9935" s="28"/>
      <c r="F9935" s="338">
        <f>SUM(F9927:F9934)</f>
      </c>
      <c r="G9935" s="339"/>
      <c r="H9935" s="328">
        <f>SUM(H9926:H9934)</f>
      </c>
    </row>
    <row r="9936" spans="1:8" ht="15.75" customHeight="1" x14ac:dyDescent="0.25">
      <c r="A9936" s="69"/>
      <c r="B9936" s="70"/>
      <c r="C9936" s="70"/>
      <c r="D9936" s="71"/>
      <c r="E9936" s="70"/>
      <c r="F9936" s="72"/>
      <c r="G9936" s="73"/>
      <c r="H9936" s="74"/>
    </row>
    <row r="9937" spans="1:8" ht="15.75" customHeight="1" x14ac:dyDescent="0.25">
      <c r="A9937" s="85" t="s">
        <v>72</v>
      </c>
      <c r="B9937" s="85"/>
      <c r="C9937" s="85"/>
      <c r="D9937" s="85"/>
      <c r="E9937" s="85"/>
      <c r="F9937" s="85"/>
      <c r="G9937" s="85"/>
      <c r="H9937" s="85"/>
    </row>
    <row r="9938" spans="1:8" ht="15.75" customHeight="1" x14ac:dyDescent="0.25">
      <c r="A9938" s="76"/>
      <c r="B9938" s="909"/>
      <c r="C9938" s="909"/>
      <c r="D9938" s="910"/>
      <c r="E9938" s="76" t="s">
        <v>60</v>
      </c>
      <c r="F9938" s="76"/>
      <c r="G9938" s="17"/>
      <c r="H9938" s="25"/>
    </row>
    <row r="9939" spans="1:8" ht="15.75" customHeight="1" x14ac:dyDescent="0.25">
      <c r="A9939" s="76"/>
      <c r="B9939" s="909"/>
      <c r="C9939" s="909"/>
      <c r="D9939" s="910"/>
      <c r="E9939" s="76"/>
      <c r="F9939" s="76"/>
      <c r="G9939" s="17"/>
      <c r="H9939" s="25"/>
    </row>
    <row r="9940" spans="1:8" ht="15.75" customHeight="1" x14ac:dyDescent="0.25">
      <c r="A9940" s="76"/>
      <c r="B9940" s="909"/>
      <c r="C9940" s="909"/>
      <c r="D9940" s="910"/>
      <c r="E9940" s="76"/>
      <c r="F9940" s="76"/>
      <c r="G9940" s="17"/>
      <c r="H9940" s="25"/>
    </row>
    <row r="9941" spans="1:8" ht="15.75" customHeight="1" x14ac:dyDescent="0.25">
      <c r="A9941" s="76"/>
      <c r="B9941" s="909"/>
      <c r="C9941" s="909"/>
      <c r="D9941" s="910"/>
      <c r="E9941" s="76" t="s">
        <v>61</v>
      </c>
      <c r="F9941" s="76"/>
      <c r="G9941" s="17"/>
      <c r="H9941" s="25"/>
    </row>
    <row r="9942" spans="1:8" ht="15.75" customHeight="1" x14ac:dyDescent="0.25">
      <c r="D9942" s="9"/>
      <c r="H9942" s="9"/>
    </row>
    <row r="9943" spans="1:8" ht="15.75" customHeight="1" x14ac:dyDescent="0.25">
      <c r="D9943" s="9"/>
      <c r="H9943" s="9"/>
    </row>
    <row r="9944" spans="1:8" ht="15.75" customHeight="1" x14ac:dyDescent="0.25">
      <c r="D9944" s="9"/>
      <c r="H9944" s="9"/>
    </row>
    <row r="9945" spans="1:8" ht="15.75" customHeight="1" x14ac:dyDescent="0.25">
      <c r="D9945" s="9"/>
      <c r="H9945" s="9"/>
    </row>
    <row r="9946" spans="1:8" ht="15.75" customHeight="1" x14ac:dyDescent="0.25">
      <c r="D9946" s="9"/>
      <c r="H9946" s="9"/>
    </row>
    <row r="9947" spans="1:8" ht="15.75" customHeight="1" x14ac:dyDescent="0.25">
      <c r="D9947" s="9"/>
      <c r="H9947" s="9"/>
    </row>
    <row r="9948" spans="1:8" ht="15.75" customHeight="1" x14ac:dyDescent="0.25">
      <c r="D9948" s="9"/>
      <c r="H9948" s="9"/>
    </row>
    <row r="9949" spans="1:8" ht="15.75" customHeight="1" x14ac:dyDescent="0.25">
      <c r="D9949" s="9"/>
      <c r="H9949" s="9"/>
    </row>
    <row r="9950" spans="1:8" ht="15.75" customHeight="1" x14ac:dyDescent="0.25">
      <c r="D9950" s="9"/>
      <c r="H9950" s="9"/>
    </row>
    <row r="9951" spans="1:8" ht="15.75" customHeight="1" x14ac:dyDescent="0.25">
      <c r="D9951" s="9"/>
      <c r="H9951" s="9"/>
    </row>
    <row r="9952" spans="1:8" ht="15.75" customHeight="1" x14ac:dyDescent="0.25">
      <c r="D9952" s="9"/>
      <c r="H9952" s="9"/>
    </row>
    <row r="9953" spans="1:8" ht="15.75" customHeight="1" x14ac:dyDescent="0.25">
      <c r="D9953" s="9"/>
      <c r="H9953" s="9"/>
    </row>
    <row r="9954" spans="1:8" ht="15.75" customHeight="1" x14ac:dyDescent="0.25">
      <c r="D9954" s="9"/>
      <c r="H9954" s="9"/>
    </row>
    <row r="9955" spans="1:8" ht="15.75" customHeight="1" x14ac:dyDescent="0.25">
      <c r="D9955" s="9"/>
      <c r="H9955" s="9"/>
    </row>
    <row r="9956" spans="1:8" ht="15.75" customHeight="1" x14ac:dyDescent="0.25">
      <c r="D9956" s="9"/>
      <c r="H9956" s="9"/>
    </row>
    <row r="9957" spans="1:8" ht="15.75" customHeight="1" x14ac:dyDescent="0.25">
      <c r="D9957" s="9"/>
      <c r="H9957" s="9"/>
    </row>
    <row r="9958" spans="1:8" ht="15.75" customHeight="1" x14ac:dyDescent="0.25">
      <c r="D9958" s="9"/>
      <c r="H9958" s="9"/>
    </row>
    <row r="9959" spans="1:8" ht="15.75" customHeight="1" x14ac:dyDescent="0.25">
      <c r="D9959" s="9"/>
      <c r="H9959" s="9"/>
    </row>
    <row r="9960" spans="1:8" ht="15.75" customHeight="1" x14ac:dyDescent="0.25">
      <c r="A9960" s="36" t="s">
        <v>21</v>
      </c>
      <c r="B9960" s="36"/>
      <c r="C9960" s="36"/>
      <c r="D9960" s="36"/>
      <c r="E9960" s="36"/>
      <c r="F9960" s="36"/>
      <c r="G9960" s="36"/>
      <c r="H9960" s="36"/>
    </row>
    <row r="9961" spans="1:8" ht="15.75" customHeight="1" x14ac:dyDescent="0.25">
      <c r="A9961" s="17" t="s">
        <v>28</v>
      </c>
      <c r="B9961" s="17"/>
      <c r="C9961" s="17"/>
      <c r="D9961" s="18"/>
      <c r="E9961" s="17"/>
      <c r="F9961" s="19" t="s">
        <v>24</v>
      </c>
      <c r="G9961" s="21" t="s">
        <v>1436</v>
      </c>
      <c r="H9961" s="22"/>
    </row>
    <row r="9962" spans="1:8" ht="15.75" customHeight="1" x14ac:dyDescent="0.3">
      <c r="A9962" s="87" t="inlineStr">
        <is>
          <t>Dealer-018</t>
        </is>
      </c>
      <c r="B9962" s="87"/>
      <c r="C9962" s="17"/>
      <c r="D9962" s="18"/>
      <c r="E9962" s="17"/>
      <c r="F9962" s="19" t="s">
        <v>29</v>
      </c>
      <c r="G9962" s="17" t="s">
        <v>1438</v>
      </c>
      <c r="H9962" s="18"/>
    </row>
    <row r="9963" spans="1:8" ht="15.75" customHeight="1" x14ac:dyDescent="0.3">
      <c r="A9963" s="87" t="inlineStr">
        <is>
          <t>Through: Transporter-006</t>
        </is>
      </c>
      <c r="B9963" s="87"/>
      <c r="C9963" s="17"/>
      <c r="D9963" s="18"/>
      <c r="E9963" s="19"/>
      <c r="F9963" s="17"/>
      <c r="G9963" s="17"/>
      <c r="H9963" s="25"/>
    </row>
    <row r="9964" spans="1:8" ht="15.75" customHeight="1" x14ac:dyDescent="0.25">
      <c r="A9964" s="86" t="inlineStr">
        <is>
          <t>Through: Transporter-001</t>
        </is>
      </c>
      <c r="B9964" s="86"/>
      <c r="C9964" s="17"/>
      <c r="D9964" s="18"/>
      <c r="E9964" s="19"/>
      <c r="F9964" s="17"/>
      <c r="G9964" s="17"/>
      <c r="H9964" s="25"/>
    </row>
    <row r="9965" spans="1:8" ht="15.75" customHeight="1" x14ac:dyDescent="0.25">
      <c r="A9965" s="86"/>
      <c r="B9965" s="86" t="inlineStr">
        <is>
          <t>Address line (redacted)</t>
        </is>
      </c>
      <c r="C9965" s="17"/>
      <c r="D9965" s="18"/>
      <c r="E9965" s="19"/>
      <c r="F9965" s="17"/>
      <c r="G9965" s="17"/>
      <c r="H9965" s="25"/>
    </row>
    <row r="9966" spans="1:8" ht="15.75" customHeight="1" x14ac:dyDescent="0.25">
      <c r="A9966" s="86"/>
      <c r="B9966" s="86" t="inlineStr">
        <is>
          <t>Address line (redacted)</t>
        </is>
      </c>
      <c r="C9966" s="17"/>
      <c r="D9966" s="24"/>
      <c r="E9966" s="17"/>
      <c r="F9966" s="18"/>
      <c r="G9966" s="17"/>
      <c r="H9966" s="25"/>
    </row>
    <row r="9967" spans="1:8" ht="15.75" customHeight="1" x14ac:dyDescent="0.25">
      <c r="D9967" s="24"/>
      <c r="E9967" s="17"/>
      <c r="F9967" s="18"/>
      <c r="G9967" s="17"/>
      <c r="H9967" s="25"/>
    </row>
    <row r="9968" spans="1:8" ht="15.75" customHeight="1" x14ac:dyDescent="0.25">
      <c r="A9968" s="17" t="s">
        <v>34</v>
      </c>
      <c r="B9968" s="17"/>
      <c r="C9968" s="17"/>
      <c r="D9968" s="18"/>
      <c r="E9968" s="17"/>
      <c r="F9968" s="18"/>
      <c r="G9968" s="17"/>
      <c r="H9968" s="25"/>
    </row>
    <row r="9969" spans="1:8" ht="15.75" customHeight="1" x14ac:dyDescent="0.25">
      <c r="A9969" s="17" t="s">
        <v>35</v>
      </c>
      <c r="B9969" s="17"/>
      <c r="C9969" s="17"/>
      <c r="D9969" s="18"/>
      <c r="E9969" s="17"/>
      <c r="F9969" s="18"/>
      <c r="G9969" s="17"/>
      <c r="H9969" s="25"/>
    </row>
    <row r="9970" spans="1:8" ht="15.75" customHeight="1" x14ac:dyDescent="0.25">
      <c r="A9970" s="17" t="s">
        <v>36</v>
      </c>
      <c r="B9970" s="17"/>
      <c r="C9970" s="17"/>
      <c r="D9970" s="18"/>
      <c r="E9970" s="17"/>
      <c r="F9970" s="18"/>
      <c r="G9970" s="17"/>
      <c r="H9970" s="25"/>
    </row>
    <row r="9971" spans="1:8" ht="15.75" customHeight="1" x14ac:dyDescent="0.25">
      <c r="A9971" s="26" t="s">
        <v>37</v>
      </c>
      <c r="B9971" s="27" t="s">
        <v>38</v>
      </c>
      <c r="C9971" s="401"/>
      <c r="D9971" s="922" t="s">
        <v>39</v>
      </c>
      <c r="E9971" s="403" t="s">
        <v>40</v>
      </c>
      <c r="F9971" s="30" t="s">
        <v>41</v>
      </c>
      <c r="G9971" s="31" t="s">
        <v>42</v>
      </c>
      <c r="H9971" s="33" t="s">
        <v>43</v>
      </c>
    </row>
    <row r="9972" spans="1:8" ht="15.75" customHeight="1" x14ac:dyDescent="0.25">
      <c r="A9972" s="344"/>
      <c r="B9972" s="345"/>
      <c r="C9972" s="911"/>
      <c r="D9972" s="911"/>
      <c r="E9972" s="912"/>
      <c r="F9972" s="348"/>
      <c r="G9972" s="346"/>
      <c r="H9972" s="349"/>
    </row>
    <row r="9973" spans="1:8" ht="15.75" customHeight="1" x14ac:dyDescent="0.25">
      <c r="A9973" s="524"/>
      <c r="B9973" s="760" t="s">
        <v>599</v>
      </c>
      <c r="C9973" s="765"/>
      <c r="D9973" s="106"/>
      <c r="E9973" s="106"/>
      <c r="F9973" s="655"/>
      <c r="G9973" s="655"/>
      <c r="H9973" s="725"/>
    </row>
    <row r="9974" spans="1:8" ht="15.75" customHeight="1" x14ac:dyDescent="0.25">
      <c r="A9974" s="524">
        <v>1</v>
      </c>
      <c r="B9974" s="323" t="s">
        <v>177</v>
      </c>
      <c r="C9974" s="479" t="s">
        <v>457</v>
      </c>
      <c r="D9974" s="964">
        <v>4</v>
      </c>
      <c r="E9974" s="652">
        <v>6</v>
      </c>
      <c r="F9974" s="649">
        <v>23</v>
      </c>
      <c r="G9974" s="655">
        <v>1</v>
      </c>
      <c r="H9974" s="725">
        <f>+G9974*F9974</f>
      </c>
    </row>
    <row r="9975" spans="1:8" ht="15.75" customHeight="1" x14ac:dyDescent="0.25">
      <c r="A9975" s="524"/>
      <c r="B9975" s="677" t="s">
        <v>177</v>
      </c>
      <c r="C9975" s="479" t="s">
        <v>457</v>
      </c>
      <c r="D9975" s="965"/>
      <c r="E9975" s="653"/>
      <c r="F9975" s="649">
        <v>1</v>
      </c>
      <c r="G9975" s="775" t="s">
        <v>571</v>
      </c>
      <c r="H9975" s="725"/>
    </row>
    <row r="9976" spans="1:8" ht="15.75" customHeight="1" x14ac:dyDescent="0.25">
      <c r="A9976" s="524"/>
      <c r="B9976" s="760" t="s">
        <v>1055</v>
      </c>
      <c r="C9976" s="765"/>
      <c r="D9976" s="842"/>
      <c r="E9976" s="106"/>
      <c r="F9976" s="649"/>
      <c r="G9976" s="655"/>
      <c r="H9976" s="725"/>
    </row>
    <row r="9977" spans="1:8" ht="15.75" customHeight="1" x14ac:dyDescent="0.25">
      <c r="A9977" s="524">
        <v>2</v>
      </c>
      <c r="B9977" s="323" t="s">
        <v>133</v>
      </c>
      <c r="C9977" s="211" t="s">
        <v>945</v>
      </c>
      <c r="D9977" s="964">
        <v>4</v>
      </c>
      <c r="E9977" s="652">
        <v>6</v>
      </c>
      <c r="F9977" s="649">
        <v>23</v>
      </c>
      <c r="G9977" s="655">
        <v>1</v>
      </c>
      <c r="H9977" s="725">
        <f>+G9977*F9977</f>
      </c>
    </row>
    <row r="9978" spans="1:8" ht="15.75" customHeight="1" x14ac:dyDescent="0.25">
      <c r="A9978" s="524"/>
      <c r="B9978" s="323" t="s">
        <v>133</v>
      </c>
      <c r="C9978" s="211" t="s">
        <v>945</v>
      </c>
      <c r="D9978" s="965"/>
      <c r="E9978" s="653"/>
      <c r="F9978" s="649">
        <v>1</v>
      </c>
      <c r="G9978" s="775" t="s">
        <v>571</v>
      </c>
      <c r="H9978" s="725"/>
    </row>
    <row r="9979" spans="1:8" ht="15.75" customHeight="1" x14ac:dyDescent="0.25">
      <c r="A9979" s="524">
        <v>3</v>
      </c>
      <c r="B9979" s="677" t="s">
        <v>1962</v>
      </c>
      <c r="C9979" s="211" t="s">
        <v>951</v>
      </c>
      <c r="D9979" s="842">
        <v>2</v>
      </c>
      <c r="E9979" s="106">
        <v>4</v>
      </c>
      <c r="F9979" s="649">
        <f>+E9979*D9979</f>
      </c>
      <c r="G9979" s="655">
        <v>1</v>
      </c>
      <c r="H9979" s="725">
        <f>+G9979*F9979</f>
      </c>
    </row>
    <row r="9980" spans="1:8" ht="15.75" customHeight="1" x14ac:dyDescent="0.25">
      <c r="A9980" s="524"/>
      <c r="B9980" s="760" t="s">
        <v>1623</v>
      </c>
      <c r="C9980" s="765"/>
      <c r="D9980" s="842"/>
      <c r="E9980" s="106"/>
      <c r="F9980" s="649"/>
      <c r="G9980" s="655"/>
      <c r="H9980" s="725"/>
    </row>
    <row r="9981" spans="1:8" ht="15.75" customHeight="1" x14ac:dyDescent="0.25">
      <c r="A9981" s="524">
        <v>4</v>
      </c>
      <c r="B9981" s="323" t="s">
        <v>1963</v>
      </c>
      <c r="C9981" s="323" t="s">
        <v>373</v>
      </c>
      <c r="D9981" s="106">
        <v>2</v>
      </c>
      <c r="E9981" s="106">
        <v>5</v>
      </c>
      <c r="F9981" s="649">
        <f>+E9981*D9981</f>
      </c>
      <c r="G9981" s="655">
        <v>1</v>
      </c>
      <c r="H9981" s="725">
        <f>+G9981*F9981</f>
      </c>
    </row>
    <row r="9982" spans="1:8" ht="15.75" customHeight="1" x14ac:dyDescent="0.25">
      <c r="A9982" s="524"/>
      <c r="B9982" s="323"/>
      <c r="C9982" s="387"/>
      <c r="D9982" s="247"/>
      <c r="E9982" s="247"/>
      <c r="F9982" s="732"/>
      <c r="G9982" s="731"/>
      <c r="H9982" s="725"/>
    </row>
    <row r="9983" spans="1:8" ht="15" customHeight="1" x14ac:dyDescent="0.25">
      <c r="A9983" s="524"/>
      <c r="B9983" s="715" t="s">
        <v>1964</v>
      </c>
      <c r="C9983" s="716"/>
      <c r="D9983" s="247"/>
      <c r="E9983" s="247"/>
      <c r="F9983" s="732"/>
      <c r="G9983" s="731"/>
      <c r="H9983" s="725"/>
    </row>
    <row r="9984" spans="1:8" ht="15.75" customHeight="1" x14ac:dyDescent="0.25">
      <c r="A9984" s="524"/>
      <c r="B9984" s="966"/>
      <c r="C9984" s="967"/>
      <c r="D9984" s="247"/>
      <c r="E9984" s="247"/>
      <c r="F9984" s="732"/>
      <c r="G9984" s="731"/>
      <c r="H9984" s="725"/>
    </row>
    <row r="9985" spans="1:8" ht="15.75" customHeight="1" x14ac:dyDescent="0.25">
      <c r="A9985" s="524"/>
      <c r="B9985" s="966"/>
      <c r="C9985" s="967"/>
      <c r="D9985" s="247"/>
      <c r="E9985" s="247"/>
      <c r="F9985" s="732"/>
      <c r="G9985" s="731"/>
      <c r="H9985" s="725"/>
    </row>
    <row r="9986" spans="1:8" ht="15.75" customHeight="1" x14ac:dyDescent="0.25">
      <c r="A9986" s="524"/>
      <c r="B9986" s="968"/>
      <c r="C9986" s="969"/>
      <c r="D9986" s="247"/>
      <c r="E9986" s="247"/>
      <c r="F9986" s="732"/>
      <c r="G9986" s="731"/>
      <c r="H9986" s="725"/>
    </row>
    <row r="9987" spans="1:8" ht="15.75" customHeight="1" x14ac:dyDescent="0.25">
      <c r="A9987" s="524"/>
      <c r="B9987" s="323"/>
      <c r="C9987" s="387"/>
      <c r="D9987" s="247"/>
      <c r="E9987" s="247"/>
      <c r="F9987" s="732"/>
      <c r="G9987" s="731"/>
      <c r="H9987" s="725"/>
    </row>
    <row r="9988" spans="1:8" ht="15.75" customHeight="1" x14ac:dyDescent="0.25">
      <c r="A9988" s="524"/>
      <c r="B9988" s="323"/>
      <c r="C9988" s="387"/>
      <c r="D9988" s="247"/>
      <c r="E9988" s="247"/>
      <c r="F9988" s="732"/>
      <c r="G9988" s="731"/>
      <c r="H9988" s="725"/>
    </row>
    <row r="9989" spans="1:8" ht="15.75" customHeight="1" x14ac:dyDescent="0.25">
      <c r="A9989" s="524"/>
      <c r="B9989" s="323"/>
      <c r="C9989" s="387"/>
      <c r="D9989" s="247"/>
      <c r="E9989" s="247"/>
      <c r="F9989" s="732"/>
      <c r="G9989" s="731"/>
      <c r="H9989" s="725"/>
    </row>
    <row r="9990" spans="1:8" ht="15.75" customHeight="1" x14ac:dyDescent="0.25">
      <c r="A9990" s="524"/>
      <c r="B9990" s="907"/>
      <c r="C9990" s="908"/>
      <c r="D9990" s="247"/>
      <c r="E9990" s="247"/>
      <c r="F9990" s="109"/>
      <c r="G9990" s="247"/>
      <c r="H9990" s="725"/>
    </row>
    <row r="9991" spans="1:8" ht="15.75" customHeight="1" x14ac:dyDescent="0.25">
      <c r="A9991" s="62"/>
      <c r="B9991" s="63"/>
      <c r="C9991" s="667" t="s">
        <v>58</v>
      </c>
      <c r="D9991" s="338">
        <f>SUM(D9974:D9990)</f>
      </c>
      <c r="E9991" s="28"/>
      <c r="F9991" s="338">
        <f>SUM(F9974:F9990)</f>
      </c>
      <c r="G9991" s="339"/>
      <c r="H9991" s="328">
        <f>SUM(H9974:H9990)</f>
      </c>
    </row>
    <row r="9992" spans="1:8" ht="15.75" customHeight="1" x14ac:dyDescent="0.25">
      <c r="A9992" s="69"/>
      <c r="B9992" s="70"/>
      <c r="C9992" s="70"/>
      <c r="D9992" s="71"/>
      <c r="E9992" s="70"/>
      <c r="F9992" s="72"/>
      <c r="G9992" s="73"/>
      <c r="H9992" s="74"/>
    </row>
    <row r="9993" spans="1:8" ht="15.75" customHeight="1" x14ac:dyDescent="0.25">
      <c r="A9993" s="85" t="s">
        <v>72</v>
      </c>
      <c r="B9993" s="85"/>
      <c r="C9993" s="85"/>
      <c r="D9993" s="85"/>
      <c r="E9993" s="85"/>
      <c r="F9993" s="85"/>
      <c r="G9993" s="85"/>
      <c r="H9993" s="85"/>
    </row>
    <row r="9994" spans="1:8" ht="15.75" customHeight="1" x14ac:dyDescent="0.25">
      <c r="A9994" s="76"/>
      <c r="B9994" s="909"/>
      <c r="C9994" s="909"/>
      <c r="D9994" s="910"/>
      <c r="E9994" s="76" t="s">
        <v>60</v>
      </c>
      <c r="F9994" s="76"/>
      <c r="G9994" s="17"/>
      <c r="H9994" s="25"/>
    </row>
    <row r="9995" spans="1:8" ht="15.75" customHeight="1" x14ac:dyDescent="0.25">
      <c r="A9995" s="76"/>
      <c r="B9995" s="909"/>
      <c r="C9995" s="909"/>
      <c r="D9995" s="910"/>
      <c r="E9995" s="76"/>
      <c r="F9995" s="76"/>
      <c r="G9995" s="17"/>
      <c r="H9995" s="25"/>
    </row>
    <row r="9996" spans="1:8" ht="15.75" customHeight="1" x14ac:dyDescent="0.25">
      <c r="A9996" s="76"/>
      <c r="B9996" s="909"/>
      <c r="C9996" s="909"/>
      <c r="D9996" s="910"/>
      <c r="E9996" s="76"/>
      <c r="F9996" s="76"/>
      <c r="G9996" s="17"/>
      <c r="H9996" s="25"/>
    </row>
    <row r="9997" spans="1:8" ht="15.75" customHeight="1" x14ac:dyDescent="0.25">
      <c r="A9997" s="76"/>
      <c r="B9997" s="909"/>
      <c r="C9997" s="909"/>
      <c r="D9997" s="910"/>
      <c r="E9997" s="76" t="s">
        <v>61</v>
      </c>
      <c r="F9997" s="76"/>
      <c r="G9997" s="17"/>
      <c r="H9997" s="25"/>
    </row>
    <row r="9998" spans="1:8" ht="15.75" customHeight="1" x14ac:dyDescent="0.25">
      <c r="D9998" s="9"/>
      <c r="H9998" s="9"/>
    </row>
    <row r="9999" spans="1:8" ht="15.75" customHeight="1" x14ac:dyDescent="0.25">
      <c r="D9999" s="9"/>
      <c r="H9999" s="9"/>
    </row>
    <row r="10000" spans="1:8" ht="15.75" customHeight="1" x14ac:dyDescent="0.25">
      <c r="D10000" s="9"/>
      <c r="H10000" s="9"/>
    </row>
    <row r="10001" spans="1:8" ht="15.75" customHeight="1" x14ac:dyDescent="0.25">
      <c r="D10001" s="9"/>
      <c r="H10001" s="9"/>
    </row>
    <row r="10002" spans="1:8" ht="15.75" customHeight="1" x14ac:dyDescent="0.25">
      <c r="D10002" s="9"/>
      <c r="H10002" s="9"/>
    </row>
    <row r="10003" spans="1:8" ht="15.75" customHeight="1" x14ac:dyDescent="0.25">
      <c r="D10003" s="9"/>
      <c r="H10003" s="9"/>
    </row>
    <row r="10004" spans="1:8" ht="15.75" customHeight="1" x14ac:dyDescent="0.25">
      <c r="D10004" s="9"/>
      <c r="H10004" s="9"/>
    </row>
    <row r="10005" spans="1:8" ht="15.75" customHeight="1" x14ac:dyDescent="0.25">
      <c r="A10005" s="36" t="s">
        <v>21</v>
      </c>
      <c r="B10005" s="36"/>
      <c r="C10005" s="36"/>
      <c r="D10005" s="36"/>
      <c r="E10005" s="36"/>
      <c r="F10005" s="36"/>
      <c r="G10005" s="36"/>
      <c r="H10005" s="36"/>
    </row>
    <row r="10006" spans="1:8" ht="15.75" customHeight="1" x14ac:dyDescent="0.25">
      <c r="A10006" s="17" t="s">
        <v>28</v>
      </c>
      <c r="B10006" s="17"/>
      <c r="C10006" s="17"/>
      <c r="D10006" s="18"/>
      <c r="E10006" s="17"/>
      <c r="F10006" s="19" t="s">
        <v>24</v>
      </c>
      <c r="G10006" s="21" t="s">
        <v>1439</v>
      </c>
      <c r="H10006" s="22"/>
    </row>
    <row r="10007" spans="1:8" ht="15.75" customHeight="1" x14ac:dyDescent="0.3">
      <c r="A10007" s="87" t="inlineStr">
        <is>
          <t>Dealer-002</t>
        </is>
      </c>
      <c r="B10007" s="87"/>
      <c r="C10007" s="17"/>
      <c r="D10007" s="18"/>
      <c r="E10007" s="17"/>
      <c r="F10007" s="19" t="s">
        <v>29</v>
      </c>
      <c r="G10007" s="17" t="s">
        <v>1440</v>
      </c>
      <c r="H10007" s="18"/>
    </row>
    <row r="10008" spans="1:8" ht="15.75" customHeight="1" x14ac:dyDescent="0.3">
      <c r="A10008" s="87" t="inlineStr">
        <is>
          <t>Address line (redacted)</t>
        </is>
      </c>
      <c r="B10008" s="87"/>
      <c r="C10008" s="17"/>
      <c r="D10008" s="18"/>
      <c r="E10008" s="19"/>
      <c r="F10008" s="17"/>
      <c r="G10008" s="17"/>
      <c r="H10008" s="25"/>
    </row>
    <row r="10009" spans="1:8" ht="15.75" customHeight="1" x14ac:dyDescent="0.3">
      <c r="A10009" s="87" t="inlineStr">
        <is>
          <t>Address line (redacted)</t>
        </is>
      </c>
      <c r="B10009" s="87"/>
      <c r="C10009" s="17"/>
      <c r="D10009" s="24"/>
      <c r="E10009" s="17"/>
      <c r="F10009" s="18"/>
      <c r="G10009" s="17"/>
      <c r="H10009" s="25"/>
    </row>
    <row r="10010" spans="1:8" ht="15.75" customHeight="1" x14ac:dyDescent="0.25">
      <c r="D10010" s="24"/>
      <c r="E10010" s="17"/>
      <c r="F10010" s="18"/>
      <c r="G10010" s="17"/>
      <c r="H10010" s="25"/>
    </row>
    <row r="10011" spans="1:8" ht="15.75" customHeight="1" x14ac:dyDescent="0.25">
      <c r="A10011" s="17" t="s">
        <v>34</v>
      </c>
      <c r="B10011" s="17"/>
      <c r="C10011" s="17"/>
      <c r="D10011" s="18"/>
      <c r="E10011" s="17"/>
      <c r="F10011" s="18"/>
      <c r="G10011" s="17"/>
      <c r="H10011" s="25"/>
    </row>
    <row r="10012" spans="1:8" ht="15.75" customHeight="1" x14ac:dyDescent="0.25">
      <c r="A10012" s="17" t="s">
        <v>35</v>
      </c>
      <c r="B10012" s="17"/>
      <c r="C10012" s="17"/>
      <c r="D10012" s="18"/>
      <c r="E10012" s="17"/>
      <c r="F10012" s="18"/>
      <c r="G10012" s="17"/>
      <c r="H10012" s="25"/>
    </row>
    <row r="10013" spans="1:8" ht="15.75" customHeight="1" x14ac:dyDescent="0.25">
      <c r="A10013" s="17" t="s">
        <v>36</v>
      </c>
      <c r="B10013" s="17"/>
      <c r="C10013" s="17"/>
      <c r="D10013" s="18"/>
      <c r="E10013" s="17"/>
      <c r="F10013" s="18"/>
      <c r="G10013" s="17"/>
      <c r="H10013" s="25"/>
    </row>
    <row r="10014" spans="1:8" ht="15.75" customHeight="1" x14ac:dyDescent="0.25">
      <c r="A10014" s="26" t="s">
        <v>37</v>
      </c>
      <c r="B10014" s="27" t="s">
        <v>38</v>
      </c>
      <c r="C10014" s="401"/>
      <c r="D10014" s="922" t="s">
        <v>39</v>
      </c>
      <c r="E10014" s="403" t="s">
        <v>40</v>
      </c>
      <c r="F10014" s="30" t="s">
        <v>41</v>
      </c>
      <c r="G10014" s="31" t="s">
        <v>42</v>
      </c>
      <c r="H10014" s="33" t="s">
        <v>43</v>
      </c>
    </row>
    <row r="10015" spans="1:8" ht="15.75" customHeight="1" x14ac:dyDescent="0.25">
      <c r="A10015" s="344"/>
      <c r="B10015" s="345"/>
      <c r="C10015" s="911"/>
      <c r="D10015" s="911"/>
      <c r="E10015" s="912"/>
      <c r="F10015" s="348"/>
      <c r="G10015" s="346"/>
      <c r="H10015" s="349"/>
    </row>
    <row r="10016" spans="1:8" ht="15.75" customHeight="1" x14ac:dyDescent="0.25">
      <c r="A10016" s="524"/>
      <c r="B10016" s="760" t="s">
        <v>12</v>
      </c>
      <c r="C10016" s="765"/>
      <c r="D10016" s="106"/>
      <c r="E10016" s="106"/>
      <c r="F10016" s="655"/>
      <c r="G10016" s="655"/>
      <c r="H10016" s="725"/>
    </row>
    <row r="10017" spans="1:8" ht="15.75" customHeight="1" x14ac:dyDescent="0.25">
      <c r="A10017" s="524">
        <v>1</v>
      </c>
      <c r="B10017" s="323" t="s">
        <v>1965</v>
      </c>
      <c r="C10017" s="112" t="s">
        <v>525</v>
      </c>
      <c r="D10017" s="842">
        <v>4</v>
      </c>
      <c r="E10017" s="106">
        <v>10</v>
      </c>
      <c r="F10017" s="649">
        <f t="shared" ref="F10017:F10018" si="409">+E10017*D10017</f>
      </c>
      <c r="G10017" s="655">
        <v>1</v>
      </c>
      <c r="H10017" s="725">
        <f t="shared" ref="H10017:H10018" si="410">+G10017*F10017</f>
      </c>
    </row>
    <row r="10018" spans="1:8" ht="15.75" customHeight="1" x14ac:dyDescent="0.25">
      <c r="A10018" s="524">
        <v>2</v>
      </c>
      <c r="B10018" s="323" t="s">
        <v>1966</v>
      </c>
      <c r="C10018" s="112" t="s">
        <v>527</v>
      </c>
      <c r="D10018" s="842">
        <v>1</v>
      </c>
      <c r="E10018" s="106">
        <v>10</v>
      </c>
      <c r="F10018" s="649">
        <f t="shared" si="409"/>
      </c>
      <c r="G10018" s="655">
        <v>1</v>
      </c>
      <c r="H10018" s="725">
        <f t="shared" si="410"/>
      </c>
    </row>
    <row r="10019" spans="1:8" ht="15.75" customHeight="1" x14ac:dyDescent="0.25">
      <c r="A10019" s="524"/>
      <c r="B10019" s="323"/>
      <c r="C10019" s="479"/>
      <c r="D10019" s="842"/>
      <c r="E10019" s="106"/>
      <c r="F10019" s="649"/>
      <c r="G10019" s="655"/>
      <c r="H10019" s="725"/>
    </row>
    <row r="10020" spans="1:8" ht="15.75" customHeight="1" x14ac:dyDescent="0.25">
      <c r="A10020" s="524"/>
      <c r="B10020" s="323"/>
      <c r="C10020" s="106"/>
      <c r="D10020" s="106"/>
      <c r="E10020" s="106"/>
      <c r="F10020" s="649"/>
      <c r="G10020" s="655"/>
      <c r="H10020" s="725"/>
    </row>
    <row r="10021" spans="1:8" ht="15.75" customHeight="1" x14ac:dyDescent="0.25">
      <c r="A10021" s="524"/>
      <c r="B10021" s="907"/>
      <c r="C10021" s="908"/>
      <c r="D10021" s="247"/>
      <c r="E10021" s="247"/>
      <c r="F10021" s="109"/>
      <c r="G10021" s="247"/>
      <c r="H10021" s="725"/>
    </row>
    <row r="10022" spans="1:8" ht="15.75" customHeight="1" x14ac:dyDescent="0.25">
      <c r="A10022" s="62"/>
      <c r="B10022" s="63"/>
      <c r="C10022" s="667" t="s">
        <v>58</v>
      </c>
      <c r="D10022" s="338">
        <f>SUM(D10017:D10021)</f>
      </c>
      <c r="E10022" s="28"/>
      <c r="F10022" s="338">
        <f>SUM(F10017:F10021)</f>
      </c>
      <c r="G10022" s="339"/>
      <c r="H10022" s="328">
        <f>SUM(H10017:H10021)</f>
      </c>
    </row>
    <row r="10023" spans="1:8" ht="15.75" customHeight="1" x14ac:dyDescent="0.25">
      <c r="A10023" s="69"/>
      <c r="B10023" s="70"/>
      <c r="C10023" s="70"/>
      <c r="D10023" s="71"/>
      <c r="E10023" s="70"/>
      <c r="F10023" s="72"/>
      <c r="G10023" s="73"/>
      <c r="H10023" s="74"/>
    </row>
    <row r="10024" spans="1:8" ht="15.75" customHeight="1" x14ac:dyDescent="0.25">
      <c r="A10024" s="85" t="s">
        <v>72</v>
      </c>
      <c r="B10024" s="85"/>
      <c r="C10024" s="85"/>
      <c r="D10024" s="85"/>
      <c r="E10024" s="85"/>
      <c r="F10024" s="85"/>
      <c r="G10024" s="85"/>
      <c r="H10024" s="85"/>
    </row>
    <row r="10025" spans="1:8" ht="15.75" customHeight="1" x14ac:dyDescent="0.25">
      <c r="A10025" s="76"/>
      <c r="B10025" s="909"/>
      <c r="C10025" s="909"/>
      <c r="D10025" s="910"/>
      <c r="E10025" s="76" t="s">
        <v>60</v>
      </c>
      <c r="F10025" s="76"/>
      <c r="G10025" s="17"/>
      <c r="H10025" s="25"/>
    </row>
    <row r="10026" spans="1:8" ht="15.75" customHeight="1" x14ac:dyDescent="0.25">
      <c r="A10026" s="76"/>
      <c r="B10026" s="909"/>
      <c r="C10026" s="909"/>
      <c r="D10026" s="910"/>
      <c r="E10026" s="76"/>
      <c r="F10026" s="76"/>
      <c r="G10026" s="17"/>
      <c r="H10026" s="25"/>
    </row>
    <row r="10027" spans="1:8" ht="15.75" customHeight="1" x14ac:dyDescent="0.25">
      <c r="A10027" s="76"/>
      <c r="B10027" s="909"/>
      <c r="C10027" s="909"/>
      <c r="D10027" s="910"/>
      <c r="E10027" s="76"/>
      <c r="F10027" s="76"/>
      <c r="G10027" s="17"/>
      <c r="H10027" s="25"/>
    </row>
    <row r="10028" spans="1:8" ht="15.75" customHeight="1" x14ac:dyDescent="0.25">
      <c r="A10028" s="76"/>
      <c r="B10028" s="909"/>
      <c r="C10028" s="909"/>
      <c r="D10028" s="910"/>
      <c r="E10028" s="76" t="s">
        <v>61</v>
      </c>
      <c r="F10028" s="76"/>
      <c r="G10028" s="17"/>
      <c r="H10028" s="25"/>
    </row>
    <row r="10029" spans="1:8" ht="15.75" customHeight="1" x14ac:dyDescent="0.25">
      <c r="D10029" s="9"/>
      <c r="H10029" s="9"/>
    </row>
    <row r="10030" spans="1:8" ht="15.75" customHeight="1" x14ac:dyDescent="0.25">
      <c r="D10030" s="9"/>
      <c r="H10030" s="9"/>
    </row>
    <row r="10031" spans="1:8" ht="15.75" customHeight="1" x14ac:dyDescent="0.25">
      <c r="D10031" s="9"/>
      <c r="H10031" s="9"/>
    </row>
    <row r="10032" spans="1:8" ht="15.75" customHeight="1" x14ac:dyDescent="0.25">
      <c r="D10032" s="9"/>
      <c r="H10032" s="9"/>
    </row>
    <row r="10033" spans="4:8" ht="15.75" customHeight="1" x14ac:dyDescent="0.25">
      <c r="D10033" s="9"/>
      <c r="H10033" s="9"/>
    </row>
    <row r="10034" spans="4:8" ht="15.75" customHeight="1" x14ac:dyDescent="0.25">
      <c r="D10034" s="9"/>
      <c r="H10034" s="9"/>
    </row>
    <row r="10035" spans="4:8" ht="15.75" customHeight="1" x14ac:dyDescent="0.25">
      <c r="D10035" s="9"/>
      <c r="H10035" s="9"/>
    </row>
    <row r="10036" spans="4:8" ht="15.75" customHeight="1" x14ac:dyDescent="0.25">
      <c r="D10036" s="9"/>
      <c r="H10036" s="9"/>
    </row>
    <row r="10037" spans="4:8" ht="15.75" customHeight="1" x14ac:dyDescent="0.25">
      <c r="D10037" s="9"/>
      <c r="H10037" s="9"/>
    </row>
    <row r="10038" spans="4:8" ht="15.75" customHeight="1" x14ac:dyDescent="0.25">
      <c r="D10038" s="9"/>
      <c r="H10038" s="9"/>
    </row>
    <row r="10039" spans="4:8" ht="15.75" customHeight="1" x14ac:dyDescent="0.25">
      <c r="D10039" s="9"/>
      <c r="H10039" s="9"/>
    </row>
    <row r="10040" spans="4:8" ht="15.75" customHeight="1" x14ac:dyDescent="0.25">
      <c r="D10040" s="9"/>
      <c r="H10040" s="9"/>
    </row>
    <row r="10041" spans="4:8" ht="15.75" customHeight="1" x14ac:dyDescent="0.25">
      <c r="D10041" s="9"/>
      <c r="H10041" s="9"/>
    </row>
    <row r="10042" spans="4:8" ht="15.75" customHeight="1" x14ac:dyDescent="0.25">
      <c r="D10042" s="9"/>
      <c r="H10042" s="9"/>
    </row>
    <row r="10043" spans="4:8" ht="15.75" customHeight="1" x14ac:dyDescent="0.25">
      <c r="D10043" s="9"/>
      <c r="H10043" s="9"/>
    </row>
    <row r="10044" spans="4:8" ht="15.75" customHeight="1" x14ac:dyDescent="0.25">
      <c r="D10044" s="9"/>
      <c r="H10044" s="9"/>
    </row>
    <row r="10045" spans="4:8" ht="15.75" customHeight="1" x14ac:dyDescent="0.25">
      <c r="D10045" s="9"/>
      <c r="H10045" s="9"/>
    </row>
    <row r="10046" spans="4:8" ht="15.75" customHeight="1" x14ac:dyDescent="0.25">
      <c r="D10046" s="9"/>
      <c r="H10046" s="9"/>
    </row>
    <row r="10047" spans="4:8" ht="15.75" customHeight="1" x14ac:dyDescent="0.25">
      <c r="D10047" s="9"/>
      <c r="H10047" s="9"/>
    </row>
    <row r="10048" spans="4:8" ht="15.75" customHeight="1" x14ac:dyDescent="0.25">
      <c r="D10048" s="9"/>
      <c r="H10048" s="9"/>
    </row>
    <row r="10049" spans="1:8" ht="15.75" customHeight="1" x14ac:dyDescent="0.25">
      <c r="D10049" s="9"/>
      <c r="H10049" s="9"/>
    </row>
    <row r="10050" spans="1:8" ht="15.75" customHeight="1" x14ac:dyDescent="0.25">
      <c r="A10050" s="36" t="s">
        <v>21</v>
      </c>
      <c r="B10050" s="36"/>
      <c r="C10050" s="36"/>
      <c r="D10050" s="36"/>
      <c r="E10050" s="36"/>
      <c r="F10050" s="36"/>
      <c r="G10050" s="36"/>
      <c r="H10050" s="36"/>
    </row>
    <row r="10051" spans="1:8" ht="15.75" customHeight="1" x14ac:dyDescent="0.25">
      <c r="A10051" s="17" t="s">
        <v>28</v>
      </c>
      <c r="B10051" s="17"/>
      <c r="C10051" s="17"/>
      <c r="D10051" s="18"/>
      <c r="E10051" s="17"/>
      <c r="F10051" s="19" t="s">
        <v>24</v>
      </c>
      <c r="G10051" s="21" t="s">
        <v>1439</v>
      </c>
      <c r="H10051" s="22"/>
    </row>
    <row r="10052" spans="1:8" ht="15.75" customHeight="1" x14ac:dyDescent="0.3">
      <c r="A10052" s="17" t="inlineStr">
        <is>
          <t>Dealer-003</t>
        </is>
      </c>
      <c r="B10052" s="87"/>
      <c r="C10052" s="17"/>
      <c r="D10052" s="18"/>
      <c r="E10052" s="17"/>
      <c r="F10052" s="19" t="s">
        <v>29</v>
      </c>
      <c r="G10052" s="17" t="s">
        <v>1441</v>
      </c>
      <c r="H10052" s="18"/>
    </row>
    <row r="10053" spans="1:8" ht="15.75" customHeight="1" x14ac:dyDescent="0.3">
      <c r="A10053" s="17" t="inlineStr">
        <is>
          <t>Address line (redacted)</t>
        </is>
      </c>
      <c r="B10053" s="87"/>
      <c r="C10053" s="17"/>
      <c r="D10053" s="18"/>
      <c r="E10053" s="19"/>
      <c r="F10053" s="17"/>
      <c r="G10053" s="17"/>
      <c r="H10053" s="25"/>
    </row>
    <row r="10054" spans="1:8" ht="15.75" customHeight="1" x14ac:dyDescent="0.3">
      <c r="A10054" s="17" t="inlineStr">
        <is>
          <t>Address line (redacted)</t>
        </is>
      </c>
      <c r="B10054" s="87"/>
      <c r="C10054" s="17"/>
      <c r="D10054" s="24"/>
      <c r="E10054" s="17"/>
      <c r="F10054" s="18"/>
      <c r="G10054" s="17"/>
      <c r="H10054" s="25"/>
    </row>
    <row r="10055" spans="1:8" ht="15.75" customHeight="1" x14ac:dyDescent="0.25">
      <c r="D10055" s="24"/>
      <c r="E10055" s="17"/>
      <c r="F10055" s="18"/>
      <c r="G10055" s="17"/>
      <c r="H10055" s="25"/>
    </row>
    <row r="10056" spans="1:8" ht="15.75" customHeight="1" x14ac:dyDescent="0.25">
      <c r="A10056" s="17" t="s">
        <v>34</v>
      </c>
      <c r="B10056" s="17"/>
      <c r="C10056" s="17"/>
      <c r="D10056" s="18"/>
      <c r="E10056" s="17"/>
      <c r="F10056" s="18"/>
      <c r="G10056" s="17"/>
      <c r="H10056" s="25"/>
    </row>
    <row r="10057" spans="1:8" ht="15.75" customHeight="1" x14ac:dyDescent="0.25">
      <c r="A10057" s="17" t="s">
        <v>35</v>
      </c>
      <c r="B10057" s="17"/>
      <c r="C10057" s="17"/>
      <c r="D10057" s="18"/>
      <c r="E10057" s="17"/>
      <c r="F10057" s="18"/>
      <c r="G10057" s="17"/>
      <c r="H10057" s="25"/>
    </row>
    <row r="10058" spans="1:8" ht="15.75" customHeight="1" x14ac:dyDescent="0.25">
      <c r="A10058" s="17" t="s">
        <v>36</v>
      </c>
      <c r="B10058" s="17"/>
      <c r="C10058" s="17"/>
      <c r="D10058" s="18"/>
      <c r="E10058" s="17"/>
      <c r="F10058" s="18"/>
      <c r="G10058" s="17"/>
      <c r="H10058" s="25"/>
    </row>
    <row r="10059" spans="1:8" ht="15.75" customHeight="1" x14ac:dyDescent="0.25">
      <c r="A10059" s="26" t="s">
        <v>37</v>
      </c>
      <c r="B10059" s="503" t="s">
        <v>38</v>
      </c>
      <c r="C10059" s="401"/>
      <c r="D10059" s="922" t="s">
        <v>39</v>
      </c>
      <c r="E10059" s="403" t="s">
        <v>40</v>
      </c>
      <c r="F10059" s="30" t="s">
        <v>41</v>
      </c>
      <c r="G10059" s="31" t="s">
        <v>42</v>
      </c>
      <c r="H10059" s="33" t="s">
        <v>43</v>
      </c>
    </row>
    <row r="10060" spans="1:8" ht="15.75" customHeight="1" x14ac:dyDescent="0.25">
      <c r="A10060" s="344"/>
      <c r="B10060" s="345"/>
      <c r="C10060" s="911"/>
      <c r="D10060" s="911"/>
      <c r="E10060" s="912"/>
      <c r="F10060" s="348"/>
      <c r="G10060" s="346"/>
      <c r="H10060" s="349"/>
    </row>
    <row r="10061" spans="1:8" ht="15.75" customHeight="1" x14ac:dyDescent="0.25">
      <c r="A10061" s="524"/>
      <c r="B10061" s="760" t="s">
        <v>1623</v>
      </c>
      <c r="C10061" s="765"/>
      <c r="D10061" s="106"/>
      <c r="E10061" s="106"/>
      <c r="F10061" s="655"/>
      <c r="G10061" s="655"/>
      <c r="H10061" s="725"/>
    </row>
    <row r="10062" spans="1:8" ht="15.75" customHeight="1" x14ac:dyDescent="0.25">
      <c r="A10062" s="524">
        <v>1</v>
      </c>
      <c r="B10062" s="323" t="s">
        <v>163</v>
      </c>
      <c r="C10062" s="323" t="s">
        <v>384</v>
      </c>
      <c r="D10062" s="842">
        <v>2</v>
      </c>
      <c r="E10062" s="106">
        <v>5</v>
      </c>
      <c r="F10062" s="649">
        <f t="shared" ref="F10062:F10063" si="411">+E10062*D10062</f>
      </c>
      <c r="G10062" s="106">
        <v>1</v>
      </c>
      <c r="H10062" s="526">
        <f t="shared" ref="H10062:H10063" si="412">+G10062*F10062</f>
      </c>
    </row>
    <row r="10063" spans="1:8" ht="15.75" customHeight="1" x14ac:dyDescent="0.25">
      <c r="A10063" s="524">
        <v>2</v>
      </c>
      <c r="B10063" s="323" t="s">
        <v>86</v>
      </c>
      <c r="C10063" s="651" t="s">
        <v>87</v>
      </c>
      <c r="D10063" s="842">
        <v>2</v>
      </c>
      <c r="E10063" s="106">
        <v>5</v>
      </c>
      <c r="F10063" s="649">
        <f t="shared" si="411"/>
      </c>
      <c r="G10063" s="106">
        <v>1</v>
      </c>
      <c r="H10063" s="526">
        <f t="shared" si="412"/>
      </c>
    </row>
    <row r="10064" spans="1:8" ht="15.75" customHeight="1" x14ac:dyDescent="0.25">
      <c r="A10064" s="524"/>
      <c r="B10064" s="970" t="s">
        <v>1967</v>
      </c>
      <c r="C10064" s="971"/>
      <c r="D10064" s="842"/>
      <c r="E10064" s="106"/>
      <c r="F10064" s="649"/>
      <c r="G10064" s="106"/>
      <c r="H10064" s="526"/>
    </row>
    <row r="10065" spans="1:8" ht="15.75" customHeight="1" x14ac:dyDescent="0.25">
      <c r="A10065" s="524"/>
      <c r="B10065" s="760" t="s">
        <v>599</v>
      </c>
      <c r="C10065" s="765"/>
      <c r="D10065" s="842"/>
      <c r="E10065" s="106"/>
      <c r="F10065" s="649"/>
      <c r="G10065" s="655"/>
      <c r="H10065" s="725"/>
    </row>
    <row r="10066" spans="1:8" ht="15.75" customHeight="1" x14ac:dyDescent="0.25">
      <c r="A10066" s="524">
        <v>3</v>
      </c>
      <c r="B10066" s="323" t="s">
        <v>605</v>
      </c>
      <c r="C10066" s="479" t="s">
        <v>443</v>
      </c>
      <c r="D10066" s="106">
        <v>1</v>
      </c>
      <c r="E10066" s="106">
        <v>6</v>
      </c>
      <c r="F10066" s="649">
        <f>+E10066*D10066</f>
      </c>
      <c r="G10066" s="655">
        <v>1</v>
      </c>
      <c r="H10066" s="725">
        <f>+G10066*F10066</f>
      </c>
    </row>
    <row r="10067" spans="1:8" ht="15.75" customHeight="1" x14ac:dyDescent="0.25">
      <c r="A10067" s="524"/>
      <c r="B10067" s="972" t="s">
        <v>1968</v>
      </c>
      <c r="C10067" s="899"/>
      <c r="D10067" s="106"/>
      <c r="E10067" s="106"/>
      <c r="F10067" s="649"/>
      <c r="G10067" s="655"/>
      <c r="H10067" s="725"/>
    </row>
    <row r="10068" spans="1:8" ht="15.75" customHeight="1" x14ac:dyDescent="0.25">
      <c r="A10068" s="524">
        <v>4</v>
      </c>
      <c r="B10068" s="323" t="s">
        <v>1850</v>
      </c>
      <c r="C10068" s="763" t="s">
        <v>461</v>
      </c>
      <c r="D10068" s="652">
        <v>4</v>
      </c>
      <c r="E10068" s="652">
        <v>6</v>
      </c>
      <c r="F10068" s="649">
        <v>23</v>
      </c>
      <c r="G10068" s="655">
        <v>1</v>
      </c>
      <c r="H10068" s="725">
        <f>+G10068*F10068</f>
      </c>
    </row>
    <row r="10069" spans="1:8" ht="15.75" customHeight="1" x14ac:dyDescent="0.25">
      <c r="A10069" s="524">
        <v>5</v>
      </c>
      <c r="B10069" s="323" t="s">
        <v>1850</v>
      </c>
      <c r="C10069" s="763" t="s">
        <v>461</v>
      </c>
      <c r="D10069" s="653"/>
      <c r="E10069" s="653"/>
      <c r="F10069" s="732">
        <v>1</v>
      </c>
      <c r="G10069" s="847" t="s">
        <v>571</v>
      </c>
      <c r="H10069" s="725"/>
    </row>
    <row r="10070" spans="1:8" ht="15.75" customHeight="1" x14ac:dyDescent="0.25">
      <c r="A10070" s="524"/>
      <c r="B10070" s="760" t="s">
        <v>51</v>
      </c>
      <c r="C10070" s="765"/>
      <c r="D10070" s="247"/>
      <c r="E10070" s="247"/>
      <c r="F10070" s="732"/>
      <c r="G10070" s="731"/>
      <c r="H10070" s="725"/>
    </row>
    <row r="10071" spans="1:8" ht="15.75" customHeight="1" x14ac:dyDescent="0.25">
      <c r="A10071" s="524">
        <v>6</v>
      </c>
      <c r="B10071" s="323" t="s">
        <v>176</v>
      </c>
      <c r="C10071" s="106" t="s">
        <v>478</v>
      </c>
      <c r="D10071" s="973">
        <v>1</v>
      </c>
      <c r="E10071" s="247">
        <v>25</v>
      </c>
      <c r="F10071" s="732">
        <v>25</v>
      </c>
      <c r="G10071" s="731">
        <v>1</v>
      </c>
      <c r="H10071" s="725">
        <f t="shared" ref="H10071:H10072" si="413">+G10071*F10071</f>
      </c>
    </row>
    <row r="10072" spans="1:8" ht="15.75" customHeight="1" x14ac:dyDescent="0.25">
      <c r="A10072" s="524">
        <v>7</v>
      </c>
      <c r="B10072" s="651" t="s">
        <v>298</v>
      </c>
      <c r="C10072" s="106" t="s">
        <v>483</v>
      </c>
      <c r="D10072" s="651">
        <v>4</v>
      </c>
      <c r="E10072" s="651">
        <v>25</v>
      </c>
      <c r="F10072" s="50">
        <v>96</v>
      </c>
      <c r="G10072" s="106">
        <v>1</v>
      </c>
      <c r="H10072" s="725">
        <f t="shared" si="413"/>
      </c>
    </row>
    <row r="10073" spans="1:8" ht="15.75" customHeight="1" x14ac:dyDescent="0.25">
      <c r="A10073" s="744">
        <v>8</v>
      </c>
      <c r="B10073" s="651" t="s">
        <v>298</v>
      </c>
      <c r="C10073" s="247" t="s">
        <v>483</v>
      </c>
      <c r="D10073" s="652"/>
      <c r="E10073" s="652"/>
      <c r="F10073" s="109">
        <v>4</v>
      </c>
      <c r="G10073" s="847" t="s">
        <v>571</v>
      </c>
      <c r="H10073" s="974"/>
    </row>
    <row r="10074" spans="1:8" ht="15.75" customHeight="1" x14ac:dyDescent="0.25">
      <c r="A10074" s="62"/>
      <c r="B10074" s="63"/>
      <c r="C10074" s="667" t="s">
        <v>58</v>
      </c>
      <c r="D10074" s="338">
        <f>SUM(D10062:D10072)</f>
      </c>
      <c r="E10074" s="28"/>
      <c r="F10074" s="338">
        <f>SUM(F10062:F10073)</f>
      </c>
      <c r="G10074" s="339"/>
      <c r="H10074" s="328">
        <f>SUM(H10062:H10073)</f>
      </c>
    </row>
    <row r="10075" spans="1:8" ht="15.75" customHeight="1" x14ac:dyDescent="0.25">
      <c r="A10075" s="69"/>
      <c r="B10075" s="70"/>
      <c r="C10075" s="70"/>
      <c r="D10075" s="71"/>
      <c r="E10075" s="70"/>
      <c r="F10075" s="72"/>
      <c r="G10075" s="73"/>
      <c r="H10075" s="74"/>
    </row>
    <row r="10076" spans="1:8" ht="15.75" customHeight="1" x14ac:dyDescent="0.25">
      <c r="A10076" s="85" t="s">
        <v>72</v>
      </c>
      <c r="B10076" s="85"/>
      <c r="C10076" s="85"/>
      <c r="D10076" s="85"/>
      <c r="E10076" s="85"/>
      <c r="F10076" s="85"/>
      <c r="G10076" s="85"/>
      <c r="H10076" s="85"/>
    </row>
    <row r="10077" spans="1:8" ht="15.75" customHeight="1" x14ac:dyDescent="0.25">
      <c r="A10077" s="76"/>
      <c r="B10077" s="909"/>
      <c r="C10077" s="909"/>
      <c r="D10077" s="910"/>
      <c r="E10077" s="76" t="s">
        <v>60</v>
      </c>
      <c r="F10077" s="76"/>
      <c r="G10077" s="17"/>
      <c r="H10077" s="25"/>
    </row>
    <row r="10078" spans="1:8" ht="15.75" customHeight="1" x14ac:dyDescent="0.25">
      <c r="A10078" s="76"/>
      <c r="B10078" s="909"/>
      <c r="C10078" s="909"/>
      <c r="D10078" s="910"/>
      <c r="E10078" s="76"/>
      <c r="F10078" s="76"/>
      <c r="G10078" s="17"/>
      <c r="H10078" s="25"/>
    </row>
    <row r="10079" spans="1:8" ht="15.75" customHeight="1" x14ac:dyDescent="0.25">
      <c r="A10079" s="76"/>
      <c r="B10079" s="909"/>
      <c r="C10079" s="909"/>
      <c r="D10079" s="910"/>
      <c r="E10079" s="76"/>
      <c r="F10079" s="76"/>
      <c r="G10079" s="17"/>
      <c r="H10079" s="25"/>
    </row>
    <row r="10080" spans="1:8" ht="15.75" customHeight="1" x14ac:dyDescent="0.25">
      <c r="A10080" s="76"/>
      <c r="B10080" s="909"/>
      <c r="C10080" s="909"/>
      <c r="D10080" s="910"/>
      <c r="E10080" s="76" t="s">
        <v>61</v>
      </c>
      <c r="F10080" s="76"/>
      <c r="G10080" s="17"/>
      <c r="H10080" s="25"/>
    </row>
    <row r="10081" spans="1:8" ht="18.75" customHeight="1" x14ac:dyDescent="0.25">
      <c r="D10081" s="9"/>
      <c r="H10081" s="9"/>
    </row>
    <row r="10082" spans="1:8" ht="18.75" customHeight="1" x14ac:dyDescent="0.25">
      <c r="D10082" s="9"/>
      <c r="H10082" s="9"/>
    </row>
    <row r="10083" spans="1:8" ht="18.75" customHeight="1" x14ac:dyDescent="0.25">
      <c r="D10083" s="9"/>
      <c r="H10083" s="9"/>
    </row>
    <row r="10084" spans="1:8" ht="18.75" customHeight="1" x14ac:dyDescent="0.25">
      <c r="D10084" s="9"/>
      <c r="H10084" s="9"/>
    </row>
    <row r="10085" spans="1:8" ht="18.75" customHeight="1" x14ac:dyDescent="0.25">
      <c r="D10085" s="9"/>
      <c r="H10085" s="9"/>
    </row>
    <row r="10086" spans="1:8" ht="18.75" customHeight="1" x14ac:dyDescent="0.25">
      <c r="D10086" s="9"/>
      <c r="H10086" s="9"/>
    </row>
    <row r="10087" spans="1:8" ht="18.75" customHeight="1" x14ac:dyDescent="0.25">
      <c r="D10087" s="9"/>
      <c r="H10087" s="9"/>
    </row>
    <row r="10088" spans="1:8" ht="18.75" customHeight="1" x14ac:dyDescent="0.25">
      <c r="D10088" s="9"/>
      <c r="H10088" s="9"/>
    </row>
    <row r="10089" spans="1:8" ht="18.75" customHeight="1" x14ac:dyDescent="0.25">
      <c r="D10089" s="9"/>
      <c r="H10089" s="9"/>
    </row>
    <row r="10090" spans="1:8" ht="18.75" customHeight="1" x14ac:dyDescent="0.25">
      <c r="D10090" s="9"/>
      <c r="H10090" s="9"/>
    </row>
    <row r="10091" spans="1:8" ht="18.75" customHeight="1" x14ac:dyDescent="0.25">
      <c r="D10091" s="9"/>
      <c r="H10091" s="9"/>
    </row>
    <row r="10092" spans="1:8" ht="18.75" customHeight="1" x14ac:dyDescent="0.25">
      <c r="D10092" s="9"/>
      <c r="H10092" s="9"/>
    </row>
    <row r="10093" spans="1:8" ht="15.75" customHeight="1" x14ac:dyDescent="0.25">
      <c r="A10093" s="10" t="s">
        <v>21</v>
      </c>
      <c r="B10093" s="10"/>
      <c r="C10093" s="10"/>
      <c r="D10093" s="10"/>
      <c r="E10093" s="10"/>
      <c r="F10093" s="10"/>
      <c r="G10093" s="10"/>
      <c r="H10093" s="10"/>
    </row>
    <row r="10094" spans="1:8" ht="15.75" customHeight="1" x14ac:dyDescent="0.25">
      <c r="D10094" s="9"/>
      <c r="H10094" s="9"/>
    </row>
    <row r="10095" spans="1:8" ht="15.75" customHeight="1" x14ac:dyDescent="0.25">
      <c r="A10095" s="86" t="s">
        <v>28</v>
      </c>
      <c r="B10095" s="86"/>
      <c r="C10095" s="10"/>
      <c r="D10095" s="18"/>
      <c r="E10095" s="17"/>
      <c r="F10095" s="19" t="s">
        <v>24</v>
      </c>
      <c r="G10095" s="21" t="s">
        <v>1439</v>
      </c>
      <c r="H10095" s="22"/>
    </row>
    <row r="10096" spans="1:8" ht="15.75" customHeight="1" x14ac:dyDescent="0.25">
      <c r="A10096" s="86" t="inlineStr">
        <is>
          <t>Dealer-001</t>
        </is>
      </c>
      <c r="B10096" s="86"/>
      <c r="C10096" s="86"/>
      <c r="D10096" s="18"/>
      <c r="E10096" s="17"/>
      <c r="F10096" s="19" t="s">
        <v>29</v>
      </c>
      <c r="G10096" s="17" t="s">
        <v>1443</v>
      </c>
      <c r="H10096" s="18"/>
    </row>
    <row r="10097" spans="1:8" ht="15.75" customHeight="1" x14ac:dyDescent="0.25">
      <c r="A10097" s="86" t="inlineStr">
        <is>
          <t>Address line (redacted)</t>
        </is>
      </c>
      <c r="B10097" s="86"/>
      <c r="C10097" s="138"/>
      <c r="D10097" s="138"/>
      <c r="E10097" s="138"/>
      <c r="F10097" s="18"/>
      <c r="G10097" s="17"/>
      <c r="H10097" s="25"/>
    </row>
    <row r="10098" spans="1:8" ht="15.75" customHeight="1" x14ac:dyDescent="0.25">
      <c r="A10098" s="86"/>
      <c r="B10098" s="86"/>
      <c r="C10098" s="138"/>
      <c r="D10098" s="138"/>
      <c r="E10098" s="138"/>
      <c r="F10098" s="18"/>
      <c r="G10098" s="17"/>
      <c r="H10098" s="25"/>
    </row>
    <row r="10099" spans="1:8" ht="15.75" customHeight="1" x14ac:dyDescent="0.25">
      <c r="A10099" s="86" t="inlineStr">
        <is>
          <t>Through: Transporter-001</t>
        </is>
      </c>
      <c r="B10099" s="86"/>
      <c r="C10099" s="138"/>
      <c r="D10099" s="138"/>
      <c r="E10099" s="138"/>
      <c r="F10099" s="18"/>
      <c r="G10099" s="17"/>
      <c r="H10099" s="25"/>
    </row>
    <row r="10100" spans="1:8" ht="15.75" customHeight="1" x14ac:dyDescent="0.25">
      <c r="A10100" s="86"/>
      <c r="B10100" s="86" t="inlineStr">
        <is>
          <t>Address line (redacted)</t>
        </is>
      </c>
      <c r="C10100" s="199"/>
      <c r="D10100" s="199"/>
      <c r="E10100" s="199"/>
      <c r="F10100" s="18"/>
      <c r="G10100" s="17"/>
      <c r="H10100" s="25"/>
    </row>
    <row r="10101" spans="1:8" ht="15.75" customHeight="1" x14ac:dyDescent="0.25">
      <c r="A10101" s="86"/>
      <c r="B10101" s="86" t="inlineStr">
        <is>
          <t>Address line (redacted)</t>
        </is>
      </c>
      <c r="C10101" s="199"/>
      <c r="D10101" s="199"/>
      <c r="E10101" s="199"/>
      <c r="F10101" s="18"/>
      <c r="G10101" s="17"/>
      <c r="H10101" s="25"/>
    </row>
    <row r="10102" spans="1:8" ht="15.75" customHeight="1" x14ac:dyDescent="0.25">
      <c r="A10102" s="17"/>
      <c r="B10102" s="17"/>
      <c r="C10102" s="199"/>
      <c r="D10102" s="199"/>
      <c r="E10102" s="199"/>
      <c r="F10102" s="18"/>
      <c r="G10102" s="17"/>
      <c r="H10102" s="25"/>
    </row>
    <row r="10103" spans="1:8" ht="15.75" customHeight="1" x14ac:dyDescent="0.25">
      <c r="A10103" s="17" t="s">
        <v>79</v>
      </c>
      <c r="B10103" s="17"/>
      <c r="C10103" s="17"/>
      <c r="D10103" s="18"/>
      <c r="E10103" s="17"/>
      <c r="F10103" s="18"/>
      <c r="G10103" s="17"/>
      <c r="H10103" s="25"/>
    </row>
    <row r="10104" spans="1:8" ht="15.75" customHeight="1" x14ac:dyDescent="0.25">
      <c r="A10104" s="17"/>
      <c r="B10104" s="17"/>
      <c r="C10104" s="17"/>
      <c r="D10104" s="18"/>
      <c r="E10104" s="17"/>
      <c r="F10104" s="18"/>
      <c r="G10104" s="17"/>
      <c r="H10104" s="25"/>
    </row>
    <row r="10105" spans="1:8" ht="15.75" customHeight="1" x14ac:dyDescent="0.25">
      <c r="A10105" s="17" t="s">
        <v>35</v>
      </c>
      <c r="B10105" s="17"/>
      <c r="C10105" s="17"/>
      <c r="D10105" s="18"/>
      <c r="E10105" s="17"/>
      <c r="F10105" s="18"/>
      <c r="G10105" s="17"/>
      <c r="H10105" s="25"/>
    </row>
    <row r="10106" spans="1:8" ht="15.75" customHeight="1" x14ac:dyDescent="0.25">
      <c r="A10106" s="17" t="s">
        <v>36</v>
      </c>
      <c r="B10106" s="17"/>
      <c r="C10106" s="17"/>
      <c r="D10106" s="18"/>
      <c r="E10106" s="17"/>
      <c r="F10106" s="18"/>
      <c r="G10106" s="17"/>
      <c r="H10106" s="25"/>
    </row>
    <row r="10107" spans="1:8" ht="15.75" customHeight="1" x14ac:dyDescent="0.25">
      <c r="A10107" s="89" t="s">
        <v>37</v>
      </c>
      <c r="B10107" s="90" t="s">
        <v>38</v>
      </c>
      <c r="C10107" s="90"/>
      <c r="D10107" s="91" t="s">
        <v>39</v>
      </c>
      <c r="E10107" s="91" t="s">
        <v>40</v>
      </c>
      <c r="F10107" s="92" t="s">
        <v>41</v>
      </c>
      <c r="G10107" s="93" t="s">
        <v>42</v>
      </c>
      <c r="H10107" s="94" t="s">
        <v>43</v>
      </c>
    </row>
    <row r="10108" spans="1:8" ht="15.75" customHeight="1" x14ac:dyDescent="0.3">
      <c r="A10108" s="47"/>
      <c r="B10108" s="95"/>
      <c r="C10108" s="95"/>
      <c r="D10108" s="96"/>
      <c r="E10108" s="96"/>
      <c r="F10108" s="50"/>
      <c r="G10108" s="50"/>
      <c r="H10108" s="45"/>
    </row>
    <row r="10109" spans="1:8" ht="15.75" customHeight="1" x14ac:dyDescent="0.25">
      <c r="A10109" s="97"/>
      <c r="B10109" s="190" t="s">
        <v>1623</v>
      </c>
      <c r="C10109" s="190"/>
      <c r="D10109" s="100"/>
      <c r="E10109" s="100"/>
      <c r="F10109" s="100"/>
      <c r="G10109" s="100"/>
      <c r="H10109" s="101"/>
    </row>
    <row r="10110" spans="1:8" ht="15.75" customHeight="1" x14ac:dyDescent="0.25">
      <c r="A10110" s="102">
        <v>1</v>
      </c>
      <c r="B10110" s="103" t="s">
        <v>86</v>
      </c>
      <c r="C10110" s="651" t="s">
        <v>87</v>
      </c>
      <c r="D10110" s="50">
        <v>1</v>
      </c>
      <c r="E10110" s="50">
        <v>5</v>
      </c>
      <c r="F10110" s="106">
        <f t="shared" ref="F10110:F10112" si="414">+E10110*D10110</f>
      </c>
      <c r="G10110" s="50">
        <v>1</v>
      </c>
      <c r="H10110" s="45">
        <f t="shared" ref="H10110:H10113" si="415">+G10110*F10110</f>
      </c>
    </row>
    <row r="10111" spans="1:8" ht="15.75" customHeight="1" x14ac:dyDescent="0.25">
      <c r="A10111" s="102">
        <v>2</v>
      </c>
      <c r="B10111" s="975" t="s">
        <v>140</v>
      </c>
      <c r="C10111" s="323" t="s">
        <v>362</v>
      </c>
      <c r="D10111" s="50">
        <v>1</v>
      </c>
      <c r="E10111" s="50">
        <v>5</v>
      </c>
      <c r="F10111" s="106">
        <f t="shared" si="414"/>
      </c>
      <c r="G10111" s="50">
        <v>1</v>
      </c>
      <c r="H10111" s="45">
        <f t="shared" si="415"/>
      </c>
    </row>
    <row r="10112" spans="1:8" ht="15.75" customHeight="1" x14ac:dyDescent="0.25">
      <c r="A10112" s="102">
        <v>3</v>
      </c>
      <c r="B10112" s="567" t="s">
        <v>142</v>
      </c>
      <c r="C10112" s="322" t="s">
        <v>1969</v>
      </c>
      <c r="D10112" s="50">
        <v>1</v>
      </c>
      <c r="E10112" s="50">
        <v>5</v>
      </c>
      <c r="F10112" s="106">
        <f t="shared" si="414"/>
      </c>
      <c r="G10112" s="50">
        <v>1</v>
      </c>
      <c r="H10112" s="45">
        <f t="shared" si="415"/>
      </c>
    </row>
    <row r="10113" spans="1:8" ht="15.75" customHeight="1" x14ac:dyDescent="0.25">
      <c r="A10113" s="102">
        <v>4</v>
      </c>
      <c r="B10113" s="975" t="s">
        <v>172</v>
      </c>
      <c r="C10113" s="323" t="s">
        <v>394</v>
      </c>
      <c r="D10113" s="187">
        <v>5</v>
      </c>
      <c r="E10113" s="187">
        <v>5</v>
      </c>
      <c r="F10113" s="106">
        <v>21</v>
      </c>
      <c r="G10113" s="50">
        <v>1</v>
      </c>
      <c r="H10113" s="45">
        <f t="shared" si="415"/>
      </c>
    </row>
    <row r="10114" spans="1:8" ht="15.75" customHeight="1" x14ac:dyDescent="0.25">
      <c r="A10114" s="102">
        <v>5</v>
      </c>
      <c r="B10114" s="975" t="s">
        <v>172</v>
      </c>
      <c r="C10114" s="323" t="s">
        <v>394</v>
      </c>
      <c r="D10114" s="189"/>
      <c r="E10114" s="189"/>
      <c r="F10114" s="106">
        <v>4</v>
      </c>
      <c r="G10114" s="224" t="s">
        <v>571</v>
      </c>
      <c r="H10114" s="45"/>
    </row>
    <row r="10115" spans="1:8" ht="15.75" customHeight="1" x14ac:dyDescent="0.25">
      <c r="A10115" s="102">
        <v>6</v>
      </c>
      <c r="B10115" s="567" t="s">
        <v>573</v>
      </c>
      <c r="C10115" s="323" t="s">
        <v>396</v>
      </c>
      <c r="D10115" s="187">
        <v>5</v>
      </c>
      <c r="E10115" s="187">
        <v>5</v>
      </c>
      <c r="F10115" s="106">
        <v>21</v>
      </c>
      <c r="G10115" s="50">
        <v>1</v>
      </c>
      <c r="H10115" s="45">
        <f>+G10115*F10115</f>
      </c>
    </row>
    <row r="10116" spans="1:8" ht="15.75" customHeight="1" x14ac:dyDescent="0.25">
      <c r="A10116" s="102">
        <v>7</v>
      </c>
      <c r="B10116" s="567" t="s">
        <v>573</v>
      </c>
      <c r="C10116" s="323" t="s">
        <v>396</v>
      </c>
      <c r="D10116" s="189"/>
      <c r="E10116" s="189"/>
      <c r="F10116" s="106">
        <v>4</v>
      </c>
      <c r="G10116" s="224" t="s">
        <v>571</v>
      </c>
      <c r="H10116" s="45"/>
    </row>
    <row r="10117" spans="1:8" ht="15.75" customHeight="1" x14ac:dyDescent="0.25">
      <c r="A10117" s="102">
        <v>8</v>
      </c>
      <c r="B10117" s="976" t="s">
        <v>153</v>
      </c>
      <c r="C10117" s="322" t="s">
        <v>1970</v>
      </c>
      <c r="D10117" s="194">
        <v>1</v>
      </c>
      <c r="E10117" s="50">
        <v>5</v>
      </c>
      <c r="F10117" s="106">
        <f t="shared" ref="F10117:F10120" si="416">+E10117*D10117</f>
      </c>
      <c r="G10117" s="50">
        <v>1</v>
      </c>
      <c r="H10117" s="45">
        <f t="shared" ref="H10117:H10120" si="417">+G10117*F10117</f>
      </c>
    </row>
    <row r="10118" spans="1:8" ht="15.75" customHeight="1" x14ac:dyDescent="0.25">
      <c r="A10118" s="102">
        <v>9</v>
      </c>
      <c r="B10118" s="567" t="s">
        <v>1971</v>
      </c>
      <c r="C10118" s="323" t="s">
        <v>391</v>
      </c>
      <c r="D10118" s="194">
        <v>1</v>
      </c>
      <c r="E10118" s="50">
        <v>5</v>
      </c>
      <c r="F10118" s="106">
        <f t="shared" si="416"/>
      </c>
      <c r="G10118" s="50">
        <v>1</v>
      </c>
      <c r="H10118" s="45">
        <f t="shared" si="417"/>
      </c>
    </row>
    <row r="10119" spans="1:8" ht="15.75" customHeight="1" x14ac:dyDescent="0.25">
      <c r="A10119" s="102">
        <v>10</v>
      </c>
      <c r="B10119" s="103" t="s">
        <v>175</v>
      </c>
      <c r="C10119" s="323" t="s">
        <v>397</v>
      </c>
      <c r="D10119" s="194">
        <v>1</v>
      </c>
      <c r="E10119" s="50">
        <v>5</v>
      </c>
      <c r="F10119" s="106">
        <f t="shared" si="416"/>
      </c>
      <c r="G10119" s="50">
        <v>1</v>
      </c>
      <c r="H10119" s="45">
        <f t="shared" si="417"/>
      </c>
    </row>
    <row r="10120" spans="1:8" ht="15.75" customHeight="1" x14ac:dyDescent="0.25">
      <c r="A10120" s="102">
        <v>11</v>
      </c>
      <c r="B10120" s="977" t="s">
        <v>176</v>
      </c>
      <c r="C10120" s="323" t="s">
        <v>398</v>
      </c>
      <c r="D10120" s="108">
        <v>1</v>
      </c>
      <c r="E10120" s="114">
        <v>5</v>
      </c>
      <c r="F10120" s="106">
        <f t="shared" si="416"/>
      </c>
      <c r="G10120" s="115">
        <v>1</v>
      </c>
      <c r="H10120" s="45">
        <f t="shared" si="417"/>
      </c>
    </row>
    <row r="10121" spans="1:8" ht="75" customHeight="1" x14ac:dyDescent="0.25">
      <c r="A10121" s="978"/>
      <c r="B10121" s="979" t="s">
        <v>1972</v>
      </c>
      <c r="C10121" s="980"/>
      <c r="D10121" s="234"/>
      <c r="E10121" s="981"/>
      <c r="F10121" s="365"/>
      <c r="G10121" s="37"/>
      <c r="H10121" s="61"/>
    </row>
    <row r="10122" spans="1:8" ht="15.75" customHeight="1" x14ac:dyDescent="0.25">
      <c r="A10122" s="978"/>
      <c r="B10122" s="982"/>
      <c r="C10122" s="983"/>
      <c r="D10122" s="234"/>
      <c r="E10122" s="981"/>
      <c r="F10122" s="365"/>
      <c r="G10122" s="37"/>
      <c r="H10122" s="61"/>
    </row>
    <row r="10123" spans="1:8" ht="15.75" customHeight="1" x14ac:dyDescent="0.25">
      <c r="A10123" s="978"/>
      <c r="B10123" s="984"/>
      <c r="C10123" s="985"/>
      <c r="D10123" s="234"/>
      <c r="E10123" s="981"/>
      <c r="F10123" s="365"/>
      <c r="G10123" s="37"/>
      <c r="H10123" s="61"/>
    </row>
    <row r="10124" spans="1:8" ht="15.75" customHeight="1" x14ac:dyDescent="0.25">
      <c r="A10124" s="978"/>
      <c r="B10124" s="984"/>
      <c r="C10124" s="985"/>
      <c r="D10124" s="234"/>
      <c r="E10124" s="981"/>
      <c r="F10124" s="365"/>
      <c r="G10124" s="37"/>
      <c r="H10124" s="61"/>
    </row>
    <row r="10125" spans="1:8" ht="15.75" customHeight="1" x14ac:dyDescent="0.25">
      <c r="A10125" s="195"/>
      <c r="B10125" s="196"/>
      <c r="C10125" s="118" t="s">
        <v>58</v>
      </c>
      <c r="D10125" s="119">
        <f>SUM(D10110:D10120)</f>
      </c>
      <c r="E10125" s="119"/>
      <c r="F10125" s="119">
        <f>SUM(F10110:F10120)</f>
      </c>
      <c r="G10125" s="120"/>
      <c r="H10125" s="121">
        <f>SUM(H10110:H10120)</f>
      </c>
    </row>
    <row r="10126" spans="1:8" ht="15.75" customHeight="1" x14ac:dyDescent="0.25">
      <c r="A10126" s="122"/>
      <c r="B10126" s="123"/>
      <c r="C10126" s="124"/>
      <c r="D10126" s="60"/>
      <c r="E10126" s="125"/>
      <c r="F10126" s="125"/>
      <c r="G10126" s="126"/>
      <c r="H10126" s="74"/>
    </row>
    <row r="10127" spans="1:8" ht="15.75" customHeight="1" x14ac:dyDescent="0.25">
      <c r="A10127" s="127"/>
      <c r="B10127" s="18"/>
      <c r="C10127" s="18"/>
      <c r="D10127" s="77" t="s">
        <v>59</v>
      </c>
      <c r="E10127" s="76" t="s">
        <v>60</v>
      </c>
      <c r="F10127" s="76"/>
      <c r="G10127" s="17"/>
      <c r="H10127" s="25"/>
    </row>
    <row r="10128" spans="1:8" ht="15.75" customHeight="1" x14ac:dyDescent="0.25">
      <c r="A10128" s="127"/>
      <c r="B10128" s="18"/>
      <c r="C10128" s="18"/>
      <c r="D10128" s="77"/>
      <c r="E10128" s="76"/>
      <c r="F10128" s="76"/>
      <c r="G10128" s="17"/>
      <c r="H10128" s="25"/>
    </row>
    <row r="10129" spans="1:8" ht="15.75" customHeight="1" x14ac:dyDescent="0.25">
      <c r="A10129" s="76"/>
      <c r="B10129" s="76"/>
      <c r="C10129" s="76"/>
      <c r="D10129" s="77"/>
      <c r="E10129" s="76"/>
      <c r="F10129" s="76"/>
      <c r="G10129" s="17"/>
      <c r="H10129" s="25"/>
    </row>
    <row r="10130" spans="1:8" ht="15.75" customHeight="1" x14ac:dyDescent="0.25">
      <c r="A10130" s="76"/>
      <c r="B10130" s="76"/>
      <c r="C10130" s="76"/>
      <c r="D10130" s="77"/>
      <c r="E10130" s="76" t="s">
        <v>61</v>
      </c>
      <c r="F10130" s="76"/>
      <c r="G10130" s="17"/>
      <c r="H10130" s="25"/>
    </row>
    <row r="10131" spans="1:8" ht="15.75" customHeight="1" x14ac:dyDescent="0.25">
      <c r="D10131" s="9"/>
      <c r="H10131" s="9"/>
    </row>
    <row r="10132" spans="1:8" ht="15.75" customHeight="1" x14ac:dyDescent="0.25">
      <c r="D10132" s="9"/>
      <c r="H10132" s="9"/>
    </row>
    <row r="10133" spans="1:8" ht="15.75" customHeight="1" x14ac:dyDescent="0.25">
      <c r="D10133" s="9"/>
      <c r="H10133" s="9"/>
    </row>
    <row r="10134" spans="1:8" ht="15.75" customHeight="1" x14ac:dyDescent="0.25">
      <c r="D10134" s="9"/>
      <c r="H10134" s="9"/>
    </row>
    <row r="10135" spans="1:8" ht="15.75" customHeight="1" x14ac:dyDescent="0.25">
      <c r="D10135" s="9"/>
      <c r="H10135" s="9"/>
    </row>
    <row r="10136" spans="1:8" ht="15.75" customHeight="1" x14ac:dyDescent="0.25">
      <c r="D10136" s="9"/>
      <c r="H10136" s="9"/>
    </row>
    <row r="10137" spans="1:8" ht="15.75" customHeight="1" x14ac:dyDescent="0.25">
      <c r="D10137" s="9"/>
      <c r="H10137" s="9"/>
    </row>
    <row r="10138" spans="1:8" ht="15.75" customHeight="1" x14ac:dyDescent="0.25">
      <c r="D10138" s="9"/>
      <c r="H10138" s="9"/>
    </row>
    <row r="10139" spans="1:8" ht="15.75" customHeight="1" x14ac:dyDescent="0.25">
      <c r="D10139" s="9"/>
      <c r="H10139" s="9"/>
    </row>
    <row r="10140" spans="1:8" ht="15.75" customHeight="1" x14ac:dyDescent="0.25">
      <c r="D10140" s="9"/>
      <c r="H10140" s="9"/>
    </row>
    <row r="10141" spans="1:8" ht="15.75" customHeight="1" x14ac:dyDescent="0.25">
      <c r="D10141" s="9"/>
      <c r="H10141" s="9"/>
    </row>
    <row r="10142" spans="1:8" ht="15.75" customHeight="1" x14ac:dyDescent="0.25">
      <c r="D10142" s="9"/>
      <c r="H10142" s="9"/>
    </row>
    <row r="10143" spans="1:8" ht="15.75" customHeight="1" x14ac:dyDescent="0.25">
      <c r="D10143" s="9"/>
      <c r="H10143" s="9"/>
    </row>
    <row r="10144" spans="1:8" ht="15.75" customHeight="1" x14ac:dyDescent="0.25">
      <c r="D10144" s="9"/>
      <c r="H10144" s="9"/>
    </row>
    <row r="10145" spans="1:8" ht="15.75" customHeight="1" x14ac:dyDescent="0.25">
      <c r="D10145" s="9"/>
      <c r="H10145" s="9"/>
    </row>
    <row r="10146" spans="1:8" ht="15.75" customHeight="1" x14ac:dyDescent="0.25">
      <c r="D10146" s="9"/>
      <c r="H10146" s="9"/>
    </row>
    <row r="10147" spans="1:8" ht="15.75" customHeight="1" x14ac:dyDescent="0.25">
      <c r="D10147" s="9"/>
      <c r="H10147" s="9"/>
    </row>
    <row r="10148" spans="1:8" ht="15.75" customHeight="1" x14ac:dyDescent="0.25">
      <c r="D10148" s="9"/>
      <c r="H10148" s="9"/>
    </row>
    <row r="10149" spans="1:8" ht="15.75" customHeight="1" x14ac:dyDescent="0.25">
      <c r="D10149" s="9"/>
      <c r="H10149" s="9"/>
    </row>
    <row r="10150" spans="1:8" ht="15.75" customHeight="1" x14ac:dyDescent="0.25">
      <c r="D10150" s="9"/>
      <c r="H10150" s="9"/>
    </row>
    <row r="10151" spans="1:8" ht="15.75" customHeight="1" x14ac:dyDescent="0.25">
      <c r="D10151" s="9"/>
      <c r="H10151" s="9"/>
    </row>
    <row r="10152" spans="1:8" ht="15.75" customHeight="1" x14ac:dyDescent="0.25">
      <c r="D10152" s="9"/>
      <c r="H10152" s="9"/>
    </row>
    <row r="10153" spans="1:8" ht="15.75" customHeight="1" x14ac:dyDescent="0.25">
      <c r="D10153" s="9"/>
      <c r="H10153" s="9"/>
    </row>
    <row r="10154" spans="1:8" ht="15.75" customHeight="1" x14ac:dyDescent="0.25">
      <c r="A10154" s="36" t="s">
        <v>21</v>
      </c>
      <c r="B10154" s="36"/>
      <c r="C10154" s="36"/>
      <c r="D10154" s="36"/>
      <c r="E10154" s="36"/>
      <c r="F10154" s="36"/>
      <c r="G10154" s="36"/>
      <c r="H10154" s="36"/>
    </row>
    <row r="10155" spans="1:8" ht="15.75" customHeight="1" x14ac:dyDescent="0.25">
      <c r="A10155" s="17"/>
      <c r="B10155" s="17"/>
      <c r="C10155" s="17"/>
      <c r="D10155" s="18"/>
      <c r="E10155" s="17"/>
      <c r="F10155" s="17"/>
      <c r="G10155" s="17"/>
      <c r="H10155" s="24"/>
    </row>
    <row r="10156" spans="1:8" ht="15.75" customHeight="1" x14ac:dyDescent="0.25">
      <c r="A10156" s="17" t="s">
        <v>28</v>
      </c>
      <c r="B10156" s="17"/>
      <c r="C10156" s="17"/>
      <c r="D10156" s="18"/>
      <c r="E10156" s="17"/>
      <c r="F10156" s="19" t="s">
        <v>24</v>
      </c>
      <c r="G10156" s="21" t="s">
        <v>1974</v>
      </c>
      <c r="H10156" s="22"/>
    </row>
    <row r="10157" spans="1:8" ht="15.75" customHeight="1" x14ac:dyDescent="0.25">
      <c r="A10157" s="17" t="inlineStr">
        <is>
          <t>Dealer-009</t>
        </is>
      </c>
      <c r="B10157" s="17"/>
      <c r="C10157" s="17" t="inlineStr">
        <is>
          <t>ATTN: Contact-001</t>
        </is>
      </c>
      <c r="D10157" s="18"/>
      <c r="E10157" s="17"/>
      <c r="F10157" s="19" t="s">
        <v>29</v>
      </c>
      <c r="G10157" s="17" t="s">
        <v>1444</v>
      </c>
      <c r="H10157" s="18"/>
    </row>
    <row r="10158" spans="1:8" ht="15.75" customHeight="1" x14ac:dyDescent="0.25">
      <c r="A10158" s="17" t="inlineStr">
        <is>
          <t>Address line (redacted)</t>
        </is>
      </c>
      <c r="B10158" s="17"/>
      <c r="C10158" s="17"/>
      <c r="D10158" s="18"/>
      <c r="E10158" s="19"/>
      <c r="F10158" s="17"/>
      <c r="G10158" s="17"/>
      <c r="H10158" s="25"/>
    </row>
    <row r="10159" spans="1:8" ht="15.75" customHeight="1" x14ac:dyDescent="0.25">
      <c r="A10159" s="17" t="inlineStr">
        <is>
          <t>Address line (redacted)</t>
        </is>
      </c>
      <c r="B10159" s="17"/>
      <c r="C10159" s="17"/>
      <c r="D10159" s="18"/>
      <c r="E10159" s="19"/>
      <c r="F10159" s="17"/>
      <c r="G10159" s="17"/>
      <c r="H10159" s="25"/>
    </row>
    <row r="10160" spans="1:8" ht="15.75" customHeight="1" x14ac:dyDescent="0.25">
      <c r="D10160" s="18"/>
      <c r="E10160" s="19"/>
      <c r="F10160" s="17"/>
      <c r="G10160" s="17"/>
      <c r="H10160" s="25"/>
    </row>
    <row r="10161" spans="1:15" ht="15.75" customHeight="1" x14ac:dyDescent="0.25">
      <c r="A10161" s="17" t="s">
        <v>34</v>
      </c>
      <c r="B10161" s="17"/>
      <c r="C10161" s="17"/>
      <c r="D10161" s="18"/>
      <c r="E10161" s="17"/>
      <c r="F10161" s="18"/>
      <c r="G10161" s="17"/>
      <c r="H10161" s="25"/>
    </row>
    <row r="10162" spans="1:15" ht="15.75" customHeight="1" x14ac:dyDescent="0.25">
      <c r="A10162" s="17" t="s">
        <v>35</v>
      </c>
      <c r="B10162" s="17"/>
      <c r="C10162" s="17"/>
      <c r="D10162" s="18"/>
      <c r="E10162" s="17"/>
      <c r="F10162" s="18"/>
      <c r="G10162" s="17"/>
      <c r="H10162" s="25"/>
    </row>
    <row r="10163" spans="1:15" ht="15.75" customHeight="1" x14ac:dyDescent="0.25">
      <c r="A10163" s="17" t="s">
        <v>36</v>
      </c>
      <c r="B10163" s="17"/>
      <c r="C10163" s="17"/>
      <c r="D10163" s="18"/>
      <c r="E10163" s="17"/>
      <c r="F10163" s="18"/>
      <c r="G10163" s="17"/>
      <c r="H10163" s="25"/>
    </row>
    <row r="10164" spans="1:15" ht="15.75" customHeight="1" x14ac:dyDescent="0.25">
      <c r="A10164" s="582" t="s">
        <v>37</v>
      </c>
      <c r="B10164" s="859" t="s">
        <v>38</v>
      </c>
      <c r="C10164" s="587"/>
      <c r="D10164" s="860" t="s">
        <v>39</v>
      </c>
      <c r="E10164" s="586" t="s">
        <v>40</v>
      </c>
      <c r="F10164" s="587" t="s">
        <v>41</v>
      </c>
      <c r="G10164" s="582" t="s">
        <v>42</v>
      </c>
      <c r="H10164" s="861" t="s">
        <v>43</v>
      </c>
    </row>
    <row r="10165" spans="1:15" ht="15" customHeight="1" x14ac:dyDescent="0.25">
      <c r="A10165" s="524"/>
      <c r="B10165" s="691" t="s">
        <v>1623</v>
      </c>
      <c r="C10165" s="692"/>
      <c r="D10165" s="655"/>
      <c r="E10165" s="655"/>
      <c r="F10165" s="525"/>
      <c r="G10165" s="251"/>
      <c r="H10165" s="526"/>
    </row>
    <row r="10166" spans="1:15" ht="15.75" customHeight="1" x14ac:dyDescent="0.25">
      <c r="A10166" s="524">
        <v>1</v>
      </c>
      <c r="B10166" s="862" t="s">
        <v>172</v>
      </c>
      <c r="C10166" s="323" t="s">
        <v>394</v>
      </c>
      <c r="D10166" s="652">
        <v>5</v>
      </c>
      <c r="E10166" s="652">
        <v>5</v>
      </c>
      <c r="F10166" s="525">
        <v>21</v>
      </c>
      <c r="G10166" s="251">
        <v>1</v>
      </c>
      <c r="H10166" s="683">
        <f>+G10166*F10166</f>
      </c>
    </row>
    <row r="10167" spans="1:15" ht="15.75" customHeight="1" x14ac:dyDescent="0.25">
      <c r="A10167" s="524">
        <v>2</v>
      </c>
      <c r="B10167" s="862" t="s">
        <v>172</v>
      </c>
      <c r="C10167" s="323" t="s">
        <v>394</v>
      </c>
      <c r="D10167" s="653"/>
      <c r="E10167" s="653"/>
      <c r="F10167" s="525">
        <v>4</v>
      </c>
      <c r="G10167" s="654" t="s">
        <v>571</v>
      </c>
      <c r="H10167" s="683"/>
    </row>
    <row r="10168" spans="1:15" ht="15.75" customHeight="1" x14ac:dyDescent="0.25">
      <c r="A10168" s="524">
        <v>3</v>
      </c>
      <c r="B10168" s="986" t="s">
        <v>1975</v>
      </c>
      <c r="C10168" s="323" t="s">
        <v>377</v>
      </c>
      <c r="D10168" s="658">
        <v>5</v>
      </c>
      <c r="E10168" s="658">
        <v>5</v>
      </c>
      <c r="F10168" s="649">
        <v>21</v>
      </c>
      <c r="G10168" s="864">
        <v>1</v>
      </c>
      <c r="H10168" s="725">
        <f>+G10168*F10168</f>
      </c>
    </row>
    <row r="10169" spans="1:15" ht="15.75" customHeight="1" x14ac:dyDescent="0.25">
      <c r="A10169" s="524">
        <v>4</v>
      </c>
      <c r="B10169" s="986" t="s">
        <v>1975</v>
      </c>
      <c r="C10169" s="323" t="s">
        <v>377</v>
      </c>
      <c r="D10169" s="660"/>
      <c r="E10169" s="660"/>
      <c r="F10169" s="649">
        <v>4</v>
      </c>
      <c r="G10169" s="654" t="s">
        <v>571</v>
      </c>
      <c r="H10169" s="725"/>
    </row>
    <row r="10170" spans="1:15" ht="15.75" customHeight="1" x14ac:dyDescent="0.25">
      <c r="A10170" s="987">
        <v>5</v>
      </c>
      <c r="B10170" s="986" t="s">
        <v>159</v>
      </c>
      <c r="C10170" s="323" t="s">
        <v>380</v>
      </c>
      <c r="D10170" s="658">
        <v>5</v>
      </c>
      <c r="E10170" s="658">
        <v>5</v>
      </c>
      <c r="F10170" s="649">
        <v>23.34</v>
      </c>
      <c r="G10170" s="864">
        <v>1</v>
      </c>
      <c r="H10170" s="725">
        <f>+G10170*F10170</f>
      </c>
      <c r="J10170" s="304"/>
      <c r="K10170" s="304"/>
      <c r="L10170" s="304"/>
      <c r="M10170" s="304"/>
      <c r="N10170" s="304"/>
      <c r="O10170" s="304"/>
    </row>
    <row r="10171" spans="1:15" ht="15.75" customHeight="1" x14ac:dyDescent="0.25">
      <c r="A10171" s="987">
        <v>6</v>
      </c>
      <c r="B10171" s="986" t="s">
        <v>159</v>
      </c>
      <c r="C10171" s="323" t="s">
        <v>380</v>
      </c>
      <c r="D10171" s="660"/>
      <c r="E10171" s="660"/>
      <c r="F10171" s="649">
        <v>1.66</v>
      </c>
      <c r="G10171" s="654" t="s">
        <v>571</v>
      </c>
      <c r="H10171" s="725"/>
      <c r="J10171" s="304"/>
      <c r="K10171" s="304"/>
      <c r="L10171" s="304"/>
      <c r="M10171" s="304"/>
      <c r="N10171" s="304"/>
      <c r="O10171" s="304"/>
    </row>
    <row r="10172" spans="1:15" ht="15.75" customHeight="1" x14ac:dyDescent="0.25">
      <c r="A10172" s="524">
        <v>7</v>
      </c>
      <c r="B10172" s="806" t="s">
        <v>1976</v>
      </c>
      <c r="C10172" s="323" t="s">
        <v>383</v>
      </c>
      <c r="D10172" s="658">
        <v>5</v>
      </c>
      <c r="E10172" s="658">
        <v>5</v>
      </c>
      <c r="F10172" s="649">
        <v>21</v>
      </c>
      <c r="G10172" s="864">
        <v>1</v>
      </c>
      <c r="H10172" s="725">
        <f>+G10172*F10172</f>
      </c>
    </row>
    <row r="10173" spans="1:15" ht="15.75" customHeight="1" x14ac:dyDescent="0.25">
      <c r="A10173" s="524">
        <v>8</v>
      </c>
      <c r="B10173" s="806" t="s">
        <v>1976</v>
      </c>
      <c r="C10173" s="323" t="s">
        <v>383</v>
      </c>
      <c r="D10173" s="660"/>
      <c r="E10173" s="660"/>
      <c r="F10173" s="649">
        <v>4</v>
      </c>
      <c r="G10173" s="654" t="s">
        <v>571</v>
      </c>
      <c r="H10173" s="725"/>
    </row>
    <row r="10174" spans="1:15" ht="15.75" customHeight="1" x14ac:dyDescent="0.25">
      <c r="A10174" s="524">
        <v>9</v>
      </c>
      <c r="B10174" s="806" t="s">
        <v>171</v>
      </c>
      <c r="C10174" s="323" t="s">
        <v>393</v>
      </c>
      <c r="D10174" s="658">
        <v>5</v>
      </c>
      <c r="E10174" s="658">
        <v>5</v>
      </c>
      <c r="F10174" s="649">
        <v>21</v>
      </c>
      <c r="G10174" s="864">
        <v>1</v>
      </c>
      <c r="H10174" s="725">
        <f>+G10174*F10174</f>
      </c>
    </row>
    <row r="10175" spans="1:15" ht="15.75" customHeight="1" x14ac:dyDescent="0.25">
      <c r="A10175" s="524">
        <v>10</v>
      </c>
      <c r="B10175" s="806" t="s">
        <v>171</v>
      </c>
      <c r="C10175" s="323" t="s">
        <v>393</v>
      </c>
      <c r="D10175" s="660"/>
      <c r="E10175" s="660"/>
      <c r="F10175" s="649">
        <v>4</v>
      </c>
      <c r="G10175" s="654" t="s">
        <v>571</v>
      </c>
      <c r="H10175" s="725"/>
    </row>
    <row r="10176" spans="1:15" ht="15.75" customHeight="1" x14ac:dyDescent="0.25">
      <c r="A10176" s="987">
        <v>11</v>
      </c>
      <c r="B10176" s="806" t="s">
        <v>179</v>
      </c>
      <c r="C10176" s="323" t="s">
        <v>401</v>
      </c>
      <c r="D10176" s="658">
        <v>5</v>
      </c>
      <c r="E10176" s="658">
        <v>5</v>
      </c>
      <c r="F10176" s="649">
        <v>23.34</v>
      </c>
      <c r="G10176" s="864">
        <v>1</v>
      </c>
      <c r="H10176" s="725">
        <f>+G10176*F10176</f>
      </c>
      <c r="J10176" s="304"/>
      <c r="K10176" s="304"/>
      <c r="L10176" s="304"/>
      <c r="M10176" s="304"/>
      <c r="N10176" s="304"/>
      <c r="O10176" s="304"/>
    </row>
    <row r="10177" spans="1:15" ht="15.75" customHeight="1" x14ac:dyDescent="0.25">
      <c r="A10177" s="987">
        <v>12</v>
      </c>
      <c r="B10177" s="806" t="s">
        <v>179</v>
      </c>
      <c r="C10177" s="323" t="s">
        <v>401</v>
      </c>
      <c r="D10177" s="660"/>
      <c r="E10177" s="660"/>
      <c r="F10177" s="649">
        <v>1.66</v>
      </c>
      <c r="G10177" s="654" t="s">
        <v>571</v>
      </c>
      <c r="H10177" s="725"/>
      <c r="J10177" s="304"/>
      <c r="K10177" s="304"/>
      <c r="L10177" s="304"/>
      <c r="M10177" s="304"/>
      <c r="N10177" s="304"/>
      <c r="O10177" s="304"/>
    </row>
    <row r="10178" spans="1:15" ht="15.75" customHeight="1" x14ac:dyDescent="0.25">
      <c r="A10178" s="524">
        <v>13</v>
      </c>
      <c r="B10178" s="806" t="s">
        <v>1977</v>
      </c>
      <c r="C10178" s="323" t="s">
        <v>403</v>
      </c>
      <c r="D10178" s="658">
        <v>5</v>
      </c>
      <c r="E10178" s="658">
        <v>5</v>
      </c>
      <c r="F10178" s="649">
        <v>21</v>
      </c>
      <c r="G10178" s="864">
        <v>1</v>
      </c>
      <c r="H10178" s="725">
        <f>+G10178*F10178</f>
      </c>
    </row>
    <row r="10179" spans="1:15" ht="15.75" customHeight="1" x14ac:dyDescent="0.25">
      <c r="A10179" s="524">
        <v>14</v>
      </c>
      <c r="B10179" s="806" t="s">
        <v>1977</v>
      </c>
      <c r="C10179" s="323" t="s">
        <v>403</v>
      </c>
      <c r="D10179" s="660"/>
      <c r="E10179" s="660"/>
      <c r="F10179" s="649">
        <v>4</v>
      </c>
      <c r="G10179" s="654" t="s">
        <v>571</v>
      </c>
      <c r="H10179" s="725"/>
    </row>
    <row r="10180" spans="1:15" ht="15.75" customHeight="1" x14ac:dyDescent="0.25">
      <c r="A10180" s="524">
        <v>15</v>
      </c>
      <c r="B10180" s="806" t="s">
        <v>1978</v>
      </c>
      <c r="C10180" s="323" t="s">
        <v>407</v>
      </c>
      <c r="D10180" s="658">
        <v>5</v>
      </c>
      <c r="E10180" s="658">
        <v>5</v>
      </c>
      <c r="F10180" s="649">
        <v>19</v>
      </c>
      <c r="G10180" s="864">
        <v>1</v>
      </c>
      <c r="H10180" s="725">
        <f>+G10180*F10180</f>
      </c>
    </row>
    <row r="10181" spans="1:15" ht="15.75" customHeight="1" x14ac:dyDescent="0.25">
      <c r="A10181" s="524">
        <v>16</v>
      </c>
      <c r="B10181" s="806" t="s">
        <v>1978</v>
      </c>
      <c r="C10181" s="323" t="s">
        <v>407</v>
      </c>
      <c r="D10181" s="660"/>
      <c r="E10181" s="660"/>
      <c r="F10181" s="649">
        <v>6</v>
      </c>
      <c r="G10181" s="654" t="s">
        <v>571</v>
      </c>
      <c r="H10181" s="725"/>
    </row>
    <row r="10182" spans="1:15" ht="15.75" customHeight="1" x14ac:dyDescent="0.25">
      <c r="A10182" s="987">
        <v>17</v>
      </c>
      <c r="B10182" s="806" t="s">
        <v>1979</v>
      </c>
      <c r="C10182" s="323" t="s">
        <v>409</v>
      </c>
      <c r="D10182" s="658">
        <v>5</v>
      </c>
      <c r="E10182" s="658">
        <v>5</v>
      </c>
      <c r="F10182" s="649">
        <v>23.34</v>
      </c>
      <c r="G10182" s="864">
        <v>1</v>
      </c>
      <c r="H10182" s="725">
        <f>+G10182*F10182</f>
      </c>
      <c r="J10182" s="304"/>
      <c r="K10182" s="304"/>
      <c r="L10182" s="304"/>
      <c r="M10182" s="304"/>
      <c r="N10182" s="304"/>
      <c r="O10182" s="304"/>
    </row>
    <row r="10183" spans="1:15" ht="15.75" customHeight="1" x14ac:dyDescent="0.25">
      <c r="A10183" s="987">
        <v>18</v>
      </c>
      <c r="B10183" s="806" t="s">
        <v>1979</v>
      </c>
      <c r="C10183" s="323" t="s">
        <v>409</v>
      </c>
      <c r="D10183" s="660"/>
      <c r="E10183" s="660"/>
      <c r="F10183" s="649">
        <v>1.66</v>
      </c>
      <c r="G10183" s="654" t="s">
        <v>571</v>
      </c>
      <c r="H10183" s="725"/>
      <c r="J10183" s="304"/>
      <c r="K10183" s="304"/>
      <c r="L10183" s="304"/>
      <c r="M10183" s="304"/>
      <c r="N10183" s="304"/>
      <c r="O10183" s="304"/>
    </row>
    <row r="10184" spans="1:15" ht="15.75" customHeight="1" x14ac:dyDescent="0.25">
      <c r="A10184" s="524">
        <v>19</v>
      </c>
      <c r="B10184" s="806" t="s">
        <v>1980</v>
      </c>
      <c r="C10184" s="323" t="s">
        <v>414</v>
      </c>
      <c r="D10184" s="658">
        <v>2.5</v>
      </c>
      <c r="E10184" s="932">
        <v>10</v>
      </c>
      <c r="F10184" s="649">
        <v>20.75</v>
      </c>
      <c r="G10184" s="864">
        <v>1</v>
      </c>
      <c r="H10184" s="725">
        <f>+G10184*F10184</f>
      </c>
    </row>
    <row r="10185" spans="1:15" ht="15.75" customHeight="1" x14ac:dyDescent="0.25">
      <c r="A10185" s="524">
        <v>20</v>
      </c>
      <c r="B10185" s="806" t="s">
        <v>1980</v>
      </c>
      <c r="C10185" s="323" t="s">
        <v>414</v>
      </c>
      <c r="D10185" s="660"/>
      <c r="E10185" s="933"/>
      <c r="F10185" s="649">
        <v>4.25</v>
      </c>
      <c r="G10185" s="654" t="s">
        <v>571</v>
      </c>
      <c r="H10185" s="725"/>
    </row>
    <row r="10186" spans="1:15" ht="15.75" customHeight="1" x14ac:dyDescent="0.25">
      <c r="A10186" s="524">
        <v>21</v>
      </c>
      <c r="B10186" s="988" t="s">
        <v>590</v>
      </c>
      <c r="C10186" s="323" t="s">
        <v>415</v>
      </c>
      <c r="D10186" s="904">
        <v>5</v>
      </c>
      <c r="E10186" s="904">
        <v>5</v>
      </c>
      <c r="F10186" s="649">
        <v>21</v>
      </c>
      <c r="G10186" s="864">
        <v>1</v>
      </c>
      <c r="H10186" s="725">
        <f>+G10186*F10186</f>
      </c>
    </row>
    <row r="10187" spans="1:15" ht="15.75" customHeight="1" x14ac:dyDescent="0.25">
      <c r="A10187" s="524">
        <v>22</v>
      </c>
      <c r="B10187" s="988" t="s">
        <v>590</v>
      </c>
      <c r="C10187" s="323" t="s">
        <v>415</v>
      </c>
      <c r="D10187" s="904"/>
      <c r="E10187" s="904"/>
      <c r="F10187" s="649">
        <v>4</v>
      </c>
      <c r="G10187" s="654" t="s">
        <v>571</v>
      </c>
      <c r="H10187" s="725"/>
    </row>
    <row r="10188" spans="1:15" ht="15.75" customHeight="1" x14ac:dyDescent="0.25">
      <c r="A10188" s="524">
        <v>23</v>
      </c>
      <c r="B10188" s="988" t="s">
        <v>1981</v>
      </c>
      <c r="C10188" s="323" t="s">
        <v>1855</v>
      </c>
      <c r="D10188" s="658">
        <v>5</v>
      </c>
      <c r="E10188" s="932">
        <v>10</v>
      </c>
      <c r="F10188" s="649">
        <v>40</v>
      </c>
      <c r="G10188" s="654">
        <v>1</v>
      </c>
      <c r="H10188" s="725">
        <f>+G10188*F10188</f>
      </c>
    </row>
    <row r="10189" spans="1:15" ht="15.75" customHeight="1" x14ac:dyDescent="0.25">
      <c r="A10189" s="524">
        <v>24</v>
      </c>
      <c r="B10189" s="988" t="s">
        <v>1981</v>
      </c>
      <c r="C10189" s="323" t="s">
        <v>1855</v>
      </c>
      <c r="D10189" s="660"/>
      <c r="E10189" s="933"/>
      <c r="F10189" s="649">
        <v>10</v>
      </c>
      <c r="G10189" s="654" t="s">
        <v>571</v>
      </c>
      <c r="H10189" s="725"/>
    </row>
    <row r="10190" spans="1:15" ht="15.75" customHeight="1" x14ac:dyDescent="0.25">
      <c r="A10190" s="989"/>
      <c r="B10190" s="760" t="s">
        <v>599</v>
      </c>
      <c r="C10190" s="765"/>
      <c r="D10190" s="655"/>
      <c r="E10190" s="655"/>
      <c r="F10190" s="649"/>
      <c r="G10190" s="864"/>
      <c r="H10190" s="725"/>
      <c r="J10190" s="990"/>
      <c r="K10190" s="990"/>
      <c r="L10190" s="990"/>
      <c r="M10190" s="990"/>
      <c r="N10190" s="990"/>
      <c r="O10190" s="990"/>
    </row>
    <row r="10191" spans="1:15" ht="15.75" customHeight="1" x14ac:dyDescent="0.25">
      <c r="A10191" s="991">
        <v>25</v>
      </c>
      <c r="B10191" s="988" t="s">
        <v>177</v>
      </c>
      <c r="C10191" s="323" t="s">
        <v>1982</v>
      </c>
      <c r="D10191" s="658">
        <v>4</v>
      </c>
      <c r="E10191" s="658">
        <v>6</v>
      </c>
      <c r="F10191" s="649">
        <v>23</v>
      </c>
      <c r="G10191" s="654">
        <v>1</v>
      </c>
      <c r="H10191" s="725">
        <f>+G10191*F10191</f>
      </c>
    </row>
    <row r="10192" spans="1:15" ht="15.75" customHeight="1" x14ac:dyDescent="0.25">
      <c r="A10192" s="991">
        <v>26</v>
      </c>
      <c r="B10192" s="988" t="s">
        <v>177</v>
      </c>
      <c r="C10192" s="387" t="s">
        <v>1982</v>
      </c>
      <c r="D10192" s="992"/>
      <c r="E10192" s="992"/>
      <c r="F10192" s="732">
        <v>1</v>
      </c>
      <c r="G10192" s="684" t="s">
        <v>571</v>
      </c>
      <c r="H10192" s="730"/>
    </row>
    <row r="10193" spans="1:8" ht="15.75" customHeight="1" x14ac:dyDescent="0.25">
      <c r="A10193" s="62"/>
      <c r="B10193" s="63"/>
      <c r="C10193" s="31" t="s">
        <v>58</v>
      </c>
      <c r="D10193" s="28">
        <f>SUM(D10166:D10192)</f>
      </c>
      <c r="E10193" s="28"/>
      <c r="F10193" s="993"/>
      <c r="G10193" s="339"/>
      <c r="H10193" s="328">
        <f>SUM(H10166:H10192)</f>
      </c>
    </row>
    <row r="10194" spans="1:8" ht="15.75" customHeight="1" x14ac:dyDescent="0.25">
      <c r="A10194" s="69"/>
      <c r="B10194" s="70"/>
      <c r="C10194" s="70"/>
      <c r="D10194" s="71"/>
      <c r="E10194" s="70"/>
      <c r="F10194" s="72"/>
      <c r="G10194" s="73"/>
      <c r="H10194" s="74"/>
    </row>
    <row r="10195" spans="1:8" ht="15.75" customHeight="1" x14ac:dyDescent="0.25">
      <c r="A10195" s="76"/>
      <c r="B10195" s="76"/>
      <c r="C10195" s="76"/>
      <c r="D10195" s="77" t="s">
        <v>59</v>
      </c>
      <c r="E10195" s="76" t="s">
        <v>60</v>
      </c>
      <c r="F10195" s="76"/>
      <c r="G10195" s="17"/>
      <c r="H10195" s="25"/>
    </row>
    <row r="10196" spans="1:8" ht="15.75" customHeight="1" x14ac:dyDescent="0.25">
      <c r="A10196" s="76"/>
      <c r="B10196" s="76"/>
      <c r="C10196" s="76"/>
      <c r="D10196" s="77"/>
      <c r="E10196" s="76"/>
      <c r="F10196" s="76"/>
      <c r="G10196" s="17"/>
      <c r="H10196" s="25"/>
    </row>
    <row r="10197" spans="1:8" ht="15.75" customHeight="1" x14ac:dyDescent="0.25">
      <c r="A10197" s="76"/>
      <c r="B10197" s="76"/>
      <c r="C10197" s="76"/>
      <c r="D10197" s="77"/>
      <c r="E10197" s="76" t="s">
        <v>61</v>
      </c>
      <c r="F10197" s="76"/>
      <c r="G10197" s="17"/>
      <c r="H10197" s="25"/>
    </row>
    <row r="10198" spans="1:8" ht="15.75" customHeight="1" x14ac:dyDescent="0.25">
      <c r="A10198" s="76"/>
      <c r="B10198" s="76"/>
      <c r="C10198" s="76"/>
      <c r="D10198" s="77"/>
      <c r="E10198" s="76"/>
      <c r="F10198" s="76"/>
      <c r="G10198" s="17"/>
      <c r="H10198" s="25"/>
    </row>
    <row r="10199" spans="1:8" ht="15.75" customHeight="1" x14ac:dyDescent="0.25">
      <c r="A10199" s="76"/>
      <c r="B10199" s="76"/>
      <c r="C10199" s="76"/>
      <c r="D10199" s="77"/>
      <c r="E10199" s="76"/>
      <c r="F10199" s="76"/>
      <c r="G10199" s="17"/>
      <c r="H10199" s="25"/>
    </row>
    <row r="10200" spans="1:8" ht="15.75" customHeight="1" x14ac:dyDescent="0.25">
      <c r="A10200" s="10" t="s">
        <v>21</v>
      </c>
      <c r="B10200" s="10"/>
      <c r="C10200" s="10"/>
      <c r="D10200" s="10"/>
      <c r="E10200" s="10"/>
      <c r="F10200" s="10"/>
      <c r="G10200" s="10"/>
      <c r="H10200" s="10"/>
    </row>
    <row r="10201" spans="1:8" ht="15.75" customHeight="1" x14ac:dyDescent="0.25">
      <c r="D10201" s="9"/>
      <c r="H10201" s="9"/>
    </row>
    <row r="10202" spans="1:8" ht="15.75" customHeight="1" x14ac:dyDescent="0.25">
      <c r="A10202" s="17" t="s">
        <v>28</v>
      </c>
      <c r="B10202" s="17"/>
      <c r="C10202" s="86"/>
      <c r="D10202" s="18"/>
      <c r="E10202" s="17"/>
      <c r="F10202" s="19" t="s">
        <v>24</v>
      </c>
      <c r="G10202" s="21" t="s">
        <v>1984</v>
      </c>
      <c r="H10202" s="22"/>
    </row>
    <row r="10203" spans="1:8" ht="15.75" customHeight="1" x14ac:dyDescent="0.3">
      <c r="A10203" s="17" t="inlineStr">
        <is>
          <t>Dealer-004</t>
        </is>
      </c>
      <c r="B10203" s="87"/>
      <c r="C10203" s="86"/>
      <c r="D10203" s="18"/>
      <c r="E10203" s="17"/>
      <c r="F10203" s="19" t="s">
        <v>29</v>
      </c>
      <c r="G10203" s="21" t="s">
        <v>1447</v>
      </c>
      <c r="H10203" s="18"/>
    </row>
    <row r="10204" spans="1:8" ht="15.75" customHeight="1" x14ac:dyDescent="0.3">
      <c r="A10204" s="17" t="inlineStr">
        <is>
          <t>Address line (redacted)</t>
        </is>
      </c>
      <c r="B10204" s="87"/>
      <c r="C10204" s="138"/>
      <c r="D10204" s="138"/>
      <c r="E10204" s="138"/>
      <c r="F10204" s="18"/>
      <c r="G10204" s="17"/>
      <c r="H10204" s="25"/>
    </row>
    <row r="10205" spans="1:8" ht="15.75" customHeight="1" x14ac:dyDescent="0.3">
      <c r="A10205" s="17" t="inlineStr">
        <is>
          <t>Address line (redacted)</t>
        </is>
      </c>
      <c r="B10205" s="87"/>
      <c r="C10205" s="138"/>
      <c r="D10205" s="138"/>
      <c r="E10205" s="138"/>
      <c r="F10205" s="18"/>
      <c r="G10205" s="17"/>
      <c r="H10205" s="25"/>
    </row>
    <row r="10206" spans="1:8" ht="15.75" customHeight="1" x14ac:dyDescent="0.25">
      <c r="A10206" s="17"/>
      <c r="B10206" s="17"/>
      <c r="C10206" s="138"/>
      <c r="D10206" s="138"/>
      <c r="E10206" s="138"/>
      <c r="F10206" s="18"/>
      <c r="G10206" s="17"/>
      <c r="H10206" s="25"/>
    </row>
    <row r="10207" spans="1:8" ht="15.75" customHeight="1" x14ac:dyDescent="0.25">
      <c r="A10207" s="17" t="s">
        <v>79</v>
      </c>
      <c r="B10207" s="17"/>
      <c r="C10207" s="17"/>
      <c r="D10207" s="18"/>
      <c r="E10207" s="17"/>
      <c r="F10207" s="18"/>
      <c r="G10207" s="17"/>
      <c r="H10207" s="25"/>
    </row>
    <row r="10208" spans="1:8" ht="15.75" customHeight="1" x14ac:dyDescent="0.25">
      <c r="A10208" s="17"/>
      <c r="B10208" s="17"/>
      <c r="C10208" s="17"/>
      <c r="D10208" s="18"/>
      <c r="E10208" s="17"/>
      <c r="F10208" s="18"/>
      <c r="G10208" s="17"/>
      <c r="H10208" s="25"/>
    </row>
    <row r="10209" spans="1:8" ht="15.75" customHeight="1" x14ac:dyDescent="0.25">
      <c r="A10209" s="17" t="s">
        <v>35</v>
      </c>
      <c r="B10209" s="17"/>
      <c r="C10209" s="17"/>
      <c r="D10209" s="18"/>
      <c r="E10209" s="17"/>
      <c r="F10209" s="18"/>
      <c r="G10209" s="17"/>
      <c r="H10209" s="25"/>
    </row>
    <row r="10210" spans="1:8" ht="15.75" customHeight="1" x14ac:dyDescent="0.25">
      <c r="A10210" s="17" t="s">
        <v>36</v>
      </c>
      <c r="B10210" s="17"/>
      <c r="C10210" s="17"/>
      <c r="D10210" s="18"/>
      <c r="E10210" s="17"/>
      <c r="F10210" s="18"/>
      <c r="G10210" s="17"/>
      <c r="H10210" s="25"/>
    </row>
    <row r="10211" spans="1:8" ht="15.75" customHeight="1" x14ac:dyDescent="0.25">
      <c r="A10211" s="89" t="s">
        <v>37</v>
      </c>
      <c r="B10211" s="90" t="s">
        <v>38</v>
      </c>
      <c r="C10211" s="90"/>
      <c r="D10211" s="91" t="s">
        <v>39</v>
      </c>
      <c r="E10211" s="91" t="s">
        <v>40</v>
      </c>
      <c r="F10211" s="92" t="s">
        <v>41</v>
      </c>
      <c r="G10211" s="93" t="s">
        <v>42</v>
      </c>
      <c r="H10211" s="94" t="s">
        <v>43</v>
      </c>
    </row>
    <row r="10212" spans="1:8" ht="15.75" customHeight="1" x14ac:dyDescent="0.3">
      <c r="A10212" s="47"/>
      <c r="B10212" s="95"/>
      <c r="C10212" s="95"/>
      <c r="D10212" s="96"/>
      <c r="E10212" s="96"/>
      <c r="F10212" s="50"/>
      <c r="G10212" s="50"/>
      <c r="H10212" s="45"/>
    </row>
    <row r="10213" spans="1:8" ht="15.75" customHeight="1" x14ac:dyDescent="0.25">
      <c r="A10213" s="97"/>
      <c r="B10213" s="98" t="s">
        <v>1055</v>
      </c>
      <c r="C10213" s="99"/>
      <c r="D10213" s="100"/>
      <c r="E10213" s="100"/>
      <c r="F10213" s="100"/>
      <c r="G10213" s="100"/>
      <c r="H10213" s="101"/>
    </row>
    <row r="10214" spans="1:8" ht="15.75" customHeight="1" x14ac:dyDescent="0.25">
      <c r="A10214" s="102">
        <v>1</v>
      </c>
      <c r="B10214" s="103" t="s">
        <v>140</v>
      </c>
      <c r="C10214" s="211" t="s">
        <v>774</v>
      </c>
      <c r="D10214" s="187">
        <v>4</v>
      </c>
      <c r="E10214" s="187">
        <v>6</v>
      </c>
      <c r="F10214" s="106">
        <v>23</v>
      </c>
      <c r="G10214" s="50">
        <v>1</v>
      </c>
      <c r="H10214" s="45">
        <f>+G10214*F10214</f>
      </c>
    </row>
    <row r="10215" spans="1:8" ht="15.75" customHeight="1" x14ac:dyDescent="0.25">
      <c r="A10215" s="102">
        <v>2</v>
      </c>
      <c r="B10215" s="103" t="s">
        <v>140</v>
      </c>
      <c r="C10215" s="211" t="s">
        <v>774</v>
      </c>
      <c r="D10215" s="189"/>
      <c r="E10215" s="189"/>
      <c r="F10215" s="106">
        <v>1</v>
      </c>
      <c r="G10215" s="224" t="s">
        <v>571</v>
      </c>
      <c r="H10215" s="45"/>
    </row>
    <row r="10216" spans="1:8" ht="15.75" customHeight="1" x14ac:dyDescent="0.25">
      <c r="A10216" s="102"/>
      <c r="B10216" s="103"/>
      <c r="C10216" s="103"/>
      <c r="D10216" s="50"/>
      <c r="E10216" s="50"/>
      <c r="F10216" s="106"/>
      <c r="G10216" s="50"/>
      <c r="H10216" s="45"/>
    </row>
    <row r="10217" spans="1:8" ht="15.75" customHeight="1" x14ac:dyDescent="0.25">
      <c r="A10217" s="102"/>
      <c r="B10217" s="103"/>
      <c r="C10217" s="103"/>
      <c r="D10217" s="50"/>
      <c r="E10217" s="50"/>
      <c r="F10217" s="106"/>
      <c r="G10217" s="50"/>
      <c r="H10217" s="45"/>
    </row>
    <row r="10218" spans="1:8" ht="15.75" customHeight="1" x14ac:dyDescent="0.25">
      <c r="A10218" s="102"/>
      <c r="B10218" s="107"/>
      <c r="C10218" s="108"/>
      <c r="D10218" s="109"/>
      <c r="E10218" s="109"/>
      <c r="F10218" s="108"/>
      <c r="G10218" s="109"/>
      <c r="H10218" s="110"/>
    </row>
    <row r="10219" spans="1:8" ht="15.75" customHeight="1" x14ac:dyDescent="0.25">
      <c r="A10219" s="111"/>
      <c r="B10219" s="112"/>
      <c r="C10219" s="113"/>
      <c r="D10219" s="108"/>
      <c r="E10219" s="114"/>
      <c r="F10219" s="109"/>
      <c r="G10219" s="115"/>
      <c r="H10219" s="110"/>
    </row>
    <row r="10220" spans="1:8" ht="15.75" customHeight="1" x14ac:dyDescent="0.25">
      <c r="A10220" s="116"/>
      <c r="B10220" s="117"/>
      <c r="C10220" s="118" t="s">
        <v>58</v>
      </c>
      <c r="D10220" s="119">
        <f>SUM(D10214:D10219)</f>
      </c>
      <c r="E10220" s="119"/>
      <c r="F10220" s="119">
        <f>SUM(F10214:F10219)</f>
      </c>
      <c r="G10220" s="120"/>
      <c r="H10220" s="121">
        <f>SUM(H10214:H10219)</f>
      </c>
    </row>
    <row r="10221" spans="1:8" ht="15.75" customHeight="1" x14ac:dyDescent="0.25">
      <c r="A10221" s="122"/>
      <c r="B10221" s="123"/>
      <c r="C10221" s="124"/>
      <c r="D10221" s="60"/>
      <c r="E10221" s="125"/>
      <c r="F10221" s="125"/>
      <c r="G10221" s="126"/>
      <c r="H10221" s="74"/>
    </row>
    <row r="10222" spans="1:8" ht="15.75" customHeight="1" x14ac:dyDescent="0.25">
      <c r="A10222" s="127"/>
      <c r="B10222" s="18"/>
      <c r="C10222" s="18"/>
      <c r="D10222" s="77" t="s">
        <v>59</v>
      </c>
      <c r="E10222" s="76" t="s">
        <v>60</v>
      </c>
      <c r="F10222" s="76"/>
      <c r="G10222" s="17"/>
      <c r="H10222" s="25"/>
    </row>
    <row r="10223" spans="1:8" ht="15.75" customHeight="1" x14ac:dyDescent="0.25">
      <c r="A10223" s="127"/>
      <c r="B10223" s="18"/>
      <c r="C10223" s="18"/>
      <c r="D10223" s="77"/>
      <c r="E10223" s="76"/>
      <c r="F10223" s="76"/>
      <c r="G10223" s="17"/>
      <c r="H10223" s="25"/>
    </row>
    <row r="10224" spans="1:8" ht="15.75" customHeight="1" x14ac:dyDescent="0.25">
      <c r="A10224" s="76"/>
      <c r="B10224" s="76"/>
      <c r="C10224" s="76"/>
      <c r="D10224" s="77"/>
      <c r="E10224" s="76"/>
      <c r="F10224" s="76"/>
      <c r="G10224" s="17"/>
      <c r="H10224" s="25"/>
    </row>
    <row r="10225" spans="1:8" ht="15.75" customHeight="1" x14ac:dyDescent="0.25">
      <c r="A10225" s="76"/>
      <c r="B10225" s="76"/>
      <c r="C10225" s="76"/>
      <c r="D10225" s="77"/>
      <c r="E10225" s="76" t="s">
        <v>61</v>
      </c>
      <c r="F10225" s="76"/>
      <c r="G10225" s="17"/>
      <c r="H10225" s="25"/>
    </row>
    <row r="10226" spans="1:8" ht="15.75" customHeight="1" x14ac:dyDescent="0.25">
      <c r="D10226" s="9"/>
      <c r="H10226" s="9"/>
    </row>
    <row r="10227" spans="1:8" ht="15.75" customHeight="1" x14ac:dyDescent="0.25">
      <c r="D10227" s="9"/>
      <c r="H10227" s="9"/>
    </row>
    <row r="10228" spans="1:8" ht="15.75" customHeight="1" x14ac:dyDescent="0.25">
      <c r="D10228" s="9"/>
      <c r="H10228" s="9"/>
    </row>
    <row r="10229" spans="1:8" ht="15.75" customHeight="1" x14ac:dyDescent="0.25">
      <c r="D10229" s="9"/>
      <c r="H10229" s="9"/>
    </row>
    <row r="10230" spans="1:8" ht="15.75" customHeight="1" x14ac:dyDescent="0.25">
      <c r="D10230" s="9"/>
      <c r="H10230" s="9"/>
    </row>
    <row r="10231" spans="1:8" ht="15.75" customHeight="1" x14ac:dyDescent="0.25">
      <c r="D10231" s="9"/>
      <c r="H10231" s="9"/>
    </row>
    <row r="10232" spans="1:8" ht="15.75" customHeight="1" x14ac:dyDescent="0.25">
      <c r="D10232" s="9"/>
      <c r="H10232" s="9"/>
    </row>
    <row r="10233" spans="1:8" ht="15.75" customHeight="1" x14ac:dyDescent="0.25">
      <c r="D10233" s="9"/>
      <c r="H10233" s="9"/>
    </row>
    <row r="10234" spans="1:8" ht="15.75" customHeight="1" x14ac:dyDescent="0.25">
      <c r="D10234" s="9"/>
      <c r="H10234" s="9"/>
    </row>
    <row r="10235" spans="1:8" ht="15.75" customHeight="1" x14ac:dyDescent="0.25">
      <c r="D10235" s="9"/>
      <c r="H10235" s="9"/>
    </row>
    <row r="10236" spans="1:8" ht="15.75" customHeight="1" x14ac:dyDescent="0.25">
      <c r="D10236" s="9"/>
      <c r="H10236" s="9"/>
    </row>
    <row r="10237" spans="1:8" ht="15.75" customHeight="1" x14ac:dyDescent="0.25">
      <c r="D10237" s="9"/>
      <c r="H10237" s="9"/>
    </row>
    <row r="10238" spans="1:8" ht="15.75" customHeight="1" x14ac:dyDescent="0.25">
      <c r="D10238" s="9"/>
      <c r="H10238" s="9"/>
    </row>
    <row r="10239" spans="1:8" ht="15.75" customHeight="1" x14ac:dyDescent="0.25">
      <c r="D10239" s="9"/>
      <c r="H10239" s="9"/>
    </row>
    <row r="10240" spans="1:8" ht="15.75" customHeight="1" x14ac:dyDescent="0.25">
      <c r="D10240" s="9"/>
      <c r="H10240" s="9"/>
    </row>
    <row r="10241" spans="1:8" ht="15.75" customHeight="1" x14ac:dyDescent="0.25">
      <c r="D10241" s="9"/>
      <c r="H10241" s="9"/>
    </row>
    <row r="10242" spans="1:8" ht="15.75" customHeight="1" x14ac:dyDescent="0.25">
      <c r="D10242" s="9"/>
      <c r="H10242" s="9"/>
    </row>
    <row r="10243" spans="1:8" ht="15.75" customHeight="1" x14ac:dyDescent="0.25">
      <c r="D10243" s="9"/>
      <c r="H10243" s="9"/>
    </row>
    <row r="10244" spans="1:8" ht="15.75" customHeight="1" x14ac:dyDescent="0.25">
      <c r="D10244" s="9"/>
      <c r="H10244" s="9"/>
    </row>
    <row r="10245" spans="1:8" ht="15.75" customHeight="1" x14ac:dyDescent="0.25">
      <c r="A10245" s="938" t="s">
        <v>21</v>
      </c>
      <c r="B10245" s="938"/>
      <c r="C10245" s="938"/>
      <c r="D10245" s="938"/>
      <c r="E10245" s="938"/>
      <c r="F10245" s="938"/>
      <c r="G10245" s="938"/>
      <c r="H10245" s="938"/>
    </row>
    <row r="10246" spans="1:8" ht="15.75" customHeight="1" x14ac:dyDescent="0.25">
      <c r="A10246" s="75"/>
      <c r="B10246" s="18"/>
      <c r="C10246" s="18"/>
      <c r="D10246" s="18"/>
      <c r="E10246" s="17"/>
      <c r="F10246" s="75"/>
      <c r="G10246" s="17"/>
      <c r="H10246" s="25"/>
    </row>
    <row r="10247" spans="1:8" ht="15.75" customHeight="1" x14ac:dyDescent="0.25">
      <c r="A10247" s="17" t="s">
        <v>28</v>
      </c>
      <c r="B10247" s="17"/>
      <c r="C10247" s="17"/>
      <c r="D10247" s="18"/>
      <c r="E10247" s="17"/>
      <c r="F10247" s="75"/>
      <c r="G10247" s="17"/>
      <c r="H10247" s="25"/>
    </row>
    <row r="10248" spans="1:8" ht="15.75" customHeight="1" x14ac:dyDescent="0.25">
      <c r="A10248" s="17" t="inlineStr">
        <is>
          <t>Dealer-015</t>
        </is>
      </c>
      <c r="B10248" s="17"/>
      <c r="C10248" s="17"/>
      <c r="D10248" s="18"/>
      <c r="E10248" s="17"/>
      <c r="F10248" s="19" t="s">
        <v>24</v>
      </c>
      <c r="G10248" s="17" t="s">
        <v>1974</v>
      </c>
      <c r="H10248" s="25"/>
    </row>
    <row r="10249" spans="1:8" ht="15.75" customHeight="1" x14ac:dyDescent="0.25">
      <c r="A10249" s="17" t="inlineStr">
        <is>
          <t>Address line (redacted)</t>
        </is>
      </c>
      <c r="B10249" s="17"/>
      <c r="C10249" s="17"/>
      <c r="D10249" s="18"/>
      <c r="E10249" s="17"/>
      <c r="F10249" s="36" t="s">
        <v>29</v>
      </c>
      <c r="G10249" s="17" t="s">
        <v>1448</v>
      </c>
      <c r="H10249" s="25"/>
    </row>
    <row r="10250" spans="1:8" ht="15.75" customHeight="1" x14ac:dyDescent="0.25">
      <c r="A10250" s="17" t="inlineStr">
        <is>
          <t>Address line (redacted)</t>
        </is>
      </c>
      <c r="B10250" s="17"/>
      <c r="C10250" s="17"/>
      <c r="D10250" s="18"/>
      <c r="E10250" s="17"/>
      <c r="F10250" s="18"/>
      <c r="G10250" s="17"/>
      <c r="H10250" s="25"/>
    </row>
    <row r="10251" spans="1:8" ht="15.75" customHeight="1" x14ac:dyDescent="0.25">
      <c r="A10251" s="17"/>
      <c r="B10251" s="17"/>
      <c r="C10251" s="36"/>
      <c r="D10251" s="18"/>
      <c r="E10251" s="17"/>
      <c r="F10251" s="18"/>
      <c r="G10251" s="17"/>
      <c r="H10251" s="25"/>
    </row>
    <row r="10252" spans="1:8" ht="15.75" customHeight="1" x14ac:dyDescent="0.25">
      <c r="A10252" s="36" t="s">
        <v>1941</v>
      </c>
      <c r="B10252" s="36"/>
      <c r="C10252" s="36"/>
      <c r="D10252" s="24"/>
      <c r="E10252" s="36"/>
      <c r="F10252" s="24"/>
      <c r="G10252" s="36"/>
      <c r="H10252" s="939"/>
    </row>
    <row r="10253" spans="1:8" ht="15.75" customHeight="1" x14ac:dyDescent="0.25">
      <c r="A10253" s="36" t="inlineStr">
        <is>
          <t>Address line (redacted)</t>
        </is>
      </c>
      <c r="B10253" s="36"/>
      <c r="C10253" s="36"/>
      <c r="D10253" s="24"/>
      <c r="E10253" s="36"/>
      <c r="F10253" s="24"/>
      <c r="G10253" s="36"/>
      <c r="H10253" s="939"/>
    </row>
    <row r="10254" spans="1:8" ht="15.75" customHeight="1" x14ac:dyDescent="0.25">
      <c r="A10254" s="36" t="inlineStr">
        <is>
          <t>Address line (redacted)</t>
        </is>
      </c>
      <c r="B10254" s="36"/>
      <c r="C10254" s="36"/>
      <c r="D10254" s="24"/>
      <c r="E10254" s="36"/>
      <c r="F10254" s="24"/>
      <c r="G10254" s="36"/>
      <c r="H10254" s="939"/>
    </row>
    <row r="10255" spans="1:8" ht="15.75" customHeight="1" x14ac:dyDescent="0.25">
      <c r="A10255" s="17"/>
      <c r="B10255" s="17"/>
      <c r="C10255" s="36"/>
      <c r="D10255" s="18"/>
      <c r="E10255" s="17"/>
      <c r="F10255" s="18"/>
      <c r="G10255" s="17"/>
      <c r="H10255" s="25"/>
    </row>
    <row r="10256" spans="1:8" ht="15.75" customHeight="1" x14ac:dyDescent="0.25">
      <c r="A10256" s="17"/>
      <c r="B10256" s="17"/>
      <c r="C10256" s="17"/>
      <c r="D10256" s="18"/>
      <c r="E10256" s="17"/>
      <c r="F10256" s="18"/>
      <c r="G10256" s="17"/>
      <c r="H10256" s="25"/>
    </row>
    <row r="10257" spans="1:9" ht="15.75" customHeight="1" x14ac:dyDescent="0.25">
      <c r="A10257" s="17" t="s">
        <v>34</v>
      </c>
      <c r="B10257" s="17"/>
      <c r="C10257" s="17"/>
      <c r="D10257" s="18"/>
      <c r="E10257" s="17"/>
      <c r="F10257" s="18"/>
      <c r="G10257" s="17"/>
      <c r="H10257" s="25"/>
    </row>
    <row r="10258" spans="1:9" ht="15.75" customHeight="1" x14ac:dyDescent="0.25">
      <c r="A10258" s="17"/>
      <c r="B10258" s="17"/>
      <c r="C10258" s="17"/>
      <c r="D10258" s="18"/>
      <c r="E10258" s="17"/>
      <c r="F10258" s="18"/>
      <c r="G10258" s="17"/>
      <c r="H10258" s="25"/>
    </row>
    <row r="10259" spans="1:9" ht="15.75" customHeight="1" x14ac:dyDescent="0.25">
      <c r="A10259" s="17" t="s">
        <v>1944</v>
      </c>
      <c r="B10259" s="17"/>
      <c r="C10259" s="17"/>
      <c r="D10259" s="18"/>
      <c r="E10259" s="17"/>
      <c r="F10259" s="18"/>
      <c r="G10259" s="17"/>
      <c r="H10259" s="25"/>
    </row>
    <row r="10260" spans="1:9" ht="15.75" customHeight="1" x14ac:dyDescent="0.25">
      <c r="A10260" s="17" t="s">
        <v>1945</v>
      </c>
      <c r="B10260" s="17"/>
      <c r="C10260" s="17"/>
      <c r="D10260" s="18"/>
      <c r="E10260" s="17"/>
      <c r="F10260" s="18"/>
      <c r="G10260" s="17"/>
      <c r="H10260" s="25"/>
    </row>
    <row r="10261" spans="1:9" ht="15.75" customHeight="1" x14ac:dyDescent="0.25">
      <c r="A10261" s="17"/>
      <c r="B10261" s="17"/>
      <c r="C10261" s="17"/>
      <c r="D10261" s="18"/>
      <c r="E10261" s="17"/>
      <c r="F10261" s="18"/>
      <c r="G10261" s="17"/>
      <c r="H10261" s="25"/>
    </row>
    <row r="10262" spans="1:9" ht="15.75" customHeight="1" x14ac:dyDescent="0.25">
      <c r="A10262" s="26" t="s">
        <v>37</v>
      </c>
      <c r="B10262" s="27" t="s">
        <v>38</v>
      </c>
      <c r="C10262" s="27"/>
      <c r="D10262" s="28" t="s">
        <v>39</v>
      </c>
      <c r="E10262" s="29" t="s">
        <v>1946</v>
      </c>
      <c r="F10262" s="940" t="s">
        <v>41</v>
      </c>
      <c r="G10262" s="27" t="s">
        <v>42</v>
      </c>
      <c r="H10262" s="33" t="s">
        <v>43</v>
      </c>
    </row>
    <row r="10263" spans="1:9" ht="15.75" customHeight="1" x14ac:dyDescent="0.25">
      <c r="A10263" s="941"/>
      <c r="B10263" s="942"/>
      <c r="C10263" s="942"/>
      <c r="D10263" s="578"/>
      <c r="E10263" s="943"/>
      <c r="F10263" s="944"/>
      <c r="G10263" s="942"/>
      <c r="H10263" s="945"/>
    </row>
    <row r="10264" spans="1:9" ht="15.75" customHeight="1" x14ac:dyDescent="0.25">
      <c r="A10264" s="524"/>
      <c r="B10264" s="760" t="s">
        <v>1930</v>
      </c>
      <c r="C10264" s="765"/>
      <c r="D10264" s="106"/>
      <c r="E10264" s="106"/>
      <c r="F10264" s="655"/>
      <c r="G10264" s="655"/>
      <c r="H10264" s="725"/>
    </row>
    <row r="10265" spans="1:9" ht="15.75" customHeight="1" x14ac:dyDescent="0.25">
      <c r="A10265" s="524">
        <v>1</v>
      </c>
      <c r="B10265" s="323" t="s">
        <v>1930</v>
      </c>
      <c r="C10265" s="106"/>
      <c r="D10265" s="842">
        <v>100</v>
      </c>
      <c r="E10265" s="106">
        <v>30</v>
      </c>
      <c r="F10265" s="649">
        <v>985</v>
      </c>
      <c r="G10265" s="994">
        <v>1</v>
      </c>
      <c r="H10265" s="995">
        <f>+G10265*F10265</f>
      </c>
      <c r="I10265" s="6">
        <v>1350</v>
      </c>
    </row>
    <row r="10266" spans="1:9" ht="15.75" customHeight="1" x14ac:dyDescent="0.25">
      <c r="A10266" s="47"/>
      <c r="B10266" s="51"/>
      <c r="C10266" s="357"/>
      <c r="D10266" s="50"/>
      <c r="E10266" s="50"/>
      <c r="F10266" s="50" t="s">
        <v>789</v>
      </c>
      <c r="G10266" s="50"/>
      <c r="H10266" s="45"/>
      <c r="I10266" s="6">
        <f>+#REF!/1000</f>
      </c>
    </row>
    <row r="10267" spans="1:9" ht="15.75" customHeight="1" x14ac:dyDescent="0.25">
      <c r="A10267" s="47"/>
      <c r="B10267" s="950"/>
      <c r="C10267" s="950"/>
      <c r="D10267" s="50"/>
      <c r="E10267" s="50"/>
      <c r="F10267" s="50" t="s">
        <v>1985</v>
      </c>
      <c r="G10267" s="50"/>
      <c r="H10267" s="45"/>
      <c r="I10267" s="6">
        <f>+I10265-I10266</f>
      </c>
    </row>
    <row r="10268" spans="1:9" ht="15.75" customHeight="1" x14ac:dyDescent="0.25">
      <c r="A10268" s="320"/>
      <c r="B10268" s="53"/>
      <c r="C10268" s="49"/>
      <c r="D10268" s="50"/>
      <c r="E10268" s="50"/>
      <c r="F10268" s="50" t="s">
        <v>1986</v>
      </c>
      <c r="G10268" s="50"/>
      <c r="H10268" s="45"/>
      <c r="I10268" s="6">
        <f>+#REF!/1000</f>
      </c>
    </row>
    <row r="10269" spans="1:9" ht="15.75" customHeight="1" x14ac:dyDescent="0.25">
      <c r="A10269" s="320"/>
      <c r="B10269" s="53"/>
      <c r="C10269" s="49"/>
      <c r="D10269" s="50"/>
      <c r="E10269" s="50"/>
      <c r="F10269" s="50"/>
      <c r="G10269" s="50"/>
      <c r="H10269" s="45"/>
      <c r="I10269" s="6">
        <f>+I10267-I10268</f>
      </c>
    </row>
    <row r="10270" spans="1:9" ht="15.75" customHeight="1" x14ac:dyDescent="0.25">
      <c r="A10270" s="320"/>
      <c r="B10270" s="950"/>
      <c r="C10270" s="950"/>
      <c r="D10270" s="194"/>
      <c r="E10270" s="50"/>
      <c r="F10270" s="50"/>
      <c r="G10270" s="50"/>
      <c r="H10270" s="45"/>
    </row>
    <row r="10271" spans="1:9" ht="15.75" customHeight="1" x14ac:dyDescent="0.25">
      <c r="A10271" s="320"/>
      <c r="B10271" s="53"/>
      <c r="C10271" s="49"/>
      <c r="D10271" s="194"/>
      <c r="E10271" s="50"/>
      <c r="F10271" s="50"/>
      <c r="G10271" s="50"/>
      <c r="H10271" s="45"/>
    </row>
    <row r="10272" spans="1:9" ht="15.75" customHeight="1" x14ac:dyDescent="0.25">
      <c r="A10272" s="320"/>
      <c r="B10272" s="408"/>
      <c r="C10272" s="408"/>
      <c r="D10272" s="50"/>
      <c r="E10272" s="50"/>
      <c r="F10272" s="50"/>
      <c r="G10272" s="50"/>
      <c r="H10272" s="81"/>
    </row>
    <row r="10273" spans="1:8" ht="15.75" customHeight="1" x14ac:dyDescent="0.25">
      <c r="A10273" s="57"/>
      <c r="B10273" s="38"/>
      <c r="C10273" s="36"/>
      <c r="D10273" s="58"/>
      <c r="E10273" s="58"/>
      <c r="F10273" s="59"/>
      <c r="G10273" s="58"/>
      <c r="H10273" s="61"/>
    </row>
    <row r="10274" spans="1:8" ht="15.75" customHeight="1" x14ac:dyDescent="0.25">
      <c r="A10274" s="62"/>
      <c r="B10274" s="63"/>
      <c r="C10274" s="64" t="s">
        <v>58</v>
      </c>
      <c r="D10274" s="338">
        <f>SUM(D10264:D10273)</f>
      </c>
      <c r="E10274" s="28"/>
      <c r="F10274" s="951"/>
      <c r="G10274" s="339"/>
      <c r="H10274" s="328">
        <f>SUM(H10264:H10273)</f>
      </c>
    </row>
    <row r="10275" spans="1:8" ht="15.75" customHeight="1" x14ac:dyDescent="0.25">
      <c r="A10275" s="69"/>
      <c r="B10275" s="70"/>
      <c r="C10275" s="70"/>
      <c r="D10275" s="71"/>
      <c r="E10275" s="70"/>
      <c r="F10275" s="72"/>
      <c r="G10275" s="73"/>
      <c r="H10275" s="74"/>
    </row>
    <row r="10276" spans="1:8" ht="15.75" customHeight="1" x14ac:dyDescent="0.25">
      <c r="A10276" s="75"/>
      <c r="B10276" s="18"/>
      <c r="C10276" s="18"/>
      <c r="D10276" s="18"/>
      <c r="E10276" s="17"/>
      <c r="F10276" s="75"/>
      <c r="G10276" s="17"/>
      <c r="H10276" s="25"/>
    </row>
    <row r="10277" spans="1:8" ht="15.75" customHeight="1" x14ac:dyDescent="0.25">
      <c r="A10277" s="76"/>
      <c r="B10277" s="76"/>
      <c r="C10277" s="76"/>
      <c r="D10277" s="77" t="s">
        <v>59</v>
      </c>
      <c r="E10277" s="76" t="s">
        <v>60</v>
      </c>
      <c r="F10277" s="76"/>
      <c r="G10277" s="17"/>
      <c r="H10277" s="25"/>
    </row>
    <row r="10278" spans="1:8" ht="15.75" customHeight="1" x14ac:dyDescent="0.25">
      <c r="A10278" s="17"/>
      <c r="B10278" s="17"/>
      <c r="C10278" s="17"/>
      <c r="D10278" s="18"/>
      <c r="E10278" s="17"/>
      <c r="F10278" s="17"/>
      <c r="G10278" s="17"/>
      <c r="H10278" s="25"/>
    </row>
    <row r="10279" spans="1:8" ht="15.75" customHeight="1" x14ac:dyDescent="0.25">
      <c r="A10279" s="17"/>
      <c r="B10279" s="17"/>
      <c r="C10279" s="17"/>
      <c r="D10279" s="18"/>
      <c r="E10279" s="17"/>
      <c r="F10279" s="17"/>
      <c r="G10279" s="17"/>
      <c r="H10279" s="25"/>
    </row>
    <row r="10280" spans="1:8" ht="15.75" customHeight="1" x14ac:dyDescent="0.25">
      <c r="A10280" s="76"/>
      <c r="B10280" s="76"/>
      <c r="C10280" s="76"/>
      <c r="D10280" s="77"/>
      <c r="E10280" s="76" t="s">
        <v>61</v>
      </c>
      <c r="F10280" s="76"/>
      <c r="G10280" s="17"/>
      <c r="H10280" s="25"/>
    </row>
    <row r="10281" spans="1:8" ht="15.75" customHeight="1" x14ac:dyDescent="0.25">
      <c r="D10281" s="9"/>
      <c r="H10281" s="9"/>
    </row>
    <row r="10282" spans="1:8" ht="15.75" customHeight="1" x14ac:dyDescent="0.25">
      <c r="D10282" s="9"/>
      <c r="H10282" s="9"/>
    </row>
    <row r="10283" spans="1:8" ht="15.75" customHeight="1" x14ac:dyDescent="0.25">
      <c r="D10283" s="9"/>
      <c r="H10283" s="9"/>
    </row>
    <row r="10284" spans="1:8" ht="15.75" customHeight="1" x14ac:dyDescent="0.25">
      <c r="D10284" s="9"/>
      <c r="H10284" s="9"/>
    </row>
    <row r="10285" spans="1:8" ht="15.75" customHeight="1" x14ac:dyDescent="0.25">
      <c r="D10285" s="9"/>
      <c r="H10285" s="9"/>
    </row>
    <row r="10286" spans="1:8" ht="15.75" customHeight="1" x14ac:dyDescent="0.25">
      <c r="D10286" s="9"/>
      <c r="H10286" s="9"/>
    </row>
    <row r="10287" spans="1:8" ht="15.75" customHeight="1" x14ac:dyDescent="0.25">
      <c r="D10287" s="9"/>
      <c r="H10287" s="9"/>
    </row>
    <row r="10288" spans="1:8" ht="15.75" customHeight="1" x14ac:dyDescent="0.25">
      <c r="A10288" s="10" t="s">
        <v>21</v>
      </c>
      <c r="B10288" s="10"/>
      <c r="C10288" s="10"/>
      <c r="D10288" s="10"/>
      <c r="E10288" s="10"/>
      <c r="F10288" s="10"/>
      <c r="G10288" s="10"/>
      <c r="H10288" s="10"/>
    </row>
    <row r="10289" spans="1:8" ht="15.75" customHeight="1" x14ac:dyDescent="0.25">
      <c r="D10289" s="9"/>
      <c r="H10289" s="9"/>
    </row>
    <row r="10290" spans="1:8" ht="15.75" customHeight="1" x14ac:dyDescent="0.25">
      <c r="A10290" s="17" t="s">
        <v>28</v>
      </c>
      <c r="B10290" s="17"/>
      <c r="C10290" s="86"/>
      <c r="D10290" s="18"/>
      <c r="E10290" s="17"/>
      <c r="F10290" s="19" t="s">
        <v>24</v>
      </c>
      <c r="G10290" s="21" t="s">
        <v>1452</v>
      </c>
      <c r="H10290" s="22"/>
    </row>
    <row r="10291" spans="1:8" ht="15.75" customHeight="1" x14ac:dyDescent="0.3">
      <c r="A10291" s="17" t="inlineStr">
        <is>
          <t>Dealer-004</t>
        </is>
      </c>
      <c r="B10291" s="87"/>
      <c r="C10291" s="86"/>
      <c r="D10291" s="18"/>
      <c r="E10291" s="17"/>
      <c r="F10291" s="19" t="s">
        <v>29</v>
      </c>
      <c r="G10291" s="21" t="s">
        <v>1453</v>
      </c>
      <c r="H10291" s="18"/>
    </row>
    <row r="10292" spans="1:8" ht="15.75" customHeight="1" x14ac:dyDescent="0.3">
      <c r="A10292" s="17" t="inlineStr">
        <is>
          <t>Address line (redacted)</t>
        </is>
      </c>
      <c r="B10292" s="87"/>
      <c r="C10292" s="138"/>
      <c r="D10292" s="138"/>
      <c r="E10292" s="138"/>
      <c r="F10292" s="18"/>
      <c r="G10292" s="17"/>
      <c r="H10292" s="25"/>
    </row>
    <row r="10293" spans="1:8" ht="15.75" customHeight="1" x14ac:dyDescent="0.3">
      <c r="A10293" s="17" t="inlineStr">
        <is>
          <t>Address line (redacted)</t>
        </is>
      </c>
      <c r="B10293" s="87"/>
      <c r="C10293" s="138"/>
      <c r="D10293" s="138"/>
      <c r="E10293" s="138"/>
      <c r="F10293" s="18"/>
      <c r="G10293" s="17"/>
      <c r="H10293" s="25"/>
    </row>
    <row r="10294" spans="1:8" ht="15.75" customHeight="1" x14ac:dyDescent="0.25">
      <c r="A10294" s="17"/>
      <c r="B10294" s="17"/>
      <c r="C10294" s="138"/>
      <c r="D10294" s="138"/>
      <c r="E10294" s="138"/>
      <c r="F10294" s="18"/>
      <c r="G10294" s="17"/>
      <c r="H10294" s="25"/>
    </row>
    <row r="10295" spans="1:8" ht="15.75" customHeight="1" x14ac:dyDescent="0.25">
      <c r="A10295" s="17" t="s">
        <v>79</v>
      </c>
      <c r="B10295" s="17"/>
      <c r="C10295" s="17"/>
      <c r="D10295" s="18"/>
      <c r="E10295" s="17"/>
      <c r="F10295" s="18"/>
      <c r="G10295" s="17"/>
      <c r="H10295" s="25"/>
    </row>
    <row r="10296" spans="1:8" ht="15.75" customHeight="1" x14ac:dyDescent="0.25">
      <c r="A10296" s="17"/>
      <c r="B10296" s="17"/>
      <c r="C10296" s="17"/>
      <c r="D10296" s="18"/>
      <c r="E10296" s="17"/>
      <c r="F10296" s="18"/>
      <c r="G10296" s="17"/>
      <c r="H10296" s="25"/>
    </row>
    <row r="10297" spans="1:8" ht="15.75" customHeight="1" x14ac:dyDescent="0.25">
      <c r="A10297" s="17" t="s">
        <v>35</v>
      </c>
      <c r="B10297" s="17"/>
      <c r="C10297" s="17"/>
      <c r="D10297" s="18"/>
      <c r="E10297" s="17"/>
      <c r="F10297" s="18"/>
      <c r="G10297" s="17"/>
      <c r="H10297" s="25"/>
    </row>
    <row r="10298" spans="1:8" ht="15.75" customHeight="1" x14ac:dyDescent="0.25">
      <c r="A10298" s="17" t="s">
        <v>36</v>
      </c>
      <c r="B10298" s="17"/>
      <c r="C10298" s="17"/>
      <c r="D10298" s="18"/>
      <c r="E10298" s="17"/>
      <c r="F10298" s="18"/>
      <c r="G10298" s="17"/>
      <c r="H10298" s="25"/>
    </row>
    <row r="10299" spans="1:8" ht="15.75" customHeight="1" x14ac:dyDescent="0.25">
      <c r="A10299" s="89" t="s">
        <v>37</v>
      </c>
      <c r="B10299" s="90" t="s">
        <v>38</v>
      </c>
      <c r="C10299" s="90"/>
      <c r="D10299" s="91" t="s">
        <v>39</v>
      </c>
      <c r="E10299" s="91" t="s">
        <v>40</v>
      </c>
      <c r="F10299" s="92" t="s">
        <v>41</v>
      </c>
      <c r="G10299" s="93" t="s">
        <v>42</v>
      </c>
      <c r="H10299" s="94" t="s">
        <v>43</v>
      </c>
    </row>
    <row r="10300" spans="1:8" ht="15.75" customHeight="1" x14ac:dyDescent="0.3">
      <c r="A10300" s="47"/>
      <c r="B10300" s="95"/>
      <c r="C10300" s="95"/>
      <c r="D10300" s="96"/>
      <c r="E10300" s="96"/>
      <c r="F10300" s="50"/>
      <c r="G10300" s="50"/>
      <c r="H10300" s="45"/>
    </row>
    <row r="10301" spans="1:8" ht="15.75" customHeight="1" x14ac:dyDescent="0.25">
      <c r="A10301" s="97"/>
      <c r="B10301" s="98" t="s">
        <v>1623</v>
      </c>
      <c r="C10301" s="99"/>
      <c r="D10301" s="100"/>
      <c r="E10301" s="100"/>
      <c r="F10301" s="100"/>
      <c r="G10301" s="100"/>
      <c r="H10301" s="101"/>
    </row>
    <row r="10302" spans="1:8" ht="15.75" customHeight="1" x14ac:dyDescent="0.25">
      <c r="A10302" s="102">
        <v>1</v>
      </c>
      <c r="B10302" s="651" t="s">
        <v>1987</v>
      </c>
      <c r="C10302" s="211" t="s">
        <v>1988</v>
      </c>
      <c r="D10302" s="187">
        <v>10</v>
      </c>
      <c r="E10302" s="187">
        <v>10</v>
      </c>
      <c r="F10302" s="106">
        <v>80</v>
      </c>
      <c r="G10302" s="50">
        <v>1</v>
      </c>
      <c r="H10302" s="45">
        <f>+G10302*F10302</f>
      </c>
    </row>
    <row r="10303" spans="1:8" ht="15.75" customHeight="1" x14ac:dyDescent="0.25">
      <c r="A10303" s="102">
        <v>2</v>
      </c>
      <c r="B10303" s="651" t="s">
        <v>1987</v>
      </c>
      <c r="C10303" s="211" t="s">
        <v>1988</v>
      </c>
      <c r="D10303" s="189"/>
      <c r="E10303" s="189"/>
      <c r="F10303" s="106">
        <v>20</v>
      </c>
      <c r="G10303" s="224" t="s">
        <v>571</v>
      </c>
      <c r="H10303" s="45"/>
    </row>
    <row r="10304" spans="1:8" ht="15.75" customHeight="1" x14ac:dyDescent="0.25">
      <c r="A10304" s="102"/>
      <c r="B10304" s="103"/>
      <c r="C10304" s="103"/>
      <c r="D10304" s="50"/>
      <c r="E10304" s="50"/>
      <c r="F10304" s="106"/>
      <c r="G10304" s="50"/>
      <c r="H10304" s="45"/>
    </row>
    <row r="10305" spans="1:8" ht="15.75" customHeight="1" x14ac:dyDescent="0.25">
      <c r="A10305" s="102"/>
      <c r="B10305" s="103"/>
      <c r="C10305" s="103"/>
      <c r="D10305" s="50"/>
      <c r="E10305" s="50"/>
      <c r="F10305" s="106"/>
      <c r="G10305" s="50"/>
      <c r="H10305" s="45"/>
    </row>
    <row r="10306" spans="1:8" ht="15.75" customHeight="1" x14ac:dyDescent="0.25">
      <c r="A10306" s="102"/>
      <c r="B10306" s="107"/>
      <c r="C10306" s="108"/>
      <c r="D10306" s="109"/>
      <c r="E10306" s="109"/>
      <c r="F10306" s="108"/>
      <c r="G10306" s="109"/>
      <c r="H10306" s="110"/>
    </row>
    <row r="10307" spans="1:8" ht="15.75" customHeight="1" x14ac:dyDescent="0.25">
      <c r="A10307" s="111"/>
      <c r="B10307" s="112"/>
      <c r="C10307" s="113"/>
      <c r="D10307" s="108"/>
      <c r="E10307" s="114"/>
      <c r="F10307" s="109"/>
      <c r="G10307" s="115"/>
      <c r="H10307" s="110"/>
    </row>
    <row r="10308" spans="1:8" ht="15.75" customHeight="1" x14ac:dyDescent="0.25">
      <c r="A10308" s="116"/>
      <c r="B10308" s="117"/>
      <c r="C10308" s="118" t="s">
        <v>58</v>
      </c>
      <c r="D10308" s="119">
        <f>SUM(D10302:D10307)</f>
      </c>
      <c r="E10308" s="119"/>
      <c r="F10308" s="119">
        <f>SUM(F10302:F10307)</f>
      </c>
      <c r="G10308" s="120"/>
      <c r="H10308" s="121">
        <f>SUM(H10302:H10307)</f>
      </c>
    </row>
    <row r="10309" spans="1:8" ht="15.75" customHeight="1" x14ac:dyDescent="0.25">
      <c r="A10309" s="122"/>
      <c r="B10309" s="123"/>
      <c r="C10309" s="124"/>
      <c r="D10309" s="60"/>
      <c r="E10309" s="125"/>
      <c r="F10309" s="125"/>
      <c r="G10309" s="126"/>
      <c r="H10309" s="74"/>
    </row>
    <row r="10310" spans="1:8" ht="15.75" customHeight="1" x14ac:dyDescent="0.25">
      <c r="A10310" s="127"/>
      <c r="B10310" s="18"/>
      <c r="C10310" s="18"/>
      <c r="D10310" s="77" t="s">
        <v>59</v>
      </c>
      <c r="E10310" s="76" t="s">
        <v>60</v>
      </c>
      <c r="F10310" s="76"/>
      <c r="G10310" s="17"/>
      <c r="H10310" s="25"/>
    </row>
    <row r="10311" spans="1:8" ht="15.75" customHeight="1" x14ac:dyDescent="0.25">
      <c r="A10311" s="127"/>
      <c r="B10311" s="18"/>
      <c r="C10311" s="18"/>
      <c r="D10311" s="77"/>
      <c r="E10311" s="76"/>
      <c r="F10311" s="76"/>
      <c r="G10311" s="17"/>
      <c r="H10311" s="25"/>
    </row>
    <row r="10312" spans="1:8" ht="15.75" customHeight="1" x14ac:dyDescent="0.25">
      <c r="A10312" s="76"/>
      <c r="B10312" s="76"/>
      <c r="C10312" s="76"/>
      <c r="D10312" s="77"/>
      <c r="E10312" s="76"/>
      <c r="F10312" s="76"/>
      <c r="G10312" s="17"/>
      <c r="H10312" s="25"/>
    </row>
    <row r="10313" spans="1:8" ht="15.75" customHeight="1" x14ac:dyDescent="0.25">
      <c r="A10313" s="76"/>
      <c r="B10313" s="76"/>
      <c r="C10313" s="76"/>
      <c r="D10313" s="77"/>
      <c r="E10313" s="76" t="s">
        <v>61</v>
      </c>
      <c r="F10313" s="76"/>
      <c r="G10313" s="17"/>
      <c r="H10313" s="25"/>
    </row>
    <row r="10314" spans="1:8" ht="15.75" customHeight="1" x14ac:dyDescent="0.25">
      <c r="D10314" s="9"/>
      <c r="H10314" s="9"/>
    </row>
    <row r="10315" spans="1:8" ht="15.75" customHeight="1" x14ac:dyDescent="0.25">
      <c r="D10315" s="9"/>
      <c r="H10315" s="9"/>
    </row>
    <row r="10316" spans="1:8" ht="15.75" customHeight="1" x14ac:dyDescent="0.25">
      <c r="D10316" s="9"/>
      <c r="H10316" s="9"/>
    </row>
    <row r="10317" spans="1:8" ht="15.75" customHeight="1" x14ac:dyDescent="0.25">
      <c r="D10317" s="9"/>
      <c r="H10317" s="9"/>
    </row>
    <row r="10318" spans="1:8" ht="15.75" customHeight="1" x14ac:dyDescent="0.25">
      <c r="D10318" s="9"/>
      <c r="H10318" s="9"/>
    </row>
    <row r="10319" spans="1:8" ht="15.75" customHeight="1" x14ac:dyDescent="0.25">
      <c r="D10319" s="9"/>
      <c r="H10319" s="9"/>
    </row>
    <row r="10320" spans="1:8" ht="15.75" customHeight="1" x14ac:dyDescent="0.25">
      <c r="D10320" s="9"/>
      <c r="H10320" s="9"/>
    </row>
    <row r="10321" spans="1:8" ht="15.75" customHeight="1" x14ac:dyDescent="0.25">
      <c r="D10321" s="9"/>
      <c r="H10321" s="9"/>
    </row>
    <row r="10322" spans="1:8" ht="15.75" customHeight="1" x14ac:dyDescent="0.25">
      <c r="D10322" s="9"/>
      <c r="H10322" s="9"/>
    </row>
    <row r="10323" spans="1:8" ht="15.75" customHeight="1" x14ac:dyDescent="0.25">
      <c r="D10323" s="9"/>
      <c r="H10323" s="9"/>
    </row>
    <row r="10324" spans="1:8" ht="15.75" customHeight="1" x14ac:dyDescent="0.25">
      <c r="D10324" s="9"/>
      <c r="H10324" s="9"/>
    </row>
    <row r="10325" spans="1:8" ht="15.75" customHeight="1" x14ac:dyDescent="0.25">
      <c r="D10325" s="9"/>
      <c r="H10325" s="9"/>
    </row>
    <row r="10326" spans="1:8" ht="15.75" customHeight="1" x14ac:dyDescent="0.25">
      <c r="D10326" s="9"/>
      <c r="H10326" s="9"/>
    </row>
    <row r="10327" spans="1:8" ht="15.75" customHeight="1" x14ac:dyDescent="0.25">
      <c r="D10327" s="9"/>
      <c r="H10327" s="9"/>
    </row>
    <row r="10328" spans="1:8" ht="15.75" customHeight="1" x14ac:dyDescent="0.25">
      <c r="D10328" s="9"/>
      <c r="H10328" s="9"/>
    </row>
    <row r="10329" spans="1:8" ht="15.75" customHeight="1" x14ac:dyDescent="0.25">
      <c r="D10329" s="9"/>
      <c r="H10329" s="9"/>
    </row>
    <row r="10330" spans="1:8" ht="15.75" customHeight="1" x14ac:dyDescent="0.25">
      <c r="A10330" s="36" t="s">
        <v>21</v>
      </c>
      <c r="B10330" s="36"/>
      <c r="C10330" s="36"/>
      <c r="D10330" s="36"/>
      <c r="E10330" s="36"/>
      <c r="F10330" s="36"/>
      <c r="G10330" s="36"/>
      <c r="H10330" s="36"/>
    </row>
    <row r="10331" spans="1:8" ht="15.75" customHeight="1" x14ac:dyDescent="0.25">
      <c r="A10331" s="17" t="s">
        <v>28</v>
      </c>
      <c r="B10331" s="17"/>
      <c r="C10331" s="17"/>
      <c r="D10331" s="18"/>
      <c r="E10331" s="17"/>
      <c r="F10331" s="19" t="s">
        <v>24</v>
      </c>
      <c r="G10331" s="21" t="s">
        <v>1452</v>
      </c>
      <c r="H10331" s="22"/>
    </row>
    <row r="10332" spans="1:8" ht="15.75" customHeight="1" x14ac:dyDescent="0.3">
      <c r="A10332" s="17" t="inlineStr">
        <is>
          <t>Dealer-003</t>
        </is>
      </c>
      <c r="B10332" s="87"/>
      <c r="C10332" s="17"/>
      <c r="D10332" s="18"/>
      <c r="E10332" s="17"/>
      <c r="F10332" s="19" t="s">
        <v>29</v>
      </c>
      <c r="G10332" s="17" t="s">
        <v>1456</v>
      </c>
      <c r="H10332" s="18"/>
    </row>
    <row r="10333" spans="1:8" ht="15.75" customHeight="1" x14ac:dyDescent="0.3">
      <c r="A10333" s="17" t="inlineStr">
        <is>
          <t>Address line (redacted)</t>
        </is>
      </c>
      <c r="B10333" s="87"/>
      <c r="C10333" s="17"/>
      <c r="D10333" s="18"/>
      <c r="E10333" s="19"/>
      <c r="F10333" s="17"/>
      <c r="G10333" s="17"/>
      <c r="H10333" s="25"/>
    </row>
    <row r="10334" spans="1:8" ht="15.75" customHeight="1" x14ac:dyDescent="0.3">
      <c r="A10334" s="17" t="inlineStr">
        <is>
          <t>Address line (redacted)</t>
        </is>
      </c>
      <c r="B10334" s="87"/>
      <c r="C10334" s="17"/>
      <c r="D10334" s="24"/>
      <c r="E10334" s="17"/>
      <c r="F10334" s="18"/>
      <c r="G10334" s="17"/>
      <c r="H10334" s="25"/>
    </row>
    <row r="10335" spans="1:8" ht="15.75" customHeight="1" x14ac:dyDescent="0.25">
      <c r="D10335" s="24"/>
      <c r="E10335" s="17"/>
      <c r="F10335" s="18"/>
      <c r="G10335" s="17"/>
      <c r="H10335" s="25"/>
    </row>
    <row r="10336" spans="1:8" ht="15.75" customHeight="1" x14ac:dyDescent="0.25">
      <c r="A10336" s="17" t="s">
        <v>34</v>
      </c>
      <c r="B10336" s="17"/>
      <c r="C10336" s="17"/>
      <c r="D10336" s="18"/>
      <c r="E10336" s="17"/>
      <c r="F10336" s="18"/>
      <c r="G10336" s="17"/>
      <c r="H10336" s="25"/>
    </row>
    <row r="10337" spans="1:8" ht="15.75" customHeight="1" x14ac:dyDescent="0.25">
      <c r="A10337" s="17" t="s">
        <v>35</v>
      </c>
      <c r="B10337" s="17"/>
      <c r="C10337" s="17"/>
      <c r="D10337" s="18"/>
      <c r="E10337" s="17"/>
      <c r="F10337" s="18"/>
      <c r="G10337" s="17"/>
      <c r="H10337" s="25"/>
    </row>
    <row r="10338" spans="1:8" ht="15.75" customHeight="1" x14ac:dyDescent="0.25">
      <c r="A10338" s="17" t="s">
        <v>36</v>
      </c>
      <c r="B10338" s="17"/>
      <c r="C10338" s="17"/>
      <c r="D10338" s="18"/>
      <c r="E10338" s="17"/>
      <c r="F10338" s="18"/>
      <c r="G10338" s="17"/>
      <c r="H10338" s="25"/>
    </row>
    <row r="10339" spans="1:8" ht="15.75" customHeight="1" x14ac:dyDescent="0.25">
      <c r="A10339" s="26" t="s">
        <v>37</v>
      </c>
      <c r="B10339" s="503" t="s">
        <v>38</v>
      </c>
      <c r="C10339" s="401"/>
      <c r="D10339" s="922" t="s">
        <v>39</v>
      </c>
      <c r="E10339" s="403" t="s">
        <v>40</v>
      </c>
      <c r="F10339" s="30" t="s">
        <v>41</v>
      </c>
      <c r="G10339" s="31" t="s">
        <v>42</v>
      </c>
      <c r="H10339" s="33" t="s">
        <v>43</v>
      </c>
    </row>
    <row r="10340" spans="1:8" ht="15.75" customHeight="1" x14ac:dyDescent="0.25">
      <c r="A10340" s="344"/>
      <c r="B10340" s="345"/>
      <c r="C10340" s="911"/>
      <c r="D10340" s="911"/>
      <c r="E10340" s="912"/>
      <c r="F10340" s="348"/>
      <c r="G10340" s="346"/>
      <c r="H10340" s="349"/>
    </row>
    <row r="10341" spans="1:8" ht="15.75" customHeight="1" x14ac:dyDescent="0.25">
      <c r="A10341" s="524"/>
      <c r="B10341" s="760" t="s">
        <v>1623</v>
      </c>
      <c r="C10341" s="765"/>
      <c r="D10341" s="106"/>
      <c r="E10341" s="106"/>
      <c r="F10341" s="655"/>
      <c r="G10341" s="655"/>
      <c r="H10341" s="725"/>
    </row>
    <row r="10342" spans="1:8" ht="15.75" customHeight="1" x14ac:dyDescent="0.25">
      <c r="A10342" s="524">
        <v>1</v>
      </c>
      <c r="B10342" s="323" t="s">
        <v>1518</v>
      </c>
      <c r="C10342" s="323" t="s">
        <v>1855</v>
      </c>
      <c r="D10342" s="964">
        <v>2.5</v>
      </c>
      <c r="E10342" s="652">
        <v>10</v>
      </c>
      <c r="F10342" s="649">
        <v>20</v>
      </c>
      <c r="G10342" s="655">
        <v>1</v>
      </c>
      <c r="H10342" s="725">
        <f>+G10342*F10342</f>
      </c>
    </row>
    <row r="10343" spans="1:8" ht="15.75" customHeight="1" x14ac:dyDescent="0.25">
      <c r="A10343" s="524">
        <v>2</v>
      </c>
      <c r="B10343" s="323" t="s">
        <v>1518</v>
      </c>
      <c r="C10343" s="323" t="s">
        <v>1855</v>
      </c>
      <c r="D10343" s="965"/>
      <c r="E10343" s="653"/>
      <c r="F10343" s="649">
        <v>5</v>
      </c>
      <c r="G10343" s="775" t="s">
        <v>571</v>
      </c>
      <c r="H10343" s="725"/>
    </row>
    <row r="10344" spans="1:8" ht="15.75" customHeight="1" x14ac:dyDescent="0.25">
      <c r="A10344" s="744">
        <v>3</v>
      </c>
      <c r="B10344" s="996" t="s">
        <v>1989</v>
      </c>
      <c r="C10344" s="651" t="s">
        <v>1990</v>
      </c>
      <c r="D10344" s="964">
        <v>2.5</v>
      </c>
      <c r="E10344" s="652">
        <v>10</v>
      </c>
      <c r="F10344" s="649">
        <v>19</v>
      </c>
      <c r="G10344" s="655">
        <v>1</v>
      </c>
      <c r="H10344" s="725">
        <f>+G10344*F10344</f>
      </c>
    </row>
    <row r="10345" spans="1:8" ht="15.75" customHeight="1" x14ac:dyDescent="0.25">
      <c r="A10345" s="744">
        <v>4</v>
      </c>
      <c r="B10345" s="996" t="s">
        <v>1989</v>
      </c>
      <c r="C10345" s="651" t="s">
        <v>1990</v>
      </c>
      <c r="D10345" s="965"/>
      <c r="E10345" s="653"/>
      <c r="F10345" s="649">
        <v>6</v>
      </c>
      <c r="G10345" s="775" t="s">
        <v>571</v>
      </c>
      <c r="H10345" s="725"/>
    </row>
    <row r="10346" spans="1:8" ht="15.75" customHeight="1" x14ac:dyDescent="0.25">
      <c r="A10346" s="744"/>
      <c r="B10346" s="996"/>
      <c r="C10346" s="651"/>
      <c r="D10346" s="842"/>
      <c r="E10346" s="106"/>
      <c r="F10346" s="649"/>
      <c r="G10346" s="655"/>
      <c r="H10346" s="725"/>
    </row>
    <row r="10347" spans="1:8" ht="15.75" customHeight="1" x14ac:dyDescent="0.25">
      <c r="A10347" s="744"/>
      <c r="B10347" s="996"/>
      <c r="C10347" s="652"/>
      <c r="D10347" s="915"/>
      <c r="E10347" s="247"/>
      <c r="F10347" s="732"/>
      <c r="G10347" s="731"/>
      <c r="H10347" s="730"/>
    </row>
    <row r="10348" spans="1:8" ht="15.75" customHeight="1" x14ac:dyDescent="0.25">
      <c r="A10348" s="62"/>
      <c r="B10348" s="63"/>
      <c r="C10348" s="667" t="s">
        <v>58</v>
      </c>
      <c r="D10348" s="338">
        <f>SUM(D10342:D10347)</f>
      </c>
      <c r="E10348" s="28"/>
      <c r="F10348" s="997">
        <v>20</v>
      </c>
      <c r="G10348" s="339"/>
      <c r="H10348" s="328">
        <f>SUM(H10342:H10347)</f>
      </c>
    </row>
    <row r="10349" spans="1:8" ht="15.75" customHeight="1" x14ac:dyDescent="0.25">
      <c r="A10349" s="69"/>
      <c r="B10349" s="70"/>
      <c r="C10349" s="70"/>
      <c r="D10349" s="71"/>
      <c r="E10349" s="70"/>
      <c r="F10349" s="72"/>
      <c r="G10349" s="73"/>
      <c r="H10349" s="74"/>
    </row>
    <row r="10350" spans="1:8" ht="15.75" customHeight="1" x14ac:dyDescent="0.25">
      <c r="A10350" s="85" t="s">
        <v>72</v>
      </c>
      <c r="B10350" s="85"/>
      <c r="C10350" s="85"/>
      <c r="D10350" s="85"/>
      <c r="E10350" s="85"/>
      <c r="F10350" s="85"/>
      <c r="G10350" s="85"/>
      <c r="H10350" s="85"/>
    </row>
    <row r="10351" spans="1:8" ht="15.75" customHeight="1" x14ac:dyDescent="0.25">
      <c r="A10351" s="76"/>
      <c r="B10351" s="909"/>
      <c r="C10351" s="909"/>
      <c r="D10351" s="910"/>
      <c r="E10351" s="76" t="s">
        <v>60</v>
      </c>
      <c r="F10351" s="76"/>
      <c r="G10351" s="17"/>
      <c r="H10351" s="25"/>
    </row>
    <row r="10352" spans="1:8" ht="15.75" customHeight="1" x14ac:dyDescent="0.25">
      <c r="A10352" s="76"/>
      <c r="B10352" s="909"/>
      <c r="C10352" s="909"/>
      <c r="D10352" s="910"/>
      <c r="E10352" s="76"/>
      <c r="F10352" s="76"/>
      <c r="G10352" s="17"/>
      <c r="H10352" s="25"/>
    </row>
    <row r="10353" spans="1:8" ht="15.75" customHeight="1" x14ac:dyDescent="0.25">
      <c r="A10353" s="76"/>
      <c r="B10353" s="909"/>
      <c r="C10353" s="909"/>
      <c r="D10353" s="910"/>
      <c r="E10353" s="76"/>
      <c r="F10353" s="76"/>
      <c r="G10353" s="17"/>
      <c r="H10353" s="25"/>
    </row>
    <row r="10354" spans="1:8" ht="15.75" customHeight="1" x14ac:dyDescent="0.25">
      <c r="A10354" s="76"/>
      <c r="B10354" s="909"/>
      <c r="C10354" s="909"/>
      <c r="D10354" s="910"/>
      <c r="E10354" s="76" t="s">
        <v>61</v>
      </c>
      <c r="F10354" s="76"/>
      <c r="G10354" s="17"/>
      <c r="H10354" s="25"/>
    </row>
    <row r="10355" spans="1:8" ht="15.75" customHeight="1" x14ac:dyDescent="0.25">
      <c r="D10355" s="9"/>
      <c r="H10355" s="9"/>
    </row>
    <row r="10356" spans="1:8" ht="15.75" customHeight="1" x14ac:dyDescent="0.25">
      <c r="D10356" s="9"/>
      <c r="H10356" s="9"/>
    </row>
    <row r="10357" spans="1:8" ht="15.75" customHeight="1" x14ac:dyDescent="0.25">
      <c r="D10357" s="9"/>
      <c r="H10357" s="9"/>
    </row>
    <row r="10358" spans="1:8" ht="15.75" customHeight="1" x14ac:dyDescent="0.25">
      <c r="D10358" s="9"/>
      <c r="H10358" s="9"/>
    </row>
    <row r="10359" spans="1:8" ht="15.75" customHeight="1" x14ac:dyDescent="0.25">
      <c r="D10359" s="9"/>
      <c r="H10359" s="9"/>
    </row>
    <row r="10360" spans="1:8" ht="15.75" customHeight="1" x14ac:dyDescent="0.25">
      <c r="D10360" s="9"/>
      <c r="H10360" s="9"/>
    </row>
    <row r="10361" spans="1:8" ht="15.75" customHeight="1" x14ac:dyDescent="0.25">
      <c r="D10361" s="9"/>
      <c r="H10361" s="9"/>
    </row>
    <row r="10362" spans="1:8" ht="15.75" customHeight="1" x14ac:dyDescent="0.25">
      <c r="D10362" s="9"/>
      <c r="H10362" s="9"/>
    </row>
    <row r="10363" spans="1:8" ht="15.75" customHeight="1" x14ac:dyDescent="0.25">
      <c r="D10363" s="9"/>
      <c r="H10363" s="9"/>
    </row>
    <row r="10364" spans="1:8" ht="15.75" customHeight="1" x14ac:dyDescent="0.25">
      <c r="D10364" s="9"/>
      <c r="H10364" s="9"/>
    </row>
    <row r="10365" spans="1:8" ht="15.75" customHeight="1" x14ac:dyDescent="0.25">
      <c r="D10365" s="9"/>
      <c r="H10365" s="9"/>
    </row>
    <row r="10366" spans="1:8" ht="15.75" customHeight="1" x14ac:dyDescent="0.25">
      <c r="D10366" s="9"/>
      <c r="H10366" s="9"/>
    </row>
    <row r="10367" spans="1:8" ht="15.75" customHeight="1" x14ac:dyDescent="0.25">
      <c r="D10367" s="9"/>
      <c r="H10367" s="9"/>
    </row>
    <row r="10368" spans="1:8" ht="15.75" customHeight="1" x14ac:dyDescent="0.25">
      <c r="D10368" s="9"/>
      <c r="H10368" s="9"/>
    </row>
    <row r="10369" spans="1:8" ht="15.75" customHeight="1" x14ac:dyDescent="0.25">
      <c r="D10369" s="9"/>
      <c r="H10369" s="9"/>
    </row>
    <row r="10370" spans="1:8" ht="15.75" customHeight="1" x14ac:dyDescent="0.25">
      <c r="D10370" s="9"/>
      <c r="H10370" s="9"/>
    </row>
    <row r="10371" spans="1:8" ht="15.75" customHeight="1" x14ac:dyDescent="0.25">
      <c r="D10371" s="9"/>
      <c r="H10371" s="9"/>
    </row>
    <row r="10372" spans="1:8" ht="15.75" customHeight="1" x14ac:dyDescent="0.25">
      <c r="D10372" s="9"/>
      <c r="H10372" s="9"/>
    </row>
    <row r="10373" spans="1:8" ht="15.75" customHeight="1" x14ac:dyDescent="0.25">
      <c r="D10373" s="9"/>
      <c r="H10373" s="9"/>
    </row>
    <row r="10374" spans="1:8" ht="15.75" customHeight="1" x14ac:dyDescent="0.25">
      <c r="D10374" s="9"/>
      <c r="H10374" s="9"/>
    </row>
    <row r="10375" spans="1:8" ht="15.75" customHeight="1" x14ac:dyDescent="0.25">
      <c r="A10375" s="10" t="s">
        <v>21</v>
      </c>
      <c r="B10375" s="10"/>
      <c r="C10375" s="10"/>
      <c r="D10375" s="10"/>
      <c r="E10375" s="10"/>
      <c r="F10375" s="10"/>
      <c r="G10375" s="10"/>
      <c r="H10375" s="10"/>
    </row>
    <row r="10376" spans="1:8" ht="15.75" customHeight="1" x14ac:dyDescent="0.25">
      <c r="D10376" s="9"/>
      <c r="H10376" s="9"/>
    </row>
    <row r="10377" spans="1:8" ht="15.75" customHeight="1" x14ac:dyDescent="0.25">
      <c r="A10377" s="17" t="s">
        <v>28</v>
      </c>
      <c r="B10377" s="17"/>
      <c r="C10377" s="86"/>
      <c r="D10377" s="18"/>
      <c r="E10377" s="17"/>
      <c r="F10377" s="19" t="s">
        <v>24</v>
      </c>
      <c r="G10377" s="21" t="s">
        <v>1457</v>
      </c>
      <c r="H10377" s="22"/>
    </row>
    <row r="10378" spans="1:8" ht="15.75" customHeight="1" x14ac:dyDescent="0.3">
      <c r="A10378" s="17" t="inlineStr">
        <is>
          <t>Dealer-004</t>
        </is>
      </c>
      <c r="B10378" s="87"/>
      <c r="C10378" s="86"/>
      <c r="D10378" s="18"/>
      <c r="E10378" s="17"/>
      <c r="F10378" s="19" t="s">
        <v>29</v>
      </c>
      <c r="G10378" s="21" t="s">
        <v>1458</v>
      </c>
      <c r="H10378" s="18"/>
    </row>
    <row r="10379" spans="1:8" ht="15.75" customHeight="1" x14ac:dyDescent="0.3">
      <c r="A10379" s="17" t="inlineStr">
        <is>
          <t>Address line (redacted)</t>
        </is>
      </c>
      <c r="B10379" s="87"/>
      <c r="C10379" s="138"/>
      <c r="D10379" s="138"/>
      <c r="E10379" s="138"/>
      <c r="F10379" s="18"/>
      <c r="G10379" s="17"/>
      <c r="H10379" s="25"/>
    </row>
    <row r="10380" spans="1:8" ht="15.75" customHeight="1" x14ac:dyDescent="0.3">
      <c r="A10380" s="17" t="inlineStr">
        <is>
          <t>Address line (redacted)</t>
        </is>
      </c>
      <c r="B10380" s="87"/>
      <c r="C10380" s="138"/>
      <c r="D10380" s="138"/>
      <c r="E10380" s="138"/>
      <c r="F10380" s="18"/>
      <c r="G10380" s="17"/>
      <c r="H10380" s="25"/>
    </row>
    <row r="10381" spans="1:8" ht="15.75" customHeight="1" x14ac:dyDescent="0.25">
      <c r="A10381" s="17"/>
      <c r="B10381" s="17"/>
      <c r="C10381" s="138"/>
      <c r="D10381" s="138"/>
      <c r="E10381" s="138"/>
      <c r="F10381" s="18"/>
      <c r="G10381" s="17"/>
      <c r="H10381" s="25"/>
    </row>
    <row r="10382" spans="1:8" ht="15.75" customHeight="1" x14ac:dyDescent="0.25">
      <c r="A10382" s="17" t="s">
        <v>79</v>
      </c>
      <c r="B10382" s="17"/>
      <c r="C10382" s="17"/>
      <c r="D10382" s="18"/>
      <c r="E10382" s="17"/>
      <c r="F10382" s="18"/>
      <c r="G10382" s="17"/>
      <c r="H10382" s="25"/>
    </row>
    <row r="10383" spans="1:8" ht="15.75" customHeight="1" x14ac:dyDescent="0.25">
      <c r="A10383" s="17"/>
      <c r="B10383" s="17"/>
      <c r="C10383" s="17"/>
      <c r="D10383" s="18"/>
      <c r="E10383" s="17"/>
      <c r="F10383" s="18"/>
      <c r="G10383" s="17"/>
      <c r="H10383" s="25"/>
    </row>
    <row r="10384" spans="1:8" ht="15.75" customHeight="1" x14ac:dyDescent="0.25">
      <c r="A10384" s="17" t="s">
        <v>35</v>
      </c>
      <c r="B10384" s="17"/>
      <c r="C10384" s="17"/>
      <c r="D10384" s="18"/>
      <c r="E10384" s="17"/>
      <c r="F10384" s="18"/>
      <c r="G10384" s="17"/>
      <c r="H10384" s="25"/>
    </row>
    <row r="10385" spans="1:8" ht="15.75" customHeight="1" x14ac:dyDescent="0.25">
      <c r="A10385" s="17" t="s">
        <v>36</v>
      </c>
      <c r="B10385" s="17"/>
      <c r="C10385" s="17"/>
      <c r="D10385" s="18"/>
      <c r="E10385" s="17"/>
      <c r="F10385" s="18"/>
      <c r="G10385" s="17"/>
      <c r="H10385" s="25"/>
    </row>
    <row r="10386" spans="1:8" ht="15.75" customHeight="1" x14ac:dyDescent="0.25">
      <c r="A10386" s="89" t="s">
        <v>37</v>
      </c>
      <c r="B10386" s="90" t="s">
        <v>38</v>
      </c>
      <c r="C10386" s="90"/>
      <c r="D10386" s="91" t="s">
        <v>39</v>
      </c>
      <c r="E10386" s="91" t="s">
        <v>40</v>
      </c>
      <c r="F10386" s="92" t="s">
        <v>41</v>
      </c>
      <c r="G10386" s="93" t="s">
        <v>42</v>
      </c>
      <c r="H10386" s="94" t="s">
        <v>43</v>
      </c>
    </row>
    <row r="10387" spans="1:8" ht="15.75" customHeight="1" x14ac:dyDescent="0.3">
      <c r="A10387" s="47"/>
      <c r="B10387" s="95"/>
      <c r="C10387" s="95"/>
      <c r="D10387" s="96"/>
      <c r="E10387" s="96"/>
      <c r="F10387" s="50"/>
      <c r="G10387" s="50"/>
      <c r="H10387" s="45"/>
    </row>
    <row r="10388" spans="1:8" ht="15.75" customHeight="1" x14ac:dyDescent="0.25">
      <c r="A10388" s="97"/>
      <c r="B10388" s="98" t="s">
        <v>1623</v>
      </c>
      <c r="C10388" s="99"/>
      <c r="D10388" s="100"/>
      <c r="E10388" s="100"/>
      <c r="F10388" s="100"/>
      <c r="G10388" s="100"/>
      <c r="H10388" s="101"/>
    </row>
    <row r="10389" spans="1:8" ht="15.75" customHeight="1" x14ac:dyDescent="0.25">
      <c r="A10389" s="102">
        <v>1</v>
      </c>
      <c r="B10389" s="907" t="s">
        <v>1991</v>
      </c>
      <c r="C10389" s="211" t="s">
        <v>1992</v>
      </c>
      <c r="D10389" s="187">
        <v>5</v>
      </c>
      <c r="E10389" s="187">
        <v>5</v>
      </c>
      <c r="F10389" s="106">
        <v>24</v>
      </c>
      <c r="G10389" s="50">
        <v>1</v>
      </c>
      <c r="H10389" s="45">
        <f>+G10389*F10389</f>
      </c>
    </row>
    <row r="10390" spans="1:8" ht="15.75" customHeight="1" x14ac:dyDescent="0.25">
      <c r="A10390" s="102"/>
      <c r="B10390" s="907" t="s">
        <v>1991</v>
      </c>
      <c r="C10390" s="211" t="s">
        <v>1992</v>
      </c>
      <c r="D10390" s="189"/>
      <c r="E10390" s="189"/>
      <c r="F10390" s="106">
        <v>1</v>
      </c>
      <c r="G10390" s="224" t="s">
        <v>571</v>
      </c>
      <c r="H10390" s="45"/>
    </row>
    <row r="10391" spans="1:8" ht="15.75" customHeight="1" x14ac:dyDescent="0.25">
      <c r="A10391" s="102"/>
      <c r="B10391" s="103"/>
      <c r="C10391" s="103"/>
      <c r="D10391" s="50"/>
      <c r="E10391" s="50"/>
      <c r="F10391" s="106"/>
      <c r="G10391" s="50"/>
      <c r="H10391" s="45"/>
    </row>
    <row r="10392" spans="1:8" ht="15.75" customHeight="1" x14ac:dyDescent="0.25">
      <c r="A10392" s="102"/>
      <c r="B10392" s="103"/>
      <c r="C10392" s="103"/>
      <c r="D10392" s="50"/>
      <c r="E10392" s="50"/>
      <c r="F10392" s="106"/>
      <c r="G10392" s="50"/>
      <c r="H10392" s="45"/>
    </row>
    <row r="10393" spans="1:8" ht="15.75" customHeight="1" x14ac:dyDescent="0.25">
      <c r="A10393" s="102"/>
      <c r="B10393" s="107"/>
      <c r="C10393" s="108"/>
      <c r="D10393" s="109"/>
      <c r="E10393" s="109"/>
      <c r="F10393" s="108"/>
      <c r="G10393" s="109"/>
      <c r="H10393" s="110"/>
    </row>
    <row r="10394" spans="1:8" ht="15.75" customHeight="1" x14ac:dyDescent="0.25">
      <c r="A10394" s="111"/>
      <c r="B10394" s="112"/>
      <c r="C10394" s="113"/>
      <c r="D10394" s="108"/>
      <c r="E10394" s="114"/>
      <c r="F10394" s="109"/>
      <c r="G10394" s="115"/>
      <c r="H10394" s="110"/>
    </row>
    <row r="10395" spans="1:8" ht="15.75" customHeight="1" x14ac:dyDescent="0.25">
      <c r="A10395" s="116"/>
      <c r="B10395" s="117"/>
      <c r="C10395" s="118" t="s">
        <v>58</v>
      </c>
      <c r="D10395" s="119">
        <f>SUM(D10389:D10394)</f>
      </c>
      <c r="E10395" s="119"/>
      <c r="F10395" s="119">
        <f>SUM(F10389:F10394)</f>
      </c>
      <c r="G10395" s="120"/>
      <c r="H10395" s="121">
        <f>SUM(H10389:H10394)</f>
      </c>
    </row>
    <row r="10396" spans="1:8" ht="15.75" customHeight="1" x14ac:dyDescent="0.25">
      <c r="A10396" s="122"/>
      <c r="B10396" s="123"/>
      <c r="C10396" s="124"/>
      <c r="D10396" s="60"/>
      <c r="E10396" s="125"/>
      <c r="F10396" s="125"/>
      <c r="G10396" s="126"/>
      <c r="H10396" s="74"/>
    </row>
    <row r="10397" spans="1:8" ht="15.75" customHeight="1" x14ac:dyDescent="0.25">
      <c r="A10397" s="127"/>
      <c r="B10397" s="18"/>
      <c r="C10397" s="18"/>
      <c r="D10397" s="77" t="s">
        <v>59</v>
      </c>
      <c r="E10397" s="76" t="s">
        <v>60</v>
      </c>
      <c r="F10397" s="76"/>
      <c r="G10397" s="17"/>
      <c r="H10397" s="25"/>
    </row>
    <row r="10398" spans="1:8" ht="15.75" customHeight="1" x14ac:dyDescent="0.25">
      <c r="A10398" s="127"/>
      <c r="B10398" s="18"/>
      <c r="C10398" s="18"/>
      <c r="D10398" s="77"/>
      <c r="E10398" s="76"/>
      <c r="F10398" s="76"/>
      <c r="G10398" s="17"/>
      <c r="H10398" s="25"/>
    </row>
    <row r="10399" spans="1:8" ht="15.75" customHeight="1" x14ac:dyDescent="0.25">
      <c r="A10399" s="76"/>
      <c r="B10399" s="76"/>
      <c r="C10399" s="76"/>
      <c r="D10399" s="77"/>
      <c r="E10399" s="76"/>
      <c r="F10399" s="76"/>
      <c r="G10399" s="17"/>
      <c r="H10399" s="25"/>
    </row>
    <row r="10400" spans="1:8" ht="15.75" customHeight="1" x14ac:dyDescent="0.25">
      <c r="A10400" s="76"/>
      <c r="B10400" s="76"/>
      <c r="C10400" s="76"/>
      <c r="D10400" s="77"/>
      <c r="E10400" s="76" t="s">
        <v>61</v>
      </c>
      <c r="F10400" s="76"/>
      <c r="G10400" s="17"/>
      <c r="H10400" s="25"/>
    </row>
    <row r="10401" spans="4:8" ht="15.75" customHeight="1" x14ac:dyDescent="0.25">
      <c r="D10401" s="9"/>
      <c r="H10401" s="9"/>
    </row>
    <row r="10402" spans="4:8" ht="15.75" customHeight="1" x14ac:dyDescent="0.25">
      <c r="D10402" s="9"/>
      <c r="H10402" s="9"/>
    </row>
    <row r="10403" spans="4:8" ht="15.75" customHeight="1" x14ac:dyDescent="0.25">
      <c r="D10403" s="9"/>
      <c r="H10403" s="9"/>
    </row>
    <row r="10404" spans="4:8" ht="15.75" customHeight="1" x14ac:dyDescent="0.25">
      <c r="D10404" s="9"/>
      <c r="H10404" s="9"/>
    </row>
    <row r="10405" spans="4:8" ht="15.75" customHeight="1" x14ac:dyDescent="0.25">
      <c r="D10405" s="9"/>
      <c r="H10405" s="9"/>
    </row>
    <row r="10406" spans="4:8" ht="15.75" customHeight="1" x14ac:dyDescent="0.25">
      <c r="D10406" s="9"/>
      <c r="H10406" s="9"/>
    </row>
    <row r="10407" spans="4:8" ht="15.75" customHeight="1" x14ac:dyDescent="0.25">
      <c r="D10407" s="9"/>
      <c r="H10407" s="9"/>
    </row>
    <row r="10408" spans="4:8" ht="15.75" customHeight="1" x14ac:dyDescent="0.25">
      <c r="D10408" s="9"/>
      <c r="H10408" s="9"/>
    </row>
    <row r="10409" spans="4:8" ht="15.75" customHeight="1" x14ac:dyDescent="0.25">
      <c r="D10409" s="9"/>
      <c r="H10409" s="9"/>
    </row>
    <row r="10410" spans="4:8" ht="15.75" customHeight="1" x14ac:dyDescent="0.25">
      <c r="D10410" s="9"/>
      <c r="H10410" s="9"/>
    </row>
    <row r="10411" spans="4:8" ht="15.75" customHeight="1" x14ac:dyDescent="0.25">
      <c r="D10411" s="9"/>
      <c r="H10411" s="9"/>
    </row>
    <row r="10412" spans="4:8" ht="15.75" customHeight="1" x14ac:dyDescent="0.25">
      <c r="D10412" s="9"/>
      <c r="H10412" s="9"/>
    </row>
    <row r="10413" spans="4:8" ht="15.75" customHeight="1" x14ac:dyDescent="0.25">
      <c r="D10413" s="9"/>
      <c r="H10413" s="9"/>
    </row>
    <row r="10414" spans="4:8" ht="15.75" customHeight="1" x14ac:dyDescent="0.25">
      <c r="D10414" s="9"/>
      <c r="H10414" s="9"/>
    </row>
    <row r="10415" spans="4:8" ht="15.75" customHeight="1" x14ac:dyDescent="0.25">
      <c r="D10415" s="9"/>
      <c r="H10415" s="9"/>
    </row>
    <row r="10416" spans="4:8" ht="15.75" customHeight="1" x14ac:dyDescent="0.25">
      <c r="D10416" s="9"/>
      <c r="H10416" s="9"/>
    </row>
    <row r="10417" spans="1:8" ht="15.75" customHeight="1" x14ac:dyDescent="0.25">
      <c r="D10417" s="9"/>
      <c r="H10417" s="9"/>
    </row>
    <row r="10418" spans="1:8" ht="15.75" customHeight="1" x14ac:dyDescent="0.25">
      <c r="D10418" s="9"/>
      <c r="H10418" s="9"/>
    </row>
    <row r="10419" spans="1:8" ht="15.75" customHeight="1" x14ac:dyDescent="0.25">
      <c r="D10419" s="9"/>
      <c r="H10419" s="9"/>
    </row>
    <row r="10420" spans="1:8" ht="15.75" customHeight="1" x14ac:dyDescent="0.25">
      <c r="A10420" s="10" t="s">
        <v>21</v>
      </c>
      <c r="B10420" s="10"/>
      <c r="C10420" s="10"/>
      <c r="D10420" s="10"/>
      <c r="E10420" s="10"/>
      <c r="F10420" s="10"/>
      <c r="G10420" s="10"/>
      <c r="H10420" s="10"/>
    </row>
    <row r="10421" spans="1:8" ht="15.75" customHeight="1" x14ac:dyDescent="0.25">
      <c r="D10421" s="9"/>
      <c r="H10421" s="9"/>
    </row>
    <row r="10422" spans="1:8" ht="15.75" customHeight="1" x14ac:dyDescent="0.25">
      <c r="A10422" s="17" t="s">
        <v>28</v>
      </c>
      <c r="B10422" s="17"/>
      <c r="C10422" s="17"/>
      <c r="D10422" s="18"/>
      <c r="E10422" s="17"/>
      <c r="F10422" s="19" t="s">
        <v>24</v>
      </c>
      <c r="G10422" s="21" t="s">
        <v>1457</v>
      </c>
      <c r="H10422" s="22"/>
    </row>
    <row r="10423" spans="1:8" ht="15.75" customHeight="1" x14ac:dyDescent="0.25">
      <c r="A10423" s="17" t="inlineStr">
        <is>
          <t>Dealer-009</t>
        </is>
      </c>
      <c r="B10423" s="17"/>
      <c r="C10423" s="17" t="inlineStr">
        <is>
          <t>ATTN: Contact-001</t>
        </is>
      </c>
      <c r="D10423" s="18"/>
      <c r="E10423" s="17"/>
      <c r="F10423" s="19" t="s">
        <v>29</v>
      </c>
      <c r="G10423" s="17" t="s">
        <v>1460</v>
      </c>
      <c r="H10423" s="18"/>
    </row>
    <row r="10424" spans="1:8" ht="15.75" customHeight="1" x14ac:dyDescent="0.25">
      <c r="A10424" s="17" t="inlineStr">
        <is>
          <t>Address line (redacted)</t>
        </is>
      </c>
      <c r="B10424" s="17"/>
      <c r="C10424" s="17"/>
      <c r="D10424" s="138"/>
      <c r="E10424" s="138"/>
      <c r="F10424" s="18"/>
      <c r="G10424" s="17"/>
      <c r="H10424" s="25"/>
    </row>
    <row r="10425" spans="1:8" ht="15.75" customHeight="1" x14ac:dyDescent="0.25">
      <c r="A10425" s="17" t="inlineStr">
        <is>
          <t>Address line (redacted)</t>
        </is>
      </c>
      <c r="B10425" s="17"/>
      <c r="C10425" s="17"/>
      <c r="D10425" s="138"/>
      <c r="E10425" s="138"/>
      <c r="F10425" s="18"/>
      <c r="G10425" s="17"/>
      <c r="H10425" s="25"/>
    </row>
    <row r="10426" spans="1:8" ht="15.75" customHeight="1" x14ac:dyDescent="0.25">
      <c r="A10426" s="17"/>
      <c r="B10426" s="17"/>
      <c r="C10426" s="138"/>
      <c r="D10426" s="138"/>
      <c r="E10426" s="138"/>
      <c r="F10426" s="18"/>
      <c r="G10426" s="17"/>
      <c r="H10426" s="25"/>
    </row>
    <row r="10427" spans="1:8" ht="15.75" customHeight="1" x14ac:dyDescent="0.25">
      <c r="A10427" s="17" t="s">
        <v>79</v>
      </c>
      <c r="B10427" s="17"/>
      <c r="C10427" s="17"/>
      <c r="D10427" s="18"/>
      <c r="E10427" s="17"/>
      <c r="F10427" s="18"/>
      <c r="G10427" s="17"/>
      <c r="H10427" s="25"/>
    </row>
    <row r="10428" spans="1:8" ht="15.75" customHeight="1" x14ac:dyDescent="0.25">
      <c r="A10428" s="17"/>
      <c r="B10428" s="17"/>
      <c r="C10428" s="17"/>
      <c r="D10428" s="18"/>
      <c r="E10428" s="17"/>
      <c r="F10428" s="18"/>
      <c r="G10428" s="17"/>
      <c r="H10428" s="25"/>
    </row>
    <row r="10429" spans="1:8" ht="15.75" customHeight="1" x14ac:dyDescent="0.25">
      <c r="A10429" s="17" t="s">
        <v>35</v>
      </c>
      <c r="B10429" s="17"/>
      <c r="C10429" s="17"/>
      <c r="D10429" s="18"/>
      <c r="E10429" s="17"/>
      <c r="F10429" s="18"/>
      <c r="G10429" s="17"/>
      <c r="H10429" s="25"/>
    </row>
    <row r="10430" spans="1:8" ht="15.75" customHeight="1" x14ac:dyDescent="0.25">
      <c r="A10430" s="17" t="s">
        <v>36</v>
      </c>
      <c r="B10430" s="17"/>
      <c r="C10430" s="17"/>
      <c r="D10430" s="18"/>
      <c r="E10430" s="17"/>
      <c r="F10430" s="18"/>
      <c r="G10430" s="17"/>
      <c r="H10430" s="25"/>
    </row>
    <row r="10431" spans="1:8" ht="15.75" customHeight="1" x14ac:dyDescent="0.25">
      <c r="A10431" s="89" t="s">
        <v>37</v>
      </c>
      <c r="B10431" s="90" t="s">
        <v>38</v>
      </c>
      <c r="C10431" s="90"/>
      <c r="D10431" s="91" t="s">
        <v>39</v>
      </c>
      <c r="E10431" s="91" t="s">
        <v>40</v>
      </c>
      <c r="F10431" s="92" t="s">
        <v>41</v>
      </c>
      <c r="G10431" s="93" t="s">
        <v>42</v>
      </c>
      <c r="H10431" s="94" t="s">
        <v>43</v>
      </c>
    </row>
    <row r="10432" spans="1:8" ht="15.75" customHeight="1" x14ac:dyDescent="0.3">
      <c r="A10432" s="47"/>
      <c r="B10432" s="95"/>
      <c r="C10432" s="95"/>
      <c r="D10432" s="96"/>
      <c r="E10432" s="96"/>
      <c r="F10432" s="50"/>
      <c r="G10432" s="50"/>
      <c r="H10432" s="45"/>
    </row>
    <row r="10433" spans="1:8" ht="15.75" customHeight="1" x14ac:dyDescent="0.25">
      <c r="A10433" s="97"/>
      <c r="B10433" s="98" t="s">
        <v>105</v>
      </c>
      <c r="C10433" s="99"/>
      <c r="D10433" s="100"/>
      <c r="E10433" s="100"/>
      <c r="F10433" s="100"/>
      <c r="G10433" s="100"/>
      <c r="H10433" s="101"/>
    </row>
    <row r="10434" spans="1:8" ht="15.75" customHeight="1" x14ac:dyDescent="0.25">
      <c r="A10434" s="102">
        <v>1</v>
      </c>
      <c r="B10434" s="103" t="s">
        <v>106</v>
      </c>
      <c r="C10434" s="103"/>
      <c r="D10434" s="50">
        <v>12</v>
      </c>
      <c r="E10434" s="50">
        <v>100</v>
      </c>
      <c r="F10434" s="106">
        <f t="shared" ref="F10434:F10435" si="418">+E10434*D10434</f>
      </c>
      <c r="G10434" s="50">
        <v>1</v>
      </c>
      <c r="H10434" s="45">
        <f t="shared" ref="H10434:H10435" si="419">+G10434*F10434</f>
      </c>
    </row>
    <row r="10435" spans="1:8" ht="15.75" customHeight="1" x14ac:dyDescent="0.25">
      <c r="A10435" s="102">
        <v>2</v>
      </c>
      <c r="B10435" s="103" t="s">
        <v>108</v>
      </c>
      <c r="C10435" s="103"/>
      <c r="D10435" s="50">
        <v>12</v>
      </c>
      <c r="E10435" s="50">
        <v>100</v>
      </c>
      <c r="F10435" s="106">
        <f t="shared" si="418"/>
      </c>
      <c r="G10435" s="50">
        <v>1</v>
      </c>
      <c r="H10435" s="45">
        <f t="shared" si="419"/>
      </c>
    </row>
    <row r="10436" spans="1:8" ht="15.75" customHeight="1" x14ac:dyDescent="0.25">
      <c r="A10436" s="102"/>
      <c r="B10436" s="103"/>
      <c r="C10436" s="103"/>
      <c r="D10436" s="50"/>
      <c r="E10436" s="50"/>
      <c r="F10436" s="106"/>
      <c r="G10436" s="50"/>
      <c r="H10436" s="45"/>
    </row>
    <row r="10437" spans="1:8" ht="15.75" customHeight="1" x14ac:dyDescent="0.25">
      <c r="A10437" s="102"/>
      <c r="B10437" s="107"/>
      <c r="C10437" s="108"/>
      <c r="D10437" s="109"/>
      <c r="E10437" s="109"/>
      <c r="F10437" s="108"/>
      <c r="G10437" s="109"/>
      <c r="H10437" s="110"/>
    </row>
    <row r="10438" spans="1:8" ht="15.75" customHeight="1" x14ac:dyDescent="0.25">
      <c r="A10438" s="111"/>
      <c r="B10438" s="112"/>
      <c r="C10438" s="113"/>
      <c r="D10438" s="108"/>
      <c r="E10438" s="114"/>
      <c r="F10438" s="109"/>
      <c r="G10438" s="115"/>
      <c r="H10438" s="110"/>
    </row>
    <row r="10439" spans="1:8" ht="15.75" customHeight="1" x14ac:dyDescent="0.25">
      <c r="A10439" s="116"/>
      <c r="B10439" s="117"/>
      <c r="C10439" s="118" t="s">
        <v>58</v>
      </c>
      <c r="D10439" s="119">
        <f>SUM(D10434:D10438)</f>
      </c>
      <c r="E10439" s="119"/>
      <c r="F10439" s="119">
        <f>SUM(F10434:F10438)</f>
      </c>
      <c r="G10439" s="120"/>
      <c r="H10439" s="121">
        <f>SUM(H10434:H10438)</f>
      </c>
    </row>
    <row r="10440" spans="1:8" ht="15.75" customHeight="1" x14ac:dyDescent="0.25">
      <c r="A10440" s="122"/>
      <c r="B10440" s="123"/>
      <c r="C10440" s="124"/>
      <c r="D10440" s="60"/>
      <c r="E10440" s="125"/>
      <c r="F10440" s="125"/>
      <c r="G10440" s="126"/>
      <c r="H10440" s="74"/>
    </row>
    <row r="10441" spans="1:8" ht="15.75" customHeight="1" x14ac:dyDescent="0.25">
      <c r="A10441" s="127"/>
      <c r="B10441" s="18"/>
      <c r="C10441" s="18"/>
      <c r="D10441" s="77" t="s">
        <v>59</v>
      </c>
      <c r="E10441" s="76" t="s">
        <v>60</v>
      </c>
      <c r="F10441" s="76"/>
      <c r="G10441" s="17"/>
      <c r="H10441" s="25"/>
    </row>
    <row r="10442" spans="1:8" ht="15.75" customHeight="1" x14ac:dyDescent="0.25">
      <c r="A10442" s="127"/>
      <c r="B10442" s="18"/>
      <c r="C10442" s="18"/>
      <c r="D10442" s="77"/>
      <c r="E10442" s="76"/>
      <c r="F10442" s="76"/>
      <c r="G10442" s="17"/>
      <c r="H10442" s="25"/>
    </row>
    <row r="10443" spans="1:8" ht="15.75" customHeight="1" x14ac:dyDescent="0.25">
      <c r="A10443" s="76"/>
      <c r="B10443" s="76"/>
      <c r="C10443" s="76"/>
      <c r="D10443" s="77"/>
      <c r="E10443" s="76"/>
      <c r="F10443" s="76"/>
      <c r="G10443" s="17"/>
      <c r="H10443" s="25"/>
    </row>
    <row r="10444" spans="1:8" ht="15.75" customHeight="1" x14ac:dyDescent="0.25">
      <c r="A10444" s="76"/>
      <c r="B10444" s="76"/>
      <c r="C10444" s="76"/>
      <c r="D10444" s="77"/>
      <c r="E10444" s="76" t="s">
        <v>61</v>
      </c>
      <c r="F10444" s="76"/>
      <c r="G10444" s="17"/>
      <c r="H10444" s="25"/>
    </row>
    <row r="10445" spans="1:8" ht="15.75" customHeight="1" x14ac:dyDescent="0.25">
      <c r="D10445" s="9"/>
      <c r="H10445" s="9"/>
    </row>
    <row r="10446" spans="1:8" ht="15.75" customHeight="1" x14ac:dyDescent="0.25">
      <c r="D10446" s="9"/>
      <c r="H10446" s="9"/>
    </row>
    <row r="10447" spans="1:8" ht="15.75" customHeight="1" x14ac:dyDescent="0.25">
      <c r="D10447" s="9"/>
      <c r="H10447" s="9"/>
    </row>
    <row r="10448" spans="1:8" ht="15.75" customHeight="1" x14ac:dyDescent="0.25">
      <c r="D10448" s="9"/>
      <c r="H10448" s="9"/>
    </row>
    <row r="10449" spans="4:8" ht="15.75" customHeight="1" x14ac:dyDescent="0.25">
      <c r="D10449" s="9"/>
      <c r="H10449" s="9"/>
    </row>
    <row r="10450" spans="4:8" ht="15.75" customHeight="1" x14ac:dyDescent="0.25">
      <c r="D10450" s="9"/>
      <c r="H10450" s="9"/>
    </row>
    <row r="10451" spans="4:8" ht="15.75" customHeight="1" x14ac:dyDescent="0.25">
      <c r="D10451" s="9"/>
      <c r="H10451" s="9"/>
    </row>
    <row r="10452" spans="4:8" ht="15.75" customHeight="1" x14ac:dyDescent="0.25">
      <c r="D10452" s="9"/>
      <c r="H10452" s="9"/>
    </row>
    <row r="10453" spans="4:8" ht="15.75" customHeight="1" x14ac:dyDescent="0.25">
      <c r="D10453" s="9"/>
      <c r="H10453" s="9"/>
    </row>
    <row r="10454" spans="4:8" ht="15.75" customHeight="1" x14ac:dyDescent="0.25">
      <c r="D10454" s="9"/>
      <c r="H10454" s="9"/>
    </row>
    <row r="10455" spans="4:8" ht="15.75" customHeight="1" x14ac:dyDescent="0.25">
      <c r="D10455" s="9"/>
      <c r="H10455" s="9"/>
    </row>
    <row r="10456" spans="4:8" ht="15.75" customHeight="1" x14ac:dyDescent="0.25">
      <c r="D10456" s="9"/>
      <c r="H10456" s="9"/>
    </row>
    <row r="10457" spans="4:8" ht="15.75" customHeight="1" x14ac:dyDescent="0.25">
      <c r="D10457" s="9"/>
      <c r="H10457" s="9"/>
    </row>
    <row r="10458" spans="4:8" ht="15.75" customHeight="1" x14ac:dyDescent="0.25">
      <c r="D10458" s="9"/>
      <c r="H10458" s="9"/>
    </row>
    <row r="10459" spans="4:8" ht="15.75" customHeight="1" x14ac:dyDescent="0.25">
      <c r="D10459" s="9"/>
      <c r="H10459" s="9"/>
    </row>
    <row r="10460" spans="4:8" ht="15.75" customHeight="1" x14ac:dyDescent="0.25">
      <c r="D10460" s="9"/>
      <c r="H10460" s="9"/>
    </row>
    <row r="10461" spans="4:8" ht="15.75" customHeight="1" x14ac:dyDescent="0.25">
      <c r="D10461" s="9"/>
      <c r="H10461" s="9"/>
    </row>
    <row r="10462" spans="4:8" ht="15.75" customHeight="1" x14ac:dyDescent="0.25">
      <c r="D10462" s="9"/>
      <c r="H10462" s="9"/>
    </row>
    <row r="10463" spans="4:8" ht="15.75" customHeight="1" x14ac:dyDescent="0.25">
      <c r="D10463" s="9"/>
      <c r="H10463" s="9"/>
    </row>
    <row r="10464" spans="4:8" ht="15.75" customHeight="1" x14ac:dyDescent="0.25">
      <c r="D10464" s="9"/>
      <c r="H10464" s="9"/>
    </row>
    <row r="10465" spans="1:8" ht="15.75" customHeight="1" x14ac:dyDescent="0.25">
      <c r="D10465" s="9"/>
      <c r="H10465" s="9"/>
    </row>
    <row r="10466" spans="1:8" ht="15.75" customHeight="1" x14ac:dyDescent="0.25">
      <c r="D10466" s="9"/>
      <c r="H10466" s="9"/>
    </row>
    <row r="10467" spans="1:8" ht="15.75" customHeight="1" x14ac:dyDescent="0.25">
      <c r="D10467" s="9"/>
      <c r="H10467" s="9"/>
    </row>
    <row r="10468" spans="1:8" ht="15.75" customHeight="1" x14ac:dyDescent="0.25">
      <c r="D10468" s="9"/>
      <c r="H10468" s="9"/>
    </row>
    <row r="10469" spans="1:8" ht="15.75" customHeight="1" x14ac:dyDescent="0.25">
      <c r="A10469" s="10" t="s">
        <v>21</v>
      </c>
      <c r="B10469" s="10"/>
      <c r="C10469" s="10"/>
      <c r="D10469" s="10"/>
      <c r="E10469" s="10"/>
      <c r="F10469" s="10"/>
      <c r="G10469" s="10"/>
      <c r="H10469" s="10"/>
    </row>
    <row r="10470" spans="1:8" ht="15.75" customHeight="1" x14ac:dyDescent="0.25">
      <c r="A10470" s="17" t="s">
        <v>28</v>
      </c>
      <c r="B10470" s="17"/>
      <c r="C10470" s="86"/>
      <c r="D10470" s="18"/>
      <c r="E10470" s="17"/>
      <c r="F10470" s="19" t="s">
        <v>24</v>
      </c>
      <c r="G10470" s="21" t="s">
        <v>1463</v>
      </c>
      <c r="H10470" s="22"/>
    </row>
    <row r="10471" spans="1:8" ht="15.75" customHeight="1" x14ac:dyDescent="0.25">
      <c r="A10471" s="17" t="inlineStr">
        <is>
          <t>Dealer-004</t>
        </is>
      </c>
      <c r="B10471" s="17"/>
      <c r="C10471" s="86"/>
      <c r="D10471" s="18"/>
      <c r="E10471" s="17"/>
      <c r="F10471" s="19" t="s">
        <v>29</v>
      </c>
      <c r="G10471" s="17" t="s">
        <v>1464</v>
      </c>
      <c r="H10471" s="18"/>
    </row>
    <row r="10472" spans="1:8" ht="15.75" customHeight="1" x14ac:dyDescent="0.25">
      <c r="A10472" s="17" t="inlineStr">
        <is>
          <t>Address line (redacted)</t>
        </is>
      </c>
      <c r="B10472" s="17"/>
      <c r="C10472" s="998"/>
      <c r="D10472" s="998"/>
      <c r="E10472" s="998"/>
      <c r="F10472" s="999"/>
      <c r="G10472" s="17"/>
      <c r="H10472" s="25"/>
    </row>
    <row r="10473" spans="1:8" ht="15.75" customHeight="1" x14ac:dyDescent="0.25">
      <c r="A10473" s="17" t="inlineStr">
        <is>
          <t>Address line (redacted)</t>
        </is>
      </c>
      <c r="B10473" s="17"/>
      <c r="C10473" s="998"/>
      <c r="D10473" s="998"/>
      <c r="E10473" s="998"/>
      <c r="F10473" s="999"/>
      <c r="G10473" s="17"/>
      <c r="H10473" s="25"/>
    </row>
    <row r="10474" spans="1:8" ht="15.75" customHeight="1" x14ac:dyDescent="0.25">
      <c r="A10474" s="17"/>
      <c r="B10474" s="17"/>
      <c r="C10474" s="36" t="inlineStr">
        <is>
          <t>ATTN: Contact-006</t>
        </is>
      </c>
      <c r="D10474" s="9"/>
      <c r="F10474" s="18"/>
      <c r="G10474" s="17"/>
      <c r="H10474" s="25"/>
    </row>
    <row r="10475" spans="1:8" ht="15.75" customHeight="1" x14ac:dyDescent="0.25">
      <c r="A10475" s="36" t="inlineStr">
        <is>
          <t>Dealer-021</t>
        </is>
      </c>
      <c r="B10475" s="17"/>
      <c r="D10475" s="9"/>
      <c r="F10475" s="18"/>
      <c r="G10475" s="17"/>
      <c r="H10475" s="25"/>
    </row>
    <row r="10476" spans="1:8" ht="15.75" customHeight="1" x14ac:dyDescent="0.25">
      <c r="A10476" s="6" t="inlineStr">
        <is>
          <t>Address line (redacted)</t>
        </is>
      </c>
      <c r="B10476" s="17"/>
      <c r="D10476" s="9"/>
      <c r="F10476" s="18"/>
      <c r="G10476" s="17"/>
      <c r="H10476" s="25"/>
    </row>
    <row r="10477" spans="1:8" ht="15.75" customHeight="1" x14ac:dyDescent="0.25">
      <c r="A10477" s="17"/>
      <c r="B10477" s="17"/>
      <c r="C10477" s="17"/>
      <c r="E10477" s="17"/>
      <c r="H10477" s="25"/>
    </row>
    <row r="10478" spans="1:8" ht="15.75" customHeight="1" x14ac:dyDescent="0.25">
      <c r="A10478" s="17" t="s">
        <v>79</v>
      </c>
      <c r="B10478" s="17"/>
      <c r="C10478" s="17"/>
      <c r="D10478" s="18"/>
      <c r="E10478" s="17"/>
      <c r="F10478" s="18"/>
      <c r="G10478" s="17"/>
      <c r="H10478" s="25"/>
    </row>
    <row r="10479" spans="1:8" ht="15.75" customHeight="1" x14ac:dyDescent="0.25">
      <c r="A10479" s="17" t="s">
        <v>35</v>
      </c>
      <c r="B10479" s="17"/>
      <c r="C10479" s="17"/>
      <c r="D10479" s="18"/>
      <c r="E10479" s="17"/>
      <c r="F10479" s="18"/>
      <c r="G10479" s="17"/>
      <c r="H10479" s="25"/>
    </row>
    <row r="10480" spans="1:8" ht="15.75" customHeight="1" x14ac:dyDescent="0.25">
      <c r="A10480" s="17" t="s">
        <v>36</v>
      </c>
      <c r="B10480" s="17"/>
      <c r="C10480" s="17"/>
      <c r="D10480" s="18"/>
      <c r="E10480" s="17"/>
      <c r="F10480" s="18"/>
      <c r="G10480" s="17"/>
      <c r="H10480" s="25"/>
    </row>
    <row r="10481" spans="1:8" ht="15.75" customHeight="1" x14ac:dyDescent="0.25">
      <c r="A10481" s="89" t="s">
        <v>37</v>
      </c>
      <c r="B10481" s="90" t="s">
        <v>38</v>
      </c>
      <c r="C10481" s="90"/>
      <c r="D10481" s="91" t="s">
        <v>39</v>
      </c>
      <c r="E10481" s="91" t="s">
        <v>40</v>
      </c>
      <c r="F10481" s="92" t="s">
        <v>41</v>
      </c>
      <c r="G10481" s="93" t="s">
        <v>42</v>
      </c>
      <c r="H10481" s="94" t="s">
        <v>43</v>
      </c>
    </row>
    <row r="10482" spans="1:8" ht="15.75" customHeight="1" x14ac:dyDescent="0.3">
      <c r="A10482" s="47"/>
      <c r="B10482" s="95"/>
      <c r="C10482" s="95"/>
      <c r="D10482" s="96"/>
      <c r="E10482" s="96"/>
      <c r="F10482" s="50"/>
      <c r="G10482" s="50"/>
      <c r="H10482" s="45"/>
    </row>
    <row r="10483" spans="1:8" ht="15.75" customHeight="1" x14ac:dyDescent="0.25">
      <c r="A10483" s="102"/>
      <c r="B10483" s="190" t="s">
        <v>584</v>
      </c>
      <c r="C10483" s="190"/>
      <c r="D10483" s="194"/>
      <c r="E10483" s="50"/>
      <c r="F10483" s="106"/>
      <c r="G10483" s="50"/>
      <c r="H10483" s="45"/>
    </row>
    <row r="10484" spans="1:8" ht="15.75" customHeight="1" x14ac:dyDescent="0.25">
      <c r="A10484" s="102">
        <v>1</v>
      </c>
      <c r="B10484" s="103" t="s">
        <v>172</v>
      </c>
      <c r="C10484" s="1000" t="s">
        <v>394</v>
      </c>
      <c r="D10484" s="208">
        <v>5</v>
      </c>
      <c r="E10484" s="187">
        <v>5</v>
      </c>
      <c r="F10484" s="106">
        <v>22</v>
      </c>
      <c r="G10484" s="50">
        <v>1</v>
      </c>
      <c r="H10484" s="45">
        <f>+G10484*F10484</f>
      </c>
    </row>
    <row r="10485" spans="1:8" ht="15.75" customHeight="1" x14ac:dyDescent="0.25">
      <c r="A10485" s="102">
        <v>2</v>
      </c>
      <c r="B10485" s="103" t="s">
        <v>172</v>
      </c>
      <c r="C10485" s="1000" t="s">
        <v>394</v>
      </c>
      <c r="D10485" s="208"/>
      <c r="E10485" s="189"/>
      <c r="F10485" s="106">
        <v>3</v>
      </c>
      <c r="G10485" s="224" t="s">
        <v>571</v>
      </c>
      <c r="H10485" s="45"/>
    </row>
    <row r="10486" spans="1:8" ht="15.75" customHeight="1" x14ac:dyDescent="0.25">
      <c r="A10486" s="102">
        <v>3</v>
      </c>
      <c r="B10486" s="103" t="s">
        <v>826</v>
      </c>
      <c r="C10486" s="1000" t="s">
        <v>377</v>
      </c>
      <c r="D10486" s="208">
        <v>5</v>
      </c>
      <c r="E10486" s="187">
        <v>5</v>
      </c>
      <c r="F10486" s="106">
        <v>22</v>
      </c>
      <c r="G10486" s="50">
        <v>1</v>
      </c>
      <c r="H10486" s="45">
        <f>+G10486*F10486</f>
      </c>
    </row>
    <row r="10487" spans="1:8" ht="15.75" customHeight="1" x14ac:dyDescent="0.25">
      <c r="A10487" s="102">
        <v>4</v>
      </c>
      <c r="B10487" s="103" t="s">
        <v>826</v>
      </c>
      <c r="C10487" s="1000" t="s">
        <v>377</v>
      </c>
      <c r="D10487" s="208"/>
      <c r="E10487" s="189"/>
      <c r="F10487" s="106">
        <v>3</v>
      </c>
      <c r="G10487" s="224" t="s">
        <v>571</v>
      </c>
      <c r="H10487" s="45"/>
    </row>
    <row r="10488" spans="1:8" ht="15.75" customHeight="1" x14ac:dyDescent="0.25">
      <c r="A10488" s="102">
        <v>5</v>
      </c>
      <c r="B10488" s="103" t="s">
        <v>159</v>
      </c>
      <c r="C10488" s="1000" t="s">
        <v>380</v>
      </c>
      <c r="D10488" s="208">
        <v>3</v>
      </c>
      <c r="E10488" s="187">
        <v>5</v>
      </c>
      <c r="F10488" s="106">
        <v>14</v>
      </c>
      <c r="G10488" s="50">
        <v>1</v>
      </c>
      <c r="H10488" s="45">
        <f>+G10488*F10488</f>
      </c>
    </row>
    <row r="10489" spans="1:8" ht="15.75" customHeight="1" x14ac:dyDescent="0.25">
      <c r="A10489" s="102">
        <v>6</v>
      </c>
      <c r="B10489" s="103" t="s">
        <v>159</v>
      </c>
      <c r="C10489" s="1000" t="s">
        <v>380</v>
      </c>
      <c r="D10489" s="208"/>
      <c r="E10489" s="189"/>
      <c r="F10489" s="106">
        <v>1</v>
      </c>
      <c r="G10489" s="224" t="s">
        <v>571</v>
      </c>
      <c r="H10489" s="45"/>
    </row>
    <row r="10490" spans="1:8" ht="15.75" customHeight="1" x14ac:dyDescent="0.25">
      <c r="A10490" s="102">
        <v>7</v>
      </c>
      <c r="B10490" s="103" t="s">
        <v>1993</v>
      </c>
      <c r="C10490" s="1000" t="s">
        <v>378</v>
      </c>
      <c r="D10490" s="208">
        <v>5</v>
      </c>
      <c r="E10490" s="187">
        <v>5</v>
      </c>
      <c r="F10490" s="106">
        <v>20</v>
      </c>
      <c r="G10490" s="50">
        <v>1</v>
      </c>
      <c r="H10490" s="45">
        <f>+G10490*F10490</f>
      </c>
    </row>
    <row r="10491" spans="1:8" ht="15.75" customHeight="1" x14ac:dyDescent="0.25">
      <c r="A10491" s="102">
        <v>8</v>
      </c>
      <c r="B10491" s="103" t="s">
        <v>1993</v>
      </c>
      <c r="C10491" s="1000" t="s">
        <v>378</v>
      </c>
      <c r="D10491" s="208"/>
      <c r="E10491" s="189"/>
      <c r="F10491" s="106">
        <v>5</v>
      </c>
      <c r="G10491" s="224" t="s">
        <v>571</v>
      </c>
      <c r="H10491" s="45"/>
    </row>
    <row r="10492" spans="1:8" ht="15.75" customHeight="1" x14ac:dyDescent="0.25">
      <c r="A10492" s="102">
        <v>9</v>
      </c>
      <c r="B10492" s="103" t="s">
        <v>1864</v>
      </c>
      <c r="C10492" s="1000" t="s">
        <v>390</v>
      </c>
      <c r="D10492" s="194">
        <v>1</v>
      </c>
      <c r="E10492" s="108">
        <v>5</v>
      </c>
      <c r="F10492" s="106">
        <f t="shared" ref="F10492:F10493" si="420">+E10492*D10492</f>
      </c>
      <c r="G10492" s="50">
        <v>1</v>
      </c>
      <c r="H10492" s="45">
        <f t="shared" ref="H10492:H10493" si="421">+G10492*F10492</f>
      </c>
    </row>
    <row r="10493" spans="1:8" ht="15.75" customHeight="1" x14ac:dyDescent="0.25">
      <c r="A10493" s="102">
        <v>10</v>
      </c>
      <c r="B10493" s="103" t="s">
        <v>589</v>
      </c>
      <c r="C10493" s="1000" t="s">
        <v>392</v>
      </c>
      <c r="D10493" s="194">
        <v>2</v>
      </c>
      <c r="E10493" s="108">
        <v>5</v>
      </c>
      <c r="F10493" s="106">
        <f t="shared" si="420"/>
      </c>
      <c r="G10493" s="50">
        <v>1</v>
      </c>
      <c r="H10493" s="45">
        <f t="shared" si="421"/>
      </c>
    </row>
    <row r="10494" spans="1:8" ht="15.75" customHeight="1" x14ac:dyDescent="0.25">
      <c r="A10494" s="102"/>
      <c r="B10494" s="902" t="s">
        <v>1513</v>
      </c>
      <c r="C10494" s="903"/>
      <c r="D10494" s="194"/>
      <c r="E10494" s="50"/>
      <c r="F10494" s="106"/>
      <c r="G10494" s="566"/>
      <c r="H10494" s="45"/>
    </row>
    <row r="10495" spans="1:8" ht="15.75" customHeight="1" x14ac:dyDescent="0.25">
      <c r="A10495" s="102">
        <v>11</v>
      </c>
      <c r="B10495" s="103" t="s">
        <v>1518</v>
      </c>
      <c r="C10495" s="157" t="s">
        <v>1855</v>
      </c>
      <c r="D10495" s="187">
        <v>2.5</v>
      </c>
      <c r="E10495" s="187">
        <v>10</v>
      </c>
      <c r="F10495" s="106">
        <v>20</v>
      </c>
      <c r="G10495" s="50">
        <v>1</v>
      </c>
      <c r="H10495" s="45">
        <f>+G10495*F10495</f>
      </c>
    </row>
    <row r="10496" spans="1:8" ht="15.75" customHeight="1" x14ac:dyDescent="0.25">
      <c r="A10496" s="102">
        <v>12</v>
      </c>
      <c r="B10496" s="103" t="s">
        <v>1518</v>
      </c>
      <c r="C10496" s="157" t="s">
        <v>1855</v>
      </c>
      <c r="D10496" s="189"/>
      <c r="E10496" s="189"/>
      <c r="F10496" s="106">
        <v>5</v>
      </c>
      <c r="G10496" s="224" t="s">
        <v>571</v>
      </c>
      <c r="H10496" s="45"/>
    </row>
    <row r="10497" spans="1:8" ht="15.75" customHeight="1" x14ac:dyDescent="0.25">
      <c r="A10497" s="102">
        <v>13</v>
      </c>
      <c r="B10497" s="103" t="s">
        <v>1514</v>
      </c>
      <c r="C10497" s="157" t="s">
        <v>1994</v>
      </c>
      <c r="D10497" s="187">
        <v>2.5</v>
      </c>
      <c r="E10497" s="187">
        <v>10</v>
      </c>
      <c r="F10497" s="106">
        <v>20</v>
      </c>
      <c r="G10497" s="50">
        <v>1</v>
      </c>
      <c r="H10497" s="45">
        <f>+G10497*F10497</f>
      </c>
    </row>
    <row r="10498" spans="1:8" ht="15.75" customHeight="1" x14ac:dyDescent="0.25">
      <c r="A10498" s="102">
        <v>14</v>
      </c>
      <c r="B10498" s="103" t="s">
        <v>1514</v>
      </c>
      <c r="C10498" s="157" t="s">
        <v>1994</v>
      </c>
      <c r="D10498" s="189"/>
      <c r="E10498" s="189"/>
      <c r="F10498" s="106">
        <v>5</v>
      </c>
      <c r="G10498" s="224" t="s">
        <v>571</v>
      </c>
      <c r="H10498" s="45"/>
    </row>
    <row r="10499" spans="1:8" ht="15.75" customHeight="1" x14ac:dyDescent="0.25">
      <c r="A10499" s="102">
        <v>15</v>
      </c>
      <c r="B10499" s="103" t="s">
        <v>1995</v>
      </c>
      <c r="C10499" s="157" t="s">
        <v>1996</v>
      </c>
      <c r="D10499" s="187">
        <v>2.5</v>
      </c>
      <c r="E10499" s="187">
        <v>10</v>
      </c>
      <c r="F10499" s="106">
        <v>20</v>
      </c>
      <c r="G10499" s="50">
        <v>1</v>
      </c>
      <c r="H10499" s="45">
        <f>+G10499*F10499</f>
      </c>
    </row>
    <row r="10500" spans="1:8" ht="15.75" customHeight="1" x14ac:dyDescent="0.25">
      <c r="A10500" s="102">
        <v>16</v>
      </c>
      <c r="B10500" s="103" t="s">
        <v>1995</v>
      </c>
      <c r="C10500" s="157" t="s">
        <v>1996</v>
      </c>
      <c r="D10500" s="189"/>
      <c r="E10500" s="189"/>
      <c r="F10500" s="106">
        <v>5</v>
      </c>
      <c r="G10500" s="224" t="s">
        <v>571</v>
      </c>
      <c r="H10500" s="45"/>
    </row>
    <row r="10501" spans="1:8" ht="15.75" customHeight="1" x14ac:dyDescent="0.25">
      <c r="A10501" s="102">
        <v>17</v>
      </c>
      <c r="B10501" s="103" t="s">
        <v>1578</v>
      </c>
      <c r="C10501" s="157" t="s">
        <v>1997</v>
      </c>
      <c r="D10501" s="187">
        <v>2.5</v>
      </c>
      <c r="E10501" s="187">
        <v>10</v>
      </c>
      <c r="F10501" s="106">
        <v>19</v>
      </c>
      <c r="G10501" s="50">
        <v>1</v>
      </c>
      <c r="H10501" s="45">
        <f>+G10501*F10501</f>
      </c>
    </row>
    <row r="10502" spans="1:8" ht="15.75" customHeight="1" x14ac:dyDescent="0.25">
      <c r="A10502" s="102">
        <v>18</v>
      </c>
      <c r="B10502" s="103" t="s">
        <v>1578</v>
      </c>
      <c r="C10502" s="157" t="s">
        <v>1997</v>
      </c>
      <c r="D10502" s="189"/>
      <c r="E10502" s="189"/>
      <c r="F10502" s="106">
        <v>6</v>
      </c>
      <c r="G10502" s="224" t="s">
        <v>571</v>
      </c>
      <c r="H10502" s="45"/>
    </row>
    <row r="10503" spans="1:8" ht="15.75" customHeight="1" x14ac:dyDescent="0.25">
      <c r="A10503" s="102">
        <v>19</v>
      </c>
      <c r="B10503" s="103" t="s">
        <v>1998</v>
      </c>
      <c r="C10503" s="157" t="s">
        <v>1999</v>
      </c>
      <c r="D10503" s="187">
        <v>2.5</v>
      </c>
      <c r="E10503" s="187">
        <v>10</v>
      </c>
      <c r="F10503" s="106">
        <v>22</v>
      </c>
      <c r="G10503" s="50">
        <v>1</v>
      </c>
      <c r="H10503" s="45">
        <f>+G10503*F10503</f>
      </c>
    </row>
    <row r="10504" spans="1:8" ht="15.75" customHeight="1" x14ac:dyDescent="0.25">
      <c r="A10504" s="102">
        <v>20</v>
      </c>
      <c r="B10504" s="103" t="s">
        <v>1998</v>
      </c>
      <c r="C10504" s="157" t="s">
        <v>1999</v>
      </c>
      <c r="D10504" s="189"/>
      <c r="E10504" s="189"/>
      <c r="F10504" s="106">
        <v>3</v>
      </c>
      <c r="G10504" s="224" t="s">
        <v>571</v>
      </c>
      <c r="H10504" s="45"/>
    </row>
    <row r="10505" spans="1:8" ht="15.75" customHeight="1" x14ac:dyDescent="0.25">
      <c r="A10505" s="102"/>
      <c r="B10505" s="760" t="s">
        <v>2000</v>
      </c>
      <c r="C10505" s="765"/>
      <c r="D10505" s="194"/>
      <c r="E10505" s="194"/>
      <c r="F10505" s="194"/>
      <c r="G10505" s="50"/>
      <c r="H10505" s="45"/>
    </row>
    <row r="10506" spans="1:8" ht="15.75" customHeight="1" x14ac:dyDescent="0.25">
      <c r="A10506" s="102">
        <v>21</v>
      </c>
      <c r="B10506" s="213" t="s">
        <v>1801</v>
      </c>
      <c r="C10506" s="231" t="s">
        <v>508</v>
      </c>
      <c r="D10506" s="108">
        <v>20</v>
      </c>
      <c r="E10506" s="108">
        <v>25</v>
      </c>
      <c r="F10506" s="108">
        <v>425</v>
      </c>
      <c r="G10506" s="109">
        <v>1</v>
      </c>
      <c r="H10506" s="110">
        <f>+G10506*F10506</f>
      </c>
    </row>
    <row r="10507" spans="1:8" ht="15.75" customHeight="1" x14ac:dyDescent="0.25">
      <c r="A10507" s="102">
        <v>22</v>
      </c>
      <c r="B10507" s="213" t="s">
        <v>1801</v>
      </c>
      <c r="C10507" s="231" t="s">
        <v>508</v>
      </c>
      <c r="D10507" s="108"/>
      <c r="E10507" s="108"/>
      <c r="F10507" s="108">
        <v>75</v>
      </c>
      <c r="G10507" s="224" t="s">
        <v>571</v>
      </c>
      <c r="H10507" s="110"/>
    </row>
    <row r="10508" spans="1:8" ht="15.75" customHeight="1" x14ac:dyDescent="0.25">
      <c r="A10508" s="102"/>
      <c r="B10508" s="1001" t="s">
        <v>564</v>
      </c>
      <c r="C10508" s="1002"/>
      <c r="D10508" s="108"/>
      <c r="E10508" s="108"/>
      <c r="F10508" s="108"/>
      <c r="G10508" s="109"/>
      <c r="H10508" s="110"/>
    </row>
    <row r="10509" spans="1:8" ht="15.75" customHeight="1" x14ac:dyDescent="0.25">
      <c r="A10509" s="102">
        <v>23</v>
      </c>
      <c r="B10509" s="213" t="s">
        <v>1058</v>
      </c>
      <c r="C10509" s="231"/>
      <c r="D10509" s="108">
        <v>20</v>
      </c>
      <c r="E10509" s="108">
        <v>1</v>
      </c>
      <c r="F10509" s="108">
        <f>+E10509*D10509</f>
      </c>
      <c r="G10509" s="109">
        <v>1</v>
      </c>
      <c r="H10509" s="110">
        <f>+G10509*F10509</f>
      </c>
    </row>
    <row r="10510" spans="1:8" ht="15.75" customHeight="1" x14ac:dyDescent="0.25">
      <c r="A10510" s="116"/>
      <c r="B10510" s="117"/>
      <c r="C10510" s="118" t="s">
        <v>58</v>
      </c>
      <c r="D10510" s="119">
        <f>SUM(D10483:D10509)</f>
      </c>
      <c r="E10510" s="119"/>
      <c r="F10510" s="119">
        <f>SUM(F10483:F10509)</f>
      </c>
      <c r="G10510" s="120"/>
      <c r="H10510" s="121">
        <f>SUM(H10484:H10509)</f>
      </c>
    </row>
    <row r="10511" spans="1:8" ht="15.75" customHeight="1" x14ac:dyDescent="0.25">
      <c r="A10511" s="122"/>
      <c r="B10511" s="123"/>
      <c r="C10511" s="124"/>
      <c r="D10511" s="60"/>
      <c r="E10511" s="125"/>
      <c r="F10511" s="125"/>
      <c r="G10511" s="126"/>
      <c r="H10511" s="74"/>
    </row>
    <row r="10512" spans="1:8" ht="15.75" customHeight="1" x14ac:dyDescent="0.25">
      <c r="A10512" s="127"/>
      <c r="B10512" s="18"/>
      <c r="C10512" s="18"/>
      <c r="D10512" s="77" t="s">
        <v>59</v>
      </c>
      <c r="E10512" s="76" t="s">
        <v>60</v>
      </c>
      <c r="F10512" s="76"/>
      <c r="G10512" s="17"/>
      <c r="H10512" s="25"/>
    </row>
    <row r="10513" spans="1:8" ht="15.75" customHeight="1" x14ac:dyDescent="0.25">
      <c r="A10513" s="127"/>
      <c r="B10513" s="18"/>
      <c r="C10513" s="18"/>
      <c r="D10513" s="77"/>
      <c r="E10513" s="76"/>
      <c r="F10513" s="76"/>
      <c r="G10513" s="17"/>
      <c r="H10513" s="25"/>
    </row>
    <row r="10514" spans="1:8" ht="15.75" customHeight="1" x14ac:dyDescent="0.25">
      <c r="A10514" s="76"/>
      <c r="B10514" s="76"/>
      <c r="C10514" s="76"/>
      <c r="D10514" s="77"/>
      <c r="E10514" s="76" t="s">
        <v>61</v>
      </c>
      <c r="F10514" s="76"/>
      <c r="G10514" s="17"/>
      <c r="H10514" s="25"/>
    </row>
    <row r="10515" spans="1:8" ht="15.75" customHeight="1" x14ac:dyDescent="0.25">
      <c r="A10515" s="10" t="s">
        <v>21</v>
      </c>
      <c r="B10515" s="10"/>
      <c r="C10515" s="10"/>
      <c r="D10515" s="10"/>
      <c r="E10515" s="10"/>
      <c r="F10515" s="10"/>
      <c r="G10515" s="10"/>
      <c r="H10515" s="10"/>
    </row>
    <row r="10516" spans="1:8" ht="15.75" customHeight="1" x14ac:dyDescent="0.25">
      <c r="D10516" s="9"/>
      <c r="H10516" s="9"/>
    </row>
    <row r="10517" spans="1:8" ht="15.75" customHeight="1" x14ac:dyDescent="0.25">
      <c r="A10517" s="17" t="s">
        <v>28</v>
      </c>
      <c r="B10517" s="17"/>
      <c r="C10517" s="17"/>
      <c r="E10517" s="17"/>
      <c r="F10517" s="19" t="s">
        <v>24</v>
      </c>
      <c r="G10517" s="21" t="s">
        <v>1465</v>
      </c>
      <c r="H10517" s="22"/>
    </row>
    <row r="10518" spans="1:8" ht="15.75" customHeight="1" x14ac:dyDescent="0.25">
      <c r="A10518" s="17" t="inlineStr">
        <is>
          <t>Dealer-011</t>
        </is>
      </c>
      <c r="B10518" s="17"/>
      <c r="C10518" s="17"/>
      <c r="E10518" s="17"/>
      <c r="F10518" s="19" t="s">
        <v>29</v>
      </c>
      <c r="G10518" s="17" t="s">
        <v>1466</v>
      </c>
      <c r="H10518" s="18"/>
    </row>
    <row r="10519" spans="1:8" ht="15.75" customHeight="1" x14ac:dyDescent="0.25">
      <c r="A10519" s="17" t="inlineStr">
        <is>
          <t>Address line (redacted)</t>
        </is>
      </c>
      <c r="B10519" s="17"/>
      <c r="C10519" s="138"/>
      <c r="D10519" s="138"/>
      <c r="E10519" s="138"/>
      <c r="H10519" s="9"/>
    </row>
    <row r="10520" spans="1:8" ht="15.75" customHeight="1" x14ac:dyDescent="0.25">
      <c r="A10520" s="17" t="inlineStr">
        <is>
          <t>Address line (redacted)</t>
        </is>
      </c>
      <c r="B10520" s="17"/>
      <c r="C10520" s="138"/>
      <c r="D10520" s="138"/>
      <c r="E10520" s="138"/>
      <c r="H10520" s="9"/>
    </row>
    <row r="10521" spans="1:8" ht="15.75" customHeight="1" x14ac:dyDescent="0.25">
      <c r="A10521" s="17" t="inlineStr">
        <is>
          <t>Address line (redacted)</t>
        </is>
      </c>
      <c r="B10521" s="17"/>
      <c r="C10521" s="138"/>
      <c r="D10521" s="138"/>
      <c r="E10521" s="138"/>
      <c r="H10521" s="9"/>
    </row>
    <row r="10522" spans="1:8" ht="15.75" customHeight="1" x14ac:dyDescent="0.25">
      <c r="A10522" s="17"/>
      <c r="B10522" s="17"/>
      <c r="C10522" s="199"/>
      <c r="D10522" s="199"/>
      <c r="E10522" s="199"/>
      <c r="H10522" s="9"/>
    </row>
    <row r="10523" spans="1:8" ht="15.75" customHeight="1" x14ac:dyDescent="0.25">
      <c r="A10523" s="17" t="s">
        <v>79</v>
      </c>
      <c r="B10523" s="17"/>
      <c r="C10523" s="17"/>
      <c r="D10523" s="18"/>
      <c r="E10523" s="17"/>
      <c r="F10523" s="18"/>
      <c r="G10523" s="17"/>
      <c r="H10523" s="25"/>
    </row>
    <row r="10524" spans="1:8" ht="15.75" customHeight="1" x14ac:dyDescent="0.25">
      <c r="A10524" s="17"/>
      <c r="B10524" s="17"/>
      <c r="C10524" s="17"/>
      <c r="D10524" s="18"/>
      <c r="E10524" s="17"/>
      <c r="F10524" s="18"/>
      <c r="G10524" s="17"/>
      <c r="H10524" s="25"/>
    </row>
    <row r="10525" spans="1:8" ht="15.75" customHeight="1" x14ac:dyDescent="0.25">
      <c r="A10525" s="17" t="s">
        <v>35</v>
      </c>
      <c r="B10525" s="17"/>
      <c r="C10525" s="17"/>
      <c r="D10525" s="18"/>
      <c r="E10525" s="17"/>
      <c r="F10525" s="18"/>
      <c r="G10525" s="17"/>
      <c r="H10525" s="25"/>
    </row>
    <row r="10526" spans="1:8" ht="15.75" customHeight="1" x14ac:dyDescent="0.25">
      <c r="A10526" s="17" t="s">
        <v>36</v>
      </c>
      <c r="B10526" s="17"/>
      <c r="C10526" s="17"/>
      <c r="D10526" s="18"/>
      <c r="E10526" s="17"/>
      <c r="F10526" s="18"/>
      <c r="G10526" s="17"/>
      <c r="H10526" s="25"/>
    </row>
    <row r="10527" spans="1:8" ht="15.75" customHeight="1" x14ac:dyDescent="0.25">
      <c r="A10527" s="89" t="s">
        <v>37</v>
      </c>
      <c r="B10527" s="90" t="s">
        <v>38</v>
      </c>
      <c r="C10527" s="90"/>
      <c r="D10527" s="91" t="s">
        <v>39</v>
      </c>
      <c r="E10527" s="91" t="s">
        <v>40</v>
      </c>
      <c r="F10527" s="92" t="s">
        <v>41</v>
      </c>
      <c r="G10527" s="93" t="s">
        <v>42</v>
      </c>
      <c r="H10527" s="94" t="s">
        <v>43</v>
      </c>
    </row>
    <row r="10528" spans="1:8" ht="15.75" customHeight="1" x14ac:dyDescent="0.25">
      <c r="A10528" s="102"/>
      <c r="B10528" s="190" t="s">
        <v>51</v>
      </c>
      <c r="C10528" s="190"/>
      <c r="D10528" s="194"/>
      <c r="E10528" s="50"/>
      <c r="F10528" s="106"/>
      <c r="G10528" s="50"/>
      <c r="H10528" s="45"/>
    </row>
    <row r="10529" spans="1:8" ht="15.75" customHeight="1" x14ac:dyDescent="0.25">
      <c r="A10529" s="102">
        <v>1</v>
      </c>
      <c r="B10529" s="103" t="s">
        <v>176</v>
      </c>
      <c r="C10529" s="157" t="s">
        <v>478</v>
      </c>
      <c r="D10529" s="194">
        <v>1</v>
      </c>
      <c r="E10529" s="50" t="s">
        <v>2001</v>
      </c>
      <c r="F10529" s="106">
        <v>90</v>
      </c>
      <c r="G10529" s="50">
        <v>1</v>
      </c>
      <c r="H10529" s="45">
        <f>+G10529*F10529</f>
      </c>
    </row>
    <row r="10530" spans="1:8" ht="15.75" customHeight="1" x14ac:dyDescent="0.25">
      <c r="A10530" s="102">
        <v>2</v>
      </c>
      <c r="B10530" s="103" t="s">
        <v>176</v>
      </c>
      <c r="C10530" s="157" t="s">
        <v>478</v>
      </c>
      <c r="D10530" s="194"/>
      <c r="E10530" s="50"/>
      <c r="F10530" s="106">
        <v>10</v>
      </c>
      <c r="G10530" s="224" t="s">
        <v>571</v>
      </c>
      <c r="H10530" s="45"/>
    </row>
    <row r="10531" spans="1:8" ht="15.75" customHeight="1" x14ac:dyDescent="0.25">
      <c r="A10531" s="102"/>
      <c r="B10531" s="103"/>
      <c r="C10531" s="157"/>
      <c r="D10531" s="194"/>
      <c r="E10531" s="50"/>
      <c r="F10531" s="106"/>
      <c r="G10531" s="50"/>
      <c r="H10531" s="45"/>
    </row>
    <row r="10532" spans="1:8" ht="15.75" customHeight="1" x14ac:dyDescent="0.25">
      <c r="A10532" s="111"/>
      <c r="B10532" s="213"/>
      <c r="C10532" s="103"/>
      <c r="D10532" s="194"/>
      <c r="E10532" s="248"/>
      <c r="F10532" s="50"/>
      <c r="G10532" s="43"/>
      <c r="H10532" s="45"/>
    </row>
    <row r="10533" spans="1:8" ht="15.75" customHeight="1" x14ac:dyDescent="0.25">
      <c r="A10533" s="116"/>
      <c r="B10533" s="249"/>
      <c r="C10533" s="250" t="s">
        <v>58</v>
      </c>
      <c r="D10533" s="251">
        <f>SUM(D10529:D10532)</f>
      </c>
      <c r="E10533" s="251"/>
      <c r="F10533" s="251">
        <f>SUM(F10529:F10532)</f>
      </c>
      <c r="G10533" s="252"/>
      <c r="H10533" s="271">
        <f>SUM(H10529:H10532)</f>
      </c>
    </row>
    <row r="10534" spans="1:8" ht="15.75" customHeight="1" x14ac:dyDescent="0.25">
      <c r="A10534" s="122"/>
      <c r="B10534" s="123"/>
      <c r="C10534" s="253"/>
      <c r="D10534" s="218"/>
      <c r="E10534" s="123"/>
      <c r="F10534" s="123"/>
      <c r="G10534" s="254"/>
      <c r="H10534" s="219"/>
    </row>
    <row r="10535" spans="1:8" ht="15.75" customHeight="1" x14ac:dyDescent="0.25">
      <c r="A10535" s="127"/>
      <c r="B10535" s="18"/>
      <c r="C10535" s="18"/>
      <c r="D10535" s="77" t="s">
        <v>59</v>
      </c>
      <c r="E10535" s="76" t="s">
        <v>60</v>
      </c>
      <c r="F10535" s="76"/>
      <c r="G10535" s="17"/>
      <c r="H10535" s="25"/>
    </row>
    <row r="10536" spans="1:8" ht="15.75" customHeight="1" x14ac:dyDescent="0.25">
      <c r="A10536" s="127"/>
      <c r="B10536" s="18"/>
      <c r="C10536" s="18"/>
      <c r="D10536" s="77"/>
      <c r="E10536" s="76"/>
      <c r="F10536" s="76"/>
      <c r="G10536" s="17"/>
      <c r="H10536" s="25"/>
    </row>
    <row r="10537" spans="1:8" ht="15.75" customHeight="1" x14ac:dyDescent="0.25">
      <c r="A10537" s="76"/>
      <c r="B10537" s="76"/>
      <c r="C10537" s="76"/>
      <c r="D10537" s="77"/>
      <c r="E10537" s="76"/>
      <c r="F10537" s="76"/>
      <c r="G10537" s="17"/>
      <c r="H10537" s="25"/>
    </row>
    <row r="10538" spans="1:8" ht="15.75" customHeight="1" x14ac:dyDescent="0.25">
      <c r="A10538" s="76"/>
      <c r="B10538" s="76"/>
      <c r="C10538" s="76"/>
      <c r="D10538" s="77"/>
      <c r="E10538" s="76" t="s">
        <v>61</v>
      </c>
      <c r="F10538" s="76"/>
      <c r="G10538" s="17"/>
      <c r="H10538" s="25"/>
    </row>
    <row r="10539" spans="1:8" ht="15.75" customHeight="1" x14ac:dyDescent="0.25">
      <c r="D10539" s="9"/>
      <c r="H10539" s="9"/>
    </row>
    <row r="10540" spans="1:8" ht="15.75" customHeight="1" x14ac:dyDescent="0.25">
      <c r="D10540" s="9"/>
      <c r="H10540" s="9"/>
    </row>
    <row r="10541" spans="1:8" ht="15.75" customHeight="1" x14ac:dyDescent="0.25">
      <c r="D10541" s="9"/>
      <c r="H10541" s="9"/>
    </row>
    <row r="10542" spans="1:8" ht="15.75" customHeight="1" x14ac:dyDescent="0.25">
      <c r="D10542" s="9"/>
      <c r="H10542" s="9"/>
    </row>
    <row r="10543" spans="1:8" ht="15.75" customHeight="1" x14ac:dyDescent="0.25">
      <c r="D10543" s="9"/>
      <c r="H10543" s="9"/>
    </row>
    <row r="10544" spans="1:8" ht="15.75" customHeight="1" x14ac:dyDescent="0.25">
      <c r="D10544" s="9"/>
      <c r="H10544" s="9"/>
    </row>
    <row r="10545" spans="1:8" ht="15.75" customHeight="1" x14ac:dyDescent="0.25">
      <c r="A10545" s="938" t="s">
        <v>21</v>
      </c>
      <c r="B10545" s="938"/>
      <c r="C10545" s="938"/>
      <c r="D10545" s="938"/>
      <c r="E10545" s="938"/>
      <c r="F10545" s="938"/>
      <c r="G10545" s="938"/>
      <c r="H10545" s="938"/>
    </row>
    <row r="10546" spans="1:8" ht="15.75" customHeight="1" x14ac:dyDescent="0.25">
      <c r="A10546" s="75"/>
      <c r="B10546" s="18"/>
      <c r="C10546" s="18"/>
      <c r="D10546" s="18"/>
      <c r="E10546" s="17"/>
      <c r="F10546" s="75"/>
      <c r="G10546" s="17"/>
      <c r="H10546" s="25"/>
    </row>
    <row r="10547" spans="1:8" ht="15.75" customHeight="1" x14ac:dyDescent="0.25">
      <c r="A10547" s="17" t="s">
        <v>28</v>
      </c>
      <c r="B10547" s="17"/>
      <c r="C10547" s="17"/>
      <c r="D10547" s="18"/>
      <c r="E10547" s="17"/>
      <c r="F10547" s="75"/>
      <c r="G10547" s="17"/>
      <c r="H10547" s="25"/>
    </row>
    <row r="10548" spans="1:8" ht="15.75" customHeight="1" x14ac:dyDescent="0.25">
      <c r="A10548" s="17" t="inlineStr">
        <is>
          <t>Dealer-015</t>
        </is>
      </c>
      <c r="B10548" s="17"/>
      <c r="C10548" s="17"/>
      <c r="D10548" s="18"/>
      <c r="E10548" s="17"/>
      <c r="F10548" s="19" t="s">
        <v>24</v>
      </c>
      <c r="G10548" s="17" t="s">
        <v>1467</v>
      </c>
      <c r="H10548" s="25"/>
    </row>
    <row r="10549" spans="1:8" ht="15.75" customHeight="1" x14ac:dyDescent="0.25">
      <c r="A10549" s="17" t="inlineStr">
        <is>
          <t>Address line (redacted)</t>
        </is>
      </c>
      <c r="B10549" s="17"/>
      <c r="C10549" s="17"/>
      <c r="D10549" s="18"/>
      <c r="E10549" s="17"/>
      <c r="F10549" s="36" t="s">
        <v>29</v>
      </c>
      <c r="G10549" s="17" t="s">
        <v>1468</v>
      </c>
      <c r="H10549" s="25"/>
    </row>
    <row r="10550" spans="1:8" ht="15.75" customHeight="1" x14ac:dyDescent="0.25">
      <c r="A10550" s="17" t="inlineStr">
        <is>
          <t>Address line (redacted)</t>
        </is>
      </c>
      <c r="B10550" s="17"/>
      <c r="C10550" s="17"/>
      <c r="D10550" s="18"/>
      <c r="E10550" s="17"/>
      <c r="F10550" s="18"/>
      <c r="G10550" s="17"/>
      <c r="H10550" s="25"/>
    </row>
    <row r="10551" spans="1:8" ht="15.75" customHeight="1" x14ac:dyDescent="0.25">
      <c r="A10551" s="17"/>
      <c r="B10551" s="17"/>
      <c r="C10551" s="36"/>
      <c r="D10551" s="18"/>
      <c r="E10551" s="17"/>
      <c r="F10551" s="18"/>
      <c r="G10551" s="17"/>
      <c r="H10551" s="25"/>
    </row>
    <row r="10552" spans="1:8" ht="15.75" customHeight="1" x14ac:dyDescent="0.25">
      <c r="A10552" s="36" t="s">
        <v>1941</v>
      </c>
      <c r="B10552" s="36"/>
      <c r="C10552" s="36"/>
      <c r="D10552" s="24"/>
      <c r="E10552" s="36"/>
      <c r="F10552" s="24"/>
      <c r="G10552" s="36"/>
      <c r="H10552" s="939"/>
    </row>
    <row r="10553" spans="1:8" ht="15.75" customHeight="1" x14ac:dyDescent="0.25">
      <c r="A10553" s="36" t="inlineStr">
        <is>
          <t>Address line (redacted)</t>
        </is>
      </c>
      <c r="B10553" s="36"/>
      <c r="C10553" s="36"/>
      <c r="D10553" s="24"/>
      <c r="E10553" s="36"/>
      <c r="F10553" s="24"/>
      <c r="G10553" s="36"/>
      <c r="H10553" s="939"/>
    </row>
    <row r="10554" spans="1:8" ht="15.75" customHeight="1" x14ac:dyDescent="0.25">
      <c r="A10554" s="36" t="inlineStr">
        <is>
          <t>Address line (redacted)</t>
        </is>
      </c>
      <c r="B10554" s="36"/>
      <c r="C10554" s="36"/>
      <c r="D10554" s="24"/>
      <c r="E10554" s="36"/>
      <c r="F10554" s="24"/>
      <c r="G10554" s="36"/>
      <c r="H10554" s="939"/>
    </row>
    <row r="10555" spans="1:8" ht="15.75" customHeight="1" x14ac:dyDescent="0.25">
      <c r="A10555" s="17"/>
      <c r="B10555" s="17"/>
      <c r="C10555" s="36"/>
      <c r="D10555" s="18"/>
      <c r="E10555" s="17"/>
      <c r="F10555" s="18"/>
      <c r="G10555" s="17"/>
      <c r="H10555" s="25"/>
    </row>
    <row r="10556" spans="1:8" ht="15.75" customHeight="1" x14ac:dyDescent="0.25">
      <c r="A10556" s="17"/>
      <c r="B10556" s="17"/>
      <c r="C10556" s="17"/>
      <c r="D10556" s="18"/>
      <c r="E10556" s="17"/>
      <c r="F10556" s="18"/>
      <c r="G10556" s="17"/>
      <c r="H10556" s="25"/>
    </row>
    <row r="10557" spans="1:8" ht="15.75" customHeight="1" x14ac:dyDescent="0.25">
      <c r="A10557" s="17" t="s">
        <v>34</v>
      </c>
      <c r="B10557" s="17"/>
      <c r="C10557" s="17"/>
      <c r="D10557" s="18"/>
      <c r="E10557" s="17"/>
      <c r="F10557" s="18"/>
      <c r="G10557" s="17"/>
      <c r="H10557" s="25"/>
    </row>
    <row r="10558" spans="1:8" ht="15.75" customHeight="1" x14ac:dyDescent="0.25">
      <c r="A10558" s="17"/>
      <c r="B10558" s="17"/>
      <c r="C10558" s="17"/>
      <c r="D10558" s="18"/>
      <c r="E10558" s="17"/>
      <c r="F10558" s="18"/>
      <c r="G10558" s="17"/>
      <c r="H10558" s="25"/>
    </row>
    <row r="10559" spans="1:8" ht="15.75" customHeight="1" x14ac:dyDescent="0.25">
      <c r="A10559" s="17" t="s">
        <v>1944</v>
      </c>
      <c r="B10559" s="17"/>
      <c r="C10559" s="17"/>
      <c r="D10559" s="18"/>
      <c r="E10559" s="17"/>
      <c r="F10559" s="18"/>
      <c r="G10559" s="17"/>
      <c r="H10559" s="25"/>
    </row>
    <row r="10560" spans="1:8" ht="15.75" customHeight="1" x14ac:dyDescent="0.25">
      <c r="A10560" s="17" t="s">
        <v>1945</v>
      </c>
      <c r="B10560" s="17"/>
      <c r="C10560" s="17"/>
      <c r="D10560" s="18"/>
      <c r="E10560" s="17"/>
      <c r="F10560" s="18"/>
      <c r="G10560" s="17"/>
      <c r="H10560" s="25"/>
    </row>
    <row r="10561" spans="1:9" ht="15.75" customHeight="1" x14ac:dyDescent="0.25">
      <c r="A10561" s="17"/>
      <c r="B10561" s="17"/>
      <c r="C10561" s="17"/>
      <c r="D10561" s="18"/>
      <c r="E10561" s="17"/>
      <c r="F10561" s="18"/>
      <c r="G10561" s="17"/>
      <c r="H10561" s="25"/>
    </row>
    <row r="10562" spans="1:9" ht="15.75" customHeight="1" x14ac:dyDescent="0.25">
      <c r="A10562" s="26" t="s">
        <v>37</v>
      </c>
      <c r="B10562" s="27" t="s">
        <v>38</v>
      </c>
      <c r="C10562" s="27"/>
      <c r="D10562" s="28" t="s">
        <v>39</v>
      </c>
      <c r="E10562" s="29" t="s">
        <v>1946</v>
      </c>
      <c r="F10562" s="940" t="s">
        <v>41</v>
      </c>
      <c r="G10562" s="27" t="s">
        <v>42</v>
      </c>
      <c r="H10562" s="33" t="s">
        <v>43</v>
      </c>
    </row>
    <row r="10563" spans="1:9" ht="15.75" customHeight="1" x14ac:dyDescent="0.25">
      <c r="A10563" s="941"/>
      <c r="B10563" s="942"/>
      <c r="C10563" s="942"/>
      <c r="D10563" s="578"/>
      <c r="E10563" s="943"/>
      <c r="F10563" s="944"/>
      <c r="G10563" s="942"/>
      <c r="H10563" s="945"/>
    </row>
    <row r="10564" spans="1:9" ht="15.75" customHeight="1" x14ac:dyDescent="0.25">
      <c r="A10564" s="524"/>
      <c r="B10564" s="760" t="s">
        <v>1930</v>
      </c>
      <c r="C10564" s="765"/>
      <c r="D10564" s="106"/>
      <c r="E10564" s="106"/>
      <c r="F10564" s="655"/>
      <c r="G10564" s="655"/>
      <c r="H10564" s="725"/>
    </row>
    <row r="10565" spans="1:9" ht="15.75" customHeight="1" x14ac:dyDescent="0.25">
      <c r="A10565" s="524">
        <v>1</v>
      </c>
      <c r="B10565" s="323" t="s">
        <v>1930</v>
      </c>
      <c r="C10565" s="106"/>
      <c r="D10565" s="842">
        <v>100</v>
      </c>
      <c r="E10565" s="106">
        <v>30</v>
      </c>
      <c r="F10565" s="649">
        <v>971</v>
      </c>
      <c r="G10565" s="994">
        <v>1</v>
      </c>
      <c r="H10565" s="995">
        <f>+G10565*F10565</f>
      </c>
      <c r="I10565" s="6">
        <f>3000*340</f>
      </c>
    </row>
    <row r="10566" spans="1:9" ht="15.75" customHeight="1" x14ac:dyDescent="0.25">
      <c r="A10566" s="47"/>
      <c r="B10566" s="51"/>
      <c r="C10566" s="357"/>
      <c r="D10566" s="50"/>
      <c r="E10566" s="50"/>
      <c r="F10566" s="50" t="s">
        <v>2002</v>
      </c>
      <c r="G10566" s="50"/>
      <c r="H10566" s="45"/>
      <c r="I10566" s="6">
        <f>+I10565/1000</f>
      </c>
    </row>
    <row r="10567" spans="1:9" ht="15.75" customHeight="1" x14ac:dyDescent="0.25">
      <c r="A10567" s="47"/>
      <c r="B10567" s="950"/>
      <c r="C10567" s="950"/>
      <c r="D10567" s="50"/>
      <c r="E10567" s="50"/>
      <c r="F10567" s="50" t="s">
        <v>1985</v>
      </c>
      <c r="G10567" s="50"/>
      <c r="H10567" s="45"/>
    </row>
    <row r="10568" spans="1:9" ht="15.75" customHeight="1" x14ac:dyDescent="0.25">
      <c r="A10568" s="320"/>
      <c r="B10568" s="53"/>
      <c r="C10568" s="49"/>
      <c r="D10568" s="50"/>
      <c r="E10568" s="50"/>
      <c r="F10568" s="50" t="s">
        <v>2003</v>
      </c>
      <c r="G10568" s="50"/>
      <c r="H10568" s="45"/>
      <c r="I10568" s="6">
        <v>1336</v>
      </c>
    </row>
    <row r="10569" spans="1:9" ht="15.75" customHeight="1" x14ac:dyDescent="0.25">
      <c r="A10569" s="320"/>
      <c r="B10569" s="53"/>
      <c r="C10569" s="49"/>
      <c r="D10569" s="50"/>
      <c r="E10569" s="50"/>
      <c r="F10569" s="50"/>
      <c r="G10569" s="50"/>
      <c r="H10569" s="45"/>
      <c r="I10569" s="6">
        <f>+#REF!/1000</f>
      </c>
    </row>
    <row r="10570" spans="1:9" ht="15.75" customHeight="1" x14ac:dyDescent="0.25">
      <c r="A10570" s="320"/>
      <c r="B10570" s="950"/>
      <c r="C10570" s="950"/>
      <c r="D10570" s="194"/>
      <c r="E10570" s="50"/>
      <c r="F10570" s="50"/>
      <c r="G10570" s="50"/>
      <c r="H10570" s="45"/>
      <c r="I10570" s="6">
        <f>+I10568-I10569</f>
      </c>
    </row>
    <row r="10571" spans="1:9" ht="15.75" customHeight="1" x14ac:dyDescent="0.25">
      <c r="A10571" s="320"/>
      <c r="B10571" s="53"/>
      <c r="C10571" s="49"/>
      <c r="D10571" s="194"/>
      <c r="E10571" s="50"/>
      <c r="F10571" s="50"/>
      <c r="G10571" s="50"/>
      <c r="H10571" s="45"/>
      <c r="I10571" s="6">
        <f>+#REF!/1000</f>
      </c>
    </row>
    <row r="10572" spans="1:9" ht="15.75" customHeight="1" x14ac:dyDescent="0.25">
      <c r="A10572" s="320"/>
      <c r="B10572" s="408"/>
      <c r="C10572" s="408"/>
      <c r="D10572" s="50"/>
      <c r="E10572" s="50"/>
      <c r="F10572" s="50"/>
      <c r="G10572" s="50"/>
      <c r="H10572" s="81"/>
      <c r="I10572" s="6">
        <f>+I10570-I10571</f>
      </c>
    </row>
    <row r="10573" spans="1:9" ht="15.75" customHeight="1" x14ac:dyDescent="0.25">
      <c r="A10573" s="57"/>
      <c r="B10573" s="38"/>
      <c r="C10573" s="36"/>
      <c r="D10573" s="58"/>
      <c r="E10573" s="58"/>
      <c r="F10573" s="59"/>
      <c r="G10573" s="58"/>
      <c r="H10573" s="61"/>
    </row>
    <row r="10574" spans="1:9" ht="15.75" customHeight="1" x14ac:dyDescent="0.25">
      <c r="A10574" s="62"/>
      <c r="B10574" s="63"/>
      <c r="C10574" s="64" t="s">
        <v>58</v>
      </c>
      <c r="D10574" s="338">
        <f>SUM(D10564:D10573)</f>
      </c>
      <c r="E10574" s="28"/>
      <c r="F10574" s="951"/>
      <c r="G10574" s="339"/>
      <c r="H10574" s="328">
        <f>SUM(H10564:H10573)</f>
      </c>
    </row>
    <row r="10575" spans="1:9" ht="15.75" customHeight="1" x14ac:dyDescent="0.25">
      <c r="A10575" s="69"/>
      <c r="B10575" s="70"/>
      <c r="C10575" s="70"/>
      <c r="D10575" s="71"/>
      <c r="E10575" s="70"/>
      <c r="F10575" s="72"/>
      <c r="G10575" s="73"/>
      <c r="H10575" s="74"/>
    </row>
    <row r="10576" spans="1:9" ht="15.75" customHeight="1" x14ac:dyDescent="0.25">
      <c r="A10576" s="75"/>
      <c r="B10576" s="18"/>
      <c r="C10576" s="18"/>
      <c r="D10576" s="18"/>
      <c r="E10576" s="17"/>
      <c r="F10576" s="75"/>
      <c r="G10576" s="17"/>
      <c r="H10576" s="25"/>
    </row>
    <row r="10577" spans="1:8" ht="15.75" customHeight="1" x14ac:dyDescent="0.25">
      <c r="A10577" s="76"/>
      <c r="B10577" s="76"/>
      <c r="C10577" s="76"/>
      <c r="D10577" s="77" t="s">
        <v>59</v>
      </c>
      <c r="E10577" s="76" t="s">
        <v>60</v>
      </c>
      <c r="F10577" s="76"/>
      <c r="G10577" s="17"/>
      <c r="H10577" s="25"/>
    </row>
    <row r="10578" spans="1:8" ht="15.75" customHeight="1" x14ac:dyDescent="0.25">
      <c r="A10578" s="17"/>
      <c r="B10578" s="17"/>
      <c r="C10578" s="17"/>
      <c r="D10578" s="18"/>
      <c r="E10578" s="17"/>
      <c r="F10578" s="17"/>
      <c r="G10578" s="17"/>
      <c r="H10578" s="25"/>
    </row>
    <row r="10579" spans="1:8" ht="15.75" customHeight="1" x14ac:dyDescent="0.25">
      <c r="A10579" s="17"/>
      <c r="B10579" s="17"/>
      <c r="C10579" s="17"/>
      <c r="D10579" s="18"/>
      <c r="E10579" s="17"/>
      <c r="F10579" s="17"/>
      <c r="G10579" s="17"/>
      <c r="H10579" s="25"/>
    </row>
    <row r="10580" spans="1:8" ht="15.75" customHeight="1" x14ac:dyDescent="0.25">
      <c r="A10580" s="76"/>
      <c r="B10580" s="76"/>
      <c r="C10580" s="76"/>
      <c r="D10580" s="77"/>
      <c r="E10580" s="76" t="s">
        <v>61</v>
      </c>
      <c r="F10580" s="76"/>
      <c r="G10580" s="17"/>
      <c r="H10580" s="25"/>
    </row>
    <row r="10581" spans="1:8" ht="15.75" customHeight="1" x14ac:dyDescent="0.25">
      <c r="D10581" s="9"/>
      <c r="H10581" s="9"/>
    </row>
    <row r="10582" spans="1:8" ht="15.75" customHeight="1" x14ac:dyDescent="0.25">
      <c r="D10582" s="9"/>
      <c r="H10582" s="9"/>
    </row>
    <row r="10583" spans="1:8" ht="15.75" customHeight="1" x14ac:dyDescent="0.25">
      <c r="D10583" s="9"/>
      <c r="H10583" s="9"/>
    </row>
    <row r="10584" spans="1:8" ht="15.75" customHeight="1" x14ac:dyDescent="0.25">
      <c r="D10584" s="9"/>
      <c r="H10584" s="9"/>
    </row>
    <row r="10585" spans="1:8" ht="15.75" customHeight="1" x14ac:dyDescent="0.25">
      <c r="D10585" s="9"/>
      <c r="H10585" s="9"/>
    </row>
    <row r="10586" spans="1:8" ht="15.75" customHeight="1" x14ac:dyDescent="0.25">
      <c r="D10586" s="9"/>
      <c r="H10586" s="9"/>
    </row>
    <row r="10587" spans="1:8" ht="15.75" customHeight="1" x14ac:dyDescent="0.25">
      <c r="D10587" s="9"/>
      <c r="H10587" s="9"/>
    </row>
    <row r="10588" spans="1:8" ht="15.75" customHeight="1" x14ac:dyDescent="0.25">
      <c r="D10588" s="9"/>
      <c r="H10588" s="9"/>
    </row>
    <row r="10589" spans="1:8" ht="15.75" customHeight="1" x14ac:dyDescent="0.25">
      <c r="D10589" s="9"/>
      <c r="H10589" s="9"/>
    </row>
    <row r="10590" spans="1:8" ht="15.75" customHeight="1" x14ac:dyDescent="0.25">
      <c r="D10590" s="9"/>
      <c r="H10590" s="9"/>
    </row>
    <row r="10591" spans="1:8" ht="15.75" customHeight="1" x14ac:dyDescent="0.25">
      <c r="A10591" s="938" t="s">
        <v>21</v>
      </c>
      <c r="B10591" s="938"/>
      <c r="C10591" s="938"/>
      <c r="D10591" s="938"/>
      <c r="E10591" s="938"/>
      <c r="F10591" s="938"/>
      <c r="G10591" s="938"/>
      <c r="H10591" s="938"/>
    </row>
    <row r="10592" spans="1:8" ht="15.75" customHeight="1" x14ac:dyDescent="0.25">
      <c r="A10592" s="75"/>
      <c r="B10592" s="18"/>
      <c r="C10592" s="18"/>
      <c r="D10592" s="18"/>
      <c r="E10592" s="17"/>
      <c r="F10592" s="75"/>
      <c r="G10592" s="17"/>
      <c r="H10592" s="25"/>
    </row>
    <row r="10593" spans="1:8" ht="15.75" customHeight="1" x14ac:dyDescent="0.25">
      <c r="A10593" s="17" t="s">
        <v>28</v>
      </c>
      <c r="B10593" s="17"/>
      <c r="C10593" s="17"/>
      <c r="D10593" s="18"/>
      <c r="E10593" s="17"/>
      <c r="F10593" s="75"/>
      <c r="G10593" s="17"/>
      <c r="H10593" s="25"/>
    </row>
    <row r="10594" spans="1:8" ht="15.75" customHeight="1" x14ac:dyDescent="0.25">
      <c r="A10594" s="17" t="inlineStr">
        <is>
          <t>Dealer-015</t>
        </is>
      </c>
      <c r="B10594" s="17"/>
      <c r="C10594" s="17"/>
      <c r="D10594" s="18"/>
      <c r="E10594" s="17"/>
      <c r="F10594" s="19" t="s">
        <v>24</v>
      </c>
      <c r="G10594" s="17" t="s">
        <v>1469</v>
      </c>
      <c r="H10594" s="25"/>
    </row>
    <row r="10595" spans="1:8" ht="15.75" customHeight="1" x14ac:dyDescent="0.25">
      <c r="A10595" s="17" t="inlineStr">
        <is>
          <t>Address line (redacted)</t>
        </is>
      </c>
      <c r="B10595" s="17"/>
      <c r="C10595" s="17"/>
      <c r="D10595" s="18"/>
      <c r="E10595" s="17"/>
      <c r="F10595" s="36" t="s">
        <v>29</v>
      </c>
      <c r="G10595" s="17" t="s">
        <v>1470</v>
      </c>
      <c r="H10595" s="25"/>
    </row>
    <row r="10596" spans="1:8" ht="15.75" customHeight="1" x14ac:dyDescent="0.25">
      <c r="A10596" s="17" t="inlineStr">
        <is>
          <t>Address line (redacted)</t>
        </is>
      </c>
      <c r="B10596" s="17"/>
      <c r="C10596" s="17"/>
      <c r="D10596" s="18"/>
      <c r="E10596" s="17"/>
      <c r="F10596" s="18"/>
      <c r="G10596" s="17"/>
      <c r="H10596" s="25"/>
    </row>
    <row r="10597" spans="1:8" ht="15.75" customHeight="1" x14ac:dyDescent="0.25">
      <c r="A10597" s="17"/>
      <c r="B10597" s="17"/>
      <c r="C10597" s="36"/>
      <c r="D10597" s="18"/>
      <c r="E10597" s="17"/>
      <c r="F10597" s="18"/>
      <c r="G10597" s="17"/>
      <c r="H10597" s="25"/>
    </row>
    <row r="10598" spans="1:8" ht="15.75" customHeight="1" x14ac:dyDescent="0.25">
      <c r="A10598" s="36" t="s">
        <v>1941</v>
      </c>
      <c r="B10598" s="36"/>
      <c r="C10598" s="36"/>
      <c r="D10598" s="24"/>
      <c r="E10598" s="36"/>
      <c r="F10598" s="24"/>
      <c r="G10598" s="36"/>
      <c r="H10598" s="939"/>
    </row>
    <row r="10599" spans="1:8" ht="15.75" customHeight="1" x14ac:dyDescent="0.25">
      <c r="A10599" s="36" t="inlineStr">
        <is>
          <t>Address line (redacted)</t>
        </is>
      </c>
      <c r="B10599" s="36"/>
      <c r="C10599" s="36"/>
      <c r="D10599" s="24"/>
      <c r="E10599" s="36"/>
      <c r="F10599" s="24"/>
      <c r="G10599" s="36"/>
      <c r="H10599" s="939"/>
    </row>
    <row r="10600" spans="1:8" ht="15.75" customHeight="1" x14ac:dyDescent="0.25">
      <c r="A10600" s="36" t="inlineStr">
        <is>
          <t>Address line (redacted)</t>
        </is>
      </c>
      <c r="B10600" s="36"/>
      <c r="C10600" s="36"/>
      <c r="D10600" s="24"/>
      <c r="E10600" s="36"/>
      <c r="F10600" s="24"/>
      <c r="G10600" s="36"/>
      <c r="H10600" s="939"/>
    </row>
    <row r="10601" spans="1:8" ht="15.75" customHeight="1" x14ac:dyDescent="0.25">
      <c r="A10601" s="17"/>
      <c r="B10601" s="17"/>
      <c r="C10601" s="36"/>
      <c r="D10601" s="18"/>
      <c r="E10601" s="17"/>
      <c r="F10601" s="18"/>
      <c r="G10601" s="17"/>
      <c r="H10601" s="25"/>
    </row>
    <row r="10602" spans="1:8" ht="15.75" customHeight="1" x14ac:dyDescent="0.25">
      <c r="A10602" s="17"/>
      <c r="B10602" s="17"/>
      <c r="C10602" s="17"/>
      <c r="D10602" s="18"/>
      <c r="E10602" s="17"/>
      <c r="F10602" s="18"/>
      <c r="G10602" s="17"/>
      <c r="H10602" s="25"/>
    </row>
    <row r="10603" spans="1:8" ht="15.75" customHeight="1" x14ac:dyDescent="0.25">
      <c r="A10603" s="17" t="s">
        <v>34</v>
      </c>
      <c r="B10603" s="17"/>
      <c r="C10603" s="17"/>
      <c r="D10603" s="18"/>
      <c r="E10603" s="17"/>
      <c r="F10603" s="18"/>
      <c r="G10603" s="17"/>
      <c r="H10603" s="25"/>
    </row>
    <row r="10604" spans="1:8" ht="15.75" customHeight="1" x14ac:dyDescent="0.25">
      <c r="A10604" s="17"/>
      <c r="B10604" s="17"/>
      <c r="C10604" s="17"/>
      <c r="D10604" s="18"/>
      <c r="E10604" s="17"/>
      <c r="F10604" s="18"/>
      <c r="G10604" s="17"/>
      <c r="H10604" s="25"/>
    </row>
    <row r="10605" spans="1:8" ht="15.75" customHeight="1" x14ac:dyDescent="0.25">
      <c r="A10605" s="17" t="s">
        <v>1944</v>
      </c>
      <c r="B10605" s="17"/>
      <c r="C10605" s="17"/>
      <c r="D10605" s="18"/>
      <c r="E10605" s="17"/>
      <c r="F10605" s="18"/>
      <c r="G10605" s="17"/>
      <c r="H10605" s="25"/>
    </row>
    <row r="10606" spans="1:8" ht="15.75" customHeight="1" x14ac:dyDescent="0.25">
      <c r="A10606" s="17" t="s">
        <v>1945</v>
      </c>
      <c r="B10606" s="17"/>
      <c r="C10606" s="17"/>
      <c r="D10606" s="18"/>
      <c r="E10606" s="17"/>
      <c r="F10606" s="18"/>
      <c r="G10606" s="17"/>
      <c r="H10606" s="25"/>
    </row>
    <row r="10607" spans="1:8" ht="15.75" customHeight="1" x14ac:dyDescent="0.25">
      <c r="A10607" s="17"/>
      <c r="B10607" s="17"/>
      <c r="C10607" s="17"/>
      <c r="D10607" s="18"/>
      <c r="E10607" s="17"/>
      <c r="F10607" s="18"/>
      <c r="G10607" s="17"/>
      <c r="H10607" s="25"/>
    </row>
    <row r="10608" spans="1:8" ht="15.75" customHeight="1" x14ac:dyDescent="0.25">
      <c r="A10608" s="26" t="s">
        <v>37</v>
      </c>
      <c r="B10608" s="27" t="s">
        <v>38</v>
      </c>
      <c r="C10608" s="27"/>
      <c r="D10608" s="28" t="s">
        <v>39</v>
      </c>
      <c r="E10608" s="29" t="s">
        <v>1946</v>
      </c>
      <c r="F10608" s="940" t="s">
        <v>41</v>
      </c>
      <c r="G10608" s="27" t="s">
        <v>42</v>
      </c>
      <c r="H10608" s="33" t="s">
        <v>43</v>
      </c>
    </row>
    <row r="10609" spans="1:9" ht="15.75" customHeight="1" x14ac:dyDescent="0.25">
      <c r="A10609" s="941"/>
      <c r="B10609" s="942"/>
      <c r="C10609" s="942"/>
      <c r="D10609" s="578"/>
      <c r="E10609" s="943"/>
      <c r="F10609" s="944"/>
      <c r="G10609" s="942"/>
      <c r="H10609" s="945"/>
    </row>
    <row r="10610" spans="1:9" ht="15.75" customHeight="1" x14ac:dyDescent="0.25">
      <c r="A10610" s="524"/>
      <c r="B10610" s="760" t="s">
        <v>1930</v>
      </c>
      <c r="C10610" s="765"/>
      <c r="D10610" s="106"/>
      <c r="E10610" s="106"/>
      <c r="F10610" s="655"/>
      <c r="G10610" s="655"/>
      <c r="H10610" s="725"/>
    </row>
    <row r="10611" spans="1:9" ht="15.75" customHeight="1" x14ac:dyDescent="0.25">
      <c r="A10611" s="524">
        <v>1</v>
      </c>
      <c r="B10611" s="323" t="s">
        <v>1930</v>
      </c>
      <c r="C10611" s="106"/>
      <c r="D10611" s="842">
        <v>25</v>
      </c>
      <c r="E10611" s="106">
        <v>30</v>
      </c>
      <c r="F10611" s="649">
        <v>160.44999999999999</v>
      </c>
      <c r="G10611" s="994">
        <v>1</v>
      </c>
      <c r="H10611" s="995">
        <f>+G10611*F10611</f>
      </c>
      <c r="I10611" s="6">
        <f>340*25</f>
      </c>
    </row>
    <row r="10612" spans="1:9" ht="15.75" customHeight="1" x14ac:dyDescent="0.25">
      <c r="A10612" s="47"/>
      <c r="B10612" s="51"/>
      <c r="C10612" s="357"/>
      <c r="D10612" s="50"/>
      <c r="E10612" s="50"/>
      <c r="F10612" s="50" t="s">
        <v>2004</v>
      </c>
      <c r="G10612" s="50"/>
      <c r="H10612" s="45"/>
      <c r="I10612" s="6">
        <f>+I10611/1000</f>
      </c>
    </row>
    <row r="10613" spans="1:9" ht="15.75" customHeight="1" x14ac:dyDescent="0.25">
      <c r="A10613" s="47"/>
      <c r="B10613" s="950"/>
      <c r="C10613" s="950"/>
      <c r="D10613" s="50"/>
      <c r="E10613" s="50"/>
      <c r="F10613" s="50" t="s">
        <v>2005</v>
      </c>
      <c r="G10613" s="50"/>
      <c r="H10613" s="45"/>
    </row>
    <row r="10614" spans="1:9" ht="15.75" customHeight="1" x14ac:dyDescent="0.25">
      <c r="A10614" s="320"/>
      <c r="B10614" s="53"/>
      <c r="C10614" s="49"/>
      <c r="D10614" s="50"/>
      <c r="E10614" s="50"/>
      <c r="F10614" s="50" t="s">
        <v>2006</v>
      </c>
      <c r="G10614" s="50"/>
      <c r="H10614" s="45"/>
      <c r="I10614" s="6">
        <v>288</v>
      </c>
    </row>
    <row r="10615" spans="1:9" ht="15.75" customHeight="1" x14ac:dyDescent="0.25">
      <c r="A10615" s="320"/>
      <c r="B10615" s="53"/>
      <c r="C10615" s="49"/>
      <c r="D10615" s="50"/>
      <c r="E10615" s="50"/>
      <c r="F10615" s="50"/>
      <c r="G10615" s="50"/>
      <c r="H10615" s="45"/>
      <c r="I10615" s="6">
        <f>+#REF!/1000</f>
      </c>
    </row>
    <row r="10616" spans="1:9" ht="15.75" customHeight="1" x14ac:dyDescent="0.25">
      <c r="A10616" s="320"/>
      <c r="B10616" s="950"/>
      <c r="C10616" s="950"/>
      <c r="D10616" s="194"/>
      <c r="E10616" s="50"/>
      <c r="F10616" s="50"/>
      <c r="G10616" s="50"/>
      <c r="H10616" s="45"/>
      <c r="I10616" s="6">
        <f>+I10614-I10615</f>
      </c>
    </row>
    <row r="10617" spans="1:9" ht="15.75" customHeight="1" x14ac:dyDescent="0.25">
      <c r="A10617" s="320"/>
      <c r="B10617" s="53"/>
      <c r="C10617" s="49"/>
      <c r="D10617" s="194"/>
      <c r="E10617" s="50"/>
      <c r="F10617" s="50"/>
      <c r="G10617" s="50"/>
      <c r="H10617" s="45"/>
      <c r="I10617" s="6">
        <f>+#REF!/1000</f>
      </c>
    </row>
    <row r="10618" spans="1:9" ht="15.75" customHeight="1" x14ac:dyDescent="0.25">
      <c r="A10618" s="320"/>
      <c r="B10618" s="408"/>
      <c r="C10618" s="408"/>
      <c r="D10618" s="50"/>
      <c r="E10618" s="50"/>
      <c r="F10618" s="50"/>
      <c r="G10618" s="50"/>
      <c r="H10618" s="81"/>
      <c r="I10618" s="6">
        <f>+I10616-I10617</f>
      </c>
    </row>
    <row r="10619" spans="1:9" ht="15.75" customHeight="1" x14ac:dyDescent="0.25">
      <c r="A10619" s="57"/>
      <c r="B10619" s="38"/>
      <c r="C10619" s="36"/>
      <c r="D10619" s="58"/>
      <c r="E10619" s="58"/>
      <c r="F10619" s="59"/>
      <c r="G10619" s="58"/>
      <c r="H10619" s="61"/>
    </row>
    <row r="10620" spans="1:9" ht="15.75" customHeight="1" x14ac:dyDescent="0.25">
      <c r="A10620" s="62"/>
      <c r="B10620" s="63"/>
      <c r="C10620" s="64" t="s">
        <v>58</v>
      </c>
      <c r="D10620" s="338">
        <f>SUM(D10610:D10619)</f>
      </c>
      <c r="E10620" s="28"/>
      <c r="F10620" s="951"/>
      <c r="G10620" s="339"/>
      <c r="H10620" s="328">
        <f>SUM(H10610:H10619)</f>
      </c>
    </row>
    <row r="10621" spans="1:9" ht="15.75" customHeight="1" x14ac:dyDescent="0.25">
      <c r="A10621" s="69"/>
      <c r="B10621" s="70"/>
      <c r="C10621" s="70"/>
      <c r="D10621" s="71"/>
      <c r="E10621" s="70"/>
      <c r="F10621" s="72"/>
      <c r="G10621" s="73"/>
      <c r="H10621" s="74"/>
    </row>
    <row r="10622" spans="1:9" ht="15.75" customHeight="1" x14ac:dyDescent="0.25">
      <c r="A10622" s="75"/>
      <c r="B10622" s="18"/>
      <c r="C10622" s="18"/>
      <c r="D10622" s="18"/>
      <c r="E10622" s="17"/>
      <c r="F10622" s="75"/>
      <c r="G10622" s="17"/>
      <c r="H10622" s="25"/>
    </row>
    <row r="10623" spans="1:9" ht="15.75" customHeight="1" x14ac:dyDescent="0.25">
      <c r="A10623" s="76"/>
      <c r="B10623" s="76"/>
      <c r="C10623" s="76"/>
      <c r="D10623" s="77" t="s">
        <v>59</v>
      </c>
      <c r="E10623" s="76" t="s">
        <v>60</v>
      </c>
      <c r="F10623" s="76"/>
      <c r="G10623" s="17"/>
      <c r="H10623" s="25"/>
    </row>
    <row r="10624" spans="1:9" ht="15.75" customHeight="1" x14ac:dyDescent="0.25">
      <c r="A10624" s="17"/>
      <c r="B10624" s="17"/>
      <c r="C10624" s="17"/>
      <c r="D10624" s="18"/>
      <c r="E10624" s="17"/>
      <c r="F10624" s="17"/>
      <c r="G10624" s="17"/>
      <c r="H10624" s="25"/>
    </row>
    <row r="10625" spans="1:8" ht="15.75" customHeight="1" x14ac:dyDescent="0.25">
      <c r="A10625" s="17"/>
      <c r="B10625" s="17"/>
      <c r="C10625" s="17"/>
      <c r="D10625" s="18"/>
      <c r="E10625" s="17"/>
      <c r="F10625" s="17"/>
      <c r="G10625" s="17"/>
      <c r="H10625" s="25"/>
    </row>
    <row r="10626" spans="1:8" ht="15.75" customHeight="1" x14ac:dyDescent="0.25">
      <c r="A10626" s="76"/>
      <c r="B10626" s="76"/>
      <c r="C10626" s="76"/>
      <c r="D10626" s="77"/>
      <c r="E10626" s="76" t="s">
        <v>61</v>
      </c>
      <c r="F10626" s="76"/>
      <c r="G10626" s="17"/>
      <c r="H10626" s="25"/>
    </row>
    <row r="10627" spans="1:8" ht="15.75" customHeight="1" x14ac:dyDescent="0.25">
      <c r="D10627" s="9"/>
      <c r="H10627" s="9"/>
    </row>
    <row r="10628" spans="1:8" ht="15.75" customHeight="1" x14ac:dyDescent="0.25">
      <c r="D10628" s="9"/>
      <c r="H10628" s="9"/>
    </row>
    <row r="10629" spans="1:8" ht="15.75" customHeight="1" x14ac:dyDescent="0.25">
      <c r="D10629" s="9"/>
      <c r="H10629" s="9"/>
    </row>
    <row r="10630" spans="1:8" ht="15.75" customHeight="1" x14ac:dyDescent="0.25">
      <c r="D10630" s="9"/>
      <c r="H10630" s="9"/>
    </row>
    <row r="10631" spans="1:8" ht="15.75" customHeight="1" x14ac:dyDescent="0.25">
      <c r="D10631" s="9"/>
      <c r="H10631" s="9"/>
    </row>
    <row r="10632" spans="1:8" ht="15.75" customHeight="1" x14ac:dyDescent="0.25">
      <c r="D10632" s="9"/>
      <c r="H10632" s="9"/>
    </row>
    <row r="10633" spans="1:8" ht="15.75" customHeight="1" x14ac:dyDescent="0.25">
      <c r="D10633" s="9"/>
      <c r="H10633" s="9"/>
    </row>
    <row r="10634" spans="1:8" ht="15.75" customHeight="1" x14ac:dyDescent="0.25">
      <c r="D10634" s="9"/>
      <c r="H10634" s="9"/>
    </row>
    <row r="10635" spans="1:8" ht="15.75" customHeight="1" x14ac:dyDescent="0.25">
      <c r="D10635" s="9"/>
      <c r="H10635" s="9"/>
    </row>
    <row r="10636" spans="1:8" ht="15.75" customHeight="1" x14ac:dyDescent="0.25">
      <c r="D10636" s="9"/>
      <c r="H10636" s="9"/>
    </row>
    <row r="10637" spans="1:8" ht="15.75" customHeight="1" x14ac:dyDescent="0.25">
      <c r="D10637" s="9"/>
      <c r="H10637" s="9"/>
    </row>
    <row r="10638" spans="1:8" ht="15.75" customHeight="1" x14ac:dyDescent="0.25">
      <c r="D10638" s="9"/>
      <c r="H10638" s="9"/>
    </row>
    <row r="10639" spans="1:8" ht="15.75" customHeight="1" x14ac:dyDescent="0.25">
      <c r="A10639" s="36" t="s">
        <v>21</v>
      </c>
      <c r="B10639" s="36"/>
      <c r="C10639" s="36"/>
      <c r="D10639" s="36"/>
      <c r="E10639" s="36"/>
      <c r="F10639" s="36"/>
      <c r="G10639" s="36"/>
      <c r="H10639" s="36"/>
    </row>
    <row r="10640" spans="1:8" ht="15.75" customHeight="1" x14ac:dyDescent="0.25">
      <c r="A10640" s="17"/>
      <c r="B10640" s="17"/>
      <c r="C10640" s="17"/>
      <c r="D10640" s="18"/>
      <c r="E10640" s="17"/>
      <c r="F10640" s="17"/>
      <c r="G10640" s="17"/>
      <c r="H10640" s="24"/>
    </row>
    <row r="10641" spans="1:8" ht="15.75" customHeight="1" x14ac:dyDescent="0.25">
      <c r="A10641" s="17"/>
      <c r="B10641" s="17"/>
      <c r="C10641" s="18"/>
      <c r="D10641" s="75"/>
      <c r="E10641" s="36"/>
      <c r="F10641" s="36"/>
      <c r="G10641" s="36"/>
      <c r="H10641" s="25"/>
    </row>
    <row r="10642" spans="1:8" ht="15.75" customHeight="1" x14ac:dyDescent="0.25">
      <c r="A10642" s="17" t="s">
        <v>28</v>
      </c>
      <c r="B10642" s="17"/>
      <c r="C10642" s="86"/>
      <c r="D10642" s="18"/>
      <c r="E10642" s="17"/>
      <c r="F10642" s="19" t="s">
        <v>24</v>
      </c>
      <c r="G10642" s="21" t="s">
        <v>1471</v>
      </c>
      <c r="H10642" s="22"/>
    </row>
    <row r="10643" spans="1:8" ht="15.75" customHeight="1" x14ac:dyDescent="0.3">
      <c r="A10643" s="87" t="inlineStr">
        <is>
          <t>Dealer-002</t>
        </is>
      </c>
      <c r="B10643" s="87"/>
      <c r="C10643" s="86"/>
      <c r="D10643" s="18"/>
      <c r="E10643" s="17"/>
      <c r="F10643" s="19" t="s">
        <v>29</v>
      </c>
      <c r="G10643" s="17" t="s">
        <v>1472</v>
      </c>
      <c r="H10643" s="18"/>
    </row>
    <row r="10644" spans="1:8" ht="15.75" customHeight="1" x14ac:dyDescent="0.3">
      <c r="A10644" s="87" t="inlineStr">
        <is>
          <t>Address line (redacted)</t>
        </is>
      </c>
      <c r="B10644" s="87"/>
      <c r="C10644" s="138"/>
      <c r="D10644" s="138"/>
      <c r="E10644" s="138"/>
      <c r="F10644" s="18"/>
      <c r="G10644" s="17"/>
      <c r="H10644" s="25"/>
    </row>
    <row r="10645" spans="1:8" ht="15.75" customHeight="1" x14ac:dyDescent="0.3">
      <c r="A10645" s="87" t="inlineStr">
        <is>
          <t>Address line (redacted)</t>
        </is>
      </c>
      <c r="B10645" s="87"/>
      <c r="C10645" s="138"/>
      <c r="D10645" s="138"/>
      <c r="E10645" s="138"/>
      <c r="F10645" s="18"/>
      <c r="G10645" s="17"/>
      <c r="H10645" s="25"/>
    </row>
    <row r="10646" spans="1:8" ht="15.75" customHeight="1" x14ac:dyDescent="0.25">
      <c r="A10646" s="17"/>
      <c r="B10646" s="17"/>
      <c r="C10646" s="138"/>
      <c r="D10646" s="138"/>
      <c r="E10646" s="138"/>
      <c r="F10646" s="18"/>
      <c r="G10646" s="17"/>
      <c r="H10646" s="25"/>
    </row>
    <row r="10647" spans="1:8" ht="15.75" customHeight="1" x14ac:dyDescent="0.25">
      <c r="A10647" s="17" t="s">
        <v>34</v>
      </c>
      <c r="B10647" s="17"/>
      <c r="C10647" s="17"/>
      <c r="D10647" s="18"/>
      <c r="E10647" s="17"/>
      <c r="F10647" s="18"/>
      <c r="G10647" s="17"/>
      <c r="H10647" s="25"/>
    </row>
    <row r="10648" spans="1:8" ht="15.75" customHeight="1" x14ac:dyDescent="0.25">
      <c r="A10648" s="17"/>
      <c r="B10648" s="17"/>
      <c r="C10648" s="17"/>
      <c r="D10648" s="18"/>
      <c r="E10648" s="17"/>
      <c r="F10648" s="18"/>
      <c r="G10648" s="17"/>
      <c r="H10648" s="25"/>
    </row>
    <row r="10649" spans="1:8" ht="15.75" customHeight="1" x14ac:dyDescent="0.25">
      <c r="A10649" s="17" t="s">
        <v>35</v>
      </c>
      <c r="B10649" s="17"/>
      <c r="C10649" s="17"/>
      <c r="D10649" s="18"/>
      <c r="E10649" s="17"/>
      <c r="F10649" s="18"/>
      <c r="G10649" s="17"/>
      <c r="H10649" s="25"/>
    </row>
    <row r="10650" spans="1:8" ht="15.75" customHeight="1" x14ac:dyDescent="0.25">
      <c r="A10650" s="17" t="s">
        <v>36</v>
      </c>
      <c r="B10650" s="17"/>
      <c r="C10650" s="17"/>
      <c r="D10650" s="18"/>
      <c r="E10650" s="17"/>
      <c r="F10650" s="18"/>
      <c r="G10650" s="17"/>
      <c r="H10650" s="25"/>
    </row>
    <row r="10651" spans="1:8" ht="15.75" customHeight="1" x14ac:dyDescent="0.25">
      <c r="A10651" s="17"/>
      <c r="B10651" s="17"/>
      <c r="C10651" s="17"/>
      <c r="D10651" s="18"/>
      <c r="E10651" s="17"/>
      <c r="F10651" s="18"/>
      <c r="G10651" s="17"/>
      <c r="H10651" s="25"/>
    </row>
    <row r="10652" spans="1:8" ht="15.75" customHeight="1" x14ac:dyDescent="0.25">
      <c r="A10652" s="26" t="s">
        <v>37</v>
      </c>
      <c r="B10652" s="27" t="s">
        <v>38</v>
      </c>
      <c r="C10652" s="27"/>
      <c r="D10652" s="28" t="s">
        <v>39</v>
      </c>
      <c r="E10652" s="29" t="s">
        <v>40</v>
      </c>
      <c r="F10652" s="30" t="s">
        <v>41</v>
      </c>
      <c r="G10652" s="31" t="s">
        <v>42</v>
      </c>
      <c r="H10652" s="33" t="s">
        <v>43</v>
      </c>
    </row>
    <row r="10653" spans="1:8" ht="15.75" customHeight="1" x14ac:dyDescent="0.25">
      <c r="A10653" s="34"/>
      <c r="B10653" s="35"/>
      <c r="C10653" s="36"/>
      <c r="D10653" s="37"/>
      <c r="E10653" s="37"/>
      <c r="F10653" s="38"/>
      <c r="G10653" s="39"/>
      <c r="H10653" s="40"/>
    </row>
    <row r="10654" spans="1:8" ht="15.75" customHeight="1" x14ac:dyDescent="0.25">
      <c r="A10654" s="47"/>
      <c r="B10654" s="79" t="s">
        <v>1511</v>
      </c>
      <c r="C10654" s="80"/>
      <c r="D10654" s="50"/>
      <c r="E10654" s="50"/>
      <c r="F10654" s="50"/>
      <c r="G10654" s="50"/>
      <c r="H10654" s="45"/>
    </row>
    <row r="10655" spans="1:8" ht="15.75" customHeight="1" x14ac:dyDescent="0.25">
      <c r="A10655" s="47">
        <v>1</v>
      </c>
      <c r="B10655" s="51" t="s">
        <v>239</v>
      </c>
      <c r="C10655" s="323" t="s">
        <v>378</v>
      </c>
      <c r="D10655" s="50">
        <v>5</v>
      </c>
      <c r="E10655" s="50">
        <v>6</v>
      </c>
      <c r="F10655" s="50">
        <v>19</v>
      </c>
      <c r="G10655" s="50">
        <v>1</v>
      </c>
      <c r="H10655" s="81">
        <f>+G10655*F10655</f>
      </c>
    </row>
    <row r="10656" spans="1:8" ht="15.75" customHeight="1" x14ac:dyDescent="0.25">
      <c r="A10656" s="47">
        <v>2</v>
      </c>
      <c r="B10656" s="51" t="s">
        <v>239</v>
      </c>
      <c r="C10656" s="323" t="s">
        <v>378</v>
      </c>
      <c r="D10656" s="50"/>
      <c r="E10656" s="50"/>
      <c r="F10656" s="50">
        <v>6</v>
      </c>
      <c r="G10656" s="224" t="s">
        <v>571</v>
      </c>
      <c r="H10656" s="81"/>
    </row>
    <row r="10657" spans="1:9" ht="15.75" customHeight="1" x14ac:dyDescent="0.25">
      <c r="A10657" s="357">
        <v>3</v>
      </c>
      <c r="B10657" s="51" t="s">
        <v>179</v>
      </c>
      <c r="C10657" s="323" t="s">
        <v>401</v>
      </c>
      <c r="D10657" s="50">
        <v>5</v>
      </c>
      <c r="E10657" s="50">
        <v>5</v>
      </c>
      <c r="F10657" s="50">
        <v>22.08</v>
      </c>
      <c r="G10657" s="43">
        <v>1</v>
      </c>
      <c r="H10657" s="81">
        <f>+G10657*F10657</f>
      </c>
      <c r="I10657" s="276" t="s">
        <v>2007</v>
      </c>
    </row>
    <row r="10658" spans="1:9" ht="15.75" customHeight="1" x14ac:dyDescent="0.25">
      <c r="A10658" s="357">
        <v>4</v>
      </c>
      <c r="B10658" s="51" t="s">
        <v>179</v>
      </c>
      <c r="C10658" s="323" t="s">
        <v>401</v>
      </c>
      <c r="D10658" s="50"/>
      <c r="E10658" s="50"/>
      <c r="F10658" s="50">
        <v>2.92</v>
      </c>
      <c r="G10658" s="224" t="s">
        <v>571</v>
      </c>
      <c r="H10658" s="81"/>
    </row>
    <row r="10659" spans="1:9" ht="15.75" customHeight="1" x14ac:dyDescent="0.25">
      <c r="A10659" s="1003">
        <v>5</v>
      </c>
      <c r="B10659" s="51" t="s">
        <v>264</v>
      </c>
      <c r="C10659" s="323" t="s">
        <v>414</v>
      </c>
      <c r="D10659" s="50">
        <v>2.5</v>
      </c>
      <c r="E10659" s="50">
        <v>10</v>
      </c>
      <c r="F10659" s="50">
        <v>20.75</v>
      </c>
      <c r="G10659" s="43">
        <v>1</v>
      </c>
      <c r="H10659" s="81">
        <f>+G10659*F10659</f>
      </c>
    </row>
    <row r="10660" spans="1:9" ht="15.75" customHeight="1" x14ac:dyDescent="0.25">
      <c r="A10660" s="1003">
        <v>6</v>
      </c>
      <c r="B10660" s="51" t="s">
        <v>264</v>
      </c>
      <c r="C10660" s="323" t="s">
        <v>414</v>
      </c>
      <c r="D10660" s="50"/>
      <c r="E10660" s="50"/>
      <c r="F10660" s="50">
        <v>4.25</v>
      </c>
      <c r="G10660" s="224" t="s">
        <v>571</v>
      </c>
      <c r="H10660" s="81"/>
    </row>
    <row r="10661" spans="1:9" ht="15.75" customHeight="1" x14ac:dyDescent="0.25">
      <c r="A10661" s="1003">
        <v>7</v>
      </c>
      <c r="B10661" s="51" t="s">
        <v>573</v>
      </c>
      <c r="C10661" s="323" t="s">
        <v>396</v>
      </c>
      <c r="D10661" s="50">
        <v>5</v>
      </c>
      <c r="E10661" s="50">
        <v>25</v>
      </c>
      <c r="F10661" s="50">
        <v>21</v>
      </c>
      <c r="G10661" s="43">
        <v>1</v>
      </c>
      <c r="H10661" s="81">
        <f>+G10661*F10661</f>
      </c>
    </row>
    <row r="10662" spans="1:9" ht="15.75" customHeight="1" x14ac:dyDescent="0.25">
      <c r="A10662" s="1003">
        <v>8</v>
      </c>
      <c r="B10662" s="51" t="s">
        <v>573</v>
      </c>
      <c r="C10662" s="323" t="s">
        <v>396</v>
      </c>
      <c r="D10662" s="50"/>
      <c r="E10662" s="50"/>
      <c r="F10662" s="50">
        <v>4</v>
      </c>
      <c r="G10662" s="224" t="s">
        <v>571</v>
      </c>
      <c r="H10662" s="81"/>
    </row>
    <row r="10663" spans="1:9" ht="14.25" customHeight="1" x14ac:dyDescent="0.25">
      <c r="A10663" s="47"/>
      <c r="B10663" s="79" t="s">
        <v>825</v>
      </c>
      <c r="C10663" s="80"/>
      <c r="D10663" s="50"/>
      <c r="E10663" s="50"/>
      <c r="F10663" s="50"/>
      <c r="G10663" s="50"/>
      <c r="H10663" s="81"/>
    </row>
    <row r="10664" spans="1:9" ht="15.75" customHeight="1" x14ac:dyDescent="0.25">
      <c r="A10664" s="47">
        <v>3</v>
      </c>
      <c r="B10664" s="51" t="s">
        <v>1563</v>
      </c>
      <c r="C10664" s="107" t="s">
        <v>508</v>
      </c>
      <c r="D10664" s="50">
        <v>20</v>
      </c>
      <c r="E10664" s="50">
        <v>25</v>
      </c>
      <c r="F10664" s="50">
        <v>425</v>
      </c>
      <c r="G10664" s="50">
        <v>1</v>
      </c>
      <c r="H10664" s="81">
        <f>+G10664*F10664</f>
      </c>
    </row>
    <row r="10665" spans="1:9" ht="15.75" customHeight="1" x14ac:dyDescent="0.25">
      <c r="A10665" s="47">
        <v>4</v>
      </c>
      <c r="B10665" s="51" t="s">
        <v>1563</v>
      </c>
      <c r="C10665" s="107" t="s">
        <v>508</v>
      </c>
      <c r="D10665" s="50"/>
      <c r="E10665" s="50"/>
      <c r="F10665" s="50">
        <v>75</v>
      </c>
      <c r="G10665" s="224" t="s">
        <v>571</v>
      </c>
      <c r="H10665" s="81"/>
    </row>
    <row r="10666" spans="1:9" ht="15.75" customHeight="1" x14ac:dyDescent="0.25">
      <c r="A10666" s="47">
        <v>5</v>
      </c>
      <c r="B10666" s="51" t="s">
        <v>585</v>
      </c>
      <c r="C10666" s="325" t="s">
        <v>489</v>
      </c>
      <c r="D10666" s="50">
        <v>20</v>
      </c>
      <c r="E10666" s="50">
        <v>25</v>
      </c>
      <c r="F10666" s="50">
        <v>450</v>
      </c>
      <c r="G10666" s="50">
        <v>1</v>
      </c>
      <c r="H10666" s="81">
        <f>+G10666*F10666</f>
      </c>
    </row>
    <row r="10667" spans="1:9" ht="15.75" customHeight="1" x14ac:dyDescent="0.25">
      <c r="A10667" s="47">
        <v>6</v>
      </c>
      <c r="B10667" s="51" t="s">
        <v>585</v>
      </c>
      <c r="C10667" s="325" t="s">
        <v>489</v>
      </c>
      <c r="D10667" s="50"/>
      <c r="E10667" s="50"/>
      <c r="F10667" s="50">
        <v>50</v>
      </c>
      <c r="G10667" s="224" t="s">
        <v>571</v>
      </c>
      <c r="H10667" s="81"/>
    </row>
    <row r="10668" spans="1:9" ht="14.25" customHeight="1" x14ac:dyDescent="0.25">
      <c r="A10668" s="47"/>
      <c r="B10668" s="79" t="s">
        <v>646</v>
      </c>
      <c r="C10668" s="80"/>
      <c r="D10668" s="50"/>
      <c r="E10668" s="50"/>
      <c r="F10668" s="50"/>
      <c r="G10668" s="50"/>
      <c r="H10668" s="81"/>
    </row>
    <row r="10669" spans="1:9" ht="15.75" customHeight="1" x14ac:dyDescent="0.25">
      <c r="A10669" s="47">
        <v>7</v>
      </c>
      <c r="B10669" s="51" t="s">
        <v>522</v>
      </c>
      <c r="C10669" s="325" t="s">
        <v>882</v>
      </c>
      <c r="D10669" s="50">
        <v>22</v>
      </c>
      <c r="E10669" s="50">
        <v>24</v>
      </c>
      <c r="F10669" s="50">
        <f>+E10669*D10669</f>
      </c>
      <c r="G10669" s="43">
        <v>1</v>
      </c>
      <c r="H10669" s="81">
        <f>+G10669*F10669</f>
      </c>
    </row>
    <row r="10670" spans="1:9" ht="40.5" customHeight="1" x14ac:dyDescent="0.25">
      <c r="A10670" s="47"/>
      <c r="B10670" s="1004" t="s">
        <v>2008</v>
      </c>
      <c r="C10670" s="1005"/>
      <c r="D10670" s="50"/>
      <c r="E10670" s="50"/>
      <c r="F10670" s="50"/>
      <c r="G10670" s="50"/>
      <c r="H10670" s="81"/>
    </row>
    <row r="10671" spans="1:9" ht="15.75" customHeight="1" x14ac:dyDescent="0.25">
      <c r="A10671" s="47"/>
      <c r="B10671" s="51"/>
      <c r="C10671" s="49"/>
      <c r="D10671" s="50"/>
      <c r="E10671" s="50"/>
      <c r="F10671" s="50"/>
      <c r="G10671" s="50"/>
      <c r="H10671" s="81"/>
    </row>
    <row r="10672" spans="1:9" ht="15.75" customHeight="1" x14ac:dyDescent="0.25">
      <c r="A10672" s="83"/>
      <c r="B10672" s="84"/>
      <c r="C10672" s="17"/>
      <c r="D10672" s="58"/>
      <c r="E10672" s="58"/>
      <c r="F10672" s="18"/>
      <c r="G10672" s="58"/>
      <c r="H10672" s="61"/>
    </row>
    <row r="10673" spans="1:8" ht="15.75" customHeight="1" x14ac:dyDescent="0.25">
      <c r="A10673" s="62"/>
      <c r="B10673" s="63"/>
      <c r="C10673" s="64" t="s">
        <v>58</v>
      </c>
      <c r="D10673" s="65">
        <f>SUM(D10655:D10672)</f>
      </c>
      <c r="E10673" s="65"/>
      <c r="F10673" s="65">
        <f>SUM(F10655:F10672)</f>
      </c>
      <c r="G10673" s="67"/>
      <c r="H10673" s="328">
        <f>SUM(H10655:H10672)</f>
      </c>
    </row>
    <row r="10674" spans="1:8" ht="15.75" customHeight="1" x14ac:dyDescent="0.25">
      <c r="A10674" s="69"/>
      <c r="B10674" s="70"/>
      <c r="C10674" s="70"/>
      <c r="D10674" s="71"/>
      <c r="E10674" s="70"/>
      <c r="F10674" s="72"/>
      <c r="G10674" s="73"/>
      <c r="H10674" s="74"/>
    </row>
    <row r="10675" spans="1:8" ht="15.75" customHeight="1" x14ac:dyDescent="0.25">
      <c r="A10675" s="85" t="s">
        <v>72</v>
      </c>
      <c r="B10675" s="85"/>
      <c r="C10675" s="85"/>
      <c r="D10675" s="85"/>
      <c r="E10675" s="85"/>
      <c r="F10675" s="85"/>
      <c r="G10675" s="85"/>
      <c r="H10675" s="85"/>
    </row>
    <row r="10676" spans="1:8" ht="15.75" customHeight="1" x14ac:dyDescent="0.25">
      <c r="A10676" s="76"/>
      <c r="B10676" s="76"/>
      <c r="C10676" s="76"/>
      <c r="D10676" s="77" t="s">
        <v>59</v>
      </c>
      <c r="E10676" s="76" t="s">
        <v>60</v>
      </c>
      <c r="F10676" s="76"/>
      <c r="G10676" s="17"/>
      <c r="H10676" s="25"/>
    </row>
    <row r="10677" spans="1:8" ht="15.75" customHeight="1" x14ac:dyDescent="0.25">
      <c r="A10677" s="17"/>
      <c r="B10677" s="17"/>
      <c r="C10677" s="17"/>
      <c r="D10677" s="18"/>
      <c r="E10677" s="17"/>
      <c r="F10677" s="17"/>
      <c r="G10677" s="17"/>
      <c r="H10677" s="25"/>
    </row>
    <row r="10678" spans="1:8" ht="15.75" customHeight="1" x14ac:dyDescent="0.25">
      <c r="A10678" s="17"/>
      <c r="B10678" s="17"/>
      <c r="C10678" s="17"/>
      <c r="D10678" s="18"/>
      <c r="E10678" s="17"/>
      <c r="F10678" s="17"/>
      <c r="G10678" s="17"/>
      <c r="H10678" s="25"/>
    </row>
    <row r="10679" spans="1:8" ht="15.75" customHeight="1" x14ac:dyDescent="0.25">
      <c r="A10679" s="76"/>
      <c r="B10679" s="76"/>
      <c r="C10679" s="76"/>
      <c r="D10679" s="77"/>
      <c r="E10679" s="76" t="s">
        <v>61</v>
      </c>
      <c r="F10679" s="76"/>
      <c r="G10679" s="17"/>
      <c r="H10679" s="25"/>
    </row>
    <row r="10680" spans="1:8" ht="15.75" customHeight="1" x14ac:dyDescent="0.25">
      <c r="D10680" s="9"/>
      <c r="H10680" s="9"/>
    </row>
    <row r="10681" spans="1:8" ht="15.75" customHeight="1" x14ac:dyDescent="0.25">
      <c r="D10681" s="9"/>
      <c r="H10681" s="9"/>
    </row>
    <row r="10682" spans="1:8" ht="15.75" customHeight="1" x14ac:dyDescent="0.25">
      <c r="D10682" s="9"/>
      <c r="H10682" s="9"/>
    </row>
    <row r="10683" spans="1:8" ht="15.75" customHeight="1" x14ac:dyDescent="0.25">
      <c r="D10683" s="9"/>
      <c r="H10683" s="9"/>
    </row>
    <row r="10684" spans="1:8" ht="15.75" customHeight="1" x14ac:dyDescent="0.25">
      <c r="D10684" s="9"/>
      <c r="H10684" s="9"/>
    </row>
    <row r="10685" spans="1:8" ht="15.75" customHeight="1" x14ac:dyDescent="0.25">
      <c r="D10685" s="9"/>
      <c r="H10685" s="9"/>
    </row>
    <row r="10686" spans="1:8" ht="15.75" customHeight="1" x14ac:dyDescent="0.25">
      <c r="D10686" s="9"/>
      <c r="H10686" s="9"/>
    </row>
    <row r="10687" spans="1:8" ht="15.75" customHeight="1" x14ac:dyDescent="0.25">
      <c r="D10687" s="9"/>
      <c r="H10687" s="9"/>
    </row>
    <row r="10688" spans="1:8" ht="15.75" customHeight="1" x14ac:dyDescent="0.25">
      <c r="A10688" s="36" t="s">
        <v>21</v>
      </c>
      <c r="B10688" s="36"/>
      <c r="C10688" s="36"/>
      <c r="D10688" s="36"/>
      <c r="E10688" s="36"/>
      <c r="F10688" s="36"/>
      <c r="G10688" s="36"/>
      <c r="H10688" s="36"/>
    </row>
    <row r="10689" spans="1:8" ht="15.75" customHeight="1" x14ac:dyDescent="0.25">
      <c r="A10689" s="17"/>
      <c r="B10689" s="17"/>
      <c r="C10689" s="17"/>
      <c r="D10689" s="18"/>
      <c r="E10689" s="17"/>
      <c r="F10689" s="17"/>
      <c r="G10689" s="17"/>
      <c r="H10689" s="24"/>
    </row>
    <row r="10690" spans="1:8" ht="15.75" customHeight="1" x14ac:dyDescent="0.25">
      <c r="A10690" s="17" t="s">
        <v>28</v>
      </c>
      <c r="B10690" s="17"/>
      <c r="C10690" s="17"/>
      <c r="D10690" s="18"/>
      <c r="E10690" s="17"/>
      <c r="F10690" s="19" t="s">
        <v>24</v>
      </c>
      <c r="G10690" s="21" t="s">
        <v>1471</v>
      </c>
      <c r="H10690" s="22"/>
    </row>
    <row r="10691" spans="1:8" ht="15.75" customHeight="1" x14ac:dyDescent="0.25">
      <c r="A10691" s="17" t="inlineStr">
        <is>
          <t>Dealer-009</t>
        </is>
      </c>
      <c r="B10691" s="17"/>
      <c r="C10691" s="17" t="inlineStr">
        <is>
          <t>ATTN: Contact-001</t>
        </is>
      </c>
      <c r="D10691" s="18"/>
      <c r="E10691" s="17"/>
      <c r="F10691" s="19" t="s">
        <v>29</v>
      </c>
      <c r="G10691" s="17" t="s">
        <v>1473</v>
      </c>
      <c r="H10691" s="18"/>
    </row>
    <row r="10692" spans="1:8" ht="15.75" customHeight="1" x14ac:dyDescent="0.25">
      <c r="A10692" s="17" t="inlineStr">
        <is>
          <t>Address line (redacted)</t>
        </is>
      </c>
      <c r="B10692" s="17"/>
      <c r="C10692" s="17"/>
      <c r="D10692" s="18"/>
      <c r="E10692" s="19"/>
      <c r="F10692" s="17"/>
      <c r="G10692" s="17"/>
      <c r="H10692" s="25"/>
    </row>
    <row r="10693" spans="1:8" ht="15.75" customHeight="1" x14ac:dyDescent="0.25">
      <c r="A10693" s="17" t="inlineStr">
        <is>
          <t>Address line (redacted)</t>
        </is>
      </c>
      <c r="B10693" s="17"/>
      <c r="C10693" s="17"/>
      <c r="D10693" s="24"/>
      <c r="E10693" s="17"/>
      <c r="F10693" s="18"/>
      <c r="G10693" s="17"/>
      <c r="H10693" s="25"/>
    </row>
    <row r="10694" spans="1:8" ht="15.75" customHeight="1" x14ac:dyDescent="0.25">
      <c r="A10694" s="17"/>
      <c r="D10694" s="24"/>
      <c r="E10694" s="17"/>
      <c r="F10694" s="18"/>
      <c r="G10694" s="17"/>
      <c r="H10694" s="25"/>
    </row>
    <row r="10695" spans="1:8" ht="15.75" customHeight="1" x14ac:dyDescent="0.25">
      <c r="A10695" s="17" t="s">
        <v>34</v>
      </c>
      <c r="B10695" s="17"/>
      <c r="C10695" s="17"/>
      <c r="D10695" s="18"/>
      <c r="E10695" s="17"/>
      <c r="F10695" s="18"/>
      <c r="G10695" s="17"/>
      <c r="H10695" s="25"/>
    </row>
    <row r="10696" spans="1:8" ht="15.75" customHeight="1" x14ac:dyDescent="0.25">
      <c r="A10696" s="17" t="s">
        <v>35</v>
      </c>
      <c r="B10696" s="17"/>
      <c r="C10696" s="17"/>
      <c r="D10696" s="18"/>
      <c r="E10696" s="17"/>
      <c r="F10696" s="18"/>
      <c r="G10696" s="17"/>
      <c r="H10696" s="25"/>
    </row>
    <row r="10697" spans="1:8" ht="15.75" customHeight="1" x14ac:dyDescent="0.25">
      <c r="A10697" s="17" t="s">
        <v>36</v>
      </c>
      <c r="B10697" s="17"/>
      <c r="C10697" s="17"/>
      <c r="D10697" s="18"/>
      <c r="E10697" s="17"/>
      <c r="F10697" s="18"/>
      <c r="G10697" s="17"/>
      <c r="H10697" s="25"/>
    </row>
    <row r="10698" spans="1:8" ht="15.75" customHeight="1" x14ac:dyDescent="0.25">
      <c r="A10698" s="26" t="s">
        <v>37</v>
      </c>
      <c r="B10698" s="27" t="s">
        <v>38</v>
      </c>
      <c r="C10698" s="401"/>
      <c r="D10698" s="1006" t="s">
        <v>39</v>
      </c>
      <c r="E10698" s="403" t="s">
        <v>40</v>
      </c>
      <c r="F10698" s="30" t="s">
        <v>41</v>
      </c>
      <c r="G10698" s="31" t="s">
        <v>42</v>
      </c>
      <c r="H10698" s="33" t="s">
        <v>43</v>
      </c>
    </row>
    <row r="10699" spans="1:8" ht="15.75" customHeight="1" x14ac:dyDescent="0.25">
      <c r="A10699" s="34"/>
      <c r="B10699" s="35"/>
      <c r="C10699" s="36"/>
      <c r="D10699" s="37"/>
      <c r="E10699" s="37"/>
      <c r="F10699" s="38"/>
      <c r="G10699" s="39"/>
      <c r="H10699" s="40"/>
    </row>
    <row r="10700" spans="1:8" ht="15.75" customHeight="1" x14ac:dyDescent="0.25">
      <c r="A10700" s="47"/>
      <c r="B10700" s="404" t="s">
        <v>522</v>
      </c>
      <c r="C10700" s="405"/>
      <c r="D10700" s="108"/>
      <c r="E10700" s="108"/>
      <c r="F10700" s="194"/>
      <c r="G10700" s="50"/>
      <c r="H10700" s="45"/>
    </row>
    <row r="10701" spans="1:8" ht="15.75" customHeight="1" x14ac:dyDescent="0.25">
      <c r="A10701" s="47">
        <v>1</v>
      </c>
      <c r="B10701" s="1007" t="s">
        <v>993</v>
      </c>
      <c r="C10701" s="542" t="s">
        <v>882</v>
      </c>
      <c r="D10701" s="194">
        <v>43</v>
      </c>
      <c r="E10701" s="108">
        <v>24</v>
      </c>
      <c r="F10701" s="194">
        <v>960</v>
      </c>
      <c r="G10701" s="50">
        <v>1</v>
      </c>
      <c r="H10701" s="45">
        <f>+G10701*F10701</f>
      </c>
    </row>
    <row r="10702" spans="1:8" ht="15.75" customHeight="1" x14ac:dyDescent="0.25">
      <c r="A10702" s="47">
        <v>2</v>
      </c>
      <c r="B10702" s="1007" t="s">
        <v>993</v>
      </c>
      <c r="C10702" s="542" t="s">
        <v>882</v>
      </c>
      <c r="D10702" s="194"/>
      <c r="E10702" s="108"/>
      <c r="F10702" s="194">
        <v>72</v>
      </c>
      <c r="G10702" s="224" t="s">
        <v>571</v>
      </c>
      <c r="H10702" s="45"/>
    </row>
    <row r="10703" spans="1:8" ht="15.75" customHeight="1" x14ac:dyDescent="0.25">
      <c r="A10703" s="47"/>
      <c r="B10703" s="404" t="s">
        <v>2009</v>
      </c>
      <c r="C10703" s="405"/>
      <c r="D10703" s="194"/>
      <c r="E10703" s="108"/>
      <c r="F10703" s="194"/>
      <c r="G10703" s="43"/>
      <c r="H10703" s="45"/>
    </row>
    <row r="10704" spans="1:8" ht="15.75" customHeight="1" x14ac:dyDescent="0.25">
      <c r="A10704" s="47">
        <v>3</v>
      </c>
      <c r="B10704" s="1007">
        <v>505</v>
      </c>
      <c r="C10704" s="542"/>
      <c r="D10704" s="194">
        <v>3.5</v>
      </c>
      <c r="E10704" s="108">
        <v>4</v>
      </c>
      <c r="F10704" s="194">
        <v>12.5</v>
      </c>
      <c r="G10704" s="50">
        <v>1</v>
      </c>
      <c r="H10704" s="45">
        <f>+G10704*F10704</f>
      </c>
    </row>
    <row r="10705" spans="1:8" ht="15.75" customHeight="1" x14ac:dyDescent="0.25">
      <c r="A10705" s="47">
        <v>4</v>
      </c>
      <c r="B10705" s="1007">
        <v>505</v>
      </c>
      <c r="C10705" s="542"/>
      <c r="D10705" s="194"/>
      <c r="E10705" s="108"/>
      <c r="F10705" s="194">
        <v>1.5</v>
      </c>
      <c r="G10705" s="224" t="s">
        <v>571</v>
      </c>
      <c r="H10705" s="45"/>
    </row>
    <row r="10706" spans="1:8" ht="15.75" customHeight="1" x14ac:dyDescent="0.25">
      <c r="A10706" s="47">
        <v>5</v>
      </c>
      <c r="B10706" s="1007">
        <v>508</v>
      </c>
      <c r="C10706" s="542"/>
      <c r="D10706" s="194">
        <v>14</v>
      </c>
      <c r="E10706" s="108">
        <v>4</v>
      </c>
      <c r="F10706" s="194">
        <v>50</v>
      </c>
      <c r="G10706" s="50">
        <v>1</v>
      </c>
      <c r="H10706" s="45">
        <f>+G10706*F10706</f>
      </c>
    </row>
    <row r="10707" spans="1:8" ht="15.75" customHeight="1" x14ac:dyDescent="0.25">
      <c r="A10707" s="47">
        <v>6</v>
      </c>
      <c r="B10707" s="1007">
        <v>508</v>
      </c>
      <c r="C10707" s="542"/>
      <c r="D10707" s="194"/>
      <c r="E10707" s="108"/>
      <c r="F10707" s="194">
        <v>6</v>
      </c>
      <c r="G10707" s="224" t="s">
        <v>571</v>
      </c>
      <c r="H10707" s="45"/>
    </row>
    <row r="10708" spans="1:8" ht="15.75" customHeight="1" x14ac:dyDescent="0.25">
      <c r="A10708" s="47">
        <v>7</v>
      </c>
      <c r="B10708" s="1007">
        <v>507</v>
      </c>
      <c r="C10708" s="542"/>
      <c r="D10708" s="194">
        <v>60.5</v>
      </c>
      <c r="E10708" s="108">
        <v>4</v>
      </c>
      <c r="F10708" s="194">
        <v>216.07</v>
      </c>
      <c r="G10708" s="50">
        <v>1</v>
      </c>
      <c r="H10708" s="45">
        <f>+G10708*F10708</f>
      </c>
    </row>
    <row r="10709" spans="1:8" ht="15.75" customHeight="1" x14ac:dyDescent="0.25">
      <c r="A10709" s="47">
        <v>8</v>
      </c>
      <c r="B10709" s="1007">
        <v>507</v>
      </c>
      <c r="C10709" s="510"/>
      <c r="D10709" s="194"/>
      <c r="E10709" s="108"/>
      <c r="F10709" s="194">
        <v>25.93</v>
      </c>
      <c r="G10709" s="224" t="s">
        <v>571</v>
      </c>
      <c r="H10709" s="45"/>
    </row>
    <row r="10710" spans="1:8" ht="15.75" customHeight="1" x14ac:dyDescent="0.25">
      <c r="A10710" s="47"/>
      <c r="B10710" s="404" t="s">
        <v>12</v>
      </c>
      <c r="C10710" s="405"/>
      <c r="D10710" s="194"/>
      <c r="E10710" s="108"/>
      <c r="F10710" s="194"/>
      <c r="G10710" s="43"/>
      <c r="H10710" s="45"/>
    </row>
    <row r="10711" spans="1:8" ht="15.75" customHeight="1" x14ac:dyDescent="0.25">
      <c r="A10711" s="47">
        <v>9</v>
      </c>
      <c r="B10711" s="1007" t="s">
        <v>2010</v>
      </c>
      <c r="C10711" s="542"/>
      <c r="D10711" s="194">
        <v>10</v>
      </c>
      <c r="E10711" s="108">
        <v>10</v>
      </c>
      <c r="F10711" s="194">
        <f t="shared" ref="F10711:F10712" si="422">+E10711*D10711</f>
      </c>
      <c r="G10711" s="43">
        <v>1</v>
      </c>
      <c r="H10711" s="45">
        <f t="shared" ref="H10711:H10712" si="423">+G10711*F10711</f>
      </c>
    </row>
    <row r="10712" spans="1:8" ht="15.75" customHeight="1" x14ac:dyDescent="0.25">
      <c r="A10712" s="47">
        <v>10</v>
      </c>
      <c r="B10712" s="1007" t="s">
        <v>2011</v>
      </c>
      <c r="C10712" s="542"/>
      <c r="D10712" s="194">
        <v>10</v>
      </c>
      <c r="E10712" s="108">
        <v>10</v>
      </c>
      <c r="F10712" s="194">
        <f t="shared" si="422"/>
      </c>
      <c r="G10712" s="43">
        <v>1</v>
      </c>
      <c r="H10712" s="45">
        <f t="shared" si="423"/>
      </c>
    </row>
    <row r="10713" spans="1:8" ht="15.75" customHeight="1" x14ac:dyDescent="0.25">
      <c r="A10713" s="47">
        <v>11</v>
      </c>
      <c r="B10713" s="1007" t="s">
        <v>2011</v>
      </c>
      <c r="C10713" s="542"/>
      <c r="D10713" s="187">
        <v>1</v>
      </c>
      <c r="E10713" s="187">
        <v>10</v>
      </c>
      <c r="F10713" s="194">
        <v>5</v>
      </c>
      <c r="G10713" s="224" t="s">
        <v>571</v>
      </c>
      <c r="H10713" s="45"/>
    </row>
    <row r="10714" spans="1:8" ht="15.75" customHeight="1" x14ac:dyDescent="0.25">
      <c r="A10714" s="47">
        <v>12</v>
      </c>
      <c r="B10714" s="1007" t="s">
        <v>2010</v>
      </c>
      <c r="C10714" s="542"/>
      <c r="D10714" s="189"/>
      <c r="E10714" s="189"/>
      <c r="F10714" s="194">
        <v>5</v>
      </c>
      <c r="G10714" s="224" t="s">
        <v>571</v>
      </c>
      <c r="H10714" s="45"/>
    </row>
    <row r="10715" spans="1:8" ht="15.75" customHeight="1" x14ac:dyDescent="0.25">
      <c r="A10715" s="47">
        <v>13</v>
      </c>
      <c r="B10715" s="1007" t="s">
        <v>2012</v>
      </c>
      <c r="C10715" s="542"/>
      <c r="D10715" s="194">
        <v>10</v>
      </c>
      <c r="E10715" s="108">
        <v>10</v>
      </c>
      <c r="F10715" s="194">
        <f t="shared" ref="F10715:F10716" si="424">+E10715*D10715</f>
      </c>
      <c r="G10715" s="43">
        <v>1</v>
      </c>
      <c r="H10715" s="45">
        <f t="shared" ref="H10715:H10716" si="425">+G10715*F10715</f>
      </c>
    </row>
    <row r="10716" spans="1:8" ht="15.75" customHeight="1" x14ac:dyDescent="0.25">
      <c r="A10716" s="47">
        <v>14</v>
      </c>
      <c r="B10716" s="1007" t="s">
        <v>2013</v>
      </c>
      <c r="C10716" s="542"/>
      <c r="D10716" s="194">
        <v>10</v>
      </c>
      <c r="E10716" s="108">
        <v>10</v>
      </c>
      <c r="F10716" s="194">
        <f t="shared" si="424"/>
      </c>
      <c r="G10716" s="43">
        <v>1</v>
      </c>
      <c r="H10716" s="45">
        <f t="shared" si="425"/>
      </c>
    </row>
    <row r="10717" spans="1:8" ht="15.75" customHeight="1" x14ac:dyDescent="0.25">
      <c r="A10717" s="47">
        <v>15</v>
      </c>
      <c r="B10717" s="1007" t="s">
        <v>2013</v>
      </c>
      <c r="C10717" s="542"/>
      <c r="D10717" s="187">
        <v>1</v>
      </c>
      <c r="E10717" s="187">
        <v>10</v>
      </c>
      <c r="F10717" s="194">
        <v>5</v>
      </c>
      <c r="G10717" s="224" t="s">
        <v>571</v>
      </c>
      <c r="H10717" s="45"/>
    </row>
    <row r="10718" spans="1:8" ht="15.75" customHeight="1" x14ac:dyDescent="0.25">
      <c r="A10718" s="47">
        <v>14</v>
      </c>
      <c r="B10718" s="1007" t="s">
        <v>2012</v>
      </c>
      <c r="C10718" s="542"/>
      <c r="D10718" s="189"/>
      <c r="E10718" s="189"/>
      <c r="F10718" s="194">
        <v>5</v>
      </c>
      <c r="G10718" s="224" t="s">
        <v>571</v>
      </c>
      <c r="H10718" s="45"/>
    </row>
    <row r="10719" spans="1:8" ht="15.75" customHeight="1" x14ac:dyDescent="0.25">
      <c r="A10719" s="47"/>
      <c r="B10719" s="208"/>
      <c r="C10719" s="194"/>
      <c r="D10719" s="50"/>
      <c r="E10719" s="50"/>
      <c r="F10719" s="194"/>
      <c r="G10719" s="50"/>
      <c r="H10719" s="45"/>
    </row>
    <row r="10720" spans="1:8" ht="15.75" customHeight="1" x14ac:dyDescent="0.25">
      <c r="A10720" s="47"/>
      <c r="B10720" s="107"/>
      <c r="C10720" s="194"/>
      <c r="D10720" s="50"/>
      <c r="E10720" s="50"/>
      <c r="F10720" s="194"/>
      <c r="G10720" s="50"/>
      <c r="H10720" s="45"/>
    </row>
    <row r="10721" spans="1:8" ht="15.75" customHeight="1" x14ac:dyDescent="0.25">
      <c r="A10721" s="47"/>
      <c r="B10721" s="107"/>
      <c r="C10721" s="194"/>
      <c r="D10721" s="50"/>
      <c r="E10721" s="50"/>
      <c r="F10721" s="194"/>
      <c r="G10721" s="50"/>
      <c r="H10721" s="45"/>
    </row>
    <row r="10722" spans="1:8" ht="15.75" customHeight="1" x14ac:dyDescent="0.25">
      <c r="A10722" s="47"/>
      <c r="B10722" s="333"/>
      <c r="C10722" s="334"/>
      <c r="D10722" s="194"/>
      <c r="E10722" s="194"/>
      <c r="F10722" s="43"/>
      <c r="G10722" s="194"/>
      <c r="H10722" s="45"/>
    </row>
    <row r="10723" spans="1:8" ht="15.75" customHeight="1" x14ac:dyDescent="0.25">
      <c r="A10723" s="62"/>
      <c r="B10723" s="63"/>
      <c r="C10723" s="64" t="s">
        <v>58</v>
      </c>
      <c r="D10723" s="338">
        <f>SUM(D10700:D10722)</f>
      </c>
      <c r="E10723" s="28"/>
      <c r="F10723" s="338">
        <f>SUM(F10700:F10722)</f>
      </c>
      <c r="G10723" s="339"/>
      <c r="H10723" s="328">
        <f>SUM(H10701:H10722)</f>
      </c>
    </row>
    <row r="10724" spans="1:8" ht="15.75" customHeight="1" x14ac:dyDescent="0.25">
      <c r="A10724" s="69"/>
      <c r="B10724" s="70"/>
      <c r="C10724" s="70"/>
      <c r="D10724" s="71"/>
      <c r="E10724" s="70"/>
      <c r="F10724" s="72"/>
      <c r="G10724" s="73"/>
      <c r="H10724" s="74"/>
    </row>
    <row r="10725" spans="1:8" ht="15.75" customHeight="1" x14ac:dyDescent="0.25">
      <c r="A10725" s="85" t="s">
        <v>72</v>
      </c>
      <c r="B10725" s="85"/>
      <c r="C10725" s="85"/>
      <c r="D10725" s="85"/>
      <c r="E10725" s="85"/>
      <c r="F10725" s="85"/>
      <c r="G10725" s="85"/>
      <c r="H10725" s="85"/>
    </row>
    <row r="10726" spans="1:8" ht="15.75" customHeight="1" x14ac:dyDescent="0.25">
      <c r="A10726" s="76"/>
      <c r="B10726" s="76"/>
      <c r="C10726" s="76"/>
      <c r="D10726" s="77" t="s">
        <v>59</v>
      </c>
      <c r="E10726" s="76" t="s">
        <v>60</v>
      </c>
      <c r="F10726" s="76"/>
      <c r="G10726" s="17"/>
      <c r="H10726" s="25"/>
    </row>
    <row r="10727" spans="1:8" ht="15.75" customHeight="1" x14ac:dyDescent="0.25">
      <c r="A10727" s="76"/>
      <c r="B10727" s="76"/>
      <c r="C10727" s="76"/>
      <c r="D10727" s="77"/>
      <c r="E10727" s="76"/>
      <c r="F10727" s="76"/>
      <c r="G10727" s="17"/>
      <c r="H10727" s="25"/>
    </row>
    <row r="10728" spans="1:8" ht="15.75" customHeight="1" x14ac:dyDescent="0.25">
      <c r="A10728" s="76"/>
      <c r="B10728" s="76"/>
      <c r="C10728" s="76"/>
      <c r="D10728" s="77"/>
      <c r="E10728" s="76" t="s">
        <v>61</v>
      </c>
      <c r="F10728" s="76"/>
      <c r="G10728" s="17"/>
      <c r="H10728" s="25"/>
    </row>
    <row r="10729" spans="1:8" ht="15.75" customHeight="1" x14ac:dyDescent="0.25">
      <c r="D10729" s="9"/>
      <c r="H10729" s="9"/>
    </row>
    <row r="10730" spans="1:8" ht="15.75" customHeight="1" x14ac:dyDescent="0.25">
      <c r="D10730" s="9"/>
      <c r="H10730" s="9"/>
    </row>
    <row r="10731" spans="1:8" ht="15.75" customHeight="1" x14ac:dyDescent="0.25">
      <c r="D10731" s="9"/>
      <c r="H10731" s="9"/>
    </row>
    <row r="10732" spans="1:8" ht="15.75" customHeight="1" x14ac:dyDescent="0.25">
      <c r="D10732" s="9"/>
      <c r="H10732" s="9"/>
    </row>
    <row r="10733" spans="1:8" ht="15.75" customHeight="1" x14ac:dyDescent="0.25">
      <c r="D10733" s="9"/>
      <c r="H10733" s="9"/>
    </row>
    <row r="10734" spans="1:8" ht="15.75" customHeight="1" x14ac:dyDescent="0.25">
      <c r="D10734" s="9"/>
      <c r="H10734" s="9"/>
    </row>
    <row r="10735" spans="1:8" ht="15.75" customHeight="1" x14ac:dyDescent="0.25">
      <c r="D10735" s="9"/>
      <c r="H10735" s="9"/>
    </row>
    <row r="10736" spans="1:8" ht="15.75" customHeight="1" x14ac:dyDescent="0.25">
      <c r="D10736" s="9"/>
      <c r="H10736" s="9"/>
    </row>
    <row r="10737" spans="1:8" ht="15.75" customHeight="1" x14ac:dyDescent="0.25">
      <c r="A10737" s="36" t="s">
        <v>21</v>
      </c>
      <c r="B10737" s="36"/>
      <c r="C10737" s="36"/>
      <c r="D10737" s="36"/>
      <c r="E10737" s="36"/>
      <c r="F10737" s="36"/>
      <c r="G10737" s="36"/>
      <c r="H10737" s="36"/>
    </row>
    <row r="10738" spans="1:8" ht="15.75" customHeight="1" x14ac:dyDescent="0.25">
      <c r="A10738" s="17"/>
      <c r="B10738" s="17"/>
      <c r="C10738" s="17"/>
      <c r="D10738" s="18"/>
      <c r="E10738" s="17"/>
      <c r="F10738" s="17"/>
      <c r="G10738" s="17"/>
      <c r="H10738" s="24"/>
    </row>
    <row r="10739" spans="1:8" ht="15.75" customHeight="1" x14ac:dyDescent="0.25">
      <c r="A10739" s="17" t="s">
        <v>28</v>
      </c>
      <c r="B10739" s="17"/>
      <c r="C10739" s="17"/>
      <c r="D10739" s="18"/>
      <c r="E10739" s="17"/>
      <c r="F10739" s="19" t="s">
        <v>24</v>
      </c>
      <c r="G10739" s="21" t="s">
        <v>1471</v>
      </c>
      <c r="H10739" s="22"/>
    </row>
    <row r="10740" spans="1:8" ht="15.75" customHeight="1" x14ac:dyDescent="0.25">
      <c r="A10740" s="17" t="inlineStr">
        <is>
          <t>Dealer-009</t>
        </is>
      </c>
      <c r="B10740" s="17"/>
      <c r="C10740" s="17" t="inlineStr">
        <is>
          <t>ATTN: Contact-001</t>
        </is>
      </c>
      <c r="D10740" s="18"/>
      <c r="E10740" s="17"/>
      <c r="F10740" s="19" t="s">
        <v>29</v>
      </c>
      <c r="G10740" s="17" t="s">
        <v>1476</v>
      </c>
      <c r="H10740" s="18"/>
    </row>
    <row r="10741" spans="1:8" ht="15.75" customHeight="1" x14ac:dyDescent="0.25">
      <c r="A10741" s="17" t="inlineStr">
        <is>
          <t>Address line (redacted)</t>
        </is>
      </c>
      <c r="B10741" s="17"/>
      <c r="C10741" s="17"/>
      <c r="D10741" s="18"/>
      <c r="E10741" s="19"/>
      <c r="F10741" s="17"/>
      <c r="G10741" s="17"/>
      <c r="H10741" s="25"/>
    </row>
    <row r="10742" spans="1:8" ht="15.75" customHeight="1" x14ac:dyDescent="0.25">
      <c r="A10742" s="17" t="inlineStr">
        <is>
          <t>Address line (redacted)</t>
        </is>
      </c>
      <c r="B10742" s="17"/>
      <c r="C10742" s="17"/>
      <c r="D10742" s="24"/>
      <c r="E10742" s="17"/>
      <c r="F10742" s="18"/>
      <c r="G10742" s="17"/>
      <c r="H10742" s="25"/>
    </row>
    <row r="10743" spans="1:8" ht="15.75" customHeight="1" x14ac:dyDescent="0.25">
      <c r="A10743" s="17"/>
      <c r="D10743" s="24"/>
      <c r="E10743" s="17"/>
      <c r="F10743" s="18"/>
      <c r="G10743" s="17"/>
      <c r="H10743" s="25"/>
    </row>
    <row r="10744" spans="1:8" ht="15.75" customHeight="1" x14ac:dyDescent="0.25">
      <c r="A10744" s="17" t="s">
        <v>34</v>
      </c>
      <c r="B10744" s="17"/>
      <c r="C10744" s="17"/>
      <c r="D10744" s="18"/>
      <c r="E10744" s="17"/>
      <c r="F10744" s="18"/>
      <c r="G10744" s="17"/>
      <c r="H10744" s="25"/>
    </row>
    <row r="10745" spans="1:8" ht="15.75" customHeight="1" x14ac:dyDescent="0.25">
      <c r="A10745" s="17" t="s">
        <v>35</v>
      </c>
      <c r="B10745" s="17"/>
      <c r="C10745" s="17"/>
      <c r="D10745" s="18"/>
      <c r="E10745" s="17"/>
      <c r="F10745" s="18"/>
      <c r="G10745" s="17"/>
      <c r="H10745" s="25"/>
    </row>
    <row r="10746" spans="1:8" ht="15.75" customHeight="1" x14ac:dyDescent="0.25">
      <c r="A10746" s="17" t="s">
        <v>36</v>
      </c>
      <c r="B10746" s="17"/>
      <c r="C10746" s="17"/>
      <c r="D10746" s="18"/>
      <c r="E10746" s="17"/>
      <c r="F10746" s="18"/>
      <c r="G10746" s="17"/>
      <c r="H10746" s="25"/>
    </row>
    <row r="10747" spans="1:8" ht="15.75" customHeight="1" x14ac:dyDescent="0.25">
      <c r="A10747" s="26" t="s">
        <v>37</v>
      </c>
      <c r="B10747" s="27" t="s">
        <v>38</v>
      </c>
      <c r="C10747" s="401"/>
      <c r="D10747" s="1006" t="s">
        <v>39</v>
      </c>
      <c r="E10747" s="403" t="s">
        <v>40</v>
      </c>
      <c r="F10747" s="30" t="s">
        <v>41</v>
      </c>
      <c r="G10747" s="31" t="s">
        <v>42</v>
      </c>
      <c r="H10747" s="33" t="s">
        <v>43</v>
      </c>
    </row>
    <row r="10748" spans="1:8" ht="15.75" customHeight="1" x14ac:dyDescent="0.25">
      <c r="A10748" s="34"/>
      <c r="B10748" s="35"/>
      <c r="C10748" s="36"/>
      <c r="D10748" s="37"/>
      <c r="E10748" s="37"/>
      <c r="F10748" s="38"/>
      <c r="G10748" s="39"/>
      <c r="H10748" s="40"/>
    </row>
    <row r="10749" spans="1:8" ht="15.75" customHeight="1" x14ac:dyDescent="0.25">
      <c r="A10749" s="47"/>
      <c r="B10749" s="404" t="s">
        <v>784</v>
      </c>
      <c r="C10749" s="405"/>
      <c r="D10749" s="108"/>
      <c r="E10749" s="108"/>
      <c r="F10749" s="194"/>
      <c r="G10749" s="50"/>
      <c r="H10749" s="45"/>
    </row>
    <row r="10750" spans="1:8" ht="15.75" customHeight="1" x14ac:dyDescent="0.25">
      <c r="A10750" s="47">
        <v>1</v>
      </c>
      <c r="B10750" s="1007" t="s">
        <v>2014</v>
      </c>
      <c r="C10750" s="542"/>
      <c r="D10750" s="194">
        <v>1</v>
      </c>
      <c r="E10750" s="108">
        <v>1</v>
      </c>
      <c r="F10750" s="194">
        <f t="shared" ref="F10750:F10753" si="426">+E10750*D10750</f>
      </c>
      <c r="G10750" s="50"/>
      <c r="H10750" s="45"/>
    </row>
    <row r="10751" spans="1:8" ht="15.75" customHeight="1" x14ac:dyDescent="0.25">
      <c r="A10751" s="560">
        <v>2</v>
      </c>
      <c r="B10751" s="1008" t="s">
        <v>2015</v>
      </c>
      <c r="C10751" s="1008">
        <v>747</v>
      </c>
      <c r="D10751" s="557">
        <v>2</v>
      </c>
      <c r="E10751" s="557">
        <v>1</v>
      </c>
      <c r="F10751" s="194">
        <f t="shared" si="426"/>
      </c>
      <c r="G10751" s="637"/>
      <c r="H10751" s="570"/>
    </row>
    <row r="10752" spans="1:8" ht="15.75" customHeight="1" x14ac:dyDescent="0.25">
      <c r="A10752" s="560">
        <v>3</v>
      </c>
      <c r="B10752" s="1009" t="s">
        <v>2016</v>
      </c>
      <c r="C10752" s="1008">
        <v>747</v>
      </c>
      <c r="D10752" s="557">
        <v>2</v>
      </c>
      <c r="E10752" s="557">
        <v>1</v>
      </c>
      <c r="F10752" s="194">
        <f t="shared" si="426"/>
      </c>
      <c r="G10752" s="566"/>
      <c r="H10752" s="570"/>
    </row>
    <row r="10753" spans="1:8" ht="15.75" customHeight="1" x14ac:dyDescent="0.25">
      <c r="A10753" s="560">
        <v>4</v>
      </c>
      <c r="B10753" s="1009" t="s">
        <v>2017</v>
      </c>
      <c r="C10753" s="1010"/>
      <c r="D10753" s="557">
        <v>1</v>
      </c>
      <c r="E10753" s="557">
        <v>1</v>
      </c>
      <c r="F10753" s="194">
        <f t="shared" si="426"/>
      </c>
      <c r="G10753" s="637"/>
      <c r="H10753" s="570"/>
    </row>
    <row r="10754" spans="1:8" ht="15.75" customHeight="1" x14ac:dyDescent="0.25">
      <c r="A10754" s="560"/>
      <c r="B10754" s="1009"/>
      <c r="C10754" s="1010"/>
      <c r="D10754" s="557"/>
      <c r="E10754" s="557"/>
      <c r="F10754" s="557"/>
      <c r="G10754" s="566"/>
      <c r="H10754" s="570"/>
    </row>
    <row r="10755" spans="1:8" ht="15.75" customHeight="1" x14ac:dyDescent="0.25">
      <c r="A10755" s="560"/>
      <c r="B10755" s="1009"/>
      <c r="C10755" s="1010"/>
      <c r="D10755" s="557"/>
      <c r="E10755" s="557"/>
      <c r="F10755" s="557"/>
      <c r="G10755" s="637"/>
      <c r="H10755" s="570"/>
    </row>
    <row r="10756" spans="1:8" ht="15.75" customHeight="1" x14ac:dyDescent="0.25">
      <c r="A10756" s="1011"/>
      <c r="B10756" s="1012"/>
      <c r="C10756" s="1013" t="s">
        <v>58</v>
      </c>
      <c r="D10756" s="1014">
        <f>SUM(D10750:D10755)</f>
      </c>
      <c r="E10756" s="1014">
        <f>SUM(E10749:E10755)</f>
      </c>
      <c r="F10756" s="1014">
        <f>SUM(F10750:F10755)</f>
      </c>
      <c r="G10756" s="1015"/>
      <c r="H10756" s="1016"/>
    </row>
    <row r="10757" spans="1:8" ht="15.75" customHeight="1" x14ac:dyDescent="0.25">
      <c r="A10757" s="85" t="s">
        <v>72</v>
      </c>
      <c r="B10757" s="85"/>
      <c r="C10757" s="85"/>
      <c r="D10757" s="85"/>
      <c r="E10757" s="85"/>
      <c r="F10757" s="85"/>
      <c r="G10757" s="85"/>
      <c r="H10757" s="85"/>
    </row>
    <row r="10758" spans="1:8" ht="15.75" customHeight="1" x14ac:dyDescent="0.25">
      <c r="A10758" s="76"/>
      <c r="B10758" s="76"/>
      <c r="C10758" s="76"/>
      <c r="D10758" s="77" t="s">
        <v>59</v>
      </c>
      <c r="E10758" s="76" t="s">
        <v>60</v>
      </c>
      <c r="F10758" s="76"/>
      <c r="G10758" s="17"/>
      <c r="H10758" s="25"/>
    </row>
    <row r="10759" spans="1:8" ht="15.75" customHeight="1" x14ac:dyDescent="0.25">
      <c r="A10759" s="76"/>
      <c r="B10759" s="76"/>
      <c r="C10759" s="76"/>
      <c r="D10759" s="77"/>
      <c r="E10759" s="76"/>
      <c r="F10759" s="76"/>
      <c r="G10759" s="17"/>
      <c r="H10759" s="25"/>
    </row>
    <row r="10760" spans="1:8" ht="15.75" customHeight="1" x14ac:dyDescent="0.25">
      <c r="A10760" s="76"/>
      <c r="B10760" s="76"/>
      <c r="C10760" s="76"/>
      <c r="D10760" s="77"/>
      <c r="E10760" s="76" t="s">
        <v>61</v>
      </c>
      <c r="F10760" s="76"/>
      <c r="G10760" s="17"/>
      <c r="H10760" s="25"/>
    </row>
    <row r="10761" spans="1:8" ht="15.75" customHeight="1" x14ac:dyDescent="0.25">
      <c r="D10761" s="9"/>
      <c r="H10761" s="9"/>
    </row>
    <row r="10762" spans="1:8" ht="15.75" customHeight="1" x14ac:dyDescent="0.25">
      <c r="D10762" s="9"/>
      <c r="H10762" s="9"/>
    </row>
    <row r="10763" spans="1:8" ht="15.75" customHeight="1" x14ac:dyDescent="0.25">
      <c r="D10763" s="9"/>
      <c r="H10763" s="9"/>
    </row>
    <row r="10764" spans="1:8" ht="15.75" customHeight="1" x14ac:dyDescent="0.25">
      <c r="D10764" s="9"/>
      <c r="H10764" s="9"/>
    </row>
    <row r="10765" spans="1:8" ht="15.75" customHeight="1" x14ac:dyDescent="0.25">
      <c r="D10765" s="9"/>
      <c r="H10765" s="9"/>
    </row>
    <row r="10766" spans="1:8" ht="15.75" customHeight="1" x14ac:dyDescent="0.25">
      <c r="D10766" s="9"/>
      <c r="H10766" s="9"/>
    </row>
    <row r="10767" spans="1:8" ht="15.75" customHeight="1" x14ac:dyDescent="0.25">
      <c r="D10767" s="9"/>
      <c r="H10767" s="9"/>
    </row>
    <row r="10768" spans="1:8" ht="15.75" customHeight="1" x14ac:dyDescent="0.25">
      <c r="D10768" s="9"/>
      <c r="H10768" s="9"/>
    </row>
    <row r="10769" spans="4:8" ht="15.75" customHeight="1" x14ac:dyDescent="0.25">
      <c r="D10769" s="9"/>
      <c r="H10769" s="9"/>
    </row>
    <row r="10770" spans="4:8" ht="15.75" customHeight="1" x14ac:dyDescent="0.25">
      <c r="D10770" s="9"/>
      <c r="H10770" s="9"/>
    </row>
    <row r="10771" spans="4:8" ht="15.75" customHeight="1" x14ac:dyDescent="0.25">
      <c r="D10771" s="9"/>
      <c r="H10771" s="9"/>
    </row>
    <row r="10772" spans="4:8" ht="15.75" customHeight="1" x14ac:dyDescent="0.25">
      <c r="D10772" s="9"/>
      <c r="H10772" s="9"/>
    </row>
    <row r="10773" spans="4:8" ht="15.75" customHeight="1" x14ac:dyDescent="0.25">
      <c r="D10773" s="9"/>
      <c r="H10773" s="9"/>
    </row>
    <row r="10774" spans="4:8" ht="15.75" customHeight="1" x14ac:dyDescent="0.25">
      <c r="D10774" s="9"/>
      <c r="H10774" s="9"/>
    </row>
    <row r="10775" spans="4:8" ht="15.75" customHeight="1" x14ac:dyDescent="0.25">
      <c r="D10775" s="9"/>
      <c r="H10775" s="9"/>
    </row>
    <row r="10776" spans="4:8" ht="15.75" customHeight="1" x14ac:dyDescent="0.25">
      <c r="D10776" s="9"/>
      <c r="H10776" s="9"/>
    </row>
    <row r="10777" spans="4:8" ht="15.75" customHeight="1" x14ac:dyDescent="0.25">
      <c r="D10777" s="9"/>
      <c r="H10777" s="9"/>
    </row>
    <row r="10778" spans="4:8" ht="15.75" customHeight="1" x14ac:dyDescent="0.25">
      <c r="D10778" s="9"/>
      <c r="H10778" s="9"/>
    </row>
    <row r="10779" spans="4:8" ht="15.75" customHeight="1" x14ac:dyDescent="0.25">
      <c r="D10779" s="9"/>
      <c r="H10779" s="9"/>
    </row>
    <row r="10780" spans="4:8" ht="15.75" customHeight="1" x14ac:dyDescent="0.25">
      <c r="D10780" s="9"/>
      <c r="H10780" s="9"/>
    </row>
    <row r="10781" spans="4:8" ht="15.75" customHeight="1" x14ac:dyDescent="0.25">
      <c r="D10781" s="9"/>
      <c r="H10781" s="9"/>
    </row>
    <row r="10782" spans="4:8" ht="15.75" customHeight="1" x14ac:dyDescent="0.25">
      <c r="D10782" s="9"/>
      <c r="H10782" s="9"/>
    </row>
    <row r="10783" spans="4:8" ht="15.75" customHeight="1" x14ac:dyDescent="0.25">
      <c r="D10783" s="9"/>
      <c r="H10783" s="9"/>
    </row>
    <row r="10784" spans="4:8" ht="15.75" customHeight="1" x14ac:dyDescent="0.25">
      <c r="D10784" s="9"/>
      <c r="H10784" s="9"/>
    </row>
    <row r="10785" spans="1:8" ht="15.75" customHeight="1" x14ac:dyDescent="0.25">
      <c r="D10785" s="9"/>
      <c r="H10785" s="9"/>
    </row>
    <row r="10786" spans="1:8" ht="15.75" customHeight="1" x14ac:dyDescent="0.25">
      <c r="D10786" s="9"/>
      <c r="H10786" s="9"/>
    </row>
    <row r="10787" spans="1:8" ht="15.75" customHeight="1" x14ac:dyDescent="0.25">
      <c r="D10787" s="9"/>
      <c r="H10787" s="9"/>
    </row>
    <row r="10788" spans="1:8" ht="15.75" customHeight="1" x14ac:dyDescent="0.25">
      <c r="A10788" s="36" t="s">
        <v>21</v>
      </c>
      <c r="B10788" s="36"/>
      <c r="C10788" s="36"/>
      <c r="D10788" s="36"/>
      <c r="E10788" s="36"/>
      <c r="F10788" s="36"/>
      <c r="G10788" s="36"/>
      <c r="H10788" s="36"/>
    </row>
    <row r="10789" spans="1:8" ht="15.75" customHeight="1" x14ac:dyDescent="0.25">
      <c r="A10789" s="17"/>
      <c r="B10789" s="17"/>
      <c r="C10789" s="17"/>
      <c r="D10789" s="18"/>
      <c r="E10789" s="17"/>
      <c r="F10789" s="17"/>
      <c r="G10789" s="17"/>
      <c r="H10789" s="24"/>
    </row>
    <row r="10790" spans="1:8" ht="15.75" customHeight="1" x14ac:dyDescent="0.25">
      <c r="A10790" s="17" t="s">
        <v>28</v>
      </c>
      <c r="B10790" s="17"/>
      <c r="C10790" s="17"/>
      <c r="D10790" s="18"/>
      <c r="E10790" s="17"/>
      <c r="F10790" s="19" t="s">
        <v>24</v>
      </c>
      <c r="G10790" s="21" t="s">
        <v>1477</v>
      </c>
      <c r="H10790" s="22"/>
    </row>
    <row r="10791" spans="1:8" ht="15.75" customHeight="1" x14ac:dyDescent="0.3">
      <c r="A10791" s="17" t="inlineStr">
        <is>
          <t>Dealer-003</t>
        </is>
      </c>
      <c r="B10791" s="87"/>
      <c r="C10791" s="17"/>
      <c r="D10791" s="18"/>
      <c r="E10791" s="17"/>
      <c r="F10791" s="19" t="s">
        <v>29</v>
      </c>
      <c r="G10791" s="17" t="s">
        <v>1478</v>
      </c>
      <c r="H10791" s="18"/>
    </row>
    <row r="10792" spans="1:8" ht="15.75" customHeight="1" x14ac:dyDescent="0.3">
      <c r="A10792" s="17" t="inlineStr">
        <is>
          <t>Address line (redacted)</t>
        </is>
      </c>
      <c r="B10792" s="87"/>
      <c r="C10792" s="17"/>
      <c r="D10792" s="18"/>
      <c r="E10792" s="19"/>
      <c r="F10792" s="17"/>
      <c r="G10792" s="17"/>
      <c r="H10792" s="25"/>
    </row>
    <row r="10793" spans="1:8" ht="15.75" customHeight="1" x14ac:dyDescent="0.3">
      <c r="A10793" s="17" t="inlineStr">
        <is>
          <t>Address line (redacted)</t>
        </is>
      </c>
      <c r="B10793" s="87"/>
      <c r="C10793" s="17"/>
      <c r="D10793" s="24"/>
      <c r="E10793" s="17"/>
      <c r="F10793" s="18"/>
      <c r="G10793" s="17"/>
      <c r="H10793" s="25"/>
    </row>
    <row r="10794" spans="1:8" ht="15.75" customHeight="1" x14ac:dyDescent="0.25">
      <c r="A10794" s="17"/>
      <c r="D10794" s="24"/>
      <c r="E10794" s="17"/>
      <c r="F10794" s="18"/>
      <c r="G10794" s="17"/>
      <c r="H10794" s="25"/>
    </row>
    <row r="10795" spans="1:8" ht="15.75" customHeight="1" x14ac:dyDescent="0.25">
      <c r="A10795" s="17" t="s">
        <v>34</v>
      </c>
      <c r="B10795" s="17"/>
      <c r="C10795" s="17"/>
      <c r="D10795" s="18"/>
      <c r="E10795" s="17"/>
      <c r="F10795" s="18"/>
      <c r="G10795" s="17"/>
      <c r="H10795" s="25"/>
    </row>
    <row r="10796" spans="1:8" ht="15.75" customHeight="1" x14ac:dyDescent="0.25">
      <c r="A10796" s="17" t="s">
        <v>35</v>
      </c>
      <c r="B10796" s="17"/>
      <c r="C10796" s="17"/>
      <c r="D10796" s="18"/>
      <c r="E10796" s="17"/>
      <c r="F10796" s="18"/>
      <c r="G10796" s="17"/>
      <c r="H10796" s="25"/>
    </row>
    <row r="10797" spans="1:8" ht="15.75" customHeight="1" x14ac:dyDescent="0.25">
      <c r="A10797" s="17" t="s">
        <v>36</v>
      </c>
      <c r="B10797" s="17"/>
      <c r="C10797" s="17"/>
      <c r="D10797" s="18"/>
      <c r="E10797" s="17"/>
      <c r="F10797" s="18"/>
      <c r="G10797" s="17"/>
      <c r="H10797" s="25"/>
    </row>
    <row r="10798" spans="1:8" ht="15.75" customHeight="1" x14ac:dyDescent="0.25">
      <c r="A10798" s="26" t="s">
        <v>37</v>
      </c>
      <c r="B10798" s="27" t="s">
        <v>38</v>
      </c>
      <c r="C10798" s="401"/>
      <c r="D10798" s="402" t="s">
        <v>39</v>
      </c>
      <c r="E10798" s="403" t="s">
        <v>40</v>
      </c>
      <c r="F10798" s="30" t="s">
        <v>41</v>
      </c>
      <c r="G10798" s="31" t="s">
        <v>42</v>
      </c>
      <c r="H10798" s="33" t="s">
        <v>43</v>
      </c>
    </row>
    <row r="10799" spans="1:8" ht="15.75" customHeight="1" x14ac:dyDescent="0.25">
      <c r="A10799" s="550"/>
      <c r="B10799" s="551"/>
      <c r="C10799" s="552"/>
      <c r="D10799" s="553"/>
      <c r="E10799" s="553"/>
      <c r="F10799" s="554"/>
      <c r="G10799" s="555"/>
      <c r="H10799" s="556"/>
    </row>
    <row r="10800" spans="1:8" ht="15.75" customHeight="1" x14ac:dyDescent="0.25">
      <c r="A10800" s="524"/>
      <c r="B10800" s="715" t="s">
        <v>564</v>
      </c>
      <c r="C10800" s="716"/>
      <c r="D10800" s="664"/>
      <c r="E10800" s="664"/>
      <c r="F10800" s="649"/>
      <c r="G10800" s="525"/>
      <c r="H10800" s="725"/>
    </row>
    <row r="10801" spans="1:8" ht="15.75" customHeight="1" x14ac:dyDescent="0.25">
      <c r="A10801" s="524">
        <v>1</v>
      </c>
      <c r="B10801" s="323" t="s">
        <v>1057</v>
      </c>
      <c r="C10801" s="429" t="s">
        <v>1887</v>
      </c>
      <c r="D10801" s="664">
        <v>100</v>
      </c>
      <c r="E10801" s="664">
        <v>1</v>
      </c>
      <c r="F10801" s="649">
        <f>+E10801*D10801</f>
      </c>
      <c r="G10801" s="772">
        <v>1</v>
      </c>
      <c r="H10801" s="725">
        <f>+G10801*F10801</f>
      </c>
    </row>
    <row r="10802" spans="1:8" ht="15.75" customHeight="1" x14ac:dyDescent="0.25">
      <c r="A10802" s="524"/>
      <c r="B10802" s="323"/>
      <c r="C10802" s="429"/>
      <c r="D10802" s="106"/>
      <c r="E10802" s="106"/>
      <c r="F10802" s="525"/>
      <c r="G10802" s="251"/>
      <c r="H10802" s="526"/>
    </row>
    <row r="10803" spans="1:8" ht="15" customHeight="1" x14ac:dyDescent="0.25">
      <c r="A10803" s="524"/>
      <c r="B10803" s="874" t="s">
        <v>2018</v>
      </c>
      <c r="C10803" s="875"/>
      <c r="D10803" s="106"/>
      <c r="E10803" s="106"/>
      <c r="F10803" s="525"/>
      <c r="G10803" s="251"/>
      <c r="H10803" s="526"/>
    </row>
    <row r="10804" spans="1:8" ht="15.75" customHeight="1" x14ac:dyDescent="0.25">
      <c r="A10804" s="524"/>
      <c r="B10804" s="876"/>
      <c r="C10804" s="877"/>
      <c r="D10804" s="106"/>
      <c r="E10804" s="106"/>
      <c r="F10804" s="525"/>
      <c r="G10804" s="251"/>
      <c r="H10804" s="526"/>
    </row>
    <row r="10805" spans="1:8" ht="15.75" customHeight="1" x14ac:dyDescent="0.25">
      <c r="A10805" s="524"/>
      <c r="B10805" s="876"/>
      <c r="C10805" s="877"/>
      <c r="D10805" s="106"/>
      <c r="E10805" s="106"/>
      <c r="F10805" s="525"/>
      <c r="G10805" s="251"/>
      <c r="H10805" s="526"/>
    </row>
    <row r="10806" spans="1:8" ht="15.75" customHeight="1" x14ac:dyDescent="0.25">
      <c r="A10806" s="524"/>
      <c r="B10806" s="878"/>
      <c r="C10806" s="879"/>
      <c r="D10806" s="106"/>
      <c r="E10806" s="106"/>
      <c r="F10806" s="525"/>
      <c r="G10806" s="251"/>
      <c r="H10806" s="526"/>
    </row>
    <row r="10807" spans="1:8" ht="15.75" customHeight="1" x14ac:dyDescent="0.25">
      <c r="A10807" s="524"/>
      <c r="B10807" s="323"/>
      <c r="C10807" s="429"/>
      <c r="D10807" s="106"/>
      <c r="E10807" s="106"/>
      <c r="F10807" s="525"/>
      <c r="G10807" s="251"/>
      <c r="H10807" s="526"/>
    </row>
    <row r="10808" spans="1:8" ht="15.75" customHeight="1" x14ac:dyDescent="0.25">
      <c r="A10808" s="524"/>
      <c r="B10808" s="323"/>
      <c r="C10808" s="429"/>
      <c r="D10808" s="106"/>
      <c r="E10808" s="106"/>
      <c r="F10808" s="525"/>
      <c r="G10808" s="251"/>
      <c r="H10808" s="526"/>
    </row>
    <row r="10809" spans="1:8" ht="15.75" customHeight="1" x14ac:dyDescent="0.25">
      <c r="A10809" s="524"/>
      <c r="B10809" s="323"/>
      <c r="C10809" s="880"/>
      <c r="D10809" s="247"/>
      <c r="E10809" s="247"/>
      <c r="F10809" s="679"/>
      <c r="G10809" s="681"/>
      <c r="H10809" s="683"/>
    </row>
    <row r="10810" spans="1:8" ht="15.75" customHeight="1" x14ac:dyDescent="0.25">
      <c r="A10810" s="62"/>
      <c r="B10810" s="63"/>
      <c r="C10810" s="397" t="s">
        <v>58</v>
      </c>
      <c r="D10810" s="28">
        <f>SUM(D10800:D10809)</f>
      </c>
      <c r="E10810" s="28"/>
      <c r="F10810" s="338">
        <f>SUM(F10800:F10809)</f>
      </c>
      <c r="G10810" s="339"/>
      <c r="H10810" s="328">
        <f>SUM(H10800:H10809)</f>
      </c>
    </row>
    <row r="10811" spans="1:8" ht="15.75" customHeight="1" x14ac:dyDescent="0.25">
      <c r="A10811" s="69"/>
      <c r="B10811" s="70"/>
      <c r="C10811" s="70"/>
      <c r="D10811" s="71"/>
      <c r="E10811" s="70"/>
      <c r="F10811" s="72"/>
      <c r="G10811" s="73"/>
      <c r="H10811" s="74"/>
    </row>
    <row r="10812" spans="1:8" ht="15.75" customHeight="1" x14ac:dyDescent="0.25">
      <c r="A10812" s="85" t="s">
        <v>72</v>
      </c>
      <c r="B10812" s="85"/>
      <c r="C10812" s="85"/>
      <c r="D10812" s="85"/>
      <c r="E10812" s="85"/>
      <c r="F10812" s="85"/>
      <c r="G10812" s="85"/>
      <c r="H10812" s="85"/>
    </row>
    <row r="10813" spans="1:8" ht="15.75" customHeight="1" x14ac:dyDescent="0.25">
      <c r="A10813" s="76"/>
      <c r="B10813" s="76"/>
      <c r="C10813" s="76"/>
      <c r="D10813" s="77" t="s">
        <v>59</v>
      </c>
      <c r="E10813" s="76" t="s">
        <v>60</v>
      </c>
      <c r="F10813" s="76"/>
      <c r="G10813" s="17"/>
      <c r="H10813" s="25"/>
    </row>
    <row r="10814" spans="1:8" ht="15.75" customHeight="1" x14ac:dyDescent="0.25">
      <c r="A10814" s="76"/>
      <c r="B10814" s="76"/>
      <c r="C10814" s="76"/>
      <c r="D10814" s="77"/>
      <c r="E10814" s="76"/>
      <c r="F10814" s="76"/>
      <c r="G10814" s="17"/>
      <c r="H10814" s="25"/>
    </row>
    <row r="10815" spans="1:8" ht="15.75" customHeight="1" x14ac:dyDescent="0.25">
      <c r="A10815" s="76"/>
      <c r="B10815" s="76"/>
      <c r="C10815" s="76"/>
      <c r="D10815" s="77"/>
      <c r="E10815" s="76" t="s">
        <v>61</v>
      </c>
      <c r="F10815" s="76"/>
      <c r="G10815" s="17"/>
      <c r="H10815" s="25"/>
    </row>
    <row r="10816" spans="1:8" ht="15.75" customHeight="1" x14ac:dyDescent="0.25">
      <c r="D10816" s="9"/>
      <c r="H10816" s="9"/>
    </row>
    <row r="10817" spans="4:8" ht="15.75" customHeight="1" x14ac:dyDescent="0.25">
      <c r="D10817" s="9"/>
      <c r="H10817" s="9"/>
    </row>
    <row r="10818" spans="4:8" ht="15.75" customHeight="1" x14ac:dyDescent="0.25">
      <c r="D10818" s="9"/>
      <c r="H10818" s="9"/>
    </row>
    <row r="10819" spans="4:8" ht="15.75" customHeight="1" x14ac:dyDescent="0.25">
      <c r="D10819" s="9"/>
      <c r="H10819" s="9"/>
    </row>
    <row r="10820" spans="4:8" ht="15.75" customHeight="1" x14ac:dyDescent="0.25">
      <c r="D10820" s="9"/>
      <c r="H10820" s="9"/>
    </row>
    <row r="10821" spans="4:8" ht="15.75" customHeight="1" x14ac:dyDescent="0.25">
      <c r="D10821" s="9"/>
      <c r="H10821" s="9"/>
    </row>
    <row r="10822" spans="4:8" ht="15.75" customHeight="1" x14ac:dyDescent="0.25">
      <c r="D10822" s="9"/>
      <c r="H10822" s="9"/>
    </row>
    <row r="10823" spans="4:8" ht="15.75" customHeight="1" x14ac:dyDescent="0.25">
      <c r="D10823" s="9"/>
      <c r="H10823" s="9"/>
    </row>
    <row r="10824" spans="4:8" ht="15.75" customHeight="1" x14ac:dyDescent="0.25">
      <c r="D10824" s="9"/>
      <c r="H10824" s="9"/>
    </row>
    <row r="10825" spans="4:8" ht="15.75" customHeight="1" x14ac:dyDescent="0.25">
      <c r="D10825" s="9"/>
      <c r="H10825" s="9"/>
    </row>
    <row r="10826" spans="4:8" ht="15.75" customHeight="1" x14ac:dyDescent="0.25">
      <c r="D10826" s="9"/>
      <c r="H10826" s="9"/>
    </row>
    <row r="10827" spans="4:8" ht="15.75" customHeight="1" x14ac:dyDescent="0.25">
      <c r="D10827" s="9"/>
      <c r="H10827" s="9"/>
    </row>
    <row r="10828" spans="4:8" ht="15.75" customHeight="1" x14ac:dyDescent="0.25">
      <c r="D10828" s="9"/>
      <c r="H10828" s="9"/>
    </row>
    <row r="10829" spans="4:8" ht="15.75" customHeight="1" x14ac:dyDescent="0.25">
      <c r="D10829" s="9"/>
      <c r="H10829" s="9"/>
    </row>
    <row r="10830" spans="4:8" ht="15.75" customHeight="1" x14ac:dyDescent="0.25">
      <c r="D10830" s="9"/>
      <c r="H10830" s="9"/>
    </row>
    <row r="10831" spans="4:8" ht="15.75" customHeight="1" x14ac:dyDescent="0.25">
      <c r="D10831" s="9"/>
      <c r="H10831" s="9"/>
    </row>
    <row r="10832" spans="4:8" ht="15.75" customHeight="1" x14ac:dyDescent="0.25">
      <c r="D10832" s="9"/>
      <c r="H10832" s="9"/>
    </row>
    <row r="10833" spans="1:8" ht="15.75" customHeight="1" x14ac:dyDescent="0.25">
      <c r="A10833" s="36" t="s">
        <v>21</v>
      </c>
      <c r="B10833" s="36"/>
      <c r="C10833" s="36"/>
      <c r="D10833" s="36"/>
      <c r="E10833" s="36"/>
      <c r="F10833" s="36"/>
      <c r="G10833" s="36"/>
      <c r="H10833" s="36"/>
    </row>
    <row r="10834" spans="1:8" ht="15.75" customHeight="1" x14ac:dyDescent="0.25">
      <c r="A10834" s="17"/>
      <c r="B10834" s="17"/>
      <c r="C10834" s="17"/>
      <c r="D10834" s="18"/>
      <c r="E10834" s="17"/>
      <c r="F10834" s="17"/>
      <c r="G10834" s="17"/>
      <c r="H10834" s="24"/>
    </row>
    <row r="10835" spans="1:8" ht="15.75" customHeight="1" x14ac:dyDescent="0.25">
      <c r="A10835" s="17" t="s">
        <v>28</v>
      </c>
      <c r="B10835" s="17"/>
      <c r="C10835" s="17"/>
      <c r="D10835" s="18"/>
      <c r="E10835" s="17"/>
      <c r="F10835" s="19" t="s">
        <v>24</v>
      </c>
      <c r="G10835" s="21" t="s">
        <v>1481</v>
      </c>
      <c r="H10835" s="22"/>
    </row>
    <row r="10836" spans="1:8" ht="15.75" customHeight="1" x14ac:dyDescent="0.25">
      <c r="A10836" s="17" t="inlineStr">
        <is>
          <t>Dealer-009</t>
        </is>
      </c>
      <c r="B10836" s="17"/>
      <c r="C10836" s="17" t="inlineStr">
        <is>
          <t>ATTN: Contact-001</t>
        </is>
      </c>
      <c r="D10836" s="18"/>
      <c r="E10836" s="17"/>
      <c r="F10836" s="19" t="s">
        <v>29</v>
      </c>
      <c r="G10836" s="17" t="s">
        <v>1482</v>
      </c>
      <c r="H10836" s="18"/>
    </row>
    <row r="10837" spans="1:8" ht="15.75" customHeight="1" x14ac:dyDescent="0.25">
      <c r="A10837" s="17" t="inlineStr">
        <is>
          <t>Address line (redacted)</t>
        </is>
      </c>
      <c r="B10837" s="17"/>
      <c r="C10837" s="17"/>
      <c r="D10837" s="18"/>
      <c r="E10837" s="19"/>
      <c r="F10837" s="17"/>
      <c r="G10837" s="17"/>
      <c r="H10837" s="25"/>
    </row>
    <row r="10838" spans="1:8" ht="15.75" customHeight="1" x14ac:dyDescent="0.25">
      <c r="A10838" s="17" t="inlineStr">
        <is>
          <t>Address line (redacted)</t>
        </is>
      </c>
      <c r="B10838" s="17"/>
      <c r="C10838" s="17"/>
      <c r="D10838" s="24"/>
      <c r="E10838" s="17"/>
      <c r="F10838" s="18"/>
      <c r="G10838" s="17"/>
      <c r="H10838" s="25"/>
    </row>
    <row r="10839" spans="1:8" ht="15.75" customHeight="1" x14ac:dyDescent="0.25">
      <c r="A10839" s="17"/>
      <c r="D10839" s="24"/>
      <c r="E10839" s="17"/>
      <c r="F10839" s="18"/>
      <c r="G10839" s="17"/>
      <c r="H10839" s="25"/>
    </row>
    <row r="10840" spans="1:8" ht="15.75" customHeight="1" x14ac:dyDescent="0.25">
      <c r="A10840" s="17" t="s">
        <v>34</v>
      </c>
      <c r="B10840" s="17"/>
      <c r="C10840" s="17"/>
      <c r="D10840" s="18"/>
      <c r="E10840" s="17"/>
      <c r="F10840" s="18"/>
      <c r="G10840" s="17"/>
      <c r="H10840" s="25"/>
    </row>
    <row r="10841" spans="1:8" ht="15.75" customHeight="1" x14ac:dyDescent="0.25">
      <c r="A10841" s="17" t="s">
        <v>35</v>
      </c>
      <c r="B10841" s="17"/>
      <c r="C10841" s="17"/>
      <c r="D10841" s="18"/>
      <c r="E10841" s="17"/>
      <c r="F10841" s="18"/>
      <c r="G10841" s="17"/>
      <c r="H10841" s="25"/>
    </row>
    <row r="10842" spans="1:8" ht="15.75" customHeight="1" x14ac:dyDescent="0.25">
      <c r="A10842" s="17" t="s">
        <v>36</v>
      </c>
      <c r="B10842" s="17"/>
      <c r="C10842" s="17"/>
      <c r="D10842" s="18"/>
      <c r="E10842" s="17"/>
      <c r="F10842" s="18"/>
      <c r="G10842" s="17"/>
      <c r="H10842" s="25"/>
    </row>
    <row r="10843" spans="1:8" ht="15.75" customHeight="1" x14ac:dyDescent="0.25">
      <c r="A10843" s="26" t="s">
        <v>37</v>
      </c>
      <c r="B10843" s="27" t="s">
        <v>38</v>
      </c>
      <c r="C10843" s="401"/>
      <c r="D10843" s="1006" t="s">
        <v>39</v>
      </c>
      <c r="E10843" s="403" t="s">
        <v>40</v>
      </c>
      <c r="F10843" s="30" t="s">
        <v>41</v>
      </c>
      <c r="G10843" s="31" t="s">
        <v>42</v>
      </c>
      <c r="H10843" s="33" t="s">
        <v>43</v>
      </c>
    </row>
    <row r="10844" spans="1:8" ht="15.75" customHeight="1" x14ac:dyDescent="0.25">
      <c r="A10844" s="34"/>
      <c r="B10844" s="35"/>
      <c r="C10844" s="36"/>
      <c r="D10844" s="37"/>
      <c r="E10844" s="37"/>
      <c r="F10844" s="38"/>
      <c r="G10844" s="39"/>
      <c r="H10844" s="40"/>
    </row>
    <row r="10845" spans="1:8" ht="15.75" customHeight="1" x14ac:dyDescent="0.25">
      <c r="A10845" s="47"/>
      <c r="B10845" s="404" t="s">
        <v>599</v>
      </c>
      <c r="C10845" s="405"/>
      <c r="D10845" s="108"/>
      <c r="E10845" s="108"/>
      <c r="F10845" s="194"/>
      <c r="G10845" s="50"/>
      <c r="H10845" s="45"/>
    </row>
    <row r="10846" spans="1:8" ht="15.75" customHeight="1" x14ac:dyDescent="0.25">
      <c r="A10846" s="47">
        <v>1</v>
      </c>
      <c r="B10846" s="1007" t="s">
        <v>271</v>
      </c>
      <c r="C10846" s="107" t="s">
        <v>454</v>
      </c>
      <c r="D10846" s="194">
        <v>4</v>
      </c>
      <c r="E10846" s="108">
        <v>6</v>
      </c>
      <c r="F10846" s="194">
        <v>23</v>
      </c>
      <c r="G10846" s="50">
        <v>1</v>
      </c>
      <c r="H10846" s="45">
        <f>+G10846*F10846</f>
      </c>
    </row>
    <row r="10847" spans="1:8" ht="15.75" customHeight="1" x14ac:dyDescent="0.25">
      <c r="A10847" s="47">
        <v>2</v>
      </c>
      <c r="B10847" s="1007" t="s">
        <v>271</v>
      </c>
      <c r="C10847" s="107" t="s">
        <v>454</v>
      </c>
      <c r="D10847" s="194"/>
      <c r="E10847" s="108"/>
      <c r="F10847" s="194">
        <v>1</v>
      </c>
      <c r="G10847" s="224" t="s">
        <v>571</v>
      </c>
      <c r="H10847" s="45"/>
    </row>
    <row r="10848" spans="1:8" ht="15.75" customHeight="1" x14ac:dyDescent="0.25">
      <c r="A10848" s="47">
        <v>3</v>
      </c>
      <c r="B10848" s="1017" t="s">
        <v>615</v>
      </c>
      <c r="C10848" s="1018" t="s">
        <v>441</v>
      </c>
      <c r="D10848" s="194">
        <v>4</v>
      </c>
      <c r="E10848" s="108">
        <v>6</v>
      </c>
      <c r="F10848" s="194">
        <v>23</v>
      </c>
      <c r="G10848" s="43">
        <v>1</v>
      </c>
      <c r="H10848" s="45">
        <f>+G10848*F10848</f>
      </c>
    </row>
    <row r="10849" spans="1:15" ht="15.75" customHeight="1" x14ac:dyDescent="0.25">
      <c r="A10849" s="47">
        <v>4</v>
      </c>
      <c r="B10849" s="1017" t="s">
        <v>615</v>
      </c>
      <c r="C10849" s="1018" t="s">
        <v>441</v>
      </c>
      <c r="D10849" s="194"/>
      <c r="E10849" s="108"/>
      <c r="F10849" s="194">
        <v>1</v>
      </c>
      <c r="G10849" s="224" t="s">
        <v>571</v>
      </c>
      <c r="H10849" s="45"/>
    </row>
    <row r="10850" spans="1:15" ht="15.75" customHeight="1" x14ac:dyDescent="0.25">
      <c r="A10850" s="47">
        <v>5</v>
      </c>
      <c r="B10850" s="1017" t="s">
        <v>573</v>
      </c>
      <c r="C10850" s="1018" t="s">
        <v>451</v>
      </c>
      <c r="D10850" s="194">
        <v>4</v>
      </c>
      <c r="E10850" s="108">
        <v>6</v>
      </c>
      <c r="F10850" s="194">
        <v>23</v>
      </c>
      <c r="G10850" s="43">
        <v>1</v>
      </c>
      <c r="H10850" s="45">
        <f>+G10850*F10850</f>
      </c>
    </row>
    <row r="10851" spans="1:15" ht="15.75" customHeight="1" x14ac:dyDescent="0.25">
      <c r="A10851" s="47">
        <v>6</v>
      </c>
      <c r="B10851" s="1017" t="s">
        <v>573</v>
      </c>
      <c r="C10851" s="1018" t="s">
        <v>451</v>
      </c>
      <c r="D10851" s="194"/>
      <c r="E10851" s="108"/>
      <c r="F10851" s="194">
        <v>1</v>
      </c>
      <c r="G10851" s="224" t="s">
        <v>571</v>
      </c>
      <c r="H10851" s="45"/>
    </row>
    <row r="10852" spans="1:15" ht="15.75" customHeight="1" x14ac:dyDescent="0.25">
      <c r="A10852" s="47"/>
      <c r="B10852" s="404" t="s">
        <v>2019</v>
      </c>
      <c r="C10852" s="405"/>
      <c r="D10852" s="108"/>
      <c r="E10852" s="108"/>
      <c r="F10852" s="194"/>
      <c r="G10852" s="50"/>
      <c r="H10852" s="45"/>
    </row>
    <row r="10853" spans="1:15" ht="15.75" customHeight="1" x14ac:dyDescent="0.25">
      <c r="A10853" s="47">
        <v>7</v>
      </c>
      <c r="B10853" s="1017" t="s">
        <v>347</v>
      </c>
      <c r="C10853" s="1018" t="s">
        <v>951</v>
      </c>
      <c r="D10853" s="194">
        <v>6</v>
      </c>
      <c r="E10853" s="108">
        <v>4</v>
      </c>
      <c r="F10853" s="194">
        <v>23</v>
      </c>
      <c r="G10853" s="43">
        <v>1</v>
      </c>
      <c r="H10853" s="45">
        <f>+G10853*F10853</f>
      </c>
    </row>
    <row r="10854" spans="1:15" ht="15.75" customHeight="1" x14ac:dyDescent="0.25">
      <c r="A10854" s="47">
        <v>8</v>
      </c>
      <c r="B10854" s="1017" t="s">
        <v>347</v>
      </c>
      <c r="C10854" s="1018" t="s">
        <v>951</v>
      </c>
      <c r="D10854" s="194"/>
      <c r="E10854" s="108"/>
      <c r="F10854" s="194">
        <v>1</v>
      </c>
      <c r="G10854" s="224" t="s">
        <v>571</v>
      </c>
      <c r="H10854" s="45"/>
    </row>
    <row r="10855" spans="1:15" ht="15.75" customHeight="1" x14ac:dyDescent="0.25">
      <c r="A10855" s="47">
        <v>9</v>
      </c>
      <c r="B10855" s="1017" t="s">
        <v>947</v>
      </c>
      <c r="C10855" s="1018" t="s">
        <v>948</v>
      </c>
      <c r="D10855" s="194">
        <v>4</v>
      </c>
      <c r="E10855" s="108">
        <v>6</v>
      </c>
      <c r="F10855" s="194">
        <v>23</v>
      </c>
      <c r="G10855" s="43">
        <v>1</v>
      </c>
      <c r="H10855" s="45">
        <f>+G10855*F10855</f>
      </c>
    </row>
    <row r="10856" spans="1:15" ht="15.75" customHeight="1" x14ac:dyDescent="0.25">
      <c r="A10856" s="47">
        <v>10</v>
      </c>
      <c r="B10856" s="1017" t="s">
        <v>947</v>
      </c>
      <c r="C10856" s="1018" t="s">
        <v>948</v>
      </c>
      <c r="D10856" s="194"/>
      <c r="E10856" s="108"/>
      <c r="F10856" s="194">
        <v>1</v>
      </c>
      <c r="G10856" s="224" t="s">
        <v>571</v>
      </c>
      <c r="H10856" s="45"/>
    </row>
    <row r="10857" spans="1:15" ht="15.75" customHeight="1" x14ac:dyDescent="0.25">
      <c r="A10857" s="47"/>
      <c r="B10857" s="404" t="s">
        <v>44</v>
      </c>
      <c r="C10857" s="405"/>
      <c r="D10857" s="194"/>
      <c r="E10857" s="108"/>
      <c r="F10857" s="194"/>
      <c r="H10857" s="45"/>
    </row>
    <row r="10858" spans="1:15" ht="15.75" customHeight="1" x14ac:dyDescent="0.25">
      <c r="A10858" s="47">
        <v>11</v>
      </c>
      <c r="B10858" s="103" t="s">
        <v>2020</v>
      </c>
      <c r="C10858" s="323" t="s">
        <v>407</v>
      </c>
      <c r="D10858" s="194">
        <v>5</v>
      </c>
      <c r="E10858" s="108">
        <v>5</v>
      </c>
      <c r="F10858" s="194">
        <v>20</v>
      </c>
      <c r="G10858" s="50">
        <v>1</v>
      </c>
      <c r="H10858" s="45">
        <f>+G10858*F10858</f>
      </c>
    </row>
    <row r="10859" spans="1:15" ht="15.75" customHeight="1" x14ac:dyDescent="0.25">
      <c r="A10859" s="47">
        <v>12</v>
      </c>
      <c r="B10859" s="103" t="s">
        <v>2020</v>
      </c>
      <c r="C10859" s="323" t="s">
        <v>407</v>
      </c>
      <c r="D10859" s="194"/>
      <c r="E10859" s="108"/>
      <c r="F10859" s="194">
        <v>5</v>
      </c>
      <c r="G10859" s="224" t="s">
        <v>571</v>
      </c>
      <c r="H10859" s="45"/>
    </row>
    <row r="10860" spans="1:15" ht="15.75" customHeight="1" x14ac:dyDescent="0.25">
      <c r="A10860" s="47">
        <v>13</v>
      </c>
      <c r="B10860" s="103" t="s">
        <v>2021</v>
      </c>
      <c r="C10860" s="323" t="s">
        <v>391</v>
      </c>
      <c r="D10860" s="194">
        <v>3</v>
      </c>
      <c r="E10860" s="108">
        <v>5</v>
      </c>
      <c r="F10860" s="234">
        <v>13</v>
      </c>
      <c r="G10860" s="234">
        <v>1</v>
      </c>
      <c r="H10860" s="45">
        <f>+G10860*F10860</f>
      </c>
    </row>
    <row r="10861" spans="1:15" ht="15.75" customHeight="1" x14ac:dyDescent="0.25">
      <c r="A10861" s="47">
        <v>14</v>
      </c>
      <c r="B10861" s="103" t="s">
        <v>2021</v>
      </c>
      <c r="C10861" s="323" t="s">
        <v>391</v>
      </c>
      <c r="D10861" s="194"/>
      <c r="E10861" s="108"/>
      <c r="F10861" s="234">
        <v>2</v>
      </c>
      <c r="G10861" s="224" t="s">
        <v>571</v>
      </c>
      <c r="H10861" s="45"/>
    </row>
    <row r="10862" spans="1:15" ht="15.75" customHeight="1" x14ac:dyDescent="0.25">
      <c r="A10862" s="47">
        <v>15</v>
      </c>
      <c r="B10862" s="103" t="s">
        <v>2022</v>
      </c>
      <c r="C10862" s="323" t="s">
        <v>390</v>
      </c>
      <c r="D10862" s="194">
        <v>1</v>
      </c>
      <c r="E10862" s="108">
        <v>5</v>
      </c>
      <c r="F10862" s="194">
        <v>4.67</v>
      </c>
      <c r="G10862" s="50">
        <v>1</v>
      </c>
      <c r="H10862" s="45">
        <f>+G10862*F10862</f>
      </c>
      <c r="J10862" s="304"/>
      <c r="K10862" s="304"/>
      <c r="L10862" s="304"/>
      <c r="M10862" s="304"/>
      <c r="N10862" s="304"/>
      <c r="O10862" s="304"/>
    </row>
    <row r="10863" spans="1:15" ht="15.75" customHeight="1" x14ac:dyDescent="0.25">
      <c r="A10863" s="47">
        <v>16</v>
      </c>
      <c r="B10863" s="103" t="s">
        <v>2022</v>
      </c>
      <c r="C10863" s="323" t="s">
        <v>390</v>
      </c>
      <c r="D10863" s="194"/>
      <c r="E10863" s="108"/>
      <c r="F10863" s="194">
        <v>0.33</v>
      </c>
      <c r="G10863" s="224" t="s">
        <v>571</v>
      </c>
      <c r="H10863" s="45"/>
      <c r="J10863" s="304"/>
      <c r="K10863" s="304"/>
      <c r="L10863" s="304"/>
      <c r="M10863" s="304"/>
      <c r="N10863" s="304"/>
      <c r="O10863" s="304"/>
    </row>
    <row r="10864" spans="1:15" ht="15.75" customHeight="1" x14ac:dyDescent="0.25">
      <c r="A10864" s="47">
        <v>17</v>
      </c>
      <c r="B10864" s="103" t="s">
        <v>239</v>
      </c>
      <c r="C10864" s="323" t="s">
        <v>378</v>
      </c>
      <c r="D10864" s="194">
        <v>5</v>
      </c>
      <c r="E10864" s="108">
        <v>5</v>
      </c>
      <c r="F10864" s="194">
        <v>20</v>
      </c>
      <c r="G10864" s="50">
        <v>1</v>
      </c>
      <c r="H10864" s="45">
        <f>+G10864*F10864</f>
      </c>
    </row>
    <row r="10865" spans="1:8" ht="15.75" customHeight="1" x14ac:dyDescent="0.25">
      <c r="A10865" s="47">
        <v>18</v>
      </c>
      <c r="B10865" s="103" t="s">
        <v>239</v>
      </c>
      <c r="C10865" s="323" t="s">
        <v>378</v>
      </c>
      <c r="D10865" s="194"/>
      <c r="E10865" s="108"/>
      <c r="F10865" s="194">
        <v>5</v>
      </c>
      <c r="G10865" s="224" t="s">
        <v>571</v>
      </c>
      <c r="H10865" s="45"/>
    </row>
    <row r="10866" spans="1:8" ht="15.75" customHeight="1" x14ac:dyDescent="0.25">
      <c r="A10866" s="47">
        <v>19</v>
      </c>
      <c r="B10866" s="103" t="s">
        <v>175</v>
      </c>
      <c r="C10866" s="323" t="s">
        <v>397</v>
      </c>
      <c r="D10866" s="194">
        <v>5</v>
      </c>
      <c r="E10866" s="108">
        <v>5</v>
      </c>
      <c r="F10866" s="194">
        <v>23</v>
      </c>
      <c r="G10866" s="50">
        <v>1</v>
      </c>
      <c r="H10866" s="45">
        <f>+G10866*F10866</f>
      </c>
    </row>
    <row r="10867" spans="1:8" ht="15.75" customHeight="1" x14ac:dyDescent="0.25">
      <c r="A10867" s="47">
        <v>20</v>
      </c>
      <c r="B10867" s="103" t="s">
        <v>175</v>
      </c>
      <c r="C10867" s="323" t="s">
        <v>397</v>
      </c>
      <c r="D10867" s="194"/>
      <c r="E10867" s="108"/>
      <c r="F10867" s="194">
        <v>2</v>
      </c>
      <c r="G10867" s="224" t="s">
        <v>571</v>
      </c>
      <c r="H10867" s="45"/>
    </row>
    <row r="10868" spans="1:8" ht="15.75" customHeight="1" x14ac:dyDescent="0.25">
      <c r="A10868" s="47">
        <v>21</v>
      </c>
      <c r="B10868" s="103" t="s">
        <v>172</v>
      </c>
      <c r="C10868" s="323" t="s">
        <v>394</v>
      </c>
      <c r="D10868" s="194">
        <v>10</v>
      </c>
      <c r="E10868" s="108">
        <v>5</v>
      </c>
      <c r="F10868" s="194">
        <f>22*2</f>
      </c>
      <c r="G10868" s="50">
        <v>1</v>
      </c>
      <c r="H10868" s="45">
        <f>+G10868*F10868</f>
      </c>
    </row>
    <row r="10869" spans="1:8" ht="15.75" customHeight="1" x14ac:dyDescent="0.25">
      <c r="A10869" s="47">
        <v>22</v>
      </c>
      <c r="B10869" s="103" t="s">
        <v>172</v>
      </c>
      <c r="C10869" s="323" t="s">
        <v>394</v>
      </c>
      <c r="D10869" s="194"/>
      <c r="E10869" s="108"/>
      <c r="F10869" s="194">
        <v>6</v>
      </c>
      <c r="G10869" s="224" t="s">
        <v>571</v>
      </c>
      <c r="H10869" s="45"/>
    </row>
    <row r="10870" spans="1:8" ht="15.75" customHeight="1" x14ac:dyDescent="0.25">
      <c r="A10870" s="47">
        <v>23</v>
      </c>
      <c r="B10870" s="103" t="s">
        <v>2023</v>
      </c>
      <c r="C10870" s="323" t="s">
        <v>396</v>
      </c>
      <c r="D10870" s="194">
        <v>5</v>
      </c>
      <c r="E10870" s="108">
        <v>5</v>
      </c>
      <c r="F10870" s="194">
        <v>22</v>
      </c>
      <c r="G10870" s="50">
        <v>1</v>
      </c>
      <c r="H10870" s="45">
        <f>+G10870*F10870</f>
      </c>
    </row>
    <row r="10871" spans="1:8" ht="15.75" customHeight="1" x14ac:dyDescent="0.25">
      <c r="A10871" s="47">
        <v>24</v>
      </c>
      <c r="B10871" s="103" t="s">
        <v>2023</v>
      </c>
      <c r="C10871" s="323" t="s">
        <v>396</v>
      </c>
      <c r="D10871" s="194"/>
      <c r="E10871" s="108"/>
      <c r="F10871" s="194">
        <v>3</v>
      </c>
      <c r="G10871" s="224" t="s">
        <v>571</v>
      </c>
      <c r="H10871" s="45"/>
    </row>
    <row r="10872" spans="1:8" ht="15.75" customHeight="1" x14ac:dyDescent="0.25">
      <c r="A10872" s="47">
        <v>25</v>
      </c>
      <c r="B10872" s="103" t="s">
        <v>1949</v>
      </c>
      <c r="C10872" s="651" t="s">
        <v>89</v>
      </c>
      <c r="D10872" s="194">
        <v>3</v>
      </c>
      <c r="E10872" s="108">
        <v>5</v>
      </c>
      <c r="F10872" s="194">
        <v>14</v>
      </c>
      <c r="G10872" s="50">
        <v>1</v>
      </c>
      <c r="H10872" s="45">
        <f>+G10872*F10872</f>
      </c>
    </row>
    <row r="10873" spans="1:8" ht="15.75" customHeight="1" x14ac:dyDescent="0.25">
      <c r="A10873" s="47">
        <v>26</v>
      </c>
      <c r="B10873" s="103" t="s">
        <v>1949</v>
      </c>
      <c r="C10873" s="651" t="s">
        <v>89</v>
      </c>
      <c r="D10873" s="194"/>
      <c r="E10873" s="108"/>
      <c r="F10873" s="194">
        <v>1</v>
      </c>
      <c r="G10873" s="224" t="s">
        <v>571</v>
      </c>
      <c r="H10873" s="45"/>
    </row>
    <row r="10874" spans="1:8" ht="15.75" customHeight="1" x14ac:dyDescent="0.25">
      <c r="A10874" s="47"/>
      <c r="B10874" s="256" t="s">
        <v>2024</v>
      </c>
      <c r="C10874" s="257"/>
      <c r="D10874" s="194"/>
      <c r="E10874" s="108"/>
      <c r="F10874" s="194"/>
      <c r="G10874" s="224"/>
      <c r="H10874" s="45"/>
    </row>
    <row r="10875" spans="1:8" ht="15.75" customHeight="1" x14ac:dyDescent="0.25">
      <c r="A10875" s="47"/>
      <c r="B10875" s="263"/>
      <c r="C10875" s="264"/>
      <c r="D10875" s="194"/>
      <c r="E10875" s="108"/>
      <c r="F10875" s="194"/>
      <c r="G10875" s="224"/>
      <c r="H10875" s="45"/>
    </row>
    <row r="10876" spans="1:8" ht="15.75" customHeight="1" x14ac:dyDescent="0.25">
      <c r="A10876" s="431"/>
      <c r="B10876" s="216"/>
      <c r="C10876" s="1019"/>
      <c r="D10876" s="217">
        <f>SUM(D10845:D10875)</f>
      </c>
      <c r="E10876" s="217"/>
      <c r="F10876" s="217"/>
      <c r="G10876" s="1020"/>
      <c r="H10876" s="219"/>
    </row>
    <row r="10877" spans="1:8" ht="15.75" customHeight="1" x14ac:dyDescent="0.25">
      <c r="A10877" s="359"/>
      <c r="C10877" s="1021"/>
      <c r="D10877" s="222"/>
      <c r="E10877" s="222"/>
      <c r="F10877" s="222"/>
      <c r="G10877" s="1022"/>
      <c r="H10877" s="25"/>
    </row>
    <row r="10878" spans="1:8" ht="15.75" customHeight="1" x14ac:dyDescent="0.25">
      <c r="A10878" s="359"/>
      <c r="C10878" s="1021"/>
      <c r="D10878" s="222"/>
      <c r="E10878" s="222"/>
      <c r="F10878" s="222"/>
      <c r="G10878" s="1022"/>
      <c r="H10878" s="25"/>
    </row>
    <row r="10879" spans="1:8" ht="15.75" customHeight="1" x14ac:dyDescent="0.25">
      <c r="A10879" s="36" t="s">
        <v>21</v>
      </c>
      <c r="B10879" s="36"/>
      <c r="C10879" s="36"/>
      <c r="D10879" s="36"/>
      <c r="E10879" s="36"/>
      <c r="F10879" s="36"/>
      <c r="G10879" s="36"/>
      <c r="H10879" s="36"/>
    </row>
    <row r="10880" spans="1:8" ht="15.75" customHeight="1" x14ac:dyDescent="0.25">
      <c r="A10880" s="17"/>
      <c r="B10880" s="17"/>
      <c r="C10880" s="17"/>
      <c r="D10880" s="18"/>
      <c r="E10880" s="17"/>
      <c r="F10880" s="17"/>
      <c r="G10880" s="17"/>
      <c r="H10880" s="24"/>
    </row>
    <row r="10881" spans="1:8" ht="15.75" customHeight="1" x14ac:dyDescent="0.25">
      <c r="A10881" s="17" t="s">
        <v>28</v>
      </c>
      <c r="B10881" s="17"/>
      <c r="C10881" s="17"/>
      <c r="D10881" s="18"/>
      <c r="E10881" s="17"/>
      <c r="F10881" s="19" t="s">
        <v>24</v>
      </c>
      <c r="G10881" s="21" t="s">
        <v>1481</v>
      </c>
      <c r="H10881" s="22"/>
    </row>
    <row r="10882" spans="1:8" ht="15.75" customHeight="1" x14ac:dyDescent="0.25">
      <c r="A10882" s="17" t="inlineStr">
        <is>
          <t>Dealer-009</t>
        </is>
      </c>
      <c r="B10882" s="17"/>
      <c r="C10882" s="17" t="inlineStr">
        <is>
          <t>ATTN: Contact-001</t>
        </is>
      </c>
      <c r="D10882" s="18"/>
      <c r="E10882" s="17"/>
      <c r="F10882" s="19" t="s">
        <v>29</v>
      </c>
      <c r="G10882" s="17" t="s">
        <v>1482</v>
      </c>
      <c r="H10882" s="18"/>
    </row>
    <row r="10883" spans="1:8" ht="15.75" customHeight="1" x14ac:dyDescent="0.25">
      <c r="A10883" s="17" t="inlineStr">
        <is>
          <t>Address line (redacted)</t>
        </is>
      </c>
      <c r="B10883" s="17"/>
      <c r="C10883" s="17"/>
      <c r="D10883" s="18"/>
      <c r="E10883" s="19"/>
      <c r="F10883" s="17"/>
      <c r="G10883" s="17"/>
      <c r="H10883" s="25"/>
    </row>
    <row r="10884" spans="1:8" ht="15.75" customHeight="1" x14ac:dyDescent="0.25">
      <c r="A10884" s="17" t="inlineStr">
        <is>
          <t>Address line (redacted)</t>
        </is>
      </c>
      <c r="B10884" s="17"/>
      <c r="C10884" s="17"/>
      <c r="D10884" s="256" t="s">
        <v>2025</v>
      </c>
      <c r="E10884" s="257"/>
      <c r="F10884" s="18"/>
      <c r="G10884" s="17"/>
      <c r="H10884" s="25"/>
    </row>
    <row r="10885" spans="1:8" ht="15.75" customHeight="1" x14ac:dyDescent="0.25">
      <c r="A10885" s="17"/>
      <c r="D10885" s="263"/>
      <c r="E10885" s="264"/>
      <c r="F10885" s="18"/>
      <c r="G10885" s="17"/>
      <c r="H10885" s="25"/>
    </row>
    <row r="10886" spans="1:8" ht="15.75" customHeight="1" x14ac:dyDescent="0.25">
      <c r="A10886" s="17" t="s">
        <v>34</v>
      </c>
      <c r="B10886" s="17"/>
      <c r="C10886" s="17"/>
      <c r="D10886" s="18"/>
      <c r="E10886" s="17"/>
      <c r="F10886" s="18"/>
      <c r="G10886" s="17"/>
      <c r="H10886" s="25"/>
    </row>
    <row r="10887" spans="1:8" ht="15.75" customHeight="1" x14ac:dyDescent="0.25">
      <c r="A10887" s="17" t="s">
        <v>35</v>
      </c>
      <c r="B10887" s="17"/>
      <c r="C10887" s="17"/>
      <c r="D10887" s="18"/>
      <c r="E10887" s="17"/>
      <c r="F10887" s="18"/>
      <c r="G10887" s="17"/>
      <c r="H10887" s="25"/>
    </row>
    <row r="10888" spans="1:8" ht="15.75" customHeight="1" x14ac:dyDescent="0.25">
      <c r="A10888" s="17" t="s">
        <v>36</v>
      </c>
      <c r="B10888" s="17"/>
      <c r="C10888" s="17"/>
      <c r="D10888" s="18"/>
      <c r="E10888" s="17"/>
      <c r="F10888" s="18"/>
      <c r="G10888" s="17"/>
      <c r="H10888" s="25"/>
    </row>
    <row r="10889" spans="1:8" ht="15.75" customHeight="1" x14ac:dyDescent="0.25">
      <c r="A10889" s="26" t="s">
        <v>37</v>
      </c>
      <c r="B10889" s="27" t="s">
        <v>38</v>
      </c>
      <c r="C10889" s="401"/>
      <c r="D10889" s="1006" t="s">
        <v>39</v>
      </c>
      <c r="E10889" s="403" t="s">
        <v>40</v>
      </c>
      <c r="F10889" s="30" t="s">
        <v>41</v>
      </c>
      <c r="G10889" s="31" t="s">
        <v>42</v>
      </c>
      <c r="H10889" s="33" t="s">
        <v>43</v>
      </c>
    </row>
    <row r="10890" spans="1:8" ht="15.75" customHeight="1" x14ac:dyDescent="0.25">
      <c r="A10890" s="47">
        <v>27</v>
      </c>
      <c r="B10890" s="103" t="s">
        <v>1914</v>
      </c>
      <c r="C10890" s="651" t="s">
        <v>405</v>
      </c>
      <c r="D10890" s="194">
        <v>3</v>
      </c>
      <c r="E10890" s="108">
        <v>5</v>
      </c>
      <c r="F10890" s="194">
        <v>14</v>
      </c>
      <c r="G10890" s="50">
        <v>1</v>
      </c>
      <c r="H10890" s="45">
        <f>+G10890*F10890</f>
      </c>
    </row>
    <row r="10891" spans="1:8" ht="15.75" customHeight="1" x14ac:dyDescent="0.25">
      <c r="A10891" s="47">
        <v>28</v>
      </c>
      <c r="B10891" s="103" t="s">
        <v>1914</v>
      </c>
      <c r="C10891" s="651" t="s">
        <v>405</v>
      </c>
      <c r="D10891" s="194"/>
      <c r="E10891" s="108"/>
      <c r="F10891" s="194">
        <v>1</v>
      </c>
      <c r="G10891" s="224" t="s">
        <v>571</v>
      </c>
      <c r="H10891" s="45"/>
    </row>
    <row r="10892" spans="1:8" ht="15.75" customHeight="1" x14ac:dyDescent="0.25">
      <c r="A10892" s="47">
        <v>29</v>
      </c>
      <c r="B10892" s="103" t="s">
        <v>642</v>
      </c>
      <c r="C10892" s="322" t="s">
        <v>1969</v>
      </c>
      <c r="D10892" s="194">
        <v>3</v>
      </c>
      <c r="E10892" s="108">
        <v>5</v>
      </c>
      <c r="F10892" s="194">
        <v>14</v>
      </c>
      <c r="G10892" s="50">
        <v>1</v>
      </c>
      <c r="H10892" s="45">
        <f>+G10892*F10892</f>
      </c>
    </row>
    <row r="10893" spans="1:8" ht="15.75" customHeight="1" x14ac:dyDescent="0.25">
      <c r="A10893" s="47">
        <v>30</v>
      </c>
      <c r="B10893" s="103" t="s">
        <v>642</v>
      </c>
      <c r="C10893" s="322" t="s">
        <v>1969</v>
      </c>
      <c r="D10893" s="194"/>
      <c r="E10893" s="108"/>
      <c r="F10893" s="194">
        <v>1</v>
      </c>
      <c r="G10893" s="224" t="s">
        <v>571</v>
      </c>
      <c r="H10893" s="45"/>
    </row>
    <row r="10894" spans="1:8" ht="15.75" customHeight="1" x14ac:dyDescent="0.25">
      <c r="A10894" s="47">
        <v>31</v>
      </c>
      <c r="B10894" s="103" t="s">
        <v>2026</v>
      </c>
      <c r="C10894" s="323" t="s">
        <v>373</v>
      </c>
      <c r="D10894" s="194">
        <v>5</v>
      </c>
      <c r="E10894" s="108">
        <v>5</v>
      </c>
      <c r="F10894" s="194">
        <v>24</v>
      </c>
      <c r="G10894" s="50">
        <v>1</v>
      </c>
      <c r="H10894" s="45">
        <f>+G10894*F10894</f>
      </c>
    </row>
    <row r="10895" spans="1:8" ht="15.75" customHeight="1" x14ac:dyDescent="0.25">
      <c r="A10895" s="47">
        <v>32</v>
      </c>
      <c r="B10895" s="103" t="s">
        <v>2026</v>
      </c>
      <c r="C10895" s="323" t="s">
        <v>373</v>
      </c>
      <c r="D10895" s="194"/>
      <c r="E10895" s="108"/>
      <c r="F10895" s="194">
        <v>1</v>
      </c>
      <c r="G10895" s="224" t="s">
        <v>571</v>
      </c>
      <c r="H10895" s="45"/>
    </row>
    <row r="10896" spans="1:8" ht="15.75" customHeight="1" x14ac:dyDescent="0.25">
      <c r="A10896" s="47">
        <v>33</v>
      </c>
      <c r="B10896" s="103" t="s">
        <v>1977</v>
      </c>
      <c r="C10896" s="323" t="s">
        <v>403</v>
      </c>
      <c r="D10896" s="194">
        <v>5</v>
      </c>
      <c r="E10896" s="108">
        <v>5</v>
      </c>
      <c r="F10896" s="194">
        <v>23</v>
      </c>
      <c r="G10896" s="50">
        <v>1</v>
      </c>
      <c r="H10896" s="45">
        <f>+G10896*F10896</f>
      </c>
    </row>
    <row r="10897" spans="1:15" ht="15.75" customHeight="1" x14ac:dyDescent="0.25">
      <c r="A10897" s="47">
        <v>34</v>
      </c>
      <c r="B10897" s="103" t="s">
        <v>1977</v>
      </c>
      <c r="C10897" s="323" t="s">
        <v>403</v>
      </c>
      <c r="D10897" s="194"/>
      <c r="E10897" s="108"/>
      <c r="F10897" s="194">
        <v>2</v>
      </c>
      <c r="G10897" s="224" t="s">
        <v>571</v>
      </c>
      <c r="H10897" s="45"/>
    </row>
    <row r="10898" spans="1:15" ht="15.75" customHeight="1" x14ac:dyDescent="0.25">
      <c r="A10898" s="47">
        <v>35</v>
      </c>
      <c r="B10898" s="103" t="s">
        <v>1725</v>
      </c>
      <c r="C10898" s="542"/>
      <c r="D10898" s="194">
        <v>1.5</v>
      </c>
      <c r="E10898" s="108">
        <v>10</v>
      </c>
      <c r="F10898" s="194">
        <v>12.6</v>
      </c>
      <c r="G10898" s="50">
        <v>1</v>
      </c>
      <c r="H10898" s="45">
        <f>+G10898*F10898</f>
      </c>
      <c r="J10898" s="304"/>
      <c r="K10898" s="304"/>
      <c r="L10898" s="304"/>
      <c r="M10898" s="304"/>
      <c r="N10898" s="304"/>
      <c r="O10898" s="304"/>
    </row>
    <row r="10899" spans="1:15" ht="15.75" customHeight="1" x14ac:dyDescent="0.25">
      <c r="A10899" s="47">
        <v>36</v>
      </c>
      <c r="B10899" s="103" t="s">
        <v>1725</v>
      </c>
      <c r="C10899" s="542"/>
      <c r="D10899" s="194"/>
      <c r="E10899" s="108"/>
      <c r="F10899" s="194">
        <v>2.4</v>
      </c>
      <c r="G10899" s="224" t="s">
        <v>571</v>
      </c>
      <c r="H10899" s="45"/>
      <c r="J10899" s="304"/>
      <c r="K10899" s="304"/>
      <c r="L10899" s="304"/>
      <c r="M10899" s="304"/>
      <c r="N10899" s="304"/>
      <c r="O10899" s="304"/>
    </row>
    <row r="10900" spans="1:15" ht="15.75" customHeight="1" x14ac:dyDescent="0.25">
      <c r="A10900" s="47">
        <v>37</v>
      </c>
      <c r="B10900" s="103" t="s">
        <v>1166</v>
      </c>
      <c r="C10900" s="651" t="s">
        <v>87</v>
      </c>
      <c r="D10900" s="194">
        <v>2</v>
      </c>
      <c r="E10900" s="108">
        <v>5</v>
      </c>
      <c r="F10900" s="194">
        <v>9.34</v>
      </c>
      <c r="G10900" s="50">
        <v>1</v>
      </c>
      <c r="H10900" s="45">
        <f>+G10900*F10900</f>
      </c>
      <c r="J10900" s="304"/>
      <c r="K10900" s="304"/>
      <c r="L10900" s="304"/>
      <c r="M10900" s="304"/>
      <c r="N10900" s="304"/>
      <c r="O10900" s="304"/>
    </row>
    <row r="10901" spans="1:15" ht="15.75" customHeight="1" x14ac:dyDescent="0.25">
      <c r="A10901" s="47">
        <v>38</v>
      </c>
      <c r="B10901" s="103" t="s">
        <v>1166</v>
      </c>
      <c r="C10901" s="510"/>
      <c r="D10901" s="194"/>
      <c r="E10901" s="108"/>
      <c r="F10901" s="194">
        <v>0.66</v>
      </c>
      <c r="G10901" s="224" t="s">
        <v>571</v>
      </c>
      <c r="H10901" s="45"/>
      <c r="J10901" s="304"/>
      <c r="K10901" s="304"/>
      <c r="L10901" s="304"/>
      <c r="M10901" s="304"/>
      <c r="N10901" s="304"/>
      <c r="O10901" s="304"/>
    </row>
    <row r="10902" spans="1:15" ht="15.75" customHeight="1" x14ac:dyDescent="0.25">
      <c r="A10902" s="47"/>
      <c r="B10902" s="404" t="s">
        <v>354</v>
      </c>
      <c r="C10902" s="405"/>
      <c r="D10902" s="194"/>
      <c r="E10902" s="108"/>
      <c r="F10902" s="194"/>
      <c r="G10902" s="43"/>
      <c r="H10902" s="45"/>
    </row>
    <row r="10903" spans="1:15" ht="15.75" customHeight="1" x14ac:dyDescent="0.25">
      <c r="A10903" s="47">
        <v>39</v>
      </c>
      <c r="B10903" s="1007" t="s">
        <v>322</v>
      </c>
      <c r="C10903" s="1007" t="s">
        <v>512</v>
      </c>
      <c r="D10903" s="194">
        <v>1</v>
      </c>
      <c r="E10903" s="108">
        <v>140</v>
      </c>
      <c r="F10903" s="194">
        <v>100</v>
      </c>
      <c r="G10903" s="43">
        <v>1</v>
      </c>
      <c r="H10903" s="45">
        <f>+G10903*F10903</f>
      </c>
    </row>
    <row r="10904" spans="1:15" ht="15.75" customHeight="1" x14ac:dyDescent="0.25">
      <c r="A10904" s="47">
        <v>40</v>
      </c>
      <c r="B10904" s="1007" t="s">
        <v>322</v>
      </c>
      <c r="C10904" s="1007" t="s">
        <v>512</v>
      </c>
      <c r="D10904" s="194"/>
      <c r="E10904" s="108"/>
      <c r="F10904" s="194">
        <v>40</v>
      </c>
      <c r="G10904" s="224" t="s">
        <v>571</v>
      </c>
      <c r="H10904" s="45"/>
    </row>
    <row r="10905" spans="1:15" ht="15.75" customHeight="1" x14ac:dyDescent="0.25">
      <c r="A10905" s="47"/>
      <c r="B10905" s="404" t="s">
        <v>825</v>
      </c>
      <c r="C10905" s="405"/>
      <c r="D10905" s="194"/>
      <c r="E10905" s="108"/>
      <c r="F10905" s="194"/>
      <c r="G10905" s="43"/>
      <c r="H10905" s="45"/>
    </row>
    <row r="10906" spans="1:15" ht="15.75" customHeight="1" x14ac:dyDescent="0.25">
      <c r="A10906" s="47">
        <v>41</v>
      </c>
      <c r="B10906" s="208" t="s">
        <v>2027</v>
      </c>
      <c r="C10906" s="194" t="s">
        <v>508</v>
      </c>
      <c r="D10906" s="50">
        <v>20</v>
      </c>
      <c r="E10906" s="50">
        <v>25</v>
      </c>
      <c r="F10906" s="194">
        <v>200</v>
      </c>
      <c r="G10906" s="50">
        <v>1</v>
      </c>
      <c r="H10906" s="45">
        <f t="shared" ref="H10906:H10907" si="427">+G10906*F10906</f>
      </c>
    </row>
    <row r="10907" spans="1:15" ht="15.75" customHeight="1" x14ac:dyDescent="0.25">
      <c r="A10907" s="47">
        <v>42</v>
      </c>
      <c r="B10907" s="208" t="s">
        <v>2028</v>
      </c>
      <c r="C10907" s="194" t="s">
        <v>509</v>
      </c>
      <c r="D10907" s="50"/>
      <c r="E10907" s="50"/>
      <c r="F10907" s="194">
        <f>425-F10906</f>
      </c>
      <c r="G10907" s="50">
        <v>1</v>
      </c>
      <c r="H10907" s="45">
        <f t="shared" si="427"/>
      </c>
    </row>
    <row r="10908" spans="1:15" ht="15.75" customHeight="1" x14ac:dyDescent="0.25">
      <c r="A10908" s="47">
        <v>43</v>
      </c>
      <c r="B10908" s="208" t="s">
        <v>2028</v>
      </c>
      <c r="C10908" s="194" t="s">
        <v>509</v>
      </c>
      <c r="D10908" s="50"/>
      <c r="E10908" s="50"/>
      <c r="F10908" s="194">
        <v>75</v>
      </c>
      <c r="G10908" s="224" t="s">
        <v>571</v>
      </c>
      <c r="H10908" s="45"/>
    </row>
    <row r="10909" spans="1:15" ht="15.75" customHeight="1" x14ac:dyDescent="0.25">
      <c r="A10909" s="47"/>
      <c r="B10909" s="333"/>
      <c r="C10909" s="334"/>
      <c r="D10909" s="194"/>
      <c r="E10909" s="194"/>
      <c r="F10909" s="43"/>
      <c r="G10909" s="194"/>
      <c r="H10909" s="45"/>
    </row>
    <row r="10910" spans="1:15" ht="15.75" customHeight="1" x14ac:dyDescent="0.25">
      <c r="A10910" s="62"/>
      <c r="B10910" s="63"/>
      <c r="C10910" s="64" t="s">
        <v>58</v>
      </c>
      <c r="D10910" s="338"/>
      <c r="E10910" s="28"/>
      <c r="F10910" s="338">
        <f>SUM(F10845:F10909)</f>
      </c>
      <c r="G10910" s="339"/>
      <c r="H10910" s="328">
        <f>SUM(H10846:H10909)</f>
      </c>
    </row>
    <row r="10911" spans="1:15" ht="15.75" customHeight="1" x14ac:dyDescent="0.25">
      <c r="A10911" s="69"/>
      <c r="B10911" s="70"/>
      <c r="C10911" s="70"/>
      <c r="D10911" s="71"/>
      <c r="E10911" s="70"/>
      <c r="F10911" s="72"/>
      <c r="G10911" s="73"/>
      <c r="H10911" s="74"/>
    </row>
    <row r="10912" spans="1:15" ht="15.75" customHeight="1" x14ac:dyDescent="0.25">
      <c r="A10912" s="85" t="s">
        <v>72</v>
      </c>
      <c r="B10912" s="85"/>
      <c r="C10912" s="85"/>
      <c r="D10912" s="85"/>
      <c r="E10912" s="85"/>
      <c r="F10912" s="85"/>
      <c r="G10912" s="85"/>
      <c r="H10912" s="85"/>
    </row>
    <row r="10913" spans="1:8" ht="15.75" customHeight="1" x14ac:dyDescent="0.25">
      <c r="A10913" s="76"/>
      <c r="B10913" s="76"/>
      <c r="C10913" s="76"/>
      <c r="D10913" s="77" t="s">
        <v>59</v>
      </c>
      <c r="E10913" s="76" t="s">
        <v>60</v>
      </c>
      <c r="F10913" s="76"/>
      <c r="G10913" s="17"/>
      <c r="H10913" s="25"/>
    </row>
    <row r="10914" spans="1:8" ht="15.75" customHeight="1" x14ac:dyDescent="0.25">
      <c r="A10914" s="76"/>
      <c r="B10914" s="76"/>
      <c r="C10914" s="76"/>
      <c r="D10914" s="77"/>
      <c r="E10914" s="76"/>
      <c r="F10914" s="76"/>
      <c r="G10914" s="17"/>
      <c r="H10914" s="25"/>
    </row>
    <row r="10915" spans="1:8" ht="15.75" customHeight="1" x14ac:dyDescent="0.25">
      <c r="A10915" s="76"/>
      <c r="B10915" s="76"/>
      <c r="C10915" s="76"/>
      <c r="D10915" s="77"/>
      <c r="E10915" s="76" t="s">
        <v>61</v>
      </c>
      <c r="F10915" s="76"/>
      <c r="G10915" s="17"/>
      <c r="H10915" s="25"/>
    </row>
    <row r="10916" spans="1:8" ht="15.75" customHeight="1" x14ac:dyDescent="0.25">
      <c r="D10916" s="9"/>
      <c r="H10916" s="9"/>
    </row>
    <row r="10917" spans="1:8" ht="15.75" customHeight="1" x14ac:dyDescent="0.25">
      <c r="D10917" s="9"/>
      <c r="H10917" s="9"/>
    </row>
    <row r="10918" spans="1:8" ht="15.75" customHeight="1" x14ac:dyDescent="0.25">
      <c r="D10918" s="9"/>
      <c r="H10918" s="9"/>
    </row>
    <row r="10919" spans="1:8" ht="15.75" customHeight="1" x14ac:dyDescent="0.25">
      <c r="D10919" s="9"/>
      <c r="H10919" s="9"/>
    </row>
    <row r="10920" spans="1:8" ht="15.75" customHeight="1" x14ac:dyDescent="0.25">
      <c r="D10920" s="9"/>
      <c r="H10920" s="9"/>
    </row>
    <row r="10921" spans="1:8" ht="15.75" customHeight="1" x14ac:dyDescent="0.25">
      <c r="D10921" s="9"/>
      <c r="H10921" s="9"/>
    </row>
    <row r="10922" spans="1:8" ht="15.75" customHeight="1" x14ac:dyDescent="0.25">
      <c r="D10922" s="9"/>
      <c r="H10922" s="9"/>
    </row>
    <row r="10923" spans="1:8" ht="15.75" customHeight="1" x14ac:dyDescent="0.25">
      <c r="D10923" s="9"/>
      <c r="H10923" s="9"/>
    </row>
    <row r="10924" spans="1:8" ht="15.75" customHeight="1" x14ac:dyDescent="0.25">
      <c r="D10924" s="9"/>
      <c r="H10924" s="9"/>
    </row>
    <row r="10925" spans="1:8" ht="15.75" customHeight="1" x14ac:dyDescent="0.25">
      <c r="A10925" s="10" t="s">
        <v>21</v>
      </c>
      <c r="B10925" s="10"/>
      <c r="C10925" s="10"/>
      <c r="D10925" s="10"/>
      <c r="E10925" s="10"/>
      <c r="F10925" s="10"/>
      <c r="G10925" s="10"/>
      <c r="H10925" s="10"/>
    </row>
    <row r="10926" spans="1:8" ht="15.75" customHeight="1" x14ac:dyDescent="0.25">
      <c r="A10926" s="17" t="s">
        <v>28</v>
      </c>
      <c r="B10926" s="17"/>
      <c r="C10926" s="86"/>
      <c r="D10926" s="18"/>
      <c r="E10926" s="17"/>
      <c r="F10926" s="19" t="s">
        <v>24</v>
      </c>
      <c r="G10926" s="21" t="s">
        <v>1481</v>
      </c>
      <c r="H10926" s="22"/>
    </row>
    <row r="10927" spans="1:8" ht="15.75" customHeight="1" x14ac:dyDescent="0.25">
      <c r="A10927" s="17" t="inlineStr">
        <is>
          <t>Dealer-004</t>
        </is>
      </c>
      <c r="B10927" s="17"/>
      <c r="C10927" s="86"/>
      <c r="D10927" s="18"/>
      <c r="E10927" s="17"/>
      <c r="F10927" s="19" t="s">
        <v>29</v>
      </c>
      <c r="G10927" s="17" t="s">
        <v>1485</v>
      </c>
      <c r="H10927" s="18"/>
    </row>
    <row r="10928" spans="1:8" ht="15.75" customHeight="1" x14ac:dyDescent="0.25">
      <c r="A10928" s="17" t="inlineStr">
        <is>
          <t>Address line (redacted)</t>
        </is>
      </c>
      <c r="B10928" s="17"/>
      <c r="C10928" s="998"/>
      <c r="D10928" s="998"/>
      <c r="E10928" s="998"/>
      <c r="F10928" s="998"/>
      <c r="G10928" s="17"/>
      <c r="H10928" s="25"/>
    </row>
    <row r="10929" spans="1:8" ht="15.75" customHeight="1" x14ac:dyDescent="0.25">
      <c r="A10929" s="17" t="inlineStr">
        <is>
          <t>Address line (redacted)</t>
        </is>
      </c>
      <c r="B10929" s="17"/>
      <c r="C10929" s="998"/>
      <c r="D10929" s="998"/>
      <c r="E10929" s="998"/>
      <c r="F10929" s="998"/>
      <c r="G10929" s="17"/>
      <c r="H10929" s="25"/>
    </row>
    <row r="10930" spans="1:8" ht="15.75" customHeight="1" x14ac:dyDescent="0.25">
      <c r="A10930" s="17"/>
      <c r="B10930" s="17"/>
      <c r="C10930" s="998"/>
      <c r="D10930" s="998"/>
      <c r="E10930" s="998"/>
      <c r="F10930" s="998"/>
      <c r="H10930" s="25"/>
    </row>
    <row r="10931" spans="1:8" ht="15.75" customHeight="1" x14ac:dyDescent="0.25">
      <c r="A10931" s="17" t="s">
        <v>79</v>
      </c>
      <c r="B10931" s="17"/>
      <c r="C10931" s="17"/>
      <c r="D10931" s="18"/>
      <c r="E10931" s="17"/>
      <c r="F10931" s="18"/>
      <c r="G10931" s="17"/>
      <c r="H10931" s="25"/>
    </row>
    <row r="10932" spans="1:8" ht="15.75" customHeight="1" x14ac:dyDescent="0.25">
      <c r="A10932" s="17" t="s">
        <v>35</v>
      </c>
      <c r="B10932" s="17"/>
      <c r="C10932" s="17"/>
      <c r="D10932" s="18"/>
      <c r="E10932" s="17"/>
      <c r="F10932" s="18"/>
      <c r="G10932" s="17"/>
      <c r="H10932" s="25"/>
    </row>
    <row r="10933" spans="1:8" ht="15.75" customHeight="1" x14ac:dyDescent="0.25">
      <c r="A10933" s="17" t="s">
        <v>36</v>
      </c>
      <c r="B10933" s="17"/>
      <c r="C10933" s="17"/>
      <c r="D10933" s="18"/>
      <c r="E10933" s="17"/>
      <c r="F10933" s="18"/>
      <c r="G10933" s="17"/>
      <c r="H10933" s="25"/>
    </row>
    <row r="10934" spans="1:8" ht="15.75" customHeight="1" x14ac:dyDescent="0.25">
      <c r="A10934" s="89" t="s">
        <v>37</v>
      </c>
      <c r="B10934" s="90" t="s">
        <v>38</v>
      </c>
      <c r="C10934" s="90"/>
      <c r="D10934" s="91" t="s">
        <v>39</v>
      </c>
      <c r="E10934" s="91" t="s">
        <v>40</v>
      </c>
      <c r="F10934" s="92" t="s">
        <v>41</v>
      </c>
      <c r="G10934" s="93" t="s">
        <v>42</v>
      </c>
      <c r="H10934" s="94" t="s">
        <v>43</v>
      </c>
    </row>
    <row r="10935" spans="1:8" ht="15.75" customHeight="1" x14ac:dyDescent="0.3">
      <c r="A10935" s="47"/>
      <c r="B10935" s="95"/>
      <c r="C10935" s="95"/>
      <c r="D10935" s="96"/>
      <c r="E10935" s="96"/>
      <c r="F10935" s="50"/>
      <c r="G10935" s="50"/>
      <c r="H10935" s="45"/>
    </row>
    <row r="10936" spans="1:8" ht="15.75" customHeight="1" x14ac:dyDescent="0.25">
      <c r="A10936" s="102"/>
      <c r="B10936" s="190" t="s">
        <v>803</v>
      </c>
      <c r="C10936" s="190"/>
      <c r="D10936" s="194"/>
      <c r="E10936" s="50"/>
      <c r="F10936" s="106"/>
      <c r="G10936" s="50"/>
      <c r="H10936" s="45"/>
    </row>
    <row r="10937" spans="1:8" ht="15.75" customHeight="1" x14ac:dyDescent="0.25">
      <c r="A10937" s="102">
        <v>1</v>
      </c>
      <c r="B10937" s="103" t="s">
        <v>107</v>
      </c>
      <c r="C10937" s="1000"/>
      <c r="D10937" s="194">
        <v>8</v>
      </c>
      <c r="E10937" s="194">
        <v>100</v>
      </c>
      <c r="F10937" s="106">
        <f t="shared" ref="F10937:F10938" si="428">+E10937*D10937</f>
      </c>
      <c r="G10937" s="50">
        <v>1</v>
      </c>
      <c r="H10937" s="45">
        <f t="shared" ref="H10937:H10938" si="429">+G10937*F10937</f>
      </c>
    </row>
    <row r="10938" spans="1:8" ht="15.75" customHeight="1" x14ac:dyDescent="0.25">
      <c r="A10938" s="102">
        <v>2</v>
      </c>
      <c r="B10938" s="103" t="s">
        <v>108</v>
      </c>
      <c r="C10938" s="1000"/>
      <c r="D10938" s="194">
        <v>2</v>
      </c>
      <c r="E10938" s="194">
        <v>100</v>
      </c>
      <c r="F10938" s="106">
        <f t="shared" si="428"/>
      </c>
      <c r="G10938" s="43">
        <v>1</v>
      </c>
      <c r="H10938" s="45">
        <f t="shared" si="429"/>
      </c>
    </row>
    <row r="10939" spans="1:8" ht="15.75" customHeight="1" x14ac:dyDescent="0.25">
      <c r="A10939" s="102"/>
      <c r="B10939" s="103"/>
      <c r="C10939" s="1000"/>
      <c r="D10939" s="194"/>
      <c r="E10939" s="108"/>
      <c r="F10939" s="106"/>
      <c r="G10939" s="50"/>
      <c r="H10939" s="45"/>
    </row>
    <row r="10940" spans="1:8" ht="15.75" customHeight="1" x14ac:dyDescent="0.25">
      <c r="A10940" s="102"/>
      <c r="B10940" s="103"/>
      <c r="C10940" s="157"/>
      <c r="D10940" s="108"/>
      <c r="E10940" s="108"/>
      <c r="F10940" s="106"/>
      <c r="G10940" s="50"/>
      <c r="H10940" s="45"/>
    </row>
    <row r="10941" spans="1:8" ht="15.75" customHeight="1" x14ac:dyDescent="0.25">
      <c r="A10941" s="102"/>
      <c r="B10941" s="213"/>
      <c r="C10941" s="231"/>
      <c r="D10941" s="108"/>
      <c r="E10941" s="108"/>
      <c r="F10941" s="108"/>
      <c r="G10941" s="109"/>
      <c r="H10941" s="110"/>
    </row>
    <row r="10942" spans="1:8" ht="15.75" customHeight="1" x14ac:dyDescent="0.25">
      <c r="A10942" s="102"/>
      <c r="B10942" s="213"/>
      <c r="C10942" s="231"/>
      <c r="D10942" s="108"/>
      <c r="E10942" s="108"/>
      <c r="F10942" s="108"/>
      <c r="G10942" s="109"/>
      <c r="H10942" s="110"/>
    </row>
    <row r="10943" spans="1:8" ht="15.75" customHeight="1" x14ac:dyDescent="0.25">
      <c r="A10943" s="116"/>
      <c r="B10943" s="117"/>
      <c r="C10943" s="118" t="s">
        <v>58</v>
      </c>
      <c r="D10943" s="119">
        <f>SUM(D10936:D10942)</f>
      </c>
      <c r="E10943" s="119"/>
      <c r="F10943" s="119">
        <f>SUM(F10936:F10942)</f>
      </c>
      <c r="G10943" s="120"/>
      <c r="H10943" s="121">
        <f>SUM(H10937:H10942)</f>
      </c>
    </row>
    <row r="10944" spans="1:8" ht="15.75" customHeight="1" x14ac:dyDescent="0.25">
      <c r="A10944" s="122"/>
      <c r="B10944" s="123"/>
      <c r="C10944" s="124"/>
      <c r="D10944" s="60"/>
      <c r="E10944" s="125"/>
      <c r="F10944" s="125"/>
      <c r="G10944" s="126"/>
      <c r="H10944" s="74"/>
    </row>
    <row r="10945" spans="1:8" ht="15.75" customHeight="1" x14ac:dyDescent="0.25">
      <c r="A10945" s="127"/>
      <c r="B10945" s="18"/>
      <c r="C10945" s="18"/>
      <c r="D10945" s="77" t="s">
        <v>59</v>
      </c>
      <c r="E10945" s="76" t="s">
        <v>60</v>
      </c>
      <c r="F10945" s="76"/>
      <c r="G10945" s="17"/>
      <c r="H10945" s="25"/>
    </row>
    <row r="10946" spans="1:8" ht="15.75" customHeight="1" x14ac:dyDescent="0.25">
      <c r="A10946" s="127"/>
      <c r="B10946" s="18"/>
      <c r="C10946" s="18"/>
      <c r="D10946" s="77"/>
      <c r="E10946" s="76"/>
      <c r="F10946" s="76"/>
      <c r="G10946" s="17"/>
      <c r="H10946" s="25"/>
    </row>
    <row r="10947" spans="1:8" ht="15.75" customHeight="1" x14ac:dyDescent="0.25">
      <c r="A10947" s="76"/>
      <c r="B10947" s="76"/>
      <c r="C10947" s="76"/>
      <c r="D10947" s="77"/>
      <c r="E10947" s="76" t="s">
        <v>61</v>
      </c>
      <c r="F10947" s="76"/>
      <c r="G10947" s="17"/>
      <c r="H10947" s="25"/>
    </row>
    <row r="10948" spans="1:8" ht="15.75" customHeight="1" x14ac:dyDescent="0.25">
      <c r="D10948" s="9"/>
      <c r="H10948" s="9"/>
    </row>
    <row r="10949" spans="1:8" ht="15.75" customHeight="1" x14ac:dyDescent="0.25">
      <c r="D10949" s="9"/>
      <c r="H10949" s="9"/>
    </row>
    <row r="10950" spans="1:8" ht="15.75" customHeight="1" x14ac:dyDescent="0.25">
      <c r="D10950" s="9"/>
      <c r="H10950" s="9"/>
    </row>
    <row r="10951" spans="1:8" ht="15.75" customHeight="1" x14ac:dyDescent="0.25">
      <c r="D10951" s="9"/>
      <c r="H10951" s="9"/>
    </row>
    <row r="10952" spans="1:8" ht="15.75" customHeight="1" x14ac:dyDescent="0.25">
      <c r="D10952" s="9"/>
      <c r="H10952" s="9"/>
    </row>
    <row r="10953" spans="1:8" ht="15.75" customHeight="1" x14ac:dyDescent="0.25">
      <c r="D10953" s="9"/>
      <c r="H10953" s="9"/>
    </row>
    <row r="10954" spans="1:8" ht="15.75" customHeight="1" x14ac:dyDescent="0.25">
      <c r="D10954" s="9"/>
      <c r="H10954" s="9"/>
    </row>
    <row r="10955" spans="1:8" ht="15.75" customHeight="1" x14ac:dyDescent="0.25">
      <c r="D10955" s="9"/>
      <c r="H10955" s="9"/>
    </row>
    <row r="10956" spans="1:8" ht="15.75" customHeight="1" x14ac:dyDescent="0.25">
      <c r="D10956" s="9"/>
      <c r="H10956" s="9"/>
    </row>
    <row r="10957" spans="1:8" ht="15.75" customHeight="1" x14ac:dyDescent="0.25">
      <c r="D10957" s="9"/>
      <c r="H10957" s="9"/>
    </row>
    <row r="10958" spans="1:8" ht="15.75" customHeight="1" x14ac:dyDescent="0.25">
      <c r="D10958" s="9"/>
      <c r="H10958" s="9"/>
    </row>
    <row r="10959" spans="1:8" ht="15.75" customHeight="1" x14ac:dyDescent="0.25">
      <c r="D10959" s="9"/>
      <c r="H10959" s="9"/>
    </row>
    <row r="10960" spans="1:8" ht="15.75" customHeight="1" x14ac:dyDescent="0.25">
      <c r="D10960" s="9"/>
      <c r="H10960" s="9"/>
    </row>
    <row r="10961" spans="1:8" ht="15.75" customHeight="1" x14ac:dyDescent="0.25">
      <c r="D10961" s="9"/>
      <c r="H10961" s="9"/>
    </row>
    <row r="10962" spans="1:8" ht="15.75" customHeight="1" x14ac:dyDescent="0.25">
      <c r="D10962" s="9"/>
      <c r="H10962" s="9"/>
    </row>
    <row r="10963" spans="1:8" ht="15.75" customHeight="1" x14ac:dyDescent="0.25">
      <c r="D10963" s="9"/>
      <c r="H10963" s="9"/>
    </row>
    <row r="10964" spans="1:8" ht="15.75" customHeight="1" x14ac:dyDescent="0.25">
      <c r="D10964" s="9"/>
      <c r="H10964" s="9"/>
    </row>
    <row r="10965" spans="1:8" ht="15.75" customHeight="1" x14ac:dyDescent="0.25">
      <c r="D10965" s="9"/>
      <c r="H10965" s="9"/>
    </row>
    <row r="10966" spans="1:8" ht="15.75" customHeight="1" x14ac:dyDescent="0.25">
      <c r="D10966" s="9"/>
      <c r="H10966" s="9"/>
    </row>
    <row r="10967" spans="1:8" ht="15.75" customHeight="1" x14ac:dyDescent="0.25">
      <c r="D10967" s="9"/>
      <c r="H10967" s="9"/>
    </row>
    <row r="10968" spans="1:8" ht="15.75" customHeight="1" x14ac:dyDescent="0.25">
      <c r="D10968" s="9"/>
      <c r="H10968" s="9"/>
    </row>
    <row r="10969" spans="1:8" ht="15.75" customHeight="1" x14ac:dyDescent="0.25">
      <c r="D10969" s="9"/>
      <c r="H10969" s="9"/>
    </row>
    <row r="10970" spans="1:8" ht="15.75" customHeight="1" x14ac:dyDescent="0.25">
      <c r="D10970" s="9"/>
      <c r="H10970" s="9"/>
    </row>
    <row r="10971" spans="1:8" ht="15.75" customHeight="1" x14ac:dyDescent="0.25">
      <c r="A10971" s="36" t="s">
        <v>21</v>
      </c>
      <c r="B10971" s="36"/>
      <c r="C10971" s="36"/>
      <c r="D10971" s="36"/>
      <c r="E10971" s="36"/>
      <c r="F10971" s="36"/>
      <c r="G10971" s="36"/>
      <c r="H10971" s="36"/>
    </row>
    <row r="10972" spans="1:8" ht="15.75" customHeight="1" x14ac:dyDescent="0.25">
      <c r="A10972" s="17" t="s">
        <v>28</v>
      </c>
      <c r="B10972" s="17"/>
      <c r="C10972" s="17"/>
      <c r="D10972" s="18"/>
      <c r="E10972" s="17"/>
      <c r="F10972" s="19" t="s">
        <v>24</v>
      </c>
      <c r="G10972" s="21" t="s">
        <v>1489</v>
      </c>
      <c r="H10972" s="22"/>
    </row>
    <row r="10973" spans="1:8" ht="15.75" customHeight="1" x14ac:dyDescent="0.25">
      <c r="A10973" s="17" t="inlineStr">
        <is>
          <t>Dealer-004</t>
        </is>
      </c>
      <c r="B10973" s="17"/>
      <c r="C10973" s="17"/>
      <c r="D10973" s="18"/>
      <c r="E10973" s="17"/>
      <c r="F10973" s="19" t="s">
        <v>29</v>
      </c>
      <c r="G10973" s="17" t="s">
        <v>1490</v>
      </c>
      <c r="H10973" s="18"/>
    </row>
    <row r="10974" spans="1:8" ht="15.75" customHeight="1" x14ac:dyDescent="0.25">
      <c r="A10974" s="17" t="inlineStr">
        <is>
          <t>Address line (redacted)</t>
        </is>
      </c>
      <c r="B10974" s="17"/>
      <c r="C10974" s="1023"/>
      <c r="D10974" s="999"/>
      <c r="E10974" s="1024"/>
      <c r="F10974" s="1023"/>
      <c r="G10974" s="17"/>
      <c r="H10974" s="25"/>
    </row>
    <row r="10975" spans="1:8" ht="15.75" customHeight="1" x14ac:dyDescent="0.25">
      <c r="A10975" s="17" t="inlineStr">
        <is>
          <t>Address line (redacted)</t>
        </is>
      </c>
      <c r="B10975" s="17"/>
      <c r="C10975" s="1023"/>
      <c r="D10975" s="1025"/>
      <c r="E10975" s="1025"/>
      <c r="F10975" s="999"/>
      <c r="G10975" s="17"/>
      <c r="H10975" s="25"/>
    </row>
    <row r="10976" spans="1:8" ht="15.75" customHeight="1" x14ac:dyDescent="0.25">
      <c r="A10976" s="17"/>
      <c r="C10976" s="990"/>
      <c r="D10976" s="1025"/>
      <c r="E10976" s="1025"/>
      <c r="F10976" s="999"/>
      <c r="G10976" s="17"/>
      <c r="H10976" s="25"/>
    </row>
    <row r="10977" spans="1:8" ht="15.75" customHeight="1" x14ac:dyDescent="0.25">
      <c r="A10977" s="17" t="s">
        <v>34</v>
      </c>
      <c r="B10977" s="17"/>
      <c r="C10977" s="17"/>
      <c r="D10977" s="18"/>
      <c r="E10977" s="17"/>
      <c r="F10977" s="18"/>
      <c r="G10977" s="17"/>
      <c r="H10977" s="25"/>
    </row>
    <row r="10978" spans="1:8" ht="15.75" customHeight="1" x14ac:dyDescent="0.25">
      <c r="A10978" s="17" t="s">
        <v>35</v>
      </c>
      <c r="B10978" s="17"/>
      <c r="C10978" s="17"/>
      <c r="D10978" s="18"/>
      <c r="E10978" s="17"/>
      <c r="F10978" s="18"/>
      <c r="G10978" s="17"/>
      <c r="H10978" s="25"/>
    </row>
    <row r="10979" spans="1:8" ht="15.75" customHeight="1" x14ac:dyDescent="0.25">
      <c r="A10979" s="17" t="s">
        <v>36</v>
      </c>
      <c r="B10979" s="17"/>
      <c r="C10979" s="17"/>
      <c r="D10979" s="18"/>
      <c r="E10979" s="17"/>
      <c r="F10979" s="18"/>
      <c r="G10979" s="17"/>
      <c r="H10979" s="25"/>
    </row>
    <row r="10980" spans="1:8" ht="15.75" customHeight="1" x14ac:dyDescent="0.25">
      <c r="A10980" s="26" t="s">
        <v>37</v>
      </c>
      <c r="B10980" s="27" t="s">
        <v>38</v>
      </c>
      <c r="C10980" s="401"/>
      <c r="D10980" s="1006" t="s">
        <v>39</v>
      </c>
      <c r="E10980" s="403" t="s">
        <v>40</v>
      </c>
      <c r="F10980" s="30" t="s">
        <v>41</v>
      </c>
      <c r="G10980" s="31" t="s">
        <v>42</v>
      </c>
      <c r="H10980" s="33" t="s">
        <v>43</v>
      </c>
    </row>
    <row r="10981" spans="1:8" ht="15.75" customHeight="1" x14ac:dyDescent="0.25">
      <c r="A10981" s="560"/>
      <c r="B10981" s="1026" t="s">
        <v>575</v>
      </c>
      <c r="C10981" s="1027"/>
      <c r="D10981" s="557"/>
      <c r="E10981" s="602"/>
      <c r="F10981" s="557"/>
      <c r="G10981" s="566"/>
      <c r="H10981" s="570"/>
    </row>
    <row r="10982" spans="1:8" ht="15.75" customHeight="1" x14ac:dyDescent="0.25">
      <c r="A10982" s="1028">
        <v>1</v>
      </c>
      <c r="B10982" s="567" t="s">
        <v>1563</v>
      </c>
      <c r="C10982" s="905" t="s">
        <v>508</v>
      </c>
      <c r="D10982" s="563">
        <v>16</v>
      </c>
      <c r="E10982" s="563">
        <v>25</v>
      </c>
      <c r="F10982" s="557">
        <v>750</v>
      </c>
      <c r="G10982" s="637">
        <v>1</v>
      </c>
      <c r="H10982" s="570">
        <f>+G10982*F10982</f>
      </c>
    </row>
    <row r="10983" spans="1:8" ht="15.75" customHeight="1" x14ac:dyDescent="0.25">
      <c r="A10983" s="1028">
        <v>2</v>
      </c>
      <c r="B10983" s="567" t="s">
        <v>1563</v>
      </c>
      <c r="C10983" s="905" t="s">
        <v>508</v>
      </c>
      <c r="D10983" s="568"/>
      <c r="E10983" s="568"/>
      <c r="F10983" s="557">
        <v>150</v>
      </c>
      <c r="G10983" s="224" t="s">
        <v>571</v>
      </c>
      <c r="H10983" s="570"/>
    </row>
    <row r="10984" spans="1:8" ht="15.75" customHeight="1" x14ac:dyDescent="0.25">
      <c r="A10984" s="1028">
        <v>3</v>
      </c>
      <c r="B10984" s="567" t="s">
        <v>2029</v>
      </c>
      <c r="C10984" s="905" t="s">
        <v>509</v>
      </c>
      <c r="D10984" s="628">
        <v>4</v>
      </c>
      <c r="E10984" s="602">
        <v>25</v>
      </c>
      <c r="F10984" s="557">
        <f>+E10984*D10984</f>
      </c>
      <c r="G10984" s="50">
        <v>1</v>
      </c>
      <c r="H10984" s="570">
        <f t="shared" ref="H10984:H10985" si="430">+G10984*F10984</f>
      </c>
    </row>
    <row r="10985" spans="1:8" ht="15.75" customHeight="1" x14ac:dyDescent="0.25">
      <c r="A10985" s="1028">
        <v>4</v>
      </c>
      <c r="B10985" s="567" t="s">
        <v>602</v>
      </c>
      <c r="C10985" s="325" t="s">
        <v>488</v>
      </c>
      <c r="D10985" s="563">
        <v>20</v>
      </c>
      <c r="E10985" s="563">
        <v>25</v>
      </c>
      <c r="F10985" s="557">
        <v>450</v>
      </c>
      <c r="G10985" s="637">
        <v>1</v>
      </c>
      <c r="H10985" s="570">
        <f t="shared" si="430"/>
      </c>
    </row>
    <row r="10986" spans="1:8" ht="15.75" customHeight="1" x14ac:dyDescent="0.25">
      <c r="A10986" s="1028">
        <v>5</v>
      </c>
      <c r="B10986" s="567" t="s">
        <v>602</v>
      </c>
      <c r="C10986" s="325" t="s">
        <v>488</v>
      </c>
      <c r="D10986" s="568"/>
      <c r="E10986" s="568"/>
      <c r="F10986" s="557">
        <v>50</v>
      </c>
      <c r="G10986" s="224" t="s">
        <v>571</v>
      </c>
      <c r="H10986" s="570"/>
    </row>
    <row r="10987" spans="1:8" ht="15.75" customHeight="1" x14ac:dyDescent="0.25">
      <c r="A10987" s="1028">
        <v>6</v>
      </c>
      <c r="B10987" s="567" t="s">
        <v>585</v>
      </c>
      <c r="C10987" s="325" t="s">
        <v>489</v>
      </c>
      <c r="D10987" s="563">
        <v>20</v>
      </c>
      <c r="E10987" s="563">
        <v>25</v>
      </c>
      <c r="F10987" s="557">
        <v>450</v>
      </c>
      <c r="G10987" s="566">
        <v>1</v>
      </c>
      <c r="H10987" s="570">
        <f>+G10987*F10987</f>
      </c>
    </row>
    <row r="10988" spans="1:8" ht="15.75" customHeight="1" x14ac:dyDescent="0.25">
      <c r="A10988" s="1028">
        <v>7</v>
      </c>
      <c r="B10988" s="567" t="s">
        <v>585</v>
      </c>
      <c r="C10988" s="325" t="s">
        <v>489</v>
      </c>
      <c r="D10988" s="568"/>
      <c r="E10988" s="568"/>
      <c r="F10988" s="557">
        <v>50</v>
      </c>
      <c r="G10988" s="224" t="s">
        <v>571</v>
      </c>
      <c r="H10988" s="570"/>
    </row>
    <row r="10989" spans="1:8" ht="15.75" customHeight="1" x14ac:dyDescent="0.25">
      <c r="A10989" s="1028">
        <v>8</v>
      </c>
      <c r="B10989" s="567" t="s">
        <v>172</v>
      </c>
      <c r="C10989" s="762" t="s">
        <v>501</v>
      </c>
      <c r="D10989" s="563">
        <v>20</v>
      </c>
      <c r="E10989" s="563">
        <v>25</v>
      </c>
      <c r="F10989" s="557">
        <v>410</v>
      </c>
      <c r="G10989" s="637">
        <v>1</v>
      </c>
      <c r="H10989" s="570">
        <f>+G10989*F10989</f>
      </c>
    </row>
    <row r="10990" spans="1:8" ht="15.75" customHeight="1" x14ac:dyDescent="0.25">
      <c r="A10990" s="1028">
        <v>9</v>
      </c>
      <c r="B10990" s="567" t="s">
        <v>172</v>
      </c>
      <c r="C10990" s="762" t="s">
        <v>501</v>
      </c>
      <c r="D10990" s="568"/>
      <c r="E10990" s="568"/>
      <c r="F10990" s="557">
        <v>90</v>
      </c>
      <c r="G10990" s="224" t="s">
        <v>571</v>
      </c>
      <c r="H10990" s="570"/>
    </row>
    <row r="10991" spans="1:8" ht="15.75" customHeight="1" x14ac:dyDescent="0.25">
      <c r="A10991" s="1028">
        <v>10</v>
      </c>
      <c r="B10991" s="567" t="s">
        <v>176</v>
      </c>
      <c r="C10991" s="762" t="s">
        <v>504</v>
      </c>
      <c r="D10991" s="602">
        <v>4</v>
      </c>
      <c r="E10991" s="602">
        <v>25</v>
      </c>
      <c r="F10991" s="557">
        <f>+E10991*D10991</f>
      </c>
      <c r="G10991" s="566">
        <v>1</v>
      </c>
      <c r="H10991" s="570">
        <f>+G10991*F10991</f>
      </c>
    </row>
    <row r="10992" spans="1:8" ht="15.75" customHeight="1" x14ac:dyDescent="0.25">
      <c r="A10992" s="47"/>
      <c r="B10992" s="1007"/>
      <c r="C10992" s="542"/>
      <c r="D10992" s="194"/>
      <c r="E10992" s="194"/>
      <c r="F10992" s="194"/>
      <c r="G10992" s="43"/>
      <c r="H10992" s="45"/>
    </row>
    <row r="10993" spans="1:8" ht="15.75" customHeight="1" x14ac:dyDescent="0.25">
      <c r="A10993" s="62"/>
      <c r="B10993" s="63"/>
      <c r="C10993" s="64" t="s">
        <v>58</v>
      </c>
      <c r="D10993" s="338">
        <f>SUM(D10982:D10992)</f>
      </c>
      <c r="E10993" s="28"/>
      <c r="F10993" s="338">
        <f>SUM(F10982:F10992)</f>
      </c>
      <c r="G10993" s="339"/>
      <c r="H10993" s="328">
        <f>SUM(H10982:H10992)</f>
      </c>
    </row>
    <row r="10994" spans="1:8" ht="15.75" customHeight="1" x14ac:dyDescent="0.25">
      <c r="A10994" s="69"/>
      <c r="B10994" s="70"/>
      <c r="C10994" s="70"/>
      <c r="D10994" s="71"/>
      <c r="E10994" s="70"/>
      <c r="F10994" s="72"/>
      <c r="G10994" s="73"/>
      <c r="H10994" s="74"/>
    </row>
    <row r="10995" spans="1:8" ht="15.75" customHeight="1" x14ac:dyDescent="0.25">
      <c r="A10995" s="85" t="s">
        <v>72</v>
      </c>
      <c r="B10995" s="85"/>
      <c r="C10995" s="85"/>
      <c r="D10995" s="77" t="s">
        <v>59</v>
      </c>
      <c r="E10995" s="76" t="s">
        <v>60</v>
      </c>
      <c r="F10995" s="76"/>
      <c r="G10995" s="85"/>
      <c r="H10995" s="85"/>
    </row>
    <row r="10996" spans="1:8" ht="15.75" customHeight="1" x14ac:dyDescent="0.25">
      <c r="D10996" s="9"/>
      <c r="H10996" s="9"/>
    </row>
    <row r="10997" spans="1:8" ht="15.75" customHeight="1" x14ac:dyDescent="0.25">
      <c r="D10997" s="9"/>
      <c r="E10997" s="6" t="s">
        <v>2030</v>
      </c>
      <c r="H10997" s="9"/>
    </row>
    <row r="10998" spans="1:8" ht="15.75" customHeight="1" x14ac:dyDescent="0.25">
      <c r="D10998" s="9"/>
      <c r="H10998" s="9"/>
    </row>
    <row r="10999" spans="1:8" ht="15.75" customHeight="1" x14ac:dyDescent="0.25">
      <c r="D10999" s="9"/>
      <c r="H10999" s="9"/>
    </row>
    <row r="11000" spans="1:8" ht="15.75" customHeight="1" x14ac:dyDescent="0.25">
      <c r="D11000" s="9"/>
      <c r="H11000" s="9"/>
    </row>
    <row r="11001" spans="1:8" ht="15.75" customHeight="1" x14ac:dyDescent="0.25">
      <c r="D11001" s="9"/>
      <c r="H11001" s="9"/>
    </row>
    <row r="11002" spans="1:8" ht="15.75" customHeight="1" x14ac:dyDescent="0.25">
      <c r="D11002" s="9"/>
      <c r="H11002" s="9"/>
    </row>
    <row r="11003" spans="1:8" ht="15.75" customHeight="1" x14ac:dyDescent="0.25">
      <c r="D11003" s="9"/>
      <c r="H11003" s="9"/>
    </row>
    <row r="11004" spans="1:8" ht="15.75" customHeight="1" x14ac:dyDescent="0.25">
      <c r="D11004" s="9"/>
      <c r="H11004" s="9"/>
    </row>
    <row r="11005" spans="1:8" ht="15.75" customHeight="1" x14ac:dyDescent="0.25">
      <c r="D11005" s="9"/>
      <c r="H11005" s="9"/>
    </row>
    <row r="11006" spans="1:8" ht="15.75" customHeight="1" x14ac:dyDescent="0.25">
      <c r="D11006" s="9"/>
      <c r="H11006" s="9"/>
    </row>
    <row r="11007" spans="1:8" ht="15.75" customHeight="1" x14ac:dyDescent="0.25">
      <c r="D11007" s="9"/>
      <c r="H11007" s="9"/>
    </row>
    <row r="11008" spans="1:8" ht="15.75" customHeight="1" x14ac:dyDescent="0.25">
      <c r="D11008" s="9"/>
      <c r="H11008" s="9"/>
    </row>
    <row r="11009" spans="1:8" ht="15.75" customHeight="1" x14ac:dyDescent="0.25">
      <c r="D11009" s="9"/>
      <c r="H11009" s="9"/>
    </row>
    <row r="11010" spans="1:8" ht="15.75" customHeight="1" x14ac:dyDescent="0.25">
      <c r="D11010" s="9"/>
      <c r="H11010" s="9"/>
    </row>
    <row r="11011" spans="1:8" ht="15.75" customHeight="1" x14ac:dyDescent="0.25">
      <c r="D11011" s="9"/>
      <c r="H11011" s="9"/>
    </row>
    <row r="11012" spans="1:8" ht="15.75" customHeight="1" x14ac:dyDescent="0.25">
      <c r="D11012" s="9"/>
      <c r="H11012" s="9"/>
    </row>
    <row r="11013" spans="1:8" ht="15.75" customHeight="1" x14ac:dyDescent="0.25">
      <c r="D11013" s="9"/>
      <c r="H11013" s="9"/>
    </row>
    <row r="11014" spans="1:8" ht="15.75" customHeight="1" x14ac:dyDescent="0.25">
      <c r="D11014" s="9"/>
      <c r="H11014" s="9"/>
    </row>
    <row r="11015" spans="1:8" ht="15.75" customHeight="1" x14ac:dyDescent="0.25">
      <c r="D11015" s="9"/>
      <c r="H11015" s="9"/>
    </row>
    <row r="11016" spans="1:8" ht="15.75" customHeight="1" x14ac:dyDescent="0.25">
      <c r="D11016" s="9"/>
      <c r="H11016" s="9"/>
    </row>
    <row r="11017" spans="1:8" ht="15.75" customHeight="1" x14ac:dyDescent="0.25">
      <c r="A11017" s="36" t="s">
        <v>21</v>
      </c>
      <c r="B11017" s="36"/>
      <c r="C11017" s="36"/>
      <c r="D11017" s="36"/>
      <c r="E11017" s="36"/>
      <c r="F11017" s="36"/>
      <c r="G11017" s="36"/>
      <c r="H11017" s="36"/>
    </row>
    <row r="11018" spans="1:8" ht="15.75" customHeight="1" x14ac:dyDescent="0.25">
      <c r="A11018" s="17" t="s">
        <v>28</v>
      </c>
      <c r="B11018" s="17"/>
      <c r="C11018" s="17"/>
      <c r="D11018" s="18"/>
      <c r="E11018" s="17"/>
      <c r="F11018" s="19" t="s">
        <v>24</v>
      </c>
      <c r="G11018" s="21" t="s">
        <v>1489</v>
      </c>
      <c r="H11018" s="22"/>
    </row>
    <row r="11019" spans="1:8" ht="15.75" customHeight="1" x14ac:dyDescent="0.25">
      <c r="A11019" s="17" t="inlineStr">
        <is>
          <t>Dealer-009</t>
        </is>
      </c>
      <c r="B11019" s="17"/>
      <c r="C11019" s="17" t="inlineStr">
        <is>
          <t>ATTN: Contact-001</t>
        </is>
      </c>
      <c r="D11019" s="18"/>
      <c r="E11019" s="17"/>
      <c r="F11019" s="19" t="s">
        <v>29</v>
      </c>
      <c r="G11019" s="17" t="s">
        <v>2031</v>
      </c>
      <c r="H11019" s="18"/>
    </row>
    <row r="11020" spans="1:8" ht="15.75" customHeight="1" x14ac:dyDescent="0.25">
      <c r="A11020" s="17" t="inlineStr">
        <is>
          <t>Address line (redacted)</t>
        </is>
      </c>
      <c r="B11020" s="17"/>
      <c r="C11020" s="1023"/>
      <c r="D11020" s="999"/>
      <c r="E11020" s="1024"/>
      <c r="F11020" s="1023"/>
      <c r="G11020" s="17"/>
      <c r="H11020" s="25"/>
    </row>
    <row r="11021" spans="1:8" ht="15.75" customHeight="1" x14ac:dyDescent="0.25">
      <c r="A11021" s="17" t="inlineStr">
        <is>
          <t>Address line (redacted)</t>
        </is>
      </c>
      <c r="B11021" s="17"/>
      <c r="C11021" s="1023"/>
      <c r="D11021" s="1025"/>
      <c r="E11021" s="1025"/>
      <c r="F11021" s="999"/>
      <c r="G11021" s="17"/>
      <c r="H11021" s="25"/>
    </row>
    <row r="11022" spans="1:8" ht="15.75" customHeight="1" x14ac:dyDescent="0.25">
      <c r="A11022" s="17"/>
      <c r="C11022" s="990"/>
      <c r="D11022" s="1025"/>
      <c r="E11022" s="1025"/>
      <c r="F11022" s="999"/>
      <c r="G11022" s="17"/>
      <c r="H11022" s="25"/>
    </row>
    <row r="11023" spans="1:8" ht="15.75" customHeight="1" x14ac:dyDescent="0.25">
      <c r="A11023" s="17" t="s">
        <v>34</v>
      </c>
      <c r="B11023" s="17"/>
      <c r="C11023" s="17"/>
      <c r="D11023" s="18"/>
      <c r="E11023" s="17"/>
      <c r="F11023" s="18"/>
      <c r="G11023" s="17"/>
      <c r="H11023" s="25"/>
    </row>
    <row r="11024" spans="1:8" ht="15.75" customHeight="1" x14ac:dyDescent="0.25">
      <c r="A11024" s="17" t="s">
        <v>35</v>
      </c>
      <c r="B11024" s="17"/>
      <c r="C11024" s="17"/>
      <c r="D11024" s="18"/>
      <c r="E11024" s="17"/>
      <c r="F11024" s="18"/>
      <c r="G11024" s="17"/>
      <c r="H11024" s="25"/>
    </row>
    <row r="11025" spans="1:15" ht="15.75" customHeight="1" x14ac:dyDescent="0.25">
      <c r="A11025" s="17" t="s">
        <v>36</v>
      </c>
      <c r="B11025" s="17"/>
      <c r="C11025" s="17"/>
      <c r="D11025" s="18"/>
      <c r="E11025" s="17"/>
      <c r="F11025" s="18"/>
      <c r="G11025" s="17"/>
      <c r="H11025" s="25"/>
    </row>
    <row r="11026" spans="1:15" ht="15.75" customHeight="1" x14ac:dyDescent="0.25">
      <c r="A11026" s="26" t="s">
        <v>37</v>
      </c>
      <c r="B11026" s="27" t="s">
        <v>38</v>
      </c>
      <c r="C11026" s="401"/>
      <c r="D11026" s="1006" t="s">
        <v>39</v>
      </c>
      <c r="E11026" s="403" t="s">
        <v>40</v>
      </c>
      <c r="F11026" s="30" t="s">
        <v>41</v>
      </c>
      <c r="G11026" s="31" t="s">
        <v>42</v>
      </c>
      <c r="H11026" s="33" t="s">
        <v>43</v>
      </c>
    </row>
    <row r="11027" spans="1:15" ht="15.75" customHeight="1" x14ac:dyDescent="0.25">
      <c r="A11027" s="560"/>
      <c r="B11027" s="1026" t="s">
        <v>575</v>
      </c>
      <c r="C11027" s="1027"/>
      <c r="D11027" s="557"/>
      <c r="E11027" s="602"/>
      <c r="F11027" s="557"/>
      <c r="G11027" s="566"/>
      <c r="H11027" s="570"/>
    </row>
    <row r="11028" spans="1:15" ht="15.75" customHeight="1" x14ac:dyDescent="0.25">
      <c r="A11028" s="1028">
        <v>1</v>
      </c>
      <c r="B11028" s="567" t="s">
        <v>1563</v>
      </c>
      <c r="C11028" s="905" t="s">
        <v>508</v>
      </c>
      <c r="D11028" s="563">
        <v>80</v>
      </c>
      <c r="E11028" s="563">
        <v>25</v>
      </c>
      <c r="F11028" s="557">
        <v>1700</v>
      </c>
      <c r="G11028" s="637">
        <v>1</v>
      </c>
      <c r="H11028" s="570">
        <f>+G11028*F11028</f>
      </c>
      <c r="I11028" s="304"/>
      <c r="J11028" s="304"/>
      <c r="K11028" s="304"/>
      <c r="L11028" s="304"/>
      <c r="M11028" s="304"/>
      <c r="N11028" s="304"/>
      <c r="O11028" s="304"/>
    </row>
    <row r="11029" spans="1:15" ht="15.75" customHeight="1" x14ac:dyDescent="0.25">
      <c r="A11029" s="1028">
        <v>2</v>
      </c>
      <c r="B11029" s="567" t="s">
        <v>1563</v>
      </c>
      <c r="C11029" s="905" t="s">
        <v>508</v>
      </c>
      <c r="D11029" s="568"/>
      <c r="E11029" s="568"/>
      <c r="F11029" s="557">
        <v>300</v>
      </c>
      <c r="G11029" s="224" t="s">
        <v>571</v>
      </c>
      <c r="H11029" s="570"/>
      <c r="I11029" s="304"/>
      <c r="J11029" s="304"/>
      <c r="K11029" s="304"/>
      <c r="L11029" s="304"/>
      <c r="M11029" s="304"/>
      <c r="N11029" s="304"/>
      <c r="O11029" s="304"/>
    </row>
    <row r="11030" spans="1:15" ht="15.75" customHeight="1" x14ac:dyDescent="0.25">
      <c r="A11030" s="1028">
        <v>3</v>
      </c>
      <c r="B11030" s="567" t="s">
        <v>172</v>
      </c>
      <c r="C11030" s="762" t="s">
        <v>501</v>
      </c>
      <c r="D11030" s="563">
        <v>20</v>
      </c>
      <c r="E11030" s="563">
        <v>25</v>
      </c>
      <c r="F11030" s="557">
        <v>410</v>
      </c>
      <c r="G11030" s="637">
        <v>1</v>
      </c>
      <c r="H11030" s="570">
        <f>+G11030*F11030</f>
      </c>
      <c r="I11030" s="304"/>
    </row>
    <row r="11031" spans="1:15" ht="15.75" customHeight="1" x14ac:dyDescent="0.25">
      <c r="A11031" s="1028">
        <v>4</v>
      </c>
      <c r="B11031" s="567" t="s">
        <v>172</v>
      </c>
      <c r="C11031" s="762" t="s">
        <v>501</v>
      </c>
      <c r="D11031" s="568"/>
      <c r="E11031" s="568"/>
      <c r="F11031" s="557">
        <v>90</v>
      </c>
      <c r="G11031" s="224" t="s">
        <v>571</v>
      </c>
      <c r="H11031" s="570"/>
      <c r="I11031" s="304"/>
    </row>
    <row r="11032" spans="1:15" ht="15.75" customHeight="1" x14ac:dyDescent="0.25">
      <c r="A11032" s="1028">
        <v>5</v>
      </c>
      <c r="B11032" s="567" t="s">
        <v>160</v>
      </c>
      <c r="C11032" s="325" t="s">
        <v>495</v>
      </c>
      <c r="D11032" s="563">
        <v>4</v>
      </c>
      <c r="E11032" s="563">
        <v>25</v>
      </c>
      <c r="F11032" s="557">
        <v>95</v>
      </c>
      <c r="G11032" s="566">
        <v>1</v>
      </c>
      <c r="H11032" s="570">
        <f>+G11032*F11032</f>
      </c>
      <c r="I11032" s="304"/>
    </row>
    <row r="11033" spans="1:15" ht="15.75" customHeight="1" x14ac:dyDescent="0.25">
      <c r="A11033" s="1028">
        <v>6</v>
      </c>
      <c r="B11033" s="567" t="s">
        <v>160</v>
      </c>
      <c r="C11033" s="325" t="s">
        <v>495</v>
      </c>
      <c r="D11033" s="568"/>
      <c r="E11033" s="568"/>
      <c r="F11033" s="557">
        <v>5</v>
      </c>
      <c r="G11033" s="224" t="s">
        <v>571</v>
      </c>
      <c r="H11033" s="570"/>
      <c r="I11033" s="304"/>
    </row>
    <row r="11034" spans="1:15" ht="15.75" customHeight="1" x14ac:dyDescent="0.25">
      <c r="A11034" s="1028">
        <v>7</v>
      </c>
      <c r="B11034" s="567" t="s">
        <v>2032</v>
      </c>
      <c r="C11034" s="325" t="s">
        <v>492</v>
      </c>
      <c r="D11034" s="563">
        <v>4</v>
      </c>
      <c r="E11034" s="563">
        <v>25</v>
      </c>
      <c r="F11034" s="557">
        <v>95</v>
      </c>
      <c r="G11034" s="566">
        <v>1</v>
      </c>
      <c r="H11034" s="570">
        <f>+G11034*F11034</f>
      </c>
      <c r="I11034" s="304"/>
    </row>
    <row r="11035" spans="1:15" ht="15.75" customHeight="1" x14ac:dyDescent="0.25">
      <c r="A11035" s="1028">
        <v>8</v>
      </c>
      <c r="B11035" s="567" t="s">
        <v>2032</v>
      </c>
      <c r="C11035" s="325" t="s">
        <v>492</v>
      </c>
      <c r="D11035" s="568"/>
      <c r="E11035" s="568"/>
      <c r="F11035" s="557">
        <v>5</v>
      </c>
      <c r="G11035" s="224" t="s">
        <v>571</v>
      </c>
      <c r="H11035" s="570"/>
      <c r="I11035" s="304"/>
    </row>
    <row r="11036" spans="1:15" ht="15.75" customHeight="1" x14ac:dyDescent="0.25">
      <c r="A11036" s="1028">
        <v>9</v>
      </c>
      <c r="B11036" s="567" t="s">
        <v>602</v>
      </c>
      <c r="C11036" s="325" t="s">
        <v>488</v>
      </c>
      <c r="D11036" s="563">
        <v>20</v>
      </c>
      <c r="E11036" s="563">
        <v>25</v>
      </c>
      <c r="F11036" s="557">
        <v>450</v>
      </c>
      <c r="G11036" s="637">
        <v>1</v>
      </c>
      <c r="H11036" s="570">
        <f>+G11036*F11036</f>
      </c>
      <c r="I11036" s="304"/>
    </row>
    <row r="11037" spans="1:15" ht="15.75" customHeight="1" x14ac:dyDescent="0.25">
      <c r="A11037" s="1028">
        <v>10</v>
      </c>
      <c r="B11037" s="567" t="s">
        <v>602</v>
      </c>
      <c r="C11037" s="325" t="s">
        <v>488</v>
      </c>
      <c r="D11037" s="568"/>
      <c r="E11037" s="568"/>
      <c r="F11037" s="557">
        <v>50</v>
      </c>
      <c r="G11037" s="224" t="s">
        <v>571</v>
      </c>
      <c r="H11037" s="570"/>
      <c r="I11037" s="304"/>
    </row>
    <row r="11038" spans="1:15" ht="15.75" customHeight="1" x14ac:dyDescent="0.25">
      <c r="A11038" s="1028">
        <v>11</v>
      </c>
      <c r="B11038" s="567" t="s">
        <v>585</v>
      </c>
      <c r="C11038" s="325" t="s">
        <v>489</v>
      </c>
      <c r="D11038" s="563">
        <v>20</v>
      </c>
      <c r="E11038" s="563">
        <v>25</v>
      </c>
      <c r="F11038" s="557">
        <v>450</v>
      </c>
      <c r="G11038" s="566">
        <v>1</v>
      </c>
      <c r="H11038" s="570">
        <f>+G11038*F11038</f>
      </c>
      <c r="I11038" s="304"/>
      <c r="J11038" s="304"/>
      <c r="K11038" s="304"/>
      <c r="L11038" s="304"/>
      <c r="M11038" s="304"/>
      <c r="N11038" s="304"/>
      <c r="O11038" s="304"/>
    </row>
    <row r="11039" spans="1:15" ht="15.75" customHeight="1" x14ac:dyDescent="0.25">
      <c r="A11039" s="1028">
        <v>12</v>
      </c>
      <c r="B11039" s="567" t="s">
        <v>585</v>
      </c>
      <c r="C11039" s="325" t="s">
        <v>489</v>
      </c>
      <c r="D11039" s="568"/>
      <c r="E11039" s="568"/>
      <c r="F11039" s="557">
        <v>50</v>
      </c>
      <c r="G11039" s="224" t="s">
        <v>571</v>
      </c>
      <c r="H11039" s="570"/>
      <c r="I11039" s="304"/>
      <c r="J11039" s="304"/>
      <c r="K11039" s="304"/>
      <c r="L11039" s="304"/>
      <c r="M11039" s="304"/>
      <c r="N11039" s="304"/>
      <c r="O11039" s="304"/>
    </row>
    <row r="11040" spans="1:15" ht="15.75" customHeight="1" x14ac:dyDescent="0.25">
      <c r="A11040" s="1028">
        <v>13</v>
      </c>
      <c r="B11040" s="567" t="s">
        <v>2033</v>
      </c>
      <c r="C11040" s="1029" t="s">
        <v>63</v>
      </c>
      <c r="D11040" s="563">
        <v>8</v>
      </c>
      <c r="E11040" s="563">
        <v>25</v>
      </c>
      <c r="F11040" s="557">
        <v>190</v>
      </c>
      <c r="G11040" s="637">
        <v>1</v>
      </c>
      <c r="H11040" s="570">
        <f>+G11040*F11040</f>
      </c>
      <c r="I11040" s="304"/>
      <c r="J11040" s="304"/>
      <c r="K11040" s="304"/>
      <c r="L11040" s="304"/>
      <c r="M11040" s="304"/>
      <c r="N11040" s="304"/>
      <c r="O11040" s="304"/>
    </row>
    <row r="11041" spans="1:15" ht="15.75" customHeight="1" x14ac:dyDescent="0.25">
      <c r="A11041" s="1028">
        <v>14</v>
      </c>
      <c r="B11041" s="567" t="s">
        <v>2033</v>
      </c>
      <c r="C11041" s="1029" t="s">
        <v>63</v>
      </c>
      <c r="D11041" s="568"/>
      <c r="E11041" s="568"/>
      <c r="F11041" s="557">
        <v>10</v>
      </c>
      <c r="G11041" s="224" t="s">
        <v>571</v>
      </c>
      <c r="H11041" s="570"/>
      <c r="I11041" s="304"/>
      <c r="J11041" s="304"/>
      <c r="K11041" s="304"/>
      <c r="L11041" s="304"/>
      <c r="M11041" s="304"/>
      <c r="N11041" s="304"/>
      <c r="O11041" s="304"/>
    </row>
    <row r="11042" spans="1:15" ht="15.75" customHeight="1" x14ac:dyDescent="0.25">
      <c r="A11042" s="1028">
        <v>15</v>
      </c>
      <c r="B11042" s="208" t="s">
        <v>251</v>
      </c>
      <c r="C11042" s="325" t="s">
        <v>506</v>
      </c>
      <c r="D11042" s="187">
        <v>5</v>
      </c>
      <c r="E11042" s="187">
        <v>20</v>
      </c>
      <c r="F11042" s="194">
        <v>90</v>
      </c>
      <c r="G11042" s="43">
        <v>1</v>
      </c>
      <c r="H11042" s="45">
        <f>+G11042*F11042</f>
      </c>
      <c r="I11042" s="304"/>
    </row>
    <row r="11043" spans="1:15" ht="15.75" customHeight="1" x14ac:dyDescent="0.25">
      <c r="A11043" s="1028">
        <v>16</v>
      </c>
      <c r="B11043" s="208" t="s">
        <v>251</v>
      </c>
      <c r="C11043" s="325" t="s">
        <v>506</v>
      </c>
      <c r="D11043" s="189"/>
      <c r="E11043" s="189"/>
      <c r="F11043" s="194">
        <v>10</v>
      </c>
      <c r="G11043" s="224" t="s">
        <v>571</v>
      </c>
      <c r="H11043" s="45"/>
      <c r="I11043" s="304"/>
    </row>
    <row r="11044" spans="1:15" ht="15.75" customHeight="1" x14ac:dyDescent="0.25">
      <c r="A11044" s="47"/>
      <c r="B11044" s="404" t="s">
        <v>1071</v>
      </c>
      <c r="C11044" s="405"/>
      <c r="D11044" s="194"/>
      <c r="E11044" s="108"/>
      <c r="F11044" s="194"/>
      <c r="G11044" s="43"/>
      <c r="H11044" s="45"/>
      <c r="I11044" s="304"/>
    </row>
    <row r="11045" spans="1:15" ht="15.75" customHeight="1" x14ac:dyDescent="0.25">
      <c r="A11045" s="47">
        <v>17</v>
      </c>
      <c r="B11045" s="208" t="s">
        <v>1064</v>
      </c>
      <c r="C11045" s="194" t="s">
        <v>2034</v>
      </c>
      <c r="D11045" s="187">
        <v>54</v>
      </c>
      <c r="E11045" s="187">
        <v>1</v>
      </c>
      <c r="F11045" s="194">
        <v>50</v>
      </c>
      <c r="G11045" s="50">
        <v>1</v>
      </c>
      <c r="H11045" s="45">
        <f>+G11045*F11045</f>
      </c>
      <c r="I11045" s="304"/>
    </row>
    <row r="11046" spans="1:15" ht="15.75" customHeight="1" x14ac:dyDescent="0.25">
      <c r="A11046" s="47">
        <v>18</v>
      </c>
      <c r="B11046" s="208" t="s">
        <v>1064</v>
      </c>
      <c r="C11046" s="194" t="s">
        <v>2034</v>
      </c>
      <c r="D11046" s="189"/>
      <c r="E11046" s="189"/>
      <c r="F11046" s="194">
        <v>4</v>
      </c>
      <c r="G11046" s="224" t="s">
        <v>571</v>
      </c>
      <c r="H11046" s="45"/>
      <c r="I11046" s="304"/>
    </row>
    <row r="11047" spans="1:15" ht="15.75" customHeight="1" x14ac:dyDescent="0.25">
      <c r="A11047" s="47">
        <v>19</v>
      </c>
      <c r="B11047" s="208" t="s">
        <v>1065</v>
      </c>
      <c r="C11047" s="194" t="s">
        <v>2035</v>
      </c>
      <c r="D11047" s="187">
        <v>54</v>
      </c>
      <c r="E11047" s="187">
        <v>1</v>
      </c>
      <c r="F11047" s="194">
        <v>50</v>
      </c>
      <c r="G11047" s="50">
        <v>1</v>
      </c>
      <c r="H11047" s="45">
        <f>+G11047*F11047</f>
      </c>
      <c r="I11047" s="304"/>
    </row>
    <row r="11048" spans="1:15" ht="15.75" customHeight="1" x14ac:dyDescent="0.25">
      <c r="A11048" s="47">
        <v>20</v>
      </c>
      <c r="B11048" s="208" t="s">
        <v>1065</v>
      </c>
      <c r="C11048" s="194" t="s">
        <v>2035</v>
      </c>
      <c r="D11048" s="189"/>
      <c r="E11048" s="189"/>
      <c r="F11048" s="194">
        <v>4</v>
      </c>
      <c r="G11048" s="224" t="s">
        <v>571</v>
      </c>
      <c r="H11048" s="45"/>
      <c r="I11048" s="304"/>
    </row>
    <row r="11049" spans="1:15" ht="15.75" customHeight="1" x14ac:dyDescent="0.25">
      <c r="A11049" s="47"/>
      <c r="B11049" s="1030" t="s">
        <v>803</v>
      </c>
      <c r="C11049" s="1030"/>
      <c r="D11049" s="194"/>
      <c r="E11049" s="194"/>
      <c r="F11049" s="194"/>
      <c r="G11049" s="50"/>
      <c r="H11049" s="45"/>
      <c r="I11049" s="304"/>
    </row>
    <row r="11050" spans="1:15" ht="15.75" customHeight="1" x14ac:dyDescent="0.25">
      <c r="A11050" s="47">
        <v>21</v>
      </c>
      <c r="B11050" s="1007" t="s">
        <v>914</v>
      </c>
      <c r="C11050" s="542" t="s">
        <v>108</v>
      </c>
      <c r="D11050" s="194">
        <v>5</v>
      </c>
      <c r="E11050" s="194">
        <v>100</v>
      </c>
      <c r="F11050" s="194">
        <f>+E11050*D11050</f>
      </c>
      <c r="G11050" s="50">
        <v>1</v>
      </c>
      <c r="H11050" s="45">
        <f>+G11050*F11050</f>
      </c>
      <c r="I11050" s="304"/>
    </row>
    <row r="11051" spans="1:15" ht="15.75" customHeight="1" x14ac:dyDescent="0.25">
      <c r="A11051" s="47"/>
      <c r="B11051" s="1030" t="s">
        <v>10</v>
      </c>
      <c r="C11051" s="1030"/>
      <c r="D11051" s="194"/>
      <c r="E11051" s="194"/>
      <c r="F11051" s="194"/>
      <c r="G11051" s="50"/>
      <c r="H11051" s="45"/>
      <c r="I11051" s="304"/>
    </row>
    <row r="11052" spans="1:15" ht="15.75" customHeight="1" x14ac:dyDescent="0.25">
      <c r="A11052" s="47">
        <v>22</v>
      </c>
      <c r="B11052" s="1007">
        <v>507</v>
      </c>
      <c r="C11052" s="542" t="s">
        <v>578</v>
      </c>
      <c r="D11052" s="187">
        <v>1</v>
      </c>
      <c r="E11052" s="187">
        <v>500</v>
      </c>
      <c r="F11052" s="194">
        <v>350</v>
      </c>
      <c r="G11052" s="50">
        <v>1</v>
      </c>
      <c r="H11052" s="45">
        <f t="shared" ref="H11052:H11053" si="431">+G11052*F11052</f>
      </c>
      <c r="I11052" s="304"/>
    </row>
    <row r="11053" spans="1:15" ht="15.75" customHeight="1" x14ac:dyDescent="0.25">
      <c r="A11053" s="47">
        <v>23</v>
      </c>
      <c r="B11053" s="1007">
        <v>508</v>
      </c>
      <c r="C11053" s="542" t="s">
        <v>578</v>
      </c>
      <c r="D11053" s="232"/>
      <c r="E11053" s="232"/>
      <c r="F11053" s="194">
        <v>50</v>
      </c>
      <c r="G11053" s="50">
        <v>1</v>
      </c>
      <c r="H11053" s="45">
        <f t="shared" si="431"/>
      </c>
      <c r="I11053" s="304"/>
    </row>
    <row r="11054" spans="1:15" ht="15.75" customHeight="1" x14ac:dyDescent="0.25">
      <c r="A11054" s="47">
        <v>24</v>
      </c>
      <c r="B11054" s="1007">
        <v>508</v>
      </c>
      <c r="C11054" s="542" t="s">
        <v>578</v>
      </c>
      <c r="D11054" s="376"/>
      <c r="E11054" s="376"/>
      <c r="F11054" s="194">
        <v>100</v>
      </c>
      <c r="G11054" s="224" t="s">
        <v>571</v>
      </c>
      <c r="H11054" s="45"/>
    </row>
    <row r="11055" spans="1:15" ht="15.75" customHeight="1" x14ac:dyDescent="0.25">
      <c r="A11055" s="62"/>
      <c r="B11055" s="63"/>
      <c r="C11055" s="64" t="s">
        <v>58</v>
      </c>
      <c r="D11055" s="338">
        <f>SUM(D11028:D11054)</f>
      </c>
      <c r="E11055" s="28"/>
      <c r="F11055" s="338">
        <f>SUM(F10926:F11054)</f>
      </c>
      <c r="G11055" s="339"/>
      <c r="H11055" s="328">
        <f>SUM(H11028:H11054)</f>
      </c>
      <c r="I11055" s="304"/>
    </row>
    <row r="11056" spans="1:15" ht="15.75" customHeight="1" x14ac:dyDescent="0.25">
      <c r="A11056" s="69"/>
      <c r="B11056" s="70"/>
      <c r="C11056" s="70"/>
      <c r="D11056" s="71"/>
      <c r="E11056" s="70"/>
      <c r="F11056" s="72"/>
      <c r="G11056" s="73"/>
      <c r="H11056" s="74"/>
    </row>
    <row r="11057" spans="1:8" ht="15.75" customHeight="1" x14ac:dyDescent="0.25">
      <c r="A11057" s="85" t="s">
        <v>72</v>
      </c>
      <c r="B11057" s="85"/>
      <c r="C11057" s="85"/>
      <c r="D11057" s="77" t="s">
        <v>59</v>
      </c>
      <c r="E11057" s="76" t="s">
        <v>60</v>
      </c>
      <c r="F11057" s="76"/>
      <c r="G11057" s="85"/>
      <c r="H11057" s="85"/>
    </row>
    <row r="11058" spans="1:8" ht="15.75" customHeight="1" x14ac:dyDescent="0.25">
      <c r="A11058" s="76"/>
      <c r="B11058" s="76"/>
      <c r="C11058" s="76"/>
      <c r="D11058" s="77"/>
      <c r="F11058" s="76"/>
      <c r="G11058" s="17"/>
      <c r="H11058" s="25"/>
    </row>
    <row r="11059" spans="1:8" ht="15.75" customHeight="1" x14ac:dyDescent="0.25">
      <c r="A11059" s="76"/>
      <c r="B11059" s="76"/>
      <c r="C11059" s="76"/>
      <c r="D11059" s="77"/>
      <c r="E11059" s="76" t="s">
        <v>61</v>
      </c>
      <c r="F11059" s="76"/>
      <c r="G11059" s="17"/>
      <c r="H11059" s="25"/>
    </row>
    <row r="11060" spans="1:8" ht="15.75" customHeight="1" x14ac:dyDescent="0.25">
      <c r="A11060" s="76"/>
      <c r="B11060" s="76"/>
      <c r="C11060" s="76"/>
      <c r="D11060" s="77"/>
      <c r="E11060" s="76"/>
      <c r="F11060" s="76"/>
      <c r="G11060" s="17"/>
      <c r="H11060" s="25"/>
    </row>
    <row r="11061" spans="1:8" ht="15.75" customHeight="1" x14ac:dyDescent="0.25">
      <c r="A11061" s="76"/>
      <c r="B11061" s="76"/>
      <c r="C11061" s="76"/>
      <c r="D11061" s="77"/>
      <c r="E11061" s="76"/>
      <c r="F11061" s="76"/>
      <c r="G11061" s="17"/>
      <c r="H11061" s="25"/>
    </row>
    <row r="11062" spans="1:8" ht="15.75" customHeight="1" x14ac:dyDescent="0.25">
      <c r="A11062" s="76"/>
      <c r="B11062" s="76"/>
      <c r="C11062" s="76"/>
      <c r="D11062" s="77"/>
      <c r="E11062" s="76"/>
      <c r="F11062" s="76"/>
      <c r="G11062" s="17"/>
      <c r="H11062" s="25"/>
    </row>
    <row r="11063" spans="1:8" ht="15.75" customHeight="1" x14ac:dyDescent="0.25">
      <c r="A11063" s="36" t="s">
        <v>21</v>
      </c>
      <c r="B11063" s="36"/>
      <c r="C11063" s="36"/>
      <c r="D11063" s="36"/>
      <c r="E11063" s="36"/>
      <c r="F11063" s="36"/>
      <c r="G11063" s="36"/>
      <c r="H11063" s="36"/>
    </row>
    <row r="11064" spans="1:8" ht="15.75" customHeight="1" x14ac:dyDescent="0.25">
      <c r="A11064" s="17"/>
      <c r="B11064" s="17"/>
      <c r="C11064" s="17"/>
      <c r="D11064" s="18"/>
      <c r="E11064" s="17"/>
      <c r="F11064" s="17"/>
      <c r="G11064" s="17"/>
      <c r="H11064" s="24"/>
    </row>
    <row r="11065" spans="1:8" ht="15.75" customHeight="1" x14ac:dyDescent="0.25">
      <c r="A11065" s="17" t="s">
        <v>28</v>
      </c>
      <c r="B11065" s="17"/>
      <c r="C11065" s="17"/>
      <c r="D11065" s="18"/>
      <c r="E11065" s="17"/>
      <c r="F11065" s="19" t="s">
        <v>24</v>
      </c>
      <c r="G11065" s="21" t="s">
        <v>1496</v>
      </c>
      <c r="H11065" s="22"/>
    </row>
    <row r="11066" spans="1:8" ht="15.75" customHeight="1" x14ac:dyDescent="0.25">
      <c r="A11066" s="17" t="inlineStr">
        <is>
          <t>Dealer-004</t>
        </is>
      </c>
      <c r="B11066" s="17"/>
      <c r="C11066" s="17"/>
      <c r="D11066" s="18"/>
      <c r="E11066" s="17"/>
      <c r="F11066" s="19" t="s">
        <v>29</v>
      </c>
      <c r="G11066" s="17" t="s">
        <v>1497</v>
      </c>
      <c r="H11066" s="18"/>
    </row>
    <row r="11067" spans="1:8" ht="15.75" customHeight="1" x14ac:dyDescent="0.25">
      <c r="A11067" s="17" t="inlineStr">
        <is>
          <t>Address line (redacted)</t>
        </is>
      </c>
      <c r="B11067" s="17"/>
      <c r="C11067" s="17"/>
      <c r="D11067" s="18"/>
      <c r="E11067" s="19"/>
      <c r="F11067" s="17"/>
      <c r="G11067" s="17"/>
      <c r="H11067" s="25"/>
    </row>
    <row r="11068" spans="1:8" ht="15.75" customHeight="1" x14ac:dyDescent="0.25">
      <c r="A11068" s="17" t="inlineStr">
        <is>
          <t>Address line (redacted)</t>
        </is>
      </c>
      <c r="B11068" s="17"/>
      <c r="C11068" s="17"/>
      <c r="D11068" s="24"/>
      <c r="E11068" s="17"/>
      <c r="F11068" s="18"/>
      <c r="G11068" s="17"/>
      <c r="H11068" s="25"/>
    </row>
    <row r="11069" spans="1:8" ht="15.75" customHeight="1" x14ac:dyDescent="0.25">
      <c r="A11069" s="17"/>
      <c r="D11069" s="24"/>
      <c r="E11069" s="17"/>
      <c r="F11069" s="18"/>
      <c r="G11069" s="17"/>
      <c r="H11069" s="25"/>
    </row>
    <row r="11070" spans="1:8" ht="15.75" customHeight="1" x14ac:dyDescent="0.25">
      <c r="A11070" s="17" t="s">
        <v>34</v>
      </c>
      <c r="B11070" s="17"/>
      <c r="C11070" s="17"/>
      <c r="D11070" s="18"/>
      <c r="E11070" s="17"/>
      <c r="F11070" s="18"/>
      <c r="G11070" s="17"/>
      <c r="H11070" s="25"/>
    </row>
    <row r="11071" spans="1:8" ht="15.75" customHeight="1" x14ac:dyDescent="0.25">
      <c r="A11071" s="17" t="s">
        <v>35</v>
      </c>
      <c r="B11071" s="17"/>
      <c r="C11071" s="17"/>
      <c r="D11071" s="18"/>
      <c r="E11071" s="17"/>
      <c r="F11071" s="18"/>
      <c r="G11071" s="17"/>
      <c r="H11071" s="25"/>
    </row>
    <row r="11072" spans="1:8" ht="15.75" customHeight="1" x14ac:dyDescent="0.25">
      <c r="A11072" s="17" t="s">
        <v>36</v>
      </c>
      <c r="B11072" s="17"/>
      <c r="C11072" s="17"/>
      <c r="D11072" s="18"/>
      <c r="E11072" s="17"/>
      <c r="F11072" s="18"/>
      <c r="G11072" s="17"/>
      <c r="H11072" s="25"/>
    </row>
    <row r="11073" spans="1:8" ht="15.75" customHeight="1" x14ac:dyDescent="0.25">
      <c r="A11073" s="26" t="s">
        <v>37</v>
      </c>
      <c r="B11073" s="27" t="s">
        <v>38</v>
      </c>
      <c r="C11073" s="401"/>
      <c r="D11073" s="402" t="s">
        <v>39</v>
      </c>
      <c r="E11073" s="403" t="s">
        <v>40</v>
      </c>
      <c r="F11073" s="30" t="s">
        <v>41</v>
      </c>
      <c r="G11073" s="31" t="s">
        <v>42</v>
      </c>
      <c r="H11073" s="33" t="s">
        <v>43</v>
      </c>
    </row>
    <row r="11074" spans="1:8" ht="15.75" customHeight="1" x14ac:dyDescent="0.25">
      <c r="A11074" s="550"/>
      <c r="B11074" s="551"/>
      <c r="C11074" s="552"/>
      <c r="D11074" s="553"/>
      <c r="E11074" s="553"/>
      <c r="F11074" s="554"/>
      <c r="G11074" s="555"/>
      <c r="H11074" s="556"/>
    </row>
    <row r="11075" spans="1:8" ht="15.75" customHeight="1" x14ac:dyDescent="0.25">
      <c r="A11075" s="524"/>
      <c r="B11075" s="715" t="s">
        <v>564</v>
      </c>
      <c r="C11075" s="716"/>
      <c r="D11075" s="664"/>
      <c r="E11075" s="664"/>
      <c r="F11075" s="649"/>
      <c r="G11075" s="525"/>
      <c r="H11075" s="725"/>
    </row>
    <row r="11076" spans="1:8" ht="15.75" customHeight="1" x14ac:dyDescent="0.25">
      <c r="A11076" s="524">
        <v>1</v>
      </c>
      <c r="B11076" s="323" t="s">
        <v>1057</v>
      </c>
      <c r="C11076" s="429" t="s">
        <v>1887</v>
      </c>
      <c r="D11076" s="664">
        <v>94</v>
      </c>
      <c r="E11076" s="664">
        <v>1</v>
      </c>
      <c r="F11076" s="649">
        <f>+E11076*D11076</f>
      </c>
      <c r="G11076" s="772">
        <v>1</v>
      </c>
      <c r="H11076" s="725">
        <f>+G11076*F11076</f>
      </c>
    </row>
    <row r="11077" spans="1:8" ht="15.75" customHeight="1" x14ac:dyDescent="0.25">
      <c r="A11077" s="524"/>
      <c r="B11077" s="323"/>
      <c r="C11077" s="429"/>
      <c r="D11077" s="106"/>
      <c r="E11077" s="106"/>
      <c r="F11077" s="525"/>
      <c r="G11077" s="251"/>
      <c r="H11077" s="526"/>
    </row>
    <row r="11078" spans="1:8" ht="15" customHeight="1" x14ac:dyDescent="0.25">
      <c r="A11078" s="524"/>
      <c r="B11078" s="874" t="s">
        <v>2036</v>
      </c>
      <c r="C11078" s="875"/>
      <c r="D11078" s="106"/>
      <c r="E11078" s="106"/>
      <c r="F11078" s="525"/>
      <c r="G11078" s="251"/>
      <c r="H11078" s="526"/>
    </row>
    <row r="11079" spans="1:8" ht="15.75" customHeight="1" x14ac:dyDescent="0.25">
      <c r="A11079" s="524"/>
      <c r="B11079" s="876"/>
      <c r="C11079" s="877"/>
      <c r="D11079" s="106"/>
      <c r="E11079" s="106"/>
      <c r="F11079" s="525"/>
      <c r="G11079" s="251"/>
      <c r="H11079" s="526"/>
    </row>
    <row r="11080" spans="1:8" ht="15.75" customHeight="1" x14ac:dyDescent="0.25">
      <c r="A11080" s="524"/>
      <c r="B11080" s="876"/>
      <c r="C11080" s="877"/>
      <c r="D11080" s="106"/>
      <c r="E11080" s="106"/>
      <c r="F11080" s="525"/>
      <c r="G11080" s="251"/>
      <c r="H11080" s="526"/>
    </row>
    <row r="11081" spans="1:8" ht="15.75" customHeight="1" x14ac:dyDescent="0.25">
      <c r="A11081" s="524"/>
      <c r="B11081" s="878"/>
      <c r="C11081" s="879"/>
      <c r="D11081" s="106"/>
      <c r="E11081" s="106"/>
      <c r="F11081" s="525"/>
      <c r="G11081" s="251"/>
      <c r="H11081" s="526"/>
    </row>
    <row r="11082" spans="1:8" ht="15.75" customHeight="1" x14ac:dyDescent="0.25">
      <c r="A11082" s="524"/>
      <c r="B11082" s="323"/>
      <c r="C11082" s="429"/>
      <c r="D11082" s="106"/>
      <c r="E11082" s="106"/>
      <c r="F11082" s="525"/>
      <c r="G11082" s="251"/>
      <c r="H11082" s="526"/>
    </row>
    <row r="11083" spans="1:8" ht="15.75" customHeight="1" x14ac:dyDescent="0.25">
      <c r="A11083" s="524"/>
      <c r="B11083" s="323"/>
      <c r="C11083" s="429"/>
      <c r="D11083" s="106"/>
      <c r="E11083" s="106"/>
      <c r="F11083" s="525"/>
      <c r="G11083" s="251"/>
      <c r="H11083" s="526"/>
    </row>
    <row r="11084" spans="1:8" ht="15.75" customHeight="1" x14ac:dyDescent="0.25">
      <c r="A11084" s="524"/>
      <c r="B11084" s="323"/>
      <c r="C11084" s="880"/>
      <c r="D11084" s="247"/>
      <c r="E11084" s="247"/>
      <c r="F11084" s="679"/>
      <c r="G11084" s="681"/>
      <c r="H11084" s="683"/>
    </row>
    <row r="11085" spans="1:8" ht="15.75" customHeight="1" x14ac:dyDescent="0.25">
      <c r="A11085" s="62"/>
      <c r="B11085" s="63"/>
      <c r="C11085" s="397" t="s">
        <v>58</v>
      </c>
      <c r="D11085" s="28">
        <f>SUM(D11075:D11084)</f>
      </c>
      <c r="E11085" s="28"/>
      <c r="F11085" s="338">
        <f>SUM(F11075:F11084)</f>
      </c>
      <c r="G11085" s="339"/>
      <c r="H11085" s="328">
        <f>SUM(H11075:H11084)</f>
      </c>
    </row>
    <row r="11086" spans="1:8" ht="15.75" customHeight="1" x14ac:dyDescent="0.25">
      <c r="A11086" s="69"/>
      <c r="B11086" s="70"/>
      <c r="C11086" s="70"/>
      <c r="D11086" s="71"/>
      <c r="E11086" s="70"/>
      <c r="F11086" s="72"/>
      <c r="G11086" s="73"/>
      <c r="H11086" s="74"/>
    </row>
    <row r="11087" spans="1:8" ht="15.75" customHeight="1" x14ac:dyDescent="0.25">
      <c r="A11087" s="85" t="s">
        <v>72</v>
      </c>
      <c r="B11087" s="85"/>
      <c r="C11087" s="85"/>
      <c r="D11087" s="85"/>
      <c r="E11087" s="85"/>
      <c r="F11087" s="85"/>
      <c r="G11087" s="85"/>
      <c r="H11087" s="85"/>
    </row>
    <row r="11088" spans="1:8" ht="15.75" customHeight="1" x14ac:dyDescent="0.25">
      <c r="A11088" s="76"/>
      <c r="B11088" s="76"/>
      <c r="C11088" s="76"/>
      <c r="D11088" s="77" t="s">
        <v>59</v>
      </c>
      <c r="E11088" s="76" t="s">
        <v>60</v>
      </c>
      <c r="F11088" s="76"/>
      <c r="G11088" s="17"/>
      <c r="H11088" s="25"/>
    </row>
    <row r="11089" spans="1:8" ht="15.75" customHeight="1" x14ac:dyDescent="0.25">
      <c r="A11089" s="76"/>
      <c r="B11089" s="76"/>
      <c r="C11089" s="76"/>
      <c r="D11089" s="77"/>
      <c r="E11089" s="76"/>
      <c r="F11089" s="76"/>
      <c r="G11089" s="17"/>
      <c r="H11089" s="25"/>
    </row>
    <row r="11090" spans="1:8" ht="15.75" customHeight="1" x14ac:dyDescent="0.25">
      <c r="A11090" s="76"/>
      <c r="B11090" s="76"/>
      <c r="C11090" s="76"/>
      <c r="D11090" s="77"/>
      <c r="E11090" s="76" t="s">
        <v>61</v>
      </c>
      <c r="F11090" s="76"/>
      <c r="G11090" s="17"/>
      <c r="H11090" s="25"/>
    </row>
    <row r="11091" spans="1:8" ht="15.75" customHeight="1" x14ac:dyDescent="0.25">
      <c r="D11091" s="9"/>
      <c r="H11091" s="9"/>
    </row>
    <row r="11092" spans="1:8" ht="15.75" customHeight="1" x14ac:dyDescent="0.25">
      <c r="D11092" s="9"/>
      <c r="H11092" s="9"/>
    </row>
    <row r="11093" spans="1:8" ht="15.75" customHeight="1" x14ac:dyDescent="0.25">
      <c r="D11093" s="9"/>
      <c r="H11093" s="9"/>
    </row>
    <row r="11094" spans="1:8" ht="15.75" customHeight="1" x14ac:dyDescent="0.25">
      <c r="D11094" s="9"/>
      <c r="H11094" s="9"/>
    </row>
    <row r="11095" spans="1:8" ht="15.75" customHeight="1" x14ac:dyDescent="0.25">
      <c r="D11095" s="9"/>
      <c r="H11095" s="9"/>
    </row>
    <row r="11096" spans="1:8" ht="15.75" customHeight="1" x14ac:dyDescent="0.25">
      <c r="D11096" s="9"/>
      <c r="H11096" s="9"/>
    </row>
    <row r="11097" spans="1:8" ht="15.75" customHeight="1" x14ac:dyDescent="0.25">
      <c r="D11097" s="9"/>
      <c r="H11097" s="9"/>
    </row>
    <row r="11098" spans="1:8" ht="15.75" customHeight="1" x14ac:dyDescent="0.25">
      <c r="D11098" s="9"/>
      <c r="H11098" s="9"/>
    </row>
    <row r="11099" spans="1:8" ht="15.75" customHeight="1" x14ac:dyDescent="0.25">
      <c r="D11099" s="9"/>
      <c r="H11099" s="9"/>
    </row>
    <row r="11100" spans="1:8" ht="15.75" customHeight="1" x14ac:dyDescent="0.25">
      <c r="D11100" s="9"/>
      <c r="H11100" s="9"/>
    </row>
    <row r="11101" spans="1:8" ht="15.75" customHeight="1" x14ac:dyDescent="0.25">
      <c r="D11101" s="9"/>
      <c r="H11101" s="9"/>
    </row>
    <row r="11102" spans="1:8" ht="15.75" customHeight="1" x14ac:dyDescent="0.25">
      <c r="D11102" s="9"/>
      <c r="H11102" s="9"/>
    </row>
    <row r="11103" spans="1:8" ht="15.75" customHeight="1" x14ac:dyDescent="0.25">
      <c r="A11103" s="36" t="s">
        <v>21</v>
      </c>
      <c r="B11103" s="36"/>
      <c r="C11103" s="36"/>
      <c r="D11103" s="36"/>
      <c r="E11103" s="36"/>
      <c r="F11103" s="36"/>
      <c r="G11103" s="36"/>
      <c r="H11103" s="36"/>
    </row>
    <row r="11104" spans="1:8" ht="15.75" customHeight="1" x14ac:dyDescent="0.25">
      <c r="A11104" s="17"/>
      <c r="B11104" s="17"/>
      <c r="C11104" s="17"/>
      <c r="D11104" s="18"/>
      <c r="E11104" s="17"/>
      <c r="F11104" s="17"/>
      <c r="G11104" s="17"/>
      <c r="H11104" s="24"/>
    </row>
    <row r="11105" spans="1:8" ht="15.75" customHeight="1" x14ac:dyDescent="0.25">
      <c r="A11105" s="17" t="s">
        <v>28</v>
      </c>
      <c r="B11105" s="17"/>
      <c r="C11105" s="17"/>
      <c r="D11105" s="18"/>
      <c r="E11105" s="17"/>
      <c r="F11105" s="19" t="s">
        <v>24</v>
      </c>
      <c r="G11105" s="21" t="s">
        <v>1500</v>
      </c>
      <c r="H11105" s="22"/>
    </row>
    <row r="11106" spans="1:8" ht="15.75" customHeight="1" x14ac:dyDescent="0.3">
      <c r="A11106" s="17" t="inlineStr">
        <is>
          <t>Dealer-003</t>
        </is>
      </c>
      <c r="B11106" s="87"/>
      <c r="C11106" s="17"/>
      <c r="D11106" s="18"/>
      <c r="E11106" s="17"/>
      <c r="F11106" s="19" t="s">
        <v>29</v>
      </c>
      <c r="G11106" s="17" t="s">
        <v>1501</v>
      </c>
      <c r="H11106" s="18"/>
    </row>
    <row r="11107" spans="1:8" ht="15.75" customHeight="1" x14ac:dyDescent="0.3">
      <c r="A11107" s="17" t="inlineStr">
        <is>
          <t>Address line (redacted)</t>
        </is>
      </c>
      <c r="B11107" s="87"/>
      <c r="C11107" s="17"/>
      <c r="D11107" s="18"/>
      <c r="E11107" s="19"/>
      <c r="F11107" s="17"/>
      <c r="G11107" s="17"/>
      <c r="H11107" s="25"/>
    </row>
    <row r="11108" spans="1:8" ht="15.75" customHeight="1" x14ac:dyDescent="0.3">
      <c r="A11108" s="17" t="inlineStr">
        <is>
          <t>Address line (redacted)</t>
        </is>
      </c>
      <c r="B11108" s="87"/>
      <c r="C11108" s="17"/>
      <c r="D11108" s="24"/>
      <c r="E11108" s="17"/>
      <c r="F11108" s="18"/>
      <c r="G11108" s="17"/>
      <c r="H11108" s="25"/>
    </row>
    <row r="11109" spans="1:8" ht="15.75" customHeight="1" x14ac:dyDescent="0.25">
      <c r="A11109" s="17"/>
      <c r="D11109" s="24"/>
      <c r="E11109" s="17"/>
      <c r="F11109" s="18"/>
      <c r="G11109" s="17"/>
      <c r="H11109" s="25"/>
    </row>
    <row r="11110" spans="1:8" ht="15.75" customHeight="1" x14ac:dyDescent="0.25">
      <c r="A11110" s="17" t="s">
        <v>34</v>
      </c>
      <c r="B11110" s="17"/>
      <c r="C11110" s="17"/>
      <c r="D11110" s="18"/>
      <c r="E11110" s="17"/>
      <c r="F11110" s="18"/>
      <c r="G11110" s="17"/>
      <c r="H11110" s="25"/>
    </row>
    <row r="11111" spans="1:8" ht="15.75" customHeight="1" x14ac:dyDescent="0.25">
      <c r="A11111" s="17" t="s">
        <v>35</v>
      </c>
      <c r="B11111" s="17"/>
      <c r="C11111" s="17"/>
      <c r="D11111" s="18"/>
      <c r="E11111" s="17"/>
      <c r="F11111" s="18"/>
      <c r="G11111" s="17"/>
      <c r="H11111" s="25"/>
    </row>
    <row r="11112" spans="1:8" ht="15.75" customHeight="1" x14ac:dyDescent="0.25">
      <c r="A11112" s="17" t="s">
        <v>36</v>
      </c>
      <c r="B11112" s="17"/>
      <c r="C11112" s="17"/>
      <c r="D11112" s="18"/>
      <c r="E11112" s="17"/>
      <c r="F11112" s="18"/>
      <c r="G11112" s="17"/>
      <c r="H11112" s="25"/>
    </row>
    <row r="11113" spans="1:8" ht="15.75" customHeight="1" x14ac:dyDescent="0.25">
      <c r="A11113" s="26" t="s">
        <v>37</v>
      </c>
      <c r="B11113" s="27" t="s">
        <v>38</v>
      </c>
      <c r="C11113" s="401"/>
      <c r="D11113" s="402" t="s">
        <v>39</v>
      </c>
      <c r="E11113" s="403" t="s">
        <v>40</v>
      </c>
      <c r="F11113" s="30" t="s">
        <v>41</v>
      </c>
      <c r="G11113" s="31" t="s">
        <v>42</v>
      </c>
      <c r="H11113" s="33" t="s">
        <v>43</v>
      </c>
    </row>
    <row r="11114" spans="1:8" ht="15.75" customHeight="1" x14ac:dyDescent="0.25">
      <c r="A11114" s="550"/>
      <c r="B11114" s="551"/>
      <c r="C11114" s="552"/>
      <c r="D11114" s="553"/>
      <c r="E11114" s="553"/>
      <c r="F11114" s="554"/>
      <c r="G11114" s="555"/>
      <c r="H11114" s="556"/>
    </row>
    <row r="11115" spans="1:8" ht="15.75" customHeight="1" x14ac:dyDescent="0.25">
      <c r="A11115" s="524"/>
      <c r="B11115" s="715" t="s">
        <v>564</v>
      </c>
      <c r="C11115" s="716"/>
      <c r="D11115" s="664"/>
      <c r="E11115" s="664"/>
      <c r="F11115" s="649"/>
      <c r="G11115" s="525"/>
      <c r="H11115" s="725"/>
    </row>
    <row r="11116" spans="1:8" ht="15.75" customHeight="1" x14ac:dyDescent="0.25">
      <c r="A11116" s="524">
        <v>1</v>
      </c>
      <c r="B11116" s="323" t="s">
        <v>1057</v>
      </c>
      <c r="C11116" s="429" t="s">
        <v>1887</v>
      </c>
      <c r="D11116" s="664">
        <v>100</v>
      </c>
      <c r="E11116" s="664">
        <v>1</v>
      </c>
      <c r="F11116" s="649">
        <f t="shared" ref="F11116:F11117" si="432">+E11116*D11116</f>
      </c>
      <c r="G11116" s="772">
        <v>1</v>
      </c>
      <c r="H11116" s="725">
        <f>+G11116*F11116</f>
      </c>
    </row>
    <row r="11117" spans="1:8" ht="15.75" customHeight="1" x14ac:dyDescent="0.25">
      <c r="A11117" s="524">
        <v>2</v>
      </c>
      <c r="B11117" s="323" t="s">
        <v>1057</v>
      </c>
      <c r="C11117" s="429" t="s">
        <v>1887</v>
      </c>
      <c r="D11117" s="106">
        <v>20</v>
      </c>
      <c r="E11117" s="664">
        <v>1</v>
      </c>
      <c r="F11117" s="649">
        <f t="shared" si="432"/>
      </c>
      <c r="G11117" s="654" t="s">
        <v>571</v>
      </c>
      <c r="H11117" s="526"/>
    </row>
    <row r="11118" spans="1:8" ht="15" customHeight="1" x14ac:dyDescent="0.25">
      <c r="A11118" s="524"/>
      <c r="B11118" s="874" t="s">
        <v>2037</v>
      </c>
      <c r="C11118" s="875"/>
      <c r="D11118" s="106"/>
      <c r="E11118" s="106"/>
      <c r="F11118" s="525"/>
      <c r="G11118" s="251"/>
      <c r="H11118" s="526"/>
    </row>
    <row r="11119" spans="1:8" ht="15.75" customHeight="1" x14ac:dyDescent="0.25">
      <c r="A11119" s="524"/>
      <c r="B11119" s="876"/>
      <c r="C11119" s="877"/>
      <c r="D11119" s="106"/>
      <c r="E11119" s="106"/>
      <c r="F11119" s="525"/>
      <c r="G11119" s="251"/>
      <c r="H11119" s="526"/>
    </row>
    <row r="11120" spans="1:8" ht="15.75" customHeight="1" x14ac:dyDescent="0.25">
      <c r="A11120" s="524"/>
      <c r="B11120" s="876"/>
      <c r="C11120" s="877"/>
      <c r="D11120" s="106"/>
      <c r="E11120" s="106"/>
      <c r="F11120" s="525"/>
      <c r="G11120" s="251"/>
      <c r="H11120" s="526"/>
    </row>
    <row r="11121" spans="1:8" ht="15.75" customHeight="1" x14ac:dyDescent="0.25">
      <c r="A11121" s="524"/>
      <c r="B11121" s="878"/>
      <c r="C11121" s="879"/>
      <c r="D11121" s="106"/>
      <c r="E11121" s="106"/>
      <c r="F11121" s="525"/>
      <c r="G11121" s="251"/>
      <c r="H11121" s="526"/>
    </row>
    <row r="11122" spans="1:8" ht="15.75" customHeight="1" x14ac:dyDescent="0.25">
      <c r="A11122" s="524"/>
      <c r="B11122" s="323"/>
      <c r="C11122" s="429"/>
      <c r="D11122" s="106"/>
      <c r="E11122" s="106"/>
      <c r="F11122" s="525"/>
      <c r="G11122" s="251"/>
      <c r="H11122" s="526"/>
    </row>
    <row r="11123" spans="1:8" ht="15.75" customHeight="1" x14ac:dyDescent="0.25">
      <c r="A11123" s="524"/>
      <c r="B11123" s="323"/>
      <c r="C11123" s="429"/>
      <c r="D11123" s="106"/>
      <c r="E11123" s="106"/>
      <c r="F11123" s="525"/>
      <c r="G11123" s="251"/>
      <c r="H11123" s="526"/>
    </row>
    <row r="11124" spans="1:8" ht="15.75" customHeight="1" x14ac:dyDescent="0.25">
      <c r="A11124" s="524"/>
      <c r="B11124" s="323"/>
      <c r="C11124" s="880"/>
      <c r="D11124" s="247"/>
      <c r="E11124" s="247"/>
      <c r="F11124" s="679"/>
      <c r="G11124" s="681"/>
      <c r="H11124" s="683"/>
    </row>
    <row r="11125" spans="1:8" ht="15.75" customHeight="1" x14ac:dyDescent="0.25">
      <c r="A11125" s="62"/>
      <c r="B11125" s="63"/>
      <c r="C11125" s="397" t="s">
        <v>58</v>
      </c>
      <c r="D11125" s="28">
        <f>SUM(D11115:D11124)</f>
      </c>
      <c r="E11125" s="28"/>
      <c r="F11125" s="338">
        <f>SUM(F11115:F11124)</f>
      </c>
      <c r="G11125" s="339"/>
      <c r="H11125" s="328">
        <f>SUM(H11115:H11124)</f>
      </c>
    </row>
    <row r="11126" spans="1:8" ht="15.75" customHeight="1" x14ac:dyDescent="0.25">
      <c r="A11126" s="69"/>
      <c r="B11126" s="70"/>
      <c r="C11126" s="70"/>
      <c r="D11126" s="71"/>
      <c r="E11126" s="70"/>
      <c r="F11126" s="72"/>
      <c r="G11126" s="73"/>
      <c r="H11126" s="74"/>
    </row>
    <row r="11127" spans="1:8" ht="15.75" customHeight="1" x14ac:dyDescent="0.25">
      <c r="A11127" s="85" t="s">
        <v>72</v>
      </c>
      <c r="B11127" s="85"/>
      <c r="C11127" s="85"/>
      <c r="D11127" s="85"/>
      <c r="E11127" s="85"/>
      <c r="F11127" s="85"/>
      <c r="G11127" s="85"/>
      <c r="H11127" s="85"/>
    </row>
    <row r="11128" spans="1:8" ht="15.75" customHeight="1" x14ac:dyDescent="0.25">
      <c r="A11128" s="76"/>
      <c r="B11128" s="76"/>
      <c r="C11128" s="76"/>
      <c r="D11128" s="77" t="s">
        <v>59</v>
      </c>
      <c r="E11128" s="76" t="s">
        <v>60</v>
      </c>
      <c r="F11128" s="76"/>
      <c r="G11128" s="17"/>
      <c r="H11128" s="25"/>
    </row>
    <row r="11129" spans="1:8" ht="15.75" customHeight="1" x14ac:dyDescent="0.25">
      <c r="A11129" s="76"/>
      <c r="B11129" s="76"/>
      <c r="C11129" s="76"/>
      <c r="D11129" s="77"/>
      <c r="E11129" s="76"/>
      <c r="F11129" s="76"/>
      <c r="G11129" s="17"/>
      <c r="H11129" s="25"/>
    </row>
    <row r="11130" spans="1:8" ht="15.75" customHeight="1" x14ac:dyDescent="0.25">
      <c r="A11130" s="76"/>
      <c r="B11130" s="76"/>
      <c r="C11130" s="76"/>
      <c r="D11130" s="77"/>
      <c r="E11130" s="76" t="s">
        <v>61</v>
      </c>
      <c r="F11130" s="76"/>
      <c r="G11130" s="17"/>
      <c r="H11130" s="25"/>
    </row>
    <row r="11131" spans="1:8" ht="15.75" customHeight="1" x14ac:dyDescent="0.25">
      <c r="D11131" s="9"/>
      <c r="H11131" s="9"/>
    </row>
    <row r="11132" spans="1:8" ht="15.75" customHeight="1" x14ac:dyDescent="0.25">
      <c r="D11132" s="9"/>
      <c r="H11132" s="9"/>
    </row>
    <row r="11133" spans="1:8" ht="15.75" customHeight="1" x14ac:dyDescent="0.25">
      <c r="D11133" s="9"/>
      <c r="H11133" s="9"/>
    </row>
    <row r="11134" spans="1:8" ht="15.75" customHeight="1" x14ac:dyDescent="0.25">
      <c r="D11134" s="9"/>
      <c r="H11134" s="9"/>
    </row>
    <row r="11135" spans="1:8" ht="15.75" customHeight="1" x14ac:dyDescent="0.25">
      <c r="D11135" s="9"/>
      <c r="H11135" s="9"/>
    </row>
    <row r="11136" spans="1:8" ht="15.75" customHeight="1" x14ac:dyDescent="0.25">
      <c r="D11136" s="9"/>
      <c r="H11136" s="9"/>
    </row>
    <row r="11137" spans="1:8" ht="15.75" customHeight="1" x14ac:dyDescent="0.25">
      <c r="D11137" s="9"/>
      <c r="H11137" s="9"/>
    </row>
    <row r="11138" spans="1:8" ht="15.75" customHeight="1" x14ac:dyDescent="0.25">
      <c r="D11138" s="9"/>
      <c r="H11138" s="9"/>
    </row>
    <row r="11139" spans="1:8" ht="15.75" customHeight="1" x14ac:dyDescent="0.25">
      <c r="D11139" s="9"/>
      <c r="H11139" s="9"/>
    </row>
    <row r="11140" spans="1:8" ht="15.75" customHeight="1" x14ac:dyDescent="0.25">
      <c r="D11140" s="9"/>
      <c r="H11140" s="9"/>
    </row>
    <row r="11141" spans="1:8" ht="15.75" customHeight="1" x14ac:dyDescent="0.25">
      <c r="D11141" s="9"/>
      <c r="H11141" s="9"/>
    </row>
    <row r="11142" spans="1:8" ht="15.75" customHeight="1" x14ac:dyDescent="0.25">
      <c r="D11142" s="9"/>
      <c r="H11142" s="9"/>
    </row>
    <row r="11143" spans="1:8" ht="15.75" customHeight="1" x14ac:dyDescent="0.25">
      <c r="D11143" s="9"/>
      <c r="H11143" s="9"/>
    </row>
    <row r="11144" spans="1:8" ht="15.75" customHeight="1" x14ac:dyDescent="0.25">
      <c r="D11144" s="9"/>
      <c r="H11144" s="9"/>
    </row>
    <row r="11145" spans="1:8" ht="15.75" customHeight="1" x14ac:dyDescent="0.25">
      <c r="D11145" s="9"/>
      <c r="H11145" s="9"/>
    </row>
    <row r="11146" spans="1:8" ht="15.75" customHeight="1" x14ac:dyDescent="0.25">
      <c r="D11146" s="9"/>
      <c r="H11146" s="9"/>
    </row>
    <row r="11147" spans="1:8" ht="15.75" customHeight="1" x14ac:dyDescent="0.25">
      <c r="D11147" s="9"/>
      <c r="H11147" s="9"/>
    </row>
    <row r="11148" spans="1:8" ht="15.75" customHeight="1" x14ac:dyDescent="0.25">
      <c r="A11148" s="36" t="s">
        <v>21</v>
      </c>
      <c r="B11148" s="36"/>
      <c r="C11148" s="36"/>
      <c r="D11148" s="36"/>
      <c r="E11148" s="36"/>
      <c r="F11148" s="36"/>
      <c r="G11148" s="36"/>
      <c r="H11148" s="36"/>
    </row>
    <row r="11149" spans="1:8" ht="15.75" customHeight="1" x14ac:dyDescent="0.25">
      <c r="A11149" s="17"/>
      <c r="B11149" s="17"/>
      <c r="C11149" s="17"/>
      <c r="D11149" s="18"/>
      <c r="E11149" s="17"/>
      <c r="F11149" s="17"/>
      <c r="G11149" s="17"/>
      <c r="H11149" s="24"/>
    </row>
    <row r="11150" spans="1:8" ht="15.75" customHeight="1" x14ac:dyDescent="0.25">
      <c r="A11150" s="17"/>
      <c r="B11150" s="17"/>
      <c r="C11150" s="18"/>
      <c r="D11150" s="75"/>
      <c r="E11150" s="36"/>
      <c r="F11150" s="36"/>
      <c r="G11150" s="36"/>
      <c r="H11150" s="25"/>
    </row>
    <row r="11151" spans="1:8" ht="15.75" customHeight="1" x14ac:dyDescent="0.25">
      <c r="A11151" s="17" t="s">
        <v>28</v>
      </c>
      <c r="B11151" s="17"/>
      <c r="C11151" s="86"/>
      <c r="D11151" s="18"/>
      <c r="E11151" s="17"/>
      <c r="F11151" s="19" t="s">
        <v>24</v>
      </c>
      <c r="G11151" s="21" t="s">
        <v>1505</v>
      </c>
      <c r="H11151" s="22"/>
    </row>
    <row r="11152" spans="1:8" ht="15.75" customHeight="1" x14ac:dyDescent="0.3">
      <c r="A11152" s="87" t="inlineStr">
        <is>
          <t>Dealer-002</t>
        </is>
      </c>
      <c r="B11152" s="87"/>
      <c r="C11152" s="86"/>
      <c r="D11152" s="18"/>
      <c r="E11152" s="17"/>
      <c r="F11152" s="19" t="s">
        <v>29</v>
      </c>
      <c r="G11152" s="17" t="s">
        <v>1506</v>
      </c>
      <c r="H11152" s="18"/>
    </row>
    <row r="11153" spans="1:8" ht="15.75" customHeight="1" x14ac:dyDescent="0.3">
      <c r="A11153" s="87" t="inlineStr">
        <is>
          <t>Address line (redacted)</t>
        </is>
      </c>
      <c r="B11153" s="87"/>
      <c r="C11153" s="138"/>
      <c r="D11153" s="138"/>
      <c r="E11153" s="138"/>
      <c r="F11153" s="18"/>
      <c r="G11153" s="17"/>
      <c r="H11153" s="25"/>
    </row>
    <row r="11154" spans="1:8" ht="15.75" customHeight="1" x14ac:dyDescent="0.3">
      <c r="A11154" s="87" t="inlineStr">
        <is>
          <t>Address line (redacted)</t>
        </is>
      </c>
      <c r="B11154" s="87"/>
      <c r="C11154" s="138"/>
      <c r="D11154" s="138"/>
      <c r="E11154" s="138"/>
      <c r="F11154" s="18"/>
      <c r="G11154" s="17"/>
      <c r="H11154" s="25"/>
    </row>
    <row r="11155" spans="1:8" ht="15.75" customHeight="1" x14ac:dyDescent="0.25">
      <c r="A11155" s="17"/>
      <c r="B11155" s="17"/>
      <c r="C11155" s="138"/>
      <c r="D11155" s="138"/>
      <c r="E11155" s="138"/>
      <c r="F11155" s="18"/>
      <c r="G11155" s="17"/>
      <c r="H11155" s="25"/>
    </row>
    <row r="11156" spans="1:8" ht="15.75" customHeight="1" x14ac:dyDescent="0.25">
      <c r="A11156" s="17" t="s">
        <v>34</v>
      </c>
      <c r="B11156" s="17"/>
      <c r="C11156" s="17"/>
      <c r="D11156" s="18"/>
      <c r="E11156" s="17"/>
      <c r="F11156" s="18"/>
      <c r="G11156" s="17"/>
      <c r="H11156" s="25"/>
    </row>
    <row r="11157" spans="1:8" ht="15.75" customHeight="1" x14ac:dyDescent="0.25">
      <c r="A11157" s="17"/>
      <c r="B11157" s="17"/>
      <c r="C11157" s="17"/>
      <c r="D11157" s="18"/>
      <c r="E11157" s="17"/>
      <c r="F11157" s="18"/>
      <c r="G11157" s="17"/>
      <c r="H11157" s="25"/>
    </row>
    <row r="11158" spans="1:8" ht="15.75" customHeight="1" x14ac:dyDescent="0.25">
      <c r="A11158" s="17" t="s">
        <v>35</v>
      </c>
      <c r="B11158" s="17"/>
      <c r="C11158" s="17"/>
      <c r="D11158" s="18"/>
      <c r="E11158" s="17"/>
      <c r="F11158" s="18"/>
      <c r="G11158" s="17"/>
      <c r="H11158" s="25"/>
    </row>
    <row r="11159" spans="1:8" ht="15.75" customHeight="1" x14ac:dyDescent="0.25">
      <c r="A11159" s="17" t="s">
        <v>36</v>
      </c>
      <c r="B11159" s="17"/>
      <c r="C11159" s="17"/>
      <c r="D11159" s="18"/>
      <c r="E11159" s="17"/>
      <c r="F11159" s="18"/>
      <c r="G11159" s="17"/>
      <c r="H11159" s="25"/>
    </row>
    <row r="11160" spans="1:8" ht="15.75" customHeight="1" x14ac:dyDescent="0.25">
      <c r="A11160" s="17"/>
      <c r="B11160" s="17"/>
      <c r="C11160" s="17"/>
      <c r="D11160" s="18"/>
      <c r="E11160" s="17"/>
      <c r="F11160" s="18"/>
      <c r="G11160" s="17"/>
      <c r="H11160" s="25"/>
    </row>
    <row r="11161" spans="1:8" ht="15.75" customHeight="1" x14ac:dyDescent="0.25">
      <c r="A11161" s="26" t="s">
        <v>37</v>
      </c>
      <c r="B11161" s="27" t="s">
        <v>38</v>
      </c>
      <c r="C11161" s="27"/>
      <c r="D11161" s="28" t="s">
        <v>39</v>
      </c>
      <c r="E11161" s="29" t="s">
        <v>40</v>
      </c>
      <c r="F11161" s="30" t="s">
        <v>41</v>
      </c>
      <c r="G11161" s="31" t="s">
        <v>42</v>
      </c>
      <c r="H11161" s="33" t="s">
        <v>43</v>
      </c>
    </row>
    <row r="11162" spans="1:8" ht="15.75" customHeight="1" x14ac:dyDescent="0.25">
      <c r="A11162" s="34"/>
      <c r="B11162" s="35"/>
      <c r="C11162" s="36"/>
      <c r="D11162" s="37"/>
      <c r="E11162" s="37"/>
      <c r="F11162" s="38"/>
      <c r="G11162" s="39"/>
      <c r="H11162" s="40"/>
    </row>
    <row r="11163" spans="1:8" ht="15.75" customHeight="1" x14ac:dyDescent="0.25">
      <c r="A11163" s="47"/>
      <c r="B11163" s="79" t="s">
        <v>646</v>
      </c>
      <c r="C11163" s="80"/>
      <c r="D11163" s="50"/>
      <c r="E11163" s="50"/>
      <c r="F11163" s="50"/>
      <c r="G11163" s="50"/>
      <c r="H11163" s="81"/>
    </row>
    <row r="11164" spans="1:8" ht="15.75" customHeight="1" x14ac:dyDescent="0.25">
      <c r="A11164" s="47">
        <v>1</v>
      </c>
      <c r="B11164" s="51" t="s">
        <v>522</v>
      </c>
      <c r="C11164" s="49" t="s">
        <v>882</v>
      </c>
      <c r="D11164" s="50">
        <v>18</v>
      </c>
      <c r="E11164" s="50">
        <v>24</v>
      </c>
      <c r="F11164" s="50">
        <f t="shared" ref="F11164:F11165" si="433">+E11164*D11164</f>
      </c>
      <c r="G11164" s="43">
        <v>1</v>
      </c>
      <c r="H11164" s="81">
        <f>+G11164*F11164</f>
      </c>
    </row>
    <row r="11165" spans="1:8" ht="15.75" customHeight="1" x14ac:dyDescent="0.25">
      <c r="A11165" s="47">
        <v>2</v>
      </c>
      <c r="B11165" s="51" t="s">
        <v>522</v>
      </c>
      <c r="C11165" s="49" t="s">
        <v>882</v>
      </c>
      <c r="D11165" s="50">
        <v>3</v>
      </c>
      <c r="E11165" s="50">
        <v>24</v>
      </c>
      <c r="F11165" s="50">
        <f t="shared" si="433"/>
      </c>
      <c r="G11165" s="224" t="s">
        <v>571</v>
      </c>
      <c r="H11165" s="81"/>
    </row>
    <row r="11166" spans="1:8" ht="15.75" customHeight="1" x14ac:dyDescent="0.25">
      <c r="A11166" s="47"/>
      <c r="B11166" s="324"/>
      <c r="C11166" s="1031"/>
      <c r="D11166" s="50"/>
      <c r="E11166" s="50"/>
      <c r="F11166" s="50"/>
      <c r="G11166" s="43"/>
      <c r="H11166" s="81"/>
    </row>
    <row r="11167" spans="1:8" ht="15.75" customHeight="1" x14ac:dyDescent="0.25">
      <c r="A11167" s="47"/>
      <c r="B11167" s="324"/>
      <c r="C11167" s="1031"/>
      <c r="D11167" s="50"/>
      <c r="E11167" s="50"/>
      <c r="F11167" s="50"/>
      <c r="G11167" s="43"/>
      <c r="H11167" s="81"/>
    </row>
    <row r="11168" spans="1:8" ht="15.75" customHeight="1" x14ac:dyDescent="0.25">
      <c r="A11168" s="47"/>
      <c r="B11168" s="324"/>
      <c r="C11168" s="1031"/>
      <c r="D11168" s="50"/>
      <c r="E11168" s="50"/>
      <c r="F11168" s="50"/>
      <c r="G11168" s="43"/>
      <c r="H11168" s="81"/>
    </row>
    <row r="11169" spans="1:8" ht="15.75" customHeight="1" x14ac:dyDescent="0.25">
      <c r="A11169" s="47"/>
      <c r="B11169" s="324"/>
      <c r="C11169" s="1031"/>
      <c r="D11169" s="50"/>
      <c r="E11169" s="50"/>
      <c r="F11169" s="50"/>
      <c r="G11169" s="43"/>
      <c r="H11169" s="81"/>
    </row>
    <row r="11170" spans="1:8" ht="15.75" customHeight="1" x14ac:dyDescent="0.25">
      <c r="A11170" s="47"/>
      <c r="B11170" s="324"/>
      <c r="C11170" s="1031"/>
      <c r="D11170" s="50"/>
      <c r="E11170" s="50"/>
      <c r="F11170" s="50"/>
      <c r="G11170" s="43"/>
      <c r="H11170" s="81"/>
    </row>
    <row r="11171" spans="1:8" ht="35.25" customHeight="1" x14ac:dyDescent="0.25">
      <c r="A11171" s="47"/>
      <c r="B11171" s="1004" t="s">
        <v>2038</v>
      </c>
      <c r="C11171" s="1005"/>
      <c r="D11171" s="50"/>
      <c r="E11171" s="50"/>
      <c r="F11171" s="50"/>
      <c r="G11171" s="50"/>
      <c r="H11171" s="81"/>
    </row>
    <row r="11172" spans="1:8" ht="15.75" customHeight="1" x14ac:dyDescent="0.25">
      <c r="A11172" s="47"/>
      <c r="B11172" s="51"/>
      <c r="C11172" s="49"/>
      <c r="D11172" s="50"/>
      <c r="E11172" s="50"/>
      <c r="F11172" s="50"/>
      <c r="G11172" s="50"/>
      <c r="H11172" s="81"/>
    </row>
    <row r="11173" spans="1:8" ht="15.75" customHeight="1" x14ac:dyDescent="0.25">
      <c r="A11173" s="83"/>
      <c r="B11173" s="84"/>
      <c r="C11173" s="17"/>
      <c r="D11173" s="58"/>
      <c r="E11173" s="58"/>
      <c r="F11173" s="18"/>
      <c r="G11173" s="58"/>
      <c r="H11173" s="61"/>
    </row>
    <row r="11174" spans="1:8" ht="15.75" customHeight="1" x14ac:dyDescent="0.25">
      <c r="A11174" s="62"/>
      <c r="B11174" s="63"/>
      <c r="C11174" s="64" t="s">
        <v>58</v>
      </c>
      <c r="D11174" s="65">
        <f>SUM(D11163:D11173)</f>
      </c>
      <c r="E11174" s="65"/>
      <c r="F11174" s="65">
        <f>SUM(F11163:F11173)</f>
      </c>
      <c r="G11174" s="67"/>
      <c r="H11174" s="328">
        <f>SUM(H11163:H11173)</f>
      </c>
    </row>
    <row r="11175" spans="1:8" ht="15.75" customHeight="1" x14ac:dyDescent="0.25">
      <c r="A11175" s="69"/>
      <c r="B11175" s="70"/>
      <c r="C11175" s="70"/>
      <c r="D11175" s="71"/>
      <c r="E11175" s="70"/>
      <c r="F11175" s="72"/>
      <c r="G11175" s="73"/>
      <c r="H11175" s="74"/>
    </row>
    <row r="11176" spans="1:8" ht="15.75" customHeight="1" x14ac:dyDescent="0.25">
      <c r="A11176" s="85" t="s">
        <v>72</v>
      </c>
      <c r="B11176" s="85"/>
      <c r="C11176" s="85"/>
      <c r="D11176" s="85"/>
      <c r="E11176" s="85"/>
      <c r="F11176" s="85"/>
      <c r="G11176" s="85"/>
      <c r="H11176" s="85"/>
    </row>
    <row r="11177" spans="1:8" ht="15.75" customHeight="1" x14ac:dyDescent="0.25">
      <c r="A11177" s="76"/>
      <c r="B11177" s="76"/>
      <c r="C11177" s="76"/>
      <c r="D11177" s="77" t="s">
        <v>59</v>
      </c>
      <c r="E11177" s="76" t="s">
        <v>60</v>
      </c>
      <c r="F11177" s="76"/>
      <c r="G11177" s="17"/>
      <c r="H11177" s="25"/>
    </row>
    <row r="11178" spans="1:8" ht="15.75" customHeight="1" x14ac:dyDescent="0.25">
      <c r="A11178" s="17"/>
      <c r="B11178" s="17"/>
      <c r="C11178" s="17"/>
      <c r="D11178" s="18"/>
      <c r="E11178" s="17"/>
      <c r="F11178" s="17"/>
      <c r="G11178" s="17"/>
      <c r="H11178" s="25"/>
    </row>
    <row r="11179" spans="1:8" ht="15.75" customHeight="1" x14ac:dyDescent="0.25">
      <c r="A11179" s="17"/>
      <c r="B11179" s="17"/>
      <c r="C11179" s="17"/>
      <c r="D11179" s="18"/>
      <c r="E11179" s="17"/>
      <c r="F11179" s="17"/>
      <c r="G11179" s="17"/>
      <c r="H11179" s="25"/>
    </row>
    <row r="11180" spans="1:8" ht="15.75" customHeight="1" x14ac:dyDescent="0.25">
      <c r="A11180" s="76"/>
      <c r="B11180" s="76"/>
      <c r="C11180" s="76"/>
      <c r="D11180" s="77"/>
      <c r="E11180" s="76" t="s">
        <v>61</v>
      </c>
      <c r="F11180" s="76"/>
      <c r="G11180" s="17"/>
      <c r="H11180" s="25"/>
    </row>
    <row r="11181" spans="1:8" ht="15.75" customHeight="1" x14ac:dyDescent="0.25">
      <c r="D11181" s="9"/>
      <c r="H11181" s="9"/>
    </row>
    <row r="11182" spans="1:8" ht="15.75" customHeight="1" x14ac:dyDescent="0.25">
      <c r="D11182" s="9"/>
      <c r="H11182" s="9"/>
    </row>
    <row r="11183" spans="1:8" ht="15.75" customHeight="1" x14ac:dyDescent="0.25">
      <c r="D11183" s="9"/>
      <c r="H11183" s="9"/>
    </row>
    <row r="11184" spans="1:8" ht="15.75" customHeight="1" x14ac:dyDescent="0.25">
      <c r="D11184" s="9"/>
      <c r="H11184" s="9"/>
    </row>
    <row r="11185" spans="1:8" ht="15.75" customHeight="1" x14ac:dyDescent="0.25">
      <c r="D11185" s="9"/>
      <c r="H11185" s="9"/>
    </row>
    <row r="11186" spans="1:8" ht="15.75" customHeight="1" x14ac:dyDescent="0.25">
      <c r="D11186" s="9"/>
      <c r="H11186" s="9"/>
    </row>
    <row r="11187" spans="1:8" ht="15.75" customHeight="1" x14ac:dyDescent="0.25">
      <c r="D11187" s="9"/>
      <c r="H11187" s="9"/>
    </row>
    <row r="11188" spans="1:8" ht="15.75" customHeight="1" x14ac:dyDescent="0.25">
      <c r="D11188" s="9"/>
      <c r="H11188" s="9"/>
    </row>
    <row r="11189" spans="1:8" ht="15.75" customHeight="1" x14ac:dyDescent="0.25">
      <c r="D11189" s="9"/>
      <c r="H11189" s="9"/>
    </row>
    <row r="11190" spans="1:8" ht="15.75" customHeight="1" x14ac:dyDescent="0.25">
      <c r="D11190" s="9"/>
      <c r="H11190" s="9"/>
    </row>
    <row r="11191" spans="1:8" ht="15.75" customHeight="1" x14ac:dyDescent="0.25">
      <c r="D11191" s="9"/>
      <c r="H11191" s="9"/>
    </row>
    <row r="11192" spans="1:8" ht="15.75" customHeight="1" x14ac:dyDescent="0.25">
      <c r="D11192" s="9"/>
      <c r="H11192" s="9"/>
    </row>
    <row r="11193" spans="1:8" ht="15.75" customHeight="1" x14ac:dyDescent="0.25">
      <c r="A11193" s="36" t="s">
        <v>21</v>
      </c>
      <c r="B11193" s="36"/>
      <c r="C11193" s="36"/>
      <c r="D11193" s="36"/>
      <c r="E11193" s="36"/>
      <c r="F11193" s="36"/>
      <c r="G11193" s="36"/>
      <c r="H11193" s="36"/>
    </row>
    <row r="11194" spans="1:8" ht="15.75" customHeight="1" x14ac:dyDescent="0.25">
      <c r="A11194" s="17" t="s">
        <v>28</v>
      </c>
      <c r="B11194" s="17"/>
      <c r="C11194" s="17"/>
      <c r="D11194" s="18"/>
      <c r="E11194" s="17"/>
      <c r="F11194" s="19" t="s">
        <v>24</v>
      </c>
      <c r="G11194" s="21" t="s">
        <v>1508</v>
      </c>
      <c r="H11194" s="22"/>
    </row>
    <row r="11195" spans="1:8" ht="15.75" customHeight="1" x14ac:dyDescent="0.25">
      <c r="A11195" s="17" t="inlineStr">
        <is>
          <t>Dealer-009</t>
        </is>
      </c>
      <c r="B11195" s="17"/>
      <c r="C11195" s="17" t="inlineStr">
        <is>
          <t>ATTN: Contact-001</t>
        </is>
      </c>
      <c r="D11195" s="18"/>
      <c r="E11195" s="17"/>
      <c r="F11195" s="19" t="s">
        <v>29</v>
      </c>
      <c r="G11195" s="17" t="s">
        <v>2039</v>
      </c>
      <c r="H11195" s="18"/>
    </row>
    <row r="11196" spans="1:8" ht="15" customHeight="1" x14ac:dyDescent="0.25">
      <c r="A11196" s="17" t="inlineStr">
        <is>
          <t>Address line (redacted)</t>
        </is>
      </c>
      <c r="B11196" s="17"/>
      <c r="C11196" s="1023"/>
      <c r="D11196" s="1032" t="inlineStr">
        <is>
          <t>Address line (redacted)</t>
        </is>
      </c>
      <c r="E11196" s="1033"/>
      <c r="F11196" s="1034"/>
      <c r="G11196" s="17"/>
      <c r="H11196" s="25"/>
    </row>
    <row r="11197" spans="1:8" ht="15.75" customHeight="1" x14ac:dyDescent="0.25">
      <c r="A11197" s="17" t="inlineStr">
        <is>
          <t>Address line (redacted)</t>
        </is>
      </c>
      <c r="B11197" s="17"/>
      <c r="C11197" s="1023"/>
      <c r="D11197" s="1035"/>
      <c r="E11197" s="330"/>
      <c r="F11197" s="1036"/>
      <c r="G11197" s="17"/>
      <c r="H11197" s="25"/>
    </row>
    <row r="11198" spans="1:8" ht="15.75" customHeight="1" x14ac:dyDescent="0.25">
      <c r="A11198" s="17"/>
      <c r="C11198" s="990"/>
      <c r="D11198" s="1035"/>
      <c r="E11198" s="330"/>
      <c r="F11198" s="1036"/>
      <c r="G11198" s="17"/>
      <c r="H11198" s="25"/>
    </row>
    <row r="11199" spans="1:8" ht="15.75" customHeight="1" x14ac:dyDescent="0.25">
      <c r="A11199" s="17" t="s">
        <v>34</v>
      </c>
      <c r="B11199" s="17"/>
      <c r="C11199" s="17"/>
      <c r="D11199" s="1037"/>
      <c r="E11199" s="1038"/>
      <c r="F11199" s="1039"/>
      <c r="G11199" s="17"/>
      <c r="H11199" s="25"/>
    </row>
    <row r="11200" spans="1:8" ht="15.75" customHeight="1" x14ac:dyDescent="0.25">
      <c r="A11200" s="17"/>
      <c r="B11200" s="17"/>
      <c r="C11200" s="17"/>
      <c r="D11200" s="1040"/>
      <c r="E11200" s="1040"/>
      <c r="F11200" s="1040"/>
      <c r="G11200" s="17"/>
      <c r="H11200" s="25"/>
    </row>
    <row r="11201" spans="1:15" ht="15.75" customHeight="1" x14ac:dyDescent="0.25">
      <c r="A11201" s="17" t="s">
        <v>35</v>
      </c>
      <c r="B11201" s="17"/>
      <c r="C11201" s="17"/>
      <c r="D11201" s="18"/>
      <c r="E11201" s="17"/>
      <c r="F11201" s="18"/>
      <c r="G11201" s="17"/>
      <c r="H11201" s="25"/>
    </row>
    <row r="11202" spans="1:15" ht="15.75" customHeight="1" x14ac:dyDescent="0.25">
      <c r="A11202" s="17" t="s">
        <v>36</v>
      </c>
      <c r="B11202" s="17"/>
      <c r="C11202" s="17"/>
      <c r="D11202" s="18"/>
      <c r="E11202" s="17"/>
      <c r="F11202" s="18"/>
      <c r="G11202" s="17"/>
      <c r="H11202" s="25"/>
    </row>
    <row r="11203" spans="1:15" ht="15.75" customHeight="1" x14ac:dyDescent="0.25">
      <c r="A11203" s="26" t="s">
        <v>37</v>
      </c>
      <c r="B11203" s="27" t="s">
        <v>38</v>
      </c>
      <c r="C11203" s="401"/>
      <c r="D11203" s="1006" t="s">
        <v>39</v>
      </c>
      <c r="E11203" s="403" t="s">
        <v>40</v>
      </c>
      <c r="F11203" s="30" t="s">
        <v>41</v>
      </c>
      <c r="G11203" s="31" t="s">
        <v>42</v>
      </c>
      <c r="H11203" s="33" t="s">
        <v>43</v>
      </c>
    </row>
    <row r="11204" spans="1:15" ht="15.75" customHeight="1" x14ac:dyDescent="0.25">
      <c r="A11204" s="560"/>
      <c r="B11204" s="1026" t="s">
        <v>44</v>
      </c>
      <c r="C11204" s="1027"/>
      <c r="D11204" s="557"/>
      <c r="E11204" s="602"/>
      <c r="F11204" s="557"/>
      <c r="G11204" s="566"/>
      <c r="H11204" s="570"/>
    </row>
    <row r="11205" spans="1:15" ht="15.75" customHeight="1" x14ac:dyDescent="0.25">
      <c r="A11205" s="1028">
        <v>1</v>
      </c>
      <c r="B11205" s="323" t="s">
        <v>162</v>
      </c>
      <c r="C11205" s="323" t="s">
        <v>383</v>
      </c>
      <c r="D11205" s="563">
        <v>20</v>
      </c>
      <c r="E11205" s="563">
        <v>5</v>
      </c>
      <c r="F11205" s="557">
        <v>88</v>
      </c>
      <c r="G11205" s="566">
        <v>1</v>
      </c>
      <c r="H11205" s="570">
        <f>+G11205*F11205</f>
      </c>
      <c r="I11205" s="304"/>
      <c r="J11205" s="304"/>
      <c r="K11205" s="304"/>
      <c r="L11205" s="304"/>
      <c r="M11205" s="304"/>
      <c r="N11205" s="304"/>
      <c r="O11205" s="304"/>
    </row>
    <row r="11206" spans="1:15" ht="15.75" customHeight="1" x14ac:dyDescent="0.25">
      <c r="A11206" s="1028">
        <v>2</v>
      </c>
      <c r="B11206" s="323" t="s">
        <v>162</v>
      </c>
      <c r="C11206" s="323" t="s">
        <v>383</v>
      </c>
      <c r="D11206" s="568"/>
      <c r="E11206" s="568"/>
      <c r="F11206" s="557">
        <v>12</v>
      </c>
      <c r="G11206" s="224" t="s">
        <v>571</v>
      </c>
      <c r="H11206" s="570"/>
      <c r="I11206" s="304"/>
      <c r="J11206" s="304"/>
      <c r="K11206" s="304"/>
      <c r="L11206" s="304"/>
      <c r="M11206" s="304"/>
      <c r="N11206" s="304"/>
      <c r="O11206" s="304"/>
    </row>
    <row r="11207" spans="1:15" ht="15.75" customHeight="1" x14ac:dyDescent="0.25">
      <c r="A11207" s="47"/>
      <c r="B11207" s="1007"/>
      <c r="C11207" s="542"/>
      <c r="D11207" s="194"/>
      <c r="E11207" s="194"/>
      <c r="F11207" s="194"/>
      <c r="G11207" s="50"/>
      <c r="H11207" s="45"/>
    </row>
    <row r="11208" spans="1:15" ht="15.75" customHeight="1" x14ac:dyDescent="0.25">
      <c r="A11208" s="47"/>
      <c r="B11208" s="1007"/>
      <c r="C11208" s="542"/>
      <c r="D11208" s="194"/>
      <c r="E11208" s="194"/>
      <c r="F11208" s="194"/>
      <c r="G11208" s="50"/>
      <c r="H11208" s="45"/>
    </row>
    <row r="11209" spans="1:15" ht="15.75" customHeight="1" x14ac:dyDescent="0.25">
      <c r="A11209" s="47"/>
      <c r="B11209" s="1007"/>
      <c r="C11209" s="542"/>
      <c r="D11209" s="194"/>
      <c r="E11209" s="194"/>
      <c r="F11209" s="194"/>
      <c r="G11209" s="43"/>
      <c r="H11209" s="45"/>
    </row>
    <row r="11210" spans="1:15" ht="15.75" customHeight="1" x14ac:dyDescent="0.25">
      <c r="A11210" s="62"/>
      <c r="B11210" s="63"/>
      <c r="C11210" s="64" t="s">
        <v>58</v>
      </c>
      <c r="D11210" s="338"/>
      <c r="E11210" s="28"/>
      <c r="F11210" s="338">
        <f>SUM(F11205:F11209)</f>
      </c>
      <c r="G11210" s="339"/>
      <c r="H11210" s="328">
        <f>SUM(H11205:H11209)</f>
      </c>
    </row>
    <row r="11211" spans="1:15" ht="15.75" customHeight="1" x14ac:dyDescent="0.25">
      <c r="A11211" s="69"/>
      <c r="B11211" s="70"/>
      <c r="C11211" s="70"/>
      <c r="D11211" s="71"/>
      <c r="E11211" s="70"/>
      <c r="F11211" s="72"/>
      <c r="G11211" s="73"/>
      <c r="H11211" s="74"/>
    </row>
    <row r="11212" spans="1:15" ht="15.75" customHeight="1" x14ac:dyDescent="0.25">
      <c r="A11212" s="85" t="s">
        <v>72</v>
      </c>
      <c r="B11212" s="85"/>
      <c r="C11212" s="85"/>
      <c r="D11212" s="77" t="s">
        <v>59</v>
      </c>
      <c r="E11212" s="76" t="s">
        <v>60</v>
      </c>
      <c r="F11212" s="76"/>
      <c r="G11212" s="85"/>
      <c r="H11212" s="85"/>
    </row>
    <row r="11213" spans="1:15" ht="15.75" customHeight="1" x14ac:dyDescent="0.25">
      <c r="A11213" s="76"/>
      <c r="B11213" s="76"/>
      <c r="C11213" s="76"/>
      <c r="D11213" s="77"/>
      <c r="F11213" s="76"/>
      <c r="G11213" s="17"/>
      <c r="H11213" s="25"/>
    </row>
    <row r="11214" spans="1:15" ht="15.75" customHeight="1" x14ac:dyDescent="0.25">
      <c r="D11214" s="9"/>
      <c r="E11214" s="76" t="s">
        <v>61</v>
      </c>
      <c r="H11214" s="9"/>
    </row>
    <row r="11215" spans="1:15" ht="15.75" customHeight="1" x14ac:dyDescent="0.25">
      <c r="D11215" s="9"/>
      <c r="H11215" s="9"/>
    </row>
    <row r="11216" spans="1:15" ht="15.75" customHeight="1" x14ac:dyDescent="0.25">
      <c r="D11216" s="9"/>
      <c r="H11216" s="9"/>
    </row>
    <row r="11217" spans="4:8" ht="15.75" customHeight="1" x14ac:dyDescent="0.25">
      <c r="D11217" s="9"/>
      <c r="H11217" s="9"/>
    </row>
    <row r="11218" spans="4:8" ht="15.75" customHeight="1" x14ac:dyDescent="0.25">
      <c r="D11218" s="9"/>
      <c r="H11218" s="9"/>
    </row>
    <row r="11219" spans="4:8" ht="15.75" customHeight="1" x14ac:dyDescent="0.25">
      <c r="D11219" s="9"/>
      <c r="H11219" s="9"/>
    </row>
    <row r="11220" spans="4:8" ht="15.75" customHeight="1" x14ac:dyDescent="0.25">
      <c r="D11220" s="9"/>
      <c r="H11220" s="9"/>
    </row>
    <row r="11221" spans="4:8" ht="15.75" customHeight="1" x14ac:dyDescent="0.25">
      <c r="D11221" s="9"/>
      <c r="H11221" s="9"/>
    </row>
    <row r="11222" spans="4:8" ht="15.75" customHeight="1" x14ac:dyDescent="0.25">
      <c r="D11222" s="9"/>
      <c r="H11222" s="9"/>
    </row>
    <row r="11223" spans="4:8" ht="15.75" customHeight="1" x14ac:dyDescent="0.25">
      <c r="D11223" s="9"/>
      <c r="H11223" s="9"/>
    </row>
    <row r="11224" spans="4:8" ht="15.75" customHeight="1" x14ac:dyDescent="0.25">
      <c r="D11224" s="9"/>
      <c r="H11224" s="9"/>
    </row>
    <row r="11225" spans="4:8" ht="15.75" customHeight="1" x14ac:dyDescent="0.25">
      <c r="D11225" s="9"/>
      <c r="H11225" s="9"/>
    </row>
    <row r="11226" spans="4:8" ht="15.75" customHeight="1" x14ac:dyDescent="0.25">
      <c r="D11226" s="9"/>
      <c r="H11226" s="9"/>
    </row>
    <row r="11227" spans="4:8" ht="15.75" customHeight="1" x14ac:dyDescent="0.25">
      <c r="D11227" s="9"/>
      <c r="H11227" s="9"/>
    </row>
    <row r="11228" spans="4:8" ht="15.75" customHeight="1" x14ac:dyDescent="0.25">
      <c r="D11228" s="9"/>
      <c r="H11228" s="9"/>
    </row>
    <row r="11229" spans="4:8" ht="15.75" customHeight="1" x14ac:dyDescent="0.25">
      <c r="D11229" s="9"/>
      <c r="H11229" s="9"/>
    </row>
    <row r="11230" spans="4:8" ht="15.75" customHeight="1" x14ac:dyDescent="0.25">
      <c r="D11230" s="9"/>
      <c r="H11230" s="9"/>
    </row>
    <row r="11231" spans="4:8" ht="15.75" customHeight="1" x14ac:dyDescent="0.25">
      <c r="D11231" s="9"/>
      <c r="H11231" s="9"/>
    </row>
    <row r="11232" spans="4:8" ht="15.75" customHeight="1" x14ac:dyDescent="0.25">
      <c r="D11232" s="9"/>
      <c r="H11232" s="9"/>
    </row>
    <row r="11233" spans="1:8" ht="15.75" customHeight="1" x14ac:dyDescent="0.25">
      <c r="D11233" s="9"/>
      <c r="H11233" s="9"/>
    </row>
    <row r="11234" spans="1:8" ht="15.75" customHeight="1" x14ac:dyDescent="0.25">
      <c r="D11234" s="9"/>
      <c r="H11234" s="9"/>
    </row>
    <row r="11235" spans="1:8" ht="15.75" customHeight="1" x14ac:dyDescent="0.25">
      <c r="D11235" s="9"/>
      <c r="H11235" s="9"/>
    </row>
    <row r="11236" spans="1:8" ht="15.75" customHeight="1" x14ac:dyDescent="0.25">
      <c r="D11236" s="9"/>
      <c r="H11236" s="9"/>
    </row>
    <row r="11237" spans="1:8" ht="15.75" customHeight="1" x14ac:dyDescent="0.25">
      <c r="A11237" s="36" t="s">
        <v>21</v>
      </c>
      <c r="B11237" s="36"/>
      <c r="C11237" s="36"/>
      <c r="D11237" s="36"/>
      <c r="E11237" s="36"/>
      <c r="F11237" s="36"/>
      <c r="G11237" s="36"/>
      <c r="H11237" s="36"/>
    </row>
    <row r="11238" spans="1:8" ht="15.75" customHeight="1" x14ac:dyDescent="0.25">
      <c r="A11238" s="17" t="s">
        <v>28</v>
      </c>
      <c r="B11238" s="17"/>
      <c r="C11238" s="17"/>
      <c r="D11238" s="18"/>
      <c r="E11238" s="17"/>
      <c r="F11238" s="19" t="s">
        <v>24</v>
      </c>
      <c r="G11238" s="21" t="s">
        <v>1508</v>
      </c>
      <c r="H11238" s="22"/>
    </row>
    <row r="11239" spans="1:8" ht="15.75" customHeight="1" x14ac:dyDescent="0.25">
      <c r="A11239" s="17" t="inlineStr">
        <is>
          <t>Dealer-009</t>
        </is>
      </c>
      <c r="B11239" s="17"/>
      <c r="C11239" s="17" t="inlineStr">
        <is>
          <t>ATTN: Contact-001</t>
        </is>
      </c>
      <c r="D11239" s="18"/>
      <c r="E11239" s="17"/>
      <c r="F11239" s="19" t="s">
        <v>29</v>
      </c>
      <c r="G11239" s="17" t="s">
        <v>2041</v>
      </c>
      <c r="H11239" s="18"/>
    </row>
    <row r="11240" spans="1:8" ht="15.75" customHeight="1" x14ac:dyDescent="0.25">
      <c r="A11240" s="17" t="inlineStr">
        <is>
          <t>Address line (redacted)</t>
        </is>
      </c>
      <c r="B11240" s="17"/>
      <c r="C11240" s="1023"/>
      <c r="D11240" s="1041"/>
      <c r="E11240" s="1041"/>
      <c r="F11240" s="1041"/>
      <c r="G11240" s="17"/>
      <c r="H11240" s="25"/>
    </row>
    <row r="11241" spans="1:8" ht="15.75" customHeight="1" x14ac:dyDescent="0.25">
      <c r="A11241" s="17" t="inlineStr">
        <is>
          <t>Address line (redacted)</t>
        </is>
      </c>
      <c r="B11241" s="17"/>
      <c r="C11241" s="1023"/>
      <c r="D11241" s="1041"/>
      <c r="E11241" s="1041"/>
      <c r="F11241" s="1041"/>
      <c r="G11241" s="17"/>
      <c r="H11241" s="25"/>
    </row>
    <row r="11242" spans="1:8" ht="15.75" customHeight="1" x14ac:dyDescent="0.25">
      <c r="A11242" s="17"/>
      <c r="C11242" s="990"/>
      <c r="D11242" s="1041"/>
      <c r="E11242" s="1041"/>
      <c r="F11242" s="1041"/>
      <c r="G11242" s="17"/>
      <c r="H11242" s="25"/>
    </row>
    <row r="11243" spans="1:8" ht="15.75" customHeight="1" x14ac:dyDescent="0.25">
      <c r="A11243" s="17" t="s">
        <v>34</v>
      </c>
      <c r="B11243" s="17"/>
      <c r="C11243" s="17"/>
      <c r="D11243" s="1041"/>
      <c r="E11243" s="1041"/>
      <c r="F11243" s="1041"/>
      <c r="G11243" s="17"/>
      <c r="H11243" s="25"/>
    </row>
    <row r="11244" spans="1:8" ht="15.75" customHeight="1" x14ac:dyDescent="0.25">
      <c r="A11244" s="17"/>
      <c r="B11244" s="17"/>
      <c r="C11244" s="17"/>
      <c r="D11244" s="1040"/>
      <c r="E11244" s="1040"/>
      <c r="F11244" s="1040"/>
      <c r="G11244" s="17"/>
      <c r="H11244" s="25"/>
    </row>
    <row r="11245" spans="1:8" ht="15.75" customHeight="1" x14ac:dyDescent="0.25">
      <c r="A11245" s="17" t="s">
        <v>35</v>
      </c>
      <c r="B11245" s="17"/>
      <c r="C11245" s="17"/>
      <c r="D11245" s="18"/>
      <c r="E11245" s="17"/>
      <c r="F11245" s="18"/>
      <c r="G11245" s="17"/>
      <c r="H11245" s="25"/>
    </row>
    <row r="11246" spans="1:8" ht="15.75" customHeight="1" x14ac:dyDescent="0.25">
      <c r="A11246" s="17" t="s">
        <v>36</v>
      </c>
      <c r="B11246" s="17"/>
      <c r="C11246" s="17"/>
      <c r="D11246" s="18"/>
      <c r="E11246" s="17"/>
      <c r="F11246" s="18"/>
      <c r="G11246" s="17"/>
      <c r="H11246" s="25"/>
    </row>
    <row r="11247" spans="1:8" ht="15.75" customHeight="1" x14ac:dyDescent="0.25">
      <c r="A11247" s="26" t="s">
        <v>37</v>
      </c>
      <c r="B11247" s="27" t="s">
        <v>38</v>
      </c>
      <c r="C11247" s="401"/>
      <c r="D11247" s="1006" t="s">
        <v>39</v>
      </c>
      <c r="E11247" s="403" t="s">
        <v>40</v>
      </c>
      <c r="F11247" s="30" t="s">
        <v>41</v>
      </c>
      <c r="G11247" s="31" t="s">
        <v>42</v>
      </c>
      <c r="H11247" s="33" t="s">
        <v>43</v>
      </c>
    </row>
    <row r="11248" spans="1:8" ht="15.75" customHeight="1" x14ac:dyDescent="0.25">
      <c r="A11248" s="560"/>
      <c r="B11248" s="1026" t="s">
        <v>564</v>
      </c>
      <c r="C11248" s="1027"/>
      <c r="D11248" s="557"/>
      <c r="E11248" s="602"/>
      <c r="F11248" s="557"/>
      <c r="G11248" s="566"/>
      <c r="H11248" s="570"/>
    </row>
    <row r="11249" spans="1:8" ht="15.75" customHeight="1" x14ac:dyDescent="0.25">
      <c r="A11249" s="1028">
        <v>1</v>
      </c>
      <c r="B11249" s="323" t="s">
        <v>271</v>
      </c>
      <c r="C11249" s="323"/>
      <c r="D11249" s="557">
        <v>25</v>
      </c>
      <c r="E11249" s="557">
        <v>2</v>
      </c>
      <c r="F11249" s="557">
        <f t="shared" ref="F11249:F11251" si="434">+E11249*D11249</f>
      </c>
      <c r="G11249" s="566">
        <v>1</v>
      </c>
      <c r="H11249" s="570">
        <f>+G11249*F11249</f>
      </c>
    </row>
    <row r="11250" spans="1:8" ht="15.75" customHeight="1" x14ac:dyDescent="0.25">
      <c r="A11250" s="1028">
        <v>2</v>
      </c>
      <c r="B11250" s="323" t="s">
        <v>271</v>
      </c>
      <c r="C11250" s="323"/>
      <c r="D11250" s="557">
        <v>2</v>
      </c>
      <c r="E11250" s="557">
        <v>2</v>
      </c>
      <c r="F11250" s="557">
        <f t="shared" si="434"/>
      </c>
      <c r="G11250" s="224" t="s">
        <v>571</v>
      </c>
      <c r="H11250" s="570"/>
    </row>
    <row r="11251" spans="1:8" ht="15.75" customHeight="1" x14ac:dyDescent="0.25">
      <c r="A11251" s="47">
        <v>3</v>
      </c>
      <c r="B11251" s="323" t="s">
        <v>271</v>
      </c>
      <c r="C11251" s="542"/>
      <c r="D11251" s="194">
        <v>1</v>
      </c>
      <c r="E11251" s="194">
        <v>1</v>
      </c>
      <c r="F11251" s="557">
        <f t="shared" si="434"/>
      </c>
      <c r="G11251" s="224" t="s">
        <v>571</v>
      </c>
      <c r="H11251" s="45"/>
    </row>
    <row r="11252" spans="1:8" ht="15.75" customHeight="1" x14ac:dyDescent="0.25">
      <c r="A11252" s="47"/>
      <c r="B11252" s="1007"/>
      <c r="C11252" s="542"/>
      <c r="D11252" s="194"/>
      <c r="E11252" s="194"/>
      <c r="F11252" s="194"/>
      <c r="G11252" s="50"/>
      <c r="H11252" s="45"/>
    </row>
    <row r="11253" spans="1:8" ht="15.75" customHeight="1" x14ac:dyDescent="0.25">
      <c r="A11253" s="47"/>
      <c r="B11253" s="1007"/>
      <c r="C11253" s="542"/>
      <c r="D11253" s="194"/>
      <c r="E11253" s="194"/>
      <c r="F11253" s="194"/>
      <c r="G11253" s="43"/>
      <c r="H11253" s="45"/>
    </row>
    <row r="11254" spans="1:8" ht="15.75" customHeight="1" x14ac:dyDescent="0.25">
      <c r="A11254" s="62"/>
      <c r="B11254" s="63"/>
      <c r="C11254" s="64" t="s">
        <v>58</v>
      </c>
      <c r="D11254" s="338">
        <f>SUM(D11249:D11253)</f>
      </c>
      <c r="E11254" s="28"/>
      <c r="F11254" s="338">
        <f>SUM(F11249:F11253)</f>
      </c>
      <c r="G11254" s="339"/>
      <c r="H11254" s="328">
        <f>SUM(H11249:H11253)</f>
      </c>
    </row>
    <row r="11255" spans="1:8" ht="15.75" customHeight="1" x14ac:dyDescent="0.25">
      <c r="A11255" s="69"/>
      <c r="B11255" s="70"/>
      <c r="C11255" s="70"/>
      <c r="D11255" s="71"/>
      <c r="E11255" s="70"/>
      <c r="F11255" s="72"/>
      <c r="G11255" s="73"/>
      <c r="H11255" s="74"/>
    </row>
    <row r="11256" spans="1:8" ht="15.75" customHeight="1" x14ac:dyDescent="0.25">
      <c r="A11256" s="85" t="s">
        <v>72</v>
      </c>
      <c r="B11256" s="85"/>
      <c r="C11256" s="85"/>
      <c r="D11256" s="77" t="s">
        <v>59</v>
      </c>
      <c r="E11256" s="76" t="s">
        <v>60</v>
      </c>
      <c r="F11256" s="76"/>
      <c r="G11256" s="85"/>
      <c r="H11256" s="85"/>
    </row>
    <row r="11257" spans="1:8" ht="15.75" customHeight="1" x14ac:dyDescent="0.25">
      <c r="A11257" s="76"/>
      <c r="B11257" s="76"/>
      <c r="C11257" s="76"/>
      <c r="D11257" s="77"/>
      <c r="F11257" s="76"/>
      <c r="G11257" s="17"/>
      <c r="H11257" s="25"/>
    </row>
    <row r="11258" spans="1:8" ht="15.75" customHeight="1" x14ac:dyDescent="0.25">
      <c r="D11258" s="9"/>
      <c r="E11258" s="76" t="s">
        <v>61</v>
      </c>
      <c r="H11258" s="9"/>
    </row>
    <row r="11259" spans="1:8" ht="15.75" customHeight="1" x14ac:dyDescent="0.25">
      <c r="D11259" s="9"/>
      <c r="H11259" s="9"/>
    </row>
    <row r="11260" spans="1:8" ht="15.75" customHeight="1" x14ac:dyDescent="0.25">
      <c r="D11260" s="9"/>
      <c r="H11260" s="9"/>
    </row>
    <row r="11261" spans="1:8" ht="15.75" customHeight="1" x14ac:dyDescent="0.25">
      <c r="D11261" s="9"/>
      <c r="H11261" s="9"/>
    </row>
    <row r="11262" spans="1:8" ht="15.75" customHeight="1" x14ac:dyDescent="0.25">
      <c r="D11262" s="9"/>
      <c r="H11262" s="9"/>
    </row>
    <row r="11263" spans="1:8" ht="15.75" customHeight="1" x14ac:dyDescent="0.25">
      <c r="D11263" s="9"/>
      <c r="H11263" s="9"/>
    </row>
    <row r="11264" spans="1:8" ht="15.75" customHeight="1" x14ac:dyDescent="0.25">
      <c r="D11264" s="9"/>
      <c r="H11264" s="9"/>
    </row>
    <row r="11265" spans="4:8" ht="15.75" customHeight="1" x14ac:dyDescent="0.25">
      <c r="D11265" s="9"/>
      <c r="H11265" s="9"/>
    </row>
    <row r="11266" spans="4:8" ht="15.75" customHeight="1" x14ac:dyDescent="0.25">
      <c r="D11266" s="9"/>
      <c r="H11266" s="9"/>
    </row>
    <row r="11267" spans="4:8" ht="15.75" customHeight="1" x14ac:dyDescent="0.25">
      <c r="D11267" s="9"/>
      <c r="H11267" s="9"/>
    </row>
    <row r="11268" spans="4:8" ht="15.75" customHeight="1" x14ac:dyDescent="0.25">
      <c r="D11268" s="9"/>
      <c r="H11268" s="9"/>
    </row>
    <row r="11269" spans="4:8" ht="15.75" customHeight="1" x14ac:dyDescent="0.25">
      <c r="D11269" s="9"/>
      <c r="H11269" s="9"/>
    </row>
    <row r="11270" spans="4:8" ht="15.75" customHeight="1" x14ac:dyDescent="0.25">
      <c r="D11270" s="9"/>
      <c r="H11270" s="9"/>
    </row>
    <row r="11271" spans="4:8" ht="15.75" customHeight="1" x14ac:dyDescent="0.25">
      <c r="D11271" s="9"/>
      <c r="H11271" s="9"/>
    </row>
    <row r="11272" spans="4:8" ht="15.75" customHeight="1" x14ac:dyDescent="0.25">
      <c r="D11272" s="9"/>
      <c r="H11272" s="9"/>
    </row>
    <row r="11273" spans="4:8" ht="15.75" customHeight="1" x14ac:dyDescent="0.25">
      <c r="D11273" s="9"/>
      <c r="H11273" s="9"/>
    </row>
    <row r="11274" spans="4:8" ht="15.75" customHeight="1" x14ac:dyDescent="0.25">
      <c r="D11274" s="9"/>
      <c r="H11274" s="9"/>
    </row>
    <row r="11275" spans="4:8" ht="15.75" customHeight="1" x14ac:dyDescent="0.25">
      <c r="D11275" s="9"/>
      <c r="H11275" s="9"/>
    </row>
    <row r="11276" spans="4:8" ht="15.75" customHeight="1" x14ac:dyDescent="0.25">
      <c r="D11276" s="9"/>
      <c r="H11276" s="9"/>
    </row>
    <row r="11277" spans="4:8" ht="15.75" customHeight="1" x14ac:dyDescent="0.25">
      <c r="D11277" s="9"/>
      <c r="H11277" s="9"/>
    </row>
    <row r="11278" spans="4:8" ht="15.75" customHeight="1" x14ac:dyDescent="0.25">
      <c r="D11278" s="9"/>
      <c r="H11278" s="9"/>
    </row>
    <row r="11279" spans="4:8" ht="15.75" customHeight="1" x14ac:dyDescent="0.25">
      <c r="D11279" s="9"/>
      <c r="H11279" s="9"/>
    </row>
    <row r="11280" spans="4:8" ht="15.75" customHeight="1" x14ac:dyDescent="0.25">
      <c r="D11280" s="9"/>
      <c r="H11280" s="9"/>
    </row>
    <row r="11281" spans="1:8" ht="15.75" customHeight="1" x14ac:dyDescent="0.25">
      <c r="D11281" s="9"/>
      <c r="H11281" s="9"/>
    </row>
    <row r="11282" spans="1:8" ht="15.75" customHeight="1" x14ac:dyDescent="0.25">
      <c r="D11282" s="9"/>
      <c r="H11282" s="9"/>
    </row>
    <row r="11283" spans="1:8" ht="15.75" customHeight="1" x14ac:dyDescent="0.25">
      <c r="A11283" s="36" t="s">
        <v>21</v>
      </c>
      <c r="B11283" s="36"/>
      <c r="C11283" s="36"/>
      <c r="D11283" s="36"/>
      <c r="E11283" s="36"/>
      <c r="F11283" s="36"/>
      <c r="G11283" s="36"/>
      <c r="H11283" s="36"/>
    </row>
    <row r="11284" spans="1:8" ht="15.75" customHeight="1" x14ac:dyDescent="0.25">
      <c r="A11284" s="17"/>
      <c r="B11284" s="17"/>
      <c r="C11284" s="17"/>
      <c r="D11284" s="18"/>
      <c r="E11284" s="17"/>
      <c r="F11284" s="17"/>
      <c r="G11284" s="17"/>
      <c r="H11284" s="24"/>
    </row>
    <row r="11285" spans="1:8" ht="15.75" customHeight="1" x14ac:dyDescent="0.25">
      <c r="A11285" s="17"/>
      <c r="B11285" s="17"/>
      <c r="C11285" s="18"/>
      <c r="D11285" s="75"/>
      <c r="E11285" s="36"/>
      <c r="F11285" s="36"/>
      <c r="G11285" s="36"/>
      <c r="H11285" s="25"/>
    </row>
    <row r="11286" spans="1:8" ht="15.75" customHeight="1" x14ac:dyDescent="0.25">
      <c r="A11286" s="17" t="s">
        <v>28</v>
      </c>
      <c r="B11286" s="17"/>
      <c r="C11286" s="86"/>
      <c r="D11286" s="18"/>
      <c r="E11286" s="17"/>
      <c r="F11286" s="19" t="s">
        <v>24</v>
      </c>
      <c r="G11286" s="21" t="s">
        <v>1515</v>
      </c>
      <c r="H11286" s="22"/>
    </row>
    <row r="11287" spans="1:8" ht="15.75" customHeight="1" x14ac:dyDescent="0.3">
      <c r="A11287" s="87" t="inlineStr">
        <is>
          <t>Dealer-002</t>
        </is>
      </c>
      <c r="B11287" s="87"/>
      <c r="C11287" s="86"/>
      <c r="D11287" s="18"/>
      <c r="E11287" s="17"/>
      <c r="F11287" s="19" t="s">
        <v>29</v>
      </c>
      <c r="G11287" s="17" t="s">
        <v>1517</v>
      </c>
      <c r="H11287" s="18"/>
    </row>
    <row r="11288" spans="1:8" ht="15.75" customHeight="1" x14ac:dyDescent="0.3">
      <c r="A11288" s="87" t="inlineStr">
        <is>
          <t>Address line (redacted)</t>
        </is>
      </c>
      <c r="B11288" s="87"/>
      <c r="C11288" s="138"/>
      <c r="D11288" s="138"/>
      <c r="E11288" s="138"/>
      <c r="F11288" s="18"/>
      <c r="G11288" s="17"/>
      <c r="H11288" s="25"/>
    </row>
    <row r="11289" spans="1:8" ht="15.75" customHeight="1" x14ac:dyDescent="0.3">
      <c r="A11289" s="87" t="inlineStr">
        <is>
          <t>Address line (redacted)</t>
        </is>
      </c>
      <c r="B11289" s="87"/>
      <c r="C11289" s="138"/>
      <c r="D11289" s="138"/>
      <c r="E11289" s="138"/>
      <c r="F11289" s="18"/>
      <c r="G11289" s="17"/>
      <c r="H11289" s="25"/>
    </row>
    <row r="11290" spans="1:8" ht="15.75" customHeight="1" x14ac:dyDescent="0.25">
      <c r="A11290" s="17"/>
      <c r="B11290" s="17"/>
      <c r="C11290" s="138"/>
      <c r="D11290" s="138"/>
      <c r="E11290" s="138"/>
      <c r="F11290" s="18"/>
      <c r="G11290" s="17"/>
      <c r="H11290" s="25"/>
    </row>
    <row r="11291" spans="1:8" ht="15.75" customHeight="1" x14ac:dyDescent="0.25">
      <c r="A11291" s="17" t="s">
        <v>34</v>
      </c>
      <c r="B11291" s="17"/>
      <c r="C11291" s="17"/>
      <c r="D11291" s="18"/>
      <c r="E11291" s="17"/>
      <c r="F11291" s="18"/>
      <c r="G11291" s="17"/>
      <c r="H11291" s="25"/>
    </row>
    <row r="11292" spans="1:8" ht="15.75" customHeight="1" x14ac:dyDescent="0.25">
      <c r="A11292" s="17"/>
      <c r="B11292" s="17"/>
      <c r="C11292" s="17"/>
      <c r="D11292" s="18"/>
      <c r="E11292" s="17"/>
      <c r="F11292" s="18"/>
      <c r="G11292" s="17"/>
      <c r="H11292" s="25"/>
    </row>
    <row r="11293" spans="1:8" ht="15.75" customHeight="1" x14ac:dyDescent="0.25">
      <c r="A11293" s="17" t="s">
        <v>35</v>
      </c>
      <c r="B11293" s="17"/>
      <c r="C11293" s="17"/>
      <c r="D11293" s="18"/>
      <c r="E11293" s="17"/>
      <c r="F11293" s="18"/>
      <c r="G11293" s="17"/>
      <c r="H11293" s="25"/>
    </row>
    <row r="11294" spans="1:8" ht="15.75" customHeight="1" x14ac:dyDescent="0.25">
      <c r="A11294" s="17" t="s">
        <v>36</v>
      </c>
      <c r="B11294" s="17"/>
      <c r="C11294" s="17"/>
      <c r="D11294" s="18"/>
      <c r="E11294" s="17"/>
      <c r="F11294" s="18"/>
      <c r="G11294" s="17"/>
      <c r="H11294" s="25"/>
    </row>
    <row r="11295" spans="1:8" ht="15.75" customHeight="1" x14ac:dyDescent="0.25">
      <c r="A11295" s="17"/>
      <c r="B11295" s="17"/>
      <c r="C11295" s="17"/>
      <c r="D11295" s="18"/>
      <c r="E11295" s="17"/>
      <c r="F11295" s="18"/>
      <c r="G11295" s="17"/>
      <c r="H11295" s="25"/>
    </row>
    <row r="11296" spans="1:8" ht="15.75" customHeight="1" x14ac:dyDescent="0.25">
      <c r="A11296" s="26" t="s">
        <v>37</v>
      </c>
      <c r="B11296" s="27" t="s">
        <v>38</v>
      </c>
      <c r="C11296" s="27"/>
      <c r="D11296" s="28" t="s">
        <v>39</v>
      </c>
      <c r="E11296" s="29" t="s">
        <v>40</v>
      </c>
      <c r="F11296" s="30" t="s">
        <v>41</v>
      </c>
      <c r="G11296" s="31" t="s">
        <v>42</v>
      </c>
      <c r="H11296" s="33" t="s">
        <v>43</v>
      </c>
    </row>
    <row r="11297" spans="1:9" ht="15.75" customHeight="1" x14ac:dyDescent="0.25">
      <c r="A11297" s="34"/>
      <c r="B11297" s="35"/>
      <c r="C11297" s="36"/>
      <c r="D11297" s="37"/>
      <c r="E11297" s="37"/>
      <c r="F11297" s="38"/>
      <c r="G11297" s="39"/>
      <c r="H11297" s="40"/>
    </row>
    <row r="11298" spans="1:9" ht="15.75" customHeight="1" x14ac:dyDescent="0.25">
      <c r="A11298" s="47"/>
      <c r="B11298" s="79" t="s">
        <v>2042</v>
      </c>
      <c r="C11298" s="80"/>
      <c r="D11298" s="50"/>
      <c r="E11298" s="50"/>
      <c r="F11298" s="50"/>
      <c r="G11298" s="50"/>
      <c r="H11298" s="81"/>
    </row>
    <row r="11299" spans="1:9" ht="15.75" customHeight="1" x14ac:dyDescent="0.25">
      <c r="A11299" s="47">
        <v>1</v>
      </c>
      <c r="B11299" s="51" t="s">
        <v>1520</v>
      </c>
      <c r="C11299" s="49"/>
      <c r="D11299" s="50">
        <v>5</v>
      </c>
      <c r="E11299" s="50">
        <v>10</v>
      </c>
      <c r="F11299" s="50">
        <v>46</v>
      </c>
      <c r="G11299" s="50">
        <v>1</v>
      </c>
      <c r="H11299" s="81">
        <f>+G11299*F11299</f>
      </c>
      <c r="I11299" s="6">
        <f>+G11299*F11299</f>
      </c>
    </row>
    <row r="11300" spans="1:9" ht="15.75" customHeight="1" x14ac:dyDescent="0.25">
      <c r="A11300" s="47">
        <v>2</v>
      </c>
      <c r="B11300" s="51" t="s">
        <v>1520</v>
      </c>
      <c r="C11300" s="49"/>
      <c r="D11300" s="50"/>
      <c r="E11300" s="50"/>
      <c r="F11300" s="50">
        <v>4</v>
      </c>
      <c r="G11300" s="224" t="s">
        <v>571</v>
      </c>
      <c r="H11300" s="81"/>
    </row>
    <row r="11301" spans="1:9" ht="15.75" customHeight="1" x14ac:dyDescent="0.25">
      <c r="A11301" s="47">
        <v>3</v>
      </c>
      <c r="B11301" s="51" t="s">
        <v>2043</v>
      </c>
      <c r="C11301" s="49"/>
      <c r="D11301" s="50">
        <v>2.5</v>
      </c>
      <c r="E11301" s="50">
        <v>10</v>
      </c>
      <c r="F11301" s="50">
        <v>23</v>
      </c>
      <c r="G11301" s="50">
        <v>1</v>
      </c>
      <c r="H11301" s="81">
        <f>+G11301*F11301</f>
      </c>
      <c r="I11301" s="6">
        <f>+G11301*F11301</f>
      </c>
    </row>
    <row r="11302" spans="1:9" ht="15.75" customHeight="1" x14ac:dyDescent="0.25">
      <c r="A11302" s="47">
        <v>4</v>
      </c>
      <c r="B11302" s="51" t="s">
        <v>2043</v>
      </c>
      <c r="C11302" s="49"/>
      <c r="D11302" s="50"/>
      <c r="E11302" s="50"/>
      <c r="F11302" s="50">
        <v>2</v>
      </c>
      <c r="G11302" s="224" t="s">
        <v>571</v>
      </c>
      <c r="H11302" s="81"/>
    </row>
    <row r="11303" spans="1:9" ht="15.75" customHeight="1" x14ac:dyDescent="0.25">
      <c r="A11303" s="47">
        <v>5</v>
      </c>
      <c r="B11303" s="51" t="s">
        <v>2044</v>
      </c>
      <c r="C11303" s="1031"/>
      <c r="D11303" s="50">
        <v>5</v>
      </c>
      <c r="E11303" s="50">
        <v>10</v>
      </c>
      <c r="F11303" s="50">
        <v>44</v>
      </c>
      <c r="G11303" s="50">
        <v>1</v>
      </c>
      <c r="H11303" s="81">
        <f>+G11303*F11303</f>
      </c>
      <c r="I11303" s="6">
        <f>+G11303*F11303</f>
      </c>
    </row>
    <row r="11304" spans="1:9" ht="15.75" customHeight="1" x14ac:dyDescent="0.25">
      <c r="A11304" s="47">
        <v>6</v>
      </c>
      <c r="B11304" s="51" t="s">
        <v>2044</v>
      </c>
      <c r="C11304" s="1031"/>
      <c r="D11304" s="50"/>
      <c r="E11304" s="50"/>
      <c r="F11304" s="50">
        <v>6</v>
      </c>
      <c r="G11304" s="224" t="s">
        <v>571</v>
      </c>
      <c r="H11304" s="81"/>
    </row>
    <row r="11305" spans="1:9" ht="15.75" customHeight="1" x14ac:dyDescent="0.25">
      <c r="A11305" s="47"/>
      <c r="B11305" s="79" t="s">
        <v>2045</v>
      </c>
      <c r="C11305" s="80"/>
      <c r="D11305" s="50"/>
      <c r="E11305" s="50"/>
      <c r="F11305" s="50"/>
      <c r="G11305" s="50"/>
      <c r="H11305" s="45"/>
      <c r="I11305" s="6">
        <f t="shared" ref="I11305:I11309" si="435">+G11305*F11305</f>
      </c>
    </row>
    <row r="11306" spans="1:9" ht="15.75" customHeight="1" x14ac:dyDescent="0.25">
      <c r="A11306" s="47">
        <v>7</v>
      </c>
      <c r="B11306" s="333" t="s">
        <v>118</v>
      </c>
      <c r="C11306" s="334" t="s">
        <v>119</v>
      </c>
      <c r="D11306" s="50">
        <v>1</v>
      </c>
      <c r="E11306" s="300">
        <v>4</v>
      </c>
      <c r="F11306" s="335">
        <f t="shared" ref="F11306:F11308" si="436">+E11306*D11306</f>
      </c>
      <c r="G11306" s="106">
        <v>1</v>
      </c>
      <c r="H11306" s="81">
        <f t="shared" ref="H11306:H11309" si="437">+G11306*F11306</f>
      </c>
      <c r="I11306" s="6">
        <f t="shared" si="435"/>
      </c>
    </row>
    <row r="11307" spans="1:9" ht="15.75" customHeight="1" x14ac:dyDescent="0.25">
      <c r="A11307" s="47">
        <v>8</v>
      </c>
      <c r="B11307" s="333" t="s">
        <v>135</v>
      </c>
      <c r="C11307" s="334" t="s">
        <v>592</v>
      </c>
      <c r="D11307" s="50">
        <v>1</v>
      </c>
      <c r="E11307" s="300">
        <v>4</v>
      </c>
      <c r="F11307" s="335">
        <f t="shared" si="436"/>
      </c>
      <c r="G11307" s="106">
        <v>1</v>
      </c>
      <c r="H11307" s="81">
        <f t="shared" si="437"/>
      </c>
      <c r="I11307" s="6">
        <f t="shared" si="435"/>
      </c>
    </row>
    <row r="11308" spans="1:9" ht="15.75" customHeight="1" x14ac:dyDescent="0.25">
      <c r="A11308" s="47">
        <v>9</v>
      </c>
      <c r="B11308" s="333" t="s">
        <v>656</v>
      </c>
      <c r="C11308" s="334" t="s">
        <v>657</v>
      </c>
      <c r="D11308" s="50">
        <v>2</v>
      </c>
      <c r="E11308" s="300">
        <v>4</v>
      </c>
      <c r="F11308" s="335">
        <f t="shared" si="436"/>
      </c>
      <c r="G11308" s="106">
        <v>1</v>
      </c>
      <c r="H11308" s="45">
        <f t="shared" si="437"/>
      </c>
      <c r="I11308" s="6">
        <f t="shared" si="435"/>
      </c>
    </row>
    <row r="11309" spans="1:9" ht="15.75" customHeight="1" x14ac:dyDescent="0.25">
      <c r="A11309" s="47">
        <v>10</v>
      </c>
      <c r="B11309" s="333" t="s">
        <v>233</v>
      </c>
      <c r="C11309" s="334" t="s">
        <v>895</v>
      </c>
      <c r="D11309" s="187">
        <v>12</v>
      </c>
      <c r="E11309" s="336">
        <v>4</v>
      </c>
      <c r="F11309" s="335">
        <v>46</v>
      </c>
      <c r="G11309" s="106">
        <v>1</v>
      </c>
      <c r="H11309" s="45">
        <f t="shared" si="437"/>
      </c>
      <c r="I11309" s="6">
        <f t="shared" si="435"/>
      </c>
    </row>
    <row r="11310" spans="1:9" ht="15.75" customHeight="1" x14ac:dyDescent="0.25">
      <c r="A11310" s="47">
        <v>11</v>
      </c>
      <c r="B11310" s="333" t="s">
        <v>233</v>
      </c>
      <c r="C11310" s="334" t="s">
        <v>895</v>
      </c>
      <c r="D11310" s="189"/>
      <c r="E11310" s="337"/>
      <c r="F11310" s="335">
        <v>2</v>
      </c>
      <c r="G11310" s="224" t="s">
        <v>571</v>
      </c>
      <c r="H11310" s="45"/>
    </row>
    <row r="11311" spans="1:9" ht="15.75" customHeight="1" x14ac:dyDescent="0.25">
      <c r="A11311" s="47">
        <v>12</v>
      </c>
      <c r="B11311" s="333" t="s">
        <v>149</v>
      </c>
      <c r="C11311" s="334" t="s">
        <v>918</v>
      </c>
      <c r="D11311" s="233">
        <v>1</v>
      </c>
      <c r="E11311" s="495">
        <v>4</v>
      </c>
      <c r="F11311" s="335">
        <f>+E11311*D11311</f>
      </c>
      <c r="G11311" s="50">
        <v>1</v>
      </c>
      <c r="H11311" s="45">
        <f t="shared" ref="H11311:H11312" si="438">+G11311*F11311</f>
      </c>
      <c r="I11311" s="6">
        <f t="shared" ref="I11311:I11312" si="439">+G11311*F11311</f>
      </c>
    </row>
    <row r="11312" spans="1:9" ht="15.75" customHeight="1" x14ac:dyDescent="0.25">
      <c r="A11312" s="47">
        <v>13</v>
      </c>
      <c r="B11312" s="333" t="s">
        <v>949</v>
      </c>
      <c r="C11312" s="334" t="s">
        <v>950</v>
      </c>
      <c r="D11312" s="50">
        <v>4</v>
      </c>
      <c r="E11312" s="300">
        <v>6</v>
      </c>
      <c r="F11312" s="335">
        <v>23</v>
      </c>
      <c r="G11312" s="106">
        <v>1</v>
      </c>
      <c r="H11312" s="45">
        <f t="shared" si="438"/>
      </c>
      <c r="I11312" s="6">
        <f t="shared" si="439"/>
      </c>
    </row>
    <row r="11313" spans="1:9" ht="15.75" customHeight="1" x14ac:dyDescent="0.25">
      <c r="A11313" s="47">
        <v>14</v>
      </c>
      <c r="B11313" s="333" t="s">
        <v>949</v>
      </c>
      <c r="C11313" s="334" t="s">
        <v>950</v>
      </c>
      <c r="D11313" s="50"/>
      <c r="E11313" s="300"/>
      <c r="F11313" s="335">
        <v>1</v>
      </c>
      <c r="G11313" s="224" t="s">
        <v>571</v>
      </c>
      <c r="H11313" s="45"/>
    </row>
    <row r="11314" spans="1:9" ht="15.75" customHeight="1" x14ac:dyDescent="0.25">
      <c r="A11314" s="47">
        <v>15</v>
      </c>
      <c r="B11314" s="333" t="s">
        <v>1164</v>
      </c>
      <c r="C11314" s="334" t="s">
        <v>1216</v>
      </c>
      <c r="D11314" s="50">
        <v>1</v>
      </c>
      <c r="E11314" s="300">
        <v>4</v>
      </c>
      <c r="F11314" s="335">
        <f t="shared" ref="F11314:F11318" si="440">+E11314*D11314</f>
      </c>
      <c r="G11314" s="106">
        <v>1</v>
      </c>
      <c r="H11314" s="45">
        <f t="shared" ref="H11314:H11318" si="441">+G11314*F11314</f>
      </c>
      <c r="I11314" s="6">
        <f t="shared" ref="I11314:I11330" si="442">+G11314*F11314</f>
      </c>
    </row>
    <row r="11315" spans="1:9" ht="15.75" customHeight="1" x14ac:dyDescent="0.25">
      <c r="A11315" s="47">
        <v>16</v>
      </c>
      <c r="B11315" s="333" t="s">
        <v>2046</v>
      </c>
      <c r="C11315" s="334" t="s">
        <v>1225</v>
      </c>
      <c r="D11315" s="50">
        <v>1</v>
      </c>
      <c r="E11315" s="300">
        <v>4</v>
      </c>
      <c r="F11315" s="335">
        <f t="shared" si="440"/>
      </c>
      <c r="G11315" s="106">
        <v>1</v>
      </c>
      <c r="H11315" s="45">
        <f t="shared" si="441"/>
      </c>
      <c r="I11315" s="6">
        <f t="shared" si="442"/>
      </c>
    </row>
    <row r="11316" spans="1:9" ht="15.75" customHeight="1" x14ac:dyDescent="0.25">
      <c r="A11316" s="47">
        <v>17</v>
      </c>
      <c r="B11316" s="333" t="s">
        <v>2047</v>
      </c>
      <c r="C11316" s="334" t="s">
        <v>1226</v>
      </c>
      <c r="D11316" s="50">
        <v>1</v>
      </c>
      <c r="E11316" s="300">
        <v>4</v>
      </c>
      <c r="F11316" s="335">
        <f t="shared" si="440"/>
      </c>
      <c r="G11316" s="106">
        <v>1</v>
      </c>
      <c r="H11316" s="45">
        <f t="shared" si="441"/>
      </c>
      <c r="I11316" s="6">
        <f t="shared" si="442"/>
      </c>
    </row>
    <row r="11317" spans="1:9" ht="15.75" customHeight="1" x14ac:dyDescent="0.25">
      <c r="A11317" s="47">
        <v>18</v>
      </c>
      <c r="B11317" s="333" t="s">
        <v>2048</v>
      </c>
      <c r="C11317" s="334" t="s">
        <v>1227</v>
      </c>
      <c r="D11317" s="50">
        <v>1</v>
      </c>
      <c r="E11317" s="300">
        <v>4</v>
      </c>
      <c r="F11317" s="335">
        <f t="shared" si="440"/>
      </c>
      <c r="G11317" s="106">
        <v>1</v>
      </c>
      <c r="H11317" s="45">
        <f t="shared" si="441"/>
      </c>
      <c r="I11317" s="6">
        <f t="shared" si="442"/>
      </c>
    </row>
    <row r="11318" spans="1:9" ht="15.75" customHeight="1" x14ac:dyDescent="0.25">
      <c r="A11318" s="47">
        <v>19</v>
      </c>
      <c r="B11318" s="333" t="s">
        <v>2049</v>
      </c>
      <c r="C11318" s="334" t="s">
        <v>1218</v>
      </c>
      <c r="D11318" s="50">
        <v>1</v>
      </c>
      <c r="E11318" s="300">
        <v>4</v>
      </c>
      <c r="F11318" s="335">
        <f t="shared" si="440"/>
      </c>
      <c r="G11318" s="106">
        <v>1</v>
      </c>
      <c r="H11318" s="45">
        <f t="shared" si="441"/>
      </c>
      <c r="I11318" s="6">
        <f t="shared" si="442"/>
      </c>
    </row>
    <row r="11319" spans="1:9" ht="15.75" customHeight="1" x14ac:dyDescent="0.25">
      <c r="A11319" s="83"/>
      <c r="B11319" s="84"/>
      <c r="C11319" s="17"/>
      <c r="D11319" s="58"/>
      <c r="E11319" s="58"/>
      <c r="F11319" s="18"/>
      <c r="G11319" s="58"/>
      <c r="H11319" s="61"/>
      <c r="I11319" s="6">
        <f t="shared" si="442"/>
      </c>
    </row>
    <row r="11320" spans="1:9" ht="15.75" customHeight="1" x14ac:dyDescent="0.25">
      <c r="A11320" s="62"/>
      <c r="B11320" s="63"/>
      <c r="C11320" s="64" t="s">
        <v>58</v>
      </c>
      <c r="D11320" s="65">
        <f>SUM(D11299:D11319)</f>
      </c>
      <c r="E11320" s="65"/>
      <c r="F11320" s="65"/>
      <c r="G11320" s="67"/>
      <c r="H11320" s="328">
        <f>SUM(H11299:H11319)</f>
      </c>
      <c r="I11320" s="6">
        <f t="shared" si="442"/>
      </c>
    </row>
    <row r="11321" spans="1:9" ht="15.75" customHeight="1" x14ac:dyDescent="0.25">
      <c r="A11321" s="69"/>
      <c r="B11321" s="70"/>
      <c r="C11321" s="70"/>
      <c r="D11321" s="71"/>
      <c r="E11321" s="70"/>
      <c r="F11321" s="72"/>
      <c r="G11321" s="73"/>
      <c r="H11321" s="74"/>
      <c r="I11321" s="6">
        <f t="shared" si="442"/>
      </c>
    </row>
    <row r="11322" spans="1:9" ht="15.75" customHeight="1" x14ac:dyDescent="0.25">
      <c r="A11322" s="85" t="s">
        <v>72</v>
      </c>
      <c r="B11322" s="85"/>
      <c r="C11322" s="85"/>
      <c r="D11322" s="85"/>
      <c r="E11322" s="85"/>
      <c r="F11322" s="85"/>
      <c r="G11322" s="85"/>
      <c r="H11322" s="85"/>
      <c r="I11322" s="6">
        <f t="shared" si="442"/>
      </c>
    </row>
    <row r="11323" spans="1:9" ht="15.75" customHeight="1" x14ac:dyDescent="0.25">
      <c r="A11323" s="76"/>
      <c r="B11323" s="76"/>
      <c r="C11323" s="76"/>
      <c r="D11323" s="1042" t="s">
        <v>2050</v>
      </c>
      <c r="E11323" s="1042"/>
      <c r="F11323" s="1042"/>
      <c r="G11323" s="1042"/>
      <c r="H11323" s="25"/>
      <c r="I11323" s="6">
        <f t="shared" si="442"/>
      </c>
    </row>
    <row r="11324" spans="1:9" ht="15.75" customHeight="1" x14ac:dyDescent="0.25">
      <c r="A11324" s="17"/>
      <c r="B11324" s="17"/>
      <c r="C11324" s="17"/>
      <c r="D11324" s="1042"/>
      <c r="E11324" s="1042"/>
      <c r="F11324" s="1042"/>
      <c r="G11324" s="1042"/>
      <c r="H11324" s="25"/>
      <c r="I11324" s="6">
        <f t="shared" si="442"/>
      </c>
    </row>
    <row r="11325" spans="1:9" ht="15.75" customHeight="1" x14ac:dyDescent="0.25">
      <c r="A11325" s="17"/>
      <c r="B11325" s="17"/>
      <c r="C11325" s="17"/>
      <c r="D11325" s="1042"/>
      <c r="E11325" s="1042"/>
      <c r="F11325" s="1042"/>
      <c r="G11325" s="1042"/>
      <c r="H11325" s="25"/>
      <c r="I11325" s="6">
        <f t="shared" si="442"/>
      </c>
    </row>
    <row r="11326" spans="1:9" ht="15.75" customHeight="1" x14ac:dyDescent="0.25">
      <c r="A11326" s="17"/>
      <c r="B11326" s="17"/>
      <c r="C11326" s="17"/>
      <c r="D11326" s="18"/>
      <c r="E11326" s="76"/>
      <c r="F11326" s="17"/>
      <c r="G11326" s="17"/>
      <c r="H11326" s="25"/>
      <c r="I11326" s="6">
        <f t="shared" si="442"/>
      </c>
    </row>
    <row r="11327" spans="1:9" ht="15.75" customHeight="1" x14ac:dyDescent="0.25">
      <c r="A11327" s="17"/>
      <c r="B11327" s="17"/>
      <c r="C11327" s="17"/>
      <c r="D11327" s="18"/>
      <c r="E11327" s="76"/>
      <c r="F11327" s="17"/>
      <c r="G11327" s="17"/>
      <c r="H11327" s="25"/>
      <c r="I11327" s="6">
        <f t="shared" si="442"/>
      </c>
    </row>
    <row r="11328" spans="1:9" ht="15.75" customHeight="1" x14ac:dyDescent="0.25">
      <c r="A11328" s="36" t="s">
        <v>21</v>
      </c>
      <c r="B11328" s="36"/>
      <c r="C11328" s="36"/>
      <c r="D11328" s="36"/>
      <c r="E11328" s="36"/>
      <c r="F11328" s="36"/>
      <c r="G11328" s="36"/>
      <c r="H11328" s="36"/>
      <c r="I11328" s="6">
        <f t="shared" si="442"/>
      </c>
    </row>
    <row r="11329" spans="1:9" ht="15.75" customHeight="1" x14ac:dyDescent="0.25">
      <c r="A11329" s="17"/>
      <c r="B11329" s="17"/>
      <c r="C11329" s="17"/>
      <c r="D11329" s="18"/>
      <c r="E11329" s="17"/>
      <c r="F11329" s="17"/>
      <c r="G11329" s="17"/>
      <c r="H11329" s="24"/>
      <c r="I11329" s="6">
        <f t="shared" si="442"/>
      </c>
    </row>
    <row r="11330" spans="1:9" ht="15.75" customHeight="1" x14ac:dyDescent="0.25">
      <c r="A11330" s="17"/>
      <c r="B11330" s="17"/>
      <c r="C11330" s="18"/>
      <c r="D11330" s="75"/>
      <c r="E11330" s="36"/>
      <c r="F11330" s="36"/>
      <c r="G11330" s="36"/>
      <c r="H11330" s="25"/>
      <c r="I11330" s="6">
        <f t="shared" si="442"/>
      </c>
    </row>
    <row r="11331" spans="1:9" ht="15.75" customHeight="1" x14ac:dyDescent="0.25">
      <c r="A11331" s="17" t="s">
        <v>28</v>
      </c>
      <c r="B11331" s="17"/>
      <c r="C11331" s="86"/>
      <c r="D11331" s="18"/>
      <c r="E11331" s="17"/>
      <c r="F11331" s="19" t="s">
        <v>24</v>
      </c>
      <c r="G11331" s="21" t="s">
        <v>1515</v>
      </c>
      <c r="H11331" s="22"/>
    </row>
    <row r="11332" spans="1:9" ht="15.75" customHeight="1" x14ac:dyDescent="0.3">
      <c r="A11332" s="87" t="inlineStr">
        <is>
          <t>Dealer-002</t>
        </is>
      </c>
      <c r="B11332" s="87"/>
      <c r="C11332" s="86"/>
      <c r="D11332" s="18"/>
      <c r="E11332" s="17"/>
      <c r="F11332" s="19" t="s">
        <v>29</v>
      </c>
      <c r="G11332" s="17" t="s">
        <v>1517</v>
      </c>
      <c r="H11332" s="18"/>
    </row>
    <row r="11333" spans="1:9" ht="15.75" customHeight="1" x14ac:dyDescent="0.3">
      <c r="A11333" s="87" t="inlineStr">
        <is>
          <t>Address line (redacted)</t>
        </is>
      </c>
      <c r="B11333" s="87"/>
      <c r="C11333" s="138"/>
      <c r="D11333" s="138"/>
      <c r="E11333" s="138"/>
      <c r="F11333" s="18"/>
      <c r="G11333" s="17"/>
      <c r="H11333" s="25"/>
      <c r="I11333" s="6">
        <f t="shared" ref="I11333:I11340" si="443">+G11333*F11333</f>
      </c>
    </row>
    <row r="11334" spans="1:9" ht="15.75" customHeight="1" x14ac:dyDescent="0.3">
      <c r="A11334" s="87" t="inlineStr">
        <is>
          <t>Address line (redacted)</t>
        </is>
      </c>
      <c r="B11334" s="87"/>
      <c r="C11334" s="1042" t="s">
        <v>583</v>
      </c>
      <c r="D11334" s="1042"/>
      <c r="E11334" s="1042"/>
      <c r="F11334" s="1042"/>
      <c r="G11334" s="17"/>
      <c r="H11334" s="25"/>
      <c r="I11334" s="6">
        <f t="shared" si="443"/>
      </c>
    </row>
    <row r="11335" spans="1:9" ht="15.75" customHeight="1" x14ac:dyDescent="0.25">
      <c r="A11335" s="17"/>
      <c r="B11335" s="17"/>
      <c r="C11335" s="1042"/>
      <c r="D11335" s="1042"/>
      <c r="E11335" s="1042"/>
      <c r="F11335" s="1042"/>
      <c r="G11335" s="17"/>
      <c r="H11335" s="25"/>
      <c r="I11335" s="6">
        <f t="shared" si="443"/>
      </c>
    </row>
    <row r="11336" spans="1:9" ht="15.75" customHeight="1" x14ac:dyDescent="0.25">
      <c r="A11336" s="17" t="s">
        <v>34</v>
      </c>
      <c r="B11336" s="17"/>
      <c r="C11336" s="1042"/>
      <c r="D11336" s="1042"/>
      <c r="E11336" s="1042"/>
      <c r="F11336" s="1042"/>
      <c r="G11336" s="17"/>
      <c r="H11336" s="25"/>
      <c r="I11336" s="6">
        <f t="shared" si="443"/>
      </c>
    </row>
    <row r="11337" spans="1:9" ht="15.75" customHeight="1" x14ac:dyDescent="0.25">
      <c r="A11337" s="17"/>
      <c r="B11337" s="17"/>
      <c r="C11337" s="17"/>
      <c r="D11337" s="18"/>
      <c r="E11337" s="17"/>
      <c r="F11337" s="18"/>
      <c r="G11337" s="17"/>
      <c r="H11337" s="25"/>
      <c r="I11337" s="6">
        <f t="shared" si="443"/>
      </c>
    </row>
    <row r="11338" spans="1:9" ht="15.75" customHeight="1" x14ac:dyDescent="0.25">
      <c r="A11338" s="17" t="s">
        <v>35</v>
      </c>
      <c r="B11338" s="17"/>
      <c r="C11338" s="17"/>
      <c r="D11338" s="18"/>
      <c r="E11338" s="17"/>
      <c r="F11338" s="18"/>
      <c r="G11338" s="17"/>
      <c r="H11338" s="25"/>
      <c r="I11338" s="6">
        <f t="shared" si="443"/>
      </c>
    </row>
    <row r="11339" spans="1:9" ht="15.75" customHeight="1" x14ac:dyDescent="0.25">
      <c r="A11339" s="17" t="s">
        <v>36</v>
      </c>
      <c r="B11339" s="17"/>
      <c r="C11339" s="17"/>
      <c r="D11339" s="18"/>
      <c r="E11339" s="17"/>
      <c r="F11339" s="18"/>
      <c r="G11339" s="17"/>
      <c r="H11339" s="25"/>
      <c r="I11339" s="6">
        <f t="shared" si="443"/>
      </c>
    </row>
    <row r="11340" spans="1:9" ht="15.75" customHeight="1" x14ac:dyDescent="0.25">
      <c r="A11340" s="17"/>
      <c r="B11340" s="17"/>
      <c r="C11340" s="17"/>
      <c r="D11340" s="18"/>
      <c r="E11340" s="17"/>
      <c r="F11340" s="18"/>
      <c r="G11340" s="17"/>
      <c r="H11340" s="25"/>
      <c r="I11340" s="6">
        <f t="shared" si="443"/>
      </c>
    </row>
    <row r="11341" spans="1:9" ht="15.75" customHeight="1" x14ac:dyDescent="0.25">
      <c r="A11341" s="26" t="s">
        <v>37</v>
      </c>
      <c r="B11341" s="27" t="s">
        <v>38</v>
      </c>
      <c r="C11341" s="27"/>
      <c r="D11341" s="28" t="s">
        <v>39</v>
      </c>
      <c r="E11341" s="29" t="s">
        <v>40</v>
      </c>
      <c r="F11341" s="30" t="s">
        <v>41</v>
      </c>
      <c r="G11341" s="31" t="s">
        <v>42</v>
      </c>
      <c r="H11341" s="33" t="s">
        <v>43</v>
      </c>
    </row>
    <row r="11342" spans="1:9" ht="15.75" customHeight="1" x14ac:dyDescent="0.25">
      <c r="A11342" s="34"/>
      <c r="B11342" s="35"/>
      <c r="C11342" s="36"/>
      <c r="D11342" s="37"/>
      <c r="E11342" s="37"/>
      <c r="F11342" s="38"/>
      <c r="G11342" s="39"/>
      <c r="H11342" s="40"/>
      <c r="I11342" s="6">
        <f t="shared" ref="I11342:I11344" si="444">+G11342*F11342</f>
      </c>
    </row>
    <row r="11343" spans="1:9" ht="15.75" customHeight="1" x14ac:dyDescent="0.25">
      <c r="A11343" s="47"/>
      <c r="B11343" s="79" t="s">
        <v>2051</v>
      </c>
      <c r="C11343" s="80"/>
      <c r="D11343" s="50"/>
      <c r="E11343" s="50"/>
      <c r="F11343" s="50"/>
      <c r="G11343" s="50"/>
      <c r="H11343" s="45"/>
      <c r="I11343" s="6">
        <f t="shared" si="444"/>
      </c>
    </row>
    <row r="11344" spans="1:9" ht="15.75" customHeight="1" x14ac:dyDescent="0.25">
      <c r="A11344" s="47">
        <v>20</v>
      </c>
      <c r="B11344" s="333" t="s">
        <v>1168</v>
      </c>
      <c r="C11344" s="334" t="s">
        <v>953</v>
      </c>
      <c r="D11344" s="50">
        <v>6</v>
      </c>
      <c r="E11344" s="300">
        <v>4</v>
      </c>
      <c r="F11344" s="335">
        <v>23</v>
      </c>
      <c r="G11344" s="106">
        <v>1</v>
      </c>
      <c r="H11344" s="45">
        <f>+G11344*F11344</f>
      </c>
      <c r="I11344" s="6">
        <f t="shared" si="444"/>
      </c>
    </row>
    <row r="11345" spans="1:15" ht="15.75" customHeight="1" x14ac:dyDescent="0.25">
      <c r="A11345" s="47">
        <v>21</v>
      </c>
      <c r="B11345" s="333" t="s">
        <v>1168</v>
      </c>
      <c r="C11345" s="334" t="s">
        <v>953</v>
      </c>
      <c r="D11345" s="50"/>
      <c r="E11345" s="300"/>
      <c r="F11345" s="335">
        <v>1</v>
      </c>
      <c r="G11345" s="224" t="s">
        <v>571</v>
      </c>
      <c r="H11345" s="45"/>
    </row>
    <row r="11346" spans="1:15" ht="15.75" customHeight="1" x14ac:dyDescent="0.25">
      <c r="A11346" s="47">
        <v>22</v>
      </c>
      <c r="B11346" s="333" t="s">
        <v>176</v>
      </c>
      <c r="C11346" s="334" t="s">
        <v>954</v>
      </c>
      <c r="D11346" s="187">
        <v>24</v>
      </c>
      <c r="E11346" s="336">
        <v>4</v>
      </c>
      <c r="F11346" s="335">
        <v>92</v>
      </c>
      <c r="G11346" s="106">
        <v>1</v>
      </c>
      <c r="H11346" s="45">
        <f>+G11346*F11346</f>
      </c>
      <c r="I11346" s="6">
        <f>+G11346*F11346</f>
      </c>
    </row>
    <row r="11347" spans="1:15" ht="15.75" customHeight="1" x14ac:dyDescent="0.25">
      <c r="A11347" s="47">
        <v>23</v>
      </c>
      <c r="B11347" s="333" t="s">
        <v>176</v>
      </c>
      <c r="C11347" s="334" t="s">
        <v>954</v>
      </c>
      <c r="D11347" s="189"/>
      <c r="E11347" s="337"/>
      <c r="F11347" s="335">
        <v>4</v>
      </c>
      <c r="G11347" s="224" t="s">
        <v>571</v>
      </c>
      <c r="H11347" s="45"/>
    </row>
    <row r="11348" spans="1:15" ht="15.75" customHeight="1" x14ac:dyDescent="0.25">
      <c r="A11348" s="47">
        <v>24</v>
      </c>
      <c r="B11348" s="333" t="s">
        <v>1166</v>
      </c>
      <c r="C11348" s="334" t="s">
        <v>1219</v>
      </c>
      <c r="D11348" s="234">
        <v>1</v>
      </c>
      <c r="E11348" s="363">
        <v>4</v>
      </c>
      <c r="F11348" s="335">
        <f>+E11348*D11348</f>
      </c>
      <c r="G11348" s="43">
        <v>1</v>
      </c>
      <c r="H11348" s="45">
        <f t="shared" ref="H11348:H11349" si="445">+G11348*F11348</f>
      </c>
      <c r="I11348" s="6">
        <f t="shared" ref="I11348:I11349" si="446">+G11348*F11348</f>
      </c>
    </row>
    <row r="11349" spans="1:15" ht="15.75" customHeight="1" x14ac:dyDescent="0.25">
      <c r="A11349" s="47">
        <v>25</v>
      </c>
      <c r="B11349" s="333" t="s">
        <v>2052</v>
      </c>
      <c r="C11349" s="334" t="s">
        <v>1228</v>
      </c>
      <c r="D11349" s="187">
        <v>6</v>
      </c>
      <c r="E11349" s="336">
        <v>4</v>
      </c>
      <c r="F11349" s="335">
        <v>23</v>
      </c>
      <c r="G11349" s="106">
        <v>1</v>
      </c>
      <c r="H11349" s="45">
        <f t="shared" si="445"/>
      </c>
      <c r="I11349" s="6">
        <f t="shared" si="446"/>
      </c>
    </row>
    <row r="11350" spans="1:15" ht="15.75" customHeight="1" x14ac:dyDescent="0.25">
      <c r="A11350" s="47">
        <v>26</v>
      </c>
      <c r="B11350" s="333" t="s">
        <v>2052</v>
      </c>
      <c r="C11350" s="334" t="s">
        <v>1228</v>
      </c>
      <c r="D11350" s="189"/>
      <c r="E11350" s="337"/>
      <c r="F11350" s="335">
        <v>1</v>
      </c>
      <c r="G11350" s="224" t="s">
        <v>571</v>
      </c>
      <c r="H11350" s="45"/>
    </row>
    <row r="11351" spans="1:15" ht="15.75" customHeight="1" x14ac:dyDescent="0.25">
      <c r="A11351" s="47">
        <v>27</v>
      </c>
      <c r="B11351" s="333" t="s">
        <v>1175</v>
      </c>
      <c r="C11351" s="334" t="s">
        <v>1230</v>
      </c>
      <c r="D11351" s="234">
        <v>1</v>
      </c>
      <c r="E11351" s="363">
        <v>4</v>
      </c>
      <c r="F11351" s="335">
        <f>+E11351*D11351</f>
      </c>
      <c r="G11351" s="50">
        <v>1</v>
      </c>
      <c r="H11351" s="45">
        <f t="shared" ref="H11351:H11352" si="447">+G11351*F11351</f>
      </c>
      <c r="I11351" s="6">
        <f t="shared" ref="I11351:I11352" si="448">+G11351*F11351</f>
      </c>
    </row>
    <row r="11352" spans="1:15" ht="15.75" customHeight="1" x14ac:dyDescent="0.25">
      <c r="A11352" s="47">
        <v>28</v>
      </c>
      <c r="B11352" s="333" t="s">
        <v>181</v>
      </c>
      <c r="C11352" s="334" t="s">
        <v>956</v>
      </c>
      <c r="D11352" s="187">
        <v>6</v>
      </c>
      <c r="E11352" s="336">
        <v>4</v>
      </c>
      <c r="F11352" s="335">
        <v>23</v>
      </c>
      <c r="G11352" s="106">
        <v>1</v>
      </c>
      <c r="H11352" s="45">
        <f t="shared" si="447"/>
      </c>
      <c r="I11352" s="6">
        <f t="shared" si="448"/>
      </c>
    </row>
    <row r="11353" spans="1:15" ht="15.75" customHeight="1" x14ac:dyDescent="0.25">
      <c r="A11353" s="47">
        <v>29</v>
      </c>
      <c r="B11353" s="333" t="s">
        <v>181</v>
      </c>
      <c r="C11353" s="334" t="s">
        <v>956</v>
      </c>
      <c r="D11353" s="189"/>
      <c r="E11353" s="337"/>
      <c r="F11353" s="335">
        <v>1</v>
      </c>
      <c r="G11353" s="224" t="s">
        <v>571</v>
      </c>
      <c r="H11353" s="45"/>
    </row>
    <row r="11354" spans="1:15" ht="15.75" customHeight="1" x14ac:dyDescent="0.25">
      <c r="A11354" s="47"/>
      <c r="B11354" s="79" t="s">
        <v>2053</v>
      </c>
      <c r="C11354" s="80"/>
      <c r="D11354" s="233"/>
      <c r="E11354" s="495"/>
      <c r="F11354" s="335"/>
      <c r="G11354" s="43"/>
      <c r="H11354" s="45"/>
      <c r="I11354" s="6">
        <f t="shared" ref="I11354:I11355" si="449">+G11354*F11354</f>
      </c>
    </row>
    <row r="11355" spans="1:15" ht="15.75" customHeight="1" x14ac:dyDescent="0.25">
      <c r="A11355" s="47">
        <v>30</v>
      </c>
      <c r="B11355" s="107" t="s">
        <v>2054</v>
      </c>
      <c r="C11355" s="194" t="s">
        <v>443</v>
      </c>
      <c r="D11355" s="50">
        <v>4</v>
      </c>
      <c r="E11355" s="194">
        <v>6</v>
      </c>
      <c r="F11355" s="43">
        <v>23</v>
      </c>
      <c r="G11355" s="194">
        <v>1</v>
      </c>
      <c r="H11355" s="45">
        <f>+G11355*F11355</f>
      </c>
      <c r="I11355" s="6">
        <f t="shared" si="449"/>
      </c>
      <c r="J11355" s="17"/>
      <c r="K11355" s="17"/>
      <c r="L11355" s="17"/>
      <c r="M11355" s="17"/>
      <c r="N11355" s="17"/>
      <c r="O11355" s="17"/>
    </row>
    <row r="11356" spans="1:15" ht="15.75" customHeight="1" x14ac:dyDescent="0.25">
      <c r="A11356" s="47">
        <v>31</v>
      </c>
      <c r="B11356" s="107" t="s">
        <v>2054</v>
      </c>
      <c r="C11356" s="194" t="s">
        <v>443</v>
      </c>
      <c r="D11356" s="50"/>
      <c r="E11356" s="194"/>
      <c r="F11356" s="43">
        <v>1</v>
      </c>
      <c r="G11356" s="224" t="s">
        <v>571</v>
      </c>
      <c r="H11356" s="45"/>
      <c r="J11356" s="17"/>
      <c r="K11356" s="17"/>
      <c r="L11356" s="17"/>
      <c r="M11356" s="17"/>
      <c r="N11356" s="17"/>
      <c r="O11356" s="17"/>
    </row>
    <row r="11357" spans="1:15" ht="15.75" customHeight="1" x14ac:dyDescent="0.25">
      <c r="A11357" s="47">
        <v>32</v>
      </c>
      <c r="B11357" s="49" t="s">
        <v>264</v>
      </c>
      <c r="C11357" s="194" t="s">
        <v>463</v>
      </c>
      <c r="D11357" s="50">
        <v>4</v>
      </c>
      <c r="E11357" s="194">
        <v>6</v>
      </c>
      <c r="F11357" s="43">
        <v>23</v>
      </c>
      <c r="G11357" s="194">
        <v>1</v>
      </c>
      <c r="H11357" s="45">
        <f>+G11357*F11357</f>
      </c>
      <c r="I11357" s="6">
        <f>+G11357*F11357</f>
      </c>
      <c r="J11357" s="17"/>
      <c r="K11357" s="17"/>
      <c r="L11357" s="17"/>
      <c r="M11357" s="17"/>
      <c r="N11357" s="17"/>
      <c r="O11357" s="17"/>
    </row>
    <row r="11358" spans="1:15" ht="15.75" customHeight="1" x14ac:dyDescent="0.25">
      <c r="A11358" s="47">
        <v>33</v>
      </c>
      <c r="B11358" s="49" t="s">
        <v>264</v>
      </c>
      <c r="C11358" s="194" t="s">
        <v>463</v>
      </c>
      <c r="D11358" s="312"/>
      <c r="E11358" s="233"/>
      <c r="F11358" s="43">
        <v>1</v>
      </c>
      <c r="G11358" s="224" t="s">
        <v>571</v>
      </c>
      <c r="H11358" s="45"/>
      <c r="J11358" s="17"/>
      <c r="K11358" s="17"/>
      <c r="L11358" s="17"/>
      <c r="M11358" s="17"/>
      <c r="N11358" s="17"/>
      <c r="O11358" s="17"/>
    </row>
    <row r="11359" spans="1:15" ht="15.75" customHeight="1" x14ac:dyDescent="0.25">
      <c r="A11359" s="47">
        <v>34</v>
      </c>
      <c r="B11359" s="49" t="s">
        <v>237</v>
      </c>
      <c r="C11359" s="50" t="s">
        <v>435</v>
      </c>
      <c r="D11359" s="50">
        <v>4</v>
      </c>
      <c r="E11359" s="194">
        <v>6</v>
      </c>
      <c r="F11359" s="43">
        <v>23</v>
      </c>
      <c r="G11359" s="194">
        <v>1</v>
      </c>
      <c r="H11359" s="45">
        <f>+G11359*F11359</f>
      </c>
      <c r="I11359" s="6">
        <f>+G11359*F11359</f>
      </c>
      <c r="J11359" s="17"/>
      <c r="K11359" s="17"/>
      <c r="L11359" s="17"/>
      <c r="M11359" s="17"/>
      <c r="N11359" s="17"/>
      <c r="O11359" s="17"/>
    </row>
    <row r="11360" spans="1:15" ht="15.75" customHeight="1" x14ac:dyDescent="0.25">
      <c r="A11360" s="47">
        <v>34</v>
      </c>
      <c r="B11360" s="49" t="s">
        <v>237</v>
      </c>
      <c r="C11360" s="50" t="s">
        <v>435</v>
      </c>
      <c r="D11360" s="312"/>
      <c r="E11360" s="233"/>
      <c r="F11360" s="43">
        <v>1</v>
      </c>
      <c r="G11360" s="224" t="s">
        <v>571</v>
      </c>
      <c r="H11360" s="45"/>
      <c r="J11360" s="17"/>
      <c r="K11360" s="17"/>
      <c r="L11360" s="17"/>
      <c r="M11360" s="17"/>
      <c r="N11360" s="17"/>
      <c r="O11360" s="17"/>
    </row>
    <row r="11361" spans="1:9" ht="15.75" customHeight="1" x14ac:dyDescent="0.25">
      <c r="A11361" s="47"/>
      <c r="B11361" s="333"/>
      <c r="C11361" s="334"/>
      <c r="D11361" s="312"/>
      <c r="E11361" s="495"/>
      <c r="F11361" s="335"/>
      <c r="G11361" s="43"/>
      <c r="H11361" s="45"/>
      <c r="I11361" s="6">
        <f t="shared" ref="I11361:I11366" si="450">+G11361*F11361</f>
      </c>
    </row>
    <row r="11362" spans="1:9" ht="15.75" customHeight="1" x14ac:dyDescent="0.25">
      <c r="A11362" s="47"/>
      <c r="B11362" s="333"/>
      <c r="C11362" s="334"/>
      <c r="D11362" s="312"/>
      <c r="E11362" s="495"/>
      <c r="F11362" s="335"/>
      <c r="G11362" s="43"/>
      <c r="H11362" s="45"/>
      <c r="I11362" s="6">
        <f t="shared" si="450"/>
      </c>
    </row>
    <row r="11363" spans="1:9" ht="15.75" customHeight="1" x14ac:dyDescent="0.25">
      <c r="A11363" s="47"/>
      <c r="B11363" s="333"/>
      <c r="C11363" s="334"/>
      <c r="D11363" s="233"/>
      <c r="E11363" s="495"/>
      <c r="F11363" s="335"/>
      <c r="G11363" s="43"/>
      <c r="H11363" s="45"/>
      <c r="I11363" s="6">
        <f t="shared" si="450"/>
      </c>
    </row>
    <row r="11364" spans="1:9" ht="15.75" customHeight="1" x14ac:dyDescent="0.25">
      <c r="A11364" s="47"/>
      <c r="B11364" s="51"/>
      <c r="C11364" s="325"/>
      <c r="D11364" s="50"/>
      <c r="E11364" s="50"/>
      <c r="F11364" s="50"/>
      <c r="G11364" s="43"/>
      <c r="H11364" s="81"/>
      <c r="I11364" s="6">
        <f t="shared" si="450"/>
      </c>
    </row>
    <row r="11365" spans="1:9" ht="15.75" customHeight="1" x14ac:dyDescent="0.25">
      <c r="A11365" s="47"/>
      <c r="B11365" s="51"/>
      <c r="C11365" s="49"/>
      <c r="D11365" s="50"/>
      <c r="E11365" s="50"/>
      <c r="F11365" s="50"/>
      <c r="G11365" s="50"/>
      <c r="H11365" s="81"/>
      <c r="I11365" s="6">
        <f t="shared" si="450"/>
      </c>
    </row>
    <row r="11366" spans="1:9" ht="15.75" customHeight="1" x14ac:dyDescent="0.25">
      <c r="A11366" s="83"/>
      <c r="B11366" s="84"/>
      <c r="C11366" s="17"/>
      <c r="D11366" s="58"/>
      <c r="E11366" s="58"/>
      <c r="F11366" s="18"/>
      <c r="G11366" s="58"/>
      <c r="H11366" s="61"/>
      <c r="I11366" s="6">
        <f t="shared" si="450"/>
      </c>
    </row>
    <row r="11367" spans="1:9" ht="15.75" customHeight="1" x14ac:dyDescent="0.25">
      <c r="A11367" s="62"/>
      <c r="B11367" s="63"/>
      <c r="C11367" s="64" t="s">
        <v>58</v>
      </c>
      <c r="D11367" s="328">
        <f>+D11359+D11357+D11355+D11352+D11351+D11349+D11348+D11346+D11344+D11320</f>
      </c>
      <c r="E11367" s="65"/>
      <c r="F11367" s="328"/>
      <c r="G11367" s="67"/>
      <c r="H11367" s="328">
        <f>+H11359+H11357+H11355+H11352+H11351+H11349+H11348+H11346+H11344+H11320</f>
      </c>
      <c r="I11367" s="6">
        <f>SUM(I11299:I11366)</f>
      </c>
    </row>
    <row r="11368" spans="1:9" ht="15.75" customHeight="1" x14ac:dyDescent="0.25">
      <c r="A11368" s="69"/>
      <c r="B11368" s="70"/>
      <c r="C11368" s="70"/>
      <c r="D11368" s="71"/>
      <c r="E11368" s="70"/>
      <c r="F11368" s="72"/>
      <c r="G11368" s="73"/>
      <c r="H11368" s="74"/>
    </row>
    <row r="11369" spans="1:9" ht="15.75" customHeight="1" x14ac:dyDescent="0.25">
      <c r="A11369" s="85" t="s">
        <v>72</v>
      </c>
      <c r="B11369" s="85"/>
      <c r="C11369" s="85"/>
      <c r="D11369" s="85"/>
      <c r="E11369" s="85"/>
      <c r="F11369" s="85"/>
      <c r="G11369" s="85"/>
      <c r="H11369" s="85"/>
    </row>
    <row r="11370" spans="1:9" ht="15.75" customHeight="1" x14ac:dyDescent="0.25">
      <c r="A11370" s="76"/>
      <c r="B11370" s="76"/>
      <c r="C11370" s="76"/>
      <c r="D11370" s="77" t="s">
        <v>59</v>
      </c>
      <c r="E11370" s="76" t="s">
        <v>60</v>
      </c>
      <c r="F11370" s="76"/>
      <c r="G11370" s="17"/>
      <c r="H11370" s="25"/>
    </row>
    <row r="11371" spans="1:9" ht="15.75" customHeight="1" x14ac:dyDescent="0.25">
      <c r="A11371" s="17"/>
      <c r="B11371" s="17"/>
      <c r="C11371" s="17"/>
      <c r="D11371" s="18"/>
      <c r="E11371" s="17"/>
      <c r="F11371" s="17"/>
      <c r="G11371" s="17"/>
      <c r="H11371" s="25"/>
    </row>
    <row r="11372" spans="1:9" ht="15.75" customHeight="1" x14ac:dyDescent="0.25">
      <c r="A11372" s="76"/>
      <c r="B11372" s="76"/>
      <c r="C11372" s="76"/>
      <c r="D11372" s="77"/>
      <c r="E11372" s="76" t="s">
        <v>61</v>
      </c>
      <c r="F11372" s="76"/>
      <c r="G11372" s="17"/>
      <c r="H11372" s="25"/>
    </row>
    <row r="11373" spans="1:9" ht="15.75" customHeight="1" x14ac:dyDescent="0.25">
      <c r="A11373" s="76"/>
      <c r="B11373" s="76"/>
      <c r="C11373" s="76"/>
      <c r="D11373" s="77"/>
      <c r="E11373" s="76"/>
      <c r="F11373" s="76"/>
      <c r="G11373" s="17"/>
      <c r="H11373" s="25"/>
    </row>
    <row r="11374" spans="1:9" ht="15.75" customHeight="1" x14ac:dyDescent="0.25">
      <c r="A11374" s="76"/>
      <c r="B11374" s="76"/>
      <c r="C11374" s="76"/>
      <c r="D11374" s="77"/>
      <c r="E11374" s="76"/>
      <c r="F11374" s="76"/>
      <c r="G11374" s="17"/>
      <c r="H11374" s="25"/>
    </row>
    <row r="11375" spans="1:9" ht="15.75" customHeight="1" x14ac:dyDescent="0.25">
      <c r="A11375" s="36" t="s">
        <v>21</v>
      </c>
      <c r="B11375" s="36"/>
      <c r="C11375" s="36"/>
      <c r="D11375" s="36"/>
      <c r="E11375" s="36"/>
      <c r="F11375" s="36"/>
      <c r="G11375" s="36"/>
      <c r="H11375" s="36"/>
    </row>
    <row r="11376" spans="1:9" ht="15.75" customHeight="1" x14ac:dyDescent="0.25">
      <c r="A11376" s="17"/>
      <c r="B11376" s="17"/>
      <c r="C11376" s="17"/>
      <c r="D11376" s="18"/>
      <c r="E11376" s="17"/>
      <c r="F11376" s="17"/>
      <c r="G11376" s="17"/>
      <c r="H11376" s="24"/>
    </row>
    <row r="11377" spans="1:8" ht="15.75" customHeight="1" x14ac:dyDescent="0.25">
      <c r="A11377" s="17" t="s">
        <v>28</v>
      </c>
      <c r="B11377" s="17"/>
      <c r="C11377" s="86"/>
      <c r="D11377" s="18"/>
      <c r="E11377" s="17"/>
      <c r="F11377" s="19" t="s">
        <v>24</v>
      </c>
      <c r="G11377" s="21" t="s">
        <v>1515</v>
      </c>
      <c r="H11377" s="22"/>
    </row>
    <row r="11378" spans="1:8" ht="15.75" customHeight="1" x14ac:dyDescent="0.3">
      <c r="A11378" s="17" t="inlineStr">
        <is>
          <t>Dealer-003</t>
        </is>
      </c>
      <c r="B11378" s="87"/>
      <c r="C11378" s="86"/>
      <c r="D11378" s="18"/>
      <c r="E11378" s="17"/>
      <c r="F11378" s="19" t="s">
        <v>29</v>
      </c>
      <c r="G11378" s="17" t="s">
        <v>1522</v>
      </c>
      <c r="H11378" s="18"/>
    </row>
    <row r="11379" spans="1:8" ht="15.75" customHeight="1" x14ac:dyDescent="0.3">
      <c r="A11379" s="17" t="inlineStr">
        <is>
          <t>Address line (redacted)</t>
        </is>
      </c>
      <c r="B11379" s="87"/>
      <c r="C11379" s="138"/>
      <c r="D11379" s="138"/>
      <c r="E11379" s="138"/>
      <c r="F11379" s="18"/>
      <c r="G11379" s="17"/>
      <c r="H11379" s="25"/>
    </row>
    <row r="11380" spans="1:8" ht="15.75" customHeight="1" x14ac:dyDescent="0.3">
      <c r="A11380" s="17" t="inlineStr">
        <is>
          <t>Address line (redacted)</t>
        </is>
      </c>
      <c r="B11380" s="87"/>
      <c r="C11380" s="138"/>
      <c r="D11380" s="138"/>
      <c r="E11380" s="138"/>
      <c r="F11380" s="18"/>
      <c r="G11380" s="17"/>
      <c r="H11380" s="25"/>
    </row>
    <row r="11381" spans="1:8" ht="15.75" customHeight="1" x14ac:dyDescent="0.25">
      <c r="A11381" s="17"/>
      <c r="B11381" s="17"/>
      <c r="C11381" s="138"/>
      <c r="D11381" s="138"/>
      <c r="E11381" s="138"/>
      <c r="F11381" s="18"/>
      <c r="G11381" s="17"/>
      <c r="H11381" s="25"/>
    </row>
    <row r="11382" spans="1:8" ht="15.75" customHeight="1" x14ac:dyDescent="0.25">
      <c r="A11382" s="17" t="s">
        <v>34</v>
      </c>
      <c r="B11382" s="17"/>
      <c r="C11382" s="17"/>
      <c r="D11382" s="18"/>
      <c r="E11382" s="17"/>
      <c r="F11382" s="18"/>
      <c r="G11382" s="17"/>
      <c r="H11382" s="25"/>
    </row>
    <row r="11383" spans="1:8" ht="15.75" customHeight="1" x14ac:dyDescent="0.25">
      <c r="A11383" s="17"/>
      <c r="B11383" s="17"/>
      <c r="C11383" s="17"/>
      <c r="D11383" s="18"/>
      <c r="E11383" s="17"/>
      <c r="F11383" s="18"/>
      <c r="G11383" s="17"/>
      <c r="H11383" s="25"/>
    </row>
    <row r="11384" spans="1:8" ht="15.75" customHeight="1" x14ac:dyDescent="0.25">
      <c r="A11384" s="17" t="s">
        <v>35</v>
      </c>
      <c r="B11384" s="17"/>
      <c r="C11384" s="17"/>
      <c r="D11384" s="18"/>
      <c r="E11384" s="17"/>
      <c r="F11384" s="18"/>
      <c r="G11384" s="17"/>
      <c r="H11384" s="25"/>
    </row>
    <row r="11385" spans="1:8" ht="15.75" customHeight="1" x14ac:dyDescent="0.25">
      <c r="A11385" s="17" t="s">
        <v>36</v>
      </c>
      <c r="B11385" s="17"/>
      <c r="C11385" s="17"/>
      <c r="D11385" s="18"/>
      <c r="E11385" s="17"/>
      <c r="F11385" s="18"/>
      <c r="G11385" s="17"/>
      <c r="H11385" s="25"/>
    </row>
    <row r="11386" spans="1:8" ht="15.75" customHeight="1" x14ac:dyDescent="0.25">
      <c r="A11386" s="17"/>
      <c r="B11386" s="17"/>
      <c r="C11386" s="17"/>
      <c r="D11386" s="18"/>
      <c r="E11386" s="17"/>
      <c r="F11386" s="18"/>
      <c r="G11386" s="17"/>
      <c r="H11386" s="25"/>
    </row>
    <row r="11387" spans="1:8" ht="15.75" customHeight="1" x14ac:dyDescent="0.25">
      <c r="A11387" s="26" t="s">
        <v>37</v>
      </c>
      <c r="B11387" s="27" t="s">
        <v>38</v>
      </c>
      <c r="C11387" s="27"/>
      <c r="D11387" s="28" t="s">
        <v>39</v>
      </c>
      <c r="E11387" s="29" t="s">
        <v>40</v>
      </c>
      <c r="F11387" s="30" t="s">
        <v>41</v>
      </c>
      <c r="G11387" s="31" t="s">
        <v>42</v>
      </c>
      <c r="H11387" s="33" t="s">
        <v>43</v>
      </c>
    </row>
    <row r="11388" spans="1:8" ht="15.75" customHeight="1" x14ac:dyDescent="0.25">
      <c r="A11388" s="34"/>
      <c r="B11388" s="35"/>
      <c r="C11388" s="36"/>
      <c r="D11388" s="37"/>
      <c r="E11388" s="37"/>
      <c r="F11388" s="38"/>
      <c r="G11388" s="39"/>
      <c r="H11388" s="40"/>
    </row>
    <row r="11389" spans="1:8" ht="15.75" customHeight="1" x14ac:dyDescent="0.25">
      <c r="A11389" s="47"/>
      <c r="B11389" s="79" t="s">
        <v>2042</v>
      </c>
      <c r="C11389" s="80"/>
      <c r="D11389" s="50"/>
      <c r="E11389" s="50"/>
      <c r="F11389" s="50"/>
      <c r="G11389" s="50"/>
      <c r="H11389" s="81"/>
    </row>
    <row r="11390" spans="1:8" ht="15.75" customHeight="1" x14ac:dyDescent="0.25">
      <c r="A11390" s="47">
        <v>1</v>
      </c>
      <c r="B11390" s="354" t="s">
        <v>2055</v>
      </c>
      <c r="C11390" s="545"/>
      <c r="D11390" s="50">
        <v>20</v>
      </c>
      <c r="E11390" s="50">
        <v>5</v>
      </c>
      <c r="F11390" s="50">
        <f>+E11390*D11390</f>
      </c>
      <c r="G11390" s="50">
        <v>1</v>
      </c>
      <c r="H11390" s="81">
        <f t="shared" ref="H11390:H11391" si="451">+G11390*F11390</f>
      </c>
    </row>
    <row r="11391" spans="1:8" ht="15.75" customHeight="1" x14ac:dyDescent="0.25">
      <c r="A11391" s="47">
        <v>2</v>
      </c>
      <c r="B11391" s="51" t="s">
        <v>2043</v>
      </c>
      <c r="C11391" s="545"/>
      <c r="D11391" s="50">
        <v>2.5</v>
      </c>
      <c r="E11391" s="50">
        <v>10</v>
      </c>
      <c r="F11391" s="50">
        <v>23</v>
      </c>
      <c r="G11391" s="43">
        <v>1</v>
      </c>
      <c r="H11391" s="81">
        <f t="shared" si="451"/>
      </c>
    </row>
    <row r="11392" spans="1:8" ht="15.75" customHeight="1" x14ac:dyDescent="0.25">
      <c r="A11392" s="47">
        <v>3</v>
      </c>
      <c r="B11392" s="51" t="s">
        <v>2043</v>
      </c>
      <c r="C11392" s="545"/>
      <c r="D11392" s="50"/>
      <c r="E11392" s="50"/>
      <c r="F11392" s="50">
        <v>2</v>
      </c>
      <c r="G11392" s="224" t="s">
        <v>571</v>
      </c>
      <c r="H11392" s="81"/>
    </row>
    <row r="11393" spans="1:8" ht="15.75" customHeight="1" x14ac:dyDescent="0.25">
      <c r="A11393" s="47">
        <v>4</v>
      </c>
      <c r="B11393" s="51" t="s">
        <v>1520</v>
      </c>
      <c r="C11393" s="49"/>
      <c r="D11393" s="50">
        <v>7.5</v>
      </c>
      <c r="E11393" s="50">
        <v>10</v>
      </c>
      <c r="F11393" s="50">
        <v>69</v>
      </c>
      <c r="G11393" s="43">
        <v>1</v>
      </c>
      <c r="H11393" s="81">
        <f>+G11393*F11393</f>
      </c>
    </row>
    <row r="11394" spans="1:8" ht="15.75" customHeight="1" x14ac:dyDescent="0.25">
      <c r="A11394" s="47">
        <v>5</v>
      </c>
      <c r="B11394" s="51" t="s">
        <v>1520</v>
      </c>
      <c r="C11394" s="49"/>
      <c r="D11394" s="50"/>
      <c r="E11394" s="50"/>
      <c r="F11394" s="50">
        <v>6</v>
      </c>
      <c r="G11394" s="224" t="s">
        <v>571</v>
      </c>
      <c r="H11394" s="81"/>
    </row>
    <row r="11395" spans="1:8" ht="15.75" customHeight="1" x14ac:dyDescent="0.25">
      <c r="A11395" s="47">
        <v>6</v>
      </c>
      <c r="B11395" s="51" t="s">
        <v>1737</v>
      </c>
      <c r="C11395" s="49"/>
      <c r="D11395" s="50">
        <v>2.5</v>
      </c>
      <c r="E11395" s="50">
        <v>10</v>
      </c>
      <c r="F11395" s="50">
        <v>23</v>
      </c>
      <c r="G11395" s="43">
        <v>1</v>
      </c>
      <c r="H11395" s="81">
        <f>+G11395*F11395</f>
      </c>
    </row>
    <row r="11396" spans="1:8" ht="15.75" customHeight="1" x14ac:dyDescent="0.25">
      <c r="A11396" s="47">
        <v>7</v>
      </c>
      <c r="B11396" s="51" t="s">
        <v>1737</v>
      </c>
      <c r="C11396" s="49"/>
      <c r="D11396" s="50"/>
      <c r="E11396" s="50"/>
      <c r="F11396" s="50">
        <v>2</v>
      </c>
      <c r="G11396" s="224" t="s">
        <v>571</v>
      </c>
      <c r="H11396" s="81"/>
    </row>
    <row r="11397" spans="1:8" ht="15.75" customHeight="1" x14ac:dyDescent="0.25">
      <c r="A11397" s="47">
        <v>8</v>
      </c>
      <c r="B11397" s="51" t="s">
        <v>2044</v>
      </c>
      <c r="C11397" s="1031"/>
      <c r="D11397" s="50">
        <v>5</v>
      </c>
      <c r="E11397" s="50">
        <v>10</v>
      </c>
      <c r="F11397" s="50">
        <v>44</v>
      </c>
      <c r="G11397" s="43">
        <v>1</v>
      </c>
      <c r="H11397" s="81">
        <f>+G11397*F11397</f>
      </c>
    </row>
    <row r="11398" spans="1:8" ht="15.75" customHeight="1" x14ac:dyDescent="0.25">
      <c r="A11398" s="47">
        <v>9</v>
      </c>
      <c r="B11398" s="51" t="s">
        <v>2044</v>
      </c>
      <c r="C11398" s="1031"/>
      <c r="D11398" s="50"/>
      <c r="E11398" s="50"/>
      <c r="F11398" s="50">
        <v>6</v>
      </c>
      <c r="G11398" s="224" t="s">
        <v>571</v>
      </c>
      <c r="H11398" s="81"/>
    </row>
    <row r="11399" spans="1:8" ht="15.75" customHeight="1" x14ac:dyDescent="0.25">
      <c r="A11399" s="47"/>
      <c r="B11399" s="79" t="s">
        <v>2056</v>
      </c>
      <c r="C11399" s="80"/>
      <c r="D11399" s="50"/>
      <c r="E11399" s="50"/>
      <c r="F11399" s="50"/>
      <c r="G11399" s="50"/>
      <c r="H11399" s="45"/>
    </row>
    <row r="11400" spans="1:8" ht="15.75" customHeight="1" x14ac:dyDescent="0.25">
      <c r="A11400" s="47">
        <v>10</v>
      </c>
      <c r="B11400" s="333" t="s">
        <v>81</v>
      </c>
      <c r="C11400" s="211" t="s">
        <v>946</v>
      </c>
      <c r="D11400" s="50">
        <v>6</v>
      </c>
      <c r="E11400" s="300">
        <v>4</v>
      </c>
      <c r="F11400" s="335">
        <v>23</v>
      </c>
      <c r="G11400" s="106">
        <v>1</v>
      </c>
      <c r="H11400" s="45">
        <f>+G11400*F11400</f>
      </c>
    </row>
    <row r="11401" spans="1:8" ht="15.75" customHeight="1" x14ac:dyDescent="0.25">
      <c r="A11401" s="47">
        <v>11</v>
      </c>
      <c r="B11401" s="333" t="s">
        <v>81</v>
      </c>
      <c r="C11401" s="211" t="s">
        <v>946</v>
      </c>
      <c r="D11401" s="50"/>
      <c r="E11401" s="300"/>
      <c r="F11401" s="335">
        <v>1</v>
      </c>
      <c r="G11401" s="224" t="s">
        <v>571</v>
      </c>
      <c r="H11401" s="45"/>
    </row>
    <row r="11402" spans="1:8" ht="15.75" customHeight="1" x14ac:dyDescent="0.25">
      <c r="A11402" s="47">
        <v>12</v>
      </c>
      <c r="B11402" s="333" t="s">
        <v>133</v>
      </c>
      <c r="C11402" s="211" t="s">
        <v>945</v>
      </c>
      <c r="D11402" s="50">
        <v>2</v>
      </c>
      <c r="E11402" s="300">
        <v>6</v>
      </c>
      <c r="F11402" s="335">
        <v>12.46</v>
      </c>
      <c r="G11402" s="106">
        <v>1</v>
      </c>
      <c r="H11402" s="45">
        <f>+G11402*F11402</f>
      </c>
    </row>
    <row r="11403" spans="1:8" ht="15.75" customHeight="1" x14ac:dyDescent="0.25">
      <c r="A11403" s="47">
        <v>13</v>
      </c>
      <c r="B11403" s="333" t="s">
        <v>133</v>
      </c>
      <c r="C11403" s="211" t="s">
        <v>945</v>
      </c>
      <c r="D11403" s="50"/>
      <c r="E11403" s="300"/>
      <c r="F11403" s="335">
        <v>0.54</v>
      </c>
      <c r="G11403" s="224" t="s">
        <v>571</v>
      </c>
      <c r="H11403" s="45"/>
    </row>
    <row r="11404" spans="1:8" ht="15.75" customHeight="1" x14ac:dyDescent="0.25">
      <c r="A11404" s="47">
        <v>14</v>
      </c>
      <c r="B11404" s="333" t="s">
        <v>233</v>
      </c>
      <c r="C11404" s="334" t="s">
        <v>895</v>
      </c>
      <c r="D11404" s="187">
        <v>6</v>
      </c>
      <c r="E11404" s="336">
        <v>4</v>
      </c>
      <c r="F11404" s="335">
        <v>23</v>
      </c>
      <c r="G11404" s="106">
        <v>1</v>
      </c>
      <c r="H11404" s="45">
        <f>+G11404*F11404</f>
      </c>
    </row>
    <row r="11405" spans="1:8" ht="15.75" customHeight="1" x14ac:dyDescent="0.25">
      <c r="A11405" s="47">
        <v>15</v>
      </c>
      <c r="B11405" s="333" t="s">
        <v>233</v>
      </c>
      <c r="C11405" s="334" t="s">
        <v>895</v>
      </c>
      <c r="D11405" s="189"/>
      <c r="E11405" s="337"/>
      <c r="F11405" s="335">
        <v>1</v>
      </c>
      <c r="G11405" s="224" t="s">
        <v>571</v>
      </c>
      <c r="H11405" s="45"/>
    </row>
    <row r="11406" spans="1:8" ht="15.75" customHeight="1" x14ac:dyDescent="0.25">
      <c r="A11406" s="47">
        <v>16</v>
      </c>
      <c r="B11406" s="333" t="s">
        <v>1168</v>
      </c>
      <c r="C11406" s="334" t="s">
        <v>953</v>
      </c>
      <c r="D11406" s="50">
        <v>6</v>
      </c>
      <c r="E11406" s="300">
        <v>4</v>
      </c>
      <c r="F11406" s="335">
        <v>23</v>
      </c>
      <c r="G11406" s="106">
        <v>1</v>
      </c>
      <c r="H11406" s="45">
        <f>+G11406*F11406</f>
      </c>
    </row>
    <row r="11407" spans="1:8" ht="15.75" customHeight="1" x14ac:dyDescent="0.25">
      <c r="A11407" s="47">
        <v>17</v>
      </c>
      <c r="B11407" s="333" t="s">
        <v>1168</v>
      </c>
      <c r="C11407" s="334" t="s">
        <v>953</v>
      </c>
      <c r="D11407" s="50"/>
      <c r="E11407" s="300"/>
      <c r="F11407" s="335">
        <v>1</v>
      </c>
      <c r="G11407" s="224" t="s">
        <v>571</v>
      </c>
      <c r="H11407" s="45"/>
    </row>
    <row r="11408" spans="1:8" ht="15.75" customHeight="1" x14ac:dyDescent="0.25">
      <c r="A11408" s="47">
        <v>18</v>
      </c>
      <c r="B11408" s="333" t="s">
        <v>176</v>
      </c>
      <c r="C11408" s="334" t="s">
        <v>954</v>
      </c>
      <c r="D11408" s="187">
        <v>6</v>
      </c>
      <c r="E11408" s="336">
        <v>4</v>
      </c>
      <c r="F11408" s="335">
        <v>23</v>
      </c>
      <c r="G11408" s="106">
        <v>1</v>
      </c>
      <c r="H11408" s="45">
        <f>+G11408*F11408</f>
      </c>
    </row>
    <row r="11409" spans="1:8" ht="15.75" customHeight="1" x14ac:dyDescent="0.25">
      <c r="A11409" s="47">
        <v>19</v>
      </c>
      <c r="B11409" s="333" t="s">
        <v>176</v>
      </c>
      <c r="C11409" s="334" t="s">
        <v>954</v>
      </c>
      <c r="D11409" s="189"/>
      <c r="E11409" s="337"/>
      <c r="F11409" s="335">
        <v>1</v>
      </c>
      <c r="G11409" s="224" t="s">
        <v>571</v>
      </c>
      <c r="H11409" s="45"/>
    </row>
    <row r="11410" spans="1:8" ht="15.75" customHeight="1" x14ac:dyDescent="0.25">
      <c r="A11410" s="47">
        <v>20</v>
      </c>
      <c r="B11410" s="333" t="s">
        <v>2052</v>
      </c>
      <c r="C11410" s="334" t="s">
        <v>1228</v>
      </c>
      <c r="D11410" s="108">
        <v>1</v>
      </c>
      <c r="E11410" s="340">
        <v>4</v>
      </c>
      <c r="F11410" s="335">
        <f>+E11410*D11410</f>
      </c>
      <c r="G11410" s="106">
        <v>1</v>
      </c>
      <c r="H11410" s="45">
        <f>+G11410*F11410</f>
      </c>
    </row>
    <row r="11411" spans="1:8" ht="15.75" customHeight="1" x14ac:dyDescent="0.25">
      <c r="A11411" s="47"/>
      <c r="B11411" s="324"/>
      <c r="C11411" s="1031"/>
      <c r="D11411" s="50"/>
      <c r="E11411" s="50"/>
      <c r="F11411" s="50"/>
      <c r="G11411" s="43"/>
      <c r="H11411" s="81"/>
    </row>
    <row r="11412" spans="1:8" ht="15.75" customHeight="1" x14ac:dyDescent="0.25">
      <c r="A11412" s="47"/>
      <c r="B11412" s="51"/>
      <c r="C11412" s="49"/>
      <c r="D11412" s="50"/>
      <c r="E11412" s="50"/>
      <c r="F11412" s="50"/>
      <c r="G11412" s="50"/>
      <c r="H11412" s="81"/>
    </row>
    <row r="11413" spans="1:8" ht="15.75" customHeight="1" x14ac:dyDescent="0.25">
      <c r="A11413" s="83"/>
      <c r="B11413" s="84"/>
      <c r="C11413" s="17"/>
      <c r="D11413" s="58"/>
      <c r="E11413" s="58"/>
      <c r="F11413" s="18"/>
      <c r="G11413" s="58"/>
      <c r="H11413" s="61"/>
    </row>
    <row r="11414" spans="1:8" ht="15.75" customHeight="1" x14ac:dyDescent="0.25">
      <c r="A11414" s="62"/>
      <c r="B11414" s="63"/>
      <c r="C11414" s="64" t="s">
        <v>58</v>
      </c>
      <c r="D11414" s="328">
        <f>SUM(D11390:D11413)</f>
      </c>
      <c r="E11414" s="65"/>
      <c r="F11414" s="328"/>
      <c r="G11414" s="67"/>
      <c r="H11414" s="328">
        <f>SUM(H11390:H11413)</f>
      </c>
    </row>
    <row r="11415" spans="1:8" ht="15.75" customHeight="1" x14ac:dyDescent="0.25">
      <c r="A11415" s="69"/>
      <c r="B11415" s="70"/>
      <c r="C11415" s="70"/>
      <c r="D11415" s="71"/>
      <c r="E11415" s="70"/>
      <c r="F11415" s="72"/>
      <c r="G11415" s="73"/>
      <c r="H11415" s="74"/>
    </row>
    <row r="11416" spans="1:8" ht="15.75" customHeight="1" x14ac:dyDescent="0.25">
      <c r="A11416" s="85" t="s">
        <v>72</v>
      </c>
      <c r="B11416" s="85"/>
      <c r="C11416" s="85"/>
      <c r="D11416" s="85"/>
      <c r="E11416" s="85"/>
      <c r="F11416" s="85"/>
      <c r="G11416" s="85"/>
      <c r="H11416" s="85"/>
    </row>
    <row r="11417" spans="1:8" ht="15.75" customHeight="1" x14ac:dyDescent="0.25">
      <c r="A11417" s="76"/>
      <c r="B11417" s="76"/>
      <c r="C11417" s="76"/>
      <c r="D11417" s="77" t="s">
        <v>59</v>
      </c>
      <c r="E11417" s="76" t="s">
        <v>60</v>
      </c>
      <c r="F11417" s="76"/>
      <c r="G11417" s="17"/>
      <c r="H11417" s="25"/>
    </row>
    <row r="11418" spans="1:8" ht="15.75" customHeight="1" x14ac:dyDescent="0.25">
      <c r="A11418" s="17"/>
      <c r="B11418" s="17"/>
      <c r="C11418" s="17"/>
      <c r="D11418" s="18"/>
      <c r="E11418" s="17"/>
      <c r="F11418" s="17"/>
      <c r="G11418" s="17"/>
      <c r="H11418" s="25"/>
    </row>
    <row r="11419" spans="1:8" ht="15.75" customHeight="1" x14ac:dyDescent="0.25">
      <c r="A11419" s="76"/>
      <c r="B11419" s="76"/>
      <c r="C11419" s="76"/>
      <c r="D11419" s="77"/>
      <c r="E11419" s="76" t="s">
        <v>61</v>
      </c>
      <c r="F11419" s="76"/>
      <c r="G11419" s="17"/>
      <c r="H11419" s="25"/>
    </row>
    <row r="11420" spans="1:8" ht="15.75" customHeight="1" x14ac:dyDescent="0.25">
      <c r="A11420" s="36" t="s">
        <v>21</v>
      </c>
      <c r="B11420" s="36"/>
      <c r="C11420" s="36"/>
      <c r="D11420" s="36"/>
      <c r="E11420" s="36"/>
      <c r="F11420" s="36"/>
      <c r="G11420" s="36"/>
      <c r="H11420" s="36"/>
    </row>
    <row r="11421" spans="1:8" ht="15.75" customHeight="1" x14ac:dyDescent="0.25">
      <c r="A11421" s="24"/>
      <c r="B11421" s="24"/>
      <c r="C11421" s="24"/>
      <c r="D11421" s="24"/>
      <c r="E11421" s="24"/>
      <c r="F11421" s="24"/>
      <c r="G11421" s="24"/>
      <c r="H11421" s="24"/>
    </row>
    <row r="11422" spans="1:8" ht="15.75" customHeight="1" x14ac:dyDescent="0.25">
      <c r="A11422" s="86" t="s">
        <v>28</v>
      </c>
      <c r="B11422" s="86"/>
      <c r="C11422" s="24"/>
      <c r="D11422" s="24"/>
      <c r="E11422" s="24"/>
      <c r="F11422" s="24"/>
      <c r="G11422" s="24"/>
      <c r="H11422" s="24"/>
    </row>
    <row r="11423" spans="1:8" ht="15.75" customHeight="1" x14ac:dyDescent="0.25">
      <c r="A11423" s="86" t="inlineStr">
        <is>
          <t>Dealer-001</t>
        </is>
      </c>
      <c r="B11423" s="86"/>
      <c r="C11423" s="17"/>
      <c r="D11423" s="18"/>
      <c r="E11423" s="17"/>
      <c r="F11423" s="19" t="s">
        <v>24</v>
      </c>
      <c r="G11423" s="21" t="s">
        <v>1515</v>
      </c>
      <c r="H11423" s="22"/>
    </row>
    <row r="11424" spans="1:8" ht="15.75" customHeight="1" x14ac:dyDescent="0.25">
      <c r="A11424" s="86" t="inlineStr">
        <is>
          <t>Address line (redacted)</t>
        </is>
      </c>
      <c r="B11424" s="86"/>
      <c r="C11424" s="17"/>
      <c r="D11424" s="18"/>
      <c r="E11424" s="17"/>
      <c r="F11424" s="19" t="s">
        <v>29</v>
      </c>
      <c r="G11424" s="17" t="s">
        <v>1524</v>
      </c>
      <c r="H11424" s="18"/>
    </row>
    <row r="11425" spans="1:8" ht="15.75" customHeight="1" x14ac:dyDescent="0.25">
      <c r="A11425" s="86"/>
      <c r="B11425" s="86"/>
      <c r="C11425" s="17"/>
      <c r="D11425" s="18"/>
      <c r="E11425" s="19"/>
      <c r="F11425" s="17"/>
      <c r="G11425" s="17"/>
      <c r="H11425" s="25"/>
    </row>
    <row r="11426" spans="1:8" ht="15.75" customHeight="1" x14ac:dyDescent="0.25">
      <c r="A11426" s="86" t="inlineStr">
        <is>
          <t>Through: Transporter-001</t>
        </is>
      </c>
      <c r="B11426" s="86"/>
      <c r="C11426" s="17"/>
      <c r="D11426" s="24"/>
      <c r="E11426" s="17"/>
      <c r="F11426" s="18"/>
      <c r="G11426" s="17"/>
      <c r="H11426" s="25"/>
    </row>
    <row r="11427" spans="1:8" ht="15.75" customHeight="1" x14ac:dyDescent="0.25">
      <c r="A11427" s="86"/>
      <c r="B11427" s="86" t="inlineStr">
        <is>
          <t>Address line (redacted)</t>
        </is>
      </c>
      <c r="C11427" s="17"/>
      <c r="D11427" s="18"/>
      <c r="E11427" s="17"/>
      <c r="F11427" s="18"/>
      <c r="G11427" s="17"/>
      <c r="H11427" s="25"/>
    </row>
    <row r="11428" spans="1:8" ht="15.75" customHeight="1" x14ac:dyDescent="0.25">
      <c r="A11428" s="86"/>
      <c r="B11428" s="86" t="inlineStr">
        <is>
          <t>Address line (redacted)</t>
        </is>
      </c>
      <c r="C11428" s="17"/>
      <c r="D11428" s="18"/>
      <c r="E11428" s="17"/>
      <c r="F11428" s="18"/>
      <c r="G11428" s="17"/>
      <c r="H11428" s="25"/>
    </row>
    <row r="11429" spans="1:8" ht="15.75" customHeight="1" x14ac:dyDescent="0.25">
      <c r="A11429" s="17"/>
      <c r="B11429" s="17"/>
      <c r="C11429" s="17"/>
      <c r="D11429" s="18"/>
      <c r="E11429" s="17"/>
      <c r="F11429" s="18"/>
      <c r="G11429" s="17"/>
      <c r="H11429" s="25"/>
    </row>
    <row r="11430" spans="1:8" ht="15.75" customHeight="1" x14ac:dyDescent="0.25">
      <c r="A11430" s="17" t="s">
        <v>34</v>
      </c>
      <c r="B11430" s="17"/>
      <c r="C11430" s="17"/>
      <c r="D11430" s="18"/>
      <c r="E11430" s="17"/>
      <c r="F11430" s="18"/>
      <c r="G11430" s="17"/>
      <c r="H11430" s="25"/>
    </row>
    <row r="11431" spans="1:8" ht="15.75" customHeight="1" x14ac:dyDescent="0.25">
      <c r="A11431" s="17"/>
      <c r="B11431" s="17"/>
      <c r="C11431" s="17"/>
      <c r="D11431" s="18"/>
      <c r="E11431" s="17"/>
      <c r="F11431" s="18"/>
      <c r="G11431" s="17"/>
      <c r="H11431" s="25"/>
    </row>
    <row r="11432" spans="1:8" ht="15.75" customHeight="1" x14ac:dyDescent="0.25">
      <c r="A11432" s="17" t="s">
        <v>35</v>
      </c>
      <c r="B11432" s="17"/>
      <c r="C11432" s="17"/>
      <c r="D11432" s="18"/>
      <c r="E11432" s="17"/>
      <c r="F11432" s="18"/>
      <c r="G11432" s="17"/>
      <c r="H11432" s="25"/>
    </row>
    <row r="11433" spans="1:8" ht="15.75" customHeight="1" x14ac:dyDescent="0.25">
      <c r="A11433" s="17" t="s">
        <v>36</v>
      </c>
      <c r="B11433" s="17"/>
      <c r="C11433" s="17"/>
      <c r="D11433" s="18"/>
      <c r="E11433" s="17"/>
      <c r="F11433" s="18"/>
      <c r="G11433" s="17"/>
      <c r="H11433" s="25"/>
    </row>
    <row r="11434" spans="1:8" ht="15.75" customHeight="1" x14ac:dyDescent="0.25">
      <c r="A11434" s="17"/>
      <c r="B11434" s="17"/>
      <c r="C11434" s="17"/>
      <c r="D11434" s="18"/>
      <c r="E11434" s="17"/>
      <c r="F11434" s="18"/>
      <c r="G11434" s="17"/>
      <c r="H11434" s="25"/>
    </row>
    <row r="11435" spans="1:8" ht="15.75" customHeight="1" x14ac:dyDescent="0.25">
      <c r="A11435" s="26" t="s">
        <v>37</v>
      </c>
      <c r="B11435" s="27" t="s">
        <v>38</v>
      </c>
      <c r="C11435" s="27"/>
      <c r="D11435" s="28" t="s">
        <v>39</v>
      </c>
      <c r="E11435" s="29" t="s">
        <v>40</v>
      </c>
      <c r="F11435" s="30" t="s">
        <v>41</v>
      </c>
      <c r="G11435" s="31" t="s">
        <v>42</v>
      </c>
      <c r="H11435" s="33" t="s">
        <v>43</v>
      </c>
    </row>
    <row r="11436" spans="1:8" ht="15.75" customHeight="1" x14ac:dyDescent="0.25">
      <c r="A11436" s="344"/>
      <c r="B11436" s="345"/>
      <c r="C11436" s="346"/>
      <c r="D11436" s="37"/>
      <c r="E11436" s="347"/>
      <c r="F11436" s="348"/>
      <c r="G11436" s="346"/>
      <c r="H11436" s="349"/>
    </row>
    <row r="11437" spans="1:8" ht="15.75" customHeight="1" x14ac:dyDescent="0.25">
      <c r="A11437" s="47"/>
      <c r="B11437" s="79" t="s">
        <v>2057</v>
      </c>
      <c r="C11437" s="80"/>
      <c r="D11437" s="50"/>
      <c r="E11437" s="50"/>
      <c r="F11437" s="50"/>
      <c r="G11437" s="50"/>
      <c r="H11437" s="45"/>
    </row>
    <row r="11438" spans="1:8" ht="15.75" customHeight="1" x14ac:dyDescent="0.25">
      <c r="A11438" s="47">
        <v>1</v>
      </c>
      <c r="B11438" s="333" t="s">
        <v>233</v>
      </c>
      <c r="C11438" s="334" t="s">
        <v>895</v>
      </c>
      <c r="D11438" s="187">
        <v>6</v>
      </c>
      <c r="E11438" s="336">
        <v>4</v>
      </c>
      <c r="F11438" s="335">
        <v>23</v>
      </c>
      <c r="G11438" s="106">
        <v>1</v>
      </c>
      <c r="H11438" s="45">
        <f>+G11438*F11438</f>
      </c>
    </row>
    <row r="11439" spans="1:8" ht="15.75" customHeight="1" x14ac:dyDescent="0.25">
      <c r="A11439" s="47">
        <v>2</v>
      </c>
      <c r="B11439" s="333" t="s">
        <v>233</v>
      </c>
      <c r="C11439" s="334" t="s">
        <v>895</v>
      </c>
      <c r="D11439" s="189"/>
      <c r="E11439" s="337"/>
      <c r="F11439" s="335">
        <v>1</v>
      </c>
      <c r="G11439" s="224" t="s">
        <v>571</v>
      </c>
      <c r="H11439" s="45"/>
    </row>
    <row r="11440" spans="1:8" ht="15.75" customHeight="1" x14ac:dyDescent="0.25">
      <c r="A11440" s="47">
        <v>3</v>
      </c>
      <c r="B11440" s="333" t="s">
        <v>1168</v>
      </c>
      <c r="C11440" s="334" t="s">
        <v>953</v>
      </c>
      <c r="D11440" s="50">
        <v>6</v>
      </c>
      <c r="E11440" s="300">
        <v>4</v>
      </c>
      <c r="F11440" s="335">
        <v>23</v>
      </c>
      <c r="G11440" s="106">
        <v>1</v>
      </c>
      <c r="H11440" s="45">
        <f>+G11440*F11440</f>
      </c>
    </row>
    <row r="11441" spans="1:8" ht="15.75" customHeight="1" x14ac:dyDescent="0.25">
      <c r="A11441" s="47">
        <v>4</v>
      </c>
      <c r="B11441" s="333" t="s">
        <v>1168</v>
      </c>
      <c r="C11441" s="334" t="s">
        <v>953</v>
      </c>
      <c r="D11441" s="50"/>
      <c r="E11441" s="300"/>
      <c r="F11441" s="335">
        <v>1</v>
      </c>
      <c r="G11441" s="224" t="s">
        <v>571</v>
      </c>
      <c r="H11441" s="45"/>
    </row>
    <row r="11442" spans="1:8" ht="15.75" customHeight="1" x14ac:dyDescent="0.25">
      <c r="A11442" s="47">
        <v>5</v>
      </c>
      <c r="B11442" s="333" t="s">
        <v>347</v>
      </c>
      <c r="C11442" s="334" t="s">
        <v>951</v>
      </c>
      <c r="D11442" s="50">
        <v>6</v>
      </c>
      <c r="E11442" s="300">
        <v>4</v>
      </c>
      <c r="F11442" s="335">
        <v>23</v>
      </c>
      <c r="G11442" s="106">
        <v>1</v>
      </c>
      <c r="H11442" s="45">
        <f>+G11442*F11442</f>
      </c>
    </row>
    <row r="11443" spans="1:8" ht="15.75" customHeight="1" x14ac:dyDescent="0.25">
      <c r="A11443" s="47">
        <v>6</v>
      </c>
      <c r="B11443" s="333" t="s">
        <v>347</v>
      </c>
      <c r="C11443" s="334" t="s">
        <v>951</v>
      </c>
      <c r="D11443" s="50"/>
      <c r="E11443" s="300"/>
      <c r="F11443" s="335">
        <v>1</v>
      </c>
      <c r="G11443" s="224" t="s">
        <v>571</v>
      </c>
      <c r="H11443" s="45"/>
    </row>
    <row r="11444" spans="1:8" ht="15.75" customHeight="1" x14ac:dyDescent="0.25">
      <c r="A11444" s="47"/>
      <c r="B11444" s="79" t="s">
        <v>51</v>
      </c>
      <c r="C11444" s="80"/>
      <c r="D11444" s="50"/>
      <c r="E11444" s="300"/>
      <c r="F11444" s="335"/>
      <c r="G11444" s="106"/>
      <c r="H11444" s="45"/>
    </row>
    <row r="11445" spans="1:8" ht="15.75" customHeight="1" x14ac:dyDescent="0.25">
      <c r="A11445" s="47">
        <v>7</v>
      </c>
      <c r="B11445" s="333" t="s">
        <v>2058</v>
      </c>
      <c r="C11445" s="334" t="s">
        <v>478</v>
      </c>
      <c r="D11445" s="50">
        <v>1</v>
      </c>
      <c r="E11445" s="300">
        <v>25</v>
      </c>
      <c r="F11445" s="335">
        <f>+E11445*D11445</f>
      </c>
      <c r="G11445" s="106">
        <v>1</v>
      </c>
      <c r="H11445" s="45">
        <f>+G11445*F11445</f>
      </c>
    </row>
    <row r="11446" spans="1:8" ht="15.75" customHeight="1" x14ac:dyDescent="0.25">
      <c r="A11446" s="47"/>
      <c r="B11446" s="79" t="s">
        <v>2042</v>
      </c>
      <c r="C11446" s="80"/>
      <c r="D11446" s="50"/>
      <c r="E11446" s="300"/>
      <c r="F11446" s="335"/>
      <c r="G11446" s="106"/>
      <c r="H11446" s="45"/>
    </row>
    <row r="11447" spans="1:8" ht="15.75" customHeight="1" x14ac:dyDescent="0.25">
      <c r="A11447" s="47">
        <v>8</v>
      </c>
      <c r="B11447" s="333" t="s">
        <v>1520</v>
      </c>
      <c r="C11447" s="334"/>
      <c r="D11447" s="50">
        <v>5</v>
      </c>
      <c r="E11447" s="300">
        <v>10</v>
      </c>
      <c r="F11447" s="106">
        <v>46</v>
      </c>
      <c r="G11447" s="106">
        <v>1</v>
      </c>
      <c r="H11447" s="45">
        <f>+G11447*F11447</f>
      </c>
    </row>
    <row r="11448" spans="1:8" ht="15.75" customHeight="1" x14ac:dyDescent="0.25">
      <c r="A11448" s="47">
        <v>9</v>
      </c>
      <c r="B11448" s="333" t="s">
        <v>1520</v>
      </c>
      <c r="C11448" s="334"/>
      <c r="D11448" s="50"/>
      <c r="E11448" s="300"/>
      <c r="F11448" s="106">
        <v>4</v>
      </c>
      <c r="G11448" s="224" t="s">
        <v>571</v>
      </c>
      <c r="H11448" s="45"/>
    </row>
    <row r="11449" spans="1:8" ht="15.75" customHeight="1" x14ac:dyDescent="0.25">
      <c r="A11449" s="47">
        <v>10</v>
      </c>
      <c r="B11449" s="333" t="s">
        <v>2059</v>
      </c>
      <c r="C11449" s="334"/>
      <c r="D11449" s="50">
        <v>2.5</v>
      </c>
      <c r="E11449" s="300">
        <v>10</v>
      </c>
      <c r="F11449" s="106">
        <v>22</v>
      </c>
      <c r="G11449" s="106">
        <v>1</v>
      </c>
      <c r="H11449" s="45">
        <f>+G11449*F11449</f>
      </c>
    </row>
    <row r="11450" spans="1:8" ht="15.75" customHeight="1" x14ac:dyDescent="0.25">
      <c r="A11450" s="47">
        <v>11</v>
      </c>
      <c r="B11450" s="333" t="s">
        <v>2059</v>
      </c>
      <c r="C11450" s="334"/>
      <c r="D11450" s="50"/>
      <c r="E11450" s="300"/>
      <c r="F11450" s="106">
        <v>3</v>
      </c>
      <c r="G11450" s="224" t="s">
        <v>571</v>
      </c>
      <c r="H11450" s="45"/>
    </row>
    <row r="11451" spans="1:8" ht="15.75" customHeight="1" x14ac:dyDescent="0.25">
      <c r="A11451" s="47"/>
      <c r="B11451" s="79" t="s">
        <v>2060</v>
      </c>
      <c r="C11451" s="80"/>
      <c r="D11451" s="50"/>
      <c r="E11451" s="50"/>
      <c r="F11451" s="50"/>
      <c r="G11451" s="50"/>
      <c r="H11451" s="45"/>
    </row>
    <row r="11452" spans="1:8" ht="15.75" customHeight="1" x14ac:dyDescent="0.25">
      <c r="A11452" s="47">
        <v>12</v>
      </c>
      <c r="B11452" s="408" t="s">
        <v>175</v>
      </c>
      <c r="C11452" s="479" t="s">
        <v>452</v>
      </c>
      <c r="D11452" s="50">
        <v>6</v>
      </c>
      <c r="E11452" s="50">
        <v>4</v>
      </c>
      <c r="F11452" s="50">
        <v>23</v>
      </c>
      <c r="G11452" s="50">
        <v>1</v>
      </c>
      <c r="H11452" s="45">
        <f>+G11452*F11452</f>
      </c>
    </row>
    <row r="11453" spans="1:8" ht="15.75" customHeight="1" x14ac:dyDescent="0.25">
      <c r="A11453" s="47">
        <v>13</v>
      </c>
      <c r="B11453" s="408" t="s">
        <v>175</v>
      </c>
      <c r="C11453" s="479" t="s">
        <v>452</v>
      </c>
      <c r="D11453" s="50"/>
      <c r="E11453" s="50"/>
      <c r="F11453" s="50">
        <v>1</v>
      </c>
      <c r="G11453" s="224" t="s">
        <v>571</v>
      </c>
      <c r="H11453" s="45"/>
    </row>
    <row r="11454" spans="1:8" ht="15" customHeight="1" x14ac:dyDescent="0.25">
      <c r="A11454" s="359"/>
      <c r="B11454" s="360" t="s">
        <v>2061</v>
      </c>
      <c r="C11454" s="361"/>
      <c r="D11454" s="362"/>
      <c r="E11454" s="363"/>
      <c r="F11454" s="364"/>
      <c r="G11454" s="365"/>
      <c r="H11454" s="61"/>
    </row>
    <row r="11455" spans="1:8" ht="15.75" customHeight="1" x14ac:dyDescent="0.25">
      <c r="A11455" s="359"/>
      <c r="B11455" s="366"/>
      <c r="C11455" s="361"/>
      <c r="D11455" s="362"/>
      <c r="E11455" s="363"/>
      <c r="F11455" s="364"/>
      <c r="G11455" s="365"/>
      <c r="H11455" s="61"/>
    </row>
    <row r="11456" spans="1:8" ht="15.75" customHeight="1" x14ac:dyDescent="0.25">
      <c r="A11456" s="359"/>
      <c r="B11456" s="366"/>
      <c r="C11456" s="361"/>
      <c r="D11456" s="362"/>
      <c r="E11456" s="363"/>
      <c r="F11456" s="364"/>
      <c r="G11456" s="365"/>
      <c r="H11456" s="61"/>
    </row>
    <row r="11457" spans="1:8" ht="15.75" customHeight="1" x14ac:dyDescent="0.25">
      <c r="A11457" s="359"/>
      <c r="B11457" s="367"/>
      <c r="C11457" s="361"/>
      <c r="D11457" s="362"/>
      <c r="E11457" s="363"/>
      <c r="F11457" s="364"/>
      <c r="G11457" s="365"/>
      <c r="H11457" s="61"/>
    </row>
    <row r="11458" spans="1:8" ht="15.75" customHeight="1" x14ac:dyDescent="0.25">
      <c r="A11458" s="359"/>
      <c r="B11458" s="368"/>
      <c r="C11458" s="361"/>
      <c r="D11458" s="362"/>
      <c r="E11458" s="363"/>
      <c r="F11458" s="364"/>
      <c r="G11458" s="365"/>
      <c r="H11458" s="61"/>
    </row>
    <row r="11459" spans="1:8" ht="15.75" customHeight="1" x14ac:dyDescent="0.25">
      <c r="A11459" s="369"/>
      <c r="B11459" s="368"/>
      <c r="C11459" s="361"/>
      <c r="D11459" s="362"/>
      <c r="E11459" s="363"/>
      <c r="F11459" s="364"/>
      <c r="G11459" s="365"/>
      <c r="H11459" s="61"/>
    </row>
    <row r="11460" spans="1:8" ht="15.75" customHeight="1" x14ac:dyDescent="0.25">
      <c r="A11460" s="341"/>
      <c r="B11460" s="342"/>
      <c r="C11460" s="343" t="s">
        <v>58</v>
      </c>
      <c r="D11460" s="338">
        <f>SUM(D11438:D11459)</f>
      </c>
      <c r="E11460" s="28"/>
      <c r="F11460" s="28"/>
      <c r="G11460" s="339"/>
      <c r="H11460" s="328">
        <f>SUM(H11438:H11459)</f>
      </c>
    </row>
    <row r="11461" spans="1:8" ht="15.75" customHeight="1" x14ac:dyDescent="0.25">
      <c r="A11461" s="69"/>
      <c r="B11461" s="70"/>
      <c r="C11461" s="70"/>
      <c r="D11461" s="71"/>
      <c r="E11461" s="70"/>
      <c r="F11461" s="72"/>
      <c r="G11461" s="73"/>
      <c r="H11461" s="74"/>
    </row>
    <row r="11462" spans="1:8" ht="15.75" customHeight="1" x14ac:dyDescent="0.25">
      <c r="A11462" s="85"/>
      <c r="B11462" s="85"/>
      <c r="C11462" s="85"/>
      <c r="D11462" s="85"/>
      <c r="E11462" s="85"/>
      <c r="F11462" s="85"/>
      <c r="G11462" s="85"/>
      <c r="H11462" s="85"/>
    </row>
    <row r="11463" spans="1:8" ht="15.75" customHeight="1" x14ac:dyDescent="0.25">
      <c r="A11463" s="76"/>
      <c r="B11463" s="76"/>
      <c r="C11463" s="76"/>
      <c r="D11463" s="77" t="s">
        <v>59</v>
      </c>
      <c r="E11463" s="76" t="s">
        <v>60</v>
      </c>
      <c r="F11463" s="76"/>
      <c r="G11463" s="17"/>
      <c r="H11463" s="25"/>
    </row>
    <row r="11464" spans="1:8" ht="15.75" customHeight="1" x14ac:dyDescent="0.25">
      <c r="A11464" s="17"/>
      <c r="B11464" s="17"/>
      <c r="C11464" s="17"/>
      <c r="D11464" s="18"/>
      <c r="E11464" s="17"/>
      <c r="F11464" s="17"/>
      <c r="G11464" s="17"/>
      <c r="H11464" s="25"/>
    </row>
    <row r="11465" spans="1:8" ht="15.75" customHeight="1" x14ac:dyDescent="0.25">
      <c r="D11465" s="9"/>
      <c r="E11465" s="6" t="s">
        <v>979</v>
      </c>
      <c r="H11465" s="9"/>
    </row>
    <row r="11466" spans="1:8" ht="15.75" customHeight="1" x14ac:dyDescent="0.25">
      <c r="A11466" s="36" t="s">
        <v>21</v>
      </c>
      <c r="B11466" s="36"/>
      <c r="C11466" s="36"/>
      <c r="D11466" s="36"/>
      <c r="E11466" s="36"/>
      <c r="F11466" s="36"/>
      <c r="G11466" s="36"/>
      <c r="H11466" s="36"/>
    </row>
    <row r="11467" spans="1:8" ht="15.75" customHeight="1" x14ac:dyDescent="0.25">
      <c r="A11467" s="17"/>
      <c r="B11467" s="17"/>
      <c r="C11467" s="17"/>
      <c r="D11467" s="18"/>
      <c r="E11467" s="17"/>
      <c r="H11467" s="22"/>
    </row>
    <row r="11468" spans="1:8" ht="15.75" customHeight="1" x14ac:dyDescent="0.25">
      <c r="A11468" s="17"/>
      <c r="B11468" s="17"/>
      <c r="C11468" s="17"/>
      <c r="D11468" s="18"/>
      <c r="E11468" s="17"/>
      <c r="H11468" s="18"/>
    </row>
    <row r="11469" spans="1:8" ht="15.75" customHeight="1" x14ac:dyDescent="0.25">
      <c r="A11469" s="17" t="s">
        <v>28</v>
      </c>
      <c r="B11469" s="17"/>
      <c r="C11469" s="17"/>
      <c r="D11469" s="18"/>
      <c r="E11469" s="19"/>
      <c r="F11469" s="19" t="s">
        <v>24</v>
      </c>
      <c r="G11469" s="21" t="s">
        <v>1515</v>
      </c>
      <c r="H11469" s="25"/>
    </row>
    <row r="11470" spans="1:8" ht="15.75" customHeight="1" x14ac:dyDescent="0.25">
      <c r="A11470" s="17" t="inlineStr">
        <is>
          <t>Dealer-022</t>
        </is>
      </c>
      <c r="B11470" s="17"/>
      <c r="C11470" s="17"/>
      <c r="D11470" s="18"/>
      <c r="E11470" s="19"/>
      <c r="F11470" s="19" t="s">
        <v>29</v>
      </c>
      <c r="G11470" s="17" t="s">
        <v>1527</v>
      </c>
      <c r="H11470" s="25"/>
    </row>
    <row r="11471" spans="1:8" ht="15.75" customHeight="1" x14ac:dyDescent="0.25">
      <c r="A11471" s="17" t="inlineStr">
        <is>
          <t>Address line (redacted)</t>
        </is>
      </c>
      <c r="B11471" s="17"/>
      <c r="C11471" s="17"/>
      <c r="D11471" s="18"/>
      <c r="E11471" s="19"/>
      <c r="F11471" s="17"/>
      <c r="G11471" s="17"/>
      <c r="H11471" s="25"/>
    </row>
    <row r="11472" spans="1:8" ht="15.75" customHeight="1" x14ac:dyDescent="0.25">
      <c r="A11472" s="17"/>
      <c r="B11472" s="17"/>
      <c r="C11472" s="17"/>
      <c r="D11472" s="18"/>
      <c r="E11472" s="19"/>
      <c r="F11472" s="17"/>
      <c r="G11472" s="17"/>
      <c r="H11472" s="25"/>
    </row>
    <row r="11473" spans="1:8" ht="15.75" customHeight="1" x14ac:dyDescent="0.25">
      <c r="A11473" s="86" t="inlineStr">
        <is>
          <t>Through: Transporter-001</t>
        </is>
      </c>
      <c r="B11473" s="86"/>
      <c r="C11473" s="17"/>
      <c r="D11473" s="18"/>
      <c r="E11473" s="19"/>
      <c r="F11473" s="17"/>
      <c r="G11473" s="17"/>
      <c r="H11473" s="25"/>
    </row>
    <row r="11474" spans="1:8" ht="15.75" customHeight="1" x14ac:dyDescent="0.25">
      <c r="A11474" s="86"/>
      <c r="B11474" s="86" t="inlineStr">
        <is>
          <t>Address line (redacted)</t>
        </is>
      </c>
      <c r="C11474" s="17"/>
      <c r="D11474" s="18"/>
      <c r="E11474" s="19"/>
      <c r="F11474" s="17"/>
      <c r="G11474" s="17"/>
      <c r="H11474" s="25"/>
    </row>
    <row r="11475" spans="1:8" ht="15.75" customHeight="1" x14ac:dyDescent="0.25">
      <c r="A11475" s="86"/>
      <c r="B11475" s="86" t="inlineStr">
        <is>
          <t>Address line (redacted)</t>
        </is>
      </c>
      <c r="C11475" s="17"/>
      <c r="D11475" s="18"/>
      <c r="E11475" s="19"/>
      <c r="F11475" s="17"/>
      <c r="G11475" s="17"/>
      <c r="H11475" s="25"/>
    </row>
    <row r="11476" spans="1:8" ht="15.75" customHeight="1" x14ac:dyDescent="0.25">
      <c r="A11476" s="17"/>
      <c r="B11476" s="17"/>
      <c r="C11476" s="17"/>
      <c r="D11476" s="18"/>
      <c r="E11476" s="19"/>
      <c r="F11476" s="17"/>
      <c r="G11476" s="17"/>
      <c r="H11476" s="25"/>
    </row>
    <row r="11477" spans="1:8" ht="15.75" customHeight="1" x14ac:dyDescent="0.25">
      <c r="A11477" s="17" t="s">
        <v>34</v>
      </c>
      <c r="B11477" s="17"/>
      <c r="C11477" s="17"/>
      <c r="D11477" s="18"/>
      <c r="E11477" s="17"/>
      <c r="F11477" s="18"/>
      <c r="G11477" s="17"/>
      <c r="H11477" s="25"/>
    </row>
    <row r="11478" spans="1:8" ht="15.75" customHeight="1" x14ac:dyDescent="0.25">
      <c r="A11478" s="17"/>
      <c r="B11478" s="17"/>
      <c r="C11478" s="17"/>
      <c r="D11478" s="18"/>
      <c r="E11478" s="17"/>
      <c r="F11478" s="18"/>
      <c r="G11478" s="17"/>
      <c r="H11478" s="25"/>
    </row>
    <row r="11479" spans="1:8" ht="15.75" customHeight="1" x14ac:dyDescent="0.25">
      <c r="A11479" s="17" t="s">
        <v>35</v>
      </c>
      <c r="B11479" s="17"/>
      <c r="C11479" s="17"/>
      <c r="D11479" s="18"/>
      <c r="E11479" s="17"/>
      <c r="F11479" s="18"/>
      <c r="G11479" s="17"/>
      <c r="H11479" s="25"/>
    </row>
    <row r="11480" spans="1:8" ht="15.75" customHeight="1" x14ac:dyDescent="0.25">
      <c r="A11480" s="17" t="s">
        <v>36</v>
      </c>
      <c r="B11480" s="17"/>
      <c r="C11480" s="17"/>
      <c r="D11480" s="18"/>
      <c r="E11480" s="17"/>
      <c r="F11480" s="18"/>
      <c r="G11480" s="17"/>
      <c r="H11480" s="25"/>
    </row>
    <row r="11481" spans="1:8" ht="15.75" customHeight="1" x14ac:dyDescent="0.25">
      <c r="A11481" s="26" t="s">
        <v>37</v>
      </c>
      <c r="B11481" s="27" t="s">
        <v>38</v>
      </c>
      <c r="C11481" s="27"/>
      <c r="D11481" s="1043" t="s">
        <v>39</v>
      </c>
      <c r="E11481" s="29" t="s">
        <v>40</v>
      </c>
      <c r="F11481" s="30" t="s">
        <v>41</v>
      </c>
      <c r="G11481" s="31" t="s">
        <v>42</v>
      </c>
      <c r="H11481" s="33" t="s">
        <v>43</v>
      </c>
    </row>
    <row r="11482" spans="1:8" ht="15.75" customHeight="1" x14ac:dyDescent="0.25">
      <c r="A11482" s="47"/>
      <c r="B11482" s="79" t="s">
        <v>2062</v>
      </c>
      <c r="C11482" s="80"/>
      <c r="D11482" s="50"/>
      <c r="E11482" s="50"/>
      <c r="F11482" s="50"/>
      <c r="G11482" s="50"/>
      <c r="H11482" s="45"/>
    </row>
    <row r="11483" spans="1:8" ht="15.75" customHeight="1" x14ac:dyDescent="0.25">
      <c r="A11483" s="47">
        <v>1</v>
      </c>
      <c r="B11483" s="333" t="s">
        <v>181</v>
      </c>
      <c r="C11483" s="211" t="s">
        <v>956</v>
      </c>
      <c r="D11483" s="50">
        <v>6</v>
      </c>
      <c r="E11483" s="300">
        <v>4</v>
      </c>
      <c r="F11483" s="335">
        <v>23</v>
      </c>
      <c r="G11483" s="106">
        <v>1</v>
      </c>
      <c r="H11483" s="45">
        <f>+G11483*F11483</f>
      </c>
    </row>
    <row r="11484" spans="1:8" ht="15.75" customHeight="1" x14ac:dyDescent="0.25">
      <c r="A11484" s="47">
        <v>2</v>
      </c>
      <c r="B11484" s="333" t="s">
        <v>181</v>
      </c>
      <c r="C11484" s="211" t="s">
        <v>956</v>
      </c>
      <c r="D11484" s="50"/>
      <c r="E11484" s="300"/>
      <c r="F11484" s="335">
        <v>1</v>
      </c>
      <c r="G11484" s="224" t="s">
        <v>571</v>
      </c>
      <c r="H11484" s="45"/>
    </row>
    <row r="11485" spans="1:8" ht="15.75" customHeight="1" x14ac:dyDescent="0.25">
      <c r="A11485" s="47">
        <v>3</v>
      </c>
      <c r="B11485" s="333" t="s">
        <v>1168</v>
      </c>
      <c r="C11485" s="334" t="s">
        <v>953</v>
      </c>
      <c r="D11485" s="50">
        <v>1</v>
      </c>
      <c r="E11485" s="300">
        <v>4</v>
      </c>
      <c r="F11485" s="335">
        <v>4</v>
      </c>
      <c r="G11485" s="106">
        <v>1</v>
      </c>
      <c r="H11485" s="45">
        <f>+G11485*F11485</f>
      </c>
    </row>
    <row r="11486" spans="1:8" ht="15.75" customHeight="1" x14ac:dyDescent="0.25">
      <c r="A11486" s="47"/>
      <c r="B11486" s="79" t="s">
        <v>2042</v>
      </c>
      <c r="C11486" s="80"/>
      <c r="D11486" s="50"/>
      <c r="E11486" s="300"/>
      <c r="F11486" s="335"/>
      <c r="G11486" s="106"/>
      <c r="H11486" s="45"/>
    </row>
    <row r="11487" spans="1:8" ht="15.75" customHeight="1" x14ac:dyDescent="0.25">
      <c r="A11487" s="47">
        <v>3</v>
      </c>
      <c r="B11487" s="333" t="s">
        <v>1520</v>
      </c>
      <c r="C11487" s="334"/>
      <c r="D11487" s="50">
        <v>2.5</v>
      </c>
      <c r="E11487" s="300">
        <v>10</v>
      </c>
      <c r="F11487" s="335">
        <v>23</v>
      </c>
      <c r="G11487" s="43">
        <v>1</v>
      </c>
      <c r="H11487" s="45">
        <f>+G11487*F11487</f>
      </c>
    </row>
    <row r="11488" spans="1:8" ht="15.75" customHeight="1" x14ac:dyDescent="0.25">
      <c r="A11488" s="47">
        <v>4</v>
      </c>
      <c r="B11488" s="333" t="s">
        <v>1520</v>
      </c>
      <c r="C11488" s="334"/>
      <c r="D11488" s="208"/>
      <c r="E11488" s="383"/>
      <c r="F11488" s="335">
        <v>2</v>
      </c>
      <c r="G11488" s="224" t="s">
        <v>571</v>
      </c>
      <c r="H11488" s="45"/>
    </row>
    <row r="11489" spans="1:8" ht="15.75" customHeight="1" x14ac:dyDescent="0.25">
      <c r="A11489" s="47">
        <v>5</v>
      </c>
      <c r="B11489" s="333" t="s">
        <v>2063</v>
      </c>
      <c r="C11489" s="334"/>
      <c r="D11489" s="50">
        <v>2.5</v>
      </c>
      <c r="E11489" s="300">
        <v>10</v>
      </c>
      <c r="F11489" s="335">
        <v>23</v>
      </c>
      <c r="G11489" s="106">
        <v>1</v>
      </c>
      <c r="H11489" s="45">
        <f>+G11489*F11489</f>
      </c>
    </row>
    <row r="11490" spans="1:8" ht="15.75" customHeight="1" x14ac:dyDescent="0.25">
      <c r="A11490" s="47">
        <v>6</v>
      </c>
      <c r="B11490" s="333" t="s">
        <v>2063</v>
      </c>
      <c r="C11490" s="334"/>
      <c r="D11490" s="208"/>
      <c r="E11490" s="383"/>
      <c r="F11490" s="335">
        <v>2</v>
      </c>
      <c r="G11490" s="224" t="s">
        <v>571</v>
      </c>
      <c r="H11490" s="45"/>
    </row>
    <row r="11491" spans="1:8" ht="20.25" customHeight="1" x14ac:dyDescent="0.25">
      <c r="A11491" s="47"/>
      <c r="B11491" s="333"/>
      <c r="C11491" s="334"/>
      <c r="D11491" s="208"/>
      <c r="E11491" s="383"/>
      <c r="F11491" s="335"/>
      <c r="G11491" s="43"/>
      <c r="H11491" s="45"/>
    </row>
    <row r="11492" spans="1:8" ht="15" customHeight="1" x14ac:dyDescent="0.25">
      <c r="A11492" s="369"/>
      <c r="B11492" s="370" t="s">
        <v>2064</v>
      </c>
      <c r="C11492" s="371"/>
      <c r="D11492" s="362"/>
      <c r="E11492" s="363"/>
      <c r="F11492" s="364"/>
      <c r="G11492" s="58"/>
      <c r="H11492" s="61"/>
    </row>
    <row r="11493" spans="1:8" ht="15.75" customHeight="1" x14ac:dyDescent="0.25">
      <c r="A11493" s="369"/>
      <c r="B11493" s="372"/>
      <c r="C11493" s="373"/>
      <c r="D11493" s="362"/>
      <c r="E11493" s="363"/>
      <c r="F11493" s="364"/>
      <c r="G11493" s="58"/>
      <c r="H11493" s="61"/>
    </row>
    <row r="11494" spans="1:8" ht="15.75" customHeight="1" x14ac:dyDescent="0.25">
      <c r="A11494" s="369"/>
      <c r="B11494" s="372"/>
      <c r="C11494" s="373"/>
      <c r="D11494" s="362"/>
      <c r="E11494" s="363"/>
      <c r="F11494" s="364"/>
      <c r="G11494" s="58"/>
      <c r="H11494" s="61"/>
    </row>
    <row r="11495" spans="1:8" ht="15.75" customHeight="1" x14ac:dyDescent="0.25">
      <c r="A11495" s="369"/>
      <c r="B11495" s="374"/>
      <c r="C11495" s="375"/>
      <c r="D11495" s="362"/>
      <c r="E11495" s="363"/>
      <c r="F11495" s="364"/>
      <c r="G11495" s="58"/>
      <c r="H11495" s="61"/>
    </row>
    <row r="11496" spans="1:8" ht="15.75" customHeight="1" x14ac:dyDescent="0.25">
      <c r="A11496" s="369"/>
      <c r="B11496" s="368"/>
      <c r="C11496" s="361"/>
      <c r="D11496" s="362"/>
      <c r="E11496" s="363"/>
      <c r="F11496" s="364"/>
      <c r="G11496" s="58"/>
      <c r="H11496" s="61"/>
    </row>
    <row r="11497" spans="1:8" ht="15.75" customHeight="1" x14ac:dyDescent="0.25">
      <c r="A11497" s="369"/>
      <c r="B11497" s="368"/>
      <c r="C11497" s="361"/>
      <c r="D11497" s="362"/>
      <c r="E11497" s="363"/>
      <c r="F11497" s="364"/>
      <c r="G11497" s="37"/>
      <c r="H11497" s="61"/>
    </row>
    <row r="11498" spans="1:8" ht="15.75" customHeight="1" x14ac:dyDescent="0.25">
      <c r="A11498" s="341"/>
      <c r="B11498" s="342"/>
      <c r="C11498" s="343" t="s">
        <v>58</v>
      </c>
      <c r="D11498" s="338">
        <f>SUM(D11482:D11491)</f>
      </c>
      <c r="E11498" s="28"/>
      <c r="F11498" s="28"/>
      <c r="G11498" s="339"/>
      <c r="H11498" s="328">
        <f>SUM(H11483:H11497)</f>
      </c>
    </row>
    <row r="11499" spans="1:8" ht="15.75" customHeight="1" x14ac:dyDescent="0.25">
      <c r="A11499" s="69"/>
      <c r="B11499" s="70"/>
      <c r="C11499" s="70"/>
      <c r="D11499" s="71"/>
      <c r="E11499" s="70"/>
      <c r="F11499" s="72"/>
      <c r="G11499" s="73"/>
      <c r="H11499" s="74"/>
    </row>
    <row r="11500" spans="1:8" ht="15.75" customHeight="1" x14ac:dyDescent="0.25">
      <c r="A11500" s="85" t="s">
        <v>72</v>
      </c>
      <c r="B11500" s="85"/>
      <c r="C11500" s="85"/>
      <c r="D11500" s="85"/>
      <c r="E11500" s="85"/>
      <c r="F11500" s="85"/>
      <c r="G11500" s="85"/>
      <c r="H11500" s="85"/>
    </row>
    <row r="11501" spans="1:8" ht="15.75" customHeight="1" x14ac:dyDescent="0.25">
      <c r="A11501" s="76"/>
      <c r="B11501" s="76"/>
      <c r="C11501" s="76"/>
      <c r="D11501" s="77" t="s">
        <v>59</v>
      </c>
      <c r="E11501" s="76" t="s">
        <v>60</v>
      </c>
      <c r="F11501" s="76"/>
      <c r="G11501" s="17"/>
      <c r="H11501" s="25"/>
    </row>
    <row r="11502" spans="1:8" ht="15.75" customHeight="1" x14ac:dyDescent="0.25">
      <c r="A11502" s="17"/>
      <c r="B11502" s="17"/>
      <c r="C11502" s="17"/>
      <c r="D11502" s="18"/>
      <c r="E11502" s="17"/>
      <c r="F11502" s="17"/>
      <c r="G11502" s="17"/>
      <c r="H11502" s="25"/>
    </row>
    <row r="11503" spans="1:8" ht="15.75" customHeight="1" x14ac:dyDescent="0.25">
      <c r="D11503" s="9"/>
      <c r="H11503" s="9"/>
    </row>
    <row r="11504" spans="1:8" ht="15.75" customHeight="1" x14ac:dyDescent="0.25">
      <c r="E11504" s="76" t="s">
        <v>61</v>
      </c>
    </row>
    <row r="11505" spans="1:8" ht="15.75" customHeight="1" x14ac:dyDescent="0.25">
      <c r="D11505" s="9"/>
      <c r="H11505" s="9"/>
    </row>
    <row r="11506" spans="1:8" ht="15.75" customHeight="1" x14ac:dyDescent="0.25">
      <c r="D11506" s="9"/>
      <c r="H11506" s="9"/>
    </row>
    <row r="11507" spans="1:8" ht="15.75" customHeight="1" x14ac:dyDescent="0.25">
      <c r="D11507" s="9"/>
      <c r="H11507" s="9"/>
    </row>
    <row r="11508" spans="1:8" ht="15.75" customHeight="1" x14ac:dyDescent="0.25">
      <c r="D11508" s="9"/>
      <c r="H11508" s="9"/>
    </row>
    <row r="11509" spans="1:8" ht="15.75" customHeight="1" x14ac:dyDescent="0.25">
      <c r="D11509" s="9"/>
      <c r="H11509" s="9"/>
    </row>
    <row r="11510" spans="1:8" ht="15.75" customHeight="1" x14ac:dyDescent="0.25">
      <c r="D11510" s="9"/>
      <c r="H11510" s="9"/>
    </row>
    <row r="11511" spans="1:8" ht="15.75" customHeight="1" x14ac:dyDescent="0.25">
      <c r="A11511" s="36" t="s">
        <v>21</v>
      </c>
      <c r="B11511" s="36"/>
      <c r="C11511" s="36"/>
      <c r="D11511" s="36"/>
      <c r="E11511" s="36"/>
      <c r="F11511" s="36"/>
      <c r="G11511" s="36"/>
      <c r="H11511" s="36"/>
    </row>
    <row r="11512" spans="1:8" ht="15.75" customHeight="1" x14ac:dyDescent="0.25">
      <c r="A11512" s="24"/>
      <c r="B11512" s="24"/>
      <c r="C11512" s="24"/>
      <c r="D11512" s="24"/>
      <c r="E11512" s="24"/>
      <c r="F11512" s="24"/>
      <c r="G11512" s="24"/>
      <c r="H11512" s="24"/>
    </row>
    <row r="11513" spans="1:8" ht="15.75" customHeight="1" x14ac:dyDescent="0.25">
      <c r="A11513" s="381" t="s">
        <v>28</v>
      </c>
      <c r="B11513" s="381"/>
      <c r="C11513" s="24"/>
      <c r="D11513" s="24"/>
      <c r="E11513" s="24"/>
      <c r="F11513" s="24"/>
      <c r="G11513" s="24"/>
      <c r="H11513" s="24"/>
    </row>
    <row r="11514" spans="1:8" ht="15.75" customHeight="1" x14ac:dyDescent="0.25">
      <c r="A11514" s="381" t="inlineStr">
        <is>
          <t>Dealer-031</t>
        </is>
      </c>
      <c r="B11514" s="381"/>
      <c r="C11514" s="17"/>
      <c r="D11514" s="18"/>
      <c r="E11514" s="17"/>
      <c r="F11514" s="19" t="s">
        <v>24</v>
      </c>
      <c r="G11514" s="21" t="s">
        <v>2065</v>
      </c>
      <c r="H11514" s="22"/>
    </row>
    <row r="11515" spans="1:8" ht="15.75" customHeight="1" x14ac:dyDescent="0.25">
      <c r="A11515" s="382" t="inlineStr">
        <is>
          <t>Address line (redacted)</t>
        </is>
      </c>
      <c r="B11515" s="381"/>
      <c r="C11515" s="17"/>
      <c r="D11515" s="18"/>
      <c r="E11515" s="17"/>
      <c r="F11515" s="19" t="s">
        <v>29</v>
      </c>
      <c r="G11515" s="17" t="s">
        <v>1534</v>
      </c>
      <c r="H11515" s="18"/>
    </row>
    <row r="11516" spans="1:8" ht="15.75" customHeight="1" x14ac:dyDescent="0.25">
      <c r="A11516" s="381" t="inlineStr">
        <is>
          <t>Address line (redacted)</t>
        </is>
      </c>
      <c r="B11516" s="381"/>
      <c r="C11516" s="17"/>
      <c r="D11516" s="18"/>
      <c r="E11516" s="19"/>
      <c r="F11516" s="17"/>
      <c r="G11516" s="17"/>
      <c r="H11516" s="25"/>
    </row>
    <row r="11517" spans="1:8" ht="15.75" customHeight="1" x14ac:dyDescent="0.25">
      <c r="A11517" s="17"/>
      <c r="B11517" s="17"/>
      <c r="C11517" s="17"/>
      <c r="D11517" s="24"/>
      <c r="E11517" s="17"/>
      <c r="F11517" s="18"/>
      <c r="G11517" s="17"/>
      <c r="H11517" s="25"/>
    </row>
    <row r="11518" spans="1:8" ht="15.75" customHeight="1" x14ac:dyDescent="0.25">
      <c r="A11518" s="17" t="s">
        <v>34</v>
      </c>
      <c r="B11518" s="17"/>
      <c r="C11518" s="17"/>
      <c r="D11518" s="18"/>
      <c r="E11518" s="17"/>
      <c r="F11518" s="18"/>
      <c r="G11518" s="17"/>
      <c r="H11518" s="25"/>
    </row>
    <row r="11519" spans="1:8" ht="15.75" customHeight="1" x14ac:dyDescent="0.25">
      <c r="A11519" s="17"/>
      <c r="B11519" s="17"/>
      <c r="C11519" s="17"/>
      <c r="D11519" s="18"/>
      <c r="E11519" s="17"/>
      <c r="F11519" s="18"/>
      <c r="G11519" s="17"/>
      <c r="H11519" s="25"/>
    </row>
    <row r="11520" spans="1:8" ht="15.75" customHeight="1" x14ac:dyDescent="0.25">
      <c r="A11520" s="17" t="s">
        <v>35</v>
      </c>
      <c r="B11520" s="17"/>
      <c r="C11520" s="17"/>
      <c r="D11520" s="18"/>
      <c r="E11520" s="17"/>
      <c r="F11520" s="18"/>
      <c r="G11520" s="17"/>
      <c r="H11520" s="25"/>
    </row>
    <row r="11521" spans="1:9" ht="15.75" customHeight="1" x14ac:dyDescent="0.25">
      <c r="A11521" s="17" t="s">
        <v>36</v>
      </c>
      <c r="B11521" s="17"/>
      <c r="C11521" s="17"/>
      <c r="D11521" s="18"/>
      <c r="E11521" s="17"/>
      <c r="F11521" s="18"/>
      <c r="G11521" s="17"/>
      <c r="H11521" s="25"/>
    </row>
    <row r="11522" spans="1:9" ht="15.75" customHeight="1" x14ac:dyDescent="0.25">
      <c r="A11522" s="17"/>
      <c r="B11522" s="17"/>
      <c r="C11522" s="17"/>
      <c r="D11522" s="18"/>
      <c r="E11522" s="17"/>
      <c r="F11522" s="18"/>
      <c r="G11522" s="17"/>
      <c r="H11522" s="25"/>
    </row>
    <row r="11523" spans="1:9" ht="15.75" customHeight="1" x14ac:dyDescent="0.25">
      <c r="A11523" s="26" t="s">
        <v>37</v>
      </c>
      <c r="B11523" s="27" t="s">
        <v>38</v>
      </c>
      <c r="C11523" s="27"/>
      <c r="D11523" s="1043" t="s">
        <v>39</v>
      </c>
      <c r="E11523" s="29" t="s">
        <v>40</v>
      </c>
      <c r="F11523" s="30" t="s">
        <v>41</v>
      </c>
      <c r="G11523" s="31" t="s">
        <v>42</v>
      </c>
      <c r="H11523" s="33" t="s">
        <v>43</v>
      </c>
    </row>
    <row r="11524" spans="1:9" ht="15.75" customHeight="1" x14ac:dyDescent="0.25">
      <c r="A11524" s="344"/>
      <c r="B11524" s="345"/>
      <c r="C11524" s="346"/>
      <c r="D11524" s="37"/>
      <c r="E11524" s="347"/>
      <c r="F11524" s="348"/>
      <c r="G11524" s="346"/>
      <c r="H11524" s="349"/>
    </row>
    <row r="11525" spans="1:9" ht="15.75" customHeight="1" x14ac:dyDescent="0.25">
      <c r="A11525" s="47"/>
      <c r="B11525" s="79" t="s">
        <v>2066</v>
      </c>
      <c r="C11525" s="80"/>
      <c r="D11525" s="50"/>
      <c r="E11525" s="50"/>
      <c r="F11525" s="50"/>
      <c r="G11525" s="50"/>
      <c r="H11525" s="45"/>
    </row>
    <row r="11526" spans="1:9" ht="15.75" customHeight="1" x14ac:dyDescent="0.25">
      <c r="A11526" s="47">
        <v>1</v>
      </c>
      <c r="B11526" s="333" t="s">
        <v>2066</v>
      </c>
      <c r="C11526" s="334"/>
      <c r="D11526" s="194">
        <v>20</v>
      </c>
      <c r="E11526" s="300">
        <v>718</v>
      </c>
      <c r="F11526" s="335">
        <v>65</v>
      </c>
      <c r="G11526" s="106">
        <v>1</v>
      </c>
      <c r="H11526" s="45">
        <f>+G11526*F11526</f>
      </c>
      <c r="I11526" s="6">
        <v>900</v>
      </c>
    </row>
    <row r="11527" spans="1:9" ht="15.75" customHeight="1" x14ac:dyDescent="0.25">
      <c r="A11527" s="47"/>
      <c r="B11527" s="333" t="s">
        <v>2067</v>
      </c>
      <c r="C11527" s="334"/>
      <c r="D11527" s="194"/>
      <c r="E11527" s="300" t="s">
        <v>280</v>
      </c>
      <c r="F11527" s="335" t="s">
        <v>2068</v>
      </c>
      <c r="G11527" s="106"/>
      <c r="H11527" s="45"/>
      <c r="I11527" s="6">
        <v>226</v>
      </c>
    </row>
    <row r="11528" spans="1:9" ht="15.75" customHeight="1" x14ac:dyDescent="0.25">
      <c r="A11528" s="47"/>
      <c r="B11528" s="333" t="s">
        <v>2069</v>
      </c>
      <c r="C11528" s="334"/>
      <c r="D11528" s="194"/>
      <c r="E11528" s="300"/>
      <c r="F11528" s="335"/>
      <c r="G11528" s="106"/>
      <c r="H11528" s="45"/>
      <c r="I11528" s="6">
        <f>100*I11527/1000</f>
      </c>
    </row>
    <row r="11529" spans="1:9" ht="15.75" customHeight="1" x14ac:dyDescent="0.25">
      <c r="A11529" s="47"/>
      <c r="B11529" s="333" t="s">
        <v>2070</v>
      </c>
      <c r="C11529" s="334"/>
      <c r="D11529" s="208"/>
      <c r="E11529" s="383"/>
      <c r="F11529" s="335"/>
      <c r="G11529" s="106"/>
      <c r="H11529" s="45"/>
      <c r="I11529" s="6">
        <f>+I11527-I11528</f>
      </c>
    </row>
    <row r="11530" spans="1:9" ht="15.75" customHeight="1" x14ac:dyDescent="0.25">
      <c r="A11530" s="47"/>
      <c r="B11530" s="333" t="s">
        <v>2071</v>
      </c>
      <c r="C11530" s="334"/>
      <c r="D11530" s="208"/>
      <c r="E11530" s="383"/>
      <c r="F11530" s="335"/>
      <c r="G11530" s="106"/>
      <c r="H11530" s="45"/>
      <c r="I11530" s="6">
        <f>650*21/1000</f>
      </c>
    </row>
    <row r="11531" spans="1:9" ht="15.75" customHeight="1" x14ac:dyDescent="0.25">
      <c r="A11531" s="47"/>
      <c r="B11531" s="333"/>
      <c r="C11531" s="334"/>
      <c r="D11531" s="208"/>
      <c r="E11531" s="383"/>
      <c r="F11531" s="335"/>
      <c r="G11531" s="106"/>
      <c r="H11531" s="45"/>
      <c r="I11531" s="6">
        <f>+I11529-I11530</f>
      </c>
    </row>
    <row r="11532" spans="1:9" ht="15.75" customHeight="1" x14ac:dyDescent="0.25">
      <c r="A11532" s="341"/>
      <c r="B11532" s="342"/>
      <c r="C11532" s="343" t="s">
        <v>58</v>
      </c>
      <c r="D11532" s="338"/>
      <c r="E11532" s="28"/>
      <c r="F11532" s="28"/>
      <c r="G11532" s="339"/>
      <c r="H11532" s="328">
        <f>SUM(H11525:H11531)</f>
      </c>
    </row>
    <row r="11533" spans="1:9" ht="15.75" customHeight="1" x14ac:dyDescent="0.25">
      <c r="A11533" s="69"/>
      <c r="B11533" s="70"/>
      <c r="C11533" s="70"/>
      <c r="D11533" s="71"/>
      <c r="E11533" s="70"/>
      <c r="F11533" s="72"/>
      <c r="G11533" s="73"/>
      <c r="H11533" s="74"/>
    </row>
    <row r="11534" spans="1:9" ht="15.75" customHeight="1" x14ac:dyDescent="0.25">
      <c r="A11534" s="85" t="s">
        <v>72</v>
      </c>
      <c r="B11534" s="85"/>
      <c r="C11534" s="85"/>
      <c r="D11534" s="85"/>
      <c r="E11534" s="85"/>
      <c r="F11534" s="85"/>
      <c r="G11534" s="85"/>
      <c r="H11534" s="85"/>
    </row>
    <row r="11535" spans="1:9" ht="15.75" customHeight="1" x14ac:dyDescent="0.25">
      <c r="A11535" s="76"/>
      <c r="B11535" s="76"/>
      <c r="C11535" s="76"/>
      <c r="D11535" s="77" t="s">
        <v>59</v>
      </c>
      <c r="E11535" s="76" t="s">
        <v>60</v>
      </c>
      <c r="F11535" s="76"/>
      <c r="G11535" s="17"/>
      <c r="H11535" s="25"/>
    </row>
    <row r="11536" spans="1:9" ht="15.75" customHeight="1" x14ac:dyDescent="0.25">
      <c r="A11536" s="17"/>
      <c r="B11536" s="17"/>
      <c r="C11536" s="17"/>
      <c r="D11536" s="18"/>
      <c r="E11536" s="17"/>
      <c r="F11536" s="17"/>
      <c r="G11536" s="17"/>
      <c r="H11536" s="25"/>
    </row>
    <row r="11537" spans="4:8" ht="15.75" customHeight="1" x14ac:dyDescent="0.25">
      <c r="D11537" s="9"/>
      <c r="E11537" s="6" t="s">
        <v>979</v>
      </c>
      <c r="H11537" s="9"/>
    </row>
    <row r="11538" spans="4:8" ht="15.75" customHeight="1" x14ac:dyDescent="0.25">
      <c r="D11538" s="9"/>
      <c r="H11538" s="9"/>
    </row>
    <row r="11539" spans="4:8" ht="15.75" customHeight="1" x14ac:dyDescent="0.25">
      <c r="D11539" s="9"/>
      <c r="H11539" s="9"/>
    </row>
    <row r="11540" spans="4:8" ht="15.75" customHeight="1" x14ac:dyDescent="0.25">
      <c r="D11540" s="9"/>
      <c r="H11540" s="9"/>
    </row>
    <row r="11541" spans="4:8" ht="15.75" customHeight="1" x14ac:dyDescent="0.25">
      <c r="D11541" s="9"/>
      <c r="H11541" s="9"/>
    </row>
    <row r="11542" spans="4:8" ht="15.75" customHeight="1" x14ac:dyDescent="0.25">
      <c r="D11542" s="9"/>
      <c r="H11542" s="9"/>
    </row>
    <row r="11543" spans="4:8" ht="15.75" customHeight="1" x14ac:dyDescent="0.25">
      <c r="D11543" s="9"/>
      <c r="H11543" s="9"/>
    </row>
    <row r="11544" spans="4:8" ht="15.75" customHeight="1" x14ac:dyDescent="0.25">
      <c r="D11544" s="9"/>
      <c r="H11544" s="9"/>
    </row>
    <row r="11545" spans="4:8" ht="15.75" customHeight="1" x14ac:dyDescent="0.25">
      <c r="D11545" s="9"/>
      <c r="H11545" s="9"/>
    </row>
    <row r="11546" spans="4:8" ht="15.75" customHeight="1" x14ac:dyDescent="0.25">
      <c r="D11546" s="9"/>
      <c r="H11546" s="9"/>
    </row>
    <row r="11547" spans="4:8" ht="15.75" customHeight="1" x14ac:dyDescent="0.25">
      <c r="D11547" s="9"/>
      <c r="H11547" s="9"/>
    </row>
    <row r="11548" spans="4:8" ht="15.75" customHeight="1" x14ac:dyDescent="0.25">
      <c r="D11548" s="9"/>
      <c r="H11548" s="9"/>
    </row>
    <row r="11549" spans="4:8" ht="15.75" customHeight="1" x14ac:dyDescent="0.25">
      <c r="D11549" s="9"/>
      <c r="H11549" s="9"/>
    </row>
    <row r="11550" spans="4:8" ht="15.75" customHeight="1" x14ac:dyDescent="0.25">
      <c r="D11550" s="9"/>
      <c r="H11550" s="9"/>
    </row>
    <row r="11551" spans="4:8" ht="15.75" customHeight="1" x14ac:dyDescent="0.25">
      <c r="D11551" s="9"/>
      <c r="H11551" s="9"/>
    </row>
    <row r="11552" spans="4:8" ht="15.75" customHeight="1" x14ac:dyDescent="0.25">
      <c r="D11552" s="9"/>
      <c r="H11552" s="9"/>
    </row>
    <row r="11553" spans="1:8" ht="15.75" customHeight="1" x14ac:dyDescent="0.25">
      <c r="D11553" s="9"/>
      <c r="H11553" s="9"/>
    </row>
    <row r="11554" spans="1:8" ht="15.75" customHeight="1" x14ac:dyDescent="0.25">
      <c r="D11554" s="9"/>
      <c r="H11554" s="9"/>
    </row>
    <row r="11555" spans="1:8" ht="15.75" customHeight="1" x14ac:dyDescent="0.25">
      <c r="A11555" s="36" t="s">
        <v>21</v>
      </c>
      <c r="B11555" s="36"/>
      <c r="C11555" s="36"/>
      <c r="D11555" s="36"/>
      <c r="E11555" s="36"/>
      <c r="F11555" s="36"/>
      <c r="G11555" s="36"/>
      <c r="H11555" s="36"/>
    </row>
    <row r="11556" spans="1:8" ht="15.75" customHeight="1" x14ac:dyDescent="0.25">
      <c r="A11556" s="17"/>
      <c r="B11556" s="17"/>
      <c r="C11556" s="17"/>
      <c r="D11556" s="18"/>
      <c r="E11556" s="17"/>
      <c r="H11556" s="22"/>
    </row>
    <row r="11557" spans="1:8" ht="15.75" customHeight="1" x14ac:dyDescent="0.25">
      <c r="A11557" s="17"/>
      <c r="B11557" s="17"/>
      <c r="C11557" s="17"/>
      <c r="D11557" s="18"/>
      <c r="E11557" s="17"/>
      <c r="H11557" s="18"/>
    </row>
    <row r="11558" spans="1:8" ht="15.75" customHeight="1" x14ac:dyDescent="0.25">
      <c r="A11558" s="17" t="s">
        <v>28</v>
      </c>
      <c r="B11558" s="17"/>
      <c r="C11558" s="17"/>
      <c r="D11558" s="18"/>
      <c r="E11558" s="19"/>
      <c r="F11558" s="19" t="s">
        <v>24</v>
      </c>
      <c r="G11558" s="21" t="s">
        <v>1532</v>
      </c>
      <c r="H11558" s="25"/>
    </row>
    <row r="11559" spans="1:8" ht="15.75" customHeight="1" x14ac:dyDescent="0.25">
      <c r="A11559" s="17" t="inlineStr">
        <is>
          <t>Dealer-022</t>
        </is>
      </c>
      <c r="B11559" s="17"/>
      <c r="C11559" s="17"/>
      <c r="D11559" s="18"/>
      <c r="E11559" s="19"/>
      <c r="F11559" s="19" t="s">
        <v>29</v>
      </c>
      <c r="G11559" s="17" t="s">
        <v>1536</v>
      </c>
      <c r="H11559" s="25"/>
    </row>
    <row r="11560" spans="1:8" ht="15.75" customHeight="1" x14ac:dyDescent="0.25">
      <c r="A11560" s="17" t="inlineStr">
        <is>
          <t>Address line (redacted)</t>
        </is>
      </c>
      <c r="B11560" s="17"/>
      <c r="C11560" s="17"/>
      <c r="D11560" s="18"/>
      <c r="E11560" s="19"/>
      <c r="F11560" s="17"/>
      <c r="G11560" s="17"/>
      <c r="H11560" s="25"/>
    </row>
    <row r="11561" spans="1:8" ht="15.75" customHeight="1" x14ac:dyDescent="0.25">
      <c r="A11561" s="17"/>
      <c r="B11561" s="17"/>
      <c r="C11561" s="17"/>
      <c r="D11561" s="18"/>
      <c r="E11561" s="19"/>
      <c r="F11561" s="17"/>
      <c r="G11561" s="17"/>
      <c r="H11561" s="25"/>
    </row>
    <row r="11562" spans="1:8" ht="15.75" customHeight="1" x14ac:dyDescent="0.25">
      <c r="A11562" s="86" t="inlineStr">
        <is>
          <t>Through: Transporter-001</t>
        </is>
      </c>
      <c r="B11562" s="86"/>
      <c r="C11562" s="17"/>
      <c r="D11562" s="18"/>
      <c r="E11562" s="19"/>
      <c r="F11562" s="17"/>
      <c r="G11562" s="17"/>
      <c r="H11562" s="25"/>
    </row>
    <row r="11563" spans="1:8" ht="15.75" customHeight="1" x14ac:dyDescent="0.25">
      <c r="A11563" s="86"/>
      <c r="B11563" s="86" t="inlineStr">
        <is>
          <t>Address line (redacted)</t>
        </is>
      </c>
      <c r="C11563" s="17"/>
      <c r="D11563" s="330" t="inlineStr">
        <is>
          <t>Address line (redacted)</t>
        </is>
      </c>
      <c r="E11563" s="330"/>
      <c r="F11563" s="330"/>
      <c r="G11563" s="330"/>
      <c r="H11563" s="25"/>
    </row>
    <row r="11564" spans="1:8" ht="15.75" customHeight="1" x14ac:dyDescent="0.25">
      <c r="A11564" s="86"/>
      <c r="B11564" s="86" t="inlineStr">
        <is>
          <t>Address line (redacted)</t>
        </is>
      </c>
      <c r="C11564" s="17"/>
      <c r="D11564" s="330"/>
      <c r="E11564" s="330"/>
      <c r="F11564" s="330"/>
      <c r="G11564" s="330"/>
      <c r="H11564" s="25"/>
    </row>
    <row r="11565" spans="1:8" ht="15.75" customHeight="1" x14ac:dyDescent="0.25">
      <c r="A11565" s="17"/>
      <c r="B11565" s="17"/>
      <c r="C11565" s="17"/>
      <c r="D11565" s="330"/>
      <c r="E11565" s="330"/>
      <c r="F11565" s="330"/>
      <c r="G11565" s="330"/>
      <c r="H11565" s="25"/>
    </row>
    <row r="11566" spans="1:8" ht="15.75" customHeight="1" x14ac:dyDescent="0.25">
      <c r="A11566" s="17" t="s">
        <v>34</v>
      </c>
      <c r="B11566" s="17"/>
      <c r="C11566" s="17"/>
      <c r="D11566" s="18"/>
      <c r="E11566" s="17"/>
      <c r="F11566" s="18"/>
      <c r="G11566" s="17"/>
      <c r="H11566" s="25"/>
    </row>
    <row r="11567" spans="1:8" ht="15.75" customHeight="1" x14ac:dyDescent="0.25">
      <c r="A11567" s="17"/>
      <c r="B11567" s="17"/>
      <c r="C11567" s="17"/>
      <c r="D11567" s="18"/>
      <c r="E11567" s="17"/>
      <c r="F11567" s="18"/>
      <c r="G11567" s="17"/>
      <c r="H11567" s="25"/>
    </row>
    <row r="11568" spans="1:8" ht="15.75" customHeight="1" x14ac:dyDescent="0.25">
      <c r="A11568" s="17" t="s">
        <v>35</v>
      </c>
      <c r="B11568" s="17"/>
      <c r="C11568" s="17"/>
      <c r="D11568" s="18"/>
      <c r="E11568" s="17"/>
      <c r="F11568" s="18"/>
      <c r="G11568" s="17"/>
      <c r="H11568" s="25"/>
    </row>
    <row r="11569" spans="1:8" ht="15.75" customHeight="1" x14ac:dyDescent="0.25">
      <c r="A11569" s="17" t="s">
        <v>36</v>
      </c>
      <c r="B11569" s="17"/>
      <c r="C11569" s="17"/>
      <c r="D11569" s="18"/>
      <c r="E11569" s="17"/>
      <c r="F11569" s="18"/>
      <c r="G11569" s="17"/>
      <c r="H11569" s="25"/>
    </row>
    <row r="11570" spans="1:8" ht="15.75" customHeight="1" x14ac:dyDescent="0.25">
      <c r="A11570" s="26" t="s">
        <v>37</v>
      </c>
      <c r="B11570" s="27" t="s">
        <v>38</v>
      </c>
      <c r="C11570" s="27"/>
      <c r="D11570" s="1043" t="s">
        <v>39</v>
      </c>
      <c r="E11570" s="29" t="s">
        <v>40</v>
      </c>
      <c r="F11570" s="30" t="s">
        <v>41</v>
      </c>
      <c r="G11570" s="31" t="s">
        <v>42</v>
      </c>
      <c r="H11570" s="33" t="s">
        <v>43</v>
      </c>
    </row>
    <row r="11571" spans="1:8" ht="15.75" customHeight="1" x14ac:dyDescent="0.25">
      <c r="A11571" s="47"/>
      <c r="B11571" s="79" t="s">
        <v>803</v>
      </c>
      <c r="C11571" s="80"/>
      <c r="D11571" s="50"/>
      <c r="E11571" s="50"/>
      <c r="F11571" s="50"/>
      <c r="G11571" s="50"/>
      <c r="H11571" s="45"/>
    </row>
    <row r="11572" spans="1:8" ht="15.75" customHeight="1" x14ac:dyDescent="0.25">
      <c r="A11572" s="47">
        <v>1</v>
      </c>
      <c r="B11572" s="333" t="s">
        <v>106</v>
      </c>
      <c r="C11572" s="211" t="s">
        <v>912</v>
      </c>
      <c r="D11572" s="50">
        <v>1</v>
      </c>
      <c r="E11572" s="300">
        <v>100</v>
      </c>
      <c r="F11572" s="335">
        <f>+E11572*D11572</f>
      </c>
      <c r="G11572" s="106">
        <v>1</v>
      </c>
      <c r="H11572" s="45">
        <f>+G11572*F11572</f>
      </c>
    </row>
    <row r="11573" spans="1:8" ht="15.75" customHeight="1" x14ac:dyDescent="0.25">
      <c r="A11573" s="47"/>
      <c r="B11573" s="333"/>
      <c r="C11573" s="334"/>
      <c r="D11573" s="50"/>
      <c r="E11573" s="300"/>
      <c r="F11573" s="335"/>
      <c r="G11573" s="106"/>
      <c r="H11573" s="45"/>
    </row>
    <row r="11574" spans="1:8" ht="15.75" customHeight="1" x14ac:dyDescent="0.25">
      <c r="A11574" s="47"/>
      <c r="B11574" s="333"/>
      <c r="C11574" s="334"/>
      <c r="D11574" s="50"/>
      <c r="E11574" s="300"/>
      <c r="F11574" s="335"/>
      <c r="G11574" s="43"/>
      <c r="H11574" s="45"/>
    </row>
    <row r="11575" spans="1:8" ht="15.75" customHeight="1" x14ac:dyDescent="0.25">
      <c r="A11575" s="47"/>
      <c r="B11575" s="333"/>
      <c r="C11575" s="334"/>
      <c r="D11575" s="208"/>
      <c r="E11575" s="383"/>
      <c r="F11575" s="335"/>
      <c r="G11575" s="224"/>
      <c r="H11575" s="45"/>
    </row>
    <row r="11576" spans="1:8" ht="15.75" customHeight="1" x14ac:dyDescent="0.25">
      <c r="A11576" s="47"/>
      <c r="B11576" s="333"/>
      <c r="C11576" s="334"/>
      <c r="D11576" s="50"/>
      <c r="E11576" s="300"/>
      <c r="F11576" s="335"/>
      <c r="G11576" s="106"/>
      <c r="H11576" s="45"/>
    </row>
    <row r="11577" spans="1:8" ht="15.75" customHeight="1" x14ac:dyDescent="0.25">
      <c r="A11577" s="47"/>
      <c r="B11577" s="333"/>
      <c r="C11577" s="334"/>
      <c r="D11577" s="208"/>
      <c r="E11577" s="383"/>
      <c r="F11577" s="335"/>
      <c r="G11577" s="224"/>
      <c r="H11577" s="45"/>
    </row>
    <row r="11578" spans="1:8" ht="15.75" customHeight="1" x14ac:dyDescent="0.25">
      <c r="A11578" s="47"/>
      <c r="B11578" s="333"/>
      <c r="C11578" s="334"/>
      <c r="D11578" s="208"/>
      <c r="E11578" s="383"/>
      <c r="F11578" s="335"/>
      <c r="G11578" s="43"/>
      <c r="H11578" s="45"/>
    </row>
    <row r="11579" spans="1:8" ht="15" customHeight="1" x14ac:dyDescent="0.25">
      <c r="A11579" s="369"/>
      <c r="B11579" s="370" t="s">
        <v>2073</v>
      </c>
      <c r="C11579" s="371"/>
      <c r="D11579" s="362"/>
      <c r="E11579" s="363"/>
      <c r="F11579" s="364"/>
      <c r="G11579" s="58"/>
      <c r="H11579" s="61"/>
    </row>
    <row r="11580" spans="1:8" ht="15.75" customHeight="1" x14ac:dyDescent="0.25">
      <c r="A11580" s="369"/>
      <c r="B11580" s="372"/>
      <c r="C11580" s="373"/>
      <c r="D11580" s="362"/>
      <c r="E11580" s="363"/>
      <c r="F11580" s="364"/>
      <c r="G11580" s="58"/>
      <c r="H11580" s="61"/>
    </row>
    <row r="11581" spans="1:8" ht="15.75" customHeight="1" x14ac:dyDescent="0.25">
      <c r="A11581" s="369"/>
      <c r="B11581" s="372"/>
      <c r="C11581" s="373"/>
      <c r="D11581" s="362"/>
      <c r="E11581" s="363"/>
      <c r="F11581" s="364"/>
      <c r="G11581" s="58"/>
      <c r="H11581" s="61"/>
    </row>
    <row r="11582" spans="1:8" ht="15.75" customHeight="1" x14ac:dyDescent="0.25">
      <c r="A11582" s="369"/>
      <c r="B11582" s="374"/>
      <c r="C11582" s="375"/>
      <c r="D11582" s="362"/>
      <c r="E11582" s="363"/>
      <c r="F11582" s="364"/>
      <c r="G11582" s="58"/>
      <c r="H11582" s="61"/>
    </row>
    <row r="11583" spans="1:8" ht="15.75" customHeight="1" x14ac:dyDescent="0.25">
      <c r="A11583" s="369"/>
      <c r="B11583" s="368"/>
      <c r="C11583" s="361"/>
      <c r="D11583" s="362"/>
      <c r="E11583" s="363"/>
      <c r="F11583" s="364"/>
      <c r="G11583" s="58"/>
      <c r="H11583" s="61"/>
    </row>
    <row r="11584" spans="1:8" ht="15.75" customHeight="1" x14ac:dyDescent="0.25">
      <c r="A11584" s="369"/>
      <c r="B11584" s="368"/>
      <c r="C11584" s="361"/>
      <c r="D11584" s="362"/>
      <c r="E11584" s="363"/>
      <c r="F11584" s="364"/>
      <c r="G11584" s="37"/>
      <c r="H11584" s="61"/>
    </row>
    <row r="11585" spans="1:8" ht="15.75" customHeight="1" x14ac:dyDescent="0.25">
      <c r="A11585" s="341"/>
      <c r="B11585" s="342"/>
      <c r="C11585" s="343" t="s">
        <v>58</v>
      </c>
      <c r="D11585" s="338">
        <f>SUM(D11571:D11578)</f>
      </c>
      <c r="E11585" s="28"/>
      <c r="F11585" s="28"/>
      <c r="G11585" s="339"/>
      <c r="H11585" s="328">
        <f>SUM(H11571:H11584)</f>
      </c>
    </row>
    <row r="11586" spans="1:8" ht="15.75" customHeight="1" x14ac:dyDescent="0.25">
      <c r="A11586" s="69"/>
      <c r="B11586" s="70"/>
      <c r="C11586" s="70"/>
      <c r="D11586" s="71"/>
      <c r="E11586" s="70"/>
      <c r="F11586" s="72"/>
      <c r="G11586" s="73"/>
      <c r="H11586" s="74"/>
    </row>
    <row r="11587" spans="1:8" ht="15.75" customHeight="1" x14ac:dyDescent="0.25">
      <c r="A11587" s="85" t="s">
        <v>72</v>
      </c>
      <c r="B11587" s="85"/>
      <c r="C11587" s="85"/>
      <c r="D11587" s="85"/>
      <c r="E11587" s="85"/>
      <c r="F11587" s="85"/>
      <c r="G11587" s="85"/>
      <c r="H11587" s="85"/>
    </row>
    <row r="11588" spans="1:8" ht="15.75" customHeight="1" x14ac:dyDescent="0.25">
      <c r="A11588" s="76"/>
      <c r="B11588" s="76"/>
      <c r="C11588" s="76"/>
      <c r="D11588" s="77" t="s">
        <v>59</v>
      </c>
      <c r="E11588" s="76" t="s">
        <v>60</v>
      </c>
      <c r="F11588" s="76"/>
      <c r="G11588" s="17"/>
      <c r="H11588" s="25"/>
    </row>
    <row r="11589" spans="1:8" ht="15.75" customHeight="1" x14ac:dyDescent="0.25">
      <c r="A11589" s="17"/>
      <c r="B11589" s="17"/>
      <c r="C11589" s="17"/>
      <c r="D11589" s="18"/>
      <c r="E11589" s="17"/>
      <c r="F11589" s="17"/>
      <c r="G11589" s="17"/>
      <c r="H11589" s="25"/>
    </row>
    <row r="11590" spans="1:8" ht="15.75" customHeight="1" x14ac:dyDescent="0.25">
      <c r="D11590" s="9"/>
      <c r="H11590" s="9"/>
    </row>
    <row r="11591" spans="1:8" ht="15.75" customHeight="1" x14ac:dyDescent="0.25">
      <c r="E11591" s="76" t="s">
        <v>61</v>
      </c>
    </row>
    <row r="11592" spans="1:8" ht="15.75" customHeight="1" x14ac:dyDescent="0.25">
      <c r="D11592" s="9"/>
      <c r="H11592" s="9"/>
    </row>
    <row r="11593" spans="1:8" ht="15.75" customHeight="1" x14ac:dyDescent="0.25">
      <c r="D11593" s="9"/>
      <c r="H11593" s="9"/>
    </row>
    <row r="11594" spans="1:8" ht="15.75" customHeight="1" x14ac:dyDescent="0.25">
      <c r="D11594" s="9"/>
      <c r="H11594" s="9"/>
    </row>
    <row r="11595" spans="1:8" ht="15.75" customHeight="1" x14ac:dyDescent="0.25">
      <c r="D11595" s="9"/>
      <c r="H11595" s="9"/>
    </row>
    <row r="11596" spans="1:8" ht="15.75" customHeight="1" x14ac:dyDescent="0.25">
      <c r="D11596" s="9"/>
      <c r="H11596" s="9"/>
    </row>
    <row r="11597" spans="1:8" ht="15.75" customHeight="1" x14ac:dyDescent="0.25">
      <c r="D11597" s="9"/>
      <c r="H11597" s="9"/>
    </row>
    <row r="11598" spans="1:8" ht="15.75" customHeight="1" x14ac:dyDescent="0.25">
      <c r="D11598" s="9"/>
      <c r="H11598" s="9"/>
    </row>
    <row r="11599" spans="1:8" ht="15.75" customHeight="1" x14ac:dyDescent="0.25">
      <c r="A11599" s="36" t="s">
        <v>21</v>
      </c>
      <c r="B11599" s="36"/>
      <c r="C11599" s="36"/>
      <c r="D11599" s="36"/>
      <c r="E11599" s="36"/>
      <c r="F11599" s="36"/>
      <c r="G11599" s="36"/>
      <c r="H11599" s="36"/>
    </row>
    <row r="11600" spans="1:8" ht="15.75" customHeight="1" x14ac:dyDescent="0.25">
      <c r="A11600" s="17"/>
      <c r="B11600" s="17"/>
      <c r="C11600" s="17"/>
      <c r="D11600" s="18"/>
      <c r="E11600" s="17"/>
      <c r="F11600" s="17"/>
      <c r="G11600" s="17"/>
      <c r="H11600" s="24"/>
    </row>
    <row r="11601" spans="1:8" ht="15.75" customHeight="1" x14ac:dyDescent="0.25">
      <c r="A11601" s="17"/>
      <c r="B11601" s="17"/>
      <c r="C11601" s="18"/>
      <c r="D11601" s="75"/>
      <c r="E11601" s="36"/>
      <c r="F11601" s="36"/>
      <c r="G11601" s="36"/>
      <c r="H11601" s="25"/>
    </row>
    <row r="11602" spans="1:8" ht="15.75" customHeight="1" x14ac:dyDescent="0.25">
      <c r="A11602" s="17" t="s">
        <v>28</v>
      </c>
      <c r="B11602" s="17"/>
      <c r="C11602" s="86"/>
      <c r="D11602" s="18"/>
      <c r="E11602" s="17"/>
      <c r="F11602" s="19" t="s">
        <v>24</v>
      </c>
      <c r="G11602" s="21" t="s">
        <v>1532</v>
      </c>
      <c r="H11602" s="22"/>
    </row>
    <row r="11603" spans="1:8" ht="15.75" customHeight="1" x14ac:dyDescent="0.3">
      <c r="A11603" s="87" t="inlineStr">
        <is>
          <t>Dealer-002</t>
        </is>
      </c>
      <c r="B11603" s="87"/>
      <c r="C11603" s="86"/>
      <c r="D11603" s="18"/>
      <c r="E11603" s="17"/>
      <c r="F11603" s="19" t="s">
        <v>29</v>
      </c>
      <c r="G11603" s="17" t="s">
        <v>1539</v>
      </c>
      <c r="H11603" s="18"/>
    </row>
    <row r="11604" spans="1:8" ht="15.75" customHeight="1" x14ac:dyDescent="0.3">
      <c r="A11604" s="87" t="inlineStr">
        <is>
          <t>Address line (redacted)</t>
        </is>
      </c>
      <c r="B11604" s="87"/>
      <c r="C11604" s="138"/>
      <c r="D11604" s="138"/>
      <c r="E11604" s="138"/>
      <c r="F11604" s="18"/>
      <c r="G11604" s="17"/>
      <c r="H11604" s="25"/>
    </row>
    <row r="11605" spans="1:8" ht="15.75" customHeight="1" x14ac:dyDescent="0.3">
      <c r="A11605" s="87" t="inlineStr">
        <is>
          <t>Address line (redacted)</t>
        </is>
      </c>
      <c r="B11605" s="87"/>
      <c r="C11605" s="1044"/>
      <c r="D11605" s="1044"/>
      <c r="E11605" s="1044"/>
      <c r="F11605" s="1044"/>
      <c r="G11605" s="17"/>
      <c r="H11605" s="25"/>
    </row>
    <row r="11606" spans="1:8" ht="15.75" customHeight="1" x14ac:dyDescent="0.25">
      <c r="A11606" s="17"/>
      <c r="B11606" s="17"/>
      <c r="C11606" s="1044"/>
      <c r="D11606" s="1044"/>
      <c r="E11606" s="1044"/>
      <c r="F11606" s="1044"/>
      <c r="G11606" s="17"/>
      <c r="H11606" s="25"/>
    </row>
    <row r="11607" spans="1:8" ht="15.75" customHeight="1" x14ac:dyDescent="0.25">
      <c r="A11607" s="17" t="s">
        <v>34</v>
      </c>
      <c r="B11607" s="17"/>
      <c r="C11607" s="1044"/>
      <c r="D11607" s="1044"/>
      <c r="E11607" s="1044"/>
      <c r="F11607" s="1044"/>
      <c r="G11607" s="17"/>
      <c r="H11607" s="25"/>
    </row>
    <row r="11608" spans="1:8" ht="15.75" customHeight="1" x14ac:dyDescent="0.25">
      <c r="A11608" s="17"/>
      <c r="B11608" s="17"/>
      <c r="C11608" s="17"/>
      <c r="D11608" s="18"/>
      <c r="E11608" s="17"/>
      <c r="F11608" s="18"/>
      <c r="G11608" s="17"/>
      <c r="H11608" s="25"/>
    </row>
    <row r="11609" spans="1:8" ht="15.75" customHeight="1" x14ac:dyDescent="0.25">
      <c r="A11609" s="17" t="s">
        <v>35</v>
      </c>
      <c r="B11609" s="17"/>
      <c r="C11609" s="17"/>
      <c r="D11609" s="18"/>
      <c r="E11609" s="17"/>
      <c r="F11609" s="18"/>
      <c r="G11609" s="17"/>
      <c r="H11609" s="25"/>
    </row>
    <row r="11610" spans="1:8" ht="15.75" customHeight="1" x14ac:dyDescent="0.25">
      <c r="A11610" s="17" t="s">
        <v>36</v>
      </c>
      <c r="B11610" s="17"/>
      <c r="C11610" s="17"/>
      <c r="D11610" s="18"/>
      <c r="E11610" s="17"/>
      <c r="F11610" s="18"/>
      <c r="G11610" s="17"/>
      <c r="H11610" s="25"/>
    </row>
    <row r="11611" spans="1:8" ht="15.75" customHeight="1" x14ac:dyDescent="0.25">
      <c r="A11611" s="17"/>
      <c r="B11611" s="17"/>
      <c r="C11611" s="17"/>
      <c r="D11611" s="18"/>
      <c r="E11611" s="17"/>
      <c r="F11611" s="18"/>
      <c r="G11611" s="17"/>
      <c r="H11611" s="25"/>
    </row>
    <row r="11612" spans="1:8" ht="15.75" customHeight="1" x14ac:dyDescent="0.25">
      <c r="A11612" s="26" t="s">
        <v>37</v>
      </c>
      <c r="B11612" s="27" t="s">
        <v>38</v>
      </c>
      <c r="C11612" s="27"/>
      <c r="D11612" s="28" t="s">
        <v>39</v>
      </c>
      <c r="E11612" s="29" t="s">
        <v>40</v>
      </c>
      <c r="F11612" s="30" t="s">
        <v>41</v>
      </c>
      <c r="G11612" s="31" t="s">
        <v>42</v>
      </c>
      <c r="H11612" s="33" t="s">
        <v>43</v>
      </c>
    </row>
    <row r="11613" spans="1:8" ht="15.75" customHeight="1" x14ac:dyDescent="0.25">
      <c r="A11613" s="34"/>
      <c r="B11613" s="35"/>
      <c r="C11613" s="36"/>
      <c r="D11613" s="37"/>
      <c r="E11613" s="37"/>
      <c r="F11613" s="38"/>
      <c r="G11613" s="39"/>
      <c r="H11613" s="40"/>
    </row>
    <row r="11614" spans="1:8" ht="15.75" customHeight="1" x14ac:dyDescent="0.25">
      <c r="A11614" s="47"/>
      <c r="B11614" s="79" t="s">
        <v>800</v>
      </c>
      <c r="C11614" s="80"/>
      <c r="D11614" s="50"/>
      <c r="E11614" s="50"/>
      <c r="F11614" s="50"/>
      <c r="G11614" s="50"/>
      <c r="H11614" s="45"/>
    </row>
    <row r="11615" spans="1:8" ht="15.75" customHeight="1" x14ac:dyDescent="0.25">
      <c r="A11615" s="47">
        <v>1</v>
      </c>
      <c r="B11615" s="333" t="s">
        <v>1059</v>
      </c>
      <c r="C11615" s="334"/>
      <c r="D11615" s="50">
        <v>140</v>
      </c>
      <c r="E11615" s="300">
        <v>1</v>
      </c>
      <c r="F11615" s="335">
        <v>127.2727</v>
      </c>
      <c r="G11615" s="106">
        <v>1</v>
      </c>
      <c r="H11615" s="45">
        <f>+G11615*F11615</f>
      </c>
    </row>
    <row r="11616" spans="1:8" ht="15.75" customHeight="1" x14ac:dyDescent="0.25">
      <c r="A11616" s="47">
        <v>2</v>
      </c>
      <c r="B11616" s="333" t="s">
        <v>1059</v>
      </c>
      <c r="C11616" s="1045"/>
      <c r="D11616" s="312"/>
      <c r="E11616" s="495"/>
      <c r="F11616" s="335">
        <v>12.7272</v>
      </c>
      <c r="G11616" s="775" t="s">
        <v>571</v>
      </c>
      <c r="H11616" s="45"/>
    </row>
    <row r="11617" spans="1:8" ht="15.75" customHeight="1" x14ac:dyDescent="0.25">
      <c r="A11617" s="47"/>
      <c r="B11617" s="79" t="s">
        <v>1952</v>
      </c>
      <c r="C11617" s="80"/>
      <c r="D11617" s="233"/>
      <c r="E11617" s="495"/>
      <c r="F11617" s="335"/>
      <c r="G11617" s="43"/>
      <c r="H11617" s="45"/>
    </row>
    <row r="11618" spans="1:8" ht="15.75" customHeight="1" x14ac:dyDescent="0.25">
      <c r="A11618" s="47">
        <v>2</v>
      </c>
      <c r="B11618" s="107" t="s">
        <v>1902</v>
      </c>
      <c r="C11618" s="194" t="s">
        <v>1903</v>
      </c>
      <c r="D11618" s="50">
        <v>2</v>
      </c>
      <c r="E11618" s="194">
        <v>25</v>
      </c>
      <c r="F11618" s="43">
        <v>50</v>
      </c>
      <c r="G11618" s="194">
        <v>1</v>
      </c>
      <c r="H11618" s="45">
        <f>+G11618*F11618</f>
      </c>
    </row>
    <row r="11619" spans="1:8" ht="15.75" customHeight="1" x14ac:dyDescent="0.25">
      <c r="A11619" s="47"/>
      <c r="B11619" s="333"/>
      <c r="C11619" s="334"/>
      <c r="D11619" s="312"/>
      <c r="E11619" s="495"/>
      <c r="F11619" s="335"/>
      <c r="G11619" s="43"/>
      <c r="H11619" s="45"/>
    </row>
    <row r="11620" spans="1:8" ht="15.75" customHeight="1" x14ac:dyDescent="0.25">
      <c r="A11620" s="47"/>
      <c r="B11620" s="333"/>
      <c r="C11620" s="334"/>
      <c r="D11620" s="312"/>
      <c r="E11620" s="495"/>
      <c r="F11620" s="335" t="s">
        <v>2074</v>
      </c>
      <c r="G11620" s="43"/>
      <c r="H11620" s="45">
        <v>1</v>
      </c>
    </row>
    <row r="11621" spans="1:8" ht="15.75" customHeight="1" x14ac:dyDescent="0.25">
      <c r="A11621" s="47"/>
      <c r="B11621" s="333"/>
      <c r="C11621" s="334"/>
      <c r="D11621" s="233"/>
      <c r="E11621" s="495"/>
      <c r="F11621" s="335"/>
      <c r="G11621" s="43"/>
      <c r="H11621" s="45"/>
    </row>
    <row r="11622" spans="1:8" ht="15.75" customHeight="1" x14ac:dyDescent="0.25">
      <c r="A11622" s="47"/>
      <c r="B11622" s="51"/>
      <c r="C11622" s="325"/>
      <c r="D11622" s="50"/>
      <c r="E11622" s="50"/>
      <c r="F11622" s="50"/>
      <c r="G11622" s="43"/>
      <c r="H11622" s="81"/>
    </row>
    <row r="11623" spans="1:8" ht="15.75" customHeight="1" x14ac:dyDescent="0.25">
      <c r="A11623" s="47"/>
      <c r="B11623" s="51"/>
      <c r="C11623" s="49"/>
      <c r="D11623" s="50"/>
      <c r="E11623" s="50"/>
      <c r="F11623" s="50"/>
      <c r="G11623" s="50"/>
      <c r="H11623" s="81"/>
    </row>
    <row r="11624" spans="1:8" ht="15.75" customHeight="1" x14ac:dyDescent="0.25">
      <c r="A11624" s="83"/>
      <c r="B11624" s="84"/>
      <c r="C11624" s="17"/>
      <c r="D11624" s="58"/>
      <c r="E11624" s="58"/>
      <c r="F11624" s="18"/>
      <c r="G11624" s="58"/>
      <c r="H11624" s="61"/>
    </row>
    <row r="11625" spans="1:8" ht="15.75" customHeight="1" x14ac:dyDescent="0.25">
      <c r="A11625" s="62"/>
      <c r="B11625" s="63"/>
      <c r="C11625" s="64" t="s">
        <v>58</v>
      </c>
      <c r="D11625" s="328"/>
      <c r="E11625" s="65"/>
      <c r="F11625" s="328"/>
      <c r="G11625" s="67"/>
      <c r="H11625" s="328">
        <f>SUM(H11615:H11624)</f>
      </c>
    </row>
    <row r="11626" spans="1:8" ht="15.75" customHeight="1" x14ac:dyDescent="0.25">
      <c r="A11626" s="69"/>
      <c r="B11626" s="70"/>
      <c r="C11626" s="70"/>
      <c r="D11626" s="71"/>
      <c r="E11626" s="70"/>
      <c r="F11626" s="72"/>
      <c r="G11626" s="73"/>
      <c r="H11626" s="74"/>
    </row>
    <row r="11627" spans="1:8" ht="15.75" customHeight="1" x14ac:dyDescent="0.25">
      <c r="A11627" s="85" t="s">
        <v>72</v>
      </c>
      <c r="B11627" s="85"/>
      <c r="C11627" s="85"/>
      <c r="D11627" s="85"/>
      <c r="E11627" s="85"/>
      <c r="F11627" s="85"/>
      <c r="G11627" s="85"/>
      <c r="H11627" s="85"/>
    </row>
    <row r="11628" spans="1:8" ht="15.75" customHeight="1" x14ac:dyDescent="0.25">
      <c r="A11628" s="76"/>
      <c r="B11628" s="76"/>
      <c r="C11628" s="76"/>
      <c r="D11628" s="77" t="s">
        <v>59</v>
      </c>
      <c r="E11628" s="76" t="s">
        <v>60</v>
      </c>
      <c r="F11628" s="76"/>
      <c r="G11628" s="17"/>
      <c r="H11628" s="25"/>
    </row>
    <row r="11629" spans="1:8" ht="15.75" customHeight="1" x14ac:dyDescent="0.25">
      <c r="A11629" s="17"/>
      <c r="B11629" s="17"/>
      <c r="C11629" s="17"/>
      <c r="D11629" s="18"/>
      <c r="E11629" s="17"/>
      <c r="F11629" s="17"/>
      <c r="G11629" s="17"/>
      <c r="H11629" s="25"/>
    </row>
    <row r="11630" spans="1:8" ht="15.75" customHeight="1" x14ac:dyDescent="0.25">
      <c r="A11630" s="76"/>
      <c r="B11630" s="76"/>
      <c r="C11630" s="76"/>
      <c r="D11630" s="77"/>
      <c r="E11630" s="76" t="s">
        <v>61</v>
      </c>
      <c r="F11630" s="76"/>
      <c r="G11630" s="17"/>
      <c r="H11630" s="25"/>
    </row>
    <row r="11631" spans="1:8" ht="15.75" customHeight="1" x14ac:dyDescent="0.25">
      <c r="D11631" s="9"/>
      <c r="H11631" s="9"/>
    </row>
    <row r="11632" spans="1:8" ht="15.75" customHeight="1" x14ac:dyDescent="0.25">
      <c r="D11632" s="9"/>
      <c r="H11632" s="9"/>
    </row>
    <row r="11633" spans="1:8" ht="15.75" customHeight="1" x14ac:dyDescent="0.25">
      <c r="D11633" s="9"/>
      <c r="H11633" s="9"/>
    </row>
    <row r="11634" spans="1:8" ht="15.75" customHeight="1" x14ac:dyDescent="0.25">
      <c r="D11634" s="9"/>
      <c r="H11634" s="9"/>
    </row>
    <row r="11635" spans="1:8" ht="15.75" customHeight="1" x14ac:dyDescent="0.25">
      <c r="D11635" s="9"/>
      <c r="H11635" s="9"/>
    </row>
    <row r="11636" spans="1:8" ht="15.75" customHeight="1" x14ac:dyDescent="0.25">
      <c r="D11636" s="9"/>
      <c r="H11636" s="9"/>
    </row>
    <row r="11637" spans="1:8" ht="15.75" customHeight="1" x14ac:dyDescent="0.25">
      <c r="D11637" s="9"/>
      <c r="H11637" s="9"/>
    </row>
    <row r="11638" spans="1:8" ht="15.75" customHeight="1" x14ac:dyDescent="0.25">
      <c r="D11638" s="9"/>
      <c r="H11638" s="9"/>
    </row>
    <row r="11639" spans="1:8" ht="15.75" customHeight="1" x14ac:dyDescent="0.25">
      <c r="D11639" s="9"/>
      <c r="H11639" s="9"/>
    </row>
    <row r="11640" spans="1:8" ht="15.75" customHeight="1" x14ac:dyDescent="0.25">
      <c r="D11640" s="9"/>
      <c r="H11640" s="9"/>
    </row>
    <row r="11641" spans="1:8" ht="15.75" customHeight="1" x14ac:dyDescent="0.25">
      <c r="D11641" s="9"/>
      <c r="H11641" s="9"/>
    </row>
    <row r="11642" spans="1:8" ht="15.75" customHeight="1" x14ac:dyDescent="0.25">
      <c r="A11642" s="36" t="s">
        <v>21</v>
      </c>
      <c r="B11642" s="36"/>
      <c r="C11642" s="36"/>
      <c r="D11642" s="36"/>
      <c r="E11642" s="36"/>
      <c r="F11642" s="36"/>
      <c r="G11642" s="36"/>
      <c r="H11642" s="36"/>
    </row>
    <row r="11643" spans="1:8" ht="15.75" customHeight="1" x14ac:dyDescent="0.25">
      <c r="A11643" s="17"/>
      <c r="B11643" s="17"/>
      <c r="C11643" s="17"/>
      <c r="D11643" s="18"/>
      <c r="E11643" s="17"/>
      <c r="F11643" s="17"/>
      <c r="G11643" s="17"/>
      <c r="H11643" s="24"/>
    </row>
    <row r="11644" spans="1:8" ht="15.75" customHeight="1" x14ac:dyDescent="0.25">
      <c r="A11644" s="17" t="s">
        <v>28</v>
      </c>
      <c r="B11644" s="17"/>
      <c r="C11644" s="86"/>
      <c r="D11644" s="18"/>
      <c r="E11644" s="17"/>
      <c r="F11644" s="19" t="s">
        <v>24</v>
      </c>
      <c r="G11644" s="21" t="s">
        <v>1532</v>
      </c>
      <c r="H11644" s="22"/>
    </row>
    <row r="11645" spans="1:8" ht="15.75" customHeight="1" x14ac:dyDescent="0.3">
      <c r="A11645" s="17" t="inlineStr">
        <is>
          <t>Dealer-003</t>
        </is>
      </c>
      <c r="B11645" s="87"/>
      <c r="C11645" s="86"/>
      <c r="D11645" s="18"/>
      <c r="E11645" s="17"/>
      <c r="F11645" s="19" t="s">
        <v>29</v>
      </c>
      <c r="G11645" s="17" t="s">
        <v>1541</v>
      </c>
      <c r="H11645" s="18"/>
    </row>
    <row r="11646" spans="1:8" ht="15.75" customHeight="1" x14ac:dyDescent="0.3">
      <c r="A11646" s="17" t="inlineStr">
        <is>
          <t>Address line (redacted)</t>
        </is>
      </c>
      <c r="B11646" s="87"/>
      <c r="C11646" s="138"/>
      <c r="D11646" s="138"/>
      <c r="E11646" s="138"/>
      <c r="F11646" s="18"/>
      <c r="G11646" s="17"/>
      <c r="H11646" s="25"/>
    </row>
    <row r="11647" spans="1:8" ht="15.75" customHeight="1" x14ac:dyDescent="0.3">
      <c r="A11647" s="17" t="inlineStr">
        <is>
          <t>Address line (redacted)</t>
        </is>
      </c>
      <c r="B11647" s="87"/>
      <c r="C11647" s="138"/>
      <c r="D11647" s="138"/>
      <c r="E11647" s="138"/>
      <c r="F11647" s="18"/>
      <c r="G11647" s="17"/>
      <c r="H11647" s="25"/>
    </row>
    <row r="11648" spans="1:8" ht="15.75" customHeight="1" x14ac:dyDescent="0.25">
      <c r="A11648" s="17"/>
      <c r="B11648" s="17"/>
      <c r="C11648" s="138"/>
      <c r="D11648" s="138"/>
      <c r="E11648" s="138"/>
      <c r="F11648" s="18"/>
      <c r="G11648" s="17"/>
      <c r="H11648" s="25"/>
    </row>
    <row r="11649" spans="1:8" ht="15.75" customHeight="1" x14ac:dyDescent="0.25">
      <c r="A11649" s="17" t="s">
        <v>34</v>
      </c>
      <c r="B11649" s="17"/>
      <c r="C11649" s="17"/>
      <c r="D11649" s="18"/>
      <c r="E11649" s="17"/>
      <c r="F11649" s="18"/>
      <c r="G11649" s="17"/>
      <c r="H11649" s="25"/>
    </row>
    <row r="11650" spans="1:8" ht="15.75" customHeight="1" x14ac:dyDescent="0.25">
      <c r="A11650" s="17"/>
      <c r="B11650" s="17"/>
      <c r="C11650" s="17"/>
      <c r="D11650" s="18"/>
      <c r="E11650" s="17"/>
      <c r="F11650" s="18"/>
      <c r="G11650" s="17"/>
      <c r="H11650" s="25"/>
    </row>
    <row r="11651" spans="1:8" ht="15.75" customHeight="1" x14ac:dyDescent="0.25">
      <c r="A11651" s="17" t="s">
        <v>35</v>
      </c>
      <c r="B11651" s="17"/>
      <c r="C11651" s="17"/>
      <c r="D11651" s="18"/>
      <c r="E11651" s="17"/>
      <c r="F11651" s="18"/>
      <c r="G11651" s="17"/>
      <c r="H11651" s="25"/>
    </row>
    <row r="11652" spans="1:8" ht="15.75" customHeight="1" x14ac:dyDescent="0.25">
      <c r="A11652" s="17" t="s">
        <v>36</v>
      </c>
      <c r="B11652" s="17"/>
      <c r="C11652" s="17"/>
      <c r="D11652" s="18"/>
      <c r="E11652" s="17"/>
      <c r="F11652" s="18"/>
      <c r="G11652" s="17"/>
      <c r="H11652" s="25"/>
    </row>
    <row r="11653" spans="1:8" ht="15.75" customHeight="1" x14ac:dyDescent="0.25">
      <c r="A11653" s="17"/>
      <c r="B11653" s="17"/>
      <c r="C11653" s="17"/>
      <c r="D11653" s="18"/>
      <c r="E11653" s="17"/>
      <c r="F11653" s="18"/>
      <c r="G11653" s="17"/>
      <c r="H11653" s="25"/>
    </row>
    <row r="11654" spans="1:8" ht="15.75" customHeight="1" x14ac:dyDescent="0.25">
      <c r="A11654" s="26" t="s">
        <v>37</v>
      </c>
      <c r="B11654" s="27" t="s">
        <v>38</v>
      </c>
      <c r="C11654" s="27"/>
      <c r="D11654" s="28" t="s">
        <v>39</v>
      </c>
      <c r="E11654" s="29" t="s">
        <v>40</v>
      </c>
      <c r="F11654" s="30" t="s">
        <v>41</v>
      </c>
      <c r="G11654" s="31" t="s">
        <v>42</v>
      </c>
      <c r="H11654" s="33" t="s">
        <v>43</v>
      </c>
    </row>
    <row r="11655" spans="1:8" ht="15.75" customHeight="1" x14ac:dyDescent="0.25">
      <c r="A11655" s="34"/>
      <c r="B11655" s="35"/>
      <c r="C11655" s="36"/>
      <c r="D11655" s="37"/>
      <c r="E11655" s="37"/>
      <c r="F11655" s="38"/>
      <c r="G11655" s="39"/>
      <c r="H11655" s="40"/>
    </row>
    <row r="11656" spans="1:8" ht="15.75" customHeight="1" x14ac:dyDescent="0.25">
      <c r="A11656" s="47"/>
      <c r="B11656" s="79" t="s">
        <v>2075</v>
      </c>
      <c r="C11656" s="80"/>
      <c r="D11656" s="50"/>
      <c r="E11656" s="50"/>
      <c r="F11656" s="50"/>
      <c r="G11656" s="50"/>
      <c r="H11656" s="45"/>
    </row>
    <row r="11657" spans="1:8" ht="15.75" customHeight="1" x14ac:dyDescent="0.25">
      <c r="A11657" s="47">
        <v>1</v>
      </c>
      <c r="B11657" s="333" t="s">
        <v>234</v>
      </c>
      <c r="C11657" s="479" t="s">
        <v>432</v>
      </c>
      <c r="D11657" s="50">
        <v>4</v>
      </c>
      <c r="E11657" s="300">
        <v>6</v>
      </c>
      <c r="F11657" s="335">
        <v>23</v>
      </c>
      <c r="G11657" s="106">
        <v>1</v>
      </c>
      <c r="H11657" s="45">
        <f>+G11657*F11657</f>
      </c>
    </row>
    <row r="11658" spans="1:8" ht="15.75" customHeight="1" x14ac:dyDescent="0.25">
      <c r="A11658" s="47">
        <v>2</v>
      </c>
      <c r="B11658" s="333" t="s">
        <v>234</v>
      </c>
      <c r="C11658" s="479" t="s">
        <v>432</v>
      </c>
      <c r="D11658" s="50"/>
      <c r="E11658" s="300"/>
      <c r="F11658" s="335">
        <v>1</v>
      </c>
      <c r="G11658" s="224" t="s">
        <v>571</v>
      </c>
      <c r="H11658" s="45"/>
    </row>
    <row r="11659" spans="1:8" ht="15.75" customHeight="1" x14ac:dyDescent="0.25">
      <c r="A11659" s="47"/>
      <c r="B11659" s="333"/>
      <c r="C11659" s="211"/>
      <c r="D11659" s="50"/>
      <c r="E11659" s="300"/>
      <c r="F11659" s="335"/>
      <c r="G11659" s="106"/>
      <c r="H11659" s="45"/>
    </row>
    <row r="11660" spans="1:8" ht="15.75" customHeight="1" x14ac:dyDescent="0.25">
      <c r="A11660" s="47"/>
      <c r="B11660" s="333"/>
      <c r="C11660" s="211"/>
      <c r="D11660" s="50"/>
      <c r="E11660" s="300"/>
      <c r="F11660" s="335"/>
      <c r="G11660" s="43"/>
      <c r="H11660" s="45"/>
    </row>
    <row r="11661" spans="1:8" ht="15.75" customHeight="1" x14ac:dyDescent="0.25">
      <c r="A11661" s="47"/>
      <c r="B11661" s="333"/>
      <c r="C11661" s="334"/>
      <c r="D11661" s="187"/>
      <c r="E11661" s="336"/>
      <c r="F11661" s="335"/>
      <c r="G11661" s="106"/>
      <c r="H11661" s="45"/>
    </row>
    <row r="11662" spans="1:8" ht="15.75" customHeight="1" x14ac:dyDescent="0.25">
      <c r="A11662" s="47"/>
      <c r="B11662" s="333"/>
      <c r="C11662" s="334"/>
      <c r="D11662" s="189"/>
      <c r="E11662" s="337"/>
      <c r="F11662" s="335"/>
      <c r="G11662" s="43"/>
      <c r="H11662" s="45"/>
    </row>
    <row r="11663" spans="1:8" ht="15.75" customHeight="1" x14ac:dyDescent="0.25">
      <c r="A11663" s="47"/>
      <c r="B11663" s="333"/>
      <c r="C11663" s="334"/>
      <c r="D11663" s="50"/>
      <c r="E11663" s="300"/>
      <c r="F11663" s="335"/>
      <c r="G11663" s="106"/>
      <c r="H11663" s="45"/>
    </row>
    <row r="11664" spans="1:8" ht="15.75" customHeight="1" x14ac:dyDescent="0.25">
      <c r="A11664" s="47"/>
      <c r="B11664" s="333"/>
      <c r="C11664" s="334"/>
      <c r="D11664" s="50"/>
      <c r="E11664" s="300"/>
      <c r="F11664" s="335"/>
      <c r="G11664" s="43"/>
      <c r="H11664" s="45"/>
    </row>
    <row r="11665" spans="1:8" ht="15.75" customHeight="1" x14ac:dyDescent="0.25">
      <c r="A11665" s="47"/>
      <c r="B11665" s="333"/>
      <c r="C11665" s="334"/>
      <c r="D11665" s="187"/>
      <c r="E11665" s="336"/>
      <c r="F11665" s="335"/>
      <c r="G11665" s="106"/>
      <c r="H11665" s="45"/>
    </row>
    <row r="11666" spans="1:8" ht="15.75" customHeight="1" x14ac:dyDescent="0.25">
      <c r="A11666" s="47"/>
      <c r="B11666" s="333"/>
      <c r="C11666" s="334"/>
      <c r="D11666" s="189"/>
      <c r="E11666" s="337"/>
      <c r="F11666" s="335"/>
      <c r="G11666" s="43"/>
      <c r="H11666" s="45"/>
    </row>
    <row r="11667" spans="1:8" ht="15.75" customHeight="1" x14ac:dyDescent="0.25">
      <c r="A11667" s="47"/>
      <c r="B11667" s="333"/>
      <c r="C11667" s="334"/>
      <c r="D11667" s="108"/>
      <c r="E11667" s="340"/>
      <c r="F11667" s="335"/>
      <c r="G11667" s="106"/>
      <c r="H11667" s="45"/>
    </row>
    <row r="11668" spans="1:8" ht="15.75" customHeight="1" x14ac:dyDescent="0.25">
      <c r="A11668" s="47"/>
      <c r="B11668" s="324"/>
      <c r="C11668" s="1031"/>
      <c r="D11668" s="50"/>
      <c r="E11668" s="50"/>
      <c r="F11668" s="50"/>
      <c r="G11668" s="43"/>
      <c r="H11668" s="81"/>
    </row>
    <row r="11669" spans="1:8" ht="15.75" customHeight="1" x14ac:dyDescent="0.25">
      <c r="A11669" s="47"/>
      <c r="B11669" s="51"/>
      <c r="C11669" s="49"/>
      <c r="D11669" s="50"/>
      <c r="E11669" s="50"/>
      <c r="F11669" s="50"/>
      <c r="G11669" s="50"/>
      <c r="H11669" s="81"/>
    </row>
    <row r="11670" spans="1:8" ht="15.75" customHeight="1" x14ac:dyDescent="0.25">
      <c r="A11670" s="83"/>
      <c r="B11670" s="84"/>
      <c r="C11670" s="17"/>
      <c r="D11670" s="58"/>
      <c r="E11670" s="58"/>
      <c r="F11670" s="18"/>
      <c r="G11670" s="58"/>
      <c r="H11670" s="61"/>
    </row>
    <row r="11671" spans="1:8" ht="15.75" customHeight="1" x14ac:dyDescent="0.25">
      <c r="A11671" s="62"/>
      <c r="B11671" s="63"/>
      <c r="C11671" s="64" t="s">
        <v>58</v>
      </c>
      <c r="D11671" s="402">
        <f>SUM(D11657:D11670)</f>
      </c>
      <c r="E11671" s="65"/>
      <c r="F11671" s="328"/>
      <c r="G11671" s="67"/>
      <c r="H11671" s="328">
        <f>SUM(H11656:H11670)</f>
      </c>
    </row>
    <row r="11672" spans="1:8" ht="15.75" customHeight="1" x14ac:dyDescent="0.25">
      <c r="A11672" s="69"/>
      <c r="B11672" s="70"/>
      <c r="C11672" s="70"/>
      <c r="D11672" s="71"/>
      <c r="E11672" s="70"/>
      <c r="F11672" s="72"/>
      <c r="G11672" s="73"/>
      <c r="H11672" s="74"/>
    </row>
    <row r="11673" spans="1:8" ht="15.75" customHeight="1" x14ac:dyDescent="0.25">
      <c r="A11673" s="85" t="s">
        <v>72</v>
      </c>
      <c r="B11673" s="85"/>
      <c r="C11673" s="85"/>
      <c r="D11673" s="85"/>
      <c r="E11673" s="85"/>
      <c r="F11673" s="85"/>
      <c r="G11673" s="85"/>
      <c r="H11673" s="85"/>
    </row>
    <row r="11674" spans="1:8" ht="15.75" customHeight="1" x14ac:dyDescent="0.25">
      <c r="A11674" s="76"/>
      <c r="B11674" s="76"/>
      <c r="C11674" s="76"/>
      <c r="D11674" s="77" t="s">
        <v>59</v>
      </c>
      <c r="E11674" s="76" t="s">
        <v>60</v>
      </c>
      <c r="F11674" s="76"/>
      <c r="G11674" s="17"/>
      <c r="H11674" s="25"/>
    </row>
    <row r="11675" spans="1:8" ht="15.75" customHeight="1" x14ac:dyDescent="0.25">
      <c r="A11675" s="17"/>
      <c r="B11675" s="17"/>
      <c r="C11675" s="17"/>
      <c r="D11675" s="18"/>
      <c r="E11675" s="17"/>
      <c r="F11675" s="17"/>
      <c r="G11675" s="17"/>
      <c r="H11675" s="25"/>
    </row>
    <row r="11676" spans="1:8" ht="15.75" customHeight="1" x14ac:dyDescent="0.25">
      <c r="A11676" s="76"/>
      <c r="B11676" s="76"/>
      <c r="C11676" s="76"/>
      <c r="D11676" s="77"/>
      <c r="E11676" s="76" t="s">
        <v>61</v>
      </c>
      <c r="F11676" s="76"/>
      <c r="G11676" s="17"/>
      <c r="H11676" s="25"/>
    </row>
    <row r="11677" spans="1:8" ht="15.75" customHeight="1" x14ac:dyDescent="0.25">
      <c r="D11677" s="9"/>
      <c r="H11677" s="9"/>
    </row>
    <row r="11678" spans="1:8" ht="15.75" customHeight="1" x14ac:dyDescent="0.25">
      <c r="D11678" s="9"/>
      <c r="H11678" s="9"/>
    </row>
    <row r="11679" spans="1:8" ht="15.75" customHeight="1" x14ac:dyDescent="0.25">
      <c r="D11679" s="9"/>
      <c r="H11679" s="9"/>
    </row>
    <row r="11680" spans="1:8" ht="15.75" customHeight="1" x14ac:dyDescent="0.25">
      <c r="D11680" s="9"/>
      <c r="H11680" s="9"/>
    </row>
    <row r="11681" spans="1:8" ht="15.75" customHeight="1" x14ac:dyDescent="0.25">
      <c r="D11681" s="9"/>
      <c r="H11681" s="9"/>
    </row>
    <row r="11682" spans="1:8" ht="15.75" customHeight="1" x14ac:dyDescent="0.25">
      <c r="D11682" s="9"/>
      <c r="H11682" s="9"/>
    </row>
    <row r="11683" spans="1:8" ht="15.75" customHeight="1" x14ac:dyDescent="0.25">
      <c r="D11683" s="9"/>
      <c r="H11683" s="9"/>
    </row>
    <row r="11684" spans="1:8" ht="15.75" customHeight="1" x14ac:dyDescent="0.25">
      <c r="A11684" s="36" t="s">
        <v>21</v>
      </c>
      <c r="B11684" s="36"/>
      <c r="C11684" s="36"/>
      <c r="D11684" s="36"/>
      <c r="E11684" s="36"/>
      <c r="F11684" s="36"/>
      <c r="G11684" s="36"/>
      <c r="H11684" s="36"/>
    </row>
    <row r="11685" spans="1:8" ht="15.75" customHeight="1" x14ac:dyDescent="0.25">
      <c r="A11685" s="17"/>
      <c r="B11685" s="17"/>
      <c r="C11685" s="17"/>
      <c r="D11685" s="18"/>
      <c r="E11685" s="17"/>
      <c r="F11685" s="17"/>
      <c r="G11685" s="17"/>
      <c r="H11685" s="24"/>
    </row>
    <row r="11686" spans="1:8" ht="15.75" customHeight="1" x14ac:dyDescent="0.25">
      <c r="A11686" s="17" t="s">
        <v>28</v>
      </c>
      <c r="B11686" s="17"/>
      <c r="C11686" s="17"/>
      <c r="D11686" s="18"/>
      <c r="E11686" s="17"/>
      <c r="F11686" s="19" t="s">
        <v>24</v>
      </c>
      <c r="G11686" s="21" t="s">
        <v>1532</v>
      </c>
      <c r="H11686" s="22"/>
    </row>
    <row r="11687" spans="1:8" ht="15.75" customHeight="1" x14ac:dyDescent="0.25">
      <c r="A11687" s="17" t="inlineStr">
        <is>
          <t>Dealer-004</t>
        </is>
      </c>
      <c r="B11687" s="17"/>
      <c r="C11687" s="17"/>
      <c r="D11687" s="18"/>
      <c r="E11687" s="17"/>
      <c r="F11687" s="19" t="s">
        <v>29</v>
      </c>
      <c r="G11687" s="17" t="s">
        <v>1545</v>
      </c>
      <c r="H11687" s="18"/>
    </row>
    <row r="11688" spans="1:8" ht="15.75" customHeight="1" x14ac:dyDescent="0.25">
      <c r="A11688" s="17" t="inlineStr">
        <is>
          <t>Address line (redacted)</t>
        </is>
      </c>
      <c r="B11688" s="17"/>
      <c r="C11688" s="17"/>
      <c r="D11688" s="18"/>
      <c r="E11688" s="19"/>
      <c r="F11688" s="17"/>
      <c r="G11688" s="17"/>
      <c r="H11688" s="25"/>
    </row>
    <row r="11689" spans="1:8" ht="15.75" customHeight="1" x14ac:dyDescent="0.25">
      <c r="A11689" s="17" t="inlineStr">
        <is>
          <t>Address line (redacted)</t>
        </is>
      </c>
      <c r="B11689" s="17"/>
      <c r="C11689" s="17"/>
      <c r="D11689" s="24"/>
      <c r="E11689" s="17"/>
      <c r="F11689" s="18"/>
      <c r="G11689" s="17"/>
      <c r="H11689" s="25"/>
    </row>
    <row r="11690" spans="1:8" ht="15.75" customHeight="1" x14ac:dyDescent="0.25">
      <c r="A11690" s="17"/>
      <c r="D11690" s="24"/>
      <c r="E11690" s="17"/>
      <c r="F11690" s="18"/>
      <c r="G11690" s="17"/>
      <c r="H11690" s="25"/>
    </row>
    <row r="11691" spans="1:8" ht="15.75" customHeight="1" x14ac:dyDescent="0.25">
      <c r="A11691" s="17" t="s">
        <v>34</v>
      </c>
      <c r="B11691" s="17"/>
      <c r="C11691" s="17"/>
      <c r="D11691" s="18"/>
      <c r="E11691" s="17"/>
      <c r="F11691" s="18"/>
      <c r="G11691" s="17"/>
      <c r="H11691" s="25"/>
    </row>
    <row r="11692" spans="1:8" ht="15.75" customHeight="1" x14ac:dyDescent="0.25">
      <c r="A11692" s="17" t="s">
        <v>35</v>
      </c>
      <c r="B11692" s="17"/>
      <c r="C11692" s="17"/>
      <c r="D11692" s="18"/>
      <c r="E11692" s="17"/>
      <c r="F11692" s="18"/>
      <c r="G11692" s="17"/>
      <c r="H11692" s="25"/>
    </row>
    <row r="11693" spans="1:8" ht="15.75" customHeight="1" x14ac:dyDescent="0.25">
      <c r="A11693" s="17" t="s">
        <v>36</v>
      </c>
      <c r="B11693" s="17"/>
      <c r="C11693" s="17"/>
      <c r="D11693" s="18"/>
      <c r="E11693" s="17"/>
      <c r="F11693" s="18"/>
      <c r="G11693" s="17"/>
      <c r="H11693" s="25"/>
    </row>
    <row r="11694" spans="1:8" ht="15.75" customHeight="1" x14ac:dyDescent="0.25">
      <c r="A11694" s="26" t="s">
        <v>37</v>
      </c>
      <c r="B11694" s="27" t="s">
        <v>38</v>
      </c>
      <c r="C11694" s="401"/>
      <c r="D11694" s="1046" t="s">
        <v>39</v>
      </c>
      <c r="E11694" s="403" t="s">
        <v>40</v>
      </c>
      <c r="F11694" s="30" t="s">
        <v>41</v>
      </c>
      <c r="G11694" s="31" t="s">
        <v>42</v>
      </c>
      <c r="H11694" s="33" t="s">
        <v>43</v>
      </c>
    </row>
    <row r="11695" spans="1:8" ht="15.75" customHeight="1" x14ac:dyDescent="0.25">
      <c r="A11695" s="550"/>
      <c r="B11695" s="551"/>
      <c r="C11695" s="552"/>
      <c r="D11695" s="553"/>
      <c r="E11695" s="553"/>
      <c r="F11695" s="554"/>
      <c r="G11695" s="555"/>
      <c r="H11695" s="556"/>
    </row>
    <row r="11696" spans="1:8" ht="15.75" customHeight="1" x14ac:dyDescent="0.25">
      <c r="A11696" s="524"/>
      <c r="B11696" s="715" t="s">
        <v>564</v>
      </c>
      <c r="C11696" s="716"/>
      <c r="D11696" s="664"/>
      <c r="E11696" s="664"/>
      <c r="F11696" s="649"/>
      <c r="G11696" s="525"/>
      <c r="H11696" s="725"/>
    </row>
    <row r="11697" spans="1:9" ht="15.75" customHeight="1" x14ac:dyDescent="0.25">
      <c r="A11697" s="524">
        <v>1</v>
      </c>
      <c r="B11697" s="323" t="s">
        <v>1057</v>
      </c>
      <c r="C11697" s="429" t="s">
        <v>1887</v>
      </c>
      <c r="D11697" s="664">
        <v>106</v>
      </c>
      <c r="E11697" s="664">
        <v>1</v>
      </c>
      <c r="F11697" s="649">
        <f t="shared" ref="F11697:F11698" si="452">+E11697*D11697</f>
      </c>
      <c r="G11697" s="772">
        <v>1</v>
      </c>
      <c r="H11697" s="725">
        <f>+G11697*F11697</f>
      </c>
    </row>
    <row r="11698" spans="1:9" ht="15.75" customHeight="1" x14ac:dyDescent="0.25">
      <c r="A11698" s="524">
        <v>2</v>
      </c>
      <c r="B11698" s="323" t="s">
        <v>1057</v>
      </c>
      <c r="C11698" s="429" t="s">
        <v>1887</v>
      </c>
      <c r="D11698" s="106">
        <v>20</v>
      </c>
      <c r="E11698" s="106">
        <v>1</v>
      </c>
      <c r="F11698" s="649">
        <f t="shared" si="452"/>
      </c>
      <c r="G11698" s="654" t="s">
        <v>571</v>
      </c>
      <c r="H11698" s="526"/>
      <c r="I11698" s="6">
        <v>220</v>
      </c>
    </row>
    <row r="11699" spans="1:9" ht="15" customHeight="1" x14ac:dyDescent="0.25">
      <c r="A11699" s="524"/>
      <c r="B11699" s="874" t="s">
        <v>2076</v>
      </c>
      <c r="C11699" s="875"/>
      <c r="D11699" s="106"/>
      <c r="E11699" s="106"/>
      <c r="F11699" s="525"/>
      <c r="G11699" s="251"/>
      <c r="H11699" s="526"/>
      <c r="I11699" s="6">
        <v>94</v>
      </c>
    </row>
    <row r="11700" spans="1:9" ht="15.75" customHeight="1" x14ac:dyDescent="0.25">
      <c r="A11700" s="524"/>
      <c r="B11700" s="876"/>
      <c r="C11700" s="877"/>
      <c r="D11700" s="106"/>
      <c r="E11700" s="106"/>
      <c r="F11700" s="525"/>
      <c r="G11700" s="251"/>
      <c r="H11700" s="526"/>
      <c r="I11700" s="6">
        <f>+I11698-I11699</f>
      </c>
    </row>
    <row r="11701" spans="1:9" ht="15.75" customHeight="1" x14ac:dyDescent="0.25">
      <c r="A11701" s="524"/>
      <c r="B11701" s="876"/>
      <c r="C11701" s="877"/>
      <c r="D11701" s="106"/>
      <c r="E11701" s="106"/>
      <c r="F11701" s="525"/>
      <c r="G11701" s="251"/>
      <c r="H11701" s="526"/>
    </row>
    <row r="11702" spans="1:9" ht="15.75" customHeight="1" x14ac:dyDescent="0.25">
      <c r="A11702" s="524"/>
      <c r="B11702" s="878"/>
      <c r="C11702" s="879"/>
      <c r="D11702" s="106"/>
      <c r="E11702" s="106"/>
      <c r="F11702" s="525"/>
      <c r="G11702" s="251"/>
      <c r="H11702" s="526"/>
    </row>
    <row r="11703" spans="1:9" ht="15.75" customHeight="1" x14ac:dyDescent="0.25">
      <c r="A11703" s="524"/>
      <c r="B11703" s="323"/>
      <c r="C11703" s="429"/>
      <c r="D11703" s="106"/>
      <c r="E11703" s="106"/>
      <c r="F11703" s="525"/>
      <c r="G11703" s="251"/>
      <c r="H11703" s="526"/>
    </row>
    <row r="11704" spans="1:9" ht="15.75" customHeight="1" x14ac:dyDescent="0.25">
      <c r="A11704" s="524"/>
      <c r="B11704" s="323"/>
      <c r="C11704" s="429"/>
      <c r="D11704" s="106"/>
      <c r="E11704" s="106"/>
      <c r="F11704" s="525"/>
      <c r="G11704" s="251"/>
      <c r="H11704" s="526"/>
    </row>
    <row r="11705" spans="1:9" ht="15.75" customHeight="1" x14ac:dyDescent="0.25">
      <c r="A11705" s="524"/>
      <c r="B11705" s="323"/>
      <c r="C11705" s="880"/>
      <c r="D11705" s="247"/>
      <c r="E11705" s="247"/>
      <c r="F11705" s="679"/>
      <c r="G11705" s="681"/>
      <c r="H11705" s="683"/>
    </row>
    <row r="11706" spans="1:9" ht="15.75" customHeight="1" x14ac:dyDescent="0.25">
      <c r="A11706" s="62"/>
      <c r="B11706" s="63"/>
      <c r="C11706" s="397" t="s">
        <v>58</v>
      </c>
      <c r="D11706" s="28">
        <f>SUM(D11696:D11705)</f>
      </c>
      <c r="E11706" s="28"/>
      <c r="F11706" s="338">
        <f>SUM(F11696:F11705)</f>
      </c>
      <c r="G11706" s="339"/>
      <c r="H11706" s="328">
        <f>SUM(H11696:H11705)</f>
      </c>
    </row>
    <row r="11707" spans="1:9" ht="15.75" customHeight="1" x14ac:dyDescent="0.25">
      <c r="A11707" s="69"/>
      <c r="B11707" s="70"/>
      <c r="C11707" s="70"/>
      <c r="D11707" s="71"/>
      <c r="E11707" s="70"/>
      <c r="F11707" s="72"/>
      <c r="G11707" s="73"/>
      <c r="H11707" s="74"/>
    </row>
    <row r="11708" spans="1:9" ht="15.75" customHeight="1" x14ac:dyDescent="0.25">
      <c r="A11708" s="85" t="s">
        <v>72</v>
      </c>
      <c r="B11708" s="85"/>
      <c r="C11708" s="85"/>
      <c r="D11708" s="85"/>
      <c r="E11708" s="85"/>
      <c r="F11708" s="85"/>
      <c r="G11708" s="85"/>
      <c r="H11708" s="85"/>
    </row>
    <row r="11709" spans="1:9" ht="15.75" customHeight="1" x14ac:dyDescent="0.25">
      <c r="A11709" s="76"/>
      <c r="B11709" s="76"/>
      <c r="C11709" s="76"/>
      <c r="D11709" s="77" t="s">
        <v>59</v>
      </c>
      <c r="E11709" s="76" t="s">
        <v>60</v>
      </c>
      <c r="F11709" s="76"/>
      <c r="G11709" s="17"/>
      <c r="H11709" s="25"/>
    </row>
    <row r="11710" spans="1:9" ht="15.75" customHeight="1" x14ac:dyDescent="0.25">
      <c r="A11710" s="76"/>
      <c r="B11710" s="76"/>
      <c r="C11710" s="76"/>
      <c r="D11710" s="77"/>
      <c r="E11710" s="76"/>
      <c r="F11710" s="76"/>
      <c r="G11710" s="17"/>
      <c r="H11710" s="25"/>
    </row>
    <row r="11711" spans="1:9" ht="15.75" customHeight="1" x14ac:dyDescent="0.25">
      <c r="A11711" s="76"/>
      <c r="B11711" s="76"/>
      <c r="C11711" s="76"/>
      <c r="D11711" s="77"/>
      <c r="E11711" s="76" t="s">
        <v>61</v>
      </c>
      <c r="F11711" s="76"/>
      <c r="G11711" s="17"/>
      <c r="H11711" s="25"/>
    </row>
    <row r="11712" spans="1:9" ht="15.75" customHeight="1" x14ac:dyDescent="0.25">
      <c r="D11712" s="9"/>
      <c r="H11712" s="9"/>
    </row>
    <row r="11713" spans="4:8" ht="15.75" customHeight="1" x14ac:dyDescent="0.25">
      <c r="D11713" s="9"/>
      <c r="H11713" s="9"/>
    </row>
    <row r="11714" spans="4:8" ht="15.75" customHeight="1" x14ac:dyDescent="0.25">
      <c r="D11714" s="9"/>
      <c r="H11714" s="9"/>
    </row>
    <row r="11715" spans="4:8" ht="15.75" customHeight="1" x14ac:dyDescent="0.25">
      <c r="D11715" s="9"/>
      <c r="H11715" s="9"/>
    </row>
    <row r="11716" spans="4:8" ht="15.75" customHeight="1" x14ac:dyDescent="0.25">
      <c r="D11716" s="9"/>
      <c r="H11716" s="9"/>
    </row>
    <row r="11717" spans="4:8" ht="15.75" customHeight="1" x14ac:dyDescent="0.25">
      <c r="D11717" s="9"/>
      <c r="H11717" s="9"/>
    </row>
    <row r="11718" spans="4:8" ht="15.75" customHeight="1" x14ac:dyDescent="0.25">
      <c r="D11718" s="9"/>
      <c r="H11718" s="9"/>
    </row>
    <row r="11719" spans="4:8" ht="15.75" customHeight="1" x14ac:dyDescent="0.25">
      <c r="D11719" s="9"/>
      <c r="H11719" s="9"/>
    </row>
    <row r="11720" spans="4:8" ht="15.75" customHeight="1" x14ac:dyDescent="0.25">
      <c r="D11720" s="9"/>
      <c r="H11720" s="9"/>
    </row>
    <row r="11721" spans="4:8" ht="15.75" customHeight="1" x14ac:dyDescent="0.25">
      <c r="D11721" s="9"/>
      <c r="H11721" s="9"/>
    </row>
    <row r="11722" spans="4:8" ht="15.75" customHeight="1" x14ac:dyDescent="0.25">
      <c r="D11722" s="9"/>
      <c r="H11722" s="9"/>
    </row>
    <row r="11723" spans="4:8" ht="15.75" customHeight="1" x14ac:dyDescent="0.25">
      <c r="D11723" s="9"/>
      <c r="H11723" s="9"/>
    </row>
    <row r="11724" spans="4:8" ht="15.75" customHeight="1" x14ac:dyDescent="0.25">
      <c r="D11724" s="9"/>
      <c r="H11724" s="9"/>
    </row>
    <row r="11725" spans="4:8" ht="15.75" customHeight="1" x14ac:dyDescent="0.25">
      <c r="D11725" s="9"/>
      <c r="H11725" s="9"/>
    </row>
    <row r="11726" spans="4:8" ht="15.75" customHeight="1" x14ac:dyDescent="0.25">
      <c r="D11726" s="9"/>
      <c r="H11726" s="9"/>
    </row>
    <row r="11727" spans="4:8" ht="15.75" customHeight="1" x14ac:dyDescent="0.25">
      <c r="D11727" s="9"/>
      <c r="H11727" s="9"/>
    </row>
    <row r="11728" spans="4:8" ht="15.75" customHeight="1" x14ac:dyDescent="0.25">
      <c r="D11728" s="9"/>
      <c r="H11728" s="9"/>
    </row>
    <row r="11729" spans="1:8" ht="15.75" customHeight="1" x14ac:dyDescent="0.25">
      <c r="D11729" s="9"/>
      <c r="H11729" s="9"/>
    </row>
    <row r="11730" spans="1:8" ht="15.75" customHeight="1" x14ac:dyDescent="0.25">
      <c r="D11730" s="9"/>
      <c r="H11730" s="9"/>
    </row>
    <row r="11731" spans="1:8" ht="15.75" customHeight="1" x14ac:dyDescent="0.25">
      <c r="D11731" s="9"/>
      <c r="H11731" s="9"/>
    </row>
    <row r="11732" spans="1:8" ht="15.75" customHeight="1" x14ac:dyDescent="0.25">
      <c r="D11732" s="9"/>
      <c r="H11732" s="9"/>
    </row>
    <row r="11733" spans="1:8" ht="15.75" customHeight="1" x14ac:dyDescent="0.25">
      <c r="D11733" s="9"/>
      <c r="H11733" s="9"/>
    </row>
    <row r="11734" spans="1:8" ht="15.75" customHeight="1" x14ac:dyDescent="0.25">
      <c r="D11734" s="9"/>
      <c r="H11734" s="9"/>
    </row>
    <row r="11735" spans="1:8" ht="15.75" customHeight="1" x14ac:dyDescent="0.25">
      <c r="A11735" s="36" t="s">
        <v>21</v>
      </c>
      <c r="B11735" s="36"/>
      <c r="C11735" s="36"/>
      <c r="D11735" s="36"/>
      <c r="E11735" s="36"/>
      <c r="F11735" s="36"/>
      <c r="G11735" s="36"/>
      <c r="H11735" s="36"/>
    </row>
    <row r="11736" spans="1:8" ht="15.75" customHeight="1" x14ac:dyDescent="0.25">
      <c r="A11736" s="17"/>
      <c r="B11736" s="17"/>
      <c r="C11736" s="17"/>
      <c r="D11736" s="18"/>
      <c r="E11736" s="17"/>
      <c r="F11736" s="17"/>
      <c r="G11736" s="17"/>
      <c r="H11736" s="24"/>
    </row>
    <row r="11737" spans="1:8" ht="15.75" customHeight="1" x14ac:dyDescent="0.25">
      <c r="A11737" s="17"/>
      <c r="B11737" s="17"/>
      <c r="C11737" s="18"/>
      <c r="D11737" s="75"/>
      <c r="E11737" s="36"/>
      <c r="F11737" s="36"/>
      <c r="G11737" s="36"/>
      <c r="H11737" s="25"/>
    </row>
    <row r="11738" spans="1:8" ht="15.75" customHeight="1" x14ac:dyDescent="0.25">
      <c r="A11738" s="17" t="s">
        <v>28</v>
      </c>
      <c r="B11738" s="17"/>
      <c r="C11738" s="86"/>
      <c r="D11738" s="18"/>
      <c r="E11738" s="17"/>
      <c r="F11738" s="19" t="s">
        <v>24</v>
      </c>
      <c r="G11738" s="21" t="s">
        <v>1554</v>
      </c>
      <c r="H11738" s="22"/>
    </row>
    <row r="11739" spans="1:8" ht="15.75" customHeight="1" x14ac:dyDescent="0.3">
      <c r="A11739" s="87" t="inlineStr">
        <is>
          <t>Dealer-002</t>
        </is>
      </c>
      <c r="B11739" s="87"/>
      <c r="C11739" s="86"/>
      <c r="D11739" s="18"/>
      <c r="E11739" s="17"/>
      <c r="F11739" s="19" t="s">
        <v>29</v>
      </c>
      <c r="G11739" s="17" t="s">
        <v>1555</v>
      </c>
      <c r="H11739" s="18"/>
    </row>
    <row r="11740" spans="1:8" ht="15.75" customHeight="1" x14ac:dyDescent="0.3">
      <c r="A11740" s="87" t="inlineStr">
        <is>
          <t>Address line (redacted)</t>
        </is>
      </c>
      <c r="B11740" s="87"/>
      <c r="C11740" s="138"/>
      <c r="D11740" s="138"/>
      <c r="E11740" s="138"/>
      <c r="F11740" s="18"/>
      <c r="G11740" s="17"/>
      <c r="H11740" s="25"/>
    </row>
    <row r="11741" spans="1:8" ht="15.75" customHeight="1" x14ac:dyDescent="0.3">
      <c r="A11741" s="87" t="inlineStr">
        <is>
          <t>Address line (redacted)</t>
        </is>
      </c>
      <c r="B11741" s="87"/>
      <c r="C11741" s="138"/>
      <c r="D11741" s="138"/>
      <c r="E11741" s="138"/>
      <c r="F11741" s="18"/>
      <c r="G11741" s="17"/>
      <c r="H11741" s="25"/>
    </row>
    <row r="11742" spans="1:8" ht="15.75" customHeight="1" x14ac:dyDescent="0.25">
      <c r="A11742" s="17"/>
      <c r="B11742" s="17"/>
      <c r="C11742" s="138"/>
      <c r="D11742" s="138"/>
      <c r="E11742" s="138"/>
      <c r="F11742" s="18"/>
      <c r="G11742" s="17"/>
      <c r="H11742" s="25"/>
    </row>
    <row r="11743" spans="1:8" ht="15.75" customHeight="1" x14ac:dyDescent="0.25">
      <c r="A11743" s="17" t="s">
        <v>34</v>
      </c>
      <c r="B11743" s="17"/>
      <c r="C11743" s="17"/>
      <c r="D11743" s="18"/>
      <c r="E11743" s="17"/>
      <c r="F11743" s="18"/>
      <c r="G11743" s="17"/>
      <c r="H11743" s="25"/>
    </row>
    <row r="11744" spans="1:8" ht="15.75" customHeight="1" x14ac:dyDescent="0.25">
      <c r="A11744" s="17"/>
      <c r="B11744" s="17"/>
      <c r="C11744" s="17"/>
      <c r="D11744" s="18"/>
      <c r="E11744" s="17"/>
      <c r="F11744" s="18"/>
      <c r="G11744" s="17"/>
      <c r="H11744" s="25"/>
    </row>
    <row r="11745" spans="1:8" ht="15.75" customHeight="1" x14ac:dyDescent="0.25">
      <c r="A11745" s="17" t="s">
        <v>35</v>
      </c>
      <c r="B11745" s="17"/>
      <c r="C11745" s="17"/>
      <c r="D11745" s="18"/>
      <c r="E11745" s="17"/>
      <c r="F11745" s="18"/>
      <c r="G11745" s="17"/>
      <c r="H11745" s="25"/>
    </row>
    <row r="11746" spans="1:8" ht="15.75" customHeight="1" x14ac:dyDescent="0.25">
      <c r="A11746" s="17" t="s">
        <v>36</v>
      </c>
      <c r="B11746" s="17"/>
      <c r="C11746" s="17"/>
      <c r="D11746" s="18"/>
      <c r="E11746" s="17"/>
      <c r="F11746" s="18"/>
      <c r="G11746" s="17"/>
      <c r="H11746" s="25"/>
    </row>
    <row r="11747" spans="1:8" ht="15.75" customHeight="1" x14ac:dyDescent="0.25">
      <c r="A11747" s="17"/>
      <c r="B11747" s="17"/>
      <c r="C11747" s="17"/>
      <c r="D11747" s="18"/>
      <c r="E11747" s="17"/>
      <c r="F11747" s="18"/>
      <c r="G11747" s="17"/>
      <c r="H11747" s="25"/>
    </row>
    <row r="11748" spans="1:8" ht="15.75" customHeight="1" x14ac:dyDescent="0.25">
      <c r="A11748" s="26" t="s">
        <v>37</v>
      </c>
      <c r="B11748" s="27" t="s">
        <v>38</v>
      </c>
      <c r="C11748" s="27"/>
      <c r="D11748" s="28" t="s">
        <v>39</v>
      </c>
      <c r="E11748" s="29" t="s">
        <v>40</v>
      </c>
      <c r="F11748" s="30" t="s">
        <v>41</v>
      </c>
      <c r="G11748" s="31" t="s">
        <v>42</v>
      </c>
      <c r="H11748" s="33" t="s">
        <v>43</v>
      </c>
    </row>
    <row r="11749" spans="1:8" ht="15.75" customHeight="1" x14ac:dyDescent="0.25">
      <c r="A11749" s="34"/>
      <c r="B11749" s="35"/>
      <c r="C11749" s="36"/>
      <c r="D11749" s="37"/>
      <c r="E11749" s="37"/>
      <c r="F11749" s="38"/>
      <c r="G11749" s="39"/>
      <c r="H11749" s="40"/>
    </row>
    <row r="11750" spans="1:8" ht="15.75" customHeight="1" x14ac:dyDescent="0.25">
      <c r="A11750" s="47"/>
      <c r="B11750" s="79" t="s">
        <v>2080</v>
      </c>
      <c r="C11750" s="80"/>
      <c r="D11750" s="50"/>
      <c r="E11750" s="50"/>
      <c r="F11750" s="50"/>
      <c r="G11750" s="50"/>
      <c r="H11750" s="45"/>
    </row>
    <row r="11751" spans="1:8" ht="15.75" customHeight="1" x14ac:dyDescent="0.25">
      <c r="A11751" s="47">
        <v>1</v>
      </c>
      <c r="B11751" s="333" t="s">
        <v>585</v>
      </c>
      <c r="C11751" s="211" t="s">
        <v>863</v>
      </c>
      <c r="D11751" s="50">
        <v>6</v>
      </c>
      <c r="E11751" s="300">
        <v>4</v>
      </c>
      <c r="F11751" s="335">
        <v>22</v>
      </c>
      <c r="G11751" s="106">
        <v>1</v>
      </c>
      <c r="H11751" s="45">
        <f>+G11751*F11751</f>
      </c>
    </row>
    <row r="11752" spans="1:8" ht="15.75" customHeight="1" x14ac:dyDescent="0.25">
      <c r="A11752" s="47">
        <v>2</v>
      </c>
      <c r="B11752" s="333" t="s">
        <v>585</v>
      </c>
      <c r="C11752" s="211" t="s">
        <v>863</v>
      </c>
      <c r="D11752" s="50"/>
      <c r="E11752" s="300"/>
      <c r="F11752" s="335">
        <v>2</v>
      </c>
      <c r="G11752" s="224" t="s">
        <v>571</v>
      </c>
      <c r="H11752" s="45"/>
    </row>
    <row r="11753" spans="1:8" ht="15.75" customHeight="1" x14ac:dyDescent="0.25">
      <c r="A11753" s="47">
        <v>3</v>
      </c>
      <c r="B11753" s="333" t="s">
        <v>140</v>
      </c>
      <c r="C11753" s="211" t="s">
        <v>774</v>
      </c>
      <c r="D11753" s="50">
        <v>1</v>
      </c>
      <c r="E11753" s="300">
        <v>6</v>
      </c>
      <c r="F11753" s="335">
        <f>+E11753*D11753</f>
      </c>
      <c r="G11753" s="106">
        <v>1</v>
      </c>
      <c r="H11753" s="45">
        <f t="shared" ref="H11753:H11754" si="453">+G11753*F11753</f>
      </c>
    </row>
    <row r="11754" spans="1:8" ht="15.75" customHeight="1" x14ac:dyDescent="0.25">
      <c r="A11754" s="47">
        <v>4</v>
      </c>
      <c r="B11754" s="333" t="s">
        <v>233</v>
      </c>
      <c r="C11754" s="334" t="s">
        <v>895</v>
      </c>
      <c r="D11754" s="187">
        <v>6</v>
      </c>
      <c r="E11754" s="336">
        <v>4</v>
      </c>
      <c r="F11754" s="335">
        <v>23</v>
      </c>
      <c r="G11754" s="106">
        <v>1</v>
      </c>
      <c r="H11754" s="45">
        <f t="shared" si="453"/>
      </c>
    </row>
    <row r="11755" spans="1:8" ht="15.75" customHeight="1" x14ac:dyDescent="0.25">
      <c r="A11755" s="47">
        <v>5</v>
      </c>
      <c r="B11755" s="333" t="s">
        <v>233</v>
      </c>
      <c r="C11755" s="334" t="s">
        <v>895</v>
      </c>
      <c r="D11755" s="189"/>
      <c r="E11755" s="337"/>
      <c r="F11755" s="335">
        <v>1</v>
      </c>
      <c r="G11755" s="224" t="s">
        <v>571</v>
      </c>
      <c r="H11755" s="45"/>
    </row>
    <row r="11756" spans="1:8" ht="15.75" customHeight="1" x14ac:dyDescent="0.25">
      <c r="A11756" s="47">
        <v>6</v>
      </c>
      <c r="B11756" s="333" t="s">
        <v>949</v>
      </c>
      <c r="C11756" s="334" t="s">
        <v>950</v>
      </c>
      <c r="D11756" s="50">
        <v>4</v>
      </c>
      <c r="E11756" s="300">
        <v>6</v>
      </c>
      <c r="F11756" s="335">
        <v>23</v>
      </c>
      <c r="G11756" s="106">
        <v>1</v>
      </c>
      <c r="H11756" s="45">
        <f>+G11756*F11756</f>
      </c>
    </row>
    <row r="11757" spans="1:8" ht="15.75" customHeight="1" x14ac:dyDescent="0.25">
      <c r="A11757" s="47">
        <v>7</v>
      </c>
      <c r="B11757" s="333" t="s">
        <v>949</v>
      </c>
      <c r="C11757" s="334" t="s">
        <v>950</v>
      </c>
      <c r="D11757" s="50"/>
      <c r="E11757" s="300"/>
      <c r="F11757" s="335">
        <v>1</v>
      </c>
      <c r="G11757" s="224" t="s">
        <v>571</v>
      </c>
      <c r="H11757" s="45"/>
    </row>
    <row r="11758" spans="1:8" ht="15.75" customHeight="1" x14ac:dyDescent="0.25">
      <c r="A11758" s="47"/>
      <c r="B11758" s="333"/>
      <c r="C11758" s="334"/>
      <c r="D11758" s="312"/>
      <c r="E11758" s="495"/>
      <c r="F11758" s="335"/>
      <c r="G11758" s="43"/>
      <c r="H11758" s="45"/>
    </row>
    <row r="11759" spans="1:8" ht="15.75" customHeight="1" x14ac:dyDescent="0.25">
      <c r="A11759" s="47"/>
      <c r="B11759" s="333"/>
      <c r="C11759" s="334"/>
      <c r="D11759" s="312"/>
      <c r="E11759" s="495"/>
      <c r="F11759" s="335"/>
      <c r="G11759" s="43"/>
      <c r="H11759" s="45"/>
    </row>
    <row r="11760" spans="1:8" ht="15.75" customHeight="1" x14ac:dyDescent="0.25">
      <c r="A11760" s="47"/>
      <c r="B11760" s="333"/>
      <c r="C11760" s="334"/>
      <c r="D11760" s="233"/>
      <c r="E11760" s="495"/>
      <c r="F11760" s="335"/>
      <c r="G11760" s="43"/>
      <c r="H11760" s="45"/>
    </row>
    <row r="11761" spans="1:8" ht="15.75" customHeight="1" x14ac:dyDescent="0.25">
      <c r="A11761" s="47"/>
      <c r="B11761" s="51"/>
      <c r="C11761" s="325"/>
      <c r="D11761" s="50"/>
      <c r="E11761" s="50"/>
      <c r="F11761" s="50"/>
      <c r="G11761" s="43"/>
      <c r="H11761" s="81"/>
    </row>
    <row r="11762" spans="1:8" ht="15.75" customHeight="1" x14ac:dyDescent="0.25">
      <c r="A11762" s="47"/>
      <c r="B11762" s="51"/>
      <c r="C11762" s="49"/>
      <c r="D11762" s="50"/>
      <c r="E11762" s="50"/>
      <c r="F11762" s="50"/>
      <c r="G11762" s="50"/>
      <c r="H11762" s="81"/>
    </row>
    <row r="11763" spans="1:8" ht="15.75" customHeight="1" x14ac:dyDescent="0.25">
      <c r="A11763" s="83"/>
      <c r="B11763" s="84"/>
      <c r="C11763" s="17"/>
      <c r="D11763" s="58"/>
      <c r="E11763" s="58"/>
      <c r="F11763" s="18"/>
      <c r="G11763" s="58"/>
      <c r="H11763" s="61"/>
    </row>
    <row r="11764" spans="1:8" ht="15.75" customHeight="1" x14ac:dyDescent="0.25">
      <c r="A11764" s="62"/>
      <c r="B11764" s="63"/>
      <c r="C11764" s="64" t="s">
        <v>58</v>
      </c>
      <c r="D11764" s="328">
        <f>SUM(D11751:D11763)</f>
      </c>
      <c r="E11764" s="65"/>
      <c r="F11764" s="328"/>
      <c r="G11764" s="67"/>
      <c r="H11764" s="328">
        <f>SUM(H11751:H11763)</f>
      </c>
    </row>
    <row r="11765" spans="1:8" ht="15.75" customHeight="1" x14ac:dyDescent="0.25">
      <c r="A11765" s="69"/>
      <c r="B11765" s="70"/>
      <c r="C11765" s="70"/>
      <c r="D11765" s="71"/>
      <c r="E11765" s="70"/>
      <c r="F11765" s="72"/>
      <c r="G11765" s="73"/>
      <c r="H11765" s="74"/>
    </row>
    <row r="11766" spans="1:8" ht="15.75" customHeight="1" x14ac:dyDescent="0.25">
      <c r="A11766" s="85" t="s">
        <v>72</v>
      </c>
      <c r="B11766" s="85"/>
      <c r="C11766" s="85"/>
      <c r="D11766" s="85"/>
      <c r="E11766" s="85"/>
      <c r="F11766" s="85"/>
      <c r="G11766" s="85"/>
      <c r="H11766" s="85"/>
    </row>
    <row r="11767" spans="1:8" ht="15.75" customHeight="1" x14ac:dyDescent="0.25">
      <c r="A11767" s="76"/>
      <c r="B11767" s="76"/>
      <c r="C11767" s="76"/>
      <c r="D11767" s="77" t="s">
        <v>59</v>
      </c>
      <c r="E11767" s="76" t="s">
        <v>60</v>
      </c>
      <c r="F11767" s="76"/>
      <c r="G11767" s="17"/>
      <c r="H11767" s="25"/>
    </row>
    <row r="11768" spans="1:8" ht="15.75" customHeight="1" x14ac:dyDescent="0.25">
      <c r="A11768" s="17"/>
      <c r="B11768" s="17"/>
      <c r="C11768" s="17"/>
      <c r="D11768" s="18"/>
      <c r="E11768" s="17"/>
      <c r="F11768" s="17"/>
      <c r="G11768" s="17"/>
      <c r="H11768" s="25"/>
    </row>
    <row r="11769" spans="1:8" ht="15.75" customHeight="1" x14ac:dyDescent="0.25">
      <c r="A11769" s="76"/>
      <c r="B11769" s="76"/>
      <c r="C11769" s="76"/>
      <c r="D11769" s="77"/>
      <c r="E11769" s="76" t="s">
        <v>61</v>
      </c>
      <c r="F11769" s="76"/>
      <c r="G11769" s="17"/>
      <c r="H11769" s="25"/>
    </row>
    <row r="11770" spans="1:8" ht="15.75" customHeight="1" x14ac:dyDescent="0.25">
      <c r="D11770" s="9"/>
      <c r="H11770" s="9"/>
    </row>
    <row r="11771" spans="1:8" ht="15.75" customHeight="1" x14ac:dyDescent="0.25">
      <c r="D11771" s="9"/>
      <c r="H11771" s="9"/>
    </row>
    <row r="11772" spans="1:8" ht="15.75" customHeight="1" x14ac:dyDescent="0.25">
      <c r="D11772" s="9"/>
      <c r="H11772" s="9"/>
    </row>
    <row r="11773" spans="1:8" ht="15.75" customHeight="1" x14ac:dyDescent="0.25">
      <c r="D11773" s="9"/>
      <c r="H11773" s="9"/>
    </row>
    <row r="11774" spans="1:8" ht="15.75" customHeight="1" x14ac:dyDescent="0.25">
      <c r="D11774" s="9"/>
      <c r="H11774" s="9"/>
    </row>
    <row r="11775" spans="1:8" ht="15.75" customHeight="1" x14ac:dyDescent="0.25">
      <c r="D11775" s="9"/>
      <c r="H11775" s="9"/>
    </row>
    <row r="11776" spans="1:8" ht="15.75" customHeight="1" x14ac:dyDescent="0.25">
      <c r="D11776" s="9"/>
      <c r="H11776" s="9"/>
    </row>
    <row r="11777" spans="1:8" ht="15.75" customHeight="1" x14ac:dyDescent="0.25">
      <c r="D11777" s="9"/>
      <c r="H11777" s="9"/>
    </row>
    <row r="11778" spans="1:8" ht="15.75" customHeight="1" x14ac:dyDescent="0.25">
      <c r="D11778" s="9"/>
      <c r="H11778" s="9"/>
    </row>
    <row r="11779" spans="1:8" ht="15.75" customHeight="1" x14ac:dyDescent="0.25">
      <c r="D11779" s="9"/>
      <c r="H11779" s="9"/>
    </row>
    <row r="11780" spans="1:8" ht="15.75" customHeight="1" x14ac:dyDescent="0.25">
      <c r="A11780" s="36" t="s">
        <v>21</v>
      </c>
      <c r="B11780" s="36"/>
      <c r="C11780" s="36"/>
      <c r="D11780" s="36"/>
      <c r="E11780" s="36"/>
      <c r="F11780" s="36"/>
      <c r="G11780" s="36"/>
      <c r="H11780" s="36"/>
    </row>
    <row r="11781" spans="1:8" ht="15.75" customHeight="1" x14ac:dyDescent="0.25">
      <c r="A11781" s="17"/>
      <c r="B11781" s="17"/>
      <c r="C11781" s="17"/>
      <c r="D11781" s="18"/>
      <c r="E11781" s="17"/>
      <c r="F11781" s="17"/>
      <c r="G11781" s="17"/>
      <c r="H11781" s="24"/>
    </row>
    <row r="11782" spans="1:8" ht="15.75" customHeight="1" x14ac:dyDescent="0.25">
      <c r="A11782" s="17" t="s">
        <v>28</v>
      </c>
      <c r="B11782" s="17"/>
      <c r="C11782" s="86"/>
      <c r="D11782" s="18"/>
      <c r="E11782" s="17"/>
      <c r="F11782" s="19" t="s">
        <v>24</v>
      </c>
      <c r="G11782" s="21" t="s">
        <v>1564</v>
      </c>
      <c r="H11782" s="22"/>
    </row>
    <row r="11783" spans="1:8" ht="15.75" customHeight="1" x14ac:dyDescent="0.25">
      <c r="A11783" s="17" t="inlineStr">
        <is>
          <t>Dealer-004</t>
        </is>
      </c>
      <c r="B11783" s="17"/>
      <c r="C11783" s="86"/>
      <c r="D11783" s="18"/>
      <c r="E11783" s="17"/>
      <c r="F11783" s="19" t="s">
        <v>29</v>
      </c>
      <c r="G11783" s="17" t="s">
        <v>1565</v>
      </c>
      <c r="H11783" s="18"/>
    </row>
    <row r="11784" spans="1:8" ht="15.75" customHeight="1" x14ac:dyDescent="0.25">
      <c r="A11784" s="17" t="inlineStr">
        <is>
          <t>Address line (redacted)</t>
        </is>
      </c>
      <c r="B11784" s="17"/>
      <c r="C11784" s="138"/>
      <c r="D11784" s="138"/>
      <c r="E11784" s="138"/>
      <c r="F11784" s="18"/>
      <c r="G11784" s="17"/>
      <c r="H11784" s="25"/>
    </row>
    <row r="11785" spans="1:8" ht="15.75" customHeight="1" x14ac:dyDescent="0.25">
      <c r="A11785" s="17" t="inlineStr">
        <is>
          <t>Address line (redacted)</t>
        </is>
      </c>
      <c r="B11785" s="17"/>
      <c r="C11785" s="138"/>
      <c r="D11785" s="138"/>
      <c r="E11785" s="138"/>
      <c r="F11785" s="18"/>
      <c r="G11785" s="17"/>
      <c r="H11785" s="25"/>
    </row>
    <row r="11786" spans="1:8" ht="15.75" customHeight="1" x14ac:dyDescent="0.25">
      <c r="A11786" s="17"/>
      <c r="B11786" s="17"/>
      <c r="C11786" s="138"/>
      <c r="D11786" s="138"/>
      <c r="E11786" s="138"/>
      <c r="F11786" s="18"/>
      <c r="G11786" s="17"/>
      <c r="H11786" s="25"/>
    </row>
    <row r="11787" spans="1:8" ht="15.75" customHeight="1" x14ac:dyDescent="0.25">
      <c r="A11787" s="17" t="s">
        <v>34</v>
      </c>
      <c r="B11787" s="17"/>
      <c r="C11787" s="17"/>
      <c r="D11787" s="18"/>
      <c r="E11787" s="17"/>
      <c r="F11787" s="18"/>
      <c r="G11787" s="17"/>
      <c r="H11787" s="25"/>
    </row>
    <row r="11788" spans="1:8" ht="15.75" customHeight="1" x14ac:dyDescent="0.25">
      <c r="A11788" s="17" t="s">
        <v>35</v>
      </c>
      <c r="B11788" s="17"/>
      <c r="C11788" s="17"/>
      <c r="D11788" s="18"/>
      <c r="E11788" s="17"/>
      <c r="F11788" s="18"/>
      <c r="G11788" s="17"/>
      <c r="H11788" s="25"/>
    </row>
    <row r="11789" spans="1:8" ht="15.75" customHeight="1" x14ac:dyDescent="0.25">
      <c r="A11789" s="17" t="s">
        <v>36</v>
      </c>
      <c r="B11789" s="17"/>
      <c r="C11789" s="17"/>
      <c r="D11789" s="18"/>
      <c r="E11789" s="17"/>
      <c r="F11789" s="18"/>
      <c r="G11789" s="17"/>
      <c r="H11789" s="25"/>
    </row>
    <row r="11790" spans="1:8" ht="15.75" customHeight="1" x14ac:dyDescent="0.25">
      <c r="A11790" s="17"/>
      <c r="B11790" s="17"/>
      <c r="C11790" s="17"/>
      <c r="D11790" s="18"/>
      <c r="E11790" s="17"/>
      <c r="F11790" s="18"/>
      <c r="G11790" s="17"/>
      <c r="H11790" s="25"/>
    </row>
    <row r="11791" spans="1:8" ht="15.75" customHeight="1" x14ac:dyDescent="0.25">
      <c r="A11791" s="26" t="s">
        <v>37</v>
      </c>
      <c r="B11791" s="27" t="s">
        <v>38</v>
      </c>
      <c r="C11791" s="27"/>
      <c r="D11791" s="28" t="s">
        <v>39</v>
      </c>
      <c r="E11791" s="29" t="s">
        <v>40</v>
      </c>
      <c r="F11791" s="30" t="s">
        <v>41</v>
      </c>
      <c r="G11791" s="31" t="s">
        <v>42</v>
      </c>
      <c r="H11791" s="33" t="s">
        <v>43</v>
      </c>
    </row>
    <row r="11792" spans="1:8" ht="15.75" customHeight="1" x14ac:dyDescent="0.25">
      <c r="A11792" s="34"/>
      <c r="B11792" s="35"/>
      <c r="C11792" s="36"/>
      <c r="D11792" s="37"/>
      <c r="E11792" s="37"/>
      <c r="F11792" s="38"/>
      <c r="G11792" s="39"/>
      <c r="H11792" s="40"/>
    </row>
    <row r="11793" spans="1:15" ht="15.75" customHeight="1" x14ac:dyDescent="0.25">
      <c r="A11793" s="47"/>
      <c r="B11793" s="79" t="s">
        <v>2081</v>
      </c>
      <c r="C11793" s="80"/>
      <c r="D11793" s="50"/>
      <c r="E11793" s="50"/>
      <c r="F11793" s="50"/>
      <c r="G11793" s="50"/>
      <c r="H11793" s="45"/>
      <c r="I11793" s="17"/>
      <c r="J11793" s="17"/>
      <c r="K11793" s="17"/>
      <c r="L11793" s="17"/>
      <c r="M11793" s="17"/>
      <c r="N11793" s="17"/>
      <c r="O11793" s="17"/>
    </row>
    <row r="11794" spans="1:15" ht="15.75" customHeight="1" x14ac:dyDescent="0.25">
      <c r="A11794" s="47">
        <v>1</v>
      </c>
      <c r="B11794" s="333" t="s">
        <v>176</v>
      </c>
      <c r="C11794" s="334" t="s">
        <v>954</v>
      </c>
      <c r="D11794" s="187">
        <v>6</v>
      </c>
      <c r="E11794" s="187">
        <v>4</v>
      </c>
      <c r="F11794" s="43">
        <v>23</v>
      </c>
      <c r="G11794" s="194">
        <v>1</v>
      </c>
      <c r="H11794" s="45">
        <f>+G11794*F11794</f>
      </c>
      <c r="I11794" s="17"/>
      <c r="J11794" s="17"/>
      <c r="K11794" s="17"/>
      <c r="L11794" s="17"/>
      <c r="M11794" s="17"/>
      <c r="N11794" s="17"/>
      <c r="O11794" s="17"/>
    </row>
    <row r="11795" spans="1:15" ht="15.75" customHeight="1" x14ac:dyDescent="0.25">
      <c r="A11795" s="47">
        <v>2</v>
      </c>
      <c r="B11795" s="333" t="s">
        <v>176</v>
      </c>
      <c r="C11795" s="334" t="s">
        <v>954</v>
      </c>
      <c r="D11795" s="189"/>
      <c r="E11795" s="189"/>
      <c r="F11795" s="43">
        <v>1</v>
      </c>
      <c r="G11795" s="224" t="s">
        <v>571</v>
      </c>
      <c r="H11795" s="45"/>
      <c r="I11795" s="17"/>
      <c r="J11795" s="17"/>
      <c r="K11795" s="17"/>
      <c r="L11795" s="17"/>
      <c r="M11795" s="17"/>
      <c r="N11795" s="17"/>
      <c r="O11795" s="17"/>
    </row>
    <row r="11796" spans="1:15" ht="15.75" customHeight="1" x14ac:dyDescent="0.25">
      <c r="A11796" s="47">
        <v>3</v>
      </c>
      <c r="B11796" s="333" t="s">
        <v>1166</v>
      </c>
      <c r="C11796" s="334" t="s">
        <v>1219</v>
      </c>
      <c r="D11796" s="194">
        <v>3</v>
      </c>
      <c r="E11796" s="194">
        <v>4</v>
      </c>
      <c r="F11796" s="43">
        <f>+E11796*D11796</f>
      </c>
      <c r="G11796" s="43">
        <v>1</v>
      </c>
      <c r="H11796" s="45">
        <f t="shared" ref="H11796:H11797" si="454">+G11796*F11796</f>
      </c>
      <c r="I11796" s="17"/>
      <c r="J11796" s="17"/>
      <c r="K11796" s="17"/>
      <c r="L11796" s="17"/>
      <c r="M11796" s="17"/>
      <c r="N11796" s="17"/>
      <c r="O11796" s="17"/>
    </row>
    <row r="11797" spans="1:15" ht="15.75" customHeight="1" x14ac:dyDescent="0.25">
      <c r="A11797" s="47">
        <v>4</v>
      </c>
      <c r="B11797" s="49" t="s">
        <v>347</v>
      </c>
      <c r="C11797" s="334" t="s">
        <v>951</v>
      </c>
      <c r="D11797" s="187">
        <v>6</v>
      </c>
      <c r="E11797" s="187">
        <v>4</v>
      </c>
      <c r="F11797" s="43">
        <v>23</v>
      </c>
      <c r="G11797" s="194">
        <v>1</v>
      </c>
      <c r="H11797" s="45">
        <f t="shared" si="454"/>
      </c>
      <c r="I11797" s="17"/>
      <c r="J11797" s="17"/>
      <c r="K11797" s="17"/>
      <c r="L11797" s="17"/>
      <c r="M11797" s="17"/>
      <c r="N11797" s="17"/>
      <c r="O11797" s="17"/>
    </row>
    <row r="11798" spans="1:15" ht="15.75" customHeight="1" x14ac:dyDescent="0.25">
      <c r="A11798" s="47">
        <v>5</v>
      </c>
      <c r="B11798" s="49" t="s">
        <v>347</v>
      </c>
      <c r="C11798" s="334" t="s">
        <v>951</v>
      </c>
      <c r="D11798" s="189"/>
      <c r="E11798" s="189"/>
      <c r="F11798" s="43">
        <v>1</v>
      </c>
      <c r="G11798" s="224" t="s">
        <v>571</v>
      </c>
      <c r="H11798" s="45"/>
      <c r="I11798" s="17"/>
      <c r="J11798" s="17"/>
      <c r="K11798" s="17"/>
      <c r="L11798" s="17"/>
      <c r="M11798" s="17"/>
      <c r="N11798" s="17"/>
      <c r="O11798" s="17"/>
    </row>
    <row r="11799" spans="1:15" ht="15.75" customHeight="1" x14ac:dyDescent="0.25">
      <c r="A11799" s="47"/>
      <c r="B11799" s="79" t="s">
        <v>2082</v>
      </c>
      <c r="C11799" s="80"/>
      <c r="D11799" s="50"/>
      <c r="E11799" s="50"/>
      <c r="F11799" s="50"/>
      <c r="G11799" s="50"/>
      <c r="H11799" s="45"/>
      <c r="I11799" s="17"/>
      <c r="J11799" s="17"/>
      <c r="K11799" s="17"/>
      <c r="L11799" s="17"/>
      <c r="M11799" s="17"/>
      <c r="N11799" s="17"/>
      <c r="O11799" s="17"/>
    </row>
    <row r="11800" spans="1:15" ht="15.75" customHeight="1" x14ac:dyDescent="0.25">
      <c r="A11800" s="47">
        <v>6</v>
      </c>
      <c r="B11800" s="49" t="s">
        <v>56</v>
      </c>
      <c r="C11800" s="194" t="s">
        <v>57</v>
      </c>
      <c r="D11800" s="187">
        <v>8</v>
      </c>
      <c r="E11800" s="187">
        <v>6</v>
      </c>
      <c r="F11800" s="43">
        <f>22*2</f>
      </c>
      <c r="G11800" s="194">
        <v>1</v>
      </c>
      <c r="H11800" s="45">
        <f>+G11800*F11800</f>
      </c>
      <c r="I11800" s="17"/>
      <c r="J11800" s="17"/>
      <c r="K11800" s="17"/>
      <c r="L11800" s="17"/>
      <c r="M11800" s="17"/>
      <c r="N11800" s="17"/>
      <c r="O11800" s="17"/>
    </row>
    <row r="11801" spans="1:15" ht="15.75" customHeight="1" x14ac:dyDescent="0.25">
      <c r="A11801" s="47">
        <v>7</v>
      </c>
      <c r="B11801" s="49" t="s">
        <v>56</v>
      </c>
      <c r="C11801" s="194" t="s">
        <v>57</v>
      </c>
      <c r="D11801" s="189"/>
      <c r="E11801" s="189"/>
      <c r="F11801" s="43">
        <v>4</v>
      </c>
      <c r="G11801" s="224" t="s">
        <v>571</v>
      </c>
      <c r="H11801" s="45"/>
      <c r="I11801" s="17"/>
      <c r="J11801" s="17"/>
      <c r="K11801" s="17"/>
      <c r="L11801" s="17"/>
      <c r="M11801" s="17"/>
      <c r="N11801" s="17"/>
      <c r="O11801" s="17"/>
    </row>
    <row r="11802" spans="1:15" ht="15.75" customHeight="1" x14ac:dyDescent="0.25">
      <c r="A11802" s="47">
        <v>8</v>
      </c>
      <c r="B11802" s="49" t="s">
        <v>756</v>
      </c>
      <c r="C11802" s="50" t="s">
        <v>421</v>
      </c>
      <c r="D11802" s="194">
        <v>4</v>
      </c>
      <c r="E11802" s="194">
        <v>6</v>
      </c>
      <c r="F11802" s="43">
        <v>23</v>
      </c>
      <c r="G11802" s="43">
        <v>1</v>
      </c>
      <c r="H11802" s="45">
        <f>+G11802*F11802</f>
      </c>
      <c r="I11802" s="17"/>
      <c r="J11802" s="17"/>
      <c r="K11802" s="17"/>
      <c r="L11802" s="17"/>
      <c r="M11802" s="17"/>
      <c r="N11802" s="17"/>
      <c r="O11802" s="17"/>
    </row>
    <row r="11803" spans="1:15" ht="15.75" customHeight="1" x14ac:dyDescent="0.25">
      <c r="A11803" s="47">
        <v>9</v>
      </c>
      <c r="B11803" s="49" t="s">
        <v>756</v>
      </c>
      <c r="C11803" s="50" t="s">
        <v>421</v>
      </c>
      <c r="D11803" s="194"/>
      <c r="E11803" s="194"/>
      <c r="F11803" s="43">
        <v>1</v>
      </c>
      <c r="G11803" s="224" t="s">
        <v>571</v>
      </c>
      <c r="H11803" s="45"/>
      <c r="I11803" s="17"/>
      <c r="J11803" s="17"/>
      <c r="K11803" s="17"/>
      <c r="L11803" s="17"/>
      <c r="M11803" s="17"/>
      <c r="N11803" s="17"/>
      <c r="O11803" s="17"/>
    </row>
    <row r="11804" spans="1:15" ht="15.75" customHeight="1" x14ac:dyDescent="0.25">
      <c r="A11804" s="47">
        <v>10</v>
      </c>
      <c r="B11804" s="49" t="s">
        <v>2083</v>
      </c>
      <c r="C11804" s="50" t="s">
        <v>2084</v>
      </c>
      <c r="D11804" s="194">
        <v>4</v>
      </c>
      <c r="E11804" s="194">
        <v>6</v>
      </c>
      <c r="F11804" s="43">
        <v>23</v>
      </c>
      <c r="G11804" s="43">
        <v>1</v>
      </c>
      <c r="H11804" s="45">
        <f>+G11804*F11804</f>
      </c>
      <c r="I11804" s="17"/>
      <c r="J11804" s="17"/>
      <c r="K11804" s="17"/>
      <c r="L11804" s="17"/>
      <c r="M11804" s="17"/>
      <c r="N11804" s="17"/>
      <c r="O11804" s="17"/>
    </row>
    <row r="11805" spans="1:15" ht="15.75" customHeight="1" x14ac:dyDescent="0.25">
      <c r="A11805" s="47">
        <v>11</v>
      </c>
      <c r="B11805" s="49" t="s">
        <v>2083</v>
      </c>
      <c r="C11805" s="50" t="s">
        <v>2084</v>
      </c>
      <c r="D11805" s="194"/>
      <c r="E11805" s="194"/>
      <c r="F11805" s="43">
        <v>1</v>
      </c>
      <c r="G11805" s="224" t="s">
        <v>571</v>
      </c>
      <c r="H11805" s="45"/>
      <c r="I11805" s="17"/>
      <c r="J11805" s="17"/>
      <c r="K11805" s="17"/>
      <c r="L11805" s="17"/>
      <c r="M11805" s="17"/>
      <c r="N11805" s="17"/>
      <c r="O11805" s="17"/>
    </row>
    <row r="11806" spans="1:15" ht="15.75" customHeight="1" x14ac:dyDescent="0.25">
      <c r="A11806" s="47">
        <v>12</v>
      </c>
      <c r="B11806" s="49" t="s">
        <v>2085</v>
      </c>
      <c r="C11806" s="50" t="s">
        <v>431</v>
      </c>
      <c r="D11806" s="194">
        <v>4</v>
      </c>
      <c r="E11806" s="194">
        <v>6</v>
      </c>
      <c r="F11806" s="43">
        <v>23</v>
      </c>
      <c r="G11806" s="43">
        <v>1</v>
      </c>
      <c r="H11806" s="45">
        <f>+G11806*F11806</f>
      </c>
      <c r="I11806" s="17"/>
      <c r="J11806" s="17"/>
      <c r="K11806" s="17"/>
      <c r="L11806" s="17"/>
      <c r="M11806" s="17"/>
      <c r="N11806" s="17"/>
      <c r="O11806" s="17"/>
    </row>
    <row r="11807" spans="1:15" ht="15.75" customHeight="1" x14ac:dyDescent="0.25">
      <c r="A11807" s="47">
        <v>13</v>
      </c>
      <c r="B11807" s="49" t="s">
        <v>2085</v>
      </c>
      <c r="C11807" s="50" t="s">
        <v>431</v>
      </c>
      <c r="D11807" s="194"/>
      <c r="E11807" s="194"/>
      <c r="F11807" s="43">
        <v>1</v>
      </c>
      <c r="G11807" s="224" t="s">
        <v>571</v>
      </c>
      <c r="H11807" s="45"/>
      <c r="I11807" s="17"/>
      <c r="J11807" s="17"/>
      <c r="K11807" s="17"/>
      <c r="L11807" s="17"/>
      <c r="M11807" s="17"/>
      <c r="N11807" s="17"/>
      <c r="O11807" s="17"/>
    </row>
    <row r="11808" spans="1:15" ht="15.75" customHeight="1" x14ac:dyDescent="0.25">
      <c r="A11808" s="47">
        <v>14</v>
      </c>
      <c r="B11808" s="49" t="s">
        <v>2086</v>
      </c>
      <c r="C11808" s="50" t="s">
        <v>438</v>
      </c>
      <c r="D11808" s="194">
        <v>4</v>
      </c>
      <c r="E11808" s="194">
        <v>6</v>
      </c>
      <c r="F11808" s="43">
        <v>23</v>
      </c>
      <c r="G11808" s="43">
        <v>1</v>
      </c>
      <c r="H11808" s="45">
        <f>+G11808*F11808</f>
      </c>
      <c r="I11808" s="17"/>
      <c r="J11808" s="17"/>
      <c r="K11808" s="17"/>
      <c r="L11808" s="17"/>
      <c r="M11808" s="17"/>
      <c r="N11808" s="17"/>
      <c r="O11808" s="17"/>
    </row>
    <row r="11809" spans="1:15" ht="15.75" customHeight="1" x14ac:dyDescent="0.25">
      <c r="A11809" s="47">
        <v>15</v>
      </c>
      <c r="B11809" s="49" t="s">
        <v>2086</v>
      </c>
      <c r="C11809" s="50" t="s">
        <v>438</v>
      </c>
      <c r="D11809" s="194"/>
      <c r="E11809" s="194"/>
      <c r="F11809" s="43">
        <v>1</v>
      </c>
      <c r="G11809" s="224" t="s">
        <v>571</v>
      </c>
      <c r="H11809" s="45"/>
      <c r="I11809" s="17"/>
      <c r="J11809" s="17"/>
      <c r="K11809" s="17"/>
      <c r="L11809" s="17"/>
      <c r="M11809" s="17"/>
      <c r="N11809" s="17"/>
      <c r="O11809" s="17"/>
    </row>
    <row r="11810" spans="1:15" ht="15.75" customHeight="1" x14ac:dyDescent="0.25">
      <c r="A11810" s="47">
        <v>16</v>
      </c>
      <c r="B11810" s="49" t="s">
        <v>615</v>
      </c>
      <c r="C11810" s="50" t="s">
        <v>441</v>
      </c>
      <c r="D11810" s="194">
        <v>4</v>
      </c>
      <c r="E11810" s="194">
        <v>6</v>
      </c>
      <c r="F11810" s="43">
        <v>23</v>
      </c>
      <c r="G11810" s="43">
        <v>1</v>
      </c>
      <c r="H11810" s="45">
        <f>+G11810*F11810</f>
      </c>
      <c r="I11810" s="17"/>
      <c r="J11810" s="17"/>
      <c r="K11810" s="17"/>
      <c r="L11810" s="17"/>
      <c r="M11810" s="17"/>
      <c r="N11810" s="17"/>
      <c r="O11810" s="17"/>
    </row>
    <row r="11811" spans="1:15" ht="15.75" customHeight="1" x14ac:dyDescent="0.25">
      <c r="A11811" s="47">
        <v>17</v>
      </c>
      <c r="B11811" s="49" t="s">
        <v>615</v>
      </c>
      <c r="C11811" s="50" t="s">
        <v>441</v>
      </c>
      <c r="D11811" s="194"/>
      <c r="E11811" s="194"/>
      <c r="F11811" s="43">
        <v>1</v>
      </c>
      <c r="G11811" s="224" t="s">
        <v>571</v>
      </c>
      <c r="H11811" s="45"/>
      <c r="I11811" s="17"/>
      <c r="J11811" s="17"/>
      <c r="K11811" s="17"/>
      <c r="L11811" s="17"/>
      <c r="M11811" s="17"/>
      <c r="N11811" s="17"/>
      <c r="O11811" s="17"/>
    </row>
    <row r="11812" spans="1:15" ht="15.75" customHeight="1" x14ac:dyDescent="0.25">
      <c r="A11812" s="47">
        <v>18</v>
      </c>
      <c r="B11812" s="49" t="s">
        <v>2087</v>
      </c>
      <c r="C11812" s="50" t="s">
        <v>452</v>
      </c>
      <c r="D11812" s="194">
        <v>6</v>
      </c>
      <c r="E11812" s="194">
        <v>4</v>
      </c>
      <c r="F11812" s="43">
        <v>23</v>
      </c>
      <c r="G11812" s="43">
        <v>1</v>
      </c>
      <c r="H11812" s="45">
        <f>+G11812*F11812</f>
      </c>
      <c r="I11812" s="17"/>
      <c r="J11812" s="17"/>
      <c r="K11812" s="17"/>
      <c r="L11812" s="17"/>
      <c r="M11812" s="17"/>
      <c r="N11812" s="17"/>
      <c r="O11812" s="17"/>
    </row>
    <row r="11813" spans="1:15" ht="15.75" customHeight="1" x14ac:dyDescent="0.25">
      <c r="A11813" s="47">
        <v>19</v>
      </c>
      <c r="B11813" s="49" t="s">
        <v>2087</v>
      </c>
      <c r="C11813" s="50" t="s">
        <v>452</v>
      </c>
      <c r="D11813" s="194"/>
      <c r="E11813" s="194"/>
      <c r="F11813" s="43">
        <v>1</v>
      </c>
      <c r="G11813" s="224" t="s">
        <v>571</v>
      </c>
      <c r="H11813" s="45"/>
      <c r="I11813" s="17"/>
      <c r="J11813" s="17"/>
      <c r="K11813" s="17"/>
      <c r="L11813" s="17"/>
      <c r="M11813" s="17"/>
      <c r="N11813" s="17"/>
      <c r="O11813" s="17"/>
    </row>
    <row r="11814" spans="1:15" ht="15.75" customHeight="1" x14ac:dyDescent="0.25">
      <c r="A11814" s="47">
        <v>20</v>
      </c>
      <c r="B11814" s="49" t="s">
        <v>2088</v>
      </c>
      <c r="C11814" s="50" t="s">
        <v>461</v>
      </c>
      <c r="D11814" s="194">
        <v>4</v>
      </c>
      <c r="E11814" s="194">
        <v>6</v>
      </c>
      <c r="F11814" s="43">
        <v>23</v>
      </c>
      <c r="G11814" s="43">
        <v>1</v>
      </c>
      <c r="H11814" s="45">
        <f>+G11814*F11814</f>
      </c>
      <c r="I11814" s="17"/>
      <c r="J11814" s="17"/>
      <c r="K11814" s="17"/>
      <c r="L11814" s="17"/>
      <c r="M11814" s="17"/>
      <c r="N11814" s="17"/>
      <c r="O11814" s="17"/>
    </row>
    <row r="11815" spans="1:15" ht="15.75" customHeight="1" x14ac:dyDescent="0.25">
      <c r="A11815" s="47">
        <v>21</v>
      </c>
      <c r="B11815" s="49" t="s">
        <v>2088</v>
      </c>
      <c r="C11815" s="50" t="s">
        <v>461</v>
      </c>
      <c r="D11815" s="194"/>
      <c r="E11815" s="194"/>
      <c r="F11815" s="43">
        <v>1</v>
      </c>
      <c r="G11815" s="224" t="s">
        <v>571</v>
      </c>
      <c r="H11815" s="45"/>
      <c r="I11815" s="17"/>
      <c r="J11815" s="17"/>
      <c r="K11815" s="17"/>
      <c r="L11815" s="17"/>
      <c r="M11815" s="17"/>
      <c r="N11815" s="17"/>
      <c r="O11815" s="17"/>
    </row>
    <row r="11816" spans="1:15" ht="15.75" customHeight="1" x14ac:dyDescent="0.25">
      <c r="A11816" s="47"/>
      <c r="B11816" s="79" t="s">
        <v>2089</v>
      </c>
      <c r="C11816" s="80"/>
      <c r="D11816" s="194"/>
      <c r="E11816" s="194"/>
      <c r="F11816" s="43"/>
      <c r="G11816" s="224"/>
      <c r="H11816" s="45"/>
      <c r="I11816" s="17"/>
      <c r="J11816" s="17"/>
      <c r="K11816" s="17"/>
      <c r="L11816" s="17"/>
      <c r="M11816" s="17"/>
      <c r="N11816" s="17"/>
      <c r="O11816" s="17"/>
    </row>
    <row r="11817" spans="1:15" ht="15.75" customHeight="1" x14ac:dyDescent="0.25">
      <c r="A11817" s="47">
        <v>22</v>
      </c>
      <c r="B11817" s="49" t="s">
        <v>2090</v>
      </c>
      <c r="C11817" s="1047" t="s">
        <v>472</v>
      </c>
      <c r="D11817" s="194"/>
      <c r="E11817" s="194" t="s">
        <v>2091</v>
      </c>
      <c r="F11817" s="50">
        <f>96*2</f>
      </c>
      <c r="G11817" s="43">
        <v>1</v>
      </c>
      <c r="H11817" s="45">
        <f>+G11817*F11817</f>
      </c>
      <c r="I11817" s="17"/>
      <c r="J11817" s="17"/>
      <c r="K11817" s="17"/>
      <c r="L11817" s="17"/>
      <c r="M11817" s="17"/>
      <c r="N11817" s="17"/>
      <c r="O11817" s="17"/>
    </row>
    <row r="11818" spans="1:15" ht="15.75" customHeight="1" x14ac:dyDescent="0.25">
      <c r="A11818" s="47">
        <v>23</v>
      </c>
      <c r="B11818" s="49" t="s">
        <v>2090</v>
      </c>
      <c r="C11818" s="1047" t="s">
        <v>472</v>
      </c>
      <c r="D11818" s="194"/>
      <c r="E11818" s="194"/>
      <c r="F11818" s="50">
        <v>8</v>
      </c>
      <c r="G11818" s="224" t="s">
        <v>571</v>
      </c>
      <c r="H11818" s="45"/>
      <c r="I11818" s="17"/>
      <c r="J11818" s="17"/>
      <c r="K11818" s="17"/>
      <c r="L11818" s="17"/>
      <c r="M11818" s="17"/>
      <c r="N11818" s="17"/>
      <c r="O11818" s="17"/>
    </row>
    <row r="11819" spans="1:15" ht="15.75" customHeight="1" x14ac:dyDescent="0.25">
      <c r="A11819" s="47">
        <v>24</v>
      </c>
      <c r="B11819" s="49" t="s">
        <v>2092</v>
      </c>
      <c r="C11819" s="50" t="s">
        <v>482</v>
      </c>
      <c r="D11819" s="194">
        <v>3</v>
      </c>
      <c r="E11819" s="194">
        <v>100</v>
      </c>
      <c r="F11819" s="50">
        <v>300</v>
      </c>
      <c r="G11819" s="43">
        <v>1</v>
      </c>
      <c r="H11819" s="45">
        <f t="shared" ref="H11819:H11820" si="455">+G11819*F11819</f>
      </c>
      <c r="I11819" s="17"/>
      <c r="J11819" s="17"/>
      <c r="K11819" s="17"/>
      <c r="L11819" s="17"/>
      <c r="M11819" s="17"/>
      <c r="N11819" s="17"/>
      <c r="O11819" s="17"/>
    </row>
    <row r="11820" spans="1:15" ht="15.75" customHeight="1" x14ac:dyDescent="0.25">
      <c r="A11820" s="47">
        <v>25</v>
      </c>
      <c r="B11820" s="49" t="s">
        <v>2093</v>
      </c>
      <c r="C11820" s="50" t="s">
        <v>1000</v>
      </c>
      <c r="D11820" s="194">
        <v>1</v>
      </c>
      <c r="E11820" s="194">
        <v>200</v>
      </c>
      <c r="F11820" s="50">
        <v>190</v>
      </c>
      <c r="G11820" s="43">
        <v>1</v>
      </c>
      <c r="H11820" s="45">
        <f t="shared" si="455"/>
      </c>
      <c r="I11820" s="17"/>
      <c r="J11820" s="17"/>
      <c r="K11820" s="17"/>
      <c r="L11820" s="17"/>
      <c r="M11820" s="17"/>
      <c r="N11820" s="17"/>
      <c r="O11820" s="17"/>
    </row>
    <row r="11821" spans="1:15" ht="15.75" customHeight="1" x14ac:dyDescent="0.25">
      <c r="A11821" s="47">
        <v>26</v>
      </c>
      <c r="B11821" s="49" t="s">
        <v>2093</v>
      </c>
      <c r="C11821" s="50" t="s">
        <v>1000</v>
      </c>
      <c r="D11821" s="194"/>
      <c r="E11821" s="194"/>
      <c r="F11821" s="43">
        <v>10</v>
      </c>
      <c r="G11821" s="224" t="s">
        <v>571</v>
      </c>
      <c r="H11821" s="45"/>
      <c r="I11821" s="17"/>
      <c r="J11821" s="17"/>
      <c r="K11821" s="17"/>
      <c r="L11821" s="17"/>
      <c r="M11821" s="17"/>
      <c r="N11821" s="17"/>
      <c r="O11821" s="17"/>
    </row>
    <row r="11822" spans="1:15" ht="15.75" customHeight="1" x14ac:dyDescent="0.25">
      <c r="A11822" s="47"/>
      <c r="B11822" s="51"/>
      <c r="C11822" s="49"/>
      <c r="D11822" s="50"/>
      <c r="E11822" s="50"/>
      <c r="F11822" s="50"/>
      <c r="G11822" s="50"/>
      <c r="H11822" s="45">
        <f>+G11822*F11822</f>
      </c>
      <c r="I11822" s="17"/>
    </row>
    <row r="11823" spans="1:15" ht="15.75" customHeight="1" x14ac:dyDescent="0.25">
      <c r="A11823" s="83"/>
      <c r="B11823" s="84"/>
      <c r="C11823" s="17"/>
      <c r="D11823" s="58"/>
      <c r="E11823" s="58"/>
      <c r="F11823" s="18"/>
      <c r="G11823" s="58"/>
      <c r="H11823" s="61"/>
      <c r="I11823" s="17"/>
    </row>
    <row r="11824" spans="1:15" ht="15.75" customHeight="1" x14ac:dyDescent="0.25">
      <c r="A11824" s="62"/>
      <c r="B11824" s="63"/>
      <c r="C11824" s="64" t="s">
        <v>58</v>
      </c>
      <c r="D11824" s="328">
        <f>SUM(D11793:D11823)</f>
      </c>
      <c r="E11824" s="65"/>
      <c r="F11824" s="328"/>
      <c r="G11824" s="67"/>
      <c r="H11824" s="328">
        <f>SUM(H11794:H11823)</f>
      </c>
      <c r="I11824" s="17"/>
    </row>
    <row r="11825" spans="1:8" ht="15.75" customHeight="1" x14ac:dyDescent="0.25">
      <c r="A11825" s="69"/>
      <c r="B11825" s="70"/>
      <c r="C11825" s="70"/>
      <c r="D11825" s="71"/>
      <c r="E11825" s="70"/>
      <c r="F11825" s="72"/>
      <c r="G11825" s="73"/>
      <c r="H11825" s="74"/>
    </row>
    <row r="11826" spans="1:8" ht="15.75" customHeight="1" x14ac:dyDescent="0.25">
      <c r="A11826" s="85" t="s">
        <v>72</v>
      </c>
      <c r="B11826" s="85"/>
      <c r="C11826" s="85"/>
      <c r="D11826" s="85"/>
      <c r="E11826" s="85"/>
      <c r="F11826" s="85"/>
      <c r="G11826" s="85"/>
      <c r="H11826" s="85"/>
    </row>
    <row r="11827" spans="1:8" ht="15.75" customHeight="1" x14ac:dyDescent="0.25">
      <c r="A11827" s="76"/>
      <c r="B11827" s="76"/>
      <c r="C11827" s="76"/>
      <c r="D11827" s="77" t="s">
        <v>59</v>
      </c>
      <c r="E11827" s="76" t="s">
        <v>60</v>
      </c>
      <c r="F11827" s="76"/>
      <c r="G11827" s="17"/>
      <c r="H11827" s="25"/>
    </row>
    <row r="11828" spans="1:8" ht="15.75" customHeight="1" x14ac:dyDescent="0.25">
      <c r="A11828" s="17"/>
      <c r="B11828" s="17"/>
      <c r="C11828" s="17"/>
      <c r="D11828" s="18"/>
      <c r="E11828" s="17"/>
      <c r="F11828" s="17"/>
      <c r="G11828" s="17"/>
      <c r="H11828" s="25"/>
    </row>
    <row r="11829" spans="1:8" ht="15.75" customHeight="1" x14ac:dyDescent="0.25">
      <c r="A11829" s="76"/>
      <c r="B11829" s="76"/>
      <c r="C11829" s="76"/>
      <c r="D11829" s="77"/>
      <c r="E11829" s="76" t="s">
        <v>61</v>
      </c>
      <c r="F11829" s="76"/>
      <c r="G11829" s="17"/>
      <c r="H11829" s="25"/>
    </row>
    <row r="11830" spans="1:8" ht="15.75" customHeight="1" x14ac:dyDescent="0.25">
      <c r="A11830" s="76"/>
      <c r="B11830" s="76"/>
      <c r="C11830" s="76"/>
      <c r="D11830" s="77"/>
      <c r="E11830" s="76"/>
      <c r="F11830" s="76"/>
      <c r="G11830" s="17"/>
      <c r="H11830" s="25"/>
    </row>
    <row r="11831" spans="1:8" ht="15.75" customHeight="1" x14ac:dyDescent="0.25">
      <c r="A11831" s="76"/>
      <c r="B11831" s="76"/>
      <c r="C11831" s="76"/>
      <c r="D11831" s="77"/>
      <c r="E11831" s="76"/>
      <c r="F11831" s="76"/>
      <c r="G11831" s="17"/>
      <c r="H11831" s="25"/>
    </row>
    <row r="11832" spans="1:8" ht="15.75" customHeight="1" x14ac:dyDescent="0.25">
      <c r="A11832" s="36" t="s">
        <v>21</v>
      </c>
      <c r="B11832" s="36"/>
      <c r="C11832" s="36"/>
      <c r="D11832" s="36"/>
      <c r="E11832" s="36"/>
      <c r="F11832" s="36"/>
      <c r="G11832" s="36"/>
      <c r="H11832" s="36"/>
    </row>
    <row r="11833" spans="1:8" ht="15.75" customHeight="1" x14ac:dyDescent="0.25">
      <c r="A11833" s="17"/>
      <c r="B11833" s="17"/>
      <c r="C11833" s="17"/>
      <c r="D11833" s="18"/>
      <c r="E11833" s="17"/>
      <c r="F11833" s="17"/>
      <c r="G11833" s="17"/>
      <c r="H11833" s="24"/>
    </row>
    <row r="11834" spans="1:8" ht="15.75" customHeight="1" x14ac:dyDescent="0.25">
      <c r="A11834" s="17"/>
      <c r="B11834" s="17"/>
      <c r="C11834" s="18"/>
      <c r="D11834" s="75"/>
      <c r="E11834" s="36"/>
      <c r="F11834" s="36"/>
      <c r="G11834" s="36"/>
      <c r="H11834" s="25"/>
    </row>
    <row r="11835" spans="1:8" ht="15.75" customHeight="1" x14ac:dyDescent="0.25">
      <c r="A11835" s="17" t="s">
        <v>28</v>
      </c>
      <c r="B11835" s="17"/>
      <c r="C11835" s="17"/>
      <c r="D11835" s="18"/>
      <c r="E11835" s="17"/>
      <c r="F11835" s="19" t="s">
        <v>24</v>
      </c>
      <c r="G11835" s="21" t="s">
        <v>1564</v>
      </c>
      <c r="H11835" s="22"/>
    </row>
    <row r="11836" spans="1:8" ht="15.75" customHeight="1" x14ac:dyDescent="0.25">
      <c r="A11836" s="17" t="inlineStr">
        <is>
          <t>Dealer-009</t>
        </is>
      </c>
      <c r="B11836" s="17"/>
      <c r="C11836" s="17" t="inlineStr">
        <is>
          <t>ATTN: Contact-001</t>
        </is>
      </c>
      <c r="D11836" s="18"/>
      <c r="E11836" s="17"/>
      <c r="F11836" s="19" t="s">
        <v>29</v>
      </c>
      <c r="G11836" s="17" t="s">
        <v>1569</v>
      </c>
      <c r="H11836" s="18"/>
    </row>
    <row r="11837" spans="1:8" ht="15.75" customHeight="1" x14ac:dyDescent="0.25">
      <c r="A11837" s="17" t="inlineStr">
        <is>
          <t>Address line (redacted)</t>
        </is>
      </c>
      <c r="B11837" s="17"/>
      <c r="C11837" s="17"/>
      <c r="D11837" s="18"/>
      <c r="E11837" s="19"/>
      <c r="F11837" s="17"/>
      <c r="G11837" s="17"/>
      <c r="H11837" s="25"/>
    </row>
    <row r="11838" spans="1:8" ht="15.75" customHeight="1" x14ac:dyDescent="0.25">
      <c r="A11838" s="17" t="inlineStr">
        <is>
          <t>Address line (redacted)</t>
        </is>
      </c>
      <c r="B11838" s="17"/>
      <c r="C11838" s="17"/>
      <c r="D11838" s="24"/>
      <c r="E11838" s="17"/>
      <c r="F11838" s="18"/>
      <c r="G11838" s="17"/>
      <c r="H11838" s="25"/>
    </row>
    <row r="11839" spans="1:8" ht="15.75" customHeight="1" x14ac:dyDescent="0.25">
      <c r="D11839" s="24"/>
      <c r="E11839" s="17"/>
      <c r="F11839" s="18"/>
      <c r="G11839" s="17"/>
      <c r="H11839" s="25"/>
    </row>
    <row r="11840" spans="1:8" ht="15.75" customHeight="1" x14ac:dyDescent="0.25">
      <c r="A11840" s="17" t="s">
        <v>34</v>
      </c>
      <c r="B11840" s="17"/>
      <c r="C11840" s="17"/>
      <c r="D11840" s="18"/>
      <c r="E11840" s="17"/>
      <c r="F11840" s="18"/>
      <c r="G11840" s="17"/>
      <c r="H11840" s="25"/>
    </row>
    <row r="11841" spans="1:8" ht="15.75" customHeight="1" x14ac:dyDescent="0.25">
      <c r="A11841" s="17"/>
      <c r="B11841" s="17"/>
      <c r="C11841" s="17"/>
      <c r="D11841" s="18"/>
      <c r="E11841" s="17"/>
      <c r="F11841" s="18"/>
      <c r="G11841" s="17"/>
      <c r="H11841" s="25"/>
    </row>
    <row r="11842" spans="1:8" ht="15.75" customHeight="1" x14ac:dyDescent="0.25">
      <c r="A11842" s="17" t="s">
        <v>35</v>
      </c>
      <c r="B11842" s="17"/>
      <c r="C11842" s="17"/>
      <c r="D11842" s="18"/>
      <c r="E11842" s="17"/>
      <c r="F11842" s="18"/>
      <c r="G11842" s="17"/>
      <c r="H11842" s="25"/>
    </row>
    <row r="11843" spans="1:8" ht="15.75" customHeight="1" x14ac:dyDescent="0.25">
      <c r="A11843" s="17" t="s">
        <v>36</v>
      </c>
      <c r="B11843" s="17"/>
      <c r="C11843" s="17"/>
      <c r="D11843" s="18"/>
      <c r="E11843" s="17"/>
      <c r="F11843" s="18"/>
      <c r="G11843" s="17"/>
      <c r="H11843" s="25"/>
    </row>
    <row r="11844" spans="1:8" ht="15.75" customHeight="1" x14ac:dyDescent="0.25">
      <c r="A11844" s="17"/>
      <c r="B11844" s="17"/>
      <c r="C11844" s="17"/>
      <c r="D11844" s="18"/>
      <c r="E11844" s="17"/>
      <c r="F11844" s="18"/>
      <c r="G11844" s="17"/>
      <c r="H11844" s="25"/>
    </row>
    <row r="11845" spans="1:8" ht="15.75" customHeight="1" x14ac:dyDescent="0.25">
      <c r="A11845" s="26" t="s">
        <v>37</v>
      </c>
      <c r="B11845" s="27" t="s">
        <v>38</v>
      </c>
      <c r="C11845" s="27"/>
      <c r="D11845" s="28" t="s">
        <v>39</v>
      </c>
      <c r="E11845" s="29" t="s">
        <v>40</v>
      </c>
      <c r="F11845" s="30" t="s">
        <v>41</v>
      </c>
      <c r="G11845" s="31" t="s">
        <v>42</v>
      </c>
      <c r="H11845" s="33" t="s">
        <v>43</v>
      </c>
    </row>
    <row r="11846" spans="1:8" ht="15.75" customHeight="1" x14ac:dyDescent="0.25">
      <c r="A11846" s="34"/>
      <c r="B11846" s="35"/>
      <c r="C11846" s="36"/>
      <c r="D11846" s="37"/>
      <c r="E11846" s="37"/>
      <c r="F11846" s="38"/>
      <c r="G11846" s="39"/>
      <c r="H11846" s="40"/>
    </row>
    <row r="11847" spans="1:8" ht="15.75" customHeight="1" x14ac:dyDescent="0.25">
      <c r="A11847" s="47"/>
      <c r="B11847" s="79" t="s">
        <v>44</v>
      </c>
      <c r="C11847" s="80"/>
      <c r="D11847" s="50"/>
      <c r="E11847" s="50"/>
      <c r="F11847" s="50"/>
      <c r="G11847" s="50"/>
      <c r="H11847" s="45"/>
    </row>
    <row r="11848" spans="1:8" ht="15.75" customHeight="1" x14ac:dyDescent="0.25">
      <c r="A11848" s="47">
        <v>1</v>
      </c>
      <c r="B11848" s="51" t="s">
        <v>2094</v>
      </c>
      <c r="C11848" s="323" t="s">
        <v>349</v>
      </c>
      <c r="D11848" s="50">
        <v>5</v>
      </c>
      <c r="E11848" s="50">
        <v>10</v>
      </c>
      <c r="F11848" s="50">
        <v>40</v>
      </c>
      <c r="G11848" s="50">
        <v>1</v>
      </c>
      <c r="H11848" s="81">
        <f>+G11848*F11848</f>
      </c>
    </row>
    <row r="11849" spans="1:8" ht="15.75" customHeight="1" x14ac:dyDescent="0.25">
      <c r="A11849" s="47">
        <v>2</v>
      </c>
      <c r="B11849" s="51" t="s">
        <v>2094</v>
      </c>
      <c r="C11849" s="323" t="s">
        <v>349</v>
      </c>
      <c r="D11849" s="50"/>
      <c r="E11849" s="50"/>
      <c r="F11849" s="50">
        <v>10</v>
      </c>
      <c r="G11849" s="224" t="s">
        <v>571</v>
      </c>
      <c r="H11849" s="81"/>
    </row>
    <row r="11850" spans="1:8" ht="15.75" customHeight="1" x14ac:dyDescent="0.25">
      <c r="A11850" s="47">
        <v>3</v>
      </c>
      <c r="B11850" s="51" t="s">
        <v>1578</v>
      </c>
      <c r="C11850" s="323" t="s">
        <v>349</v>
      </c>
      <c r="D11850" s="50">
        <v>5</v>
      </c>
      <c r="E11850" s="50">
        <v>10</v>
      </c>
      <c r="F11850" s="50">
        <f>19*2</f>
      </c>
      <c r="G11850" s="50">
        <v>1</v>
      </c>
      <c r="H11850" s="81">
        <f>+G11850*F11850</f>
      </c>
    </row>
    <row r="11851" spans="1:8" ht="15.75" customHeight="1" x14ac:dyDescent="0.25">
      <c r="A11851" s="47">
        <v>4</v>
      </c>
      <c r="B11851" s="51" t="s">
        <v>1578</v>
      </c>
      <c r="C11851" s="323" t="s">
        <v>349</v>
      </c>
      <c r="D11851" s="50"/>
      <c r="E11851" s="50"/>
      <c r="F11851" s="50">
        <v>12</v>
      </c>
      <c r="G11851" s="224" t="s">
        <v>571</v>
      </c>
      <c r="H11851" s="81"/>
    </row>
    <row r="11852" spans="1:8" ht="13.5" customHeight="1" x14ac:dyDescent="0.25">
      <c r="A11852" s="47">
        <v>5</v>
      </c>
      <c r="B11852" s="324" t="s">
        <v>1525</v>
      </c>
      <c r="C11852" s="323" t="s">
        <v>349</v>
      </c>
      <c r="D11852" s="50">
        <v>2.5</v>
      </c>
      <c r="E11852" s="50">
        <v>10</v>
      </c>
      <c r="F11852" s="50">
        <v>19</v>
      </c>
      <c r="G11852" s="50">
        <v>1</v>
      </c>
      <c r="H11852" s="81">
        <f>+G11852*F11852</f>
      </c>
    </row>
    <row r="11853" spans="1:8" ht="13.5" customHeight="1" x14ac:dyDescent="0.25">
      <c r="A11853" s="47">
        <v>6</v>
      </c>
      <c r="B11853" s="324" t="s">
        <v>1525</v>
      </c>
      <c r="C11853" s="323" t="s">
        <v>349</v>
      </c>
      <c r="D11853" s="50"/>
      <c r="E11853" s="50"/>
      <c r="F11853" s="50">
        <v>6</v>
      </c>
      <c r="G11853" s="224" t="s">
        <v>571</v>
      </c>
      <c r="H11853" s="81"/>
    </row>
    <row r="11854" spans="1:8" ht="15.75" customHeight="1" x14ac:dyDescent="0.25">
      <c r="A11854" s="47">
        <v>7</v>
      </c>
      <c r="B11854" s="324" t="s">
        <v>2097</v>
      </c>
      <c r="C11854" s="323" t="s">
        <v>349</v>
      </c>
      <c r="D11854" s="50">
        <v>2.5</v>
      </c>
      <c r="E11854" s="50">
        <v>10</v>
      </c>
      <c r="F11854" s="50">
        <v>20</v>
      </c>
      <c r="G11854" s="50">
        <v>1</v>
      </c>
      <c r="H11854" s="81">
        <f>+G11854*F11854</f>
      </c>
    </row>
    <row r="11855" spans="1:8" ht="15.75" customHeight="1" x14ac:dyDescent="0.25">
      <c r="A11855" s="47">
        <v>8</v>
      </c>
      <c r="B11855" s="324" t="s">
        <v>2097</v>
      </c>
      <c r="C11855" s="323" t="s">
        <v>349</v>
      </c>
      <c r="D11855" s="50"/>
      <c r="E11855" s="50"/>
      <c r="F11855" s="50">
        <v>5</v>
      </c>
      <c r="G11855" s="224" t="s">
        <v>571</v>
      </c>
      <c r="H11855" s="81"/>
    </row>
    <row r="11856" spans="1:8" ht="15.75" customHeight="1" x14ac:dyDescent="0.25">
      <c r="A11856" s="47">
        <v>9</v>
      </c>
      <c r="B11856" s="324" t="s">
        <v>1779</v>
      </c>
      <c r="C11856" s="323" t="s">
        <v>377</v>
      </c>
      <c r="D11856" s="50">
        <v>5</v>
      </c>
      <c r="E11856" s="50">
        <v>5</v>
      </c>
      <c r="F11856" s="50">
        <v>21</v>
      </c>
      <c r="G11856" s="50">
        <v>1</v>
      </c>
      <c r="H11856" s="81">
        <f>+G11856*F11856</f>
      </c>
    </row>
    <row r="11857" spans="1:15" ht="15.75" customHeight="1" x14ac:dyDescent="0.25">
      <c r="A11857" s="47">
        <v>10</v>
      </c>
      <c r="B11857" s="324" t="s">
        <v>1779</v>
      </c>
      <c r="C11857" s="323" t="s">
        <v>377</v>
      </c>
      <c r="D11857" s="50"/>
      <c r="E11857" s="50"/>
      <c r="F11857" s="50">
        <v>4</v>
      </c>
      <c r="G11857" s="224" t="s">
        <v>571</v>
      </c>
      <c r="H11857" s="81"/>
    </row>
    <row r="11858" spans="1:15" ht="15.75" customHeight="1" x14ac:dyDescent="0.25">
      <c r="A11858" s="47">
        <v>11</v>
      </c>
      <c r="B11858" s="324" t="s">
        <v>160</v>
      </c>
      <c r="C11858" s="323" t="s">
        <v>1512</v>
      </c>
      <c r="D11858" s="50">
        <v>5</v>
      </c>
      <c r="E11858" s="50">
        <v>5</v>
      </c>
      <c r="F11858" s="50">
        <v>21</v>
      </c>
      <c r="G11858" s="50">
        <v>1</v>
      </c>
      <c r="H11858" s="81">
        <f>+G11858*F11858</f>
      </c>
    </row>
    <row r="11859" spans="1:15" ht="15.75" customHeight="1" x14ac:dyDescent="0.25">
      <c r="A11859" s="47">
        <v>12</v>
      </c>
      <c r="B11859" s="324" t="s">
        <v>160</v>
      </c>
      <c r="C11859" s="323" t="s">
        <v>1512</v>
      </c>
      <c r="D11859" s="50"/>
      <c r="E11859" s="50"/>
      <c r="F11859" s="50">
        <v>4</v>
      </c>
      <c r="G11859" s="224" t="s">
        <v>571</v>
      </c>
      <c r="H11859" s="81"/>
    </row>
    <row r="11860" spans="1:15" ht="15.75" customHeight="1" x14ac:dyDescent="0.25">
      <c r="A11860" s="47">
        <v>13</v>
      </c>
      <c r="B11860" s="324" t="s">
        <v>88</v>
      </c>
      <c r="C11860" s="651" t="s">
        <v>89</v>
      </c>
      <c r="D11860" s="50">
        <v>3</v>
      </c>
      <c r="E11860" s="50">
        <v>5</v>
      </c>
      <c r="F11860" s="50">
        <v>13.25</v>
      </c>
      <c r="G11860" s="50">
        <v>1</v>
      </c>
      <c r="H11860" s="81">
        <f>+G11860*F11860</f>
      </c>
    </row>
    <row r="11861" spans="1:15" ht="15.75" customHeight="1" x14ac:dyDescent="0.25">
      <c r="A11861" s="47">
        <v>14</v>
      </c>
      <c r="B11861" s="324" t="s">
        <v>88</v>
      </c>
      <c r="C11861" s="651" t="s">
        <v>89</v>
      </c>
      <c r="D11861" s="50"/>
      <c r="E11861" s="50"/>
      <c r="F11861" s="50">
        <v>1.75</v>
      </c>
      <c r="G11861" s="224" t="s">
        <v>571</v>
      </c>
      <c r="H11861" s="81"/>
    </row>
    <row r="11862" spans="1:15" ht="15.75" customHeight="1" x14ac:dyDescent="0.25">
      <c r="A11862" s="47">
        <v>15</v>
      </c>
      <c r="B11862" s="324" t="s">
        <v>588</v>
      </c>
      <c r="C11862" s="323" t="s">
        <v>383</v>
      </c>
      <c r="D11862" s="50">
        <v>5</v>
      </c>
      <c r="E11862" s="50">
        <v>5</v>
      </c>
      <c r="F11862" s="50">
        <v>21</v>
      </c>
      <c r="G11862" s="50">
        <v>1</v>
      </c>
      <c r="H11862" s="81">
        <f>+G11862*F11862</f>
      </c>
    </row>
    <row r="11863" spans="1:15" ht="15.75" customHeight="1" x14ac:dyDescent="0.25">
      <c r="A11863" s="47">
        <v>16</v>
      </c>
      <c r="B11863" s="324" t="s">
        <v>588</v>
      </c>
      <c r="C11863" s="323" t="s">
        <v>383</v>
      </c>
      <c r="D11863" s="50"/>
      <c r="E11863" s="50"/>
      <c r="F11863" s="50">
        <v>4</v>
      </c>
      <c r="G11863" s="224" t="s">
        <v>571</v>
      </c>
      <c r="H11863" s="81"/>
    </row>
    <row r="11864" spans="1:15" ht="15.75" customHeight="1" x14ac:dyDescent="0.25">
      <c r="A11864" s="47">
        <v>17</v>
      </c>
      <c r="B11864" s="324" t="s">
        <v>322</v>
      </c>
      <c r="C11864" s="323" t="s">
        <v>361</v>
      </c>
      <c r="D11864" s="50">
        <v>3</v>
      </c>
      <c r="E11864" s="50">
        <v>5</v>
      </c>
      <c r="F11864" s="50">
        <v>13.25</v>
      </c>
      <c r="G11864" s="50">
        <v>1</v>
      </c>
      <c r="H11864" s="81">
        <f>+G11864*F11864</f>
      </c>
    </row>
    <row r="11865" spans="1:15" ht="15.75" customHeight="1" x14ac:dyDescent="0.25">
      <c r="A11865" s="47">
        <v>18</v>
      </c>
      <c r="B11865" s="324" t="s">
        <v>322</v>
      </c>
      <c r="C11865" s="323" t="s">
        <v>361</v>
      </c>
      <c r="D11865" s="50"/>
      <c r="E11865" s="50"/>
      <c r="F11865" s="50">
        <v>1.75</v>
      </c>
      <c r="G11865" s="224" t="s">
        <v>571</v>
      </c>
      <c r="H11865" s="81"/>
    </row>
    <row r="11866" spans="1:15" ht="15.75" customHeight="1" x14ac:dyDescent="0.25">
      <c r="A11866" s="47">
        <v>19</v>
      </c>
      <c r="B11866" s="324" t="s">
        <v>2098</v>
      </c>
      <c r="C11866" s="323" t="s">
        <v>357</v>
      </c>
      <c r="D11866" s="50">
        <v>3</v>
      </c>
      <c r="E11866" s="50">
        <v>5</v>
      </c>
      <c r="F11866" s="50">
        <v>13.25</v>
      </c>
      <c r="G11866" s="50">
        <v>1</v>
      </c>
      <c r="H11866" s="81">
        <f>+G11866*F11866</f>
      </c>
    </row>
    <row r="11867" spans="1:15" ht="15.75" customHeight="1" x14ac:dyDescent="0.25">
      <c r="A11867" s="47">
        <v>20</v>
      </c>
      <c r="B11867" s="324" t="s">
        <v>2098</v>
      </c>
      <c r="C11867" s="323" t="s">
        <v>357</v>
      </c>
      <c r="D11867" s="50"/>
      <c r="E11867" s="50"/>
      <c r="F11867" s="50">
        <v>1.75</v>
      </c>
      <c r="G11867" s="224" t="s">
        <v>571</v>
      </c>
      <c r="H11867" s="81"/>
    </row>
    <row r="11868" spans="1:15" ht="15.75" customHeight="1" x14ac:dyDescent="0.25">
      <c r="A11868" s="47">
        <v>21</v>
      </c>
      <c r="B11868" s="82" t="s">
        <v>590</v>
      </c>
      <c r="C11868" s="323" t="s">
        <v>415</v>
      </c>
      <c r="D11868" s="50">
        <v>5</v>
      </c>
      <c r="E11868" s="50">
        <v>5</v>
      </c>
      <c r="F11868" s="50">
        <v>21</v>
      </c>
      <c r="G11868" s="50">
        <v>1</v>
      </c>
      <c r="H11868" s="81">
        <f>+G11868*F11868</f>
      </c>
    </row>
    <row r="11869" spans="1:15" ht="15.75" customHeight="1" x14ac:dyDescent="0.25">
      <c r="A11869" s="47">
        <v>22</v>
      </c>
      <c r="B11869" s="82" t="s">
        <v>590</v>
      </c>
      <c r="C11869" s="323" t="s">
        <v>415</v>
      </c>
      <c r="D11869" s="50"/>
      <c r="E11869" s="50"/>
      <c r="F11869" s="50">
        <v>4</v>
      </c>
      <c r="G11869" s="224" t="s">
        <v>571</v>
      </c>
      <c r="H11869" s="81"/>
    </row>
    <row r="11870" spans="1:15" ht="15.75" customHeight="1" x14ac:dyDescent="0.25">
      <c r="A11870" s="47"/>
      <c r="B11870" s="82"/>
      <c r="C11870" s="49"/>
      <c r="D11870" s="50"/>
      <c r="E11870" s="50"/>
      <c r="F11870" s="50"/>
      <c r="G11870" s="50"/>
      <c r="H11870" s="81"/>
    </row>
    <row r="11871" spans="1:15" ht="15.75" customHeight="1" x14ac:dyDescent="0.25">
      <c r="A11871" s="83"/>
      <c r="B11871" s="84"/>
      <c r="C11871" s="17"/>
      <c r="D11871" s="58"/>
      <c r="E11871" s="58"/>
      <c r="F11871" s="18"/>
      <c r="G11871" s="58"/>
      <c r="H11871" s="61"/>
    </row>
    <row r="11872" spans="1:15" ht="15.75" customHeight="1" x14ac:dyDescent="0.25">
      <c r="A11872" s="62"/>
      <c r="B11872" s="63"/>
      <c r="C11872" s="64" t="s">
        <v>58</v>
      </c>
      <c r="D11872" s="65">
        <f>SUM(D11847:D11871)</f>
      </c>
      <c r="E11872" s="65"/>
      <c r="F11872" s="66"/>
      <c r="G11872" s="67"/>
      <c r="H11872" s="328">
        <f>SUM(H11848:H11871)</f>
      </c>
      <c r="I11872" s="78"/>
      <c r="J11872" s="78"/>
      <c r="K11872" s="78"/>
      <c r="L11872" s="78"/>
      <c r="M11872" s="78"/>
      <c r="N11872" s="78"/>
      <c r="O11872" s="78"/>
    </row>
    <row r="11873" spans="1:8" ht="15.75" customHeight="1" x14ac:dyDescent="0.25">
      <c r="A11873" s="69"/>
      <c r="B11873" s="70"/>
      <c r="C11873" s="70"/>
      <c r="D11873" s="71"/>
      <c r="E11873" s="70"/>
      <c r="F11873" s="72"/>
      <c r="G11873" s="73"/>
      <c r="H11873" s="74"/>
    </row>
    <row r="11874" spans="1:8" ht="15.75" customHeight="1" x14ac:dyDescent="0.25">
      <c r="A11874" s="85" t="s">
        <v>72</v>
      </c>
      <c r="B11874" s="85"/>
      <c r="C11874" s="85"/>
      <c r="D11874" s="85"/>
      <c r="E11874" s="85"/>
      <c r="F11874" s="85"/>
      <c r="G11874" s="85"/>
      <c r="H11874" s="85"/>
    </row>
    <row r="11875" spans="1:8" ht="15.75" customHeight="1" x14ac:dyDescent="0.25">
      <c r="A11875" s="76"/>
      <c r="B11875" s="76"/>
      <c r="C11875" s="76"/>
      <c r="D11875" s="77" t="s">
        <v>59</v>
      </c>
      <c r="E11875" s="76" t="s">
        <v>60</v>
      </c>
      <c r="F11875" s="76"/>
      <c r="G11875" s="17"/>
      <c r="H11875" s="25"/>
    </row>
    <row r="11876" spans="1:8" ht="15.75" customHeight="1" x14ac:dyDescent="0.25">
      <c r="A11876" s="17"/>
      <c r="B11876" s="17"/>
      <c r="C11876" s="17"/>
      <c r="D11876" s="18"/>
      <c r="E11876" s="17"/>
      <c r="F11876" s="17"/>
      <c r="G11876" s="17"/>
      <c r="H11876" s="25"/>
    </row>
    <row r="11877" spans="1:8" ht="15.75" customHeight="1" x14ac:dyDescent="0.25">
      <c r="A11877" s="76"/>
      <c r="B11877" s="76"/>
      <c r="C11877" s="76"/>
      <c r="D11877" s="77"/>
      <c r="E11877" s="76" t="s">
        <v>61</v>
      </c>
      <c r="F11877" s="76"/>
      <c r="G11877" s="17"/>
      <c r="H11877" s="25"/>
    </row>
    <row r="11878" spans="1:8" ht="15.75" customHeight="1" x14ac:dyDescent="0.25">
      <c r="A11878" s="36" t="s">
        <v>21</v>
      </c>
      <c r="B11878" s="36"/>
      <c r="C11878" s="36"/>
      <c r="D11878" s="36"/>
      <c r="E11878" s="36"/>
      <c r="F11878" s="36"/>
      <c r="G11878" s="36"/>
      <c r="H11878" s="36"/>
    </row>
    <row r="11879" spans="1:8" ht="15.75" customHeight="1" x14ac:dyDescent="0.25">
      <c r="A11879" s="17"/>
      <c r="B11879" s="17"/>
      <c r="C11879" s="17"/>
      <c r="D11879" s="18"/>
      <c r="E11879" s="17"/>
      <c r="F11879" s="17"/>
      <c r="G11879" s="17"/>
      <c r="H11879" s="24"/>
    </row>
    <row r="11880" spans="1:8" ht="15.75" customHeight="1" x14ac:dyDescent="0.25">
      <c r="A11880" s="17"/>
      <c r="B11880" s="17"/>
      <c r="C11880" s="18"/>
      <c r="D11880" s="75"/>
      <c r="E11880" s="36"/>
      <c r="F11880" s="36"/>
      <c r="G11880" s="36"/>
      <c r="H11880" s="25"/>
    </row>
    <row r="11881" spans="1:8" ht="15.75" customHeight="1" x14ac:dyDescent="0.25">
      <c r="A11881" s="17" t="s">
        <v>28</v>
      </c>
      <c r="B11881" s="17"/>
      <c r="C11881" s="17"/>
      <c r="D11881" s="18"/>
      <c r="E11881" s="17"/>
      <c r="F11881" s="19" t="s">
        <v>24</v>
      </c>
      <c r="G11881" s="21" t="s">
        <v>1570</v>
      </c>
      <c r="H11881" s="22"/>
    </row>
    <row r="11882" spans="1:8" ht="15.75" customHeight="1" x14ac:dyDescent="0.25">
      <c r="A11882" s="17" t="inlineStr">
        <is>
          <t>Dealer-009</t>
        </is>
      </c>
      <c r="B11882" s="17"/>
      <c r="C11882" s="17" t="inlineStr">
        <is>
          <t>ATTN: Contact-001</t>
        </is>
      </c>
      <c r="D11882" s="18"/>
      <c r="E11882" s="17"/>
      <c r="F11882" s="19" t="s">
        <v>29</v>
      </c>
      <c r="G11882" s="17" t="s">
        <v>1571</v>
      </c>
      <c r="H11882" s="18"/>
    </row>
    <row r="11883" spans="1:8" ht="15.75" customHeight="1" x14ac:dyDescent="0.25">
      <c r="A11883" s="17" t="inlineStr">
        <is>
          <t>Address line (redacted)</t>
        </is>
      </c>
      <c r="B11883" s="17"/>
      <c r="C11883" s="17"/>
      <c r="D11883" s="18"/>
      <c r="E11883" s="19"/>
      <c r="F11883" s="17"/>
      <c r="G11883" s="17"/>
      <c r="H11883" s="25"/>
    </row>
    <row r="11884" spans="1:8" ht="15.75" customHeight="1" x14ac:dyDescent="0.25">
      <c r="A11884" s="17" t="inlineStr">
        <is>
          <t>Address line (redacted)</t>
        </is>
      </c>
      <c r="B11884" s="17"/>
      <c r="C11884" s="17"/>
      <c r="D11884" s="24"/>
      <c r="E11884" s="17"/>
      <c r="F11884" s="18"/>
      <c r="G11884" s="17"/>
      <c r="H11884" s="25"/>
    </row>
    <row r="11885" spans="1:8" ht="15.75" customHeight="1" x14ac:dyDescent="0.25">
      <c r="D11885" s="24"/>
      <c r="E11885" s="17"/>
      <c r="F11885" s="18"/>
      <c r="G11885" s="17"/>
      <c r="H11885" s="25"/>
    </row>
    <row r="11886" spans="1:8" ht="15.75" customHeight="1" x14ac:dyDescent="0.25">
      <c r="A11886" s="17" t="s">
        <v>34</v>
      </c>
      <c r="B11886" s="17"/>
      <c r="C11886" s="17"/>
      <c r="D11886" s="18"/>
      <c r="E11886" s="17"/>
      <c r="F11886" s="18"/>
      <c r="G11886" s="17"/>
      <c r="H11886" s="25"/>
    </row>
    <row r="11887" spans="1:8" ht="15.75" customHeight="1" x14ac:dyDescent="0.25">
      <c r="A11887" s="17"/>
      <c r="B11887" s="17"/>
      <c r="C11887" s="17"/>
      <c r="D11887" s="18"/>
      <c r="E11887" s="17"/>
      <c r="F11887" s="18"/>
      <c r="G11887" s="17"/>
      <c r="H11887" s="25"/>
    </row>
    <row r="11888" spans="1:8" ht="15.75" customHeight="1" x14ac:dyDescent="0.25">
      <c r="A11888" s="17" t="s">
        <v>35</v>
      </c>
      <c r="B11888" s="17"/>
      <c r="C11888" s="17"/>
      <c r="D11888" s="18"/>
      <c r="E11888" s="17"/>
      <c r="F11888" s="18"/>
      <c r="G11888" s="17"/>
      <c r="H11888" s="25"/>
    </row>
    <row r="11889" spans="1:9" ht="15.75" customHeight="1" x14ac:dyDescent="0.25">
      <c r="A11889" s="17" t="s">
        <v>36</v>
      </c>
      <c r="B11889" s="17"/>
      <c r="C11889" s="17"/>
      <c r="D11889" s="18"/>
      <c r="E11889" s="17"/>
      <c r="F11889" s="18"/>
      <c r="G11889" s="17"/>
      <c r="H11889" s="25"/>
    </row>
    <row r="11890" spans="1:9" ht="15.75" customHeight="1" x14ac:dyDescent="0.25">
      <c r="A11890" s="17"/>
      <c r="B11890" s="17"/>
      <c r="C11890" s="17"/>
      <c r="D11890" s="18"/>
      <c r="E11890" s="17"/>
      <c r="F11890" s="18"/>
      <c r="G11890" s="17"/>
      <c r="H11890" s="25"/>
    </row>
    <row r="11891" spans="1:9" ht="15.75" customHeight="1" x14ac:dyDescent="0.25">
      <c r="A11891" s="26" t="s">
        <v>37</v>
      </c>
      <c r="B11891" s="27" t="s">
        <v>38</v>
      </c>
      <c r="C11891" s="27"/>
      <c r="D11891" s="28" t="s">
        <v>39</v>
      </c>
      <c r="E11891" s="29" t="s">
        <v>40</v>
      </c>
      <c r="F11891" s="30" t="s">
        <v>41</v>
      </c>
      <c r="G11891" s="31" t="s">
        <v>42</v>
      </c>
      <c r="H11891" s="33" t="s">
        <v>43</v>
      </c>
    </row>
    <row r="11892" spans="1:9" ht="15.75" customHeight="1" x14ac:dyDescent="0.25">
      <c r="A11892" s="34"/>
      <c r="B11892" s="35"/>
      <c r="C11892" s="36"/>
      <c r="D11892" s="37"/>
      <c r="E11892" s="37"/>
      <c r="F11892" s="38"/>
      <c r="G11892" s="39"/>
      <c r="H11892" s="40"/>
    </row>
    <row r="11893" spans="1:9" ht="15.75" customHeight="1" x14ac:dyDescent="0.25">
      <c r="A11893" s="47"/>
      <c r="B11893" s="79" t="s">
        <v>51</v>
      </c>
      <c r="C11893" s="80"/>
      <c r="D11893" s="50"/>
      <c r="E11893" s="50"/>
      <c r="F11893" s="50"/>
      <c r="G11893" s="50"/>
      <c r="H11893" s="45"/>
    </row>
    <row r="11894" spans="1:9" ht="15.75" customHeight="1" x14ac:dyDescent="0.25">
      <c r="A11894" s="47">
        <v>1</v>
      </c>
      <c r="B11894" s="51" t="s">
        <v>2099</v>
      </c>
      <c r="C11894" s="323" t="s">
        <v>472</v>
      </c>
      <c r="D11894" s="50">
        <v>1</v>
      </c>
      <c r="E11894" s="1048" t="s">
        <v>2100</v>
      </c>
      <c r="F11894" s="50">
        <f>96*3</f>
      </c>
      <c r="G11894" s="50">
        <v>1</v>
      </c>
      <c r="H11894" s="81">
        <f>+G11894*F11894</f>
      </c>
      <c r="I11894" s="6">
        <f>150*20</f>
      </c>
    </row>
    <row r="11895" spans="1:9" ht="15.75" customHeight="1" x14ac:dyDescent="0.25">
      <c r="A11895" s="47">
        <v>2</v>
      </c>
      <c r="B11895" s="51" t="s">
        <v>2099</v>
      </c>
      <c r="C11895" s="323" t="s">
        <v>472</v>
      </c>
      <c r="D11895" s="50"/>
      <c r="E11895" s="50"/>
      <c r="F11895" s="50">
        <v>12</v>
      </c>
      <c r="G11895" s="224" t="s">
        <v>571</v>
      </c>
      <c r="H11895" s="81"/>
      <c r="I11895" s="6">
        <v>400000</v>
      </c>
    </row>
    <row r="11896" spans="1:9" ht="15.75" customHeight="1" x14ac:dyDescent="0.25">
      <c r="A11896" s="47">
        <v>3</v>
      </c>
      <c r="B11896" s="51" t="s">
        <v>334</v>
      </c>
      <c r="C11896" s="1049" t="s">
        <v>2101</v>
      </c>
      <c r="D11896" s="50"/>
      <c r="E11896" s="1048" t="s">
        <v>2102</v>
      </c>
      <c r="F11896" s="50">
        <f>96*2</f>
      </c>
      <c r="G11896" s="50">
        <v>1</v>
      </c>
      <c r="H11896" s="81">
        <f>+G11896*F11896</f>
      </c>
      <c r="I11896" s="6">
        <v>250000</v>
      </c>
    </row>
    <row r="11897" spans="1:9" ht="15.75" customHeight="1" x14ac:dyDescent="0.25">
      <c r="A11897" s="47">
        <v>4</v>
      </c>
      <c r="B11897" s="51" t="s">
        <v>334</v>
      </c>
      <c r="C11897" s="1049" t="s">
        <v>2101</v>
      </c>
      <c r="D11897" s="50"/>
      <c r="E11897" s="50"/>
      <c r="F11897" s="50">
        <v>8</v>
      </c>
      <c r="G11897" s="224" t="s">
        <v>571</v>
      </c>
      <c r="H11897" s="81"/>
      <c r="I11897" s="6">
        <f>+I11895-I11896</f>
      </c>
    </row>
    <row r="11898" spans="1:9" ht="15.75" customHeight="1" x14ac:dyDescent="0.25">
      <c r="A11898" s="47"/>
      <c r="B11898" s="79" t="s">
        <v>354</v>
      </c>
      <c r="C11898" s="80"/>
      <c r="D11898" s="50"/>
      <c r="E11898" s="50"/>
      <c r="F11898" s="50"/>
      <c r="G11898" s="43"/>
      <c r="H11898" s="81"/>
      <c r="I11898" s="6">
        <f>+I11897-I11894</f>
      </c>
    </row>
    <row r="11899" spans="1:9" ht="15.75" customHeight="1" x14ac:dyDescent="0.25">
      <c r="A11899" s="47">
        <v>5</v>
      </c>
      <c r="B11899" s="324" t="s">
        <v>322</v>
      </c>
      <c r="C11899" s="106" t="s">
        <v>512</v>
      </c>
      <c r="D11899" s="50">
        <v>1</v>
      </c>
      <c r="E11899" s="50">
        <v>140</v>
      </c>
      <c r="F11899" s="50">
        <v>100</v>
      </c>
      <c r="G11899" s="43">
        <v>1</v>
      </c>
      <c r="H11899" s="81">
        <f>+G11899*F11899</f>
      </c>
    </row>
    <row r="11900" spans="1:9" ht="15.75" customHeight="1" x14ac:dyDescent="0.25">
      <c r="A11900" s="47">
        <v>6</v>
      </c>
      <c r="B11900" s="324" t="s">
        <v>322</v>
      </c>
      <c r="C11900" s="106" t="s">
        <v>512</v>
      </c>
      <c r="D11900" s="50"/>
      <c r="E11900" s="50"/>
      <c r="F11900" s="50">
        <v>40</v>
      </c>
      <c r="G11900" s="224" t="s">
        <v>571</v>
      </c>
      <c r="H11900" s="81"/>
    </row>
    <row r="11901" spans="1:9" ht="15.75" customHeight="1" x14ac:dyDescent="0.25">
      <c r="A11901" s="47"/>
      <c r="B11901" s="79" t="s">
        <v>2042</v>
      </c>
      <c r="C11901" s="80"/>
      <c r="D11901" s="50"/>
      <c r="E11901" s="50"/>
      <c r="F11901" s="50"/>
      <c r="G11901" s="43"/>
      <c r="H11901" s="81"/>
    </row>
    <row r="11902" spans="1:9" ht="15.75" customHeight="1" x14ac:dyDescent="0.25">
      <c r="A11902" s="47">
        <v>7</v>
      </c>
      <c r="B11902" s="324" t="s">
        <v>2043</v>
      </c>
      <c r="C11902" s="322"/>
      <c r="D11902" s="50">
        <v>2.5</v>
      </c>
      <c r="E11902" s="50">
        <v>10</v>
      </c>
      <c r="F11902" s="50">
        <v>23</v>
      </c>
      <c r="G11902" s="43">
        <v>1</v>
      </c>
      <c r="H11902" s="81">
        <f>+G11902*F11902</f>
      </c>
    </row>
    <row r="11903" spans="1:9" ht="15.75" customHeight="1" x14ac:dyDescent="0.25">
      <c r="A11903" s="47">
        <v>8</v>
      </c>
      <c r="B11903" s="324" t="s">
        <v>2043</v>
      </c>
      <c r="C11903" s="322"/>
      <c r="D11903" s="50"/>
      <c r="E11903" s="50"/>
      <c r="F11903" s="50">
        <v>2</v>
      </c>
      <c r="G11903" s="224" t="s">
        <v>571</v>
      </c>
      <c r="H11903" s="81"/>
    </row>
    <row r="11904" spans="1:9" ht="15.75" customHeight="1" x14ac:dyDescent="0.25">
      <c r="A11904" s="47"/>
      <c r="B11904" s="79" t="s">
        <v>44</v>
      </c>
      <c r="C11904" s="80"/>
      <c r="D11904" s="50"/>
      <c r="E11904" s="50"/>
      <c r="F11904" s="50"/>
      <c r="G11904" s="43"/>
      <c r="H11904" s="81"/>
    </row>
    <row r="11905" spans="1:8" ht="15.75" customHeight="1" x14ac:dyDescent="0.25">
      <c r="A11905" s="47">
        <v>9</v>
      </c>
      <c r="B11905" s="324" t="s">
        <v>602</v>
      </c>
      <c r="C11905" s="323" t="s">
        <v>367</v>
      </c>
      <c r="D11905" s="50">
        <v>2.5</v>
      </c>
      <c r="E11905" s="50">
        <v>10</v>
      </c>
      <c r="F11905" s="50">
        <v>22</v>
      </c>
      <c r="G11905" s="43">
        <v>1</v>
      </c>
      <c r="H11905" s="81">
        <f>+G11905*F11905</f>
      </c>
    </row>
    <row r="11906" spans="1:8" ht="15.75" customHeight="1" x14ac:dyDescent="0.25">
      <c r="A11906" s="47">
        <v>10</v>
      </c>
      <c r="B11906" s="324" t="s">
        <v>602</v>
      </c>
      <c r="C11906" s="323" t="s">
        <v>367</v>
      </c>
      <c r="D11906" s="50"/>
      <c r="E11906" s="50"/>
      <c r="F11906" s="50">
        <v>3</v>
      </c>
      <c r="G11906" s="224" t="s">
        <v>571</v>
      </c>
      <c r="H11906" s="81"/>
    </row>
    <row r="11907" spans="1:8" ht="15.75" customHeight="1" x14ac:dyDescent="0.25">
      <c r="A11907" s="47"/>
      <c r="B11907" s="79" t="s">
        <v>12</v>
      </c>
      <c r="C11907" s="80"/>
      <c r="D11907" s="50"/>
      <c r="E11907" s="50"/>
      <c r="F11907" s="50"/>
      <c r="G11907" s="43"/>
      <c r="H11907" s="81"/>
    </row>
    <row r="11908" spans="1:8" ht="15.75" customHeight="1" x14ac:dyDescent="0.25">
      <c r="A11908" s="47">
        <v>11</v>
      </c>
      <c r="B11908" s="324" t="s">
        <v>2103</v>
      </c>
      <c r="C11908" s="1050" t="s">
        <v>2104</v>
      </c>
      <c r="D11908" s="50">
        <v>5</v>
      </c>
      <c r="E11908" s="50">
        <v>5</v>
      </c>
      <c r="F11908" s="50">
        <v>20</v>
      </c>
      <c r="G11908" s="43">
        <v>1</v>
      </c>
      <c r="H11908" s="81">
        <f>+G11908*F11908</f>
      </c>
    </row>
    <row r="11909" spans="1:8" ht="15.75" customHeight="1" x14ac:dyDescent="0.25">
      <c r="A11909" s="47">
        <v>12</v>
      </c>
      <c r="B11909" s="324" t="s">
        <v>2103</v>
      </c>
      <c r="C11909" s="1050" t="s">
        <v>2104</v>
      </c>
      <c r="D11909" s="50"/>
      <c r="E11909" s="50"/>
      <c r="F11909" s="50">
        <v>4</v>
      </c>
      <c r="G11909" s="224" t="s">
        <v>571</v>
      </c>
      <c r="H11909" s="81"/>
    </row>
    <row r="11910" spans="1:8" ht="15.75" customHeight="1" x14ac:dyDescent="0.25">
      <c r="A11910" s="47"/>
      <c r="B11910" s="79" t="s">
        <v>599</v>
      </c>
      <c r="C11910" s="80"/>
      <c r="D11910" s="50"/>
      <c r="E11910" s="50"/>
      <c r="F11910" s="50"/>
      <c r="G11910" s="43"/>
      <c r="H11910" s="81"/>
    </row>
    <row r="11911" spans="1:8" ht="15.75" customHeight="1" x14ac:dyDescent="0.25">
      <c r="A11911" s="47">
        <v>13</v>
      </c>
      <c r="B11911" s="324" t="s">
        <v>56</v>
      </c>
      <c r="C11911" s="1051" t="s">
        <v>56</v>
      </c>
      <c r="D11911" s="50">
        <v>4</v>
      </c>
      <c r="E11911" s="50">
        <v>6</v>
      </c>
      <c r="F11911" s="50">
        <v>22</v>
      </c>
      <c r="G11911" s="43">
        <v>1</v>
      </c>
      <c r="H11911" s="81">
        <f>+G11911*F11911</f>
      </c>
    </row>
    <row r="11912" spans="1:8" ht="15.75" customHeight="1" x14ac:dyDescent="0.25">
      <c r="A11912" s="47">
        <v>14</v>
      </c>
      <c r="B11912" s="324" t="s">
        <v>56</v>
      </c>
      <c r="C11912" s="1051" t="s">
        <v>56</v>
      </c>
      <c r="D11912" s="50"/>
      <c r="E11912" s="50"/>
      <c r="F11912" s="50">
        <v>2</v>
      </c>
      <c r="G11912" s="224" t="s">
        <v>571</v>
      </c>
      <c r="H11912" s="81"/>
    </row>
    <row r="11913" spans="1:8" ht="15.75" customHeight="1" x14ac:dyDescent="0.25">
      <c r="A11913" s="47"/>
      <c r="B11913" s="79" t="s">
        <v>646</v>
      </c>
      <c r="C11913" s="80"/>
      <c r="D11913" s="50"/>
      <c r="E11913" s="50"/>
      <c r="F11913" s="50"/>
      <c r="G11913" s="50"/>
      <c r="H11913" s="81"/>
    </row>
    <row r="11914" spans="1:8" ht="15.75" customHeight="1" x14ac:dyDescent="0.25">
      <c r="A11914" s="320">
        <v>15</v>
      </c>
      <c r="B11914" s="53" t="s">
        <v>1048</v>
      </c>
      <c r="C11914" s="49"/>
      <c r="D11914" s="50">
        <v>5</v>
      </c>
      <c r="E11914" s="50">
        <v>2</v>
      </c>
      <c r="F11914" s="50">
        <f t="shared" ref="F11914:F11915" si="456">+E11914*D11914</f>
      </c>
      <c r="G11914" s="50">
        <v>1</v>
      </c>
      <c r="H11914" s="81">
        <f t="shared" ref="H11914:H11915" si="457">+G11914*F11914</f>
      </c>
    </row>
    <row r="11915" spans="1:8" ht="15.75" customHeight="1" x14ac:dyDescent="0.25">
      <c r="A11915" s="320">
        <v>16</v>
      </c>
      <c r="B11915" s="53" t="s">
        <v>1109</v>
      </c>
      <c r="C11915" s="49"/>
      <c r="D11915" s="109">
        <v>1</v>
      </c>
      <c r="E11915" s="109">
        <v>100</v>
      </c>
      <c r="F11915" s="109">
        <f t="shared" si="456"/>
      </c>
      <c r="G11915" s="109">
        <v>1</v>
      </c>
      <c r="H11915" s="110">
        <f t="shared" si="457"/>
      </c>
    </row>
    <row r="11916" spans="1:8" ht="15.75" customHeight="1" x14ac:dyDescent="0.25">
      <c r="A11916" s="62"/>
      <c r="B11916" s="63"/>
      <c r="C11916" s="64" t="s">
        <v>58</v>
      </c>
      <c r="D11916" s="65">
        <f>SUM(D11894:D11915)</f>
      </c>
      <c r="E11916" s="65"/>
      <c r="F11916" s="66"/>
      <c r="G11916" s="67" t="s">
        <v>2105</v>
      </c>
      <c r="H11916" s="68">
        <f>SUM(H11894:H11915)</f>
      </c>
    </row>
    <row r="11917" spans="1:8" ht="15.75" customHeight="1" x14ac:dyDescent="0.25">
      <c r="A11917" s="69"/>
      <c r="B11917" s="70"/>
      <c r="C11917" s="70"/>
      <c r="D11917" s="71"/>
      <c r="E11917" s="70"/>
      <c r="F11917" s="72"/>
      <c r="G11917" s="73"/>
      <c r="H11917" s="74"/>
    </row>
    <row r="11918" spans="1:8" ht="15.75" customHeight="1" x14ac:dyDescent="0.25">
      <c r="A11918" s="85" t="s">
        <v>72</v>
      </c>
      <c r="B11918" s="85"/>
      <c r="C11918" s="85"/>
      <c r="D11918" s="85"/>
      <c r="E11918" s="85"/>
      <c r="F11918" s="85"/>
      <c r="G11918" s="85"/>
      <c r="H11918" s="85"/>
    </row>
    <row r="11919" spans="1:8" ht="15.75" customHeight="1" x14ac:dyDescent="0.25">
      <c r="A11919" s="76"/>
      <c r="B11919" s="76"/>
      <c r="C11919" s="76"/>
      <c r="D11919" s="77" t="s">
        <v>59</v>
      </c>
      <c r="E11919" s="76" t="s">
        <v>60</v>
      </c>
      <c r="F11919" s="76"/>
      <c r="G11919" s="17"/>
      <c r="H11919" s="25"/>
    </row>
    <row r="11920" spans="1:8" ht="15.75" customHeight="1" x14ac:dyDescent="0.25">
      <c r="A11920" s="17"/>
      <c r="B11920" s="17"/>
      <c r="C11920" s="17"/>
      <c r="D11920" s="18"/>
      <c r="E11920" s="17"/>
      <c r="F11920" s="17"/>
      <c r="G11920" s="17"/>
      <c r="H11920" s="25"/>
    </row>
    <row r="11921" spans="1:8" ht="15.75" customHeight="1" x14ac:dyDescent="0.25">
      <c r="A11921" s="76"/>
      <c r="B11921" s="76"/>
      <c r="C11921" s="76"/>
      <c r="D11921" s="77"/>
      <c r="E11921" s="76" t="s">
        <v>61</v>
      </c>
      <c r="F11921" s="76"/>
      <c r="G11921" s="17"/>
      <c r="H11921" s="25"/>
    </row>
    <row r="11922" spans="1:8" ht="15.75" customHeight="1" x14ac:dyDescent="0.25">
      <c r="A11922" s="76"/>
      <c r="B11922" s="76"/>
      <c r="C11922" s="76"/>
      <c r="D11922" s="77"/>
      <c r="E11922" s="76"/>
      <c r="F11922" s="76"/>
      <c r="G11922" s="17"/>
      <c r="H11922" s="25"/>
    </row>
    <row r="11923" spans="1:8" ht="15.75" customHeight="1" x14ac:dyDescent="0.25">
      <c r="A11923" s="76"/>
      <c r="B11923" s="76"/>
      <c r="C11923" s="76"/>
      <c r="D11923" s="77"/>
      <c r="E11923" s="76"/>
      <c r="F11923" s="76"/>
      <c r="G11923" s="17"/>
      <c r="H11923" s="25"/>
    </row>
    <row r="11924" spans="1:8" ht="15.75" customHeight="1" x14ac:dyDescent="0.25">
      <c r="A11924" s="76"/>
      <c r="B11924" s="76"/>
      <c r="C11924" s="76"/>
      <c r="D11924" s="77"/>
      <c r="E11924" s="76"/>
      <c r="F11924" s="76"/>
      <c r="G11924" s="17"/>
      <c r="H11924" s="25"/>
    </row>
    <row r="11925" spans="1:8" ht="15.75" customHeight="1" x14ac:dyDescent="0.25">
      <c r="A11925" s="76"/>
      <c r="B11925" s="76"/>
      <c r="C11925" s="76"/>
      <c r="D11925" s="77"/>
      <c r="E11925" s="76"/>
      <c r="F11925" s="76"/>
      <c r="G11925" s="17"/>
      <c r="H11925" s="25"/>
    </row>
    <row r="11926" spans="1:8" ht="15.75" customHeight="1" x14ac:dyDescent="0.25">
      <c r="A11926" s="76"/>
      <c r="B11926" s="76"/>
      <c r="C11926" s="76"/>
      <c r="D11926" s="77"/>
      <c r="E11926" s="76"/>
      <c r="F11926" s="76"/>
      <c r="G11926" s="17"/>
      <c r="H11926" s="25"/>
    </row>
    <row r="11927" spans="1:8" ht="15.75" customHeight="1" x14ac:dyDescent="0.25">
      <c r="A11927" s="76"/>
      <c r="B11927" s="76"/>
      <c r="C11927" s="76"/>
      <c r="D11927" s="77"/>
      <c r="E11927" s="76"/>
      <c r="F11927" s="76"/>
      <c r="G11927" s="17"/>
      <c r="H11927" s="25"/>
    </row>
    <row r="11928" spans="1:8" ht="15.75" customHeight="1" x14ac:dyDescent="0.25">
      <c r="A11928" s="76"/>
      <c r="B11928" s="76"/>
      <c r="C11928" s="76"/>
      <c r="D11928" s="77"/>
      <c r="E11928" s="76"/>
      <c r="F11928" s="76"/>
      <c r="G11928" s="17"/>
      <c r="H11928" s="25"/>
    </row>
    <row r="11929" spans="1:8" ht="15.75" customHeight="1" x14ac:dyDescent="0.25">
      <c r="A11929" s="76"/>
      <c r="B11929" s="76"/>
      <c r="C11929" s="76"/>
      <c r="D11929" s="77"/>
      <c r="E11929" s="76"/>
      <c r="F11929" s="76"/>
      <c r="G11929" s="17"/>
      <c r="H11929" s="25"/>
    </row>
    <row r="11930" spans="1:8" ht="15.75" customHeight="1" x14ac:dyDescent="0.25">
      <c r="A11930" s="76"/>
      <c r="B11930" s="76"/>
      <c r="C11930" s="76"/>
      <c r="D11930" s="77"/>
      <c r="E11930" s="76"/>
      <c r="F11930" s="76"/>
      <c r="G11930" s="17"/>
      <c r="H11930" s="25"/>
    </row>
    <row r="11931" spans="1:8" ht="15.75" customHeight="1" x14ac:dyDescent="0.25">
      <c r="A11931" s="76"/>
      <c r="B11931" s="76"/>
      <c r="C11931" s="76"/>
      <c r="D11931" s="77"/>
      <c r="E11931" s="76"/>
      <c r="F11931" s="76"/>
      <c r="G11931" s="17"/>
      <c r="H11931" s="25"/>
    </row>
    <row r="11932" spans="1:8" ht="15.75" customHeight="1" x14ac:dyDescent="0.25">
      <c r="A11932" s="76"/>
      <c r="B11932" s="76"/>
      <c r="C11932" s="76"/>
      <c r="D11932" s="77"/>
      <c r="E11932" s="76"/>
      <c r="F11932" s="76"/>
      <c r="G11932" s="17"/>
      <c r="H11932" s="25"/>
    </row>
    <row r="11933" spans="1:8" ht="15.75" customHeight="1" x14ac:dyDescent="0.25">
      <c r="A11933" s="76"/>
      <c r="B11933" s="76"/>
      <c r="C11933" s="76"/>
      <c r="D11933" s="77"/>
      <c r="E11933" s="76"/>
      <c r="F11933" s="76"/>
      <c r="G11933" s="17"/>
      <c r="H11933" s="25"/>
    </row>
    <row r="11934" spans="1:8" ht="15.75" customHeight="1" x14ac:dyDescent="0.25">
      <c r="A11934" s="76"/>
      <c r="B11934" s="76"/>
      <c r="C11934" s="76"/>
      <c r="D11934" s="77"/>
      <c r="E11934" s="76"/>
      <c r="F11934" s="76"/>
      <c r="G11934" s="17"/>
      <c r="H11934" s="25"/>
    </row>
    <row r="11935" spans="1:8" ht="15.75" customHeight="1" x14ac:dyDescent="0.25">
      <c r="A11935" s="76"/>
      <c r="B11935" s="76"/>
      <c r="C11935" s="76"/>
      <c r="D11935" s="77"/>
      <c r="E11935" s="76"/>
      <c r="F11935" s="76"/>
      <c r="G11935" s="17"/>
      <c r="H11935" s="25"/>
    </row>
    <row r="11936" spans="1:8" ht="15.75" customHeight="1" x14ac:dyDescent="0.25">
      <c r="A11936" s="76"/>
      <c r="B11936" s="76"/>
      <c r="C11936" s="76"/>
      <c r="D11936" s="77"/>
      <c r="E11936" s="76"/>
      <c r="F11936" s="76"/>
      <c r="G11936" s="17"/>
      <c r="H11936" s="25"/>
    </row>
    <row r="11937" spans="1:8" ht="15.75" customHeight="1" x14ac:dyDescent="0.25">
      <c r="A11937" s="76"/>
      <c r="B11937" s="76"/>
      <c r="C11937" s="76"/>
      <c r="D11937" s="77"/>
      <c r="E11937" s="76"/>
      <c r="F11937" s="76"/>
      <c r="G11937" s="17"/>
      <c r="H11937" s="25"/>
    </row>
    <row r="11938" spans="1:8" ht="15.75" customHeight="1" x14ac:dyDescent="0.25">
      <c r="A11938" s="76"/>
      <c r="B11938" s="76"/>
      <c r="C11938" s="76"/>
      <c r="D11938" s="77"/>
      <c r="E11938" s="76"/>
      <c r="F11938" s="76"/>
      <c r="G11938" s="17"/>
      <c r="H11938" s="25"/>
    </row>
    <row r="11939" spans="1:8" ht="15.75" customHeight="1" x14ac:dyDescent="0.25">
      <c r="A11939" s="76"/>
      <c r="B11939" s="76"/>
      <c r="C11939" s="76"/>
      <c r="D11939" s="77"/>
      <c r="E11939" s="76"/>
      <c r="F11939" s="76"/>
      <c r="G11939" s="17"/>
      <c r="H11939" s="25"/>
    </row>
    <row r="11940" spans="1:8" ht="15.75" customHeight="1" x14ac:dyDescent="0.25">
      <c r="A11940" s="76"/>
      <c r="B11940" s="76"/>
      <c r="C11940" s="76"/>
      <c r="D11940" s="77"/>
      <c r="E11940" s="76"/>
      <c r="F11940" s="76"/>
      <c r="G11940" s="17"/>
      <c r="H11940" s="25"/>
    </row>
    <row r="11941" spans="1:8" ht="15.75" customHeight="1" x14ac:dyDescent="0.25">
      <c r="A11941" s="76"/>
      <c r="B11941" s="76"/>
      <c r="C11941" s="76"/>
      <c r="D11941" s="77"/>
      <c r="E11941" s="76"/>
      <c r="F11941" s="76"/>
      <c r="G11941" s="17"/>
      <c r="H11941" s="25"/>
    </row>
    <row r="11942" spans="1:8" ht="15.75" customHeight="1" x14ac:dyDescent="0.25">
      <c r="A11942" s="76"/>
      <c r="B11942" s="76"/>
      <c r="C11942" s="76"/>
      <c r="D11942" s="77"/>
      <c r="E11942" s="76"/>
      <c r="F11942" s="76"/>
      <c r="G11942" s="17"/>
      <c r="H11942" s="25"/>
    </row>
    <row r="11943" spans="1:8" ht="15.75" customHeight="1" x14ac:dyDescent="0.25">
      <c r="A11943" s="76"/>
      <c r="B11943" s="76"/>
      <c r="C11943" s="76"/>
      <c r="D11943" s="77"/>
      <c r="E11943" s="76"/>
      <c r="F11943" s="76"/>
      <c r="G11943" s="17"/>
      <c r="H11943" s="25"/>
    </row>
    <row r="11944" spans="1:8" ht="15.75" customHeight="1" x14ac:dyDescent="0.25">
      <c r="A11944" s="76"/>
      <c r="B11944" s="76"/>
      <c r="C11944" s="76"/>
      <c r="D11944" s="77"/>
      <c r="E11944" s="76"/>
      <c r="F11944" s="76"/>
      <c r="G11944" s="17"/>
      <c r="H11944" s="25"/>
    </row>
    <row r="11945" spans="1:8" ht="15.75" customHeight="1" x14ac:dyDescent="0.25">
      <c r="A11945" s="76"/>
      <c r="B11945" s="76"/>
      <c r="C11945" s="76"/>
      <c r="D11945" s="77"/>
      <c r="E11945" s="76"/>
      <c r="F11945" s="76"/>
      <c r="G11945" s="17"/>
      <c r="H11945" s="25"/>
    </row>
    <row r="11946" spans="1:8" ht="15.75" customHeight="1" x14ac:dyDescent="0.25">
      <c r="A11946" s="76"/>
      <c r="B11946" s="76"/>
      <c r="C11946" s="76"/>
      <c r="D11946" s="77"/>
      <c r="E11946" s="76"/>
      <c r="F11946" s="76"/>
      <c r="G11946" s="17"/>
      <c r="H11946" s="25"/>
    </row>
    <row r="11947" spans="1:8" ht="15.75" customHeight="1" x14ac:dyDescent="0.25">
      <c r="A11947" s="76"/>
      <c r="B11947" s="76"/>
      <c r="C11947" s="76"/>
      <c r="D11947" s="77"/>
      <c r="E11947" s="76"/>
      <c r="F11947" s="76"/>
      <c r="G11947" s="17"/>
      <c r="H11947" s="25"/>
    </row>
    <row r="11948" spans="1:8" ht="15.75" customHeight="1" x14ac:dyDescent="0.25">
      <c r="A11948" s="76"/>
      <c r="B11948" s="76"/>
      <c r="C11948" s="76"/>
      <c r="D11948" s="77"/>
      <c r="E11948" s="76"/>
      <c r="F11948" s="76"/>
      <c r="G11948" s="17"/>
      <c r="H11948" s="25"/>
    </row>
    <row r="11949" spans="1:8" ht="15.75" customHeight="1" x14ac:dyDescent="0.25">
      <c r="A11949" s="76"/>
      <c r="B11949" s="76"/>
      <c r="C11949" s="76"/>
      <c r="D11949" s="77"/>
      <c r="E11949" s="76"/>
      <c r="F11949" s="76"/>
      <c r="G11949" s="17"/>
      <c r="H11949" s="25"/>
    </row>
    <row r="11950" spans="1:8" ht="15.75" customHeight="1" x14ac:dyDescent="0.25">
      <c r="A11950" s="36" t="s">
        <v>21</v>
      </c>
      <c r="B11950" s="36"/>
      <c r="C11950" s="36"/>
      <c r="D11950" s="36"/>
      <c r="E11950" s="36"/>
      <c r="F11950" s="36"/>
      <c r="G11950" s="36"/>
      <c r="H11950" s="36"/>
    </row>
    <row r="11951" spans="1:8" ht="15.75" customHeight="1" x14ac:dyDescent="0.25">
      <c r="A11951" s="17"/>
      <c r="B11951" s="17"/>
      <c r="C11951" s="17"/>
      <c r="D11951" s="18"/>
      <c r="E11951" s="17"/>
      <c r="F11951" s="17"/>
      <c r="G11951" s="17"/>
      <c r="H11951" s="24"/>
    </row>
    <row r="11952" spans="1:8" ht="15.75" customHeight="1" x14ac:dyDescent="0.25">
      <c r="A11952" s="17"/>
      <c r="B11952" s="17"/>
      <c r="C11952" s="18"/>
      <c r="D11952" s="75"/>
      <c r="E11952" s="36"/>
      <c r="F11952" s="36"/>
      <c r="G11952" s="36"/>
      <c r="H11952" s="25"/>
    </row>
    <row r="11953" spans="1:8" ht="15.75" customHeight="1" x14ac:dyDescent="0.25">
      <c r="A11953" s="17" t="s">
        <v>28</v>
      </c>
      <c r="B11953" s="17"/>
      <c r="C11953" s="17"/>
      <c r="D11953" s="18"/>
      <c r="E11953" s="17"/>
      <c r="F11953" s="19" t="s">
        <v>24</v>
      </c>
      <c r="G11953" s="21" t="s">
        <v>1570</v>
      </c>
      <c r="H11953" s="22"/>
    </row>
    <row r="11954" spans="1:8" ht="15.75" customHeight="1" x14ac:dyDescent="0.25">
      <c r="A11954" s="17" t="inlineStr">
        <is>
          <t>Dealer-009</t>
        </is>
      </c>
      <c r="B11954" s="17"/>
      <c r="C11954" s="17" t="inlineStr">
        <is>
          <t>ATTN: Contact-001</t>
        </is>
      </c>
      <c r="D11954" s="18"/>
      <c r="E11954" s="17"/>
      <c r="F11954" s="19" t="s">
        <v>29</v>
      </c>
      <c r="G11954" s="17" t="s">
        <v>1574</v>
      </c>
      <c r="H11954" s="18"/>
    </row>
    <row r="11955" spans="1:8" ht="15.75" customHeight="1" x14ac:dyDescent="0.25">
      <c r="A11955" s="17" t="inlineStr">
        <is>
          <t>Address line (redacted)</t>
        </is>
      </c>
      <c r="B11955" s="17"/>
      <c r="C11955" s="17"/>
      <c r="D11955" s="18"/>
      <c r="E11955" s="19"/>
      <c r="F11955" s="17"/>
      <c r="G11955" s="17"/>
      <c r="H11955" s="25"/>
    </row>
    <row r="11956" spans="1:8" ht="15.75" customHeight="1" x14ac:dyDescent="0.25">
      <c r="A11956" s="17" t="inlineStr">
        <is>
          <t>Address line (redacted)</t>
        </is>
      </c>
      <c r="B11956" s="17"/>
      <c r="C11956" s="17"/>
      <c r="D11956" s="330" t="inlineStr">
        <is>
          <t>Dealer-032</t>
        </is>
      </c>
      <c r="E11956" s="330"/>
      <c r="F11956" s="330"/>
      <c r="G11956" s="330"/>
      <c r="H11956" s="25"/>
    </row>
    <row r="11957" spans="1:8" ht="15.75" customHeight="1" x14ac:dyDescent="0.25">
      <c r="D11957" s="330"/>
      <c r="E11957" s="330"/>
      <c r="F11957" s="330"/>
      <c r="G11957" s="330"/>
      <c r="H11957" s="25"/>
    </row>
    <row r="11958" spans="1:8" ht="15.75" customHeight="1" x14ac:dyDescent="0.25">
      <c r="A11958" s="17" t="s">
        <v>34</v>
      </c>
      <c r="B11958" s="17"/>
      <c r="C11958" s="17"/>
      <c r="D11958" s="330"/>
      <c r="E11958" s="330"/>
      <c r="F11958" s="330"/>
      <c r="G11958" s="330"/>
      <c r="H11958" s="25"/>
    </row>
    <row r="11959" spans="1:8" ht="15.75" customHeight="1" x14ac:dyDescent="0.25">
      <c r="A11959" s="17"/>
      <c r="B11959" s="17"/>
      <c r="C11959" s="17"/>
      <c r="D11959" s="18"/>
      <c r="E11959" s="17"/>
      <c r="F11959" s="18"/>
      <c r="G11959" s="17"/>
      <c r="H11959" s="25"/>
    </row>
    <row r="11960" spans="1:8" ht="15.75" customHeight="1" x14ac:dyDescent="0.25">
      <c r="A11960" s="17" t="s">
        <v>35</v>
      </c>
      <c r="B11960" s="17"/>
      <c r="C11960" s="17"/>
      <c r="D11960" s="18"/>
      <c r="E11960" s="17"/>
      <c r="F11960" s="18"/>
      <c r="G11960" s="17"/>
      <c r="H11960" s="25"/>
    </row>
    <row r="11961" spans="1:8" ht="15.75" customHeight="1" x14ac:dyDescent="0.25">
      <c r="A11961" s="17" t="s">
        <v>36</v>
      </c>
      <c r="B11961" s="17"/>
      <c r="C11961" s="17"/>
      <c r="D11961" s="18"/>
      <c r="E11961" s="17"/>
      <c r="F11961" s="18"/>
      <c r="G11961" s="17"/>
      <c r="H11961" s="25"/>
    </row>
    <row r="11962" spans="1:8" ht="15.75" customHeight="1" x14ac:dyDescent="0.25">
      <c r="A11962" s="17"/>
      <c r="B11962" s="17"/>
      <c r="C11962" s="17"/>
      <c r="D11962" s="18"/>
      <c r="E11962" s="17"/>
      <c r="F11962" s="18"/>
      <c r="G11962" s="17"/>
      <c r="H11962" s="25"/>
    </row>
    <row r="11963" spans="1:8" ht="15.75" customHeight="1" x14ac:dyDescent="0.25">
      <c r="A11963" s="26" t="s">
        <v>37</v>
      </c>
      <c r="B11963" s="27" t="s">
        <v>38</v>
      </c>
      <c r="C11963" s="27"/>
      <c r="D11963" s="1043" t="s">
        <v>39</v>
      </c>
      <c r="E11963" s="29" t="s">
        <v>40</v>
      </c>
      <c r="F11963" s="30" t="s">
        <v>41</v>
      </c>
      <c r="G11963" s="31" t="s">
        <v>42</v>
      </c>
      <c r="H11963" s="33" t="s">
        <v>43</v>
      </c>
    </row>
    <row r="11964" spans="1:8" ht="15.75" customHeight="1" x14ac:dyDescent="0.25">
      <c r="A11964" s="34"/>
      <c r="B11964" s="35"/>
      <c r="C11964" s="36"/>
      <c r="D11964" s="37"/>
      <c r="E11964" s="37"/>
      <c r="F11964" s="38"/>
      <c r="G11964" s="39"/>
      <c r="H11964" s="40"/>
    </row>
    <row r="11965" spans="1:8" ht="15.75" customHeight="1" x14ac:dyDescent="0.25">
      <c r="A11965" s="47"/>
      <c r="B11965" s="79" t="s">
        <v>44</v>
      </c>
      <c r="C11965" s="80"/>
      <c r="D11965" s="50"/>
      <c r="E11965" s="50"/>
      <c r="F11965" s="50"/>
      <c r="G11965" s="43"/>
      <c r="H11965" s="81"/>
    </row>
    <row r="11966" spans="1:8" ht="15.75" customHeight="1" x14ac:dyDescent="0.25">
      <c r="A11966" s="47">
        <v>1</v>
      </c>
      <c r="B11966" s="324" t="s">
        <v>322</v>
      </c>
      <c r="C11966" s="323" t="s">
        <v>361</v>
      </c>
      <c r="D11966" s="50">
        <v>5</v>
      </c>
      <c r="E11966" s="50">
        <v>1</v>
      </c>
      <c r="F11966" s="50">
        <f t="shared" ref="F11966:F11969" si="458">+E11966*D11966</f>
      </c>
      <c r="G11966" s="43">
        <v>1</v>
      </c>
      <c r="H11966" s="81">
        <f t="shared" ref="H11966:H11969" si="459">+G11966*F11966</f>
      </c>
    </row>
    <row r="11967" spans="1:8" ht="15.75" customHeight="1" x14ac:dyDescent="0.25">
      <c r="A11967" s="47">
        <v>2</v>
      </c>
      <c r="B11967" s="324" t="s">
        <v>949</v>
      </c>
      <c r="C11967" s="323" t="s">
        <v>369</v>
      </c>
      <c r="D11967" s="50">
        <v>6</v>
      </c>
      <c r="E11967" s="50">
        <v>1</v>
      </c>
      <c r="F11967" s="50">
        <f t="shared" si="458"/>
      </c>
      <c r="G11967" s="43">
        <v>1</v>
      </c>
      <c r="H11967" s="81">
        <f t="shared" si="459"/>
      </c>
    </row>
    <row r="11968" spans="1:8" ht="15.75" customHeight="1" x14ac:dyDescent="0.25">
      <c r="A11968" s="47">
        <v>3</v>
      </c>
      <c r="B11968" s="324" t="s">
        <v>239</v>
      </c>
      <c r="C11968" s="323" t="s">
        <v>378</v>
      </c>
      <c r="D11968" s="50">
        <v>1</v>
      </c>
      <c r="E11968" s="50">
        <v>1</v>
      </c>
      <c r="F11968" s="50">
        <f t="shared" si="458"/>
      </c>
      <c r="G11968" s="43">
        <v>1</v>
      </c>
      <c r="H11968" s="81">
        <f t="shared" si="459"/>
      </c>
    </row>
    <row r="11969" spans="1:15" ht="15.75" customHeight="1" x14ac:dyDescent="0.25">
      <c r="A11969" s="47">
        <v>4</v>
      </c>
      <c r="B11969" s="324" t="s">
        <v>1651</v>
      </c>
      <c r="C11969" s="323" t="s">
        <v>356</v>
      </c>
      <c r="D11969" s="50">
        <v>1</v>
      </c>
      <c r="E11969" s="50">
        <v>1</v>
      </c>
      <c r="F11969" s="50">
        <f t="shared" si="458"/>
      </c>
      <c r="G11969" s="43">
        <v>1</v>
      </c>
      <c r="H11969" s="81">
        <f t="shared" si="459"/>
      </c>
    </row>
    <row r="11970" spans="1:15" ht="15.75" customHeight="1" x14ac:dyDescent="0.25">
      <c r="A11970" s="47"/>
      <c r="B11970" s="324"/>
      <c r="C11970" s="1051"/>
      <c r="D11970" s="50"/>
      <c r="E11970" s="50"/>
      <c r="F11970" s="50"/>
      <c r="G11970" s="43"/>
      <c r="H11970" s="81"/>
    </row>
    <row r="11971" spans="1:15" ht="15.75" customHeight="1" x14ac:dyDescent="0.25">
      <c r="A11971" s="47"/>
      <c r="B11971" s="82"/>
      <c r="C11971" s="106"/>
      <c r="D11971" s="50"/>
      <c r="E11971" s="50"/>
      <c r="F11971" s="50"/>
      <c r="G11971" s="50"/>
      <c r="H11971" s="81"/>
    </row>
    <row r="11972" spans="1:15" ht="15.75" customHeight="1" x14ac:dyDescent="0.25">
      <c r="A11972" s="83"/>
      <c r="B11972" s="84"/>
      <c r="C11972" s="17"/>
      <c r="D11972" s="58"/>
      <c r="E11972" s="58"/>
      <c r="F11972" s="18"/>
      <c r="G11972" s="58"/>
      <c r="H11972" s="61"/>
    </row>
    <row r="11973" spans="1:15" ht="15.75" customHeight="1" x14ac:dyDescent="0.25">
      <c r="A11973" s="62"/>
      <c r="B11973" s="63"/>
      <c r="C11973" s="1052" t="s">
        <v>58</v>
      </c>
      <c r="D11973" s="328">
        <f>SUM(D11966:D11972)</f>
      </c>
      <c r="E11973" s="65"/>
      <c r="F11973" s="66"/>
      <c r="G11973" s="67"/>
      <c r="H11973" s="328">
        <f>SUM(H11966:H11972)</f>
      </c>
      <c r="I11973" s="78"/>
      <c r="J11973" s="78"/>
      <c r="K11973" s="78"/>
      <c r="L11973" s="78"/>
      <c r="M11973" s="78"/>
      <c r="N11973" s="78"/>
      <c r="O11973" s="78"/>
    </row>
    <row r="11974" spans="1:15" ht="15.75" customHeight="1" x14ac:dyDescent="0.25">
      <c r="A11974" s="69"/>
      <c r="B11974" s="70"/>
      <c r="C11974" s="70"/>
      <c r="D11974" s="71"/>
      <c r="E11974" s="70"/>
      <c r="F11974" s="72"/>
      <c r="G11974" s="73"/>
      <c r="H11974" s="74"/>
    </row>
    <row r="11975" spans="1:15" ht="15.75" customHeight="1" x14ac:dyDescent="0.25">
      <c r="A11975" s="85" t="s">
        <v>72</v>
      </c>
      <c r="B11975" s="85"/>
      <c r="C11975" s="85"/>
      <c r="D11975" s="85"/>
      <c r="E11975" s="85"/>
      <c r="F11975" s="85"/>
      <c r="G11975" s="85"/>
      <c r="H11975" s="85"/>
    </row>
    <row r="11976" spans="1:15" ht="15.75" customHeight="1" x14ac:dyDescent="0.25">
      <c r="A11976" s="76"/>
      <c r="B11976" s="76"/>
      <c r="C11976" s="76"/>
      <c r="D11976" s="77" t="s">
        <v>59</v>
      </c>
      <c r="E11976" s="76" t="s">
        <v>60</v>
      </c>
      <c r="F11976" s="76"/>
      <c r="G11976" s="17"/>
      <c r="H11976" s="25"/>
    </row>
    <row r="11977" spans="1:15" ht="15.75" customHeight="1" x14ac:dyDescent="0.25">
      <c r="A11977" s="17"/>
      <c r="B11977" s="17"/>
      <c r="C11977" s="17"/>
      <c r="D11977" s="18"/>
      <c r="E11977" s="17"/>
      <c r="F11977" s="17"/>
      <c r="G11977" s="17"/>
      <c r="H11977" s="25"/>
    </row>
    <row r="11978" spans="1:15" ht="15.75" customHeight="1" x14ac:dyDescent="0.25">
      <c r="A11978" s="76"/>
      <c r="B11978" s="76"/>
      <c r="C11978" s="76"/>
      <c r="D11978" s="77"/>
      <c r="E11978" s="76" t="s">
        <v>61</v>
      </c>
      <c r="F11978" s="76"/>
      <c r="G11978" s="17"/>
      <c r="H11978" s="25"/>
    </row>
    <row r="11979" spans="1:15" ht="15.75" customHeight="1" x14ac:dyDescent="0.25">
      <c r="D11979" s="9"/>
      <c r="H11979" s="9"/>
    </row>
    <row r="11980" spans="1:15" ht="15.75" customHeight="1" x14ac:dyDescent="0.25">
      <c r="D11980" s="9"/>
      <c r="H11980" s="9"/>
    </row>
    <row r="11981" spans="1:15" ht="15.75" customHeight="1" x14ac:dyDescent="0.25">
      <c r="D11981" s="9"/>
      <c r="H11981" s="9"/>
    </row>
    <row r="11982" spans="1:15" ht="15.75" customHeight="1" x14ac:dyDescent="0.25">
      <c r="D11982" s="9"/>
      <c r="H11982" s="9"/>
    </row>
    <row r="11983" spans="1:15" ht="15.75" customHeight="1" x14ac:dyDescent="0.25">
      <c r="D11983" s="9"/>
      <c r="H11983" s="9"/>
    </row>
    <row r="11984" spans="1:15" ht="15.75" customHeight="1" x14ac:dyDescent="0.25">
      <c r="D11984" s="9"/>
      <c r="H11984" s="9"/>
    </row>
    <row r="11985" spans="1:8" ht="15.75" customHeight="1" x14ac:dyDescent="0.25">
      <c r="D11985" s="9"/>
      <c r="H11985" s="9"/>
    </row>
    <row r="11986" spans="1:8" ht="15.75" customHeight="1" x14ac:dyDescent="0.25">
      <c r="D11986" s="9"/>
      <c r="H11986" s="9"/>
    </row>
    <row r="11987" spans="1:8" ht="15.75" customHeight="1" x14ac:dyDescent="0.25">
      <c r="D11987" s="9"/>
      <c r="H11987" s="9"/>
    </row>
    <row r="11988" spans="1:8" ht="15.75" customHeight="1" x14ac:dyDescent="0.25">
      <c r="D11988" s="9"/>
      <c r="H11988" s="9"/>
    </row>
    <row r="11989" spans="1:8" ht="15.75" customHeight="1" x14ac:dyDescent="0.25">
      <c r="D11989" s="9"/>
      <c r="H11989" s="9"/>
    </row>
    <row r="11990" spans="1:8" ht="15.75" customHeight="1" x14ac:dyDescent="0.25">
      <c r="D11990" s="9"/>
      <c r="H11990" s="9"/>
    </row>
    <row r="11991" spans="1:8" ht="15.75" customHeight="1" x14ac:dyDescent="0.25">
      <c r="D11991" s="9"/>
      <c r="H11991" s="9"/>
    </row>
    <row r="11992" spans="1:8" ht="15.75" customHeight="1" x14ac:dyDescent="0.25">
      <c r="D11992" s="9"/>
      <c r="H11992" s="9"/>
    </row>
    <row r="11993" spans="1:8" ht="15.75" customHeight="1" x14ac:dyDescent="0.25">
      <c r="D11993" s="9"/>
      <c r="H11993" s="9"/>
    </row>
    <row r="11994" spans="1:8" ht="15.75" customHeight="1" x14ac:dyDescent="0.25">
      <c r="A11994" s="36" t="s">
        <v>21</v>
      </c>
      <c r="B11994" s="36"/>
      <c r="C11994" s="36"/>
      <c r="D11994" s="36"/>
      <c r="E11994" s="36"/>
      <c r="F11994" s="36"/>
      <c r="G11994" s="36"/>
      <c r="H11994" s="36"/>
    </row>
    <row r="11995" spans="1:8" ht="15.75" customHeight="1" x14ac:dyDescent="0.25">
      <c r="A11995" s="17" t="s">
        <v>28</v>
      </c>
      <c r="B11995" s="17"/>
      <c r="C11995" s="17"/>
      <c r="D11995" s="18"/>
      <c r="E11995" s="17"/>
      <c r="F11995" s="19" t="s">
        <v>24</v>
      </c>
      <c r="G11995" s="21" t="s">
        <v>1575</v>
      </c>
      <c r="H11995" s="22"/>
    </row>
    <row r="11996" spans="1:8" ht="15.75" customHeight="1" x14ac:dyDescent="0.3">
      <c r="A11996" s="17" t="inlineStr">
        <is>
          <t>Dealer-003</t>
        </is>
      </c>
      <c r="B11996" s="87"/>
      <c r="C11996" s="17"/>
      <c r="D11996" s="18"/>
      <c r="E11996" s="17"/>
      <c r="F11996" s="19" t="s">
        <v>29</v>
      </c>
      <c r="G11996" s="17" t="s">
        <v>1576</v>
      </c>
      <c r="H11996" s="18"/>
    </row>
    <row r="11997" spans="1:8" ht="15.75" customHeight="1" x14ac:dyDescent="0.3">
      <c r="A11997" s="17" t="inlineStr">
        <is>
          <t>Address line (redacted)</t>
        </is>
      </c>
      <c r="B11997" s="87"/>
      <c r="C11997" s="17"/>
      <c r="D11997" s="18"/>
      <c r="E11997" s="19"/>
      <c r="F11997" s="17"/>
      <c r="G11997" s="17"/>
      <c r="H11997" s="25"/>
    </row>
    <row r="11998" spans="1:8" ht="15.75" customHeight="1" x14ac:dyDescent="0.3">
      <c r="A11998" s="17" t="inlineStr">
        <is>
          <t>Address line (redacted)</t>
        </is>
      </c>
      <c r="B11998" s="87"/>
      <c r="C11998" s="17"/>
      <c r="D11998" s="24"/>
      <c r="E11998" s="17"/>
      <c r="F11998" s="18"/>
      <c r="G11998" s="17"/>
      <c r="H11998" s="25"/>
    </row>
    <row r="11999" spans="1:8" ht="15.75" customHeight="1" x14ac:dyDescent="0.25">
      <c r="D11999" s="24"/>
      <c r="E11999" s="17"/>
      <c r="F11999" s="18"/>
      <c r="G11999" s="17"/>
      <c r="H11999" s="25"/>
    </row>
    <row r="12000" spans="1:8" ht="15.75" customHeight="1" x14ac:dyDescent="0.25">
      <c r="A12000" s="17" t="s">
        <v>34</v>
      </c>
      <c r="B12000" s="17"/>
      <c r="C12000" s="17"/>
      <c r="D12000" s="18"/>
      <c r="E12000" s="17"/>
      <c r="F12000" s="18"/>
      <c r="G12000" s="17"/>
      <c r="H12000" s="25"/>
    </row>
    <row r="12001" spans="1:8" ht="15.75" customHeight="1" x14ac:dyDescent="0.25">
      <c r="A12001" s="17" t="s">
        <v>35</v>
      </c>
      <c r="B12001" s="17"/>
      <c r="C12001" s="17"/>
      <c r="D12001" s="18"/>
      <c r="E12001" s="17"/>
      <c r="F12001" s="18"/>
      <c r="G12001" s="17"/>
      <c r="H12001" s="25"/>
    </row>
    <row r="12002" spans="1:8" ht="15.75" customHeight="1" x14ac:dyDescent="0.25">
      <c r="A12002" s="17" t="s">
        <v>36</v>
      </c>
      <c r="B12002" s="17"/>
      <c r="C12002" s="17"/>
      <c r="D12002" s="18"/>
      <c r="E12002" s="17"/>
      <c r="F12002" s="18"/>
      <c r="G12002" s="17"/>
      <c r="H12002" s="25"/>
    </row>
    <row r="12003" spans="1:8" ht="15.75" customHeight="1" x14ac:dyDescent="0.25">
      <c r="A12003" s="26" t="s">
        <v>37</v>
      </c>
      <c r="B12003" s="503" t="s">
        <v>38</v>
      </c>
      <c r="C12003" s="401"/>
      <c r="D12003" s="922" t="s">
        <v>39</v>
      </c>
      <c r="E12003" s="403" t="s">
        <v>40</v>
      </c>
      <c r="F12003" s="30" t="s">
        <v>41</v>
      </c>
      <c r="G12003" s="31" t="s">
        <v>42</v>
      </c>
      <c r="H12003" s="33" t="s">
        <v>43</v>
      </c>
    </row>
    <row r="12004" spans="1:8" ht="15.75" customHeight="1" x14ac:dyDescent="0.25">
      <c r="A12004" s="344"/>
      <c r="B12004" s="345"/>
      <c r="C12004" s="911"/>
      <c r="D12004" s="911"/>
      <c r="E12004" s="912"/>
      <c r="F12004" s="348"/>
      <c r="G12004" s="346"/>
      <c r="H12004" s="349"/>
    </row>
    <row r="12005" spans="1:8" ht="15.75" customHeight="1" x14ac:dyDescent="0.25">
      <c r="A12005" s="524"/>
      <c r="B12005" s="760" t="s">
        <v>599</v>
      </c>
      <c r="C12005" s="765"/>
      <c r="D12005" s="842"/>
      <c r="E12005" s="106"/>
      <c r="F12005" s="649"/>
      <c r="G12005" s="655"/>
      <c r="H12005" s="725"/>
    </row>
    <row r="12006" spans="1:8" ht="15.75" customHeight="1" x14ac:dyDescent="0.25">
      <c r="A12006" s="524">
        <v>1</v>
      </c>
      <c r="B12006" s="323" t="s">
        <v>605</v>
      </c>
      <c r="C12006" s="479" t="s">
        <v>443</v>
      </c>
      <c r="D12006" s="106">
        <v>3</v>
      </c>
      <c r="E12006" s="106">
        <v>6</v>
      </c>
      <c r="F12006" s="649">
        <v>17</v>
      </c>
      <c r="G12006" s="655">
        <v>1</v>
      </c>
      <c r="H12006" s="725">
        <f>+G12006*F12006</f>
      </c>
    </row>
    <row r="12007" spans="1:8" ht="15.75" customHeight="1" x14ac:dyDescent="0.25">
      <c r="A12007" s="524">
        <v>2</v>
      </c>
      <c r="B12007" s="323" t="s">
        <v>605</v>
      </c>
      <c r="C12007" s="479" t="s">
        <v>443</v>
      </c>
      <c r="D12007" s="106"/>
      <c r="E12007" s="106"/>
      <c r="F12007" s="649">
        <v>1</v>
      </c>
      <c r="G12007" s="847" t="s">
        <v>571</v>
      </c>
      <c r="H12007" s="725"/>
    </row>
    <row r="12008" spans="1:8" ht="15.75" customHeight="1" x14ac:dyDescent="0.25">
      <c r="A12008" s="524"/>
      <c r="B12008" s="323"/>
      <c r="C12008" s="479"/>
      <c r="D12008" s="106"/>
      <c r="E12008" s="106"/>
      <c r="F12008" s="649"/>
      <c r="G12008" s="655"/>
      <c r="H12008" s="725"/>
    </row>
    <row r="12009" spans="1:8" ht="15" customHeight="1" x14ac:dyDescent="0.25">
      <c r="A12009" s="524"/>
      <c r="B12009" s="688" t="s">
        <v>2107</v>
      </c>
      <c r="C12009" s="689"/>
      <c r="D12009" s="106"/>
      <c r="E12009" s="106"/>
      <c r="F12009" s="649"/>
      <c r="G12009" s="655"/>
      <c r="H12009" s="725"/>
    </row>
    <row r="12010" spans="1:8" ht="15.75" customHeight="1" x14ac:dyDescent="0.25">
      <c r="A12010" s="524"/>
      <c r="B12010" s="323"/>
      <c r="C12010" s="763"/>
      <c r="D12010" s="247"/>
      <c r="E12010" s="247"/>
      <c r="F12010" s="649"/>
      <c r="G12010" s="655"/>
      <c r="H12010" s="725"/>
    </row>
    <row r="12011" spans="1:8" ht="15.75" customHeight="1" x14ac:dyDescent="0.25">
      <c r="A12011" s="524"/>
      <c r="B12011" s="323"/>
      <c r="C12011" s="106"/>
      <c r="D12011" s="973"/>
      <c r="E12011" s="247"/>
      <c r="F12011" s="732"/>
      <c r="G12011" s="731"/>
      <c r="H12011" s="725"/>
    </row>
    <row r="12012" spans="1:8" ht="15.75" customHeight="1" x14ac:dyDescent="0.25">
      <c r="A12012" s="524"/>
      <c r="B12012" s="651"/>
      <c r="C12012" s="106"/>
      <c r="D12012" s="106"/>
      <c r="E12012" s="106"/>
      <c r="F12012" s="50"/>
      <c r="G12012" s="106"/>
      <c r="H12012" s="725"/>
    </row>
    <row r="12013" spans="1:8" ht="15.75" customHeight="1" x14ac:dyDescent="0.25">
      <c r="A12013" s="62"/>
      <c r="B12013" s="63"/>
      <c r="C12013" s="667" t="s">
        <v>58</v>
      </c>
      <c r="D12013" s="338">
        <f>SUM(D12005:D12012)</f>
      </c>
      <c r="E12013" s="28"/>
      <c r="F12013" s="338">
        <f>SUM(F12005:F12012)</f>
      </c>
      <c r="G12013" s="339"/>
      <c r="H12013" s="328">
        <f>SUM(H12005:H12012)</f>
      </c>
    </row>
    <row r="12014" spans="1:8" ht="15.75" customHeight="1" x14ac:dyDescent="0.25">
      <c r="A12014" s="69"/>
      <c r="B12014" s="70"/>
      <c r="C12014" s="70"/>
      <c r="D12014" s="71"/>
      <c r="E12014" s="70"/>
      <c r="F12014" s="72"/>
      <c r="G12014" s="73"/>
      <c r="H12014" s="74"/>
    </row>
    <row r="12015" spans="1:8" ht="15.75" customHeight="1" x14ac:dyDescent="0.25">
      <c r="A12015" s="85" t="s">
        <v>72</v>
      </c>
      <c r="B12015" s="85"/>
      <c r="C12015" s="85"/>
      <c r="D12015" s="85"/>
      <c r="E12015" s="85"/>
      <c r="F12015" s="85"/>
      <c r="G12015" s="85"/>
      <c r="H12015" s="85"/>
    </row>
    <row r="12016" spans="1:8" ht="15.75" customHeight="1" x14ac:dyDescent="0.25">
      <c r="A12016" s="76"/>
      <c r="B12016" s="909"/>
      <c r="C12016" s="909"/>
      <c r="D12016" s="910"/>
      <c r="E12016" s="76" t="s">
        <v>60</v>
      </c>
      <c r="F12016" s="76"/>
      <c r="G12016" s="17"/>
      <c r="H12016" s="25"/>
    </row>
    <row r="12017" spans="1:8" ht="15.75" customHeight="1" x14ac:dyDescent="0.25">
      <c r="A12017" s="76"/>
      <c r="B12017" s="909"/>
      <c r="C12017" s="909"/>
      <c r="D12017" s="910"/>
      <c r="E12017" s="76"/>
      <c r="F12017" s="76"/>
      <c r="G12017" s="17"/>
      <c r="H12017" s="25"/>
    </row>
    <row r="12018" spans="1:8" ht="15.75" customHeight="1" x14ac:dyDescent="0.25">
      <c r="A12018" s="76"/>
      <c r="B12018" s="909"/>
      <c r="C12018" s="909"/>
      <c r="D12018" s="910"/>
      <c r="E12018" s="76"/>
      <c r="F12018" s="76"/>
      <c r="G12018" s="17"/>
      <c r="H12018" s="25"/>
    </row>
    <row r="12019" spans="1:8" ht="15.75" customHeight="1" x14ac:dyDescent="0.25">
      <c r="A12019" s="76"/>
      <c r="B12019" s="909"/>
      <c r="C12019" s="909"/>
      <c r="D12019" s="910"/>
      <c r="E12019" s="76" t="s">
        <v>61</v>
      </c>
      <c r="F12019" s="76"/>
      <c r="G12019" s="17"/>
      <c r="H12019" s="25"/>
    </row>
    <row r="12020" spans="1:8" ht="15.75" customHeight="1" x14ac:dyDescent="0.25">
      <c r="D12020" s="9"/>
      <c r="H12020" s="9"/>
    </row>
    <row r="12021" spans="1:8" ht="15.75" customHeight="1" x14ac:dyDescent="0.25">
      <c r="D12021" s="9"/>
      <c r="H12021" s="9"/>
    </row>
    <row r="12022" spans="1:8" ht="15.75" customHeight="1" x14ac:dyDescent="0.25">
      <c r="D12022" s="9"/>
      <c r="H12022" s="9"/>
    </row>
    <row r="12023" spans="1:8" ht="15.75" customHeight="1" x14ac:dyDescent="0.25">
      <c r="D12023" s="9"/>
      <c r="H12023" s="9"/>
    </row>
    <row r="12024" spans="1:8" ht="15.75" customHeight="1" x14ac:dyDescent="0.25">
      <c r="D12024" s="9"/>
      <c r="H12024" s="9"/>
    </row>
    <row r="12025" spans="1:8" ht="15.75" customHeight="1" x14ac:dyDescent="0.25">
      <c r="D12025" s="9"/>
      <c r="H12025" s="9"/>
    </row>
    <row r="12026" spans="1:8" ht="15.75" customHeight="1" x14ac:dyDescent="0.25">
      <c r="D12026" s="9"/>
      <c r="H12026" s="9"/>
    </row>
    <row r="12027" spans="1:8" ht="15.75" customHeight="1" x14ac:dyDescent="0.25">
      <c r="D12027" s="9"/>
      <c r="H12027" s="9"/>
    </row>
    <row r="12028" spans="1:8" ht="15.75" customHeight="1" x14ac:dyDescent="0.25">
      <c r="D12028" s="9"/>
      <c r="H12028" s="9"/>
    </row>
    <row r="12029" spans="1:8" ht="15.75" customHeight="1" x14ac:dyDescent="0.25">
      <c r="D12029" s="9"/>
      <c r="H12029" s="9"/>
    </row>
    <row r="12030" spans="1:8" ht="15.75" customHeight="1" x14ac:dyDescent="0.25">
      <c r="D12030" s="9"/>
      <c r="H12030" s="9"/>
    </row>
    <row r="12031" spans="1:8" ht="15.75" customHeight="1" x14ac:dyDescent="0.25">
      <c r="D12031" s="9"/>
      <c r="H12031" s="9"/>
    </row>
    <row r="12032" spans="1:8" ht="15.75" customHeight="1" x14ac:dyDescent="0.25">
      <c r="D12032" s="9"/>
      <c r="H12032" s="9"/>
    </row>
    <row r="12033" spans="1:9" ht="15.75" customHeight="1" x14ac:dyDescent="0.25">
      <c r="D12033" s="9"/>
      <c r="H12033" s="9"/>
    </row>
    <row r="12034" spans="1:9" ht="15.75" customHeight="1" x14ac:dyDescent="0.25">
      <c r="D12034" s="9"/>
      <c r="H12034" s="9"/>
    </row>
    <row r="12035" spans="1:9" ht="15.75" customHeight="1" x14ac:dyDescent="0.25">
      <c r="D12035" s="9"/>
      <c r="H12035" s="9"/>
    </row>
    <row r="12036" spans="1:9" ht="15.75" customHeight="1" x14ac:dyDescent="0.25">
      <c r="D12036" s="9"/>
      <c r="H12036" s="9"/>
    </row>
    <row r="12037" spans="1:9" ht="15.75" customHeight="1" x14ac:dyDescent="0.25">
      <c r="D12037" s="9"/>
      <c r="H12037" s="9"/>
    </row>
    <row r="12038" spans="1:9" ht="15.75" customHeight="1" x14ac:dyDescent="0.25">
      <c r="D12038" s="9"/>
      <c r="H12038" s="9"/>
    </row>
    <row r="12039" spans="1:9" ht="15.75" customHeight="1" x14ac:dyDescent="0.25">
      <c r="A12039" s="10" t="s">
        <v>21</v>
      </c>
      <c r="B12039" s="10"/>
      <c r="C12039" s="10"/>
      <c r="D12039" s="10"/>
      <c r="E12039" s="10"/>
      <c r="F12039" s="10"/>
      <c r="G12039" s="10"/>
      <c r="H12039" s="10"/>
    </row>
    <row r="12040" spans="1:9" ht="15.75" customHeight="1" x14ac:dyDescent="0.25">
      <c r="D12040" s="9"/>
      <c r="H12040" s="9"/>
    </row>
    <row r="12041" spans="1:9" ht="15.75" customHeight="1" x14ac:dyDescent="0.25">
      <c r="A12041" s="17" t="s">
        <v>28</v>
      </c>
      <c r="B12041" s="17"/>
      <c r="C12041" s="86"/>
      <c r="D12041" s="18"/>
      <c r="E12041" s="17"/>
      <c r="F12041" s="19" t="s">
        <v>24</v>
      </c>
      <c r="G12041" s="21" t="s">
        <v>2108</v>
      </c>
      <c r="H12041" s="22"/>
    </row>
    <row r="12042" spans="1:9" ht="15.75" customHeight="1" x14ac:dyDescent="0.3">
      <c r="A12042" s="17" t="inlineStr">
        <is>
          <t>Dealer-014</t>
        </is>
      </c>
      <c r="B12042" s="87"/>
      <c r="C12042" s="86"/>
      <c r="D12042" s="18"/>
      <c r="E12042" s="17"/>
      <c r="F12042" s="19" t="s">
        <v>29</v>
      </c>
      <c r="G12042" s="17" t="s">
        <v>1577</v>
      </c>
      <c r="H12042" s="18"/>
    </row>
    <row r="12043" spans="1:9" ht="15.75" customHeight="1" x14ac:dyDescent="0.3">
      <c r="A12043" s="17" t="inlineStr">
        <is>
          <t>Address line (redacted)</t>
        </is>
      </c>
      <c r="B12043" s="87"/>
      <c r="C12043" s="138"/>
      <c r="D12043" s="138"/>
      <c r="E12043" s="138"/>
      <c r="F12043" s="18"/>
      <c r="G12043" s="17"/>
      <c r="H12043" s="25"/>
      <c r="I12043" s="6">
        <f>500*40*20</f>
      </c>
    </row>
    <row r="12044" spans="1:9" ht="15.75" customHeight="1" x14ac:dyDescent="0.3">
      <c r="A12044" s="17" t="inlineStr">
        <is>
          <t>Address line (redacted)</t>
        </is>
      </c>
      <c r="B12044" s="87"/>
      <c r="C12044" s="138"/>
      <c r="D12044" s="138"/>
      <c r="E12044" s="138"/>
      <c r="F12044" s="18"/>
      <c r="G12044" s="17"/>
      <c r="H12044" s="25"/>
      <c r="I12044" s="6">
        <v>250000</v>
      </c>
    </row>
    <row r="12045" spans="1:9" ht="15.75" customHeight="1" x14ac:dyDescent="0.25">
      <c r="A12045" s="17"/>
      <c r="B12045" s="17"/>
      <c r="C12045" s="138"/>
      <c r="D12045" s="138"/>
      <c r="E12045" s="138"/>
      <c r="F12045" s="18"/>
      <c r="G12045" s="17"/>
      <c r="H12045" s="25"/>
      <c r="I12045" s="6">
        <f>+I12043-I12044</f>
      </c>
    </row>
    <row r="12046" spans="1:9" ht="15.75" customHeight="1" x14ac:dyDescent="0.25">
      <c r="A12046" s="17" t="s">
        <v>79</v>
      </c>
      <c r="B12046" s="17"/>
      <c r="C12046" s="17"/>
      <c r="D12046" s="18"/>
      <c r="E12046" s="17"/>
      <c r="F12046" s="18"/>
      <c r="G12046" s="17"/>
      <c r="H12046" s="25"/>
    </row>
    <row r="12047" spans="1:9" ht="15.75" customHeight="1" x14ac:dyDescent="0.25">
      <c r="A12047" s="17"/>
      <c r="B12047" s="17"/>
      <c r="C12047" s="17"/>
      <c r="D12047" s="18"/>
      <c r="E12047" s="17"/>
      <c r="F12047" s="18"/>
      <c r="G12047" s="17"/>
      <c r="H12047" s="25"/>
    </row>
    <row r="12048" spans="1:9" ht="15.75" customHeight="1" x14ac:dyDescent="0.25">
      <c r="A12048" s="17" t="s">
        <v>35</v>
      </c>
      <c r="B12048" s="17"/>
      <c r="C12048" s="17"/>
      <c r="D12048" s="18"/>
      <c r="E12048" s="17"/>
      <c r="F12048" s="18"/>
      <c r="G12048" s="17"/>
      <c r="H12048" s="25"/>
    </row>
    <row r="12049" spans="1:8" ht="15.75" customHeight="1" x14ac:dyDescent="0.25">
      <c r="A12049" s="17" t="s">
        <v>36</v>
      </c>
      <c r="B12049" s="17"/>
      <c r="C12049" s="17"/>
      <c r="D12049" s="18"/>
      <c r="E12049" s="17"/>
      <c r="F12049" s="18"/>
      <c r="G12049" s="17"/>
      <c r="H12049" s="25"/>
    </row>
    <row r="12050" spans="1:8" ht="15.75" customHeight="1" x14ac:dyDescent="0.25">
      <c r="A12050" s="89" t="s">
        <v>37</v>
      </c>
      <c r="B12050" s="90" t="s">
        <v>38</v>
      </c>
      <c r="C12050" s="90"/>
      <c r="D12050" s="91" t="s">
        <v>39</v>
      </c>
      <c r="E12050" s="91" t="s">
        <v>40</v>
      </c>
      <c r="F12050" s="92" t="s">
        <v>41</v>
      </c>
      <c r="G12050" s="93" t="s">
        <v>42</v>
      </c>
      <c r="H12050" s="94" t="s">
        <v>43</v>
      </c>
    </row>
    <row r="12051" spans="1:8" ht="15.75" customHeight="1" x14ac:dyDescent="0.3">
      <c r="A12051" s="47"/>
      <c r="B12051" s="95"/>
      <c r="C12051" s="95"/>
      <c r="D12051" s="96"/>
      <c r="E12051" s="96"/>
      <c r="F12051" s="50"/>
      <c r="G12051" s="50"/>
      <c r="H12051" s="45"/>
    </row>
    <row r="12052" spans="1:8" ht="15.75" customHeight="1" x14ac:dyDescent="0.25">
      <c r="A12052" s="97"/>
      <c r="B12052" s="98" t="s">
        <v>105</v>
      </c>
      <c r="C12052" s="99"/>
      <c r="D12052" s="100"/>
      <c r="E12052" s="100"/>
      <c r="F12052" s="100"/>
      <c r="G12052" s="100"/>
      <c r="H12052" s="101"/>
    </row>
    <row r="12053" spans="1:8" ht="15.75" customHeight="1" x14ac:dyDescent="0.25">
      <c r="A12053" s="102"/>
      <c r="B12053" s="103"/>
      <c r="C12053" s="103"/>
      <c r="D12053" s="50"/>
      <c r="E12053" s="50"/>
      <c r="F12053" s="106"/>
      <c r="G12053" s="50"/>
      <c r="H12053" s="45"/>
    </row>
    <row r="12054" spans="1:8" ht="15.75" customHeight="1" x14ac:dyDescent="0.25">
      <c r="A12054" s="102">
        <v>1</v>
      </c>
      <c r="B12054" s="103" t="s">
        <v>107</v>
      </c>
      <c r="C12054" s="103"/>
      <c r="D12054" s="50">
        <v>9</v>
      </c>
      <c r="E12054" s="50">
        <v>100</v>
      </c>
      <c r="F12054" s="106">
        <f t="shared" ref="F12054:F12055" si="460">+E12054*D12054</f>
      </c>
      <c r="G12054" s="50">
        <v>1</v>
      </c>
      <c r="H12054" s="45">
        <f t="shared" ref="H12054:H12055" si="461">+G12054*F12054</f>
      </c>
    </row>
    <row r="12055" spans="1:8" ht="15.75" customHeight="1" x14ac:dyDescent="0.25">
      <c r="A12055" s="102">
        <v>2</v>
      </c>
      <c r="B12055" s="103" t="s">
        <v>108</v>
      </c>
      <c r="C12055" s="103"/>
      <c r="D12055" s="50">
        <v>1</v>
      </c>
      <c r="E12055" s="50">
        <v>100</v>
      </c>
      <c r="F12055" s="106">
        <f t="shared" si="460"/>
      </c>
      <c r="G12055" s="50">
        <v>1</v>
      </c>
      <c r="H12055" s="45">
        <f t="shared" si="461"/>
      </c>
    </row>
    <row r="12056" spans="1:8" ht="15.75" customHeight="1" x14ac:dyDescent="0.25">
      <c r="A12056" s="102"/>
      <c r="B12056" s="103"/>
      <c r="C12056" s="103"/>
      <c r="D12056" s="50"/>
      <c r="E12056" s="50"/>
      <c r="F12056" s="106"/>
      <c r="G12056" s="50"/>
      <c r="H12056" s="45"/>
    </row>
    <row r="12057" spans="1:8" ht="15.75" customHeight="1" x14ac:dyDescent="0.25">
      <c r="A12057" s="102"/>
      <c r="B12057" s="107"/>
      <c r="C12057" s="108"/>
      <c r="D12057" s="109"/>
      <c r="E12057" s="109"/>
      <c r="F12057" s="108"/>
      <c r="G12057" s="109"/>
      <c r="H12057" s="110"/>
    </row>
    <row r="12058" spans="1:8" ht="15.75" customHeight="1" x14ac:dyDescent="0.25">
      <c r="A12058" s="111"/>
      <c r="B12058" s="112"/>
      <c r="C12058" s="113"/>
      <c r="D12058" s="108"/>
      <c r="E12058" s="114"/>
      <c r="F12058" s="109"/>
      <c r="G12058" s="115"/>
      <c r="H12058" s="110"/>
    </row>
    <row r="12059" spans="1:8" ht="15.75" customHeight="1" x14ac:dyDescent="0.25">
      <c r="A12059" s="116"/>
      <c r="B12059" s="117"/>
      <c r="C12059" s="118" t="s">
        <v>58</v>
      </c>
      <c r="D12059" s="119">
        <f>SUM(D12053:D12058)</f>
      </c>
      <c r="E12059" s="119"/>
      <c r="F12059" s="119">
        <f>SUM(F12053:F12058)</f>
      </c>
      <c r="G12059" s="120"/>
      <c r="H12059" s="121">
        <f>SUM(H12053:H12058)</f>
      </c>
    </row>
    <row r="12060" spans="1:8" ht="15.75" customHeight="1" x14ac:dyDescent="0.25">
      <c r="A12060" s="122"/>
      <c r="B12060" s="123"/>
      <c r="C12060" s="124"/>
      <c r="D12060" s="60"/>
      <c r="E12060" s="125"/>
      <c r="F12060" s="125"/>
      <c r="G12060" s="126"/>
      <c r="H12060" s="74"/>
    </row>
    <row r="12061" spans="1:8" ht="15.75" customHeight="1" x14ac:dyDescent="0.25">
      <c r="A12061" s="127"/>
      <c r="B12061" s="18"/>
      <c r="C12061" s="18"/>
      <c r="D12061" s="77" t="s">
        <v>59</v>
      </c>
      <c r="E12061" s="76" t="s">
        <v>60</v>
      </c>
      <c r="F12061" s="76"/>
      <c r="G12061" s="17"/>
      <c r="H12061" s="25"/>
    </row>
    <row r="12062" spans="1:8" ht="15.75" customHeight="1" x14ac:dyDescent="0.25">
      <c r="A12062" s="127"/>
      <c r="B12062" s="18"/>
      <c r="C12062" s="18"/>
      <c r="D12062" s="77"/>
      <c r="E12062" s="76"/>
      <c r="F12062" s="76"/>
      <c r="G12062" s="17"/>
      <c r="H12062" s="25"/>
    </row>
    <row r="12063" spans="1:8" ht="15.75" customHeight="1" x14ac:dyDescent="0.25">
      <c r="A12063" s="76"/>
      <c r="B12063" s="76"/>
      <c r="C12063" s="76"/>
      <c r="D12063" s="77"/>
      <c r="E12063" s="76"/>
      <c r="F12063" s="76"/>
      <c r="G12063" s="17"/>
      <c r="H12063" s="25"/>
    </row>
    <row r="12064" spans="1:8" ht="15.75" customHeight="1" x14ac:dyDescent="0.25">
      <c r="A12064" s="76"/>
      <c r="B12064" s="76"/>
      <c r="C12064" s="76"/>
      <c r="D12064" s="77"/>
      <c r="E12064" s="76" t="s">
        <v>61</v>
      </c>
      <c r="F12064" s="76"/>
      <c r="G12064" s="17"/>
      <c r="H12064" s="25"/>
    </row>
    <row r="12065" spans="4:8" ht="15.75" customHeight="1" x14ac:dyDescent="0.25">
      <c r="D12065" s="9"/>
      <c r="H12065" s="9"/>
    </row>
    <row r="12066" spans="4:8" ht="15.75" customHeight="1" x14ac:dyDescent="0.25">
      <c r="D12066" s="9"/>
      <c r="H12066" s="9"/>
    </row>
    <row r="12067" spans="4:8" ht="15.75" customHeight="1" x14ac:dyDescent="0.25">
      <c r="D12067" s="9"/>
      <c r="H12067" s="9"/>
    </row>
    <row r="12068" spans="4:8" ht="15.75" customHeight="1" x14ac:dyDescent="0.25">
      <c r="D12068" s="9"/>
      <c r="H12068" s="9"/>
    </row>
    <row r="12069" spans="4:8" ht="15.75" customHeight="1" x14ac:dyDescent="0.25">
      <c r="D12069" s="9"/>
      <c r="H12069" s="9"/>
    </row>
    <row r="12070" spans="4:8" ht="15.75" customHeight="1" x14ac:dyDescent="0.25">
      <c r="D12070" s="9"/>
      <c r="H12070" s="9"/>
    </row>
    <row r="12071" spans="4:8" ht="15.75" customHeight="1" x14ac:dyDescent="0.25">
      <c r="D12071" s="9"/>
      <c r="H12071" s="9"/>
    </row>
    <row r="12072" spans="4:8" ht="15.75" customHeight="1" x14ac:dyDescent="0.25">
      <c r="D12072" s="9"/>
      <c r="H12072" s="9"/>
    </row>
    <row r="12073" spans="4:8" ht="15.75" customHeight="1" x14ac:dyDescent="0.25">
      <c r="D12073" s="9"/>
      <c r="H12073" s="9"/>
    </row>
    <row r="12074" spans="4:8" ht="15.75" customHeight="1" x14ac:dyDescent="0.25">
      <c r="D12074" s="9"/>
      <c r="H12074" s="9"/>
    </row>
    <row r="12075" spans="4:8" ht="15.75" customHeight="1" x14ac:dyDescent="0.25">
      <c r="D12075" s="9"/>
      <c r="H12075" s="9"/>
    </row>
    <row r="12076" spans="4:8" ht="15.75" customHeight="1" x14ac:dyDescent="0.25">
      <c r="D12076" s="9"/>
      <c r="H12076" s="9"/>
    </row>
    <row r="12077" spans="4:8" ht="15.75" customHeight="1" x14ac:dyDescent="0.25">
      <c r="D12077" s="9"/>
      <c r="H12077" s="9"/>
    </row>
    <row r="12078" spans="4:8" ht="15.75" customHeight="1" x14ac:dyDescent="0.25">
      <c r="D12078" s="9"/>
      <c r="H12078" s="9"/>
    </row>
    <row r="12079" spans="4:8" ht="15.75" customHeight="1" x14ac:dyDescent="0.25">
      <c r="D12079" s="9"/>
      <c r="H12079" s="9"/>
    </row>
    <row r="12080" spans="4:8" ht="15.75" customHeight="1" x14ac:dyDescent="0.25">
      <c r="D12080" s="9"/>
      <c r="H12080" s="9"/>
    </row>
    <row r="12081" spans="1:9" ht="15.75" customHeight="1" x14ac:dyDescent="0.25">
      <c r="D12081" s="9"/>
      <c r="H12081" s="9"/>
    </row>
    <row r="12082" spans="1:9" ht="15.75" customHeight="1" x14ac:dyDescent="0.25">
      <c r="D12082" s="9"/>
      <c r="H12082" s="9"/>
    </row>
    <row r="12083" spans="1:9" ht="15.75" customHeight="1" x14ac:dyDescent="0.25">
      <c r="D12083" s="9"/>
      <c r="H12083" s="9"/>
    </row>
    <row r="12084" spans="1:9" ht="15.75" customHeight="1" x14ac:dyDescent="0.25">
      <c r="A12084" s="36" t="s">
        <v>21</v>
      </c>
      <c r="B12084" s="36"/>
      <c r="C12084" s="36"/>
      <c r="D12084" s="36"/>
      <c r="E12084" s="36"/>
      <c r="F12084" s="36"/>
      <c r="G12084" s="36"/>
      <c r="H12084" s="36"/>
    </row>
    <row r="12085" spans="1:9" ht="15.75" customHeight="1" x14ac:dyDescent="0.25">
      <c r="A12085" s="17" t="s">
        <v>28</v>
      </c>
      <c r="B12085" s="17"/>
      <c r="C12085" s="86"/>
      <c r="D12085" s="18"/>
      <c r="E12085" s="17"/>
      <c r="F12085" s="19" t="s">
        <v>24</v>
      </c>
      <c r="G12085" s="21" t="s">
        <v>1585</v>
      </c>
      <c r="H12085" s="22"/>
    </row>
    <row r="12086" spans="1:9" ht="15.75" customHeight="1" x14ac:dyDescent="0.25">
      <c r="A12086" s="17" t="inlineStr">
        <is>
          <t>Dealer-004</t>
        </is>
      </c>
      <c r="B12086" s="17"/>
      <c r="C12086" s="86"/>
      <c r="D12086" s="18"/>
      <c r="E12086" s="17"/>
      <c r="F12086" s="19" t="s">
        <v>29</v>
      </c>
      <c r="G12086" s="17" t="s">
        <v>1586</v>
      </c>
      <c r="H12086" s="18"/>
    </row>
    <row r="12087" spans="1:9" ht="15.75" customHeight="1" x14ac:dyDescent="0.25">
      <c r="A12087" s="17" t="inlineStr">
        <is>
          <t>Address line (redacted)</t>
        </is>
      </c>
      <c r="B12087" s="17"/>
      <c r="C12087" s="138"/>
      <c r="D12087" s="138"/>
      <c r="E12087" s="138"/>
      <c r="F12087" s="18"/>
      <c r="G12087" s="17"/>
      <c r="H12087" s="25"/>
    </row>
    <row r="12088" spans="1:9" ht="15.75" customHeight="1" x14ac:dyDescent="0.25">
      <c r="A12088" s="17" t="inlineStr">
        <is>
          <t>Address line (redacted)</t>
        </is>
      </c>
      <c r="B12088" s="17"/>
      <c r="C12088" s="138"/>
      <c r="D12088" s="138"/>
      <c r="E12088" s="138"/>
      <c r="F12088" s="18"/>
      <c r="G12088" s="17"/>
      <c r="H12088" s="25"/>
    </row>
    <row r="12089" spans="1:9" ht="15.75" customHeight="1" x14ac:dyDescent="0.25">
      <c r="A12089" s="17"/>
      <c r="B12089" s="17"/>
      <c r="C12089" s="138"/>
      <c r="D12089" s="138"/>
      <c r="E12089" s="138"/>
      <c r="F12089" s="18"/>
      <c r="G12089" s="17"/>
      <c r="H12089" s="25"/>
    </row>
    <row r="12090" spans="1:9" ht="15.75" customHeight="1" x14ac:dyDescent="0.25">
      <c r="A12090" s="17" t="s">
        <v>34</v>
      </c>
      <c r="B12090" s="17"/>
      <c r="C12090" s="17"/>
      <c r="D12090" s="18"/>
      <c r="E12090" s="17"/>
      <c r="F12090" s="18"/>
      <c r="G12090" s="17"/>
      <c r="H12090" s="25"/>
    </row>
    <row r="12091" spans="1:9" ht="15.75" customHeight="1" x14ac:dyDescent="0.25">
      <c r="A12091" s="17" t="s">
        <v>35</v>
      </c>
      <c r="B12091" s="17"/>
      <c r="C12091" s="17"/>
      <c r="D12091" s="18"/>
      <c r="E12091" s="17"/>
      <c r="F12091" s="18"/>
      <c r="G12091" s="17"/>
      <c r="H12091" s="25"/>
    </row>
    <row r="12092" spans="1:9" ht="15.75" customHeight="1" x14ac:dyDescent="0.25">
      <c r="A12092" s="17" t="s">
        <v>36</v>
      </c>
      <c r="B12092" s="17"/>
      <c r="C12092" s="17"/>
      <c r="D12092" s="18"/>
      <c r="E12092" s="17"/>
      <c r="F12092" s="18"/>
      <c r="G12092" s="17"/>
      <c r="H12092" s="25"/>
    </row>
    <row r="12093" spans="1:9" ht="15.75" customHeight="1" x14ac:dyDescent="0.25">
      <c r="A12093" s="26" t="s">
        <v>37</v>
      </c>
      <c r="B12093" s="27" t="s">
        <v>38</v>
      </c>
      <c r="C12093" s="27"/>
      <c r="D12093" s="1043" t="s">
        <v>39</v>
      </c>
      <c r="E12093" s="29" t="s">
        <v>40</v>
      </c>
      <c r="F12093" s="30" t="s">
        <v>41</v>
      </c>
      <c r="G12093" s="31" t="s">
        <v>42</v>
      </c>
      <c r="H12093" s="33" t="s">
        <v>43</v>
      </c>
    </row>
    <row r="12094" spans="1:9" ht="15.75" customHeight="1" x14ac:dyDescent="0.25">
      <c r="A12094" s="47"/>
      <c r="B12094" s="79" t="s">
        <v>2109</v>
      </c>
      <c r="C12094" s="80"/>
      <c r="D12094" s="50"/>
      <c r="E12094" s="50"/>
      <c r="F12094" s="50"/>
      <c r="G12094" s="50"/>
      <c r="H12094" s="45"/>
    </row>
    <row r="12095" spans="1:9" ht="15.75" customHeight="1" x14ac:dyDescent="0.25">
      <c r="A12095" s="47">
        <v>1</v>
      </c>
      <c r="B12095" s="103" t="s">
        <v>140</v>
      </c>
      <c r="C12095" s="323" t="s">
        <v>362</v>
      </c>
      <c r="D12095" s="187">
        <v>2</v>
      </c>
      <c r="E12095" s="187">
        <v>5</v>
      </c>
      <c r="F12095" s="43">
        <v>8.84</v>
      </c>
      <c r="G12095" s="194">
        <v>1</v>
      </c>
      <c r="H12095" s="45">
        <f>+G12095*F12095</f>
      </c>
      <c r="I12095" s="103"/>
    </row>
    <row r="12096" spans="1:9" ht="15.75" customHeight="1" x14ac:dyDescent="0.25">
      <c r="A12096" s="47">
        <v>2</v>
      </c>
      <c r="B12096" s="103" t="s">
        <v>140</v>
      </c>
      <c r="C12096" s="323" t="s">
        <v>362</v>
      </c>
      <c r="D12096" s="189"/>
      <c r="E12096" s="189"/>
      <c r="F12096" s="43">
        <v>1.1599999999999999</v>
      </c>
      <c r="G12096" s="224" t="s">
        <v>571</v>
      </c>
      <c r="H12096" s="45"/>
      <c r="I12096" s="103"/>
    </row>
    <row r="12097" spans="1:9" ht="15.75" customHeight="1" x14ac:dyDescent="0.25">
      <c r="A12097" s="47">
        <v>3</v>
      </c>
      <c r="B12097" s="103" t="s">
        <v>2110</v>
      </c>
      <c r="C12097" s="323" t="s">
        <v>357</v>
      </c>
      <c r="D12097" s="194">
        <v>3</v>
      </c>
      <c r="E12097" s="194">
        <v>5</v>
      </c>
      <c r="F12097" s="43">
        <v>13.25</v>
      </c>
      <c r="G12097" s="43">
        <v>1</v>
      </c>
      <c r="H12097" s="45">
        <f>+G12097*F12097</f>
      </c>
      <c r="I12097" s="103"/>
    </row>
    <row r="12098" spans="1:9" ht="15.75" customHeight="1" x14ac:dyDescent="0.25">
      <c r="A12098" s="47">
        <v>4</v>
      </c>
      <c r="B12098" s="103" t="s">
        <v>2110</v>
      </c>
      <c r="C12098" s="323" t="s">
        <v>357</v>
      </c>
      <c r="D12098" s="194"/>
      <c r="E12098" s="194"/>
      <c r="F12098" s="43">
        <v>1.75</v>
      </c>
      <c r="G12098" s="224" t="s">
        <v>571</v>
      </c>
      <c r="H12098" s="45"/>
      <c r="I12098" s="103"/>
    </row>
    <row r="12099" spans="1:9" ht="15.75" customHeight="1" x14ac:dyDescent="0.25">
      <c r="A12099" s="47">
        <v>5</v>
      </c>
      <c r="B12099" s="103" t="s">
        <v>585</v>
      </c>
      <c r="C12099" s="323" t="s">
        <v>366</v>
      </c>
      <c r="D12099" s="194">
        <v>5</v>
      </c>
      <c r="E12099" s="194">
        <v>5</v>
      </c>
      <c r="F12099" s="43">
        <v>23</v>
      </c>
      <c r="G12099" s="43">
        <v>1</v>
      </c>
      <c r="H12099" s="45">
        <f>+G12099*F12099</f>
      </c>
      <c r="I12099" s="103"/>
    </row>
    <row r="12100" spans="1:9" ht="15.75" customHeight="1" x14ac:dyDescent="0.25">
      <c r="A12100" s="47">
        <v>6</v>
      </c>
      <c r="B12100" s="103" t="s">
        <v>585</v>
      </c>
      <c r="C12100" s="323" t="s">
        <v>366</v>
      </c>
      <c r="D12100" s="194"/>
      <c r="E12100" s="194"/>
      <c r="F12100" s="43">
        <v>2</v>
      </c>
      <c r="G12100" s="224" t="s">
        <v>571</v>
      </c>
      <c r="H12100" s="45"/>
      <c r="I12100" s="103"/>
    </row>
    <row r="12101" spans="1:9" ht="15.75" customHeight="1" x14ac:dyDescent="0.25">
      <c r="A12101" s="47">
        <v>7</v>
      </c>
      <c r="B12101" s="103" t="s">
        <v>2111</v>
      </c>
      <c r="C12101" s="323" t="s">
        <v>374</v>
      </c>
      <c r="D12101" s="194">
        <v>3</v>
      </c>
      <c r="E12101" s="194">
        <v>5</v>
      </c>
      <c r="F12101" s="43">
        <v>13.25</v>
      </c>
      <c r="G12101" s="43">
        <v>1</v>
      </c>
      <c r="H12101" s="45">
        <f>+G12101*F12101</f>
      </c>
      <c r="I12101" s="103"/>
    </row>
    <row r="12102" spans="1:9" ht="15.75" customHeight="1" x14ac:dyDescent="0.25">
      <c r="A12102" s="47">
        <v>8</v>
      </c>
      <c r="B12102" s="103" t="s">
        <v>2111</v>
      </c>
      <c r="C12102" s="323" t="s">
        <v>374</v>
      </c>
      <c r="D12102" s="194"/>
      <c r="E12102" s="194"/>
      <c r="F12102" s="43">
        <v>1.75</v>
      </c>
      <c r="G12102" s="224" t="s">
        <v>571</v>
      </c>
      <c r="H12102" s="45"/>
      <c r="I12102" s="103"/>
    </row>
    <row r="12103" spans="1:9" ht="15.75" customHeight="1" x14ac:dyDescent="0.25">
      <c r="A12103" s="47">
        <v>9</v>
      </c>
      <c r="B12103" s="103" t="s">
        <v>159</v>
      </c>
      <c r="C12103" s="323" t="s">
        <v>380</v>
      </c>
      <c r="D12103" s="194">
        <v>6</v>
      </c>
      <c r="E12103" s="194">
        <v>5</v>
      </c>
      <c r="F12103" s="43">
        <f>13.25*2</f>
      </c>
      <c r="G12103" s="43">
        <v>1</v>
      </c>
      <c r="H12103" s="45">
        <f>+G12103*F12103</f>
      </c>
      <c r="I12103" s="103"/>
    </row>
    <row r="12104" spans="1:9" ht="15.75" customHeight="1" x14ac:dyDescent="0.25">
      <c r="A12104" s="47">
        <v>10</v>
      </c>
      <c r="B12104" s="103" t="s">
        <v>159</v>
      </c>
      <c r="C12104" s="323" t="s">
        <v>380</v>
      </c>
      <c r="D12104" s="194"/>
      <c r="E12104" s="194"/>
      <c r="F12104" s="43">
        <f>1.75*2</f>
      </c>
      <c r="G12104" s="224" t="s">
        <v>571</v>
      </c>
      <c r="H12104" s="45"/>
      <c r="I12104" s="103"/>
    </row>
    <row r="12105" spans="1:9" ht="15.75" customHeight="1" x14ac:dyDescent="0.25">
      <c r="A12105" s="47">
        <v>11</v>
      </c>
      <c r="B12105" s="103" t="s">
        <v>160</v>
      </c>
      <c r="C12105" s="323" t="s">
        <v>1512</v>
      </c>
      <c r="D12105" s="194">
        <v>5</v>
      </c>
      <c r="E12105" s="194">
        <v>5</v>
      </c>
      <c r="F12105" s="43">
        <v>21</v>
      </c>
      <c r="G12105" s="43">
        <v>1</v>
      </c>
      <c r="H12105" s="45">
        <f>+G12105*F12105</f>
      </c>
      <c r="I12105" s="103"/>
    </row>
    <row r="12106" spans="1:9" ht="15.75" customHeight="1" x14ac:dyDescent="0.25">
      <c r="A12106" s="47">
        <v>12</v>
      </c>
      <c r="B12106" s="103" t="s">
        <v>160</v>
      </c>
      <c r="C12106" s="323" t="s">
        <v>1512</v>
      </c>
      <c r="D12106" s="194"/>
      <c r="E12106" s="194"/>
      <c r="F12106" s="43">
        <v>4</v>
      </c>
      <c r="G12106" s="224" t="s">
        <v>571</v>
      </c>
      <c r="H12106" s="45"/>
      <c r="I12106" s="103"/>
    </row>
    <row r="12107" spans="1:9" ht="15.75" customHeight="1" x14ac:dyDescent="0.25">
      <c r="A12107" s="47">
        <v>13</v>
      </c>
      <c r="B12107" s="103" t="s">
        <v>168</v>
      </c>
      <c r="C12107" s="323" t="s">
        <v>390</v>
      </c>
      <c r="D12107" s="194">
        <v>6</v>
      </c>
      <c r="E12107" s="194">
        <v>5</v>
      </c>
      <c r="F12107" s="43">
        <f>13.25*2</f>
      </c>
      <c r="G12107" s="43">
        <v>1</v>
      </c>
      <c r="H12107" s="45">
        <f>+G12107*F12107</f>
      </c>
      <c r="I12107" s="103"/>
    </row>
    <row r="12108" spans="1:9" ht="15.75" customHeight="1" x14ac:dyDescent="0.25">
      <c r="A12108" s="47">
        <v>14</v>
      </c>
      <c r="B12108" s="103" t="s">
        <v>168</v>
      </c>
      <c r="C12108" s="323" t="s">
        <v>390</v>
      </c>
      <c r="D12108" s="194"/>
      <c r="E12108" s="194"/>
      <c r="F12108" s="43">
        <f>1.75*2</f>
      </c>
      <c r="G12108" s="224" t="s">
        <v>571</v>
      </c>
      <c r="H12108" s="45"/>
      <c r="I12108" s="103"/>
    </row>
    <row r="12109" spans="1:9" ht="15.75" customHeight="1" x14ac:dyDescent="0.25">
      <c r="A12109" s="47">
        <v>15</v>
      </c>
      <c r="B12109" s="103" t="s">
        <v>1165</v>
      </c>
      <c r="C12109" s="323" t="s">
        <v>394</v>
      </c>
      <c r="D12109" s="194">
        <v>5</v>
      </c>
      <c r="E12109" s="194">
        <v>5</v>
      </c>
      <c r="F12109" s="43">
        <v>21</v>
      </c>
      <c r="G12109" s="43">
        <v>1</v>
      </c>
      <c r="H12109" s="45">
        <f>+G12109*F12109</f>
      </c>
      <c r="I12109" s="103"/>
    </row>
    <row r="12110" spans="1:9" ht="15.75" customHeight="1" x14ac:dyDescent="0.25">
      <c r="A12110" s="47">
        <v>16</v>
      </c>
      <c r="B12110" s="103" t="s">
        <v>1165</v>
      </c>
      <c r="C12110" s="323" t="s">
        <v>394</v>
      </c>
      <c r="D12110" s="194"/>
      <c r="E12110" s="194"/>
      <c r="F12110" s="43">
        <v>4</v>
      </c>
      <c r="G12110" s="224" t="s">
        <v>571</v>
      </c>
      <c r="H12110" s="45"/>
      <c r="I12110" s="103"/>
    </row>
    <row r="12111" spans="1:9" ht="15.75" customHeight="1" x14ac:dyDescent="0.25">
      <c r="A12111" s="47">
        <v>17</v>
      </c>
      <c r="B12111" s="103" t="s">
        <v>573</v>
      </c>
      <c r="C12111" s="323" t="s">
        <v>396</v>
      </c>
      <c r="D12111" s="194">
        <v>5</v>
      </c>
      <c r="E12111" s="194">
        <v>5</v>
      </c>
      <c r="F12111" s="43">
        <v>21</v>
      </c>
      <c r="G12111" s="43">
        <v>1</v>
      </c>
      <c r="H12111" s="45">
        <f>+G12111*F12111</f>
      </c>
      <c r="I12111" s="103"/>
    </row>
    <row r="12112" spans="1:9" ht="15.75" customHeight="1" x14ac:dyDescent="0.25">
      <c r="A12112" s="47">
        <v>18</v>
      </c>
      <c r="B12112" s="103" t="s">
        <v>573</v>
      </c>
      <c r="C12112" s="323" t="s">
        <v>396</v>
      </c>
      <c r="D12112" s="194"/>
      <c r="E12112" s="194"/>
      <c r="F12112" s="43">
        <v>4</v>
      </c>
      <c r="G12112" s="224" t="s">
        <v>571</v>
      </c>
      <c r="H12112" s="45"/>
      <c r="I12112" s="103"/>
    </row>
    <row r="12113" spans="1:15" ht="15.75" customHeight="1" x14ac:dyDescent="0.25">
      <c r="A12113" s="47">
        <v>19</v>
      </c>
      <c r="B12113" s="103" t="s">
        <v>2087</v>
      </c>
      <c r="C12113" s="323" t="s">
        <v>397</v>
      </c>
      <c r="D12113" s="194">
        <v>5</v>
      </c>
      <c r="E12113" s="194">
        <v>5</v>
      </c>
      <c r="F12113" s="43">
        <v>22</v>
      </c>
      <c r="G12113" s="43">
        <v>1</v>
      </c>
      <c r="H12113" s="45">
        <f>+G12113*F12113</f>
      </c>
      <c r="I12113" s="103"/>
    </row>
    <row r="12114" spans="1:15" ht="15.75" customHeight="1" x14ac:dyDescent="0.25">
      <c r="A12114" s="47">
        <v>20</v>
      </c>
      <c r="B12114" s="103" t="s">
        <v>2087</v>
      </c>
      <c r="C12114" s="323" t="s">
        <v>397</v>
      </c>
      <c r="D12114" s="194"/>
      <c r="E12114" s="194"/>
      <c r="F12114" s="43">
        <v>3</v>
      </c>
      <c r="G12114" s="224" t="s">
        <v>571</v>
      </c>
      <c r="H12114" s="45"/>
      <c r="I12114" s="103"/>
    </row>
    <row r="12115" spans="1:15" ht="15.75" customHeight="1" x14ac:dyDescent="0.25">
      <c r="A12115" s="47">
        <v>21</v>
      </c>
      <c r="B12115" s="103" t="s">
        <v>2112</v>
      </c>
      <c r="C12115" s="323" t="s">
        <v>415</v>
      </c>
      <c r="D12115" s="194">
        <v>5</v>
      </c>
      <c r="E12115" s="194">
        <v>5</v>
      </c>
      <c r="F12115" s="43">
        <v>21</v>
      </c>
      <c r="G12115" s="43">
        <v>1</v>
      </c>
      <c r="H12115" s="45">
        <f>+G12115*F12115</f>
      </c>
      <c r="I12115" s="103"/>
    </row>
    <row r="12116" spans="1:15" ht="15.75" customHeight="1" x14ac:dyDescent="0.25">
      <c r="A12116" s="47">
        <v>22</v>
      </c>
      <c r="B12116" s="103" t="s">
        <v>2112</v>
      </c>
      <c r="C12116" s="323" t="s">
        <v>415</v>
      </c>
      <c r="D12116" s="194"/>
      <c r="E12116" s="194"/>
      <c r="F12116" s="43">
        <v>4</v>
      </c>
      <c r="G12116" s="224" t="s">
        <v>571</v>
      </c>
      <c r="H12116" s="45"/>
      <c r="I12116" s="103"/>
    </row>
    <row r="12117" spans="1:15" ht="15.75" customHeight="1" x14ac:dyDescent="0.25">
      <c r="A12117" s="47">
        <v>23</v>
      </c>
      <c r="B12117" s="103" t="s">
        <v>1514</v>
      </c>
      <c r="C12117" s="1053"/>
      <c r="D12117" s="194">
        <v>5</v>
      </c>
      <c r="E12117" s="194">
        <v>10</v>
      </c>
      <c r="F12117" s="43">
        <v>40</v>
      </c>
      <c r="G12117" s="43">
        <v>1</v>
      </c>
      <c r="H12117" s="45">
        <f>+G12117*F12117</f>
      </c>
      <c r="I12117" s="103"/>
    </row>
    <row r="12118" spans="1:15" ht="15.75" customHeight="1" x14ac:dyDescent="0.25">
      <c r="A12118" s="47">
        <v>24</v>
      </c>
      <c r="B12118" s="103" t="s">
        <v>1514</v>
      </c>
      <c r="C12118" s="1053"/>
      <c r="D12118" s="194"/>
      <c r="E12118" s="194"/>
      <c r="F12118" s="43">
        <v>10</v>
      </c>
      <c r="G12118" s="224" t="s">
        <v>571</v>
      </c>
      <c r="H12118" s="45"/>
      <c r="I12118" s="103"/>
    </row>
    <row r="12119" spans="1:15" ht="15.75" customHeight="1" x14ac:dyDescent="0.25">
      <c r="A12119" s="47">
        <v>25</v>
      </c>
      <c r="B12119" s="103" t="s">
        <v>2097</v>
      </c>
      <c r="C12119" s="1053"/>
      <c r="D12119" s="194">
        <v>2.5</v>
      </c>
      <c r="E12119" s="194">
        <v>10</v>
      </c>
      <c r="F12119" s="43">
        <v>20</v>
      </c>
      <c r="G12119" s="43">
        <v>1</v>
      </c>
      <c r="H12119" s="45">
        <f>+G12119*F12119</f>
      </c>
      <c r="I12119" s="103"/>
    </row>
    <row r="12120" spans="1:15" ht="15.75" customHeight="1" x14ac:dyDescent="0.25">
      <c r="A12120" s="47">
        <v>26</v>
      </c>
      <c r="B12120" s="103" t="s">
        <v>2097</v>
      </c>
      <c r="C12120" s="1053"/>
      <c r="D12120" s="194"/>
      <c r="E12120" s="194"/>
      <c r="F12120" s="43">
        <v>5</v>
      </c>
      <c r="G12120" s="224" t="s">
        <v>571</v>
      </c>
      <c r="H12120" s="45"/>
      <c r="I12120" s="103"/>
    </row>
    <row r="12121" spans="1:15" ht="15.75" customHeight="1" x14ac:dyDescent="0.25">
      <c r="A12121" s="47"/>
      <c r="B12121" s="79" t="s">
        <v>2113</v>
      </c>
      <c r="C12121" s="80"/>
      <c r="D12121" s="194"/>
      <c r="E12121" s="194"/>
      <c r="F12121" s="43"/>
      <c r="G12121" s="43"/>
      <c r="H12121" s="45"/>
      <c r="I12121" s="103"/>
    </row>
    <row r="12122" spans="1:15" ht="15.75" customHeight="1" x14ac:dyDescent="0.25">
      <c r="A12122" s="47">
        <v>27</v>
      </c>
      <c r="B12122" s="49" t="s">
        <v>2090</v>
      </c>
      <c r="C12122" s="1047" t="s">
        <v>472</v>
      </c>
      <c r="D12122" s="194">
        <v>1</v>
      </c>
      <c r="E12122" s="194" t="s">
        <v>2114</v>
      </c>
      <c r="F12122" s="50">
        <f>96*3</f>
      </c>
      <c r="G12122" s="43">
        <v>1</v>
      </c>
      <c r="H12122" s="45">
        <f>+G12122*F12122</f>
      </c>
      <c r="I12122" s="103"/>
    </row>
    <row r="12123" spans="1:15" ht="15.75" customHeight="1" x14ac:dyDescent="0.25">
      <c r="A12123" s="47">
        <v>28</v>
      </c>
      <c r="B12123" s="49" t="s">
        <v>2090</v>
      </c>
      <c r="C12123" s="1047" t="s">
        <v>472</v>
      </c>
      <c r="D12123" s="194"/>
      <c r="E12123" s="194"/>
      <c r="F12123" s="50">
        <v>12</v>
      </c>
      <c r="G12123" s="224" t="s">
        <v>571</v>
      </c>
      <c r="H12123" s="45"/>
      <c r="I12123" s="103"/>
    </row>
    <row r="12124" spans="1:15" ht="15.75" customHeight="1" x14ac:dyDescent="0.25">
      <c r="A12124" s="1054">
        <v>29</v>
      </c>
      <c r="B12124" s="1055" t="s">
        <v>2115</v>
      </c>
      <c r="C12124" s="42" t="s">
        <v>2116</v>
      </c>
      <c r="D12124" s="224">
        <v>1</v>
      </c>
      <c r="E12124" s="224"/>
      <c r="F12124" s="224"/>
      <c r="G12124" s="224" t="s">
        <v>2117</v>
      </c>
      <c r="H12124" s="1056"/>
      <c r="I12124" s="221"/>
      <c r="J12124" s="221"/>
      <c r="K12124" s="221"/>
      <c r="L12124" s="221"/>
      <c r="M12124" s="221"/>
      <c r="N12124" s="221"/>
      <c r="O12124" s="221"/>
    </row>
    <row r="12125" spans="1:15" ht="15.75" customHeight="1" x14ac:dyDescent="0.25">
      <c r="A12125" s="62"/>
      <c r="B12125" s="63"/>
      <c r="C12125" s="64" t="s">
        <v>58</v>
      </c>
      <c r="D12125" s="1057">
        <f>SUM(D12095:D12124)</f>
      </c>
      <c r="E12125" s="65"/>
      <c r="F12125" s="328"/>
      <c r="G12125" s="67"/>
      <c r="H12125" s="328">
        <f>SUM(H12095:H12124)</f>
      </c>
      <c r="I12125" s="1058"/>
    </row>
    <row r="12126" spans="1:15" ht="15.75" customHeight="1" x14ac:dyDescent="0.25">
      <c r="A12126" s="69"/>
      <c r="B12126" s="70"/>
      <c r="C12126" s="70"/>
      <c r="D12126" s="71"/>
      <c r="E12126" s="70"/>
      <c r="F12126" s="72"/>
      <c r="G12126" s="73"/>
      <c r="H12126" s="74"/>
    </row>
    <row r="12127" spans="1:15" ht="15.75" customHeight="1" x14ac:dyDescent="0.25">
      <c r="A12127" s="85" t="s">
        <v>72</v>
      </c>
      <c r="B12127" s="85"/>
      <c r="C12127" s="85"/>
      <c r="D12127" s="85"/>
      <c r="E12127" s="85"/>
      <c r="F12127" s="85"/>
      <c r="G12127" s="85"/>
      <c r="H12127" s="85"/>
    </row>
    <row r="12128" spans="1:15" ht="15.75" customHeight="1" x14ac:dyDescent="0.25">
      <c r="A12128" s="76"/>
      <c r="B12128" s="76"/>
      <c r="C12128" s="76"/>
      <c r="D12128" s="77" t="s">
        <v>59</v>
      </c>
      <c r="E12128" s="76" t="s">
        <v>60</v>
      </c>
      <c r="F12128" s="76"/>
      <c r="G12128" s="17"/>
      <c r="H12128" s="25"/>
    </row>
    <row r="12129" spans="1:8" ht="15.75" customHeight="1" x14ac:dyDescent="0.25">
      <c r="A12129" s="36" t="s">
        <v>21</v>
      </c>
      <c r="B12129" s="36"/>
      <c r="C12129" s="36"/>
      <c r="D12129" s="36"/>
      <c r="E12129" s="36"/>
      <c r="F12129" s="36"/>
      <c r="G12129" s="36"/>
      <c r="H12129" s="36"/>
    </row>
    <row r="12130" spans="1:8" ht="15.75" customHeight="1" x14ac:dyDescent="0.25">
      <c r="A12130" s="17"/>
      <c r="B12130" s="17"/>
      <c r="C12130" s="17"/>
      <c r="D12130" s="18"/>
      <c r="E12130" s="17"/>
      <c r="F12130" s="17"/>
      <c r="G12130" s="17"/>
      <c r="H12130" s="24"/>
    </row>
    <row r="12131" spans="1:8" ht="15.75" customHeight="1" x14ac:dyDescent="0.25">
      <c r="A12131" s="17"/>
      <c r="B12131" s="17"/>
      <c r="C12131" s="18"/>
      <c r="D12131" s="75"/>
      <c r="E12131" s="36"/>
      <c r="F12131" s="36"/>
      <c r="G12131" s="36"/>
      <c r="H12131" s="25"/>
    </row>
    <row r="12132" spans="1:8" ht="15.75" customHeight="1" x14ac:dyDescent="0.25">
      <c r="A12132" s="17" t="s">
        <v>28</v>
      </c>
      <c r="B12132" s="17"/>
      <c r="C12132" s="86"/>
      <c r="D12132" s="18"/>
      <c r="E12132" s="17"/>
      <c r="F12132" s="19" t="s">
        <v>24</v>
      </c>
      <c r="G12132" s="21" t="s">
        <v>1585</v>
      </c>
      <c r="H12132" s="22"/>
    </row>
    <row r="12133" spans="1:8" ht="15.75" customHeight="1" x14ac:dyDescent="0.3">
      <c r="A12133" s="87" t="inlineStr">
        <is>
          <t>Dealer-002</t>
        </is>
      </c>
      <c r="B12133" s="87"/>
      <c r="C12133" s="86"/>
      <c r="D12133" s="18"/>
      <c r="E12133" s="17"/>
      <c r="F12133" s="19" t="s">
        <v>29</v>
      </c>
      <c r="G12133" s="17" t="s">
        <v>1587</v>
      </c>
      <c r="H12133" s="18"/>
    </row>
    <row r="12134" spans="1:8" ht="15.75" customHeight="1" x14ac:dyDescent="0.3">
      <c r="A12134" s="87" t="inlineStr">
        <is>
          <t>Address line (redacted)</t>
        </is>
      </c>
      <c r="B12134" s="87"/>
      <c r="C12134" s="138"/>
      <c r="D12134" s="138"/>
      <c r="E12134" s="138"/>
      <c r="F12134" s="18"/>
      <c r="G12134" s="17"/>
      <c r="H12134" s="25"/>
    </row>
    <row r="12135" spans="1:8" ht="15.75" customHeight="1" x14ac:dyDescent="0.3">
      <c r="A12135" s="87" t="inlineStr">
        <is>
          <t>Address line (redacted)</t>
        </is>
      </c>
      <c r="B12135" s="87"/>
      <c r="C12135" s="138"/>
      <c r="D12135" s="138"/>
      <c r="E12135" s="138"/>
      <c r="F12135" s="18"/>
      <c r="G12135" s="17"/>
      <c r="H12135" s="25"/>
    </row>
    <row r="12136" spans="1:8" ht="15.75" customHeight="1" x14ac:dyDescent="0.25">
      <c r="A12136" s="17"/>
      <c r="B12136" s="17"/>
      <c r="C12136" s="138"/>
      <c r="D12136" s="138"/>
      <c r="E12136" s="138"/>
      <c r="F12136" s="18"/>
      <c r="G12136" s="17"/>
      <c r="H12136" s="25"/>
    </row>
    <row r="12137" spans="1:8" ht="15.75" customHeight="1" x14ac:dyDescent="0.25">
      <c r="A12137" s="17" t="s">
        <v>34</v>
      </c>
      <c r="B12137" s="17"/>
      <c r="C12137" s="17"/>
      <c r="D12137" s="18"/>
      <c r="E12137" s="17"/>
      <c r="F12137" s="18"/>
      <c r="G12137" s="17"/>
      <c r="H12137" s="25"/>
    </row>
    <row r="12138" spans="1:8" ht="15.75" customHeight="1" x14ac:dyDescent="0.25">
      <c r="A12138" s="17"/>
      <c r="B12138" s="17"/>
      <c r="C12138" s="17"/>
      <c r="D12138" s="18"/>
      <c r="E12138" s="17"/>
      <c r="F12138" s="18"/>
      <c r="G12138" s="17"/>
      <c r="H12138" s="25"/>
    </row>
    <row r="12139" spans="1:8" ht="15.75" customHeight="1" x14ac:dyDescent="0.25">
      <c r="A12139" s="17" t="s">
        <v>35</v>
      </c>
      <c r="B12139" s="17"/>
      <c r="C12139" s="17"/>
      <c r="D12139" s="18"/>
      <c r="E12139" s="17"/>
      <c r="F12139" s="18"/>
      <c r="G12139" s="17"/>
      <c r="H12139" s="25"/>
    </row>
    <row r="12140" spans="1:8" ht="15.75" customHeight="1" x14ac:dyDescent="0.25">
      <c r="A12140" s="17" t="s">
        <v>36</v>
      </c>
      <c r="B12140" s="17"/>
      <c r="C12140" s="17"/>
      <c r="D12140" s="18"/>
      <c r="E12140" s="17"/>
      <c r="F12140" s="18"/>
      <c r="G12140" s="17"/>
      <c r="H12140" s="25"/>
    </row>
    <row r="12141" spans="1:8" ht="15.75" customHeight="1" x14ac:dyDescent="0.25">
      <c r="A12141" s="17"/>
      <c r="B12141" s="17"/>
      <c r="C12141" s="17"/>
      <c r="D12141" s="18"/>
      <c r="E12141" s="17"/>
      <c r="F12141" s="18"/>
      <c r="G12141" s="17"/>
      <c r="H12141" s="25"/>
    </row>
    <row r="12142" spans="1:8" ht="15.75" customHeight="1" x14ac:dyDescent="0.25">
      <c r="A12142" s="26" t="s">
        <v>37</v>
      </c>
      <c r="B12142" s="27" t="s">
        <v>38</v>
      </c>
      <c r="C12142" s="27"/>
      <c r="D12142" s="28" t="s">
        <v>39</v>
      </c>
      <c r="E12142" s="29" t="s">
        <v>40</v>
      </c>
      <c r="F12142" s="30" t="s">
        <v>41</v>
      </c>
      <c r="G12142" s="31" t="s">
        <v>42</v>
      </c>
      <c r="H12142" s="33" t="s">
        <v>43</v>
      </c>
    </row>
    <row r="12143" spans="1:8" ht="15.75" customHeight="1" x14ac:dyDescent="0.25">
      <c r="A12143" s="34"/>
      <c r="B12143" s="35"/>
      <c r="C12143" s="36"/>
      <c r="D12143" s="37"/>
      <c r="E12143" s="37"/>
      <c r="F12143" s="38"/>
      <c r="G12143" s="39"/>
      <c r="H12143" s="40"/>
    </row>
    <row r="12144" spans="1:8" ht="15.75" customHeight="1" x14ac:dyDescent="0.25">
      <c r="A12144" s="47"/>
      <c r="B12144" s="79" t="s">
        <v>2118</v>
      </c>
      <c r="C12144" s="80"/>
      <c r="D12144" s="50"/>
      <c r="E12144" s="50"/>
      <c r="F12144" s="50"/>
      <c r="G12144" s="50"/>
      <c r="H12144" s="45"/>
    </row>
    <row r="12145" spans="1:8" ht="15.75" customHeight="1" x14ac:dyDescent="0.25">
      <c r="A12145" s="47">
        <v>1</v>
      </c>
      <c r="B12145" s="333" t="s">
        <v>585</v>
      </c>
      <c r="C12145" s="211" t="s">
        <v>863</v>
      </c>
      <c r="D12145" s="50">
        <v>6</v>
      </c>
      <c r="E12145" s="300">
        <v>4</v>
      </c>
      <c r="F12145" s="335">
        <v>22</v>
      </c>
      <c r="G12145" s="106">
        <v>1</v>
      </c>
      <c r="H12145" s="45">
        <f>+G12145*F12145</f>
      </c>
    </row>
    <row r="12146" spans="1:8" ht="15.75" customHeight="1" x14ac:dyDescent="0.25">
      <c r="A12146" s="47">
        <v>2</v>
      </c>
      <c r="B12146" s="333" t="s">
        <v>585</v>
      </c>
      <c r="C12146" s="211" t="s">
        <v>863</v>
      </c>
      <c r="D12146" s="50"/>
      <c r="E12146" s="300"/>
      <c r="F12146" s="335">
        <v>2</v>
      </c>
      <c r="G12146" s="224" t="s">
        <v>571</v>
      </c>
      <c r="H12146" s="45"/>
    </row>
    <row r="12147" spans="1:8" ht="15.75" customHeight="1" x14ac:dyDescent="0.25">
      <c r="A12147" s="47">
        <v>3</v>
      </c>
      <c r="B12147" s="333" t="s">
        <v>602</v>
      </c>
      <c r="C12147" s="211" t="s">
        <v>821</v>
      </c>
      <c r="D12147" s="50">
        <v>6</v>
      </c>
      <c r="E12147" s="300">
        <v>4</v>
      </c>
      <c r="F12147" s="335">
        <v>22</v>
      </c>
      <c r="G12147" s="106">
        <v>1</v>
      </c>
      <c r="H12147" s="45">
        <f>+G12147*F12147</f>
      </c>
    </row>
    <row r="12148" spans="1:8" ht="15.75" customHeight="1" x14ac:dyDescent="0.25">
      <c r="A12148" s="47">
        <v>4</v>
      </c>
      <c r="B12148" s="333" t="s">
        <v>602</v>
      </c>
      <c r="C12148" s="211" t="s">
        <v>821</v>
      </c>
      <c r="D12148" s="50"/>
      <c r="E12148" s="300"/>
      <c r="F12148" s="335">
        <v>2</v>
      </c>
      <c r="G12148" s="224" t="s">
        <v>571</v>
      </c>
      <c r="H12148" s="45"/>
    </row>
    <row r="12149" spans="1:8" ht="15.75" customHeight="1" x14ac:dyDescent="0.25">
      <c r="A12149" s="47">
        <v>5</v>
      </c>
      <c r="B12149" s="676" t="s">
        <v>176</v>
      </c>
      <c r="C12149" s="211" t="s">
        <v>954</v>
      </c>
      <c r="D12149" s="50">
        <v>6</v>
      </c>
      <c r="E12149" s="300">
        <v>4</v>
      </c>
      <c r="F12149" s="335">
        <v>23</v>
      </c>
      <c r="G12149" s="106">
        <v>1</v>
      </c>
      <c r="H12149" s="45">
        <f>+G12149*F12149</f>
      </c>
    </row>
    <row r="12150" spans="1:8" ht="15.75" customHeight="1" x14ac:dyDescent="0.25">
      <c r="A12150" s="47">
        <v>6</v>
      </c>
      <c r="B12150" s="676" t="s">
        <v>176</v>
      </c>
      <c r="C12150" s="211" t="s">
        <v>954</v>
      </c>
      <c r="D12150" s="50"/>
      <c r="E12150" s="300"/>
      <c r="F12150" s="335">
        <v>1</v>
      </c>
      <c r="G12150" s="224" t="s">
        <v>571</v>
      </c>
      <c r="H12150" s="45"/>
    </row>
    <row r="12151" spans="1:8" ht="15.75" customHeight="1" x14ac:dyDescent="0.25">
      <c r="A12151" s="47"/>
      <c r="B12151" s="79" t="s">
        <v>2119</v>
      </c>
      <c r="C12151" s="80"/>
      <c r="D12151" s="50"/>
      <c r="E12151" s="50"/>
      <c r="F12151" s="50"/>
      <c r="G12151" s="50"/>
      <c r="H12151" s="45"/>
    </row>
    <row r="12152" spans="1:8" ht="15.75" customHeight="1" x14ac:dyDescent="0.25">
      <c r="A12152" s="47">
        <v>5</v>
      </c>
      <c r="B12152" s="103" t="s">
        <v>1514</v>
      </c>
      <c r="C12152" s="1053"/>
      <c r="D12152" s="194">
        <v>2.5</v>
      </c>
      <c r="E12152" s="194">
        <v>10</v>
      </c>
      <c r="F12152" s="43">
        <v>20</v>
      </c>
      <c r="G12152" s="43">
        <v>1</v>
      </c>
      <c r="H12152" s="45">
        <f>+G12152*F12152</f>
      </c>
    </row>
    <row r="12153" spans="1:8" ht="15.75" customHeight="1" x14ac:dyDescent="0.25">
      <c r="A12153" s="47">
        <v>6</v>
      </c>
      <c r="B12153" s="103" t="s">
        <v>1514</v>
      </c>
      <c r="C12153" s="1053"/>
      <c r="D12153" s="194"/>
      <c r="E12153" s="194"/>
      <c r="F12153" s="43">
        <v>5</v>
      </c>
      <c r="G12153" s="224" t="s">
        <v>571</v>
      </c>
      <c r="H12153" s="45"/>
    </row>
    <row r="12154" spans="1:8" ht="15.75" customHeight="1" x14ac:dyDescent="0.25">
      <c r="A12154" s="47">
        <v>7</v>
      </c>
      <c r="B12154" s="51" t="s">
        <v>1989</v>
      </c>
      <c r="C12154" s="325"/>
      <c r="D12154" s="194">
        <v>5</v>
      </c>
      <c r="E12154" s="194">
        <v>10</v>
      </c>
      <c r="F12154" s="50">
        <f>19*2</f>
      </c>
      <c r="G12154" s="43">
        <v>1</v>
      </c>
      <c r="H12154" s="81">
        <f>+G12154*F12154</f>
      </c>
    </row>
    <row r="12155" spans="1:8" ht="15.75" customHeight="1" x14ac:dyDescent="0.25">
      <c r="A12155" s="47">
        <v>8</v>
      </c>
      <c r="B12155" s="51" t="s">
        <v>1989</v>
      </c>
      <c r="C12155" s="325"/>
      <c r="D12155" s="50"/>
      <c r="E12155" s="50"/>
      <c r="F12155" s="50">
        <v>12</v>
      </c>
      <c r="G12155" s="224" t="s">
        <v>571</v>
      </c>
      <c r="H12155" s="81"/>
    </row>
    <row r="12156" spans="1:8" ht="15.75" customHeight="1" x14ac:dyDescent="0.25">
      <c r="A12156" s="47"/>
      <c r="B12156" s="79" t="s">
        <v>51</v>
      </c>
      <c r="C12156" s="80"/>
      <c r="D12156" s="50"/>
      <c r="E12156" s="50"/>
      <c r="F12156" s="50"/>
      <c r="G12156" s="43"/>
      <c r="H12156" s="81"/>
    </row>
    <row r="12157" spans="1:8" ht="15.75" customHeight="1" x14ac:dyDescent="0.25">
      <c r="A12157" s="47">
        <v>9</v>
      </c>
      <c r="B12157" s="51" t="s">
        <v>179</v>
      </c>
      <c r="C12157" s="325" t="s">
        <v>481</v>
      </c>
      <c r="D12157" s="50">
        <v>1</v>
      </c>
      <c r="E12157" s="50">
        <v>25</v>
      </c>
      <c r="F12157" s="50">
        <v>25</v>
      </c>
      <c r="G12157" s="43">
        <v>1</v>
      </c>
      <c r="H12157" s="81">
        <f>+G12157*F12157</f>
      </c>
    </row>
    <row r="12158" spans="1:8" ht="15.75" customHeight="1" x14ac:dyDescent="0.25">
      <c r="A12158" s="47"/>
      <c r="B12158" s="79" t="s">
        <v>825</v>
      </c>
      <c r="C12158" s="80"/>
      <c r="D12158" s="50"/>
      <c r="E12158" s="50"/>
      <c r="F12158" s="50"/>
      <c r="G12158" s="50"/>
      <c r="H12158" s="45"/>
    </row>
    <row r="12159" spans="1:8" ht="15.75" customHeight="1" x14ac:dyDescent="0.25">
      <c r="A12159" s="47">
        <v>10</v>
      </c>
      <c r="B12159" s="103" t="s">
        <v>172</v>
      </c>
      <c r="C12159" s="1053" t="s">
        <v>501</v>
      </c>
      <c r="D12159" s="194">
        <v>20</v>
      </c>
      <c r="E12159" s="194">
        <v>25</v>
      </c>
      <c r="F12159" s="43">
        <v>410</v>
      </c>
      <c r="G12159" s="43">
        <v>1</v>
      </c>
      <c r="H12159" s="45">
        <f>+G12159*F12159</f>
      </c>
    </row>
    <row r="12160" spans="1:8" ht="15.75" customHeight="1" x14ac:dyDescent="0.25">
      <c r="A12160" s="47">
        <v>11</v>
      </c>
      <c r="B12160" s="103" t="s">
        <v>172</v>
      </c>
      <c r="C12160" s="1053" t="s">
        <v>501</v>
      </c>
      <c r="D12160" s="194"/>
      <c r="E12160" s="194"/>
      <c r="F12160" s="43">
        <v>90</v>
      </c>
      <c r="G12160" s="224" t="s">
        <v>571</v>
      </c>
      <c r="H12160" s="45"/>
    </row>
    <row r="12161" spans="1:8" ht="15.75" customHeight="1" x14ac:dyDescent="0.25">
      <c r="A12161" s="47"/>
      <c r="B12161" s="51"/>
      <c r="C12161" s="325"/>
      <c r="D12161" s="50"/>
      <c r="E12161" s="50"/>
      <c r="F12161" s="50"/>
      <c r="G12161" s="43"/>
      <c r="H12161" s="81"/>
    </row>
    <row r="12162" spans="1:8" ht="15.75" customHeight="1" x14ac:dyDescent="0.25">
      <c r="A12162" s="47"/>
      <c r="B12162" s="51"/>
      <c r="C12162" s="49"/>
      <c r="D12162" s="50"/>
      <c r="E12162" s="50"/>
      <c r="F12162" s="50"/>
      <c r="G12162" s="50"/>
      <c r="H12162" s="81"/>
    </row>
    <row r="12163" spans="1:8" ht="15.75" customHeight="1" x14ac:dyDescent="0.25">
      <c r="A12163" s="83"/>
      <c r="B12163" s="84"/>
      <c r="C12163" s="17"/>
      <c r="D12163" s="58"/>
      <c r="E12163" s="58"/>
      <c r="F12163" s="18"/>
      <c r="G12163" s="58"/>
      <c r="H12163" s="61"/>
    </row>
    <row r="12164" spans="1:8" ht="15.75" customHeight="1" x14ac:dyDescent="0.25">
      <c r="A12164" s="62"/>
      <c r="B12164" s="63"/>
      <c r="C12164" s="64" t="s">
        <v>58</v>
      </c>
      <c r="D12164" s="328">
        <f>SUM(D12145:D12163)</f>
      </c>
      <c r="E12164" s="65"/>
      <c r="F12164" s="328"/>
      <c r="G12164" s="67"/>
      <c r="H12164" s="328">
        <f>SUM(H12145:H12163)</f>
      </c>
    </row>
    <row r="12165" spans="1:8" ht="15.75" customHeight="1" x14ac:dyDescent="0.25">
      <c r="A12165" s="69"/>
      <c r="B12165" s="70"/>
      <c r="C12165" s="70"/>
      <c r="D12165" s="71"/>
      <c r="E12165" s="70"/>
      <c r="F12165" s="72"/>
      <c r="G12165" s="73"/>
      <c r="H12165" s="74"/>
    </row>
    <row r="12166" spans="1:8" ht="15.75" customHeight="1" x14ac:dyDescent="0.25">
      <c r="A12166" s="85" t="s">
        <v>72</v>
      </c>
      <c r="B12166" s="85"/>
      <c r="C12166" s="85"/>
      <c r="D12166" s="85"/>
      <c r="E12166" s="85"/>
      <c r="F12166" s="85"/>
      <c r="G12166" s="85"/>
      <c r="H12166" s="85"/>
    </row>
    <row r="12167" spans="1:8" ht="15.75" customHeight="1" x14ac:dyDescent="0.25">
      <c r="A12167" s="76"/>
      <c r="B12167" s="76"/>
      <c r="C12167" s="76"/>
      <c r="D12167" s="77" t="s">
        <v>59</v>
      </c>
      <c r="E12167" s="76" t="s">
        <v>60</v>
      </c>
      <c r="F12167" s="76"/>
      <c r="G12167" s="17"/>
      <c r="H12167" s="25"/>
    </row>
    <row r="12168" spans="1:8" ht="15.75" customHeight="1" x14ac:dyDescent="0.25">
      <c r="A12168" s="17"/>
      <c r="B12168" s="17"/>
      <c r="C12168" s="17"/>
      <c r="D12168" s="18"/>
      <c r="E12168" s="17"/>
      <c r="F12168" s="17"/>
      <c r="G12168" s="17"/>
      <c r="H12168" s="25"/>
    </row>
    <row r="12169" spans="1:8" ht="15.75" customHeight="1" x14ac:dyDescent="0.25">
      <c r="A12169" s="76"/>
      <c r="B12169" s="76"/>
      <c r="C12169" s="76"/>
      <c r="D12169" s="77"/>
      <c r="E12169" s="76" t="s">
        <v>61</v>
      </c>
      <c r="F12169" s="76"/>
      <c r="G12169" s="17"/>
      <c r="H12169" s="25"/>
    </row>
    <row r="12170" spans="1:8" ht="15.75" customHeight="1" x14ac:dyDescent="0.25">
      <c r="D12170" s="9"/>
      <c r="H12170" s="9"/>
    </row>
    <row r="12171" spans="1:8" ht="15.75" customHeight="1" x14ac:dyDescent="0.25">
      <c r="D12171" s="9"/>
      <c r="H12171" s="9"/>
    </row>
    <row r="12172" spans="1:8" ht="15.75" customHeight="1" x14ac:dyDescent="0.25">
      <c r="D12172" s="9"/>
      <c r="H12172" s="9"/>
    </row>
    <row r="12173" spans="1:8" ht="15.75" customHeight="1" x14ac:dyDescent="0.25">
      <c r="D12173" s="9"/>
      <c r="H12173" s="9"/>
    </row>
    <row r="12174" spans="1:8" ht="15.75" customHeight="1" x14ac:dyDescent="0.25">
      <c r="A12174" s="36" t="s">
        <v>21</v>
      </c>
      <c r="B12174" s="36"/>
      <c r="C12174" s="36"/>
      <c r="D12174" s="36"/>
      <c r="E12174" s="36"/>
      <c r="F12174" s="36"/>
      <c r="G12174" s="36"/>
      <c r="H12174" s="36"/>
    </row>
    <row r="12175" spans="1:8" ht="15.75" customHeight="1" x14ac:dyDescent="0.25">
      <c r="A12175" s="17"/>
      <c r="B12175" s="17"/>
      <c r="C12175" s="17"/>
      <c r="D12175" s="18"/>
      <c r="E12175" s="17"/>
      <c r="F12175" s="17"/>
      <c r="G12175" s="17"/>
      <c r="H12175" s="24"/>
    </row>
    <row r="12176" spans="1:8" ht="15.75" customHeight="1" x14ac:dyDescent="0.25">
      <c r="A12176" s="17"/>
      <c r="B12176" s="17"/>
      <c r="C12176" s="18"/>
      <c r="D12176" s="75"/>
      <c r="E12176" s="36"/>
      <c r="F12176" s="36"/>
      <c r="G12176" s="36"/>
      <c r="H12176" s="25"/>
    </row>
    <row r="12177" spans="1:8" ht="15.75" customHeight="1" x14ac:dyDescent="0.25">
      <c r="A12177" s="17" t="s">
        <v>28</v>
      </c>
      <c r="B12177" s="17"/>
      <c r="C12177" s="17"/>
      <c r="D12177" s="18"/>
      <c r="E12177" s="17"/>
      <c r="F12177" s="19" t="s">
        <v>24</v>
      </c>
      <c r="G12177" s="21" t="s">
        <v>1589</v>
      </c>
      <c r="H12177" s="22"/>
    </row>
    <row r="12178" spans="1:8" ht="15.75" customHeight="1" x14ac:dyDescent="0.25">
      <c r="A12178" s="17" t="inlineStr">
        <is>
          <t>Dealer-009</t>
        </is>
      </c>
      <c r="B12178" s="17"/>
      <c r="C12178" s="17" t="inlineStr">
        <is>
          <t>ATTN: Contact-001</t>
        </is>
      </c>
      <c r="D12178" s="18"/>
      <c r="E12178" s="17"/>
      <c r="F12178" s="19" t="s">
        <v>29</v>
      </c>
      <c r="G12178" s="17" t="s">
        <v>1590</v>
      </c>
      <c r="H12178" s="18"/>
    </row>
    <row r="12179" spans="1:8" ht="15.75" customHeight="1" x14ac:dyDescent="0.25">
      <c r="A12179" s="17" t="inlineStr">
        <is>
          <t>Address line (redacted)</t>
        </is>
      </c>
      <c r="B12179" s="17"/>
      <c r="C12179" s="17"/>
      <c r="D12179" s="138"/>
      <c r="E12179" s="138"/>
      <c r="F12179" s="18"/>
      <c r="G12179" s="17"/>
      <c r="H12179" s="25"/>
    </row>
    <row r="12180" spans="1:8" ht="15.75" customHeight="1" x14ac:dyDescent="0.25">
      <c r="A12180" s="17" t="inlineStr">
        <is>
          <t>Address line (redacted)</t>
        </is>
      </c>
      <c r="B12180" s="17"/>
      <c r="C12180" s="17"/>
      <c r="D12180" s="138"/>
      <c r="E12180" s="138"/>
      <c r="F12180" s="18"/>
      <c r="G12180" s="17"/>
      <c r="H12180" s="25"/>
    </row>
    <row r="12181" spans="1:8" ht="15.75" customHeight="1" x14ac:dyDescent="0.25">
      <c r="A12181" s="17"/>
      <c r="B12181" s="17"/>
      <c r="C12181" s="138"/>
      <c r="D12181" s="138"/>
      <c r="E12181" s="138"/>
      <c r="F12181" s="18"/>
      <c r="G12181" s="17"/>
      <c r="H12181" s="25"/>
    </row>
    <row r="12182" spans="1:8" ht="15.75" customHeight="1" x14ac:dyDescent="0.25">
      <c r="A12182" s="17" t="s">
        <v>34</v>
      </c>
      <c r="B12182" s="17"/>
      <c r="C12182" s="17"/>
      <c r="D12182" s="18"/>
      <c r="E12182" s="17"/>
      <c r="F12182" s="18"/>
      <c r="G12182" s="17"/>
      <c r="H12182" s="25"/>
    </row>
    <row r="12183" spans="1:8" ht="15.75" customHeight="1" x14ac:dyDescent="0.25">
      <c r="A12183" s="17"/>
      <c r="B12183" s="17"/>
      <c r="C12183" s="17"/>
      <c r="D12183" s="18"/>
      <c r="E12183" s="17"/>
      <c r="F12183" s="18"/>
      <c r="G12183" s="17"/>
      <c r="H12183" s="25"/>
    </row>
    <row r="12184" spans="1:8" ht="15.75" customHeight="1" x14ac:dyDescent="0.25">
      <c r="A12184" s="17" t="s">
        <v>35</v>
      </c>
      <c r="B12184" s="17"/>
      <c r="C12184" s="17"/>
      <c r="D12184" s="18"/>
      <c r="E12184" s="17"/>
      <c r="F12184" s="18"/>
      <c r="G12184" s="17"/>
      <c r="H12184" s="25"/>
    </row>
    <row r="12185" spans="1:8" ht="15.75" customHeight="1" x14ac:dyDescent="0.25">
      <c r="A12185" s="17" t="s">
        <v>36</v>
      </c>
      <c r="B12185" s="17"/>
      <c r="C12185" s="17"/>
      <c r="D12185" s="18"/>
      <c r="E12185" s="17"/>
      <c r="F12185" s="18"/>
      <c r="G12185" s="17"/>
      <c r="H12185" s="25"/>
    </row>
    <row r="12186" spans="1:8" ht="15.75" customHeight="1" x14ac:dyDescent="0.25">
      <c r="A12186" s="17"/>
      <c r="B12186" s="17"/>
      <c r="C12186" s="17"/>
      <c r="D12186" s="18"/>
      <c r="E12186" s="17"/>
      <c r="F12186" s="18"/>
      <c r="G12186" s="17"/>
      <c r="H12186" s="25"/>
    </row>
    <row r="12187" spans="1:8" ht="15.75" customHeight="1" x14ac:dyDescent="0.25">
      <c r="A12187" s="26" t="s">
        <v>37</v>
      </c>
      <c r="B12187" s="27" t="s">
        <v>38</v>
      </c>
      <c r="C12187" s="27"/>
      <c r="D12187" s="1043" t="s">
        <v>39</v>
      </c>
      <c r="E12187" s="29" t="s">
        <v>40</v>
      </c>
      <c r="F12187" s="30" t="s">
        <v>41</v>
      </c>
      <c r="G12187" s="31" t="s">
        <v>42</v>
      </c>
      <c r="H12187" s="33" t="s">
        <v>43</v>
      </c>
    </row>
    <row r="12188" spans="1:8" ht="15.75" customHeight="1" x14ac:dyDescent="0.25">
      <c r="A12188" s="34"/>
      <c r="B12188" s="35"/>
      <c r="C12188" s="36"/>
      <c r="D12188" s="37"/>
      <c r="E12188" s="37"/>
      <c r="F12188" s="38"/>
      <c r="G12188" s="39"/>
      <c r="H12188" s="40"/>
    </row>
    <row r="12189" spans="1:8" ht="15.75" customHeight="1" x14ac:dyDescent="0.25">
      <c r="A12189" s="47"/>
      <c r="B12189" s="79" t="s">
        <v>2042</v>
      </c>
      <c r="C12189" s="80"/>
      <c r="D12189" s="50"/>
      <c r="E12189" s="50"/>
      <c r="F12189" s="50"/>
      <c r="G12189" s="50"/>
      <c r="H12189" s="81"/>
    </row>
    <row r="12190" spans="1:8" ht="15.75" customHeight="1" x14ac:dyDescent="0.25">
      <c r="A12190" s="47">
        <v>1</v>
      </c>
      <c r="B12190" s="51" t="s">
        <v>1737</v>
      </c>
      <c r="C12190" s="49"/>
      <c r="D12190" s="50">
        <v>2.5</v>
      </c>
      <c r="E12190" s="50">
        <v>10</v>
      </c>
      <c r="F12190" s="50">
        <v>23</v>
      </c>
      <c r="G12190" s="50">
        <v>1</v>
      </c>
      <c r="H12190" s="81">
        <f>+G12190*F12190</f>
      </c>
    </row>
    <row r="12191" spans="1:8" ht="15.75" customHeight="1" x14ac:dyDescent="0.25">
      <c r="A12191" s="47">
        <v>2</v>
      </c>
      <c r="B12191" s="51" t="s">
        <v>1737</v>
      </c>
      <c r="C12191" s="49"/>
      <c r="D12191" s="50"/>
      <c r="E12191" s="50"/>
      <c r="F12191" s="50">
        <v>2</v>
      </c>
      <c r="G12191" s="224" t="s">
        <v>571</v>
      </c>
      <c r="H12191" s="81"/>
    </row>
    <row r="12192" spans="1:8" ht="15.75" customHeight="1" x14ac:dyDescent="0.25">
      <c r="A12192" s="47">
        <v>3</v>
      </c>
      <c r="B12192" s="51" t="s">
        <v>2044</v>
      </c>
      <c r="C12192" s="1031"/>
      <c r="D12192" s="50">
        <v>5</v>
      </c>
      <c r="E12192" s="50">
        <v>10</v>
      </c>
      <c r="F12192" s="50">
        <v>44</v>
      </c>
      <c r="G12192" s="50">
        <v>1</v>
      </c>
      <c r="H12192" s="81">
        <f>+G12192*F12192</f>
      </c>
    </row>
    <row r="12193" spans="1:8" ht="15.75" customHeight="1" x14ac:dyDescent="0.25">
      <c r="A12193" s="47">
        <v>4</v>
      </c>
      <c r="B12193" s="51" t="s">
        <v>2044</v>
      </c>
      <c r="C12193" s="1031"/>
      <c r="D12193" s="50"/>
      <c r="E12193" s="50"/>
      <c r="F12193" s="50">
        <v>6</v>
      </c>
      <c r="G12193" s="224" t="s">
        <v>571</v>
      </c>
      <c r="H12193" s="81"/>
    </row>
    <row r="12194" spans="1:8" ht="15.75" customHeight="1" x14ac:dyDescent="0.25">
      <c r="A12194" s="47">
        <v>5</v>
      </c>
      <c r="B12194" s="51" t="s">
        <v>2063</v>
      </c>
      <c r="C12194" s="49"/>
      <c r="D12194" s="50">
        <v>2.5</v>
      </c>
      <c r="E12194" s="50">
        <v>10</v>
      </c>
      <c r="F12194" s="50">
        <v>23</v>
      </c>
      <c r="G12194" s="50">
        <v>1</v>
      </c>
      <c r="H12194" s="81">
        <f>+G12194*F12194</f>
      </c>
    </row>
    <row r="12195" spans="1:8" ht="15.75" customHeight="1" x14ac:dyDescent="0.25">
      <c r="A12195" s="47">
        <v>6</v>
      </c>
      <c r="B12195" s="51" t="s">
        <v>2063</v>
      </c>
      <c r="C12195" s="49"/>
      <c r="D12195" s="50"/>
      <c r="E12195" s="50"/>
      <c r="F12195" s="50">
        <v>2</v>
      </c>
      <c r="G12195" s="224" t="s">
        <v>571</v>
      </c>
      <c r="H12195" s="81"/>
    </row>
    <row r="12196" spans="1:8" ht="15.75" customHeight="1" x14ac:dyDescent="0.25">
      <c r="A12196" s="47"/>
      <c r="B12196" s="51"/>
      <c r="C12196" s="1031"/>
      <c r="D12196" s="50"/>
      <c r="E12196" s="50"/>
      <c r="F12196" s="50"/>
      <c r="G12196" s="43"/>
      <c r="H12196" s="81"/>
    </row>
    <row r="12197" spans="1:8" ht="15.75" customHeight="1" x14ac:dyDescent="0.25">
      <c r="A12197" s="47"/>
      <c r="B12197" s="51"/>
      <c r="C12197" s="49"/>
      <c r="D12197" s="50"/>
      <c r="E12197" s="50"/>
      <c r="F12197" s="50"/>
      <c r="G12197" s="50"/>
      <c r="H12197" s="81"/>
    </row>
    <row r="12198" spans="1:8" ht="15.75" customHeight="1" x14ac:dyDescent="0.25">
      <c r="A12198" s="83"/>
      <c r="B12198" s="84"/>
      <c r="C12198" s="17"/>
      <c r="D12198" s="58"/>
      <c r="E12198" s="58"/>
      <c r="F12198" s="18"/>
      <c r="G12198" s="58"/>
      <c r="H12198" s="61"/>
    </row>
    <row r="12199" spans="1:8" ht="15.75" customHeight="1" x14ac:dyDescent="0.25">
      <c r="A12199" s="62"/>
      <c r="B12199" s="63"/>
      <c r="C12199" s="64" t="s">
        <v>58</v>
      </c>
      <c r="D12199" s="328">
        <f>SUM(D12190:D12198)</f>
      </c>
      <c r="E12199" s="65"/>
      <c r="F12199" s="328"/>
      <c r="G12199" s="67"/>
      <c r="H12199" s="328">
        <f>SUM(H12190:H12198)</f>
      </c>
    </row>
    <row r="12200" spans="1:8" ht="15.75" customHeight="1" x14ac:dyDescent="0.25">
      <c r="A12200" s="69"/>
      <c r="B12200" s="70"/>
      <c r="C12200" s="70"/>
      <c r="D12200" s="71"/>
      <c r="E12200" s="70"/>
      <c r="F12200" s="72"/>
      <c r="G12200" s="73"/>
      <c r="H12200" s="74"/>
    </row>
    <row r="12201" spans="1:8" ht="15.75" customHeight="1" x14ac:dyDescent="0.25">
      <c r="A12201" s="85" t="s">
        <v>72</v>
      </c>
      <c r="B12201" s="85"/>
      <c r="C12201" s="85"/>
      <c r="D12201" s="85"/>
      <c r="E12201" s="85"/>
      <c r="F12201" s="85"/>
      <c r="G12201" s="85"/>
      <c r="H12201" s="85"/>
    </row>
    <row r="12202" spans="1:8" ht="15.75" customHeight="1" x14ac:dyDescent="0.25">
      <c r="A12202" s="76"/>
      <c r="B12202" s="76"/>
      <c r="C12202" s="76"/>
      <c r="D12202" s="77" t="s">
        <v>59</v>
      </c>
      <c r="E12202" s="76" t="s">
        <v>60</v>
      </c>
      <c r="F12202" s="76"/>
      <c r="G12202" s="17"/>
      <c r="H12202" s="25"/>
    </row>
    <row r="12203" spans="1:8" ht="15.75" customHeight="1" x14ac:dyDescent="0.25">
      <c r="A12203" s="17"/>
      <c r="B12203" s="17"/>
      <c r="C12203" s="17"/>
      <c r="D12203" s="18"/>
      <c r="E12203" s="17"/>
      <c r="F12203" s="17"/>
      <c r="G12203" s="17"/>
      <c r="H12203" s="25"/>
    </row>
    <row r="12204" spans="1:8" ht="15.75" customHeight="1" x14ac:dyDescent="0.25">
      <c r="A12204" s="76"/>
      <c r="B12204" s="76"/>
      <c r="C12204" s="76"/>
      <c r="D12204" s="77"/>
      <c r="E12204" s="76" t="s">
        <v>61</v>
      </c>
      <c r="F12204" s="76"/>
      <c r="G12204" s="17"/>
      <c r="H12204" s="25"/>
    </row>
    <row r="12205" spans="1:8" ht="15.75" customHeight="1" x14ac:dyDescent="0.25">
      <c r="D12205" s="9"/>
      <c r="H12205" s="9"/>
    </row>
    <row r="12206" spans="1:8" ht="15.75" customHeight="1" x14ac:dyDescent="0.25">
      <c r="D12206" s="9"/>
      <c r="H12206" s="9"/>
    </row>
    <row r="12207" spans="1:8" ht="15.75" customHeight="1" x14ac:dyDescent="0.25">
      <c r="D12207" s="9"/>
      <c r="H12207" s="9"/>
    </row>
    <row r="12208" spans="1:8" ht="15.75" customHeight="1" x14ac:dyDescent="0.25">
      <c r="D12208" s="9"/>
      <c r="H12208" s="9"/>
    </row>
    <row r="12209" spans="1:8" ht="15.75" customHeight="1" x14ac:dyDescent="0.25">
      <c r="D12209" s="9"/>
      <c r="H12209" s="9"/>
    </row>
    <row r="12210" spans="1:8" ht="15.75" customHeight="1" x14ac:dyDescent="0.25">
      <c r="D12210" s="9"/>
      <c r="H12210" s="9"/>
    </row>
    <row r="12211" spans="1:8" ht="15.75" customHeight="1" x14ac:dyDescent="0.25">
      <c r="D12211" s="9"/>
      <c r="H12211" s="9"/>
    </row>
    <row r="12212" spans="1:8" ht="15.75" customHeight="1" x14ac:dyDescent="0.25">
      <c r="D12212" s="9"/>
      <c r="H12212" s="9"/>
    </row>
    <row r="12213" spans="1:8" ht="15.75" customHeight="1" x14ac:dyDescent="0.25">
      <c r="D12213" s="9"/>
      <c r="H12213" s="9"/>
    </row>
    <row r="12214" spans="1:8" ht="15.75" customHeight="1" x14ac:dyDescent="0.25">
      <c r="D12214" s="9"/>
      <c r="H12214" s="9"/>
    </row>
    <row r="12215" spans="1:8" ht="15.75" customHeight="1" x14ac:dyDescent="0.25">
      <c r="D12215" s="9"/>
      <c r="H12215" s="9"/>
    </row>
    <row r="12216" spans="1:8" ht="15.75" customHeight="1" x14ac:dyDescent="0.25">
      <c r="D12216" s="9"/>
      <c r="H12216" s="9"/>
    </row>
    <row r="12217" spans="1:8" ht="15.75" customHeight="1" x14ac:dyDescent="0.25">
      <c r="D12217" s="9"/>
      <c r="H12217" s="9"/>
    </row>
    <row r="12218" spans="1:8" ht="15.75" customHeight="1" x14ac:dyDescent="0.25">
      <c r="D12218" s="9"/>
      <c r="H12218" s="9"/>
    </row>
    <row r="12219" spans="1:8" ht="15.75" customHeight="1" x14ac:dyDescent="0.25">
      <c r="D12219" s="9"/>
      <c r="H12219" s="9"/>
    </row>
    <row r="12220" spans="1:8" ht="15.75" customHeight="1" x14ac:dyDescent="0.25">
      <c r="A12220" s="36" t="s">
        <v>21</v>
      </c>
      <c r="B12220" s="36"/>
      <c r="C12220" s="36"/>
      <c r="D12220" s="36"/>
      <c r="E12220" s="36"/>
      <c r="F12220" s="36"/>
      <c r="G12220" s="36"/>
      <c r="H12220" s="36"/>
    </row>
    <row r="12221" spans="1:8" ht="15.75" customHeight="1" x14ac:dyDescent="0.25">
      <c r="A12221" s="17"/>
      <c r="B12221" s="17"/>
      <c r="C12221" s="17"/>
      <c r="D12221" s="18"/>
      <c r="E12221" s="17"/>
      <c r="F12221" s="17"/>
      <c r="G12221" s="17"/>
      <c r="H12221" s="24"/>
    </row>
    <row r="12222" spans="1:8" ht="15.75" customHeight="1" x14ac:dyDescent="0.25">
      <c r="A12222" s="17" t="s">
        <v>28</v>
      </c>
      <c r="B12222" s="17"/>
      <c r="C12222" s="18"/>
      <c r="D12222" s="75"/>
      <c r="E12222" s="36"/>
      <c r="F12222" s="36"/>
      <c r="G12222" s="36"/>
      <c r="H12222" s="25"/>
    </row>
    <row r="12223" spans="1:8" ht="15.75" customHeight="1" x14ac:dyDescent="0.3">
      <c r="A12223" s="160" t="inlineStr">
        <is>
          <t>Dealer-028</t>
        </is>
      </c>
      <c r="B12223" s="161"/>
      <c r="C12223" s="17"/>
      <c r="D12223" s="18"/>
      <c r="E12223" s="17"/>
      <c r="F12223" s="19" t="s">
        <v>24</v>
      </c>
      <c r="G12223" s="21" t="s">
        <v>1591</v>
      </c>
      <c r="H12223" s="22"/>
    </row>
    <row r="12224" spans="1:8" ht="15.75" customHeight="1" x14ac:dyDescent="0.3">
      <c r="A12224" s="160" t="inlineStr">
        <is>
          <t>Address line (redacted)</t>
        </is>
      </c>
      <c r="B12224" s="161"/>
      <c r="C12224" s="17"/>
      <c r="D12224" s="18"/>
      <c r="E12224" s="17"/>
      <c r="F12224" s="19" t="s">
        <v>29</v>
      </c>
      <c r="G12224" s="17" t="s">
        <v>1592</v>
      </c>
      <c r="H12224" s="18"/>
    </row>
    <row r="12225" spans="1:8" ht="15.75" customHeight="1" x14ac:dyDescent="0.3">
      <c r="A12225" s="160" t="inlineStr">
        <is>
          <t>Address line (redacted)</t>
        </is>
      </c>
      <c r="B12225" s="161"/>
      <c r="C12225" s="17"/>
      <c r="D12225" s="18"/>
      <c r="E12225" s="19"/>
      <c r="F12225" s="17"/>
      <c r="G12225" s="17"/>
      <c r="H12225" s="25"/>
    </row>
    <row r="12226" spans="1:8" ht="15.75" customHeight="1" x14ac:dyDescent="0.3">
      <c r="A12226" s="160" t="inlineStr">
        <is>
          <t>Address line (redacted)</t>
        </is>
      </c>
      <c r="B12226" s="161"/>
      <c r="C12226" s="17"/>
      <c r="D12226" s="24"/>
      <c r="E12226" s="17"/>
      <c r="F12226" s="18"/>
      <c r="G12226" s="17"/>
      <c r="H12226" s="25"/>
    </row>
    <row r="12227" spans="1:8" ht="15.75" customHeight="1" x14ac:dyDescent="0.25">
      <c r="D12227" s="24"/>
      <c r="E12227" s="17"/>
      <c r="F12227" s="18"/>
      <c r="G12227" s="17"/>
      <c r="H12227" s="25"/>
    </row>
    <row r="12228" spans="1:8" ht="15.75" customHeight="1" x14ac:dyDescent="0.25">
      <c r="A12228" s="17" t="s">
        <v>34</v>
      </c>
      <c r="B12228" s="17"/>
      <c r="C12228" s="17"/>
      <c r="D12228" s="18"/>
      <c r="E12228" s="17"/>
      <c r="F12228" s="18"/>
      <c r="G12228" s="17"/>
      <c r="H12228" s="25"/>
    </row>
    <row r="12229" spans="1:8" ht="15.75" customHeight="1" x14ac:dyDescent="0.25">
      <c r="A12229" s="17"/>
      <c r="B12229" s="17"/>
      <c r="C12229" s="17"/>
      <c r="D12229" s="18"/>
      <c r="E12229" s="17"/>
      <c r="F12229" s="18"/>
      <c r="G12229" s="17"/>
      <c r="H12229" s="25"/>
    </row>
    <row r="12230" spans="1:8" ht="15.75" customHeight="1" x14ac:dyDescent="0.25">
      <c r="A12230" s="17" t="s">
        <v>35</v>
      </c>
      <c r="B12230" s="17"/>
      <c r="C12230" s="17"/>
      <c r="D12230" s="18"/>
      <c r="E12230" s="17"/>
      <c r="F12230" s="18"/>
      <c r="G12230" s="17"/>
      <c r="H12230" s="25"/>
    </row>
    <row r="12231" spans="1:8" ht="15.75" customHeight="1" x14ac:dyDescent="0.25">
      <c r="A12231" s="17" t="s">
        <v>36</v>
      </c>
      <c r="B12231" s="17"/>
      <c r="C12231" s="17"/>
      <c r="D12231" s="18"/>
      <c r="E12231" s="17"/>
      <c r="F12231" s="18"/>
      <c r="G12231" s="17"/>
      <c r="H12231" s="25"/>
    </row>
    <row r="12232" spans="1:8" ht="15.75" customHeight="1" x14ac:dyDescent="0.25">
      <c r="A12232" s="17"/>
      <c r="B12232" s="17"/>
      <c r="C12232" s="17"/>
      <c r="D12232" s="18"/>
      <c r="E12232" s="17"/>
      <c r="F12232" s="18"/>
      <c r="G12232" s="17"/>
      <c r="H12232" s="25"/>
    </row>
    <row r="12233" spans="1:8" ht="15.75" customHeight="1" x14ac:dyDescent="0.25">
      <c r="A12233" s="26" t="s">
        <v>37</v>
      </c>
      <c r="B12233" s="27" t="s">
        <v>38</v>
      </c>
      <c r="C12233" s="27"/>
      <c r="D12233" s="28" t="s">
        <v>39</v>
      </c>
      <c r="E12233" s="29" t="s">
        <v>40</v>
      </c>
      <c r="F12233" s="30" t="s">
        <v>41</v>
      </c>
      <c r="G12233" s="31" t="s">
        <v>42</v>
      </c>
      <c r="H12233" s="33" t="s">
        <v>43</v>
      </c>
    </row>
    <row r="12234" spans="1:8" ht="15.75" customHeight="1" x14ac:dyDescent="0.25">
      <c r="A12234" s="34"/>
      <c r="B12234" s="35"/>
      <c r="C12234" s="36"/>
      <c r="D12234" s="37"/>
      <c r="E12234" s="37"/>
      <c r="F12234" s="38"/>
      <c r="G12234" s="39"/>
      <c r="H12234" s="40"/>
    </row>
    <row r="12235" spans="1:8" ht="15.75" customHeight="1" x14ac:dyDescent="0.25">
      <c r="A12235" s="47"/>
      <c r="B12235" s="79" t="s">
        <v>803</v>
      </c>
      <c r="C12235" s="80"/>
      <c r="D12235" s="50"/>
      <c r="E12235" s="50"/>
      <c r="F12235" s="50"/>
      <c r="G12235" s="50"/>
      <c r="H12235" s="45"/>
    </row>
    <row r="12236" spans="1:8" ht="15.75" customHeight="1" x14ac:dyDescent="0.25">
      <c r="A12236" s="47">
        <v>1</v>
      </c>
      <c r="B12236" s="51" t="s">
        <v>106</v>
      </c>
      <c r="C12236" s="49"/>
      <c r="D12236" s="50">
        <v>0</v>
      </c>
      <c r="E12236" s="50">
        <v>100</v>
      </c>
      <c r="F12236" s="50">
        <f t="shared" ref="F12236:F12238" si="462">+E12236*D12236</f>
      </c>
      <c r="G12236" s="187">
        <v>1</v>
      </c>
      <c r="H12236" s="305">
        <f>+G12236*F12247</f>
      </c>
    </row>
    <row r="12237" spans="1:8" ht="15.75" customHeight="1" x14ac:dyDescent="0.25">
      <c r="A12237" s="47">
        <v>2</v>
      </c>
      <c r="B12237" s="51" t="s">
        <v>107</v>
      </c>
      <c r="C12237" s="49"/>
      <c r="D12237" s="50">
        <v>28</v>
      </c>
      <c r="E12237" s="50">
        <v>100</v>
      </c>
      <c r="F12237" s="50">
        <f t="shared" si="462"/>
      </c>
      <c r="G12237" s="232"/>
      <c r="H12237" s="306"/>
    </row>
    <row r="12238" spans="1:8" ht="15.75" customHeight="1" x14ac:dyDescent="0.25">
      <c r="A12238" s="47">
        <v>3</v>
      </c>
      <c r="B12238" s="82" t="s">
        <v>108</v>
      </c>
      <c r="C12238" s="49"/>
      <c r="D12238" s="50">
        <v>6</v>
      </c>
      <c r="E12238" s="50">
        <v>100</v>
      </c>
      <c r="F12238" s="50">
        <f t="shared" si="462"/>
      </c>
      <c r="G12238" s="189"/>
      <c r="H12238" s="307"/>
    </row>
    <row r="12239" spans="1:8" ht="15.75" customHeight="1" x14ac:dyDescent="0.25">
      <c r="A12239" s="47"/>
      <c r="B12239" s="82"/>
      <c r="C12239" s="49"/>
      <c r="D12239" s="50"/>
      <c r="E12239" s="50"/>
      <c r="F12239" s="50"/>
      <c r="G12239" s="208"/>
      <c r="H12239" s="311"/>
    </row>
    <row r="12240" spans="1:8" ht="15.75" customHeight="1" x14ac:dyDescent="0.25">
      <c r="A12240" s="47"/>
      <c r="B12240" s="82"/>
      <c r="C12240" s="49"/>
      <c r="D12240" s="50"/>
      <c r="E12240" s="50"/>
      <c r="F12240" s="50"/>
      <c r="G12240" s="208"/>
      <c r="H12240" s="311"/>
    </row>
    <row r="12241" spans="1:8" ht="15.75" customHeight="1" x14ac:dyDescent="0.25">
      <c r="A12241" s="47"/>
      <c r="B12241" s="82"/>
      <c r="C12241" s="49"/>
      <c r="D12241" s="50"/>
      <c r="E12241" s="50"/>
      <c r="F12241" s="50"/>
      <c r="G12241" s="208"/>
      <c r="H12241" s="311"/>
    </row>
    <row r="12242" spans="1:8" ht="15.75" customHeight="1" x14ac:dyDescent="0.25">
      <c r="A12242" s="47"/>
      <c r="B12242" s="82"/>
      <c r="C12242" s="49"/>
      <c r="D12242" s="50"/>
      <c r="E12242" s="50"/>
      <c r="F12242" s="50"/>
      <c r="G12242" s="208"/>
      <c r="H12242" s="311"/>
    </row>
    <row r="12243" spans="1:8" ht="15.75" customHeight="1" x14ac:dyDescent="0.25">
      <c r="A12243" s="47"/>
      <c r="B12243" s="82"/>
      <c r="C12243" s="49"/>
      <c r="D12243" s="50"/>
      <c r="E12243" s="50"/>
      <c r="F12243" s="50"/>
      <c r="G12243" s="208"/>
      <c r="H12243" s="311"/>
    </row>
    <row r="12244" spans="1:8" ht="15.75" customHeight="1" x14ac:dyDescent="0.25">
      <c r="A12244" s="47"/>
      <c r="B12244" s="82"/>
      <c r="C12244" s="49"/>
      <c r="D12244" s="50"/>
      <c r="E12244" s="50"/>
      <c r="F12244" s="50"/>
      <c r="G12244" s="208"/>
      <c r="H12244" s="311"/>
    </row>
    <row r="12245" spans="1:8" ht="15.75" customHeight="1" x14ac:dyDescent="0.25">
      <c r="A12245" s="47"/>
      <c r="B12245" s="51"/>
      <c r="C12245" s="49"/>
      <c r="D12245" s="50"/>
      <c r="E12245" s="50"/>
      <c r="F12245" s="50"/>
      <c r="G12245" s="208"/>
      <c r="H12245" s="311"/>
    </row>
    <row r="12246" spans="1:8" ht="15.75" customHeight="1" x14ac:dyDescent="0.25">
      <c r="A12246" s="83"/>
      <c r="B12246" s="84"/>
      <c r="C12246" s="17"/>
      <c r="D12246" s="58"/>
      <c r="E12246" s="58"/>
      <c r="F12246" s="18"/>
      <c r="G12246" s="58"/>
      <c r="H12246" s="61"/>
    </row>
    <row r="12247" spans="1:8" ht="15.75" customHeight="1" x14ac:dyDescent="0.25">
      <c r="A12247" s="62"/>
      <c r="B12247" s="63"/>
      <c r="C12247" s="64" t="s">
        <v>58</v>
      </c>
      <c r="D12247" s="65">
        <f>SUM(D12235:D12246)</f>
      </c>
      <c r="E12247" s="65"/>
      <c r="F12247" s="66">
        <f>SUM(F12236:F12246)</f>
      </c>
      <c r="G12247" s="67"/>
      <c r="H12247" s="68">
        <f>SUM(H12235:H12246)</f>
      </c>
    </row>
    <row r="12248" spans="1:8" ht="15.75" customHeight="1" x14ac:dyDescent="0.25">
      <c r="A12248" s="69"/>
      <c r="B12248" s="70"/>
      <c r="C12248" s="70"/>
      <c r="D12248" s="71"/>
      <c r="E12248" s="70"/>
      <c r="F12248" s="72"/>
      <c r="G12248" s="73"/>
      <c r="H12248" s="74"/>
    </row>
    <row r="12249" spans="1:8" ht="15.75" customHeight="1" x14ac:dyDescent="0.25">
      <c r="A12249" s="85" t="s">
        <v>72</v>
      </c>
      <c r="B12249" s="85"/>
      <c r="C12249" s="85"/>
      <c r="D12249" s="85"/>
      <c r="E12249" s="85"/>
      <c r="F12249" s="85"/>
      <c r="G12249" s="85"/>
      <c r="H12249" s="85"/>
    </row>
    <row r="12250" spans="1:8" ht="15.75" customHeight="1" x14ac:dyDescent="0.25">
      <c r="A12250" s="76"/>
      <c r="B12250" s="76"/>
      <c r="C12250" s="76"/>
      <c r="D12250" s="77" t="s">
        <v>59</v>
      </c>
      <c r="E12250" s="76" t="s">
        <v>60</v>
      </c>
      <c r="F12250" s="76"/>
      <c r="G12250" s="17"/>
      <c r="H12250" s="25"/>
    </row>
    <row r="12251" spans="1:8" ht="15.75" customHeight="1" x14ac:dyDescent="0.25">
      <c r="A12251" s="17"/>
      <c r="B12251" s="17"/>
      <c r="C12251" s="17"/>
      <c r="D12251" s="18"/>
      <c r="E12251" s="17"/>
      <c r="F12251" s="17"/>
      <c r="G12251" s="17"/>
      <c r="H12251" s="25"/>
    </row>
    <row r="12252" spans="1:8" ht="15.75" customHeight="1" x14ac:dyDescent="0.25">
      <c r="A12252" s="17"/>
      <c r="B12252" s="17"/>
      <c r="C12252" s="17"/>
      <c r="D12252" s="18"/>
      <c r="E12252" s="17"/>
      <c r="F12252" s="17"/>
      <c r="G12252" s="17"/>
      <c r="H12252" s="25"/>
    </row>
    <row r="12253" spans="1:8" ht="15.75" customHeight="1" x14ac:dyDescent="0.25">
      <c r="A12253" s="76"/>
      <c r="B12253" s="76"/>
      <c r="C12253" s="76"/>
      <c r="D12253" s="77"/>
      <c r="E12253" s="76" t="s">
        <v>61</v>
      </c>
      <c r="F12253" s="76"/>
      <c r="G12253" s="17"/>
      <c r="H12253" s="25"/>
    </row>
    <row r="12254" spans="1:8" ht="15.75" customHeight="1" x14ac:dyDescent="0.25">
      <c r="D12254" s="9"/>
      <c r="H12254" s="9"/>
    </row>
    <row r="12255" spans="1:8" ht="15.75" customHeight="1" x14ac:dyDescent="0.25">
      <c r="D12255" s="9"/>
      <c r="H12255" s="9"/>
    </row>
    <row r="12256" spans="1:8" ht="15.75" customHeight="1" x14ac:dyDescent="0.25">
      <c r="D12256" s="9"/>
      <c r="H12256" s="9"/>
    </row>
    <row r="12257" spans="1:8" ht="15.75" customHeight="1" x14ac:dyDescent="0.25">
      <c r="D12257" s="9"/>
      <c r="H12257" s="9"/>
    </row>
    <row r="12258" spans="1:8" ht="15.75" customHeight="1" x14ac:dyDescent="0.25">
      <c r="D12258" s="9"/>
      <c r="H12258" s="9"/>
    </row>
    <row r="12259" spans="1:8" ht="15.75" customHeight="1" x14ac:dyDescent="0.25">
      <c r="D12259" s="9"/>
      <c r="H12259" s="9"/>
    </row>
    <row r="12260" spans="1:8" ht="15.75" customHeight="1" x14ac:dyDescent="0.25">
      <c r="D12260" s="9"/>
      <c r="H12260" s="9"/>
    </row>
    <row r="12261" spans="1:8" ht="15.75" customHeight="1" x14ac:dyDescent="0.25">
      <c r="D12261" s="9"/>
      <c r="H12261" s="9"/>
    </row>
    <row r="12262" spans="1:8" ht="15.75" customHeight="1" x14ac:dyDescent="0.25">
      <c r="D12262" s="9"/>
      <c r="H12262" s="9"/>
    </row>
    <row r="12263" spans="1:8" ht="15.75" customHeight="1" x14ac:dyDescent="0.25">
      <c r="D12263" s="9"/>
      <c r="H12263" s="9"/>
    </row>
    <row r="12264" spans="1:8" ht="15.75" customHeight="1" x14ac:dyDescent="0.25">
      <c r="D12264" s="9"/>
      <c r="H12264" s="9"/>
    </row>
    <row r="12265" spans="1:8" ht="15.75" customHeight="1" x14ac:dyDescent="0.25">
      <c r="A12265" s="36" t="s">
        <v>21</v>
      </c>
      <c r="B12265" s="36"/>
      <c r="C12265" s="36"/>
      <c r="D12265" s="36"/>
      <c r="E12265" s="36"/>
      <c r="F12265" s="36"/>
      <c r="G12265" s="36"/>
      <c r="H12265" s="36"/>
    </row>
    <row r="12266" spans="1:8" ht="15.75" customHeight="1" x14ac:dyDescent="0.25">
      <c r="A12266" s="17"/>
      <c r="B12266" s="17"/>
      <c r="C12266" s="17"/>
      <c r="D12266" s="18"/>
      <c r="E12266" s="17"/>
      <c r="F12266" s="17"/>
      <c r="G12266" s="17"/>
      <c r="H12266" s="24"/>
    </row>
    <row r="12267" spans="1:8" ht="15.75" customHeight="1" x14ac:dyDescent="0.25">
      <c r="A12267" s="17" t="s">
        <v>28</v>
      </c>
      <c r="B12267" s="17"/>
      <c r="C12267" s="86"/>
      <c r="D12267" s="18"/>
      <c r="E12267" s="17"/>
      <c r="F12267" s="19" t="s">
        <v>24</v>
      </c>
      <c r="G12267" s="21" t="s">
        <v>1591</v>
      </c>
      <c r="H12267" s="22"/>
    </row>
    <row r="12268" spans="1:8" ht="15.75" customHeight="1" x14ac:dyDescent="0.25">
      <c r="A12268" s="17" t="inlineStr">
        <is>
          <t>Dealer-004</t>
        </is>
      </c>
      <c r="B12268" s="17"/>
      <c r="C12268" s="86"/>
      <c r="D12268" s="18"/>
      <c r="E12268" s="17"/>
      <c r="F12268" s="19" t="s">
        <v>29</v>
      </c>
      <c r="G12268" s="17" t="s">
        <v>1593</v>
      </c>
      <c r="H12268" s="18"/>
    </row>
    <row r="12269" spans="1:8" ht="15.75" customHeight="1" x14ac:dyDescent="0.25">
      <c r="A12269" s="17" t="inlineStr">
        <is>
          <t>Address line (redacted)</t>
        </is>
      </c>
      <c r="B12269" s="17"/>
      <c r="C12269" s="138"/>
      <c r="D12269" s="138"/>
      <c r="E12269" s="138"/>
      <c r="F12269" s="18"/>
      <c r="G12269" s="17"/>
      <c r="H12269" s="25"/>
    </row>
    <row r="12270" spans="1:8" ht="15.75" customHeight="1" x14ac:dyDescent="0.25">
      <c r="A12270" s="17" t="inlineStr">
        <is>
          <t>Address line (redacted)</t>
        </is>
      </c>
      <c r="B12270" s="17"/>
      <c r="C12270" s="138"/>
      <c r="D12270" s="138"/>
      <c r="E12270" s="138"/>
      <c r="F12270" s="18"/>
      <c r="G12270" s="17"/>
      <c r="H12270" s="25"/>
    </row>
    <row r="12271" spans="1:8" ht="15.75" customHeight="1" x14ac:dyDescent="0.25">
      <c r="A12271" s="17"/>
      <c r="B12271" s="17"/>
      <c r="C12271" s="138"/>
      <c r="D12271" s="138"/>
      <c r="E12271" s="138"/>
      <c r="F12271" s="18"/>
      <c r="G12271" s="17"/>
      <c r="H12271" s="25"/>
    </row>
    <row r="12272" spans="1:8" ht="15.75" customHeight="1" x14ac:dyDescent="0.25">
      <c r="A12272" s="17" t="s">
        <v>34</v>
      </c>
      <c r="B12272" s="17"/>
      <c r="C12272" s="17"/>
      <c r="D12272" s="18"/>
      <c r="E12272" s="17"/>
      <c r="F12272" s="18"/>
      <c r="G12272" s="17"/>
      <c r="H12272" s="25"/>
    </row>
    <row r="12273" spans="1:8" ht="15.75" customHeight="1" x14ac:dyDescent="0.25">
      <c r="A12273" s="17" t="s">
        <v>35</v>
      </c>
      <c r="B12273" s="17"/>
      <c r="C12273" s="17"/>
      <c r="D12273" s="18"/>
      <c r="E12273" s="17"/>
      <c r="F12273" s="18"/>
      <c r="G12273" s="17"/>
      <c r="H12273" s="25"/>
    </row>
    <row r="12274" spans="1:8" ht="15.75" customHeight="1" x14ac:dyDescent="0.25">
      <c r="A12274" s="17" t="s">
        <v>36</v>
      </c>
      <c r="B12274" s="17"/>
      <c r="C12274" s="17"/>
      <c r="D12274" s="18"/>
      <c r="E12274" s="17"/>
      <c r="F12274" s="18"/>
      <c r="G12274" s="17"/>
      <c r="H12274" s="25"/>
    </row>
    <row r="12275" spans="1:8" ht="15.75" customHeight="1" x14ac:dyDescent="0.25">
      <c r="A12275" s="26" t="s">
        <v>37</v>
      </c>
      <c r="B12275" s="27" t="s">
        <v>38</v>
      </c>
      <c r="C12275" s="27"/>
      <c r="D12275" s="1043" t="s">
        <v>39</v>
      </c>
      <c r="E12275" s="29" t="s">
        <v>40</v>
      </c>
      <c r="F12275" s="30" t="s">
        <v>41</v>
      </c>
      <c r="G12275" s="31" t="s">
        <v>42</v>
      </c>
      <c r="H12275" s="33" t="s">
        <v>43</v>
      </c>
    </row>
    <row r="12276" spans="1:8" ht="15.75" customHeight="1" x14ac:dyDescent="0.25">
      <c r="A12276" s="47"/>
      <c r="B12276" s="79" t="s">
        <v>564</v>
      </c>
      <c r="C12276" s="80"/>
      <c r="D12276" s="50"/>
      <c r="E12276" s="50"/>
      <c r="F12276" s="50"/>
      <c r="G12276" s="50"/>
      <c r="H12276" s="45"/>
    </row>
    <row r="12277" spans="1:8" ht="15.75" customHeight="1" x14ac:dyDescent="0.25">
      <c r="A12277" s="47">
        <v>1</v>
      </c>
      <c r="B12277" s="103" t="s">
        <v>1063</v>
      </c>
      <c r="C12277" s="323" t="s">
        <v>1158</v>
      </c>
      <c r="D12277" s="194">
        <v>29</v>
      </c>
      <c r="E12277" s="194">
        <v>1</v>
      </c>
      <c r="F12277" s="43">
        <f t="shared" ref="F12277:F12278" si="463">+E12277*D12277</f>
      </c>
      <c r="G12277" s="194">
        <v>1</v>
      </c>
      <c r="H12277" s="45">
        <f t="shared" ref="H12277:H12278" si="464">+G12277*F12277</f>
      </c>
    </row>
    <row r="12278" spans="1:8" ht="15.75" customHeight="1" x14ac:dyDescent="0.25">
      <c r="A12278" s="47">
        <v>2</v>
      </c>
      <c r="B12278" s="103" t="s">
        <v>889</v>
      </c>
      <c r="C12278" s="323" t="s">
        <v>1158</v>
      </c>
      <c r="D12278" s="194">
        <v>11</v>
      </c>
      <c r="E12278" s="194">
        <v>1</v>
      </c>
      <c r="F12278" s="43">
        <f t="shared" si="463"/>
      </c>
      <c r="G12278" s="50">
        <v>1</v>
      </c>
      <c r="H12278" s="45">
        <f t="shared" si="464"/>
      </c>
    </row>
    <row r="12279" spans="1:8" ht="15.75" customHeight="1" x14ac:dyDescent="0.25">
      <c r="A12279" s="47"/>
      <c r="B12279" s="79" t="s">
        <v>646</v>
      </c>
      <c r="C12279" s="80"/>
      <c r="D12279" s="194"/>
      <c r="E12279" s="194"/>
      <c r="F12279" s="43"/>
      <c r="G12279" s="50"/>
      <c r="H12279" s="45"/>
    </row>
    <row r="12280" spans="1:8" ht="15.75" customHeight="1" x14ac:dyDescent="0.25">
      <c r="A12280" s="47">
        <v>3</v>
      </c>
      <c r="B12280" s="103" t="s">
        <v>547</v>
      </c>
      <c r="C12280" s="323"/>
      <c r="D12280" s="194">
        <v>2</v>
      </c>
      <c r="E12280" s="194">
        <v>100</v>
      </c>
      <c r="F12280" s="43">
        <f>95*2</f>
      </c>
      <c r="G12280" s="50">
        <v>1</v>
      </c>
      <c r="H12280" s="45">
        <f>+G12280*F12280</f>
      </c>
    </row>
    <row r="12281" spans="1:8" ht="15.75" customHeight="1" x14ac:dyDescent="0.25">
      <c r="A12281" s="47">
        <v>4</v>
      </c>
      <c r="B12281" s="103" t="s">
        <v>547</v>
      </c>
      <c r="C12281" s="1047"/>
      <c r="D12281" s="194"/>
      <c r="E12281" s="194"/>
      <c r="F12281" s="50">
        <v>10</v>
      </c>
      <c r="G12281" s="224" t="s">
        <v>571</v>
      </c>
      <c r="H12281" s="45"/>
    </row>
    <row r="12282" spans="1:8" ht="15.75" customHeight="1" x14ac:dyDescent="0.25">
      <c r="A12282" s="47">
        <v>5</v>
      </c>
      <c r="B12282" s="49" t="s">
        <v>319</v>
      </c>
      <c r="C12282" s="1047" t="s">
        <v>511</v>
      </c>
      <c r="D12282" s="194">
        <v>1</v>
      </c>
      <c r="E12282" s="194">
        <v>500</v>
      </c>
      <c r="F12282" s="50">
        <v>400</v>
      </c>
      <c r="G12282" s="43">
        <v>1</v>
      </c>
      <c r="H12282" s="45">
        <f>+G12282*F12282</f>
      </c>
    </row>
    <row r="12283" spans="1:8" ht="15.75" customHeight="1" x14ac:dyDescent="0.25">
      <c r="A12283" s="47">
        <v>6</v>
      </c>
      <c r="B12283" s="49" t="s">
        <v>319</v>
      </c>
      <c r="C12283" s="1047" t="s">
        <v>511</v>
      </c>
      <c r="D12283" s="194"/>
      <c r="E12283" s="194"/>
      <c r="F12283" s="50">
        <v>100</v>
      </c>
      <c r="G12283" s="224" t="s">
        <v>571</v>
      </c>
      <c r="H12283" s="45"/>
    </row>
    <row r="12284" spans="1:8" ht="15.75" customHeight="1" x14ac:dyDescent="0.25">
      <c r="A12284" s="47"/>
      <c r="B12284" s="49"/>
      <c r="C12284" s="1047"/>
      <c r="D12284" s="194"/>
      <c r="E12284" s="194"/>
      <c r="F12284" s="50"/>
      <c r="G12284" s="43"/>
      <c r="H12284" s="45"/>
    </row>
    <row r="12285" spans="1:8" ht="15.75" customHeight="1" x14ac:dyDescent="0.25">
      <c r="A12285" s="62"/>
      <c r="B12285" s="63"/>
      <c r="C12285" s="64" t="s">
        <v>58</v>
      </c>
      <c r="D12285" s="1057">
        <f>SUM(D12277:D12284)</f>
      </c>
      <c r="E12285" s="65"/>
      <c r="F12285" s="328"/>
      <c r="G12285" s="67"/>
      <c r="H12285" s="328">
        <f>SUM(H12277:H12284)</f>
      </c>
    </row>
    <row r="12286" spans="1:8" ht="15.75" customHeight="1" x14ac:dyDescent="0.25">
      <c r="A12286" s="69"/>
      <c r="B12286" s="70"/>
      <c r="C12286" s="70"/>
      <c r="D12286" s="71"/>
      <c r="E12286" s="70"/>
      <c r="F12286" s="72"/>
      <c r="G12286" s="73"/>
      <c r="H12286" s="74"/>
    </row>
    <row r="12287" spans="1:8" ht="15.75" customHeight="1" x14ac:dyDescent="0.25">
      <c r="A12287" s="85" t="s">
        <v>72</v>
      </c>
      <c r="B12287" s="85"/>
      <c r="C12287" s="85"/>
      <c r="D12287" s="85"/>
      <c r="E12287" s="85"/>
      <c r="F12287" s="85"/>
      <c r="G12287" s="85"/>
      <c r="H12287" s="85"/>
    </row>
    <row r="12288" spans="1:8" ht="15.75" customHeight="1" x14ac:dyDescent="0.25">
      <c r="A12288" s="76"/>
      <c r="B12288" s="76"/>
      <c r="C12288" s="76"/>
      <c r="D12288" s="77" t="s">
        <v>59</v>
      </c>
      <c r="E12288" s="76" t="s">
        <v>60</v>
      </c>
      <c r="F12288" s="76"/>
      <c r="G12288" s="17"/>
      <c r="H12288" s="25"/>
    </row>
    <row r="12289" spans="4:8" ht="15.75" customHeight="1" x14ac:dyDescent="0.25">
      <c r="D12289" s="9"/>
      <c r="H12289" s="9"/>
    </row>
    <row r="12290" spans="4:8" ht="15.75" customHeight="1" x14ac:dyDescent="0.25">
      <c r="D12290" s="9"/>
      <c r="E12290" s="76" t="s">
        <v>2030</v>
      </c>
      <c r="H12290" s="9"/>
    </row>
    <row r="12291" spans="4:8" ht="15.75" customHeight="1" x14ac:dyDescent="0.25">
      <c r="D12291" s="9"/>
      <c r="H12291" s="9"/>
    </row>
    <row r="12292" spans="4:8" ht="15.75" customHeight="1" x14ac:dyDescent="0.25">
      <c r="D12292" s="9"/>
      <c r="H12292" s="9"/>
    </row>
    <row r="12293" spans="4:8" ht="15.75" customHeight="1" x14ac:dyDescent="0.25">
      <c r="D12293" s="9"/>
      <c r="H12293" s="9"/>
    </row>
    <row r="12294" spans="4:8" ht="15.75" customHeight="1" x14ac:dyDescent="0.25">
      <c r="D12294" s="9"/>
      <c r="H12294" s="9"/>
    </row>
    <row r="12295" spans="4:8" ht="15.75" customHeight="1" x14ac:dyDescent="0.25">
      <c r="D12295" s="9"/>
      <c r="H12295" s="9"/>
    </row>
    <row r="12296" spans="4:8" ht="15.75" customHeight="1" x14ac:dyDescent="0.25">
      <c r="D12296" s="9"/>
      <c r="H12296" s="9"/>
    </row>
    <row r="12297" spans="4:8" ht="15.75" customHeight="1" x14ac:dyDescent="0.25">
      <c r="D12297" s="9"/>
      <c r="H12297" s="9"/>
    </row>
    <row r="12298" spans="4:8" ht="15.75" customHeight="1" x14ac:dyDescent="0.25">
      <c r="D12298" s="9"/>
      <c r="H12298" s="9"/>
    </row>
    <row r="12299" spans="4:8" ht="15.75" customHeight="1" x14ac:dyDescent="0.25">
      <c r="D12299" s="9"/>
      <c r="H12299" s="9"/>
    </row>
    <row r="12300" spans="4:8" ht="15.75" customHeight="1" x14ac:dyDescent="0.25">
      <c r="D12300" s="9"/>
      <c r="H12300" s="9"/>
    </row>
    <row r="12301" spans="4:8" ht="15.75" customHeight="1" x14ac:dyDescent="0.25">
      <c r="D12301" s="9"/>
      <c r="H12301" s="9"/>
    </row>
    <row r="12302" spans="4:8" ht="15.75" customHeight="1" x14ac:dyDescent="0.25">
      <c r="D12302" s="9"/>
      <c r="H12302" s="9"/>
    </row>
    <row r="12303" spans="4:8" ht="15.75" customHeight="1" x14ac:dyDescent="0.25">
      <c r="D12303" s="9"/>
      <c r="H12303" s="9"/>
    </row>
    <row r="12304" spans="4:8" ht="15.75" customHeight="1" x14ac:dyDescent="0.25">
      <c r="D12304" s="9"/>
      <c r="H12304" s="9"/>
    </row>
    <row r="12305" spans="1:8" ht="15.75" customHeight="1" x14ac:dyDescent="0.25">
      <c r="D12305" s="9"/>
      <c r="H12305" s="9"/>
    </row>
    <row r="12306" spans="1:8" ht="15.75" customHeight="1" x14ac:dyDescent="0.25">
      <c r="D12306" s="9"/>
      <c r="H12306" s="9"/>
    </row>
    <row r="12307" spans="1:8" ht="15.75" customHeight="1" x14ac:dyDescent="0.25">
      <c r="D12307" s="9"/>
      <c r="H12307" s="9"/>
    </row>
    <row r="12308" spans="1:8" ht="15.75" customHeight="1" x14ac:dyDescent="0.25">
      <c r="D12308" s="9"/>
      <c r="H12308" s="9"/>
    </row>
    <row r="12309" spans="1:8" ht="15.75" customHeight="1" x14ac:dyDescent="0.25">
      <c r="A12309" s="36" t="s">
        <v>21</v>
      </c>
      <c r="B12309" s="36"/>
      <c r="C12309" s="36"/>
      <c r="D12309" s="36"/>
      <c r="E12309" s="36"/>
      <c r="F12309" s="36"/>
      <c r="G12309" s="36"/>
      <c r="H12309" s="36"/>
    </row>
    <row r="12310" spans="1:8" ht="15.75" customHeight="1" x14ac:dyDescent="0.25">
      <c r="A12310" s="17"/>
      <c r="B12310" s="17"/>
      <c r="C12310" s="17"/>
      <c r="D12310" s="18"/>
      <c r="E12310" s="17"/>
      <c r="F12310" s="17"/>
      <c r="G12310" s="17"/>
      <c r="H12310" s="24"/>
    </row>
    <row r="12311" spans="1:8" ht="15.75" customHeight="1" x14ac:dyDescent="0.25">
      <c r="A12311" s="17"/>
      <c r="B12311" s="17"/>
      <c r="C12311" s="18"/>
      <c r="D12311" s="75"/>
      <c r="E12311" s="36"/>
      <c r="F12311" s="36"/>
      <c r="G12311" s="36"/>
      <c r="H12311" s="25"/>
    </row>
    <row r="12312" spans="1:8" ht="15.75" customHeight="1" x14ac:dyDescent="0.25">
      <c r="A12312" s="17" t="s">
        <v>28</v>
      </c>
      <c r="B12312" s="17"/>
      <c r="C12312" s="86"/>
      <c r="D12312" s="18"/>
      <c r="E12312" s="17"/>
      <c r="F12312" s="19" t="s">
        <v>24</v>
      </c>
      <c r="G12312" s="21" t="s">
        <v>1591</v>
      </c>
      <c r="H12312" s="22"/>
    </row>
    <row r="12313" spans="1:8" ht="15.75" customHeight="1" x14ac:dyDescent="0.3">
      <c r="A12313" s="87" t="inlineStr">
        <is>
          <t>Dealer-002</t>
        </is>
      </c>
      <c r="B12313" s="87"/>
      <c r="C12313" s="86"/>
      <c r="D12313" s="18"/>
      <c r="E12313" s="17"/>
      <c r="F12313" s="19" t="s">
        <v>29</v>
      </c>
      <c r="G12313" s="17" t="s">
        <v>1594</v>
      </c>
      <c r="H12313" s="18"/>
    </row>
    <row r="12314" spans="1:8" ht="15.75" customHeight="1" x14ac:dyDescent="0.3">
      <c r="A12314" s="87" t="inlineStr">
        <is>
          <t>Address line (redacted)</t>
        </is>
      </c>
      <c r="B12314" s="87"/>
      <c r="C12314" s="138"/>
      <c r="D12314" s="138"/>
      <c r="E12314" s="138"/>
      <c r="F12314" s="18"/>
      <c r="G12314" s="17"/>
      <c r="H12314" s="25"/>
    </row>
    <row r="12315" spans="1:8" ht="15.75" customHeight="1" x14ac:dyDescent="0.3">
      <c r="A12315" s="87" t="inlineStr">
        <is>
          <t>Address line (redacted)</t>
        </is>
      </c>
      <c r="B12315" s="87"/>
      <c r="C12315" s="138"/>
      <c r="D12315" s="138"/>
      <c r="E12315" s="138"/>
      <c r="F12315" s="18"/>
      <c r="G12315" s="17"/>
      <c r="H12315" s="25"/>
    </row>
    <row r="12316" spans="1:8" ht="15.75" customHeight="1" x14ac:dyDescent="0.25">
      <c r="A12316" s="17"/>
      <c r="B12316" s="17"/>
      <c r="C12316" s="138"/>
      <c r="D12316" s="138"/>
      <c r="E12316" s="138"/>
      <c r="F12316" s="18"/>
      <c r="G12316" s="17"/>
      <c r="H12316" s="25"/>
    </row>
    <row r="12317" spans="1:8" ht="15.75" customHeight="1" x14ac:dyDescent="0.25">
      <c r="A12317" s="17" t="s">
        <v>34</v>
      </c>
      <c r="B12317" s="17"/>
      <c r="C12317" s="17"/>
      <c r="D12317" s="18"/>
      <c r="E12317" s="17"/>
      <c r="F12317" s="18"/>
      <c r="G12317" s="17"/>
      <c r="H12317" s="25"/>
    </row>
    <row r="12318" spans="1:8" ht="15.75" customHeight="1" x14ac:dyDescent="0.25">
      <c r="A12318" s="17"/>
      <c r="B12318" s="17"/>
      <c r="C12318" s="17"/>
      <c r="D12318" s="18"/>
      <c r="E12318" s="17"/>
      <c r="F12318" s="18"/>
      <c r="G12318" s="17"/>
      <c r="H12318" s="25"/>
    </row>
    <row r="12319" spans="1:8" ht="15.75" customHeight="1" x14ac:dyDescent="0.25">
      <c r="A12319" s="17" t="s">
        <v>35</v>
      </c>
      <c r="B12319" s="17"/>
      <c r="C12319" s="17"/>
      <c r="D12319" s="18"/>
      <c r="E12319" s="17"/>
      <c r="F12319" s="18"/>
      <c r="G12319" s="17"/>
      <c r="H12319" s="25"/>
    </row>
    <row r="12320" spans="1:8" ht="15.75" customHeight="1" x14ac:dyDescent="0.25">
      <c r="A12320" s="17" t="s">
        <v>36</v>
      </c>
      <c r="B12320" s="17"/>
      <c r="C12320" s="17"/>
      <c r="D12320" s="18"/>
      <c r="E12320" s="17"/>
      <c r="F12320" s="18"/>
      <c r="G12320" s="17"/>
      <c r="H12320" s="25"/>
    </row>
    <row r="12321" spans="1:8" ht="15.75" customHeight="1" x14ac:dyDescent="0.25">
      <c r="A12321" s="17"/>
      <c r="B12321" s="17"/>
      <c r="C12321" s="17"/>
      <c r="D12321" s="18"/>
      <c r="E12321" s="17"/>
      <c r="F12321" s="18"/>
      <c r="G12321" s="17"/>
      <c r="H12321" s="25"/>
    </row>
    <row r="12322" spans="1:8" ht="15.75" customHeight="1" x14ac:dyDescent="0.25">
      <c r="A12322" s="26" t="s">
        <v>37</v>
      </c>
      <c r="B12322" s="27" t="s">
        <v>38</v>
      </c>
      <c r="C12322" s="27"/>
      <c r="D12322" s="1043" t="s">
        <v>39</v>
      </c>
      <c r="E12322" s="29" t="s">
        <v>40</v>
      </c>
      <c r="F12322" s="30" t="s">
        <v>41</v>
      </c>
      <c r="G12322" s="31" t="s">
        <v>42</v>
      </c>
      <c r="H12322" s="33" t="s">
        <v>43</v>
      </c>
    </row>
    <row r="12323" spans="1:8" ht="15.75" customHeight="1" x14ac:dyDescent="0.25">
      <c r="A12323" s="34"/>
      <c r="B12323" s="35"/>
      <c r="C12323" s="36"/>
      <c r="D12323" s="37"/>
      <c r="E12323" s="37"/>
      <c r="F12323" s="38"/>
      <c r="G12323" s="39"/>
      <c r="H12323" s="40"/>
    </row>
    <row r="12324" spans="1:8" ht="15.75" customHeight="1" x14ac:dyDescent="0.25">
      <c r="A12324" s="47"/>
      <c r="B12324" s="79" t="s">
        <v>564</v>
      </c>
      <c r="C12324" s="80"/>
      <c r="D12324" s="50"/>
      <c r="E12324" s="50"/>
      <c r="F12324" s="50"/>
      <c r="G12324" s="50"/>
      <c r="H12324" s="45"/>
    </row>
    <row r="12325" spans="1:8" ht="15.75" customHeight="1" x14ac:dyDescent="0.25">
      <c r="A12325" s="47">
        <v>1</v>
      </c>
      <c r="B12325" s="103" t="s">
        <v>889</v>
      </c>
      <c r="C12325" s="323" t="s">
        <v>1158</v>
      </c>
      <c r="D12325" s="194">
        <v>41</v>
      </c>
      <c r="E12325" s="194">
        <v>1</v>
      </c>
      <c r="F12325" s="43">
        <f>+E12325*D12325</f>
      </c>
      <c r="G12325" s="50">
        <v>1</v>
      </c>
      <c r="H12325" s="45">
        <f>+G12325*F12325</f>
      </c>
    </row>
    <row r="12326" spans="1:8" ht="15.75" customHeight="1" x14ac:dyDescent="0.25">
      <c r="A12326" s="47"/>
      <c r="B12326" s="103"/>
      <c r="C12326" s="1053"/>
      <c r="D12326" s="194"/>
      <c r="E12326" s="194"/>
      <c r="F12326" s="43"/>
      <c r="G12326" s="43"/>
      <c r="H12326" s="45"/>
    </row>
    <row r="12327" spans="1:8" ht="15.75" customHeight="1" x14ac:dyDescent="0.25">
      <c r="A12327" s="47"/>
      <c r="B12327" s="51"/>
      <c r="C12327" s="325"/>
      <c r="D12327" s="194"/>
      <c r="E12327" s="194"/>
      <c r="F12327" s="50"/>
      <c r="G12327" s="43"/>
      <c r="H12327" s="81"/>
    </row>
    <row r="12328" spans="1:8" ht="15.75" customHeight="1" x14ac:dyDescent="0.25">
      <c r="A12328" s="47"/>
      <c r="B12328" s="103"/>
      <c r="C12328" s="1053"/>
      <c r="D12328" s="194"/>
      <c r="E12328" s="194"/>
      <c r="F12328" s="43"/>
      <c r="G12328" s="43"/>
      <c r="H12328" s="45"/>
    </row>
    <row r="12329" spans="1:8" ht="15.75" customHeight="1" x14ac:dyDescent="0.25">
      <c r="A12329" s="47"/>
      <c r="B12329" s="51"/>
      <c r="C12329" s="325"/>
      <c r="D12329" s="50"/>
      <c r="E12329" s="50"/>
      <c r="F12329" s="50"/>
      <c r="G12329" s="43"/>
      <c r="H12329" s="81"/>
    </row>
    <row r="12330" spans="1:8" ht="15.75" customHeight="1" x14ac:dyDescent="0.25">
      <c r="A12330" s="47"/>
      <c r="B12330" s="51"/>
      <c r="C12330" s="49"/>
      <c r="D12330" s="50"/>
      <c r="E12330" s="50"/>
      <c r="F12330" s="50"/>
      <c r="G12330" s="50"/>
      <c r="H12330" s="81"/>
    </row>
    <row r="12331" spans="1:8" ht="15.75" customHeight="1" x14ac:dyDescent="0.25">
      <c r="A12331" s="83"/>
      <c r="B12331" s="84"/>
      <c r="C12331" s="17"/>
      <c r="D12331" s="58"/>
      <c r="E12331" s="58"/>
      <c r="F12331" s="18"/>
      <c r="G12331" s="58"/>
      <c r="H12331" s="61"/>
    </row>
    <row r="12332" spans="1:8" ht="15.75" customHeight="1" x14ac:dyDescent="0.25">
      <c r="A12332" s="62"/>
      <c r="B12332" s="63"/>
      <c r="C12332" s="64" t="s">
        <v>58</v>
      </c>
      <c r="D12332" s="328">
        <f>SUM(D12325:D12331)</f>
      </c>
      <c r="E12332" s="65"/>
      <c r="F12332" s="328"/>
      <c r="G12332" s="67"/>
      <c r="H12332" s="328">
        <f>SUM(H12325:H12331)</f>
      </c>
    </row>
    <row r="12333" spans="1:8" ht="15.75" customHeight="1" x14ac:dyDescent="0.25">
      <c r="A12333" s="69"/>
      <c r="B12333" s="70"/>
      <c r="C12333" s="70"/>
      <c r="D12333" s="71"/>
      <c r="E12333" s="70"/>
      <c r="F12333" s="72"/>
      <c r="G12333" s="73"/>
      <c r="H12333" s="74"/>
    </row>
    <row r="12334" spans="1:8" ht="15.75" customHeight="1" x14ac:dyDescent="0.25">
      <c r="A12334" s="85" t="s">
        <v>72</v>
      </c>
      <c r="B12334" s="85"/>
      <c r="C12334" s="85"/>
      <c r="D12334" s="85"/>
      <c r="E12334" s="85"/>
      <c r="F12334" s="85"/>
      <c r="G12334" s="85"/>
      <c r="H12334" s="85"/>
    </row>
    <row r="12335" spans="1:8" ht="15.75" customHeight="1" x14ac:dyDescent="0.25">
      <c r="A12335" s="76"/>
      <c r="B12335" s="76"/>
      <c r="C12335" s="76"/>
      <c r="D12335" s="77" t="s">
        <v>59</v>
      </c>
      <c r="E12335" s="76" t="s">
        <v>60</v>
      </c>
      <c r="F12335" s="76"/>
      <c r="G12335" s="17"/>
      <c r="H12335" s="25"/>
    </row>
    <row r="12336" spans="1:8" ht="15.75" customHeight="1" x14ac:dyDescent="0.25">
      <c r="A12336" s="17"/>
      <c r="B12336" s="17"/>
      <c r="C12336" s="17"/>
      <c r="D12336" s="18"/>
      <c r="E12336" s="17"/>
      <c r="F12336" s="17"/>
      <c r="G12336" s="17"/>
      <c r="H12336" s="25"/>
    </row>
    <row r="12337" spans="1:8" ht="15.75" customHeight="1" x14ac:dyDescent="0.25">
      <c r="A12337" s="76"/>
      <c r="B12337" s="76"/>
      <c r="C12337" s="76"/>
      <c r="D12337" s="77"/>
      <c r="E12337" s="76" t="s">
        <v>61</v>
      </c>
      <c r="F12337" s="76"/>
      <c r="G12337" s="17"/>
      <c r="H12337" s="25"/>
    </row>
    <row r="12338" spans="1:8" ht="15.75" customHeight="1" x14ac:dyDescent="0.25">
      <c r="A12338" s="76"/>
      <c r="B12338" s="76"/>
      <c r="C12338" s="76"/>
      <c r="D12338" s="77"/>
      <c r="E12338" s="76"/>
      <c r="F12338" s="76"/>
      <c r="G12338" s="17"/>
      <c r="H12338" s="25"/>
    </row>
    <row r="12339" spans="1:8" ht="15.75" customHeight="1" x14ac:dyDescent="0.25">
      <c r="A12339" s="76"/>
      <c r="B12339" s="76"/>
      <c r="C12339" s="76"/>
      <c r="D12339" s="77"/>
      <c r="E12339" s="76"/>
      <c r="F12339" s="76"/>
      <c r="G12339" s="17"/>
      <c r="H12339" s="25"/>
    </row>
    <row r="12340" spans="1:8" ht="15.75" customHeight="1" x14ac:dyDescent="0.25">
      <c r="A12340" s="76"/>
      <c r="B12340" s="76"/>
      <c r="C12340" s="76"/>
      <c r="D12340" s="77"/>
      <c r="E12340" s="76"/>
      <c r="F12340" s="76"/>
      <c r="G12340" s="17"/>
      <c r="H12340" s="25"/>
    </row>
    <row r="12341" spans="1:8" ht="15.75" customHeight="1" x14ac:dyDescent="0.25">
      <c r="A12341" s="76"/>
      <c r="B12341" s="76"/>
      <c r="C12341" s="76"/>
      <c r="D12341" s="77"/>
      <c r="E12341" s="76"/>
      <c r="F12341" s="76"/>
      <c r="G12341" s="17"/>
      <c r="H12341" s="25"/>
    </row>
    <row r="12342" spans="1:8" ht="15.75" customHeight="1" x14ac:dyDescent="0.25">
      <c r="A12342" s="76"/>
      <c r="B12342" s="76"/>
      <c r="C12342" s="76"/>
      <c r="D12342" s="77"/>
      <c r="E12342" s="76"/>
      <c r="F12342" s="76"/>
      <c r="G12342" s="17"/>
      <c r="H12342" s="25"/>
    </row>
    <row r="12343" spans="1:8" ht="15.75" customHeight="1" x14ac:dyDescent="0.25">
      <c r="A12343" s="76"/>
      <c r="B12343" s="76"/>
      <c r="C12343" s="76"/>
      <c r="D12343" s="77"/>
      <c r="E12343" s="76"/>
      <c r="F12343" s="76"/>
      <c r="G12343" s="17"/>
      <c r="H12343" s="25"/>
    </row>
    <row r="12344" spans="1:8" ht="15.75" customHeight="1" x14ac:dyDescent="0.25">
      <c r="A12344" s="76"/>
      <c r="B12344" s="76"/>
      <c r="C12344" s="76"/>
      <c r="D12344" s="77"/>
      <c r="E12344" s="76"/>
      <c r="F12344" s="76"/>
      <c r="G12344" s="17"/>
      <c r="H12344" s="25"/>
    </row>
    <row r="12345" spans="1:8" ht="15.75" customHeight="1" x14ac:dyDescent="0.25">
      <c r="A12345" s="76"/>
      <c r="B12345" s="76"/>
      <c r="C12345" s="76"/>
      <c r="D12345" s="77"/>
      <c r="E12345" s="76"/>
      <c r="F12345" s="76"/>
      <c r="G12345" s="17"/>
      <c r="H12345" s="25"/>
    </row>
    <row r="12346" spans="1:8" ht="15.75" customHeight="1" x14ac:dyDescent="0.25">
      <c r="A12346" s="76"/>
      <c r="B12346" s="76"/>
      <c r="C12346" s="76"/>
      <c r="D12346" s="77"/>
      <c r="E12346" s="76"/>
      <c r="F12346" s="76"/>
      <c r="G12346" s="17"/>
      <c r="H12346" s="25"/>
    </row>
    <row r="12347" spans="1:8" ht="15.75" customHeight="1" x14ac:dyDescent="0.25">
      <c r="A12347" s="76"/>
      <c r="B12347" s="76"/>
      <c r="C12347" s="76"/>
      <c r="D12347" s="77"/>
      <c r="E12347" s="76"/>
      <c r="F12347" s="76"/>
      <c r="G12347" s="17"/>
      <c r="H12347" s="25"/>
    </row>
    <row r="12348" spans="1:8" ht="15.75" customHeight="1" x14ac:dyDescent="0.25">
      <c r="A12348" s="76"/>
      <c r="B12348" s="76"/>
      <c r="C12348" s="76"/>
      <c r="D12348" s="77"/>
      <c r="E12348" s="76"/>
      <c r="F12348" s="76"/>
      <c r="G12348" s="17"/>
      <c r="H12348" s="25"/>
    </row>
    <row r="12349" spans="1:8" ht="15.75" customHeight="1" x14ac:dyDescent="0.25">
      <c r="A12349" s="76"/>
      <c r="B12349" s="76"/>
      <c r="C12349" s="76"/>
      <c r="D12349" s="77"/>
      <c r="E12349" s="76"/>
      <c r="F12349" s="76"/>
      <c r="G12349" s="17"/>
      <c r="H12349" s="25"/>
    </row>
    <row r="12350" spans="1:8" ht="15.75" customHeight="1" x14ac:dyDescent="0.25">
      <c r="A12350" s="76"/>
      <c r="B12350" s="76"/>
      <c r="C12350" s="76"/>
      <c r="D12350" s="77"/>
      <c r="E12350" s="76"/>
      <c r="F12350" s="76"/>
      <c r="G12350" s="17"/>
      <c r="H12350" s="25"/>
    </row>
    <row r="12351" spans="1:8" ht="15.75" customHeight="1" x14ac:dyDescent="0.25">
      <c r="A12351" s="76"/>
      <c r="B12351" s="76"/>
      <c r="C12351" s="76"/>
      <c r="D12351" s="77"/>
      <c r="E12351" s="76"/>
      <c r="F12351" s="76"/>
      <c r="G12351" s="17"/>
      <c r="H12351" s="25"/>
    </row>
    <row r="12352" spans="1:8" ht="15.75" customHeight="1" x14ac:dyDescent="0.25">
      <c r="A12352" s="76"/>
      <c r="B12352" s="76"/>
      <c r="C12352" s="76"/>
      <c r="D12352" s="77"/>
      <c r="E12352" s="76"/>
      <c r="F12352" s="76"/>
      <c r="G12352" s="17"/>
      <c r="H12352" s="25"/>
    </row>
    <row r="12353" spans="1:8" ht="15.75" customHeight="1" x14ac:dyDescent="0.25">
      <c r="A12353" s="76"/>
      <c r="B12353" s="76"/>
      <c r="C12353" s="76"/>
      <c r="D12353" s="77"/>
      <c r="E12353" s="76"/>
      <c r="F12353" s="76"/>
      <c r="G12353" s="17"/>
      <c r="H12353" s="25"/>
    </row>
    <row r="12354" spans="1:8" ht="15.75" customHeight="1" x14ac:dyDescent="0.25">
      <c r="A12354" s="36" t="s">
        <v>21</v>
      </c>
      <c r="B12354" s="36"/>
      <c r="C12354" s="36"/>
      <c r="D12354" s="36"/>
      <c r="E12354" s="36"/>
      <c r="F12354" s="36"/>
      <c r="G12354" s="36"/>
      <c r="H12354" s="36"/>
    </row>
    <row r="12355" spans="1:8" ht="15.75" customHeight="1" x14ac:dyDescent="0.25">
      <c r="A12355" s="17"/>
      <c r="B12355" s="17"/>
      <c r="C12355" s="17"/>
      <c r="D12355" s="18"/>
      <c r="E12355" s="17"/>
      <c r="F12355" s="17"/>
      <c r="G12355" s="17"/>
      <c r="H12355" s="24"/>
    </row>
    <row r="12356" spans="1:8" ht="15.75" customHeight="1" x14ac:dyDescent="0.25">
      <c r="A12356" s="17"/>
      <c r="B12356" s="17"/>
      <c r="C12356" s="18"/>
      <c r="D12356" s="75"/>
      <c r="E12356" s="36"/>
      <c r="F12356" s="36"/>
      <c r="G12356" s="36"/>
      <c r="H12356" s="25"/>
    </row>
    <row r="12357" spans="1:8" ht="15.75" customHeight="1" x14ac:dyDescent="0.25">
      <c r="A12357" s="17" t="s">
        <v>28</v>
      </c>
      <c r="B12357" s="17"/>
      <c r="C12357" s="86"/>
      <c r="D12357" s="18"/>
      <c r="E12357" s="17"/>
      <c r="F12357" s="19" t="s">
        <v>24</v>
      </c>
      <c r="G12357" s="21" t="s">
        <v>1596</v>
      </c>
      <c r="H12357" s="22"/>
    </row>
    <row r="12358" spans="1:8" ht="15.75" customHeight="1" x14ac:dyDescent="0.3">
      <c r="A12358" s="87" t="inlineStr">
        <is>
          <t>Dealer-002</t>
        </is>
      </c>
      <c r="B12358" s="87"/>
      <c r="C12358" s="86"/>
      <c r="D12358" s="18"/>
      <c r="E12358" s="17"/>
      <c r="F12358" s="19" t="s">
        <v>29</v>
      </c>
      <c r="G12358" s="17" t="s">
        <v>1597</v>
      </c>
      <c r="H12358" s="18"/>
    </row>
    <row r="12359" spans="1:8" ht="15.75" customHeight="1" x14ac:dyDescent="0.3">
      <c r="A12359" s="87" t="inlineStr">
        <is>
          <t>Address line (redacted)</t>
        </is>
      </c>
      <c r="B12359" s="87"/>
      <c r="C12359" s="138"/>
      <c r="D12359" s="138"/>
      <c r="E12359" s="138"/>
      <c r="F12359" s="18"/>
      <c r="G12359" s="17"/>
      <c r="H12359" s="25"/>
    </row>
    <row r="12360" spans="1:8" ht="15.75" customHeight="1" x14ac:dyDescent="0.3">
      <c r="A12360" s="87" t="inlineStr">
        <is>
          <t>Address line (redacted)</t>
        </is>
      </c>
      <c r="B12360" s="87"/>
      <c r="C12360" s="138"/>
      <c r="D12360" s="138"/>
      <c r="E12360" s="138"/>
      <c r="F12360" s="18"/>
      <c r="G12360" s="17"/>
      <c r="H12360" s="25"/>
    </row>
    <row r="12361" spans="1:8" ht="15.75" customHeight="1" x14ac:dyDescent="0.25">
      <c r="A12361" s="17"/>
      <c r="B12361" s="17"/>
      <c r="C12361" s="138"/>
      <c r="D12361" s="138"/>
      <c r="E12361" s="138"/>
      <c r="F12361" s="18"/>
      <c r="G12361" s="17"/>
      <c r="H12361" s="25"/>
    </row>
    <row r="12362" spans="1:8" ht="15.75" customHeight="1" x14ac:dyDescent="0.25">
      <c r="A12362" s="17" t="s">
        <v>34</v>
      </c>
      <c r="B12362" s="17"/>
      <c r="C12362" s="17"/>
      <c r="D12362" s="18"/>
      <c r="E12362" s="17"/>
      <c r="F12362" s="18"/>
      <c r="G12362" s="17"/>
      <c r="H12362" s="25"/>
    </row>
    <row r="12363" spans="1:8" ht="15.75" customHeight="1" x14ac:dyDescent="0.25">
      <c r="A12363" s="17"/>
      <c r="B12363" s="17"/>
      <c r="C12363" s="17"/>
      <c r="D12363" s="18"/>
      <c r="E12363" s="17"/>
      <c r="F12363" s="18"/>
      <c r="G12363" s="17"/>
      <c r="H12363" s="25"/>
    </row>
    <row r="12364" spans="1:8" ht="15.75" customHeight="1" x14ac:dyDescent="0.25">
      <c r="A12364" s="17" t="s">
        <v>35</v>
      </c>
      <c r="B12364" s="17"/>
      <c r="C12364" s="17"/>
      <c r="D12364" s="18"/>
      <c r="E12364" s="17"/>
      <c r="F12364" s="18"/>
      <c r="G12364" s="17"/>
      <c r="H12364" s="25"/>
    </row>
    <row r="12365" spans="1:8" ht="15.75" customHeight="1" x14ac:dyDescent="0.25">
      <c r="A12365" s="17" t="s">
        <v>36</v>
      </c>
      <c r="B12365" s="17"/>
      <c r="C12365" s="17"/>
      <c r="D12365" s="18"/>
      <c r="E12365" s="17"/>
      <c r="F12365" s="18"/>
      <c r="G12365" s="17"/>
      <c r="H12365" s="25"/>
    </row>
    <row r="12366" spans="1:8" ht="15.75" customHeight="1" x14ac:dyDescent="0.25">
      <c r="A12366" s="17"/>
      <c r="B12366" s="17"/>
      <c r="C12366" s="17"/>
      <c r="D12366" s="18"/>
      <c r="E12366" s="17"/>
      <c r="F12366" s="18"/>
      <c r="G12366" s="17"/>
      <c r="H12366" s="25"/>
    </row>
    <row r="12367" spans="1:8" ht="15.75" customHeight="1" x14ac:dyDescent="0.25">
      <c r="A12367" s="26" t="s">
        <v>37</v>
      </c>
      <c r="B12367" s="27" t="s">
        <v>38</v>
      </c>
      <c r="C12367" s="27"/>
      <c r="D12367" s="1043" t="s">
        <v>39</v>
      </c>
      <c r="E12367" s="29" t="s">
        <v>40</v>
      </c>
      <c r="F12367" s="30" t="s">
        <v>41</v>
      </c>
      <c r="G12367" s="31" t="s">
        <v>42</v>
      </c>
      <c r="H12367" s="33" t="s">
        <v>43</v>
      </c>
    </row>
    <row r="12368" spans="1:8" ht="15.75" customHeight="1" x14ac:dyDescent="0.25">
      <c r="A12368" s="34"/>
      <c r="B12368" s="35"/>
      <c r="C12368" s="36"/>
      <c r="D12368" s="37"/>
      <c r="E12368" s="37"/>
      <c r="F12368" s="38"/>
      <c r="G12368" s="39"/>
      <c r="H12368" s="40"/>
    </row>
    <row r="12369" spans="1:8" ht="15.75" customHeight="1" x14ac:dyDescent="0.25">
      <c r="A12369" s="47"/>
      <c r="B12369" s="79" t="s">
        <v>44</v>
      </c>
      <c r="C12369" s="80"/>
      <c r="D12369" s="50"/>
      <c r="E12369" s="50"/>
      <c r="F12369" s="50"/>
      <c r="G12369" s="50"/>
      <c r="H12369" s="45"/>
    </row>
    <row r="12370" spans="1:8" ht="15.75" customHeight="1" x14ac:dyDescent="0.25">
      <c r="A12370" s="47">
        <v>1</v>
      </c>
      <c r="B12370" s="103" t="s">
        <v>181</v>
      </c>
      <c r="C12370" s="323" t="s">
        <v>403</v>
      </c>
      <c r="D12370" s="194">
        <v>5</v>
      </c>
      <c r="E12370" s="194">
        <v>5</v>
      </c>
      <c r="F12370" s="43">
        <v>21</v>
      </c>
      <c r="G12370" s="50">
        <v>1</v>
      </c>
      <c r="H12370" s="45">
        <f>+G12370*F12370</f>
      </c>
    </row>
    <row r="12371" spans="1:8" ht="15.75" customHeight="1" x14ac:dyDescent="0.25">
      <c r="A12371" s="47">
        <v>2</v>
      </c>
      <c r="B12371" s="103" t="s">
        <v>181</v>
      </c>
      <c r="C12371" s="323" t="s">
        <v>403</v>
      </c>
      <c r="D12371" s="194"/>
      <c r="E12371" s="194"/>
      <c r="F12371" s="43">
        <v>4</v>
      </c>
      <c r="G12371" s="224" t="s">
        <v>571</v>
      </c>
      <c r="H12371" s="45"/>
    </row>
    <row r="12372" spans="1:8" ht="15.75" customHeight="1" x14ac:dyDescent="0.25">
      <c r="A12372" s="47">
        <v>3</v>
      </c>
      <c r="B12372" s="51" t="s">
        <v>2044</v>
      </c>
      <c r="C12372" s="1031"/>
      <c r="D12372" s="50">
        <v>5</v>
      </c>
      <c r="E12372" s="50">
        <v>10</v>
      </c>
      <c r="F12372" s="50">
        <v>44</v>
      </c>
      <c r="G12372" s="50">
        <v>1</v>
      </c>
      <c r="H12372" s="81">
        <f>+G12372*F12372</f>
      </c>
    </row>
    <row r="12373" spans="1:8" ht="15.75" customHeight="1" x14ac:dyDescent="0.25">
      <c r="A12373" s="47">
        <v>4</v>
      </c>
      <c r="B12373" s="51" t="s">
        <v>2044</v>
      </c>
      <c r="C12373" s="1031"/>
      <c r="D12373" s="50"/>
      <c r="E12373" s="50"/>
      <c r="F12373" s="50">
        <v>6</v>
      </c>
      <c r="G12373" s="224" t="s">
        <v>571</v>
      </c>
      <c r="H12373" s="81"/>
    </row>
    <row r="12374" spans="1:8" ht="15.75" customHeight="1" x14ac:dyDescent="0.25">
      <c r="A12374" s="47"/>
      <c r="B12374" s="79" t="s">
        <v>599</v>
      </c>
      <c r="C12374" s="80"/>
      <c r="D12374" s="194"/>
      <c r="E12374" s="194"/>
      <c r="F12374" s="43"/>
      <c r="G12374" s="43"/>
      <c r="H12374" s="45"/>
    </row>
    <row r="12375" spans="1:8" ht="15.75" customHeight="1" x14ac:dyDescent="0.25">
      <c r="A12375" s="47">
        <v>5</v>
      </c>
      <c r="B12375" s="51" t="s">
        <v>177</v>
      </c>
      <c r="C12375" s="479" t="s">
        <v>457</v>
      </c>
      <c r="D12375" s="50">
        <v>1</v>
      </c>
      <c r="E12375" s="50">
        <v>6</v>
      </c>
      <c r="F12375" s="50">
        <f>+E12375*D12375</f>
      </c>
      <c r="G12375" s="43">
        <v>1</v>
      </c>
      <c r="H12375" s="81">
        <f>+G12375*F12375</f>
      </c>
    </row>
    <row r="12376" spans="1:8" ht="15.75" customHeight="1" x14ac:dyDescent="0.25">
      <c r="A12376" s="47"/>
      <c r="B12376" s="51"/>
      <c r="C12376" s="49"/>
      <c r="D12376" s="50"/>
      <c r="E12376" s="50"/>
      <c r="F12376" s="50"/>
      <c r="G12376" s="50"/>
      <c r="H12376" s="81"/>
    </row>
    <row r="12377" spans="1:8" ht="15.75" customHeight="1" x14ac:dyDescent="0.25">
      <c r="A12377" s="83"/>
      <c r="B12377" s="84"/>
      <c r="C12377" s="17"/>
      <c r="D12377" s="58"/>
      <c r="E12377" s="58"/>
      <c r="F12377" s="18"/>
      <c r="G12377" s="58"/>
      <c r="H12377" s="61"/>
    </row>
    <row r="12378" spans="1:8" ht="15.75" customHeight="1" x14ac:dyDescent="0.25">
      <c r="A12378" s="62"/>
      <c r="B12378" s="63"/>
      <c r="C12378" s="64" t="s">
        <v>58</v>
      </c>
      <c r="D12378" s="328">
        <f>SUM(D12370:D12377)</f>
      </c>
      <c r="E12378" s="65"/>
      <c r="F12378" s="328"/>
      <c r="G12378" s="67"/>
      <c r="H12378" s="328">
        <f>SUM(H12370:H12377)</f>
      </c>
    </row>
    <row r="12379" spans="1:8" ht="15.75" customHeight="1" x14ac:dyDescent="0.25">
      <c r="A12379" s="69"/>
      <c r="B12379" s="70"/>
      <c r="C12379" s="70"/>
      <c r="D12379" s="71"/>
      <c r="E12379" s="70"/>
      <c r="F12379" s="72"/>
      <c r="G12379" s="73"/>
      <c r="H12379" s="74"/>
    </row>
    <row r="12380" spans="1:8" ht="15.75" customHeight="1" x14ac:dyDescent="0.25">
      <c r="A12380" s="85" t="s">
        <v>72</v>
      </c>
      <c r="B12380" s="85"/>
      <c r="C12380" s="85"/>
      <c r="D12380" s="85"/>
      <c r="E12380" s="85"/>
      <c r="F12380" s="85"/>
      <c r="G12380" s="85"/>
      <c r="H12380" s="85"/>
    </row>
    <row r="12381" spans="1:8" ht="15.75" customHeight="1" x14ac:dyDescent="0.25">
      <c r="A12381" s="76"/>
      <c r="B12381" s="76"/>
      <c r="C12381" s="76"/>
      <c r="D12381" s="77" t="s">
        <v>59</v>
      </c>
      <c r="E12381" s="76" t="s">
        <v>60</v>
      </c>
      <c r="F12381" s="76"/>
      <c r="G12381" s="17"/>
      <c r="H12381" s="25"/>
    </row>
    <row r="12382" spans="1:8" ht="15.75" customHeight="1" x14ac:dyDescent="0.25">
      <c r="A12382" s="17"/>
      <c r="B12382" s="17"/>
      <c r="C12382" s="17"/>
      <c r="D12382" s="18"/>
      <c r="E12382" s="17"/>
      <c r="F12382" s="17"/>
      <c r="G12382" s="17"/>
      <c r="H12382" s="25"/>
    </row>
    <row r="12383" spans="1:8" ht="15.75" customHeight="1" x14ac:dyDescent="0.25">
      <c r="A12383" s="76"/>
      <c r="B12383" s="76"/>
      <c r="C12383" s="76"/>
      <c r="D12383" s="77"/>
      <c r="E12383" s="76" t="s">
        <v>61</v>
      </c>
      <c r="F12383" s="76"/>
      <c r="G12383" s="17"/>
      <c r="H12383" s="25"/>
    </row>
    <row r="12384" spans="1:8" ht="15.75" customHeight="1" x14ac:dyDescent="0.25">
      <c r="D12384" s="9"/>
      <c r="H12384" s="9"/>
    </row>
    <row r="12385" spans="1:8" ht="15.75" customHeight="1" x14ac:dyDescent="0.25">
      <c r="D12385" s="9"/>
      <c r="H12385" s="9"/>
    </row>
    <row r="12386" spans="1:8" ht="15.75" customHeight="1" x14ac:dyDescent="0.25">
      <c r="D12386" s="9"/>
      <c r="H12386" s="9"/>
    </row>
    <row r="12387" spans="1:8" ht="15.75" customHeight="1" x14ac:dyDescent="0.25">
      <c r="D12387" s="9"/>
      <c r="H12387" s="9"/>
    </row>
    <row r="12388" spans="1:8" ht="15.75" customHeight="1" x14ac:dyDescent="0.25">
      <c r="D12388" s="9"/>
      <c r="H12388" s="9"/>
    </row>
    <row r="12389" spans="1:8" ht="15.75" customHeight="1" x14ac:dyDescent="0.25">
      <c r="D12389" s="9"/>
      <c r="H12389" s="9"/>
    </row>
    <row r="12390" spans="1:8" ht="15.75" customHeight="1" x14ac:dyDescent="0.25">
      <c r="D12390" s="9"/>
      <c r="H12390" s="9"/>
    </row>
    <row r="12391" spans="1:8" ht="15.75" customHeight="1" x14ac:dyDescent="0.25">
      <c r="D12391" s="9"/>
      <c r="H12391" s="9"/>
    </row>
    <row r="12392" spans="1:8" ht="15.75" customHeight="1" x14ac:dyDescent="0.25">
      <c r="D12392" s="9"/>
      <c r="H12392" s="9"/>
    </row>
    <row r="12393" spans="1:8" ht="15.75" customHeight="1" x14ac:dyDescent="0.25">
      <c r="D12393" s="9"/>
      <c r="H12393" s="9"/>
    </row>
    <row r="12394" spans="1:8" ht="15.75" customHeight="1" x14ac:dyDescent="0.25">
      <c r="D12394" s="9"/>
      <c r="H12394" s="9"/>
    </row>
    <row r="12395" spans="1:8" ht="15.75" customHeight="1" x14ac:dyDescent="0.25">
      <c r="D12395" s="9"/>
      <c r="H12395" s="9"/>
    </row>
    <row r="12396" spans="1:8" ht="15.75" customHeight="1" x14ac:dyDescent="0.25">
      <c r="D12396" s="9"/>
      <c r="H12396" s="9"/>
    </row>
    <row r="12397" spans="1:8" ht="15.75" customHeight="1" x14ac:dyDescent="0.25">
      <c r="D12397" s="9"/>
      <c r="H12397" s="9"/>
    </row>
    <row r="12398" spans="1:8" ht="15.75" customHeight="1" x14ac:dyDescent="0.25">
      <c r="D12398" s="9"/>
      <c r="H12398" s="9"/>
    </row>
    <row r="12399" spans="1:8" ht="15.75" customHeight="1" x14ac:dyDescent="0.25">
      <c r="A12399" s="36" t="s">
        <v>21</v>
      </c>
      <c r="B12399" s="36"/>
      <c r="C12399" s="36"/>
      <c r="D12399" s="36"/>
      <c r="E12399" s="36"/>
      <c r="F12399" s="36"/>
      <c r="G12399" s="36"/>
      <c r="H12399" s="36"/>
    </row>
    <row r="12400" spans="1:8" ht="15.75" customHeight="1" x14ac:dyDescent="0.25">
      <c r="A12400" s="17"/>
      <c r="B12400" s="17"/>
      <c r="C12400" s="17"/>
      <c r="D12400" s="18"/>
      <c r="E12400" s="17"/>
      <c r="F12400" s="17"/>
      <c r="G12400" s="17"/>
      <c r="H12400" s="24"/>
    </row>
    <row r="12401" spans="1:8" ht="15.75" customHeight="1" x14ac:dyDescent="0.25">
      <c r="A12401" s="17" t="s">
        <v>28</v>
      </c>
      <c r="B12401" s="17"/>
      <c r="C12401" s="86"/>
      <c r="D12401" s="18"/>
      <c r="E12401" s="17"/>
      <c r="F12401" s="19" t="s">
        <v>24</v>
      </c>
      <c r="G12401" s="21" t="s">
        <v>1600</v>
      </c>
      <c r="H12401" s="22"/>
    </row>
    <row r="12402" spans="1:8" ht="15.75" customHeight="1" x14ac:dyDescent="0.25">
      <c r="A12402" s="17" t="inlineStr">
        <is>
          <t>Dealer-004</t>
        </is>
      </c>
      <c r="B12402" s="17"/>
      <c r="C12402" s="86"/>
      <c r="D12402" s="18"/>
      <c r="E12402" s="17"/>
      <c r="F12402" s="19" t="s">
        <v>29</v>
      </c>
      <c r="G12402" s="17" t="s">
        <v>1601</v>
      </c>
      <c r="H12402" s="18"/>
    </row>
    <row r="12403" spans="1:8" ht="15.75" customHeight="1" x14ac:dyDescent="0.25">
      <c r="A12403" s="17" t="inlineStr">
        <is>
          <t>Address line (redacted)</t>
        </is>
      </c>
      <c r="B12403" s="17"/>
      <c r="C12403" s="138"/>
      <c r="D12403" s="138"/>
      <c r="E12403" s="138"/>
      <c r="F12403" s="18"/>
      <c r="G12403" s="17"/>
      <c r="H12403" s="25"/>
    </row>
    <row r="12404" spans="1:8" ht="15.75" customHeight="1" x14ac:dyDescent="0.25">
      <c r="A12404" s="17" t="inlineStr">
        <is>
          <t>Address line (redacted)</t>
        </is>
      </c>
      <c r="B12404" s="17"/>
      <c r="C12404" s="138"/>
      <c r="D12404" s="138"/>
      <c r="E12404" s="138"/>
      <c r="F12404" s="18"/>
      <c r="G12404" s="17"/>
      <c r="H12404" s="25"/>
    </row>
    <row r="12405" spans="1:8" ht="15.75" customHeight="1" x14ac:dyDescent="0.25">
      <c r="A12405" s="17"/>
      <c r="B12405" s="17"/>
      <c r="C12405" s="138"/>
      <c r="D12405" s="138"/>
      <c r="E12405" s="138"/>
      <c r="F12405" s="18"/>
      <c r="G12405" s="17"/>
      <c r="H12405" s="25"/>
    </row>
    <row r="12406" spans="1:8" ht="15.75" customHeight="1" x14ac:dyDescent="0.25">
      <c r="A12406" s="17" t="s">
        <v>34</v>
      </c>
      <c r="B12406" s="17"/>
      <c r="C12406" s="17"/>
      <c r="D12406" s="18"/>
      <c r="E12406" s="17"/>
      <c r="F12406" s="18"/>
      <c r="G12406" s="17"/>
      <c r="H12406" s="25"/>
    </row>
    <row r="12407" spans="1:8" ht="15.75" customHeight="1" x14ac:dyDescent="0.25">
      <c r="A12407" s="17" t="s">
        <v>35</v>
      </c>
      <c r="B12407" s="17"/>
      <c r="C12407" s="17"/>
      <c r="D12407" s="18"/>
      <c r="E12407" s="17"/>
      <c r="F12407" s="18"/>
      <c r="G12407" s="17"/>
      <c r="H12407" s="25"/>
    </row>
    <row r="12408" spans="1:8" ht="15.75" customHeight="1" x14ac:dyDescent="0.25">
      <c r="A12408" s="17" t="s">
        <v>36</v>
      </c>
      <c r="B12408" s="17"/>
      <c r="C12408" s="17"/>
      <c r="D12408" s="18"/>
      <c r="E12408" s="17"/>
      <c r="F12408" s="18"/>
      <c r="G12408" s="17"/>
      <c r="H12408" s="25"/>
    </row>
    <row r="12409" spans="1:8" ht="15.75" customHeight="1" x14ac:dyDescent="0.25">
      <c r="A12409" s="26" t="s">
        <v>37</v>
      </c>
      <c r="B12409" s="27" t="s">
        <v>38</v>
      </c>
      <c r="C12409" s="27"/>
      <c r="D12409" s="1043" t="s">
        <v>39</v>
      </c>
      <c r="E12409" s="29" t="s">
        <v>40</v>
      </c>
      <c r="F12409" s="30" t="s">
        <v>41</v>
      </c>
      <c r="G12409" s="31" t="s">
        <v>42</v>
      </c>
      <c r="H12409" s="33" t="s">
        <v>43</v>
      </c>
    </row>
    <row r="12410" spans="1:8" ht="15.75" customHeight="1" x14ac:dyDescent="0.25">
      <c r="A12410" s="47"/>
      <c r="B12410" s="79" t="s">
        <v>803</v>
      </c>
      <c r="C12410" s="80"/>
      <c r="D12410" s="50"/>
      <c r="E12410" s="50"/>
      <c r="F12410" s="50"/>
      <c r="G12410" s="50"/>
      <c r="H12410" s="45"/>
    </row>
    <row r="12411" spans="1:8" ht="15.75" customHeight="1" x14ac:dyDescent="0.25">
      <c r="A12411" s="47">
        <v>1</v>
      </c>
      <c r="B12411" s="103" t="s">
        <v>107</v>
      </c>
      <c r="C12411" s="323"/>
      <c r="D12411" s="194">
        <v>7</v>
      </c>
      <c r="E12411" s="194">
        <v>100</v>
      </c>
      <c r="F12411" s="43">
        <f t="shared" ref="F12411:F12412" si="465">+E12411*D12411</f>
      </c>
      <c r="G12411" s="194">
        <v>1</v>
      </c>
      <c r="H12411" s="45">
        <f t="shared" ref="H12411:H12412" si="466">+G12411*F12411</f>
      </c>
    </row>
    <row r="12412" spans="1:8" ht="15.75" customHeight="1" x14ac:dyDescent="0.25">
      <c r="A12412" s="47">
        <v>2</v>
      </c>
      <c r="B12412" s="103" t="s">
        <v>108</v>
      </c>
      <c r="C12412" s="323"/>
      <c r="D12412" s="194">
        <v>3</v>
      </c>
      <c r="E12412" s="194">
        <v>100</v>
      </c>
      <c r="F12412" s="43">
        <f t="shared" si="465"/>
      </c>
      <c r="G12412" s="194">
        <v>1</v>
      </c>
      <c r="H12412" s="45">
        <f t="shared" si="466"/>
      </c>
    </row>
    <row r="12413" spans="1:8" ht="15.75" customHeight="1" x14ac:dyDescent="0.25">
      <c r="A12413" s="47"/>
      <c r="B12413" s="79" t="s">
        <v>12</v>
      </c>
      <c r="C12413" s="80"/>
      <c r="D12413" s="194"/>
      <c r="E12413" s="194"/>
      <c r="F12413" s="43"/>
      <c r="G12413" s="50"/>
      <c r="H12413" s="45"/>
    </row>
    <row r="12414" spans="1:8" ht="15.75" customHeight="1" x14ac:dyDescent="0.25">
      <c r="A12414" s="47">
        <v>3</v>
      </c>
      <c r="B12414" s="103" t="s">
        <v>2121</v>
      </c>
      <c r="C12414" s="1059" t="s">
        <v>104</v>
      </c>
      <c r="D12414" s="194">
        <v>10</v>
      </c>
      <c r="E12414" s="194">
        <v>10</v>
      </c>
      <c r="F12414" s="43">
        <v>100</v>
      </c>
      <c r="G12414" s="50">
        <v>1</v>
      </c>
      <c r="H12414" s="45">
        <f>+G12414*F12414</f>
      </c>
    </row>
    <row r="12415" spans="1:8" ht="15.75" customHeight="1" x14ac:dyDescent="0.25">
      <c r="A12415" s="47">
        <v>4</v>
      </c>
      <c r="B12415" s="103" t="s">
        <v>2121</v>
      </c>
      <c r="C12415" s="1059" t="s">
        <v>104</v>
      </c>
      <c r="D12415" s="194"/>
      <c r="E12415" s="194"/>
      <c r="F12415" s="50">
        <v>5</v>
      </c>
      <c r="G12415" s="224" t="s">
        <v>571</v>
      </c>
      <c r="H12415" s="45"/>
    </row>
    <row r="12416" spans="1:8" ht="15.75" customHeight="1" x14ac:dyDescent="0.25">
      <c r="A12416" s="47"/>
      <c r="B12416" s="49"/>
      <c r="C12416" s="1047"/>
      <c r="D12416" s="194"/>
      <c r="E12416" s="194"/>
      <c r="F12416" s="50"/>
      <c r="G12416" s="43"/>
      <c r="H12416" s="45"/>
    </row>
    <row r="12417" spans="1:8" ht="15.75" customHeight="1" x14ac:dyDescent="0.25">
      <c r="A12417" s="47"/>
      <c r="B12417" s="49"/>
      <c r="C12417" s="1047"/>
      <c r="D12417" s="194"/>
      <c r="E12417" s="194"/>
      <c r="F12417" s="50"/>
      <c r="G12417" s="43"/>
      <c r="H12417" s="45"/>
    </row>
    <row r="12418" spans="1:8" ht="15.75" customHeight="1" x14ac:dyDescent="0.25">
      <c r="A12418" s="47"/>
      <c r="B12418" s="49"/>
      <c r="C12418" s="1047"/>
      <c r="D12418" s="194"/>
      <c r="E12418" s="194"/>
      <c r="F12418" s="50"/>
      <c r="G12418" s="43"/>
      <c r="H12418" s="45"/>
    </row>
    <row r="12419" spans="1:8" ht="15.75" customHeight="1" x14ac:dyDescent="0.25">
      <c r="A12419" s="62"/>
      <c r="B12419" s="63"/>
      <c r="C12419" s="64" t="s">
        <v>58</v>
      </c>
      <c r="D12419" s="1057">
        <f>SUM(D12411:D12418)</f>
      </c>
      <c r="E12419" s="65"/>
      <c r="F12419" s="328"/>
      <c r="G12419" s="67"/>
      <c r="H12419" s="328">
        <f>SUM(H12411:H12418)</f>
      </c>
    </row>
    <row r="12420" spans="1:8" ht="15.75" customHeight="1" x14ac:dyDescent="0.25">
      <c r="A12420" s="69"/>
      <c r="B12420" s="70"/>
      <c r="C12420" s="70"/>
      <c r="D12420" s="71"/>
      <c r="E12420" s="70"/>
      <c r="F12420" s="72"/>
      <c r="G12420" s="73"/>
      <c r="H12420" s="74"/>
    </row>
    <row r="12421" spans="1:8" ht="15.75" customHeight="1" x14ac:dyDescent="0.25">
      <c r="A12421" s="85" t="s">
        <v>72</v>
      </c>
      <c r="B12421" s="85"/>
      <c r="C12421" s="85"/>
      <c r="D12421" s="85"/>
      <c r="E12421" s="85"/>
      <c r="F12421" s="85"/>
      <c r="G12421" s="85"/>
      <c r="H12421" s="85"/>
    </row>
    <row r="12422" spans="1:8" ht="15.75" customHeight="1" x14ac:dyDescent="0.25">
      <c r="A12422" s="76"/>
      <c r="B12422" s="76"/>
      <c r="C12422" s="76"/>
      <c r="D12422" s="77" t="s">
        <v>59</v>
      </c>
      <c r="E12422" s="76" t="s">
        <v>60</v>
      </c>
      <c r="F12422" s="76"/>
      <c r="G12422" s="17"/>
      <c r="H12422" s="25"/>
    </row>
    <row r="12423" spans="1:8" ht="15.75" customHeight="1" x14ac:dyDescent="0.25">
      <c r="D12423" s="9"/>
      <c r="H12423" s="9"/>
    </row>
    <row r="12424" spans="1:8" ht="15.75" customHeight="1" x14ac:dyDescent="0.25">
      <c r="D12424" s="9"/>
      <c r="E12424" s="76" t="s">
        <v>2030</v>
      </c>
      <c r="H12424" s="9"/>
    </row>
    <row r="12425" spans="1:8" ht="15.75" customHeight="1" x14ac:dyDescent="0.25">
      <c r="D12425" s="9"/>
      <c r="H12425" s="9"/>
    </row>
    <row r="12426" spans="1:8" ht="15.75" customHeight="1" x14ac:dyDescent="0.25">
      <c r="D12426" s="9"/>
      <c r="H12426" s="9"/>
    </row>
    <row r="12427" spans="1:8" ht="15.75" customHeight="1" x14ac:dyDescent="0.25">
      <c r="D12427" s="9"/>
      <c r="H12427" s="9"/>
    </row>
    <row r="12428" spans="1:8" ht="15.75" customHeight="1" x14ac:dyDescent="0.25">
      <c r="D12428" s="9"/>
      <c r="H12428" s="9"/>
    </row>
    <row r="12429" spans="1:8" ht="15.75" customHeight="1" x14ac:dyDescent="0.25">
      <c r="D12429" s="9"/>
      <c r="H12429" s="9"/>
    </row>
    <row r="12430" spans="1:8" ht="15.75" customHeight="1" x14ac:dyDescent="0.25">
      <c r="D12430" s="9"/>
      <c r="H12430" s="9"/>
    </row>
    <row r="12431" spans="1:8" ht="15.75" customHeight="1" x14ac:dyDescent="0.25">
      <c r="D12431" s="9"/>
      <c r="H12431" s="9"/>
    </row>
    <row r="12432" spans="1:8" ht="15.75" customHeight="1" x14ac:dyDescent="0.25">
      <c r="D12432" s="9"/>
      <c r="H12432" s="9"/>
    </row>
    <row r="12433" spans="1:8" ht="15.75" customHeight="1" x14ac:dyDescent="0.25">
      <c r="D12433" s="9"/>
      <c r="H12433" s="9"/>
    </row>
    <row r="12434" spans="1:8" ht="15.75" customHeight="1" x14ac:dyDescent="0.25">
      <c r="D12434" s="9"/>
      <c r="H12434" s="9"/>
    </row>
    <row r="12435" spans="1:8" ht="15.75" customHeight="1" x14ac:dyDescent="0.25">
      <c r="D12435" s="9"/>
      <c r="H12435" s="9"/>
    </row>
    <row r="12436" spans="1:8" ht="15.75" customHeight="1" x14ac:dyDescent="0.25">
      <c r="D12436" s="9"/>
      <c r="H12436" s="9"/>
    </row>
    <row r="12437" spans="1:8" ht="15.75" customHeight="1" x14ac:dyDescent="0.25">
      <c r="D12437" s="9"/>
      <c r="H12437" s="9"/>
    </row>
    <row r="12438" spans="1:8" ht="15.75" customHeight="1" x14ac:dyDescent="0.25">
      <c r="D12438" s="9"/>
      <c r="H12438" s="9"/>
    </row>
    <row r="12439" spans="1:8" ht="15.75" customHeight="1" x14ac:dyDescent="0.25">
      <c r="D12439" s="9"/>
      <c r="H12439" s="9"/>
    </row>
    <row r="12440" spans="1:8" ht="15.75" customHeight="1" x14ac:dyDescent="0.25">
      <c r="D12440" s="9"/>
      <c r="H12440" s="9"/>
    </row>
    <row r="12441" spans="1:8" ht="15.75" customHeight="1" x14ac:dyDescent="0.25">
      <c r="D12441" s="9"/>
      <c r="H12441" s="9"/>
    </row>
    <row r="12442" spans="1:8" ht="15.75" customHeight="1" x14ac:dyDescent="0.25">
      <c r="D12442" s="9"/>
      <c r="H12442" s="9"/>
    </row>
    <row r="12443" spans="1:8" ht="15.75" customHeight="1" x14ac:dyDescent="0.25">
      <c r="D12443" s="9"/>
      <c r="H12443" s="9"/>
    </row>
    <row r="12444" spans="1:8" ht="15.75" customHeight="1" x14ac:dyDescent="0.25">
      <c r="A12444" s="36" t="s">
        <v>21</v>
      </c>
      <c r="B12444" s="36"/>
      <c r="C12444" s="36"/>
      <c r="D12444" s="36"/>
      <c r="E12444" s="36"/>
      <c r="F12444" s="36"/>
      <c r="G12444" s="36"/>
      <c r="H12444" s="36"/>
    </row>
    <row r="12445" spans="1:8" ht="15.75" customHeight="1" x14ac:dyDescent="0.25">
      <c r="A12445" s="17" t="s">
        <v>28</v>
      </c>
      <c r="B12445" s="17"/>
      <c r="C12445" s="17"/>
      <c r="D12445" s="18"/>
      <c r="E12445" s="17"/>
      <c r="F12445" s="19" t="s">
        <v>24</v>
      </c>
      <c r="G12445" s="21" t="s">
        <v>1602</v>
      </c>
      <c r="H12445" s="22"/>
    </row>
    <row r="12446" spans="1:8" ht="15.75" customHeight="1" x14ac:dyDescent="0.3">
      <c r="A12446" s="17" t="inlineStr">
        <is>
          <t>Dealer-003</t>
        </is>
      </c>
      <c r="B12446" s="87"/>
      <c r="C12446" s="17"/>
      <c r="D12446" s="18"/>
      <c r="E12446" s="17"/>
      <c r="F12446" s="19" t="s">
        <v>29</v>
      </c>
      <c r="G12446" s="17" t="s">
        <v>1603</v>
      </c>
      <c r="H12446" s="18"/>
    </row>
    <row r="12447" spans="1:8" ht="15.75" customHeight="1" x14ac:dyDescent="0.3">
      <c r="A12447" s="17" t="inlineStr">
        <is>
          <t>Address line (redacted)</t>
        </is>
      </c>
      <c r="B12447" s="87"/>
      <c r="C12447" s="17"/>
      <c r="D12447" s="18"/>
      <c r="E12447" s="19"/>
      <c r="F12447" s="17"/>
      <c r="G12447" s="17"/>
      <c r="H12447" s="25"/>
    </row>
    <row r="12448" spans="1:8" ht="15.75" customHeight="1" x14ac:dyDescent="0.3">
      <c r="A12448" s="17" t="inlineStr">
        <is>
          <t>Address line (redacted)</t>
        </is>
      </c>
      <c r="B12448" s="87"/>
      <c r="C12448" s="17"/>
      <c r="D12448" s="24"/>
      <c r="E12448" s="17"/>
      <c r="F12448" s="18"/>
      <c r="G12448" s="17"/>
      <c r="H12448" s="25"/>
    </row>
    <row r="12449" spans="1:15" ht="15.75" customHeight="1" x14ac:dyDescent="0.25">
      <c r="D12449" s="24"/>
      <c r="E12449" s="17"/>
      <c r="F12449" s="18"/>
      <c r="G12449" s="17"/>
      <c r="H12449" s="25"/>
    </row>
    <row r="12450" spans="1:15" ht="15.75" customHeight="1" x14ac:dyDescent="0.25">
      <c r="A12450" s="17" t="s">
        <v>34</v>
      </c>
      <c r="B12450" s="17"/>
      <c r="C12450" s="17"/>
      <c r="D12450" s="18"/>
      <c r="E12450" s="17"/>
      <c r="F12450" s="18"/>
      <c r="G12450" s="17"/>
      <c r="H12450" s="25"/>
    </row>
    <row r="12451" spans="1:15" ht="15.75" customHeight="1" x14ac:dyDescent="0.25">
      <c r="A12451" s="17" t="s">
        <v>35</v>
      </c>
      <c r="B12451" s="17"/>
      <c r="C12451" s="17"/>
      <c r="D12451" s="18"/>
      <c r="E12451" s="17"/>
      <c r="F12451" s="18"/>
      <c r="G12451" s="17"/>
      <c r="H12451" s="25"/>
    </row>
    <row r="12452" spans="1:15" ht="15.75" customHeight="1" x14ac:dyDescent="0.25">
      <c r="A12452" s="17" t="s">
        <v>36</v>
      </c>
      <c r="B12452" s="17"/>
      <c r="C12452" s="17"/>
      <c r="D12452" s="18"/>
      <c r="E12452" s="17"/>
      <c r="F12452" s="18"/>
      <c r="G12452" s="17"/>
      <c r="H12452" s="25"/>
    </row>
    <row r="12453" spans="1:15" ht="15.75" customHeight="1" x14ac:dyDescent="0.25">
      <c r="A12453" s="26" t="s">
        <v>37</v>
      </c>
      <c r="B12453" s="503" t="s">
        <v>38</v>
      </c>
      <c r="C12453" s="401"/>
      <c r="D12453" s="922" t="s">
        <v>39</v>
      </c>
      <c r="E12453" s="403" t="s">
        <v>40</v>
      </c>
      <c r="F12453" s="30" t="s">
        <v>41</v>
      </c>
      <c r="G12453" s="31" t="s">
        <v>42</v>
      </c>
      <c r="H12453" s="33" t="s">
        <v>43</v>
      </c>
    </row>
    <row r="12454" spans="1:15" ht="15.75" customHeight="1" x14ac:dyDescent="0.25">
      <c r="A12454" s="344"/>
      <c r="B12454" s="345"/>
      <c r="C12454" s="911"/>
      <c r="D12454" s="911"/>
      <c r="E12454" s="912"/>
      <c r="F12454" s="348"/>
      <c r="G12454" s="346"/>
      <c r="H12454" s="349"/>
    </row>
    <row r="12455" spans="1:15" ht="15.75" customHeight="1" x14ac:dyDescent="0.25">
      <c r="A12455" s="524"/>
      <c r="B12455" s="760" t="s">
        <v>44</v>
      </c>
      <c r="C12455" s="765"/>
      <c r="D12455" s="842"/>
      <c r="E12455" s="106"/>
      <c r="F12455" s="649"/>
      <c r="G12455" s="655"/>
      <c r="H12455" s="725"/>
    </row>
    <row r="12456" spans="1:15" ht="15.75" customHeight="1" x14ac:dyDescent="0.25">
      <c r="A12456" s="524">
        <v>1</v>
      </c>
      <c r="B12456" s="1060" t="s">
        <v>2055</v>
      </c>
      <c r="C12456" s="1061"/>
      <c r="D12456" s="525">
        <v>20</v>
      </c>
      <c r="E12456" s="525">
        <v>5</v>
      </c>
      <c r="F12456" s="525">
        <f>+E12456*D12456</f>
      </c>
      <c r="G12456" s="525">
        <v>1</v>
      </c>
      <c r="H12456" s="961">
        <f>+G12456*F12456</f>
      </c>
      <c r="I12456" s="381"/>
      <c r="J12456" s="381"/>
      <c r="K12456" s="381"/>
      <c r="L12456" s="381"/>
      <c r="M12456" s="381"/>
      <c r="N12456" s="381"/>
      <c r="O12456" s="381"/>
    </row>
    <row r="12457" spans="1:15" ht="15.75" customHeight="1" x14ac:dyDescent="0.25">
      <c r="A12457" s="524"/>
      <c r="B12457" s="760" t="s">
        <v>803</v>
      </c>
      <c r="C12457" s="765"/>
      <c r="D12457" s="106"/>
      <c r="E12457" s="106"/>
      <c r="F12457" s="525"/>
      <c r="G12457" s="915"/>
      <c r="H12457" s="725"/>
    </row>
    <row r="12458" spans="1:15" ht="15.75" customHeight="1" x14ac:dyDescent="0.25">
      <c r="A12458" s="524">
        <v>2</v>
      </c>
      <c r="B12458" s="323" t="s">
        <v>913</v>
      </c>
      <c r="C12458" s="106" t="s">
        <v>107</v>
      </c>
      <c r="D12458" s="106">
        <v>35</v>
      </c>
      <c r="E12458" s="106">
        <v>100</v>
      </c>
      <c r="F12458" s="649">
        <f t="shared" ref="F12458:F12459" si="467">+E12458*D12458</f>
      </c>
      <c r="G12458" s="655">
        <v>1</v>
      </c>
      <c r="H12458" s="961">
        <f t="shared" ref="H12458:H12459" si="468">+G12458*F12458</f>
      </c>
      <c r="I12458" s="528"/>
      <c r="J12458" s="528"/>
      <c r="K12458" s="528"/>
      <c r="L12458" s="528"/>
      <c r="M12458" s="528"/>
      <c r="N12458" s="528"/>
      <c r="O12458" s="528"/>
    </row>
    <row r="12459" spans="1:15" ht="15.75" customHeight="1" x14ac:dyDescent="0.25">
      <c r="A12459" s="524">
        <v>3</v>
      </c>
      <c r="B12459" s="323" t="s">
        <v>914</v>
      </c>
      <c r="C12459" s="211" t="s">
        <v>108</v>
      </c>
      <c r="D12459" s="247">
        <v>15</v>
      </c>
      <c r="E12459" s="106">
        <v>100</v>
      </c>
      <c r="F12459" s="649">
        <f t="shared" si="467"/>
      </c>
      <c r="G12459" s="655">
        <v>1</v>
      </c>
      <c r="H12459" s="961">
        <f t="shared" si="468"/>
      </c>
      <c r="I12459" s="1062"/>
      <c r="J12459" s="528"/>
      <c r="K12459" s="528"/>
      <c r="L12459" s="528"/>
      <c r="M12459" s="528"/>
      <c r="N12459" s="528"/>
      <c r="O12459" s="528"/>
    </row>
    <row r="12460" spans="1:15" ht="15.75" customHeight="1" x14ac:dyDescent="0.25">
      <c r="A12460" s="524"/>
      <c r="B12460" s="323"/>
      <c r="C12460" s="106"/>
      <c r="D12460" s="973"/>
      <c r="E12460" s="247"/>
      <c r="F12460" s="732"/>
      <c r="G12460" s="731"/>
      <c r="H12460" s="725"/>
    </row>
    <row r="12461" spans="1:15" ht="15.75" customHeight="1" x14ac:dyDescent="0.25">
      <c r="A12461" s="524"/>
      <c r="B12461" s="651"/>
      <c r="C12461" s="106"/>
      <c r="D12461" s="106"/>
      <c r="E12461" s="106"/>
      <c r="F12461" s="50"/>
      <c r="G12461" s="106"/>
      <c r="H12461" s="725"/>
    </row>
    <row r="12462" spans="1:15" ht="15.75" customHeight="1" x14ac:dyDescent="0.25">
      <c r="A12462" s="62"/>
      <c r="B12462" s="63"/>
      <c r="C12462" s="667" t="s">
        <v>58</v>
      </c>
      <c r="D12462" s="338">
        <f>SUM(D12455:D12461)</f>
      </c>
      <c r="E12462" s="28"/>
      <c r="F12462" s="338">
        <f>SUM(F12455:F12461)</f>
      </c>
      <c r="G12462" s="339"/>
      <c r="H12462" s="328">
        <f>SUM(H12455:H12461)</f>
      </c>
    </row>
    <row r="12463" spans="1:15" ht="15.75" customHeight="1" x14ac:dyDescent="0.25">
      <c r="A12463" s="69"/>
      <c r="B12463" s="70"/>
      <c r="C12463" s="70"/>
      <c r="D12463" s="71"/>
      <c r="E12463" s="70"/>
      <c r="F12463" s="72"/>
      <c r="G12463" s="73"/>
      <c r="H12463" s="74"/>
    </row>
    <row r="12464" spans="1:15" ht="15.75" customHeight="1" x14ac:dyDescent="0.25">
      <c r="A12464" s="85" t="s">
        <v>72</v>
      </c>
      <c r="B12464" s="85"/>
      <c r="C12464" s="85"/>
      <c r="D12464" s="85"/>
      <c r="E12464" s="85"/>
      <c r="F12464" s="85"/>
      <c r="G12464" s="85"/>
      <c r="H12464" s="85"/>
    </row>
    <row r="12465" spans="1:8" ht="15.75" customHeight="1" x14ac:dyDescent="0.25">
      <c r="A12465" s="76"/>
      <c r="B12465" s="909"/>
      <c r="C12465" s="909"/>
      <c r="D12465" s="910"/>
      <c r="E12465" s="76" t="s">
        <v>60</v>
      </c>
      <c r="F12465" s="76"/>
      <c r="G12465" s="17"/>
      <c r="H12465" s="25"/>
    </row>
    <row r="12466" spans="1:8" ht="15.75" customHeight="1" x14ac:dyDescent="0.25">
      <c r="A12466" s="76"/>
      <c r="B12466" s="909"/>
      <c r="C12466" s="909"/>
      <c r="D12466" s="910"/>
      <c r="E12466" s="76"/>
      <c r="F12466" s="76"/>
      <c r="G12466" s="17"/>
      <c r="H12466" s="25"/>
    </row>
    <row r="12467" spans="1:8" ht="15.75" customHeight="1" x14ac:dyDescent="0.25">
      <c r="A12467" s="76"/>
      <c r="B12467" s="909"/>
      <c r="C12467" s="909"/>
      <c r="D12467" s="910"/>
      <c r="E12467" s="76"/>
      <c r="F12467" s="76"/>
      <c r="G12467" s="17"/>
      <c r="H12467" s="25"/>
    </row>
    <row r="12468" spans="1:8" ht="15.75" customHeight="1" x14ac:dyDescent="0.25">
      <c r="A12468" s="76"/>
      <c r="B12468" s="909"/>
      <c r="C12468" s="909"/>
      <c r="D12468" s="910"/>
      <c r="E12468" s="76" t="s">
        <v>61</v>
      </c>
      <c r="F12468" s="76"/>
      <c r="G12468" s="17"/>
      <c r="H12468" s="25"/>
    </row>
    <row r="12469" spans="1:8" ht="15.75" customHeight="1" x14ac:dyDescent="0.25">
      <c r="D12469" s="9"/>
      <c r="H12469" s="9"/>
    </row>
    <row r="12470" spans="1:8" ht="15.75" customHeight="1" x14ac:dyDescent="0.25">
      <c r="D12470" s="9"/>
      <c r="H12470" s="9"/>
    </row>
    <row r="12471" spans="1:8" ht="15.75" customHeight="1" x14ac:dyDescent="0.25">
      <c r="D12471" s="9"/>
      <c r="H12471" s="9"/>
    </row>
    <row r="12472" spans="1:8" ht="15.75" customHeight="1" x14ac:dyDescent="0.25">
      <c r="D12472" s="9"/>
      <c r="H12472" s="9"/>
    </row>
    <row r="12473" spans="1:8" ht="15.75" customHeight="1" x14ac:dyDescent="0.25">
      <c r="D12473" s="9"/>
      <c r="H12473" s="9"/>
    </row>
    <row r="12474" spans="1:8" ht="15.75" customHeight="1" x14ac:dyDescent="0.25">
      <c r="D12474" s="9"/>
      <c r="H12474" s="9"/>
    </row>
    <row r="12475" spans="1:8" ht="15.75" customHeight="1" x14ac:dyDescent="0.25">
      <c r="D12475" s="9"/>
      <c r="H12475" s="9"/>
    </row>
    <row r="12476" spans="1:8" ht="15.75" customHeight="1" x14ac:dyDescent="0.25">
      <c r="D12476" s="9"/>
      <c r="H12476" s="9"/>
    </row>
    <row r="12477" spans="1:8" ht="15.75" customHeight="1" x14ac:dyDescent="0.25">
      <c r="D12477" s="9"/>
      <c r="H12477" s="9"/>
    </row>
    <row r="12478" spans="1:8" ht="15.75" customHeight="1" x14ac:dyDescent="0.25">
      <c r="D12478" s="9"/>
      <c r="H12478" s="9"/>
    </row>
    <row r="12479" spans="1:8" ht="15.75" customHeight="1" x14ac:dyDescent="0.25">
      <c r="D12479" s="9"/>
      <c r="H12479" s="9"/>
    </row>
    <row r="12480" spans="1:8" ht="15.75" customHeight="1" x14ac:dyDescent="0.25">
      <c r="D12480" s="9"/>
      <c r="H12480" s="9"/>
    </row>
    <row r="12481" spans="1:8" ht="15.75" customHeight="1" x14ac:dyDescent="0.25">
      <c r="D12481" s="9"/>
      <c r="H12481" s="9"/>
    </row>
    <row r="12482" spans="1:8" ht="15.75" customHeight="1" x14ac:dyDescent="0.25">
      <c r="D12482" s="9"/>
      <c r="H12482" s="9"/>
    </row>
    <row r="12483" spans="1:8" ht="15.75" customHeight="1" x14ac:dyDescent="0.25">
      <c r="D12483" s="9"/>
      <c r="H12483" s="9"/>
    </row>
    <row r="12484" spans="1:8" ht="15.75" customHeight="1" x14ac:dyDescent="0.25">
      <c r="D12484" s="9"/>
      <c r="H12484" s="9"/>
    </row>
    <row r="12485" spans="1:8" ht="15.75" customHeight="1" x14ac:dyDescent="0.25">
      <c r="D12485" s="9"/>
      <c r="H12485" s="9"/>
    </row>
    <row r="12486" spans="1:8" ht="15.75" customHeight="1" x14ac:dyDescent="0.25">
      <c r="D12486" s="9"/>
      <c r="H12486" s="9"/>
    </row>
    <row r="12487" spans="1:8" ht="15.75" customHeight="1" x14ac:dyDescent="0.25">
      <c r="D12487" s="9"/>
      <c r="H12487" s="9"/>
    </row>
    <row r="12488" spans="1:8" ht="15.75" customHeight="1" x14ac:dyDescent="0.25">
      <c r="D12488" s="9"/>
      <c r="H12488" s="9"/>
    </row>
    <row r="12489" spans="1:8" ht="15.75" customHeight="1" x14ac:dyDescent="0.25">
      <c r="D12489" s="9"/>
      <c r="H12489" s="9"/>
    </row>
    <row r="12490" spans="1:8" ht="15.75" customHeight="1" x14ac:dyDescent="0.25">
      <c r="A12490" s="36" t="s">
        <v>21</v>
      </c>
      <c r="B12490" s="36"/>
      <c r="C12490" s="36"/>
      <c r="D12490" s="36"/>
      <c r="E12490" s="36"/>
      <c r="F12490" s="36"/>
      <c r="G12490" s="36"/>
      <c r="H12490" s="36"/>
    </row>
    <row r="12491" spans="1:8" ht="15.75" customHeight="1" x14ac:dyDescent="0.25">
      <c r="A12491" s="24"/>
      <c r="B12491" s="24"/>
      <c r="C12491" s="24"/>
      <c r="D12491" s="24"/>
      <c r="E12491" s="24"/>
      <c r="F12491" s="24"/>
      <c r="G12491" s="24"/>
      <c r="H12491" s="24"/>
    </row>
    <row r="12492" spans="1:8" ht="15.75" customHeight="1" x14ac:dyDescent="0.25">
      <c r="A12492" s="86" t="s">
        <v>28</v>
      </c>
      <c r="B12492" s="86"/>
      <c r="C12492" s="24"/>
      <c r="D12492" s="24"/>
      <c r="E12492" s="24"/>
      <c r="F12492" s="24"/>
      <c r="G12492" s="24"/>
      <c r="H12492" s="24"/>
    </row>
    <row r="12493" spans="1:8" ht="15.75" customHeight="1" x14ac:dyDescent="0.25">
      <c r="A12493" s="86" t="inlineStr">
        <is>
          <t>Dealer-001</t>
        </is>
      </c>
      <c r="B12493" s="86"/>
      <c r="C12493" s="17"/>
      <c r="D12493" s="18"/>
      <c r="E12493" s="17"/>
      <c r="F12493" s="19" t="s">
        <v>24</v>
      </c>
      <c r="G12493" s="21" t="s">
        <v>1602</v>
      </c>
      <c r="H12493" s="22"/>
    </row>
    <row r="12494" spans="1:8" ht="15.75" customHeight="1" x14ac:dyDescent="0.25">
      <c r="A12494" s="86" t="inlineStr">
        <is>
          <t>Address line (redacted)</t>
        </is>
      </c>
      <c r="B12494" s="86"/>
      <c r="C12494" s="17"/>
      <c r="D12494" s="18"/>
      <c r="E12494" s="17"/>
      <c r="F12494" s="19" t="s">
        <v>29</v>
      </c>
      <c r="G12494" s="17" t="s">
        <v>1605</v>
      </c>
      <c r="H12494" s="18"/>
    </row>
    <row r="12495" spans="1:8" ht="15.75" customHeight="1" x14ac:dyDescent="0.25">
      <c r="A12495" s="86"/>
      <c r="B12495" s="86"/>
      <c r="C12495" s="17"/>
      <c r="D12495" s="18"/>
      <c r="E12495" s="19"/>
      <c r="F12495" s="17"/>
      <c r="G12495" s="17"/>
      <c r="H12495" s="25"/>
    </row>
    <row r="12496" spans="1:8" ht="15.75" customHeight="1" x14ac:dyDescent="0.25">
      <c r="A12496" s="86" t="inlineStr">
        <is>
          <t>Through: Transporter-001</t>
        </is>
      </c>
      <c r="B12496" s="86"/>
      <c r="C12496" s="17"/>
      <c r="D12496" s="24"/>
      <c r="E12496" s="17"/>
      <c r="F12496" s="18"/>
      <c r="G12496" s="17"/>
      <c r="H12496" s="25"/>
    </row>
    <row r="12497" spans="1:9" ht="15.75" customHeight="1" x14ac:dyDescent="0.25">
      <c r="A12497" s="86"/>
      <c r="B12497" s="86" t="inlineStr">
        <is>
          <t>Address line (redacted)</t>
        </is>
      </c>
      <c r="C12497" s="17"/>
      <c r="D12497" s="18"/>
      <c r="E12497" s="17"/>
      <c r="F12497" s="18"/>
      <c r="G12497" s="17"/>
      <c r="H12497" s="25"/>
    </row>
    <row r="12498" spans="1:9" ht="15.75" customHeight="1" x14ac:dyDescent="0.25">
      <c r="A12498" s="86"/>
      <c r="B12498" s="86" t="inlineStr">
        <is>
          <t>Address line (redacted)</t>
        </is>
      </c>
      <c r="C12498" s="17"/>
      <c r="D12498" s="18"/>
      <c r="E12498" s="17"/>
      <c r="F12498" s="18"/>
      <c r="G12498" s="17"/>
      <c r="H12498" s="25"/>
    </row>
    <row r="12499" spans="1:9" ht="15.75" customHeight="1" x14ac:dyDescent="0.25">
      <c r="A12499" s="17"/>
      <c r="B12499" s="17"/>
      <c r="C12499" s="17"/>
      <c r="D12499" s="18"/>
      <c r="E12499" s="17"/>
      <c r="F12499" s="18"/>
      <c r="G12499" s="17"/>
      <c r="H12499" s="25"/>
    </row>
    <row r="12500" spans="1:9" ht="15.75" customHeight="1" x14ac:dyDescent="0.25">
      <c r="A12500" s="17" t="s">
        <v>34</v>
      </c>
      <c r="B12500" s="17"/>
      <c r="C12500" s="17"/>
      <c r="D12500" s="18"/>
      <c r="E12500" s="17"/>
      <c r="F12500" s="18"/>
      <c r="G12500" s="17"/>
      <c r="H12500" s="25"/>
    </row>
    <row r="12501" spans="1:9" ht="15.75" customHeight="1" x14ac:dyDescent="0.25">
      <c r="A12501" s="17"/>
      <c r="B12501" s="17"/>
      <c r="C12501" s="17"/>
      <c r="D12501" s="18"/>
      <c r="E12501" s="17"/>
      <c r="F12501" s="18"/>
      <c r="G12501" s="17"/>
      <c r="H12501" s="25"/>
    </row>
    <row r="12502" spans="1:9" ht="15.75" customHeight="1" x14ac:dyDescent="0.25">
      <c r="A12502" s="17" t="s">
        <v>35</v>
      </c>
      <c r="B12502" s="17"/>
      <c r="C12502" s="17"/>
      <c r="D12502" s="18"/>
      <c r="E12502" s="17"/>
      <c r="F12502" s="18"/>
      <c r="G12502" s="17"/>
      <c r="H12502" s="25"/>
    </row>
    <row r="12503" spans="1:9" ht="15.75" customHeight="1" x14ac:dyDescent="0.25">
      <c r="A12503" s="17" t="s">
        <v>36</v>
      </c>
      <c r="B12503" s="17"/>
      <c r="C12503" s="17"/>
      <c r="D12503" s="18"/>
      <c r="E12503" s="17"/>
      <c r="F12503" s="18"/>
      <c r="G12503" s="17"/>
      <c r="H12503" s="25"/>
    </row>
    <row r="12504" spans="1:9" ht="15.75" customHeight="1" x14ac:dyDescent="0.25">
      <c r="A12504" s="17"/>
      <c r="B12504" s="17"/>
      <c r="C12504" s="17"/>
      <c r="D12504" s="18"/>
      <c r="E12504" s="17"/>
      <c r="F12504" s="18"/>
      <c r="G12504" s="17"/>
      <c r="H12504" s="25"/>
    </row>
    <row r="12505" spans="1:9" ht="15.75" customHeight="1" x14ac:dyDescent="0.25">
      <c r="A12505" s="26" t="s">
        <v>37</v>
      </c>
      <c r="B12505" s="27" t="s">
        <v>38</v>
      </c>
      <c r="C12505" s="27"/>
      <c r="D12505" s="1043" t="s">
        <v>39</v>
      </c>
      <c r="E12505" s="29" t="s">
        <v>40</v>
      </c>
      <c r="F12505" s="30" t="s">
        <v>41</v>
      </c>
      <c r="G12505" s="31" t="s">
        <v>42</v>
      </c>
      <c r="H12505" s="33" t="s">
        <v>43</v>
      </c>
    </row>
    <row r="12506" spans="1:9" ht="15.75" customHeight="1" x14ac:dyDescent="0.25">
      <c r="A12506" s="344"/>
      <c r="B12506" s="345"/>
      <c r="C12506" s="346"/>
      <c r="D12506" s="37"/>
      <c r="E12506" s="347"/>
      <c r="F12506" s="348"/>
      <c r="G12506" s="346"/>
      <c r="H12506" s="349"/>
    </row>
    <row r="12507" spans="1:9" ht="15.75" customHeight="1" x14ac:dyDescent="0.25">
      <c r="A12507" s="357"/>
      <c r="B12507" s="358" t="s">
        <v>2122</v>
      </c>
      <c r="C12507" s="358"/>
      <c r="D12507" s="50"/>
      <c r="E12507" s="50"/>
      <c r="F12507" s="50"/>
      <c r="G12507" s="50"/>
      <c r="H12507" s="45"/>
      <c r="I12507" s="381"/>
    </row>
    <row r="12508" spans="1:9" ht="15.75" customHeight="1" x14ac:dyDescent="0.25">
      <c r="A12508" s="357">
        <v>1</v>
      </c>
      <c r="B12508" s="333" t="s">
        <v>88</v>
      </c>
      <c r="C12508" s="651" t="s">
        <v>89</v>
      </c>
      <c r="D12508" s="50">
        <v>3</v>
      </c>
      <c r="E12508" s="300">
        <v>5</v>
      </c>
      <c r="F12508" s="335">
        <v>13.25</v>
      </c>
      <c r="G12508" s="106">
        <v>1</v>
      </c>
      <c r="H12508" s="45">
        <f>+G12508*F12508</f>
      </c>
      <c r="I12508" s="381"/>
    </row>
    <row r="12509" spans="1:9" ht="15.75" customHeight="1" x14ac:dyDescent="0.25">
      <c r="A12509" s="357">
        <v>2</v>
      </c>
      <c r="B12509" s="333" t="s">
        <v>88</v>
      </c>
      <c r="C12509" s="651" t="s">
        <v>89</v>
      </c>
      <c r="D12509" s="194"/>
      <c r="E12509" s="300"/>
      <c r="F12509" s="335">
        <v>1.75</v>
      </c>
      <c r="G12509" s="775" t="s">
        <v>571</v>
      </c>
      <c r="H12509" s="45"/>
      <c r="I12509" s="381"/>
    </row>
    <row r="12510" spans="1:9" ht="15.75" customHeight="1" x14ac:dyDescent="0.25">
      <c r="A12510" s="357">
        <v>3</v>
      </c>
      <c r="B12510" s="333" t="s">
        <v>176</v>
      </c>
      <c r="C12510" s="323" t="s">
        <v>398</v>
      </c>
      <c r="D12510" s="194">
        <v>1</v>
      </c>
      <c r="E12510" s="300">
        <v>5</v>
      </c>
      <c r="F12510" s="335">
        <f t="shared" ref="F12510:F12514" si="469">+E12510*D12510</f>
      </c>
      <c r="G12510" s="106">
        <v>1</v>
      </c>
      <c r="H12510" s="45">
        <f t="shared" ref="H12510:H12514" si="470">+G12510*F12510</f>
      </c>
      <c r="I12510" s="381"/>
    </row>
    <row r="12511" spans="1:9" ht="15.75" customHeight="1" x14ac:dyDescent="0.25">
      <c r="A12511" s="357">
        <v>4</v>
      </c>
      <c r="B12511" s="333" t="s">
        <v>149</v>
      </c>
      <c r="C12511" s="323" t="s">
        <v>371</v>
      </c>
      <c r="D12511" s="194">
        <v>1</v>
      </c>
      <c r="E12511" s="300">
        <v>5</v>
      </c>
      <c r="F12511" s="335">
        <f t="shared" si="469"/>
      </c>
      <c r="G12511" s="106">
        <v>1</v>
      </c>
      <c r="H12511" s="45">
        <f t="shared" si="470"/>
      </c>
      <c r="I12511" s="381"/>
    </row>
    <row r="12512" spans="1:9" ht="15.75" customHeight="1" x14ac:dyDescent="0.25">
      <c r="A12512" s="357">
        <v>5</v>
      </c>
      <c r="B12512" s="333" t="s">
        <v>679</v>
      </c>
      <c r="C12512" s="322" t="s">
        <v>2123</v>
      </c>
      <c r="D12512" s="194">
        <v>1</v>
      </c>
      <c r="E12512" s="300">
        <v>5</v>
      </c>
      <c r="F12512" s="335">
        <f t="shared" si="469"/>
      </c>
      <c r="G12512" s="106">
        <v>1</v>
      </c>
      <c r="H12512" s="45">
        <f t="shared" si="470"/>
      </c>
      <c r="I12512" s="381"/>
    </row>
    <row r="12513" spans="1:9" ht="15.75" customHeight="1" x14ac:dyDescent="0.25">
      <c r="A12513" s="357">
        <v>6</v>
      </c>
      <c r="B12513" s="333" t="s">
        <v>175</v>
      </c>
      <c r="C12513" s="323" t="s">
        <v>397</v>
      </c>
      <c r="D12513" s="194">
        <v>1</v>
      </c>
      <c r="E12513" s="300">
        <v>5</v>
      </c>
      <c r="F12513" s="335">
        <f t="shared" si="469"/>
      </c>
      <c r="G12513" s="106">
        <v>1</v>
      </c>
      <c r="H12513" s="45">
        <f t="shared" si="470"/>
      </c>
      <c r="I12513" s="381"/>
    </row>
    <row r="12514" spans="1:9" ht="15.75" customHeight="1" x14ac:dyDescent="0.25">
      <c r="A12514" s="357">
        <v>7</v>
      </c>
      <c r="B12514" s="333" t="s">
        <v>2124</v>
      </c>
      <c r="C12514" s="323" t="s">
        <v>373</v>
      </c>
      <c r="D12514" s="194">
        <v>1</v>
      </c>
      <c r="E12514" s="300">
        <v>5</v>
      </c>
      <c r="F12514" s="335">
        <f t="shared" si="469"/>
      </c>
      <c r="G12514" s="106">
        <v>1</v>
      </c>
      <c r="H12514" s="45">
        <f t="shared" si="470"/>
      </c>
      <c r="I12514" s="381"/>
    </row>
    <row r="12515" spans="1:9" ht="15.75" customHeight="1" x14ac:dyDescent="0.25">
      <c r="A12515" s="357"/>
      <c r="B12515" s="1063"/>
      <c r="C12515" s="666"/>
      <c r="D12515" s="194"/>
      <c r="E12515" s="300"/>
      <c r="F12515" s="335"/>
      <c r="G12515" s="106"/>
      <c r="H12515" s="45"/>
    </row>
    <row r="12516" spans="1:9" ht="15" customHeight="1" x14ac:dyDescent="0.25">
      <c r="A12516" s="1064"/>
      <c r="B12516" s="1065" t="s">
        <v>2125</v>
      </c>
      <c r="C12516" s="1066"/>
      <c r="D12516" s="421"/>
      <c r="E12516" s="300"/>
      <c r="F12516" s="335"/>
      <c r="G12516" s="106"/>
      <c r="H12516" s="45"/>
    </row>
    <row r="12517" spans="1:9" ht="15.75" customHeight="1" x14ac:dyDescent="0.25">
      <c r="A12517" s="359"/>
      <c r="B12517" s="1067"/>
      <c r="C12517" s="1068"/>
      <c r="D12517" s="362"/>
      <c r="E12517" s="363"/>
      <c r="F12517" s="364"/>
      <c r="G12517" s="365"/>
      <c r="H12517" s="61"/>
    </row>
    <row r="12518" spans="1:9" ht="15.75" customHeight="1" x14ac:dyDescent="0.25">
      <c r="A12518" s="369"/>
      <c r="B12518" s="368"/>
      <c r="C12518" s="361"/>
      <c r="D12518" s="362"/>
      <c r="E12518" s="363"/>
      <c r="F12518" s="364"/>
      <c r="G12518" s="365"/>
      <c r="H12518" s="61"/>
    </row>
    <row r="12519" spans="1:9" ht="15.75" customHeight="1" x14ac:dyDescent="0.25">
      <c r="A12519" s="341"/>
      <c r="B12519" s="342"/>
      <c r="C12519" s="343" t="s">
        <v>58</v>
      </c>
      <c r="D12519" s="338">
        <f>SUM(D12508:D12518)</f>
      </c>
      <c r="E12519" s="28"/>
      <c r="F12519" s="28"/>
      <c r="G12519" s="339"/>
      <c r="H12519" s="328">
        <f>SUM(H12508:H12518)</f>
      </c>
    </row>
    <row r="12520" spans="1:9" ht="15.75" customHeight="1" x14ac:dyDescent="0.25">
      <c r="A12520" s="69"/>
      <c r="B12520" s="70"/>
      <c r="C12520" s="70"/>
      <c r="D12520" s="71"/>
      <c r="E12520" s="70"/>
      <c r="F12520" s="72"/>
      <c r="G12520" s="73"/>
      <c r="H12520" s="74"/>
    </row>
    <row r="12521" spans="1:9" ht="15.75" customHeight="1" x14ac:dyDescent="0.25">
      <c r="A12521" s="85"/>
      <c r="B12521" s="85"/>
      <c r="C12521" s="85"/>
      <c r="D12521" s="85"/>
      <c r="E12521" s="85"/>
      <c r="F12521" s="85"/>
      <c r="G12521" s="85"/>
      <c r="H12521" s="85"/>
    </row>
    <row r="12522" spans="1:9" ht="15.75" customHeight="1" x14ac:dyDescent="0.25">
      <c r="A12522" s="76"/>
      <c r="B12522" s="76"/>
      <c r="C12522" s="76"/>
      <c r="D12522" s="77" t="s">
        <v>59</v>
      </c>
      <c r="E12522" s="76" t="s">
        <v>60</v>
      </c>
      <c r="F12522" s="76"/>
      <c r="G12522" s="17"/>
      <c r="H12522" s="25"/>
    </row>
    <row r="12523" spans="1:9" ht="15.75" customHeight="1" x14ac:dyDescent="0.25">
      <c r="A12523" s="17"/>
      <c r="B12523" s="17"/>
      <c r="C12523" s="17"/>
      <c r="D12523" s="18"/>
      <c r="E12523" s="17"/>
      <c r="F12523" s="17"/>
      <c r="G12523" s="17"/>
      <c r="H12523" s="25"/>
    </row>
    <row r="12524" spans="1:9" ht="15.75" customHeight="1" x14ac:dyDescent="0.25">
      <c r="D12524" s="9"/>
      <c r="E12524" s="6" t="s">
        <v>979</v>
      </c>
      <c r="H12524" s="9"/>
    </row>
    <row r="12525" spans="1:9" ht="15.75" customHeight="1" x14ac:dyDescent="0.25">
      <c r="D12525" s="9"/>
      <c r="H12525" s="9"/>
    </row>
    <row r="12526" spans="1:9" ht="15.75" customHeight="1" x14ac:dyDescent="0.25">
      <c r="D12526" s="9"/>
      <c r="H12526" s="9"/>
    </row>
    <row r="12527" spans="1:9" ht="15.75" customHeight="1" x14ac:dyDescent="0.25">
      <c r="D12527" s="9"/>
      <c r="H12527" s="9"/>
    </row>
    <row r="12528" spans="1:9" ht="15.75" customHeight="1" x14ac:dyDescent="0.25">
      <c r="D12528" s="9"/>
      <c r="H12528" s="9"/>
    </row>
    <row r="12529" spans="1:8" ht="15.75" customHeight="1" x14ac:dyDescent="0.25">
      <c r="D12529" s="9"/>
      <c r="H12529" s="9"/>
    </row>
    <row r="12530" spans="1:8" ht="15.75" customHeight="1" x14ac:dyDescent="0.25">
      <c r="D12530" s="9"/>
      <c r="H12530" s="9"/>
    </row>
    <row r="12531" spans="1:8" ht="15.75" customHeight="1" x14ac:dyDescent="0.25">
      <c r="D12531" s="9"/>
      <c r="H12531" s="9"/>
    </row>
    <row r="12532" spans="1:8" ht="15.75" customHeight="1" x14ac:dyDescent="0.25">
      <c r="D12532" s="9"/>
      <c r="H12532" s="9"/>
    </row>
    <row r="12533" spans="1:8" ht="15.75" customHeight="1" x14ac:dyDescent="0.25">
      <c r="D12533" s="9"/>
      <c r="H12533" s="9"/>
    </row>
    <row r="12534" spans="1:8" ht="15.75" customHeight="1" x14ac:dyDescent="0.25">
      <c r="D12534" s="9"/>
      <c r="H12534" s="9"/>
    </row>
    <row r="12535" spans="1:8" ht="15.75" customHeight="1" x14ac:dyDescent="0.25">
      <c r="A12535" s="36" t="s">
        <v>21</v>
      </c>
      <c r="B12535" s="36"/>
      <c r="C12535" s="36"/>
      <c r="D12535" s="36"/>
      <c r="E12535" s="36"/>
      <c r="F12535" s="36"/>
      <c r="G12535" s="36"/>
      <c r="H12535" s="36"/>
    </row>
    <row r="12536" spans="1:8" ht="15.75" customHeight="1" x14ac:dyDescent="0.25">
      <c r="A12536" s="17"/>
      <c r="B12536" s="17"/>
      <c r="C12536" s="17"/>
      <c r="D12536" s="18"/>
      <c r="E12536" s="17"/>
      <c r="F12536" s="17"/>
      <c r="G12536" s="17"/>
      <c r="H12536" s="24"/>
    </row>
    <row r="12537" spans="1:8" ht="15.75" customHeight="1" x14ac:dyDescent="0.25">
      <c r="A12537" s="17"/>
      <c r="B12537" s="17"/>
      <c r="C12537" s="18"/>
      <c r="D12537" s="75"/>
      <c r="E12537" s="36"/>
      <c r="F12537" s="36"/>
      <c r="G12537" s="36"/>
      <c r="H12537" s="25"/>
    </row>
    <row r="12538" spans="1:8" ht="15.75" customHeight="1" x14ac:dyDescent="0.25">
      <c r="A12538" s="17" t="s">
        <v>28</v>
      </c>
      <c r="B12538" s="17"/>
      <c r="C12538" s="17"/>
      <c r="D12538" s="18"/>
      <c r="E12538" s="17"/>
      <c r="F12538" s="19" t="s">
        <v>24</v>
      </c>
      <c r="G12538" s="21" t="s">
        <v>1602</v>
      </c>
      <c r="H12538" s="22"/>
    </row>
    <row r="12539" spans="1:8" ht="15.75" customHeight="1" x14ac:dyDescent="0.25">
      <c r="A12539" s="17" t="inlineStr">
        <is>
          <t>Dealer-009</t>
        </is>
      </c>
      <c r="B12539" s="17"/>
      <c r="C12539" s="17" t="inlineStr">
        <is>
          <t>ATTN: Contact-001</t>
        </is>
      </c>
      <c r="D12539" s="18"/>
      <c r="E12539" s="17"/>
      <c r="F12539" s="19" t="s">
        <v>29</v>
      </c>
      <c r="G12539" s="17" t="s">
        <v>1606</v>
      </c>
      <c r="H12539" s="18"/>
    </row>
    <row r="12540" spans="1:8" ht="15.75" customHeight="1" x14ac:dyDescent="0.25">
      <c r="A12540" s="17" t="inlineStr">
        <is>
          <t>Address line (redacted)</t>
        </is>
      </c>
      <c r="B12540" s="17"/>
      <c r="C12540" s="17"/>
      <c r="D12540" s="138"/>
      <c r="E12540" s="138"/>
      <c r="F12540" s="18"/>
      <c r="G12540" s="17"/>
      <c r="H12540" s="25"/>
    </row>
    <row r="12541" spans="1:8" ht="15.75" customHeight="1" x14ac:dyDescent="0.25">
      <c r="A12541" s="17" t="inlineStr">
        <is>
          <t>Address line (redacted)</t>
        </is>
      </c>
      <c r="B12541" s="17"/>
      <c r="C12541" s="17"/>
      <c r="D12541" s="138"/>
      <c r="E12541" s="138"/>
      <c r="F12541" s="18"/>
      <c r="G12541" s="17"/>
      <c r="H12541" s="25"/>
    </row>
    <row r="12542" spans="1:8" ht="15.75" customHeight="1" x14ac:dyDescent="0.25">
      <c r="A12542" s="17"/>
      <c r="B12542" s="17"/>
      <c r="C12542" s="138"/>
      <c r="D12542" s="138"/>
      <c r="E12542" s="138"/>
      <c r="F12542" s="18"/>
      <c r="G12542" s="17"/>
      <c r="H12542" s="25"/>
    </row>
    <row r="12543" spans="1:8" ht="15.75" customHeight="1" x14ac:dyDescent="0.25">
      <c r="A12543" s="17" t="s">
        <v>34</v>
      </c>
      <c r="B12543" s="17"/>
      <c r="C12543" s="17"/>
      <c r="D12543" s="18"/>
      <c r="E12543" s="17"/>
      <c r="F12543" s="18"/>
      <c r="G12543" s="17"/>
      <c r="H12543" s="25"/>
    </row>
    <row r="12544" spans="1:8" ht="15.75" customHeight="1" x14ac:dyDescent="0.25">
      <c r="A12544" s="17" t="s">
        <v>35</v>
      </c>
      <c r="B12544" s="17"/>
      <c r="C12544" s="17"/>
      <c r="D12544" s="18"/>
      <c r="E12544" s="17"/>
      <c r="F12544" s="18"/>
      <c r="G12544" s="17"/>
      <c r="H12544" s="25"/>
    </row>
    <row r="12545" spans="1:15" ht="15.75" customHeight="1" x14ac:dyDescent="0.25">
      <c r="A12545" s="17" t="s">
        <v>36</v>
      </c>
      <c r="B12545" s="17"/>
      <c r="C12545" s="17"/>
      <c r="D12545" s="18"/>
      <c r="E12545" s="17"/>
      <c r="F12545" s="18"/>
      <c r="G12545" s="17"/>
      <c r="H12545" s="25"/>
    </row>
    <row r="12546" spans="1:15" ht="15.75" customHeight="1" x14ac:dyDescent="0.25">
      <c r="A12546" s="17"/>
      <c r="B12546" s="17"/>
      <c r="C12546" s="17"/>
      <c r="D12546" s="18"/>
      <c r="E12546" s="17"/>
      <c r="F12546" s="18"/>
      <c r="G12546" s="17"/>
      <c r="H12546" s="25"/>
    </row>
    <row r="12547" spans="1:15" ht="15.75" customHeight="1" x14ac:dyDescent="0.25">
      <c r="A12547" s="26" t="s">
        <v>37</v>
      </c>
      <c r="B12547" s="27" t="s">
        <v>38</v>
      </c>
      <c r="C12547" s="27"/>
      <c r="D12547" s="1043" t="s">
        <v>39</v>
      </c>
      <c r="E12547" s="29" t="s">
        <v>40</v>
      </c>
      <c r="F12547" s="30" t="s">
        <v>41</v>
      </c>
      <c r="G12547" s="31" t="s">
        <v>42</v>
      </c>
      <c r="H12547" s="33" t="s">
        <v>43</v>
      </c>
    </row>
    <row r="12548" spans="1:15" ht="15.75" customHeight="1" x14ac:dyDescent="0.25">
      <c r="A12548" s="34"/>
      <c r="B12548" s="35"/>
      <c r="C12548" s="36"/>
      <c r="D12548" s="37"/>
      <c r="E12548" s="37"/>
      <c r="F12548" s="38"/>
      <c r="G12548" s="39"/>
      <c r="H12548" s="40"/>
    </row>
    <row r="12549" spans="1:15" ht="15.75" customHeight="1" x14ac:dyDescent="0.25">
      <c r="A12549" s="47"/>
      <c r="B12549" s="79" t="s">
        <v>2126</v>
      </c>
      <c r="C12549" s="80"/>
      <c r="D12549" s="50"/>
      <c r="E12549" s="50"/>
      <c r="F12549" s="50"/>
      <c r="G12549" s="50"/>
      <c r="H12549" s="81"/>
    </row>
    <row r="12550" spans="1:15" ht="15.75" customHeight="1" x14ac:dyDescent="0.25">
      <c r="A12550" s="320">
        <v>1</v>
      </c>
      <c r="B12550" s="107" t="s">
        <v>118</v>
      </c>
      <c r="C12550" s="334" t="s">
        <v>119</v>
      </c>
      <c r="D12550" s="50">
        <v>6</v>
      </c>
      <c r="E12550" s="194">
        <v>4</v>
      </c>
      <c r="F12550" s="542">
        <v>23</v>
      </c>
      <c r="G12550" s="50">
        <v>1</v>
      </c>
      <c r="H12550" s="81">
        <f>+G12550*F12550</f>
      </c>
      <c r="I12550" s="1069"/>
      <c r="J12550" s="86"/>
      <c r="K12550" s="86"/>
      <c r="L12550" s="86"/>
      <c r="M12550" s="86"/>
      <c r="N12550" s="86"/>
      <c r="O12550" s="86"/>
    </row>
    <row r="12551" spans="1:15" ht="15.75" customHeight="1" x14ac:dyDescent="0.25">
      <c r="A12551" s="320">
        <v>2</v>
      </c>
      <c r="B12551" s="107" t="s">
        <v>118</v>
      </c>
      <c r="C12551" s="334" t="s">
        <v>119</v>
      </c>
      <c r="D12551" s="50"/>
      <c r="E12551" s="194"/>
      <c r="F12551" s="542">
        <v>1</v>
      </c>
      <c r="G12551" s="224" t="s">
        <v>571</v>
      </c>
      <c r="H12551" s="81"/>
      <c r="I12551" s="1069"/>
      <c r="J12551" s="86"/>
      <c r="K12551" s="86"/>
      <c r="L12551" s="86"/>
      <c r="M12551" s="86"/>
      <c r="N12551" s="86"/>
      <c r="O12551" s="86"/>
    </row>
    <row r="12552" spans="1:15" ht="15.75" customHeight="1" x14ac:dyDescent="0.25">
      <c r="A12552" s="320">
        <v>3</v>
      </c>
      <c r="B12552" s="333" t="s">
        <v>656</v>
      </c>
      <c r="C12552" s="334" t="s">
        <v>657</v>
      </c>
      <c r="D12552" s="50">
        <v>6</v>
      </c>
      <c r="E12552" s="194">
        <v>4</v>
      </c>
      <c r="F12552" s="1070">
        <v>23</v>
      </c>
      <c r="G12552" s="50">
        <v>1</v>
      </c>
      <c r="H12552" s="81">
        <f>+G12552*F12552</f>
      </c>
      <c r="I12552" s="1069"/>
      <c r="J12552" s="86"/>
      <c r="K12552" s="86"/>
      <c r="L12552" s="86"/>
      <c r="M12552" s="86"/>
      <c r="N12552" s="86"/>
      <c r="O12552" s="86"/>
    </row>
    <row r="12553" spans="1:15" ht="15.75" customHeight="1" x14ac:dyDescent="0.25">
      <c r="A12553" s="320">
        <v>4</v>
      </c>
      <c r="B12553" s="333" t="s">
        <v>656</v>
      </c>
      <c r="C12553" s="334" t="s">
        <v>657</v>
      </c>
      <c r="D12553" s="50"/>
      <c r="E12553" s="194"/>
      <c r="F12553" s="542">
        <v>1</v>
      </c>
      <c r="G12553" s="224" t="s">
        <v>571</v>
      </c>
      <c r="H12553" s="81"/>
      <c r="I12553" s="1069"/>
      <c r="J12553" s="86"/>
      <c r="K12553" s="86"/>
      <c r="L12553" s="86"/>
      <c r="M12553" s="86"/>
      <c r="N12553" s="86"/>
      <c r="O12553" s="86"/>
    </row>
    <row r="12554" spans="1:15" ht="15.75" customHeight="1" x14ac:dyDescent="0.25">
      <c r="A12554" s="320">
        <v>5</v>
      </c>
      <c r="B12554" s="333" t="s">
        <v>820</v>
      </c>
      <c r="C12554" s="334" t="s">
        <v>821</v>
      </c>
      <c r="D12554" s="50">
        <v>6</v>
      </c>
      <c r="E12554" s="194">
        <v>4</v>
      </c>
      <c r="F12554" s="542">
        <v>22</v>
      </c>
      <c r="G12554" s="50">
        <v>1</v>
      </c>
      <c r="H12554" s="81">
        <f>+G12554*F12554</f>
      </c>
      <c r="I12554" s="1069"/>
      <c r="J12554" s="86"/>
      <c r="K12554" s="86"/>
      <c r="L12554" s="86"/>
      <c r="M12554" s="86"/>
      <c r="N12554" s="86"/>
      <c r="O12554" s="86"/>
    </row>
    <row r="12555" spans="1:15" ht="15.75" customHeight="1" x14ac:dyDescent="0.25">
      <c r="A12555" s="320">
        <v>6</v>
      </c>
      <c r="B12555" s="333" t="s">
        <v>820</v>
      </c>
      <c r="C12555" s="334" t="s">
        <v>821</v>
      </c>
      <c r="D12555" s="50"/>
      <c r="E12555" s="194"/>
      <c r="F12555" s="542">
        <v>2</v>
      </c>
      <c r="G12555" s="224" t="s">
        <v>571</v>
      </c>
      <c r="H12555" s="81"/>
      <c r="I12555" s="1069"/>
      <c r="J12555" s="86"/>
      <c r="K12555" s="86"/>
      <c r="L12555" s="86"/>
      <c r="M12555" s="86"/>
      <c r="N12555" s="86"/>
      <c r="O12555" s="86"/>
    </row>
    <row r="12556" spans="1:15" ht="15.75" customHeight="1" x14ac:dyDescent="0.25">
      <c r="A12556" s="320">
        <v>7</v>
      </c>
      <c r="B12556" s="333" t="s">
        <v>862</v>
      </c>
      <c r="C12556" s="334" t="s">
        <v>863</v>
      </c>
      <c r="D12556" s="50">
        <v>6</v>
      </c>
      <c r="E12556" s="194">
        <v>4</v>
      </c>
      <c r="F12556" s="542">
        <v>22</v>
      </c>
      <c r="G12556" s="50">
        <v>1</v>
      </c>
      <c r="H12556" s="81">
        <f>+G12556*F12556</f>
      </c>
      <c r="I12556" s="1069"/>
      <c r="J12556" s="86"/>
      <c r="K12556" s="86"/>
      <c r="L12556" s="86"/>
      <c r="M12556" s="86"/>
      <c r="N12556" s="86"/>
      <c r="O12556" s="86"/>
    </row>
    <row r="12557" spans="1:15" ht="15.75" customHeight="1" x14ac:dyDescent="0.25">
      <c r="A12557" s="320">
        <v>8</v>
      </c>
      <c r="B12557" s="333" t="s">
        <v>862</v>
      </c>
      <c r="C12557" s="334" t="s">
        <v>863</v>
      </c>
      <c r="D12557" s="50"/>
      <c r="E12557" s="194"/>
      <c r="F12557" s="542">
        <v>2</v>
      </c>
      <c r="G12557" s="224" t="s">
        <v>571</v>
      </c>
      <c r="H12557" s="81"/>
      <c r="I12557" s="1069"/>
      <c r="J12557" s="86"/>
      <c r="K12557" s="86"/>
      <c r="L12557" s="86"/>
      <c r="M12557" s="86"/>
      <c r="N12557" s="86"/>
      <c r="O12557" s="86"/>
    </row>
    <row r="12558" spans="1:15" ht="15.75" customHeight="1" x14ac:dyDescent="0.25">
      <c r="A12558" s="320">
        <v>9</v>
      </c>
      <c r="B12558" s="333" t="s">
        <v>233</v>
      </c>
      <c r="C12558" s="334" t="s">
        <v>895</v>
      </c>
      <c r="D12558" s="50">
        <v>6</v>
      </c>
      <c r="E12558" s="194">
        <v>4</v>
      </c>
      <c r="F12558" s="542">
        <v>23</v>
      </c>
      <c r="G12558" s="50">
        <v>1</v>
      </c>
      <c r="H12558" s="81">
        <f>+G12558*F12558</f>
      </c>
      <c r="I12558" s="1069"/>
      <c r="J12558" s="86"/>
      <c r="K12558" s="86"/>
      <c r="L12558" s="86"/>
      <c r="M12558" s="86"/>
      <c r="N12558" s="86"/>
      <c r="O12558" s="86"/>
    </row>
    <row r="12559" spans="1:15" ht="15.75" customHeight="1" x14ac:dyDescent="0.25">
      <c r="A12559" s="320">
        <v>10</v>
      </c>
      <c r="B12559" s="333" t="s">
        <v>233</v>
      </c>
      <c r="C12559" s="334" t="s">
        <v>895</v>
      </c>
      <c r="D12559" s="50"/>
      <c r="E12559" s="194"/>
      <c r="F12559" s="542">
        <v>1</v>
      </c>
      <c r="G12559" s="224" t="s">
        <v>571</v>
      </c>
      <c r="H12559" s="81"/>
      <c r="I12559" s="1069"/>
      <c r="J12559" s="86"/>
      <c r="K12559" s="86"/>
      <c r="L12559" s="86"/>
      <c r="M12559" s="86"/>
      <c r="N12559" s="86"/>
      <c r="O12559" s="86"/>
    </row>
    <row r="12560" spans="1:15" ht="15.75" customHeight="1" x14ac:dyDescent="0.25">
      <c r="A12560" s="320">
        <v>11</v>
      </c>
      <c r="B12560" s="333" t="s">
        <v>949</v>
      </c>
      <c r="C12560" s="334" t="s">
        <v>950</v>
      </c>
      <c r="D12560" s="50">
        <f>120/6</f>
      </c>
      <c r="E12560" s="194">
        <v>6</v>
      </c>
      <c r="F12560" s="542">
        <f>23*5</f>
      </c>
      <c r="G12560" s="50">
        <v>1</v>
      </c>
      <c r="H12560" s="81">
        <f>+G12560*F12560</f>
      </c>
      <c r="I12560" s="1069"/>
      <c r="J12560" s="86"/>
      <c r="K12560" s="86"/>
      <c r="L12560" s="86"/>
      <c r="M12560" s="86"/>
      <c r="N12560" s="86"/>
      <c r="O12560" s="86"/>
    </row>
    <row r="12561" spans="1:15" ht="15.75" customHeight="1" x14ac:dyDescent="0.25">
      <c r="A12561" s="320">
        <v>12</v>
      </c>
      <c r="B12561" s="333" t="s">
        <v>949</v>
      </c>
      <c r="C12561" s="334" t="s">
        <v>950</v>
      </c>
      <c r="D12561" s="50"/>
      <c r="E12561" s="194"/>
      <c r="F12561" s="542">
        <v>5</v>
      </c>
      <c r="G12561" s="224" t="s">
        <v>571</v>
      </c>
      <c r="H12561" s="81"/>
      <c r="I12561" s="1069"/>
      <c r="J12561" s="86"/>
      <c r="K12561" s="86"/>
      <c r="L12561" s="86"/>
      <c r="M12561" s="86"/>
      <c r="N12561" s="86"/>
      <c r="O12561" s="86"/>
    </row>
    <row r="12562" spans="1:15" ht="15.75" customHeight="1" x14ac:dyDescent="0.25">
      <c r="A12562" s="320">
        <v>13</v>
      </c>
      <c r="B12562" s="333" t="s">
        <v>615</v>
      </c>
      <c r="C12562" s="334" t="s">
        <v>1214</v>
      </c>
      <c r="D12562" s="50">
        <v>6</v>
      </c>
      <c r="E12562" s="194">
        <v>4</v>
      </c>
      <c r="F12562" s="542">
        <v>23</v>
      </c>
      <c r="G12562" s="50">
        <v>1</v>
      </c>
      <c r="H12562" s="81">
        <f>+G12562*F12562</f>
      </c>
      <c r="I12562" s="1069"/>
      <c r="J12562" s="86"/>
      <c r="K12562" s="86"/>
      <c r="L12562" s="86"/>
      <c r="M12562" s="86"/>
      <c r="N12562" s="86"/>
      <c r="O12562" s="86"/>
    </row>
    <row r="12563" spans="1:15" ht="15.75" customHeight="1" x14ac:dyDescent="0.25">
      <c r="A12563" s="320">
        <v>14</v>
      </c>
      <c r="B12563" s="333" t="s">
        <v>615</v>
      </c>
      <c r="C12563" s="334" t="s">
        <v>1214</v>
      </c>
      <c r="D12563" s="50"/>
      <c r="E12563" s="194"/>
      <c r="F12563" s="542">
        <v>1</v>
      </c>
      <c r="G12563" s="224" t="s">
        <v>571</v>
      </c>
      <c r="H12563" s="81"/>
      <c r="I12563" s="1069"/>
      <c r="J12563" s="86"/>
      <c r="K12563" s="86"/>
      <c r="L12563" s="86"/>
      <c r="M12563" s="86"/>
      <c r="N12563" s="86"/>
      <c r="O12563" s="86"/>
    </row>
    <row r="12564" spans="1:15" ht="15.75" customHeight="1" x14ac:dyDescent="0.25">
      <c r="A12564" s="320">
        <v>15</v>
      </c>
      <c r="B12564" s="333" t="s">
        <v>1164</v>
      </c>
      <c r="C12564" s="334" t="s">
        <v>1216</v>
      </c>
      <c r="D12564" s="50">
        <v>6</v>
      </c>
      <c r="E12564" s="194">
        <v>4</v>
      </c>
      <c r="F12564" s="542">
        <v>23</v>
      </c>
      <c r="G12564" s="50">
        <v>1</v>
      </c>
      <c r="H12564" s="81">
        <f>+G12564*F12564</f>
      </c>
      <c r="I12564" s="1069"/>
      <c r="J12564" s="86"/>
      <c r="K12564" s="86"/>
      <c r="L12564" s="86"/>
      <c r="M12564" s="86"/>
      <c r="N12564" s="86"/>
      <c r="O12564" s="86"/>
    </row>
    <row r="12565" spans="1:15" ht="15.75" customHeight="1" x14ac:dyDescent="0.25">
      <c r="A12565" s="320">
        <v>16</v>
      </c>
      <c r="B12565" s="333" t="s">
        <v>1164</v>
      </c>
      <c r="C12565" s="334" t="s">
        <v>1216</v>
      </c>
      <c r="D12565" s="50"/>
      <c r="E12565" s="194"/>
      <c r="F12565" s="542">
        <v>1</v>
      </c>
      <c r="G12565" s="224" t="s">
        <v>571</v>
      </c>
      <c r="H12565" s="81"/>
      <c r="I12565" s="1069"/>
      <c r="J12565" s="86"/>
      <c r="K12565" s="86"/>
      <c r="L12565" s="86"/>
      <c r="M12565" s="86"/>
      <c r="N12565" s="86"/>
      <c r="O12565" s="86"/>
    </row>
    <row r="12566" spans="1:15" ht="15.75" customHeight="1" x14ac:dyDescent="0.25">
      <c r="A12566" s="320">
        <v>17</v>
      </c>
      <c r="B12566" s="333" t="s">
        <v>2127</v>
      </c>
      <c r="C12566" s="334" t="s">
        <v>1224</v>
      </c>
      <c r="D12566" s="50">
        <v>6</v>
      </c>
      <c r="E12566" s="194">
        <v>4</v>
      </c>
      <c r="F12566" s="542">
        <v>23</v>
      </c>
      <c r="G12566" s="50">
        <v>1</v>
      </c>
      <c r="H12566" s="81">
        <f>+G12566*F12566</f>
      </c>
      <c r="I12566" s="1069"/>
      <c r="J12566" s="86"/>
      <c r="K12566" s="86"/>
      <c r="L12566" s="86"/>
      <c r="M12566" s="86"/>
      <c r="N12566" s="86"/>
      <c r="O12566" s="86"/>
    </row>
    <row r="12567" spans="1:15" ht="15.75" customHeight="1" x14ac:dyDescent="0.25">
      <c r="A12567" s="320">
        <v>18</v>
      </c>
      <c r="B12567" s="333" t="s">
        <v>2127</v>
      </c>
      <c r="C12567" s="334" t="s">
        <v>1224</v>
      </c>
      <c r="D12567" s="50"/>
      <c r="E12567" s="194"/>
      <c r="F12567" s="542">
        <v>1</v>
      </c>
      <c r="G12567" s="224" t="s">
        <v>571</v>
      </c>
      <c r="H12567" s="81"/>
      <c r="I12567" s="1069"/>
      <c r="J12567" s="86"/>
      <c r="K12567" s="86"/>
      <c r="L12567" s="86"/>
      <c r="M12567" s="86"/>
      <c r="N12567" s="86"/>
      <c r="O12567" s="86"/>
    </row>
    <row r="12568" spans="1:15" ht="15.75" customHeight="1" x14ac:dyDescent="0.25">
      <c r="A12568" s="320">
        <v>19</v>
      </c>
      <c r="B12568" s="333" t="s">
        <v>176</v>
      </c>
      <c r="C12568" s="334" t="s">
        <v>954</v>
      </c>
      <c r="D12568" s="50">
        <f>72/4</f>
      </c>
      <c r="E12568" s="194">
        <v>4</v>
      </c>
      <c r="F12568" s="542">
        <f>23*3</f>
      </c>
      <c r="G12568" s="50">
        <v>1</v>
      </c>
      <c r="H12568" s="81">
        <f>+G12568*F12568</f>
      </c>
      <c r="I12568" s="1069"/>
      <c r="J12568" s="86"/>
      <c r="K12568" s="86"/>
      <c r="L12568" s="86"/>
      <c r="M12568" s="86"/>
      <c r="N12568" s="86"/>
      <c r="O12568" s="86"/>
    </row>
    <row r="12569" spans="1:15" ht="15.75" customHeight="1" x14ac:dyDescent="0.25">
      <c r="A12569" s="320">
        <v>20</v>
      </c>
      <c r="B12569" s="333" t="s">
        <v>176</v>
      </c>
      <c r="C12569" s="334" t="s">
        <v>954</v>
      </c>
      <c r="D12569" s="50"/>
      <c r="E12569" s="194"/>
      <c r="F12569" s="542">
        <f>72-69</f>
      </c>
      <c r="G12569" s="224" t="s">
        <v>571</v>
      </c>
      <c r="H12569" s="81"/>
      <c r="I12569" s="1069"/>
      <c r="J12569" s="86"/>
      <c r="K12569" s="86"/>
      <c r="L12569" s="86"/>
      <c r="M12569" s="86"/>
      <c r="N12569" s="86"/>
      <c r="O12569" s="86"/>
    </row>
    <row r="12570" spans="1:15" ht="15.75" customHeight="1" x14ac:dyDescent="0.25">
      <c r="A12570" s="320">
        <v>21</v>
      </c>
      <c r="B12570" s="333" t="s">
        <v>181</v>
      </c>
      <c r="C12570" s="334" t="s">
        <v>956</v>
      </c>
      <c r="D12570" s="50">
        <f>48/4</f>
      </c>
      <c r="E12570" s="194">
        <v>4</v>
      </c>
      <c r="F12570" s="542">
        <v>46</v>
      </c>
      <c r="G12570" s="50">
        <v>1</v>
      </c>
      <c r="H12570" s="81">
        <f>+G12570*F12570</f>
      </c>
      <c r="I12570" s="1069"/>
      <c r="J12570" s="86"/>
      <c r="K12570" s="86"/>
      <c r="L12570" s="86"/>
      <c r="M12570" s="86"/>
      <c r="N12570" s="86"/>
      <c r="O12570" s="86"/>
    </row>
    <row r="12571" spans="1:15" ht="15.75" customHeight="1" x14ac:dyDescent="0.25">
      <c r="A12571" s="320">
        <v>22</v>
      </c>
      <c r="B12571" s="333" t="s">
        <v>181</v>
      </c>
      <c r="C12571" s="334" t="s">
        <v>956</v>
      </c>
      <c r="D12571" s="50"/>
      <c r="E12571" s="194"/>
      <c r="F12571" s="542">
        <v>2</v>
      </c>
      <c r="G12571" s="224" t="s">
        <v>571</v>
      </c>
      <c r="H12571" s="81"/>
      <c r="I12571" s="1069"/>
      <c r="J12571" s="86"/>
      <c r="K12571" s="86"/>
      <c r="L12571" s="86"/>
      <c r="M12571" s="86"/>
      <c r="N12571" s="86"/>
      <c r="O12571" s="86"/>
    </row>
    <row r="12572" spans="1:15" ht="15.75" customHeight="1" x14ac:dyDescent="0.25">
      <c r="A12572" s="320">
        <v>23</v>
      </c>
      <c r="B12572" s="333" t="s">
        <v>849</v>
      </c>
      <c r="C12572" s="334" t="s">
        <v>1229</v>
      </c>
      <c r="D12572" s="50">
        <v>6</v>
      </c>
      <c r="E12572" s="194">
        <v>4</v>
      </c>
      <c r="F12572" s="542">
        <v>23</v>
      </c>
      <c r="G12572" s="50">
        <v>1</v>
      </c>
      <c r="H12572" s="81">
        <f>+G12572*F12572</f>
      </c>
      <c r="I12572" s="1069"/>
      <c r="J12572" s="86"/>
      <c r="K12572" s="86"/>
      <c r="L12572" s="86"/>
      <c r="M12572" s="86"/>
      <c r="N12572" s="86"/>
      <c r="O12572" s="86"/>
    </row>
    <row r="12573" spans="1:15" ht="15.75" customHeight="1" x14ac:dyDescent="0.25">
      <c r="A12573" s="320">
        <v>24</v>
      </c>
      <c r="B12573" s="333" t="s">
        <v>849</v>
      </c>
      <c r="C12573" s="334" t="s">
        <v>1229</v>
      </c>
      <c r="D12573" s="50"/>
      <c r="E12573" s="194"/>
      <c r="F12573" s="542">
        <v>1</v>
      </c>
      <c r="G12573" s="224" t="s">
        <v>571</v>
      </c>
      <c r="H12573" s="81"/>
      <c r="I12573" s="1069"/>
      <c r="J12573" s="86"/>
      <c r="K12573" s="86"/>
      <c r="L12573" s="86"/>
      <c r="M12573" s="86"/>
      <c r="N12573" s="86"/>
      <c r="O12573" s="86"/>
    </row>
    <row r="12574" spans="1:15" ht="15.75" customHeight="1" x14ac:dyDescent="0.25">
      <c r="A12574" s="320">
        <v>25</v>
      </c>
      <c r="B12574" s="333" t="s">
        <v>1173</v>
      </c>
      <c r="C12574" s="334" t="s">
        <v>1228</v>
      </c>
      <c r="D12574" s="50">
        <v>6</v>
      </c>
      <c r="E12574" s="194">
        <v>4</v>
      </c>
      <c r="F12574" s="542">
        <v>23</v>
      </c>
      <c r="G12574" s="50">
        <v>1</v>
      </c>
      <c r="H12574" s="81">
        <f>+G12574*F12574</f>
      </c>
      <c r="I12574" s="1069"/>
      <c r="J12574" s="86"/>
      <c r="K12574" s="86"/>
      <c r="L12574" s="86"/>
      <c r="M12574" s="86"/>
      <c r="N12574" s="86"/>
      <c r="O12574" s="86"/>
    </row>
    <row r="12575" spans="1:15" ht="15.75" customHeight="1" x14ac:dyDescent="0.25">
      <c r="A12575" s="320">
        <v>26</v>
      </c>
      <c r="B12575" s="333" t="s">
        <v>1173</v>
      </c>
      <c r="C12575" s="334" t="s">
        <v>1228</v>
      </c>
      <c r="D12575" s="50"/>
      <c r="E12575" s="50"/>
      <c r="F12575" s="542">
        <v>1</v>
      </c>
      <c r="G12575" s="224" t="s">
        <v>571</v>
      </c>
      <c r="H12575" s="81"/>
      <c r="I12575" s="1069"/>
    </row>
    <row r="12576" spans="1:15" ht="15.75" customHeight="1" x14ac:dyDescent="0.25">
      <c r="A12576" s="47"/>
      <c r="B12576" s="51"/>
      <c r="C12576" s="1031"/>
      <c r="D12576" s="50"/>
      <c r="E12576" s="50"/>
      <c r="F12576" s="50"/>
      <c r="G12576" s="43"/>
      <c r="H12576" s="81"/>
      <c r="I12576" s="211"/>
    </row>
    <row r="12577" spans="1:9" ht="15.75" customHeight="1" x14ac:dyDescent="0.25">
      <c r="A12577" s="62"/>
      <c r="B12577" s="63"/>
      <c r="C12577" s="64" t="s">
        <v>58</v>
      </c>
      <c r="D12577" s="328">
        <f>SUM(D12550:D12576)</f>
      </c>
      <c r="E12577" s="65"/>
      <c r="F12577" s="328">
        <f>SUM(F12550:F12576)</f>
      </c>
      <c r="G12577" s="67"/>
      <c r="H12577" s="328">
        <f>SUM(H12550:H12576)</f>
      </c>
      <c r="I12577" s="1071"/>
    </row>
    <row r="12578" spans="1:9" ht="15.75" customHeight="1" x14ac:dyDescent="0.25">
      <c r="A12578" s="69"/>
      <c r="B12578" s="70"/>
      <c r="C12578" s="70"/>
      <c r="D12578" s="71"/>
      <c r="E12578" s="70"/>
      <c r="F12578" s="72"/>
      <c r="G12578" s="73"/>
      <c r="H12578" s="74"/>
      <c r="I12578" s="1072"/>
    </row>
    <row r="12579" spans="1:9" ht="15.75" customHeight="1" x14ac:dyDescent="0.25">
      <c r="A12579" s="85" t="s">
        <v>72</v>
      </c>
      <c r="B12579" s="85"/>
      <c r="C12579" s="85"/>
      <c r="D12579" s="85"/>
      <c r="E12579" s="85"/>
      <c r="F12579" s="85"/>
      <c r="G12579" s="85"/>
      <c r="H12579" s="85"/>
      <c r="I12579" s="1073"/>
    </row>
    <row r="12580" spans="1:9" ht="15.75" customHeight="1" x14ac:dyDescent="0.25">
      <c r="A12580" s="76"/>
      <c r="B12580" s="76"/>
      <c r="C12580" s="76"/>
      <c r="D12580" s="77" t="s">
        <v>59</v>
      </c>
      <c r="E12580" s="76" t="s">
        <v>60</v>
      </c>
      <c r="F12580" s="76"/>
      <c r="G12580" s="17"/>
      <c r="H12580" s="25"/>
    </row>
    <row r="12581" spans="1:9" ht="15.75" customHeight="1" x14ac:dyDescent="0.25">
      <c r="A12581" s="17"/>
      <c r="B12581" s="17"/>
      <c r="C12581" s="17"/>
      <c r="D12581" s="18"/>
      <c r="E12581" s="17"/>
      <c r="F12581" s="17"/>
      <c r="G12581" s="17"/>
      <c r="H12581" s="25"/>
    </row>
    <row r="12582" spans="1:9" ht="15.75" customHeight="1" x14ac:dyDescent="0.25">
      <c r="A12582" s="76"/>
      <c r="B12582" s="76"/>
      <c r="C12582" s="76"/>
      <c r="D12582" s="77"/>
      <c r="E12582" s="76" t="s">
        <v>61</v>
      </c>
      <c r="F12582" s="76"/>
      <c r="G12582" s="17"/>
      <c r="H12582" s="25"/>
    </row>
    <row r="12583" spans="1:9" ht="15.75" customHeight="1" x14ac:dyDescent="0.25">
      <c r="A12583" s="76"/>
      <c r="B12583" s="76"/>
      <c r="C12583" s="76"/>
      <c r="D12583" s="77"/>
      <c r="E12583" s="76"/>
      <c r="F12583" s="76"/>
      <c r="G12583" s="17"/>
      <c r="H12583" s="25"/>
    </row>
    <row r="12584" spans="1:9" ht="15.75" customHeight="1" x14ac:dyDescent="0.25">
      <c r="A12584" s="36" t="s">
        <v>21</v>
      </c>
      <c r="B12584" s="36"/>
      <c r="C12584" s="36"/>
      <c r="D12584" s="36"/>
      <c r="E12584" s="36"/>
      <c r="F12584" s="36"/>
      <c r="G12584" s="36"/>
      <c r="H12584" s="36"/>
    </row>
    <row r="12585" spans="1:9" ht="15.75" customHeight="1" x14ac:dyDescent="0.25">
      <c r="A12585" s="17"/>
      <c r="B12585" s="17"/>
      <c r="C12585" s="17"/>
      <c r="D12585" s="18"/>
      <c r="E12585" s="17"/>
      <c r="F12585" s="17"/>
      <c r="G12585" s="17"/>
      <c r="H12585" s="24"/>
    </row>
    <row r="12586" spans="1:9" ht="15.75" customHeight="1" x14ac:dyDescent="0.25">
      <c r="A12586" s="17" t="s">
        <v>28</v>
      </c>
      <c r="B12586" s="17"/>
      <c r="C12586" s="86"/>
      <c r="D12586" s="18"/>
      <c r="E12586" s="17"/>
      <c r="F12586" s="19" t="s">
        <v>24</v>
      </c>
      <c r="G12586" s="21" t="s">
        <v>1602</v>
      </c>
      <c r="H12586" s="22"/>
    </row>
    <row r="12587" spans="1:9" ht="15.75" customHeight="1" x14ac:dyDescent="0.25">
      <c r="A12587" s="17" t="inlineStr">
        <is>
          <t>Dealer-004</t>
        </is>
      </c>
      <c r="B12587" s="17"/>
      <c r="C12587" s="86"/>
      <c r="D12587" s="18"/>
      <c r="E12587" s="17"/>
      <c r="F12587" s="19" t="s">
        <v>29</v>
      </c>
      <c r="G12587" s="17" t="s">
        <v>1609</v>
      </c>
      <c r="H12587" s="18"/>
    </row>
    <row r="12588" spans="1:9" ht="15.75" customHeight="1" x14ac:dyDescent="0.25">
      <c r="A12588" s="17" t="inlineStr">
        <is>
          <t>Address line (redacted)</t>
        </is>
      </c>
      <c r="B12588" s="17"/>
      <c r="C12588" s="138"/>
      <c r="D12588" s="138"/>
      <c r="E12588" s="138"/>
      <c r="F12588" s="18"/>
      <c r="G12588" s="17"/>
      <c r="H12588" s="25"/>
    </row>
    <row r="12589" spans="1:9" ht="15.75" customHeight="1" x14ac:dyDescent="0.25">
      <c r="A12589" s="17" t="inlineStr">
        <is>
          <t>Address line (redacted)</t>
        </is>
      </c>
      <c r="B12589" s="17"/>
      <c r="C12589" s="138"/>
      <c r="D12589" s="138"/>
      <c r="E12589" s="138"/>
      <c r="F12589" s="18"/>
      <c r="G12589" s="17"/>
      <c r="H12589" s="25"/>
    </row>
    <row r="12590" spans="1:9" ht="15.75" customHeight="1" x14ac:dyDescent="0.25">
      <c r="A12590" s="17"/>
      <c r="B12590" s="17"/>
      <c r="C12590" s="138"/>
      <c r="D12590" s="138"/>
      <c r="E12590" s="138"/>
      <c r="F12590" s="18"/>
      <c r="G12590" s="17"/>
      <c r="H12590" s="25"/>
    </row>
    <row r="12591" spans="1:9" ht="15.75" customHeight="1" x14ac:dyDescent="0.25">
      <c r="A12591" s="17" t="s">
        <v>34</v>
      </c>
      <c r="B12591" s="17"/>
      <c r="C12591" s="17"/>
      <c r="D12591" s="18"/>
      <c r="E12591" s="17"/>
      <c r="F12591" s="18"/>
      <c r="G12591" s="17"/>
      <c r="H12591" s="25"/>
    </row>
    <row r="12592" spans="1:9" ht="15.75" customHeight="1" x14ac:dyDescent="0.25">
      <c r="A12592" s="17" t="s">
        <v>35</v>
      </c>
      <c r="B12592" s="17"/>
      <c r="C12592" s="17"/>
      <c r="D12592" s="18"/>
      <c r="E12592" s="17"/>
      <c r="F12592" s="18"/>
      <c r="G12592" s="17"/>
      <c r="H12592" s="25"/>
    </row>
    <row r="12593" spans="1:15" ht="15.75" customHeight="1" x14ac:dyDescent="0.25">
      <c r="A12593" s="17" t="s">
        <v>36</v>
      </c>
      <c r="B12593" s="17"/>
      <c r="C12593" s="17"/>
      <c r="D12593" s="18"/>
      <c r="E12593" s="17"/>
      <c r="F12593" s="18"/>
      <c r="G12593" s="17"/>
      <c r="H12593" s="25"/>
    </row>
    <row r="12594" spans="1:15" ht="15.75" customHeight="1" x14ac:dyDescent="0.25">
      <c r="A12594" s="26" t="s">
        <v>37</v>
      </c>
      <c r="B12594" s="27" t="s">
        <v>38</v>
      </c>
      <c r="C12594" s="27"/>
      <c r="D12594" s="1043" t="s">
        <v>39</v>
      </c>
      <c r="E12594" s="29" t="s">
        <v>40</v>
      </c>
      <c r="F12594" s="30" t="s">
        <v>41</v>
      </c>
      <c r="G12594" s="31" t="s">
        <v>42</v>
      </c>
      <c r="H12594" s="33" t="s">
        <v>43</v>
      </c>
    </row>
    <row r="12595" spans="1:15" ht="15.75" customHeight="1" x14ac:dyDescent="0.25">
      <c r="A12595" s="47"/>
      <c r="B12595" s="79" t="s">
        <v>803</v>
      </c>
      <c r="C12595" s="80"/>
      <c r="D12595" s="50"/>
      <c r="E12595" s="50"/>
      <c r="F12595" s="50"/>
      <c r="G12595" s="50"/>
      <c r="H12595" s="45"/>
    </row>
    <row r="12596" spans="1:15" ht="15.75" customHeight="1" x14ac:dyDescent="0.25">
      <c r="A12596" s="47">
        <v>1</v>
      </c>
      <c r="B12596" s="103" t="s">
        <v>107</v>
      </c>
      <c r="C12596" s="323"/>
      <c r="D12596" s="194">
        <v>7</v>
      </c>
      <c r="E12596" s="194">
        <v>100</v>
      </c>
      <c r="F12596" s="43">
        <f t="shared" ref="F12596:F12597" si="471">+E12596*D12596</f>
      </c>
      <c r="G12596" s="194">
        <v>1</v>
      </c>
      <c r="H12596" s="45">
        <f t="shared" ref="H12596:H12597" si="472">+G12596*F12596</f>
      </c>
    </row>
    <row r="12597" spans="1:15" ht="15.75" customHeight="1" x14ac:dyDescent="0.25">
      <c r="A12597" s="47">
        <v>2</v>
      </c>
      <c r="B12597" s="103" t="s">
        <v>108</v>
      </c>
      <c r="C12597" s="323"/>
      <c r="D12597" s="194">
        <v>3</v>
      </c>
      <c r="E12597" s="194">
        <v>100</v>
      </c>
      <c r="F12597" s="43">
        <f t="shared" si="471"/>
      </c>
      <c r="G12597" s="194">
        <v>1</v>
      </c>
      <c r="H12597" s="45">
        <f t="shared" si="472"/>
      </c>
    </row>
    <row r="12598" spans="1:15" ht="15.75" customHeight="1" x14ac:dyDescent="0.25">
      <c r="A12598" s="47"/>
      <c r="B12598" s="79" t="s">
        <v>599</v>
      </c>
      <c r="C12598" s="80"/>
      <c r="D12598" s="194"/>
      <c r="E12598" s="194"/>
      <c r="F12598" s="43"/>
      <c r="G12598" s="194"/>
      <c r="H12598" s="45"/>
    </row>
    <row r="12599" spans="1:15" ht="15.75" customHeight="1" x14ac:dyDescent="0.25">
      <c r="A12599" s="524">
        <v>3</v>
      </c>
      <c r="B12599" s="682" t="s">
        <v>2128</v>
      </c>
      <c r="C12599" s="106" t="s">
        <v>463</v>
      </c>
      <c r="D12599" s="525">
        <v>3</v>
      </c>
      <c r="E12599" s="525">
        <v>6</v>
      </c>
      <c r="F12599" s="1074">
        <v>14.38</v>
      </c>
      <c r="G12599" s="525">
        <v>1</v>
      </c>
      <c r="H12599" s="961">
        <f>+G12599*F12599</f>
      </c>
      <c r="I12599" s="682"/>
      <c r="J12599" s="381"/>
      <c r="K12599" s="381"/>
      <c r="L12599" s="381"/>
      <c r="M12599" s="381"/>
      <c r="N12599" s="381"/>
      <c r="O12599" s="381"/>
    </row>
    <row r="12600" spans="1:15" ht="15.75" customHeight="1" x14ac:dyDescent="0.25">
      <c r="A12600" s="524">
        <v>4</v>
      </c>
      <c r="B12600" s="682" t="s">
        <v>2128</v>
      </c>
      <c r="C12600" s="106" t="s">
        <v>463</v>
      </c>
      <c r="D12600" s="525"/>
      <c r="E12600" s="525"/>
      <c r="F12600" s="1075">
        <v>0.62</v>
      </c>
      <c r="G12600" s="654" t="s">
        <v>571</v>
      </c>
      <c r="H12600" s="961"/>
      <c r="I12600" s="381"/>
      <c r="J12600" s="381"/>
      <c r="K12600" s="381"/>
      <c r="L12600" s="381"/>
      <c r="M12600" s="381"/>
      <c r="N12600" s="381"/>
      <c r="O12600" s="381"/>
    </row>
    <row r="12601" spans="1:15" ht="15.75" customHeight="1" x14ac:dyDescent="0.25">
      <c r="A12601" s="47"/>
      <c r="B12601" s="79" t="s">
        <v>44</v>
      </c>
      <c r="C12601" s="80"/>
      <c r="D12601" s="194"/>
      <c r="E12601" s="194"/>
      <c r="F12601" s="50"/>
      <c r="G12601" s="43"/>
      <c r="H12601" s="45"/>
    </row>
    <row r="12602" spans="1:15" ht="15.75" customHeight="1" x14ac:dyDescent="0.25">
      <c r="A12602" s="47">
        <v>5</v>
      </c>
      <c r="B12602" s="49" t="s">
        <v>322</v>
      </c>
      <c r="C12602" s="323" t="s">
        <v>361</v>
      </c>
      <c r="D12602" s="194">
        <v>3</v>
      </c>
      <c r="E12602" s="194">
        <v>5</v>
      </c>
      <c r="F12602" s="50">
        <v>13.25</v>
      </c>
      <c r="G12602" s="43">
        <v>1</v>
      </c>
      <c r="H12602" s="961">
        <f>+G12602*F12602</f>
      </c>
    </row>
    <row r="12603" spans="1:15" ht="15.75" customHeight="1" x14ac:dyDescent="0.25">
      <c r="A12603" s="47">
        <v>6</v>
      </c>
      <c r="B12603" s="49" t="s">
        <v>322</v>
      </c>
      <c r="C12603" s="323" t="s">
        <v>361</v>
      </c>
      <c r="D12603" s="194"/>
      <c r="E12603" s="194"/>
      <c r="F12603" s="50">
        <v>1.75</v>
      </c>
      <c r="G12603" s="654" t="s">
        <v>571</v>
      </c>
      <c r="H12603" s="45"/>
    </row>
    <row r="12604" spans="1:15" ht="15.75" customHeight="1" x14ac:dyDescent="0.25">
      <c r="A12604" s="47"/>
      <c r="B12604" s="49"/>
      <c r="C12604" s="1047"/>
      <c r="D12604" s="194"/>
      <c r="E12604" s="194"/>
      <c r="F12604" s="50"/>
      <c r="G12604" s="43"/>
      <c r="H12604" s="45"/>
    </row>
    <row r="12605" spans="1:15" ht="15.75" customHeight="1" x14ac:dyDescent="0.25">
      <c r="A12605" s="47"/>
      <c r="B12605" s="49"/>
      <c r="C12605" s="1047"/>
      <c r="D12605" s="194"/>
      <c r="E12605" s="194"/>
      <c r="F12605" s="50"/>
      <c r="G12605" s="43"/>
      <c r="H12605" s="45"/>
    </row>
    <row r="12606" spans="1:15" ht="15.75" customHeight="1" x14ac:dyDescent="0.25">
      <c r="A12606" s="62"/>
      <c r="B12606" s="63"/>
      <c r="C12606" s="64" t="s">
        <v>58</v>
      </c>
      <c r="D12606" s="1057">
        <f>SUM(D12596:D12605)</f>
      </c>
      <c r="E12606" s="65"/>
      <c r="F12606" s="328"/>
      <c r="G12606" s="67"/>
      <c r="H12606" s="328">
        <f>SUM(H12596:H12605)</f>
      </c>
    </row>
    <row r="12607" spans="1:15" ht="15.75" customHeight="1" x14ac:dyDescent="0.25">
      <c r="A12607" s="69"/>
      <c r="B12607" s="70"/>
      <c r="C12607" s="70"/>
      <c r="D12607" s="71"/>
      <c r="E12607" s="70"/>
      <c r="F12607" s="72"/>
      <c r="G12607" s="73"/>
      <c r="H12607" s="74"/>
    </row>
    <row r="12608" spans="1:15" ht="15.75" customHeight="1" x14ac:dyDescent="0.25">
      <c r="A12608" s="85" t="s">
        <v>72</v>
      </c>
      <c r="B12608" s="85"/>
      <c r="C12608" s="85"/>
      <c r="D12608" s="85"/>
      <c r="E12608" s="85"/>
      <c r="F12608" s="85"/>
      <c r="G12608" s="85"/>
      <c r="H12608" s="85"/>
    </row>
    <row r="12609" spans="1:8" ht="15.75" customHeight="1" x14ac:dyDescent="0.25">
      <c r="A12609" s="76"/>
      <c r="B12609" s="76"/>
      <c r="C12609" s="76"/>
      <c r="D12609" s="77" t="s">
        <v>59</v>
      </c>
      <c r="E12609" s="76" t="s">
        <v>60</v>
      </c>
      <c r="F12609" s="76"/>
      <c r="G12609" s="17"/>
      <c r="H12609" s="25"/>
    </row>
    <row r="12610" spans="1:8" ht="15.75" customHeight="1" x14ac:dyDescent="0.25">
      <c r="D12610" s="9"/>
      <c r="H12610" s="9"/>
    </row>
    <row r="12611" spans="1:8" ht="15.75" customHeight="1" x14ac:dyDescent="0.25">
      <c r="D12611" s="9"/>
      <c r="E12611" s="76" t="s">
        <v>2030</v>
      </c>
      <c r="H12611" s="9"/>
    </row>
    <row r="12612" spans="1:8" ht="15.75" customHeight="1" x14ac:dyDescent="0.25">
      <c r="A12612" s="36" t="s">
        <v>21</v>
      </c>
      <c r="B12612" s="36"/>
      <c r="C12612" s="36"/>
      <c r="D12612" s="36"/>
      <c r="E12612" s="36"/>
      <c r="F12612" s="36"/>
      <c r="G12612" s="36"/>
      <c r="H12612" s="36"/>
    </row>
    <row r="12613" spans="1:8" ht="15.75" customHeight="1" x14ac:dyDescent="0.25">
      <c r="A12613" s="17"/>
      <c r="B12613" s="17"/>
      <c r="C12613" s="17"/>
      <c r="D12613" s="18"/>
      <c r="E12613" s="17"/>
      <c r="F12613" s="17"/>
      <c r="G12613" s="17"/>
      <c r="H12613" s="24"/>
    </row>
    <row r="12614" spans="1:8" ht="15.75" customHeight="1" x14ac:dyDescent="0.25">
      <c r="A12614" s="17"/>
      <c r="B12614" s="17"/>
      <c r="C12614" s="18"/>
      <c r="D12614" s="75"/>
      <c r="E12614" s="36"/>
      <c r="F12614" s="36"/>
      <c r="G12614" s="36"/>
      <c r="H12614" s="25"/>
    </row>
    <row r="12615" spans="1:8" ht="15.75" customHeight="1" x14ac:dyDescent="0.25">
      <c r="A12615" s="17" t="s">
        <v>28</v>
      </c>
      <c r="B12615" s="17"/>
      <c r="C12615" s="17"/>
      <c r="D12615" s="18"/>
      <c r="E12615" s="17"/>
      <c r="F12615" s="19" t="s">
        <v>24</v>
      </c>
      <c r="G12615" s="21" t="s">
        <v>1602</v>
      </c>
      <c r="H12615" s="22"/>
    </row>
    <row r="12616" spans="1:8" ht="15.75" customHeight="1" x14ac:dyDescent="0.25">
      <c r="A12616" s="17" t="inlineStr">
        <is>
          <t>Dealer-009</t>
        </is>
      </c>
      <c r="B12616" s="17"/>
      <c r="C12616" s="17" t="inlineStr">
        <is>
          <t>ATTN: Contact-001</t>
        </is>
      </c>
      <c r="D12616" s="18"/>
      <c r="E12616" s="17"/>
      <c r="F12616" s="19" t="s">
        <v>29</v>
      </c>
      <c r="G12616" s="17" t="s">
        <v>1611</v>
      </c>
      <c r="H12616" s="18"/>
    </row>
    <row r="12617" spans="1:8" ht="15.75" customHeight="1" x14ac:dyDescent="0.25">
      <c r="A12617" s="17" t="inlineStr">
        <is>
          <t>Address line (redacted)</t>
        </is>
      </c>
      <c r="B12617" s="17"/>
      <c r="C12617" s="17"/>
      <c r="D12617" s="138"/>
      <c r="E12617" s="138"/>
      <c r="F12617" s="18"/>
      <c r="G12617" s="17"/>
      <c r="H12617" s="25"/>
    </row>
    <row r="12618" spans="1:8" ht="15.75" customHeight="1" x14ac:dyDescent="0.25">
      <c r="A12618" s="17" t="inlineStr">
        <is>
          <t>Address line (redacted)</t>
        </is>
      </c>
      <c r="B12618" s="17"/>
      <c r="C12618" s="17"/>
      <c r="D12618" s="1076" t="s">
        <v>1540</v>
      </c>
      <c r="E12618" s="1077"/>
      <c r="F12618" s="1078"/>
      <c r="G12618" s="17"/>
      <c r="H12618" s="25"/>
    </row>
    <row r="12619" spans="1:8" ht="15.75" customHeight="1" x14ac:dyDescent="0.25">
      <c r="A12619" s="17"/>
      <c r="B12619" s="17"/>
      <c r="C12619" s="138"/>
      <c r="D12619" s="1079"/>
      <c r="E12619" s="1080"/>
      <c r="F12619" s="1081"/>
      <c r="G12619" s="17"/>
      <c r="H12619" s="25"/>
    </row>
    <row r="12620" spans="1:8" ht="15.75" customHeight="1" x14ac:dyDescent="0.25">
      <c r="A12620" s="17" t="s">
        <v>34</v>
      </c>
      <c r="B12620" s="17"/>
      <c r="C12620" s="17"/>
      <c r="D12620" s="18"/>
      <c r="E12620" s="17"/>
      <c r="F12620" s="18"/>
      <c r="G12620" s="17"/>
      <c r="H12620" s="25"/>
    </row>
    <row r="12621" spans="1:8" ht="15.75" customHeight="1" x14ac:dyDescent="0.25">
      <c r="A12621" s="17" t="s">
        <v>35</v>
      </c>
      <c r="B12621" s="17"/>
      <c r="C12621" s="17"/>
      <c r="D12621" s="18"/>
      <c r="E12621" s="17"/>
      <c r="F12621" s="18"/>
      <c r="G12621" s="17"/>
      <c r="H12621" s="25"/>
    </row>
    <row r="12622" spans="1:8" ht="15.75" customHeight="1" x14ac:dyDescent="0.25">
      <c r="A12622" s="17" t="s">
        <v>36</v>
      </c>
      <c r="B12622" s="17"/>
      <c r="C12622" s="17"/>
      <c r="D12622" s="18"/>
      <c r="E12622" s="17"/>
      <c r="F12622" s="18"/>
      <c r="G12622" s="17"/>
      <c r="H12622" s="25"/>
    </row>
    <row r="12623" spans="1:8" ht="15.75" customHeight="1" x14ac:dyDescent="0.25">
      <c r="A12623" s="17"/>
      <c r="B12623" s="17"/>
      <c r="C12623" s="17"/>
      <c r="D12623" s="18"/>
      <c r="E12623" s="17"/>
      <c r="F12623" s="18"/>
      <c r="G12623" s="17"/>
      <c r="H12623" s="25"/>
    </row>
    <row r="12624" spans="1:8" ht="15.75" customHeight="1" x14ac:dyDescent="0.25">
      <c r="A12624" s="26" t="s">
        <v>37</v>
      </c>
      <c r="B12624" s="27" t="s">
        <v>38</v>
      </c>
      <c r="C12624" s="27"/>
      <c r="D12624" s="1043" t="s">
        <v>39</v>
      </c>
      <c r="E12624" s="29" t="s">
        <v>40</v>
      </c>
      <c r="F12624" s="30" t="s">
        <v>41</v>
      </c>
      <c r="G12624" s="31" t="s">
        <v>42</v>
      </c>
      <c r="H12624" s="33" t="s">
        <v>43</v>
      </c>
    </row>
    <row r="12625" spans="1:15" ht="15.75" customHeight="1" x14ac:dyDescent="0.25">
      <c r="A12625" s="47"/>
      <c r="B12625" s="79" t="s">
        <v>2129</v>
      </c>
      <c r="C12625" s="80"/>
      <c r="D12625" s="50"/>
      <c r="E12625" s="50"/>
      <c r="F12625" s="50"/>
      <c r="G12625" s="50"/>
      <c r="H12625" s="81"/>
      <c r="I12625" s="1082"/>
    </row>
    <row r="12626" spans="1:15" ht="15.75" customHeight="1" x14ac:dyDescent="0.25">
      <c r="A12626" s="524">
        <v>1</v>
      </c>
      <c r="B12626" s="323" t="s">
        <v>118</v>
      </c>
      <c r="C12626" s="106" t="s">
        <v>421</v>
      </c>
      <c r="D12626" s="525">
        <v>8</v>
      </c>
      <c r="E12626" s="525">
        <v>6</v>
      </c>
      <c r="F12626" s="1075">
        <v>46</v>
      </c>
      <c r="G12626" s="525">
        <v>1</v>
      </c>
      <c r="H12626" s="961">
        <f>+G12626*F12626</f>
      </c>
      <c r="I12626" s="325">
        <f>+G12626*F12626</f>
      </c>
      <c r="J12626" s="381"/>
      <c r="K12626" s="381"/>
      <c r="L12626" s="381"/>
      <c r="M12626" s="381"/>
      <c r="N12626" s="381"/>
      <c r="O12626" s="381"/>
    </row>
    <row r="12627" spans="1:15" ht="15.75" customHeight="1" x14ac:dyDescent="0.25">
      <c r="A12627" s="524">
        <v>2</v>
      </c>
      <c r="B12627" s="323" t="s">
        <v>118</v>
      </c>
      <c r="C12627" s="106" t="s">
        <v>421</v>
      </c>
      <c r="D12627" s="525"/>
      <c r="E12627" s="525"/>
      <c r="F12627" s="1075">
        <v>2</v>
      </c>
      <c r="G12627" s="654" t="s">
        <v>571</v>
      </c>
      <c r="H12627" s="961"/>
      <c r="I12627" s="325"/>
      <c r="J12627" s="381"/>
      <c r="K12627" s="381"/>
      <c r="L12627" s="381"/>
      <c r="M12627" s="381"/>
      <c r="N12627" s="381"/>
      <c r="O12627" s="381"/>
    </row>
    <row r="12628" spans="1:15" ht="15.75" customHeight="1" x14ac:dyDescent="0.25">
      <c r="A12628" s="524">
        <v>3</v>
      </c>
      <c r="B12628" s="322" t="s">
        <v>233</v>
      </c>
      <c r="C12628" s="106" t="s">
        <v>431</v>
      </c>
      <c r="D12628" s="525">
        <v>8</v>
      </c>
      <c r="E12628" s="525">
        <v>6</v>
      </c>
      <c r="F12628" s="1075">
        <v>46</v>
      </c>
      <c r="G12628" s="525">
        <v>1</v>
      </c>
      <c r="H12628" s="961">
        <f>+G12628*F12628</f>
      </c>
      <c r="I12628" s="325">
        <f>+G12628*F12628</f>
      </c>
      <c r="J12628" s="381"/>
      <c r="K12628" s="381"/>
      <c r="L12628" s="381"/>
      <c r="M12628" s="381"/>
      <c r="N12628" s="381"/>
      <c r="O12628" s="381"/>
    </row>
    <row r="12629" spans="1:15" ht="15.75" customHeight="1" x14ac:dyDescent="0.25">
      <c r="A12629" s="524">
        <v>4</v>
      </c>
      <c r="B12629" s="322" t="s">
        <v>233</v>
      </c>
      <c r="C12629" s="106" t="s">
        <v>431</v>
      </c>
      <c r="D12629" s="525"/>
      <c r="E12629" s="525"/>
      <c r="F12629" s="1075">
        <v>2</v>
      </c>
      <c r="G12629" s="654" t="s">
        <v>571</v>
      </c>
      <c r="H12629" s="961"/>
      <c r="I12629" s="325"/>
      <c r="J12629" s="381"/>
      <c r="K12629" s="381"/>
      <c r="L12629" s="381"/>
      <c r="M12629" s="381"/>
      <c r="N12629" s="381"/>
      <c r="O12629" s="381"/>
    </row>
    <row r="12630" spans="1:15" ht="15.75" customHeight="1" x14ac:dyDescent="0.25">
      <c r="A12630" s="524">
        <v>5</v>
      </c>
      <c r="B12630" s="322" t="s">
        <v>149</v>
      </c>
      <c r="C12630" s="525" t="s">
        <v>1924</v>
      </c>
      <c r="D12630" s="525">
        <v>4</v>
      </c>
      <c r="E12630" s="525">
        <v>6</v>
      </c>
      <c r="F12630" s="1075">
        <v>23</v>
      </c>
      <c r="G12630" s="525">
        <v>1</v>
      </c>
      <c r="H12630" s="961">
        <f>+G12630*F12630</f>
      </c>
      <c r="I12630" s="325">
        <f>+G12630*F12630</f>
      </c>
      <c r="J12630" s="381"/>
      <c r="K12630" s="381"/>
      <c r="L12630" s="381"/>
      <c r="M12630" s="381"/>
      <c r="N12630" s="381"/>
      <c r="O12630" s="381"/>
    </row>
    <row r="12631" spans="1:15" ht="15.75" customHeight="1" x14ac:dyDescent="0.25">
      <c r="A12631" s="524">
        <v>6</v>
      </c>
      <c r="B12631" s="322" t="s">
        <v>149</v>
      </c>
      <c r="C12631" s="525" t="s">
        <v>1924</v>
      </c>
      <c r="D12631" s="525"/>
      <c r="E12631" s="525"/>
      <c r="F12631" s="1075">
        <v>1</v>
      </c>
      <c r="G12631" s="654" t="s">
        <v>571</v>
      </c>
      <c r="H12631" s="961"/>
      <c r="I12631" s="325"/>
      <c r="J12631" s="381"/>
      <c r="K12631" s="381"/>
      <c r="L12631" s="381"/>
      <c r="M12631" s="381"/>
      <c r="N12631" s="381"/>
      <c r="O12631" s="381"/>
    </row>
    <row r="12632" spans="1:15" ht="15.75" customHeight="1" x14ac:dyDescent="0.25">
      <c r="A12632" s="524">
        <v>7</v>
      </c>
      <c r="B12632" s="322" t="s">
        <v>949</v>
      </c>
      <c r="C12632" s="106" t="s">
        <v>432</v>
      </c>
      <c r="D12632" s="525">
        <v>8</v>
      </c>
      <c r="E12632" s="525">
        <v>6</v>
      </c>
      <c r="F12632" s="1075">
        <v>46</v>
      </c>
      <c r="G12632" s="525">
        <v>1</v>
      </c>
      <c r="H12632" s="961">
        <f>+G12632*F12632</f>
      </c>
      <c r="I12632" s="325">
        <f>+G12632*F12632</f>
      </c>
      <c r="J12632" s="381"/>
      <c r="K12632" s="381"/>
      <c r="L12632" s="381"/>
      <c r="M12632" s="381"/>
      <c r="N12632" s="381"/>
      <c r="O12632" s="381"/>
    </row>
    <row r="12633" spans="1:15" ht="15.75" customHeight="1" x14ac:dyDescent="0.25">
      <c r="A12633" s="524">
        <v>8</v>
      </c>
      <c r="B12633" s="322" t="s">
        <v>949</v>
      </c>
      <c r="C12633" s="106" t="s">
        <v>432</v>
      </c>
      <c r="D12633" s="525"/>
      <c r="E12633" s="525"/>
      <c r="F12633" s="1075">
        <v>2</v>
      </c>
      <c r="G12633" s="654" t="s">
        <v>571</v>
      </c>
      <c r="H12633" s="961"/>
      <c r="I12633" s="325"/>
      <c r="J12633" s="381"/>
      <c r="K12633" s="381"/>
      <c r="L12633" s="381"/>
      <c r="M12633" s="381"/>
      <c r="N12633" s="381"/>
      <c r="O12633" s="381"/>
    </row>
    <row r="12634" spans="1:15" ht="15.75" customHeight="1" x14ac:dyDescent="0.25">
      <c r="A12634" s="524">
        <v>9</v>
      </c>
      <c r="B12634" s="1083" t="s">
        <v>605</v>
      </c>
      <c r="C12634" s="106" t="s">
        <v>443</v>
      </c>
      <c r="D12634" s="525">
        <v>2</v>
      </c>
      <c r="E12634" s="525">
        <v>6</v>
      </c>
      <c r="F12634" s="1075">
        <v>11.5</v>
      </c>
      <c r="G12634" s="525">
        <v>1</v>
      </c>
      <c r="H12634" s="961">
        <f>+G12634*F12634</f>
      </c>
      <c r="I12634" s="325">
        <f>+G12634*F12634</f>
      </c>
      <c r="J12634" s="381"/>
      <c r="K12634" s="381"/>
      <c r="L12634" s="381"/>
      <c r="M12634" s="381"/>
      <c r="N12634" s="381"/>
      <c r="O12634" s="381"/>
    </row>
    <row r="12635" spans="1:15" ht="15.75" customHeight="1" x14ac:dyDescent="0.25">
      <c r="A12635" s="524">
        <v>10</v>
      </c>
      <c r="B12635" s="1083" t="s">
        <v>605</v>
      </c>
      <c r="C12635" s="106" t="s">
        <v>443</v>
      </c>
      <c r="D12635" s="525"/>
      <c r="E12635" s="525"/>
      <c r="F12635" s="1075">
        <v>0.5</v>
      </c>
      <c r="G12635" s="654" t="s">
        <v>571</v>
      </c>
      <c r="H12635" s="961"/>
      <c r="I12635" s="325"/>
      <c r="J12635" s="381"/>
      <c r="K12635" s="381"/>
      <c r="L12635" s="381"/>
      <c r="M12635" s="381"/>
      <c r="N12635" s="381"/>
      <c r="O12635" s="381"/>
    </row>
    <row r="12636" spans="1:15" ht="15.75" customHeight="1" x14ac:dyDescent="0.25">
      <c r="A12636" s="524">
        <v>11</v>
      </c>
      <c r="B12636" s="322" t="s">
        <v>166</v>
      </c>
      <c r="C12636" s="106" t="s">
        <v>447</v>
      </c>
      <c r="D12636" s="525">
        <v>4</v>
      </c>
      <c r="E12636" s="525">
        <v>6</v>
      </c>
      <c r="F12636" s="1075">
        <v>23</v>
      </c>
      <c r="G12636" s="525">
        <v>1</v>
      </c>
      <c r="H12636" s="961">
        <f>+G12636*F12636</f>
      </c>
      <c r="I12636" s="325">
        <f>+G12636*F12636</f>
      </c>
      <c r="J12636" s="381"/>
      <c r="K12636" s="381"/>
      <c r="L12636" s="381"/>
      <c r="M12636" s="381"/>
      <c r="N12636" s="381"/>
      <c r="O12636" s="381"/>
    </row>
    <row r="12637" spans="1:15" ht="15.75" customHeight="1" x14ac:dyDescent="0.25">
      <c r="A12637" s="524">
        <v>12</v>
      </c>
      <c r="B12637" s="322" t="s">
        <v>166</v>
      </c>
      <c r="C12637" s="106" t="s">
        <v>447</v>
      </c>
      <c r="D12637" s="525"/>
      <c r="E12637" s="525"/>
      <c r="F12637" s="1075">
        <v>1</v>
      </c>
      <c r="G12637" s="654" t="s">
        <v>571</v>
      </c>
      <c r="H12637" s="961"/>
      <c r="I12637" s="325"/>
      <c r="J12637" s="381"/>
      <c r="K12637" s="381"/>
      <c r="L12637" s="381"/>
      <c r="M12637" s="381"/>
      <c r="N12637" s="381"/>
      <c r="O12637" s="381"/>
    </row>
    <row r="12638" spans="1:15" ht="15.75" customHeight="1" x14ac:dyDescent="0.25">
      <c r="A12638" s="524">
        <v>13</v>
      </c>
      <c r="B12638" s="322" t="s">
        <v>2130</v>
      </c>
      <c r="C12638" s="106" t="s">
        <v>452</v>
      </c>
      <c r="D12638" s="525">
        <v>1</v>
      </c>
      <c r="E12638" s="525">
        <v>4</v>
      </c>
      <c r="F12638" s="1075">
        <f>+E12638*D12638</f>
      </c>
      <c r="G12638" s="251">
        <v>1</v>
      </c>
      <c r="H12638" s="961">
        <f t="shared" ref="H12638:H12639" si="473">+G12638*F12638</f>
      </c>
      <c r="I12638" s="325">
        <f t="shared" ref="I12638:I12639" si="474">+G12638*F12638</f>
      </c>
      <c r="J12638" s="381"/>
      <c r="K12638" s="381"/>
      <c r="L12638" s="381"/>
      <c r="M12638" s="381"/>
      <c r="N12638" s="381"/>
      <c r="O12638" s="381"/>
    </row>
    <row r="12639" spans="1:15" ht="15.75" customHeight="1" x14ac:dyDescent="0.25">
      <c r="A12639" s="524">
        <v>14</v>
      </c>
      <c r="B12639" s="322" t="s">
        <v>2130</v>
      </c>
      <c r="C12639" s="106" t="s">
        <v>452</v>
      </c>
      <c r="D12639" s="525">
        <v>1</v>
      </c>
      <c r="E12639" s="525">
        <v>2</v>
      </c>
      <c r="F12639" s="1075">
        <v>1.75</v>
      </c>
      <c r="G12639" s="251">
        <v>1</v>
      </c>
      <c r="H12639" s="961">
        <f t="shared" si="473"/>
      </c>
      <c r="I12639" s="325">
        <f t="shared" si="474"/>
      </c>
      <c r="J12639" s="381"/>
      <c r="K12639" s="381"/>
      <c r="L12639" s="381"/>
      <c r="M12639" s="381"/>
      <c r="N12639" s="381"/>
      <c r="O12639" s="381"/>
    </row>
    <row r="12640" spans="1:15" ht="15.75" customHeight="1" x14ac:dyDescent="0.25">
      <c r="A12640" s="524">
        <v>15</v>
      </c>
      <c r="B12640" s="322" t="s">
        <v>2130</v>
      </c>
      <c r="C12640" s="106" t="s">
        <v>452</v>
      </c>
      <c r="D12640" s="525"/>
      <c r="E12640" s="525"/>
      <c r="F12640" s="1075">
        <v>0.25</v>
      </c>
      <c r="G12640" s="654" t="s">
        <v>571</v>
      </c>
      <c r="H12640" s="961"/>
      <c r="I12640" s="325"/>
      <c r="J12640" s="381"/>
      <c r="K12640" s="381"/>
      <c r="L12640" s="381"/>
      <c r="M12640" s="381"/>
      <c r="N12640" s="381"/>
      <c r="O12640" s="381"/>
    </row>
    <row r="12641" spans="1:15" ht="15.75" customHeight="1" x14ac:dyDescent="0.25">
      <c r="A12641" s="524">
        <v>16</v>
      </c>
      <c r="B12641" s="322" t="s">
        <v>176</v>
      </c>
      <c r="C12641" s="106" t="s">
        <v>455</v>
      </c>
      <c r="D12641" s="525">
        <v>12</v>
      </c>
      <c r="E12641" s="525">
        <v>6</v>
      </c>
      <c r="F12641" s="1075">
        <v>69</v>
      </c>
      <c r="G12641" s="525">
        <v>1</v>
      </c>
      <c r="H12641" s="961">
        <f>+G12641*F12641</f>
      </c>
      <c r="I12641" s="325">
        <f>+G12641*F12641</f>
      </c>
      <c r="J12641" s="381"/>
      <c r="K12641" s="381"/>
      <c r="L12641" s="381"/>
      <c r="M12641" s="381"/>
      <c r="N12641" s="381"/>
      <c r="O12641" s="381"/>
    </row>
    <row r="12642" spans="1:15" ht="15.75" customHeight="1" x14ac:dyDescent="0.25">
      <c r="A12642" s="524">
        <v>17</v>
      </c>
      <c r="B12642" s="322" t="s">
        <v>176</v>
      </c>
      <c r="C12642" s="106" t="s">
        <v>455</v>
      </c>
      <c r="D12642" s="525"/>
      <c r="E12642" s="525"/>
      <c r="F12642" s="1075">
        <v>3</v>
      </c>
      <c r="G12642" s="654" t="s">
        <v>571</v>
      </c>
      <c r="H12642" s="961"/>
      <c r="I12642" s="325"/>
      <c r="J12642" s="381"/>
      <c r="K12642" s="381"/>
      <c r="L12642" s="381"/>
      <c r="M12642" s="381"/>
      <c r="N12642" s="381"/>
      <c r="O12642" s="381"/>
    </row>
    <row r="12643" spans="1:15" ht="15.75" customHeight="1" x14ac:dyDescent="0.25">
      <c r="A12643" s="524">
        <v>18</v>
      </c>
      <c r="B12643" s="322" t="s">
        <v>181</v>
      </c>
      <c r="C12643" s="525" t="s">
        <v>460</v>
      </c>
      <c r="D12643" s="525">
        <v>8</v>
      </c>
      <c r="E12643" s="525">
        <v>6</v>
      </c>
      <c r="F12643" s="1075">
        <v>46</v>
      </c>
      <c r="G12643" s="525">
        <v>1</v>
      </c>
      <c r="H12643" s="961">
        <f>+G12643*F12643</f>
      </c>
      <c r="I12643" s="325">
        <f>+G12643*F12643</f>
      </c>
      <c r="J12643" s="381"/>
      <c r="K12643" s="381"/>
      <c r="L12643" s="381"/>
      <c r="M12643" s="381"/>
      <c r="N12643" s="381"/>
      <c r="O12643" s="381"/>
    </row>
    <row r="12644" spans="1:15" ht="15.75" customHeight="1" x14ac:dyDescent="0.25">
      <c r="A12644" s="524">
        <v>19</v>
      </c>
      <c r="B12644" s="322" t="s">
        <v>181</v>
      </c>
      <c r="C12644" s="525" t="s">
        <v>460</v>
      </c>
      <c r="D12644" s="525"/>
      <c r="E12644" s="525"/>
      <c r="F12644" s="1075">
        <v>2</v>
      </c>
      <c r="G12644" s="654" t="s">
        <v>571</v>
      </c>
      <c r="H12644" s="961"/>
      <c r="I12644" s="325"/>
      <c r="J12644" s="381"/>
      <c r="K12644" s="381"/>
      <c r="L12644" s="381"/>
      <c r="M12644" s="381"/>
      <c r="N12644" s="381"/>
      <c r="O12644" s="381"/>
    </row>
    <row r="12645" spans="1:15" ht="15.75" customHeight="1" x14ac:dyDescent="0.25">
      <c r="A12645" s="524">
        <v>20</v>
      </c>
      <c r="B12645" s="682" t="s">
        <v>2131</v>
      </c>
      <c r="C12645" s="211" t="s">
        <v>461</v>
      </c>
      <c r="D12645" s="525">
        <v>4</v>
      </c>
      <c r="E12645" s="525">
        <v>6</v>
      </c>
      <c r="F12645" s="1075">
        <v>23</v>
      </c>
      <c r="G12645" s="525">
        <v>1</v>
      </c>
      <c r="H12645" s="961">
        <f>+G12645*F12645</f>
      </c>
      <c r="I12645" s="325">
        <f>+G12645*F12645</f>
      </c>
      <c r="J12645" s="381"/>
      <c r="K12645" s="381"/>
      <c r="L12645" s="381"/>
      <c r="M12645" s="381"/>
      <c r="N12645" s="381"/>
      <c r="O12645" s="381"/>
    </row>
    <row r="12646" spans="1:15" ht="15.75" customHeight="1" x14ac:dyDescent="0.25">
      <c r="A12646" s="524">
        <v>21</v>
      </c>
      <c r="B12646" s="682" t="s">
        <v>2132</v>
      </c>
      <c r="C12646" s="211" t="s">
        <v>461</v>
      </c>
      <c r="D12646" s="525"/>
      <c r="E12646" s="525"/>
      <c r="F12646" s="1075">
        <v>1</v>
      </c>
      <c r="G12646" s="654" t="s">
        <v>571</v>
      </c>
      <c r="H12646" s="961"/>
      <c r="I12646" s="325"/>
      <c r="J12646" s="381"/>
      <c r="K12646" s="381"/>
      <c r="L12646" s="381"/>
      <c r="M12646" s="381"/>
      <c r="N12646" s="381"/>
      <c r="O12646" s="381"/>
    </row>
    <row r="12647" spans="1:15" ht="15.75" customHeight="1" x14ac:dyDescent="0.25">
      <c r="A12647" s="524">
        <v>22</v>
      </c>
      <c r="B12647" s="1083" t="s">
        <v>849</v>
      </c>
      <c r="C12647" s="211" t="s">
        <v>462</v>
      </c>
      <c r="D12647" s="525">
        <v>4</v>
      </c>
      <c r="E12647" s="525">
        <v>6</v>
      </c>
      <c r="F12647" s="1075">
        <v>22</v>
      </c>
      <c r="G12647" s="525">
        <v>1</v>
      </c>
      <c r="H12647" s="961">
        <f>+G12647*F12647</f>
      </c>
      <c r="I12647" s="325">
        <f>+G12647*F12647</f>
      </c>
      <c r="J12647" s="381"/>
      <c r="K12647" s="381"/>
      <c r="L12647" s="381"/>
      <c r="M12647" s="381"/>
      <c r="N12647" s="381"/>
      <c r="O12647" s="381"/>
    </row>
    <row r="12648" spans="1:15" ht="15.75" customHeight="1" x14ac:dyDescent="0.25">
      <c r="A12648" s="524">
        <v>23</v>
      </c>
      <c r="B12648" s="1083" t="s">
        <v>849</v>
      </c>
      <c r="C12648" s="211" t="s">
        <v>462</v>
      </c>
      <c r="D12648" s="525"/>
      <c r="E12648" s="525"/>
      <c r="F12648" s="1075">
        <v>2</v>
      </c>
      <c r="G12648" s="654" t="s">
        <v>571</v>
      </c>
      <c r="H12648" s="961"/>
      <c r="I12648" s="325"/>
      <c r="J12648" s="381"/>
      <c r="K12648" s="381"/>
      <c r="L12648" s="381"/>
      <c r="M12648" s="381"/>
      <c r="N12648" s="381"/>
      <c r="O12648" s="381"/>
    </row>
    <row r="12649" spans="1:15" ht="15.75" customHeight="1" x14ac:dyDescent="0.25">
      <c r="A12649" s="524">
        <v>24</v>
      </c>
      <c r="B12649" s="682" t="s">
        <v>2133</v>
      </c>
      <c r="C12649" s="106" t="s">
        <v>453</v>
      </c>
      <c r="D12649" s="525">
        <v>4</v>
      </c>
      <c r="E12649" s="525">
        <v>6</v>
      </c>
      <c r="F12649" s="1075">
        <v>23</v>
      </c>
      <c r="G12649" s="525">
        <v>1</v>
      </c>
      <c r="H12649" s="961">
        <f>+G12649*F12649</f>
      </c>
      <c r="I12649" s="325">
        <f>+G12649*F12649</f>
      </c>
      <c r="J12649" s="381"/>
      <c r="K12649" s="381"/>
      <c r="L12649" s="381"/>
      <c r="M12649" s="381"/>
      <c r="N12649" s="381"/>
      <c r="O12649" s="381"/>
    </row>
    <row r="12650" spans="1:15" ht="15.75" customHeight="1" x14ac:dyDescent="0.25">
      <c r="A12650" s="524">
        <v>25</v>
      </c>
      <c r="B12650" s="682" t="s">
        <v>2133</v>
      </c>
      <c r="C12650" s="106" t="s">
        <v>453</v>
      </c>
      <c r="D12650" s="525"/>
      <c r="E12650" s="525"/>
      <c r="F12650" s="1075">
        <v>1</v>
      </c>
      <c r="G12650" s="654" t="s">
        <v>571</v>
      </c>
      <c r="H12650" s="961"/>
      <c r="I12650" s="325"/>
      <c r="J12650" s="381"/>
      <c r="K12650" s="381"/>
      <c r="L12650" s="381"/>
      <c r="M12650" s="381"/>
      <c r="N12650" s="381"/>
      <c r="O12650" s="381"/>
    </row>
    <row r="12651" spans="1:15" ht="15.75" customHeight="1" x14ac:dyDescent="0.25">
      <c r="A12651" s="524">
        <v>26</v>
      </c>
      <c r="B12651" s="682" t="s">
        <v>260</v>
      </c>
      <c r="C12651" s="106" t="s">
        <v>459</v>
      </c>
      <c r="D12651" s="525">
        <v>4</v>
      </c>
      <c r="E12651" s="525">
        <v>6</v>
      </c>
      <c r="F12651" s="1075">
        <v>23</v>
      </c>
      <c r="G12651" s="525">
        <v>1</v>
      </c>
      <c r="H12651" s="961">
        <f>+G12651*F12651</f>
      </c>
      <c r="I12651" s="325">
        <f>+G12651*F12651</f>
      </c>
      <c r="J12651" s="381"/>
      <c r="K12651" s="381"/>
      <c r="L12651" s="381"/>
      <c r="M12651" s="381"/>
      <c r="N12651" s="381"/>
      <c r="O12651" s="381"/>
    </row>
    <row r="12652" spans="1:15" ht="15.75" customHeight="1" x14ac:dyDescent="0.25">
      <c r="A12652" s="524">
        <v>27</v>
      </c>
      <c r="B12652" s="682" t="s">
        <v>260</v>
      </c>
      <c r="C12652" s="106" t="s">
        <v>459</v>
      </c>
      <c r="D12652" s="525"/>
      <c r="E12652" s="525"/>
      <c r="F12652" s="1075">
        <v>1</v>
      </c>
      <c r="G12652" s="654" t="s">
        <v>571</v>
      </c>
      <c r="H12652" s="961"/>
      <c r="I12652" s="325"/>
      <c r="J12652" s="381"/>
      <c r="K12652" s="381"/>
      <c r="L12652" s="381"/>
      <c r="M12652" s="381"/>
      <c r="N12652" s="381"/>
      <c r="O12652" s="381"/>
    </row>
    <row r="12653" spans="1:15" ht="15.75" customHeight="1" x14ac:dyDescent="0.25">
      <c r="A12653" s="524">
        <v>28</v>
      </c>
      <c r="B12653" s="323" t="s">
        <v>177</v>
      </c>
      <c r="C12653" s="106" t="s">
        <v>457</v>
      </c>
      <c r="D12653" s="525">
        <v>4</v>
      </c>
      <c r="E12653" s="525">
        <v>6</v>
      </c>
      <c r="F12653" s="1075">
        <v>22</v>
      </c>
      <c r="G12653" s="525">
        <v>1</v>
      </c>
      <c r="H12653" s="961">
        <f>+G12653*F12653</f>
      </c>
      <c r="I12653" s="325">
        <f>+G12653*F12653</f>
      </c>
      <c r="J12653" s="381"/>
      <c r="K12653" s="381"/>
      <c r="L12653" s="381"/>
      <c r="M12653" s="381"/>
      <c r="N12653" s="381"/>
      <c r="O12653" s="381"/>
    </row>
    <row r="12654" spans="1:15" ht="15.75" customHeight="1" x14ac:dyDescent="0.25">
      <c r="A12654" s="524">
        <v>29</v>
      </c>
      <c r="B12654" s="323" t="s">
        <v>177</v>
      </c>
      <c r="C12654" s="106" t="s">
        <v>457</v>
      </c>
      <c r="D12654" s="525"/>
      <c r="E12654" s="525"/>
      <c r="F12654" s="1075">
        <v>2</v>
      </c>
      <c r="G12654" s="654" t="s">
        <v>571</v>
      </c>
      <c r="H12654" s="961"/>
      <c r="I12654" s="325"/>
      <c r="J12654" s="381"/>
      <c r="K12654" s="381"/>
      <c r="L12654" s="381"/>
      <c r="M12654" s="381"/>
      <c r="N12654" s="381"/>
      <c r="O12654" s="381"/>
    </row>
    <row r="12655" spans="1:15" ht="15.75" customHeight="1" x14ac:dyDescent="0.25">
      <c r="A12655" s="524"/>
      <c r="B12655" s="323"/>
      <c r="C12655" s="247"/>
      <c r="D12655" s="679"/>
      <c r="E12655" s="679"/>
      <c r="F12655" s="1084"/>
      <c r="G12655" s="681"/>
      <c r="H12655" s="1085"/>
      <c r="I12655" s="325">
        <f t="shared" ref="I12655:I12659" si="475">+G12655*F12655</f>
      </c>
      <c r="J12655" s="381"/>
      <c r="K12655" s="381"/>
      <c r="L12655" s="381"/>
      <c r="M12655" s="381"/>
      <c r="N12655" s="381"/>
      <c r="O12655" s="381"/>
    </row>
    <row r="12656" spans="1:15" ht="15.75" customHeight="1" x14ac:dyDescent="0.25">
      <c r="A12656" s="1086"/>
      <c r="B12656" s="1087"/>
      <c r="C12656" s="1088" t="s">
        <v>2134</v>
      </c>
      <c r="D12656" s="119">
        <f>SUM(D12626:D12655)</f>
      </c>
      <c r="E12656" s="119"/>
      <c r="F12656" s="1089">
        <f>SUM(F12626:F12655)</f>
      </c>
      <c r="G12656" s="119"/>
      <c r="H12656" s="1090">
        <f>SUM(H12626:H12655)</f>
      </c>
      <c r="I12656" s="325">
        <f t="shared" si="475"/>
      </c>
      <c r="J12656" s="381"/>
      <c r="K12656" s="381"/>
      <c r="L12656" s="381"/>
      <c r="M12656" s="381"/>
      <c r="N12656" s="381"/>
      <c r="O12656" s="381"/>
    </row>
    <row r="12657" spans="1:15" ht="15.75" customHeight="1" x14ac:dyDescent="0.25">
      <c r="A12657" s="36" t="s">
        <v>21</v>
      </c>
      <c r="B12657" s="36"/>
      <c r="C12657" s="36"/>
      <c r="D12657" s="36"/>
      <c r="E12657" s="36"/>
      <c r="F12657" s="36"/>
      <c r="G12657" s="36"/>
      <c r="H12657" s="36"/>
      <c r="I12657" s="325">
        <f t="shared" si="475"/>
      </c>
      <c r="J12657" s="381"/>
      <c r="K12657" s="381"/>
      <c r="L12657" s="381"/>
      <c r="M12657" s="381"/>
      <c r="N12657" s="381"/>
      <c r="O12657" s="381"/>
    </row>
    <row r="12658" spans="1:15" ht="15.75" customHeight="1" x14ac:dyDescent="0.25">
      <c r="A12658" s="17"/>
      <c r="B12658" s="17"/>
      <c r="C12658" s="17"/>
      <c r="D12658" s="18"/>
      <c r="E12658" s="17"/>
      <c r="F12658" s="17"/>
      <c r="G12658" s="17"/>
      <c r="H12658" s="24"/>
      <c r="I12658" s="325">
        <f t="shared" si="475"/>
      </c>
      <c r="J12658" s="381"/>
      <c r="K12658" s="381"/>
      <c r="L12658" s="381"/>
      <c r="M12658" s="381"/>
      <c r="N12658" s="381"/>
      <c r="O12658" s="381"/>
    </row>
    <row r="12659" spans="1:15" ht="15.75" customHeight="1" x14ac:dyDescent="0.25">
      <c r="A12659" s="17"/>
      <c r="B12659" s="17"/>
      <c r="C12659" s="18"/>
      <c r="D12659" s="75"/>
      <c r="E12659" s="36"/>
      <c r="F12659" s="36"/>
      <c r="G12659" s="36"/>
      <c r="H12659" s="25"/>
      <c r="I12659" s="325">
        <f t="shared" si="475"/>
      </c>
      <c r="J12659" s="381"/>
      <c r="K12659" s="381"/>
      <c r="L12659" s="381"/>
      <c r="M12659" s="381"/>
      <c r="N12659" s="381"/>
      <c r="O12659" s="381"/>
    </row>
    <row r="12660" spans="1:15" ht="15.75" customHeight="1" x14ac:dyDescent="0.25">
      <c r="A12660" s="17" t="s">
        <v>28</v>
      </c>
      <c r="B12660" s="17"/>
      <c r="C12660" s="17"/>
      <c r="D12660" s="18"/>
      <c r="E12660" s="17"/>
      <c r="F12660" s="19" t="s">
        <v>24</v>
      </c>
      <c r="G12660" s="21" t="s">
        <v>1602</v>
      </c>
      <c r="H12660" s="22"/>
      <c r="I12660" s="325"/>
      <c r="J12660" s="381"/>
      <c r="K12660" s="381"/>
      <c r="L12660" s="381"/>
      <c r="M12660" s="381"/>
      <c r="N12660" s="381"/>
      <c r="O12660" s="381"/>
    </row>
    <row r="12661" spans="1:15" ht="15.75" customHeight="1" x14ac:dyDescent="0.25">
      <c r="A12661" s="17" t="inlineStr">
        <is>
          <t>Dealer-009</t>
        </is>
      </c>
      <c r="B12661" s="17"/>
      <c r="C12661" s="17" t="inlineStr">
        <is>
          <t>ATTN: Contact-001</t>
        </is>
      </c>
      <c r="D12661" s="18"/>
      <c r="E12661" s="17"/>
      <c r="F12661" s="19" t="s">
        <v>29</v>
      </c>
      <c r="G12661" s="17" t="s">
        <v>1611</v>
      </c>
      <c r="H12661" s="18"/>
      <c r="I12661" s="325"/>
      <c r="J12661" s="381"/>
      <c r="K12661" s="381"/>
      <c r="L12661" s="381"/>
      <c r="M12661" s="381"/>
      <c r="N12661" s="381"/>
      <c r="O12661" s="381"/>
    </row>
    <row r="12662" spans="1:15" ht="15.75" customHeight="1" x14ac:dyDescent="0.25">
      <c r="A12662" s="17" t="inlineStr">
        <is>
          <t>Address line (redacted)</t>
        </is>
      </c>
      <c r="B12662" s="17"/>
      <c r="C12662" s="17"/>
      <c r="D12662" s="138"/>
      <c r="E12662" s="138"/>
      <c r="F12662" s="18"/>
      <c r="G12662" s="17"/>
      <c r="H12662" s="25"/>
      <c r="I12662" s="325">
        <f t="shared" ref="I12662:I12668" si="476">+G12662*F12662</f>
      </c>
      <c r="J12662" s="381"/>
      <c r="K12662" s="381"/>
      <c r="L12662" s="381"/>
      <c r="M12662" s="381"/>
      <c r="N12662" s="381"/>
      <c r="O12662" s="381"/>
    </row>
    <row r="12663" spans="1:15" ht="15.75" customHeight="1" x14ac:dyDescent="0.25">
      <c r="A12663" s="17" t="inlineStr">
        <is>
          <t>Address line (redacted)</t>
        </is>
      </c>
      <c r="B12663" s="17"/>
      <c r="C12663" s="17"/>
      <c r="D12663" s="1076" t="s">
        <v>644</v>
      </c>
      <c r="E12663" s="1077"/>
      <c r="F12663" s="1078"/>
      <c r="G12663" s="17"/>
      <c r="H12663" s="25"/>
      <c r="I12663" s="325">
        <f t="shared" si="476"/>
      </c>
      <c r="J12663" s="381"/>
      <c r="K12663" s="381"/>
      <c r="L12663" s="381"/>
      <c r="M12663" s="381"/>
      <c r="N12663" s="381"/>
      <c r="O12663" s="381"/>
    </row>
    <row r="12664" spans="1:15" ht="15.75" customHeight="1" x14ac:dyDescent="0.25">
      <c r="A12664" s="17"/>
      <c r="B12664" s="17"/>
      <c r="C12664" s="138"/>
      <c r="D12664" s="1079"/>
      <c r="E12664" s="1080"/>
      <c r="F12664" s="1081"/>
      <c r="G12664" s="17"/>
      <c r="H12664" s="25"/>
      <c r="I12664" s="325">
        <f t="shared" si="476"/>
      </c>
      <c r="J12664" s="381"/>
      <c r="K12664" s="381"/>
      <c r="L12664" s="381"/>
      <c r="M12664" s="381"/>
      <c r="N12664" s="381"/>
      <c r="O12664" s="381"/>
    </row>
    <row r="12665" spans="1:15" ht="15.75" customHeight="1" x14ac:dyDescent="0.25">
      <c r="A12665" s="17" t="s">
        <v>34</v>
      </c>
      <c r="B12665" s="17"/>
      <c r="C12665" s="17"/>
      <c r="D12665" s="18"/>
      <c r="E12665" s="17"/>
      <c r="F12665" s="18"/>
      <c r="G12665" s="17"/>
      <c r="H12665" s="25"/>
      <c r="I12665" s="325">
        <f t="shared" si="476"/>
      </c>
      <c r="J12665" s="381"/>
      <c r="K12665" s="381"/>
      <c r="L12665" s="381"/>
      <c r="M12665" s="381"/>
      <c r="N12665" s="381"/>
      <c r="O12665" s="381"/>
    </row>
    <row r="12666" spans="1:15" ht="15.75" customHeight="1" x14ac:dyDescent="0.25">
      <c r="A12666" s="17" t="s">
        <v>35</v>
      </c>
      <c r="B12666" s="17"/>
      <c r="C12666" s="17"/>
      <c r="D12666" s="18"/>
      <c r="E12666" s="17"/>
      <c r="F12666" s="18"/>
      <c r="G12666" s="17"/>
      <c r="H12666" s="25"/>
      <c r="I12666" s="325">
        <f t="shared" si="476"/>
      </c>
      <c r="J12666" s="381"/>
      <c r="K12666" s="381"/>
      <c r="L12666" s="381"/>
      <c r="M12666" s="381"/>
      <c r="N12666" s="381"/>
      <c r="O12666" s="381"/>
    </row>
    <row r="12667" spans="1:15" ht="15.75" customHeight="1" x14ac:dyDescent="0.25">
      <c r="A12667" s="17" t="s">
        <v>36</v>
      </c>
      <c r="B12667" s="17"/>
      <c r="C12667" s="17"/>
      <c r="D12667" s="18"/>
      <c r="E12667" s="17"/>
      <c r="F12667" s="18"/>
      <c r="G12667" s="17"/>
      <c r="H12667" s="25"/>
      <c r="I12667" s="325">
        <f t="shared" si="476"/>
      </c>
      <c r="J12667" s="381"/>
      <c r="K12667" s="381"/>
      <c r="L12667" s="381"/>
      <c r="M12667" s="381"/>
      <c r="N12667" s="381"/>
      <c r="O12667" s="381"/>
    </row>
    <row r="12668" spans="1:15" ht="15.75" customHeight="1" x14ac:dyDescent="0.25">
      <c r="A12668" s="17"/>
      <c r="B12668" s="17"/>
      <c r="C12668" s="17"/>
      <c r="D12668" s="18"/>
      <c r="E12668" s="17"/>
      <c r="F12668" s="18"/>
      <c r="G12668" s="17"/>
      <c r="H12668" s="25"/>
      <c r="I12668" s="325">
        <f t="shared" si="476"/>
      </c>
      <c r="J12668" s="381"/>
      <c r="K12668" s="381"/>
      <c r="L12668" s="381"/>
      <c r="M12668" s="381"/>
      <c r="N12668" s="381"/>
      <c r="O12668" s="381"/>
    </row>
    <row r="12669" spans="1:15" ht="15.75" customHeight="1" x14ac:dyDescent="0.25">
      <c r="A12669" s="26" t="s">
        <v>37</v>
      </c>
      <c r="B12669" s="27" t="s">
        <v>38</v>
      </c>
      <c r="C12669" s="27"/>
      <c r="D12669" s="1043" t="s">
        <v>39</v>
      </c>
      <c r="E12669" s="29" t="s">
        <v>40</v>
      </c>
      <c r="F12669" s="30" t="s">
        <v>41</v>
      </c>
      <c r="G12669" s="31" t="s">
        <v>42</v>
      </c>
      <c r="H12669" s="33" t="s">
        <v>43</v>
      </c>
      <c r="I12669" s="325"/>
      <c r="J12669" s="381"/>
      <c r="K12669" s="381"/>
      <c r="L12669" s="381"/>
      <c r="M12669" s="381"/>
      <c r="N12669" s="381"/>
      <c r="O12669" s="381"/>
    </row>
    <row r="12670" spans="1:15" ht="15.75" customHeight="1" x14ac:dyDescent="0.25">
      <c r="A12670" s="524"/>
      <c r="B12670" s="323"/>
      <c r="C12670" s="106"/>
      <c r="D12670" s="525"/>
      <c r="E12670" s="525"/>
      <c r="F12670" s="1075"/>
      <c r="G12670" s="654"/>
      <c r="H12670" s="961"/>
      <c r="I12670" s="325">
        <f t="shared" ref="I12670:I12672" si="477">+G12670*F12670</f>
      </c>
      <c r="J12670" s="381"/>
      <c r="K12670" s="381"/>
      <c r="L12670" s="381"/>
      <c r="M12670" s="381"/>
      <c r="N12670" s="381"/>
      <c r="O12670" s="381"/>
    </row>
    <row r="12671" spans="1:15" ht="15.75" customHeight="1" x14ac:dyDescent="0.25">
      <c r="A12671" s="524"/>
      <c r="B12671" s="323"/>
      <c r="C12671" s="106"/>
      <c r="D12671" s="525"/>
      <c r="E12671" s="525"/>
      <c r="F12671" s="1075"/>
      <c r="G12671" s="654"/>
      <c r="H12671" s="961"/>
      <c r="I12671" s="325">
        <f t="shared" si="477"/>
      </c>
      <c r="J12671" s="381"/>
      <c r="K12671" s="381"/>
      <c r="L12671" s="381"/>
      <c r="M12671" s="381"/>
      <c r="N12671" s="381"/>
      <c r="O12671" s="381"/>
    </row>
    <row r="12672" spans="1:15" ht="15.75" customHeight="1" x14ac:dyDescent="0.25">
      <c r="A12672" s="524">
        <v>30</v>
      </c>
      <c r="B12672" s="682" t="s">
        <v>265</v>
      </c>
      <c r="C12672" s="106" t="s">
        <v>464</v>
      </c>
      <c r="D12672" s="525">
        <v>16</v>
      </c>
      <c r="E12672" s="525">
        <v>6</v>
      </c>
      <c r="F12672" s="1075">
        <f>22*4</f>
      </c>
      <c r="G12672" s="525">
        <v>1</v>
      </c>
      <c r="H12672" s="961">
        <f>+G12672*F12672</f>
      </c>
      <c r="I12672" s="325">
        <f t="shared" si="477"/>
      </c>
      <c r="J12672" s="381"/>
      <c r="K12672" s="381"/>
      <c r="L12672" s="381"/>
      <c r="M12672" s="381"/>
      <c r="N12672" s="381"/>
      <c r="O12672" s="381"/>
    </row>
    <row r="12673" spans="1:15" ht="15.75" customHeight="1" x14ac:dyDescent="0.25">
      <c r="A12673" s="524">
        <v>31</v>
      </c>
      <c r="B12673" s="682" t="s">
        <v>265</v>
      </c>
      <c r="C12673" s="106" t="s">
        <v>464</v>
      </c>
      <c r="D12673" s="525"/>
      <c r="E12673" s="525"/>
      <c r="F12673" s="1075">
        <f>2*4</f>
      </c>
      <c r="G12673" s="654" t="s">
        <v>571</v>
      </c>
      <c r="H12673" s="961"/>
      <c r="I12673" s="325"/>
      <c r="J12673" s="381"/>
      <c r="K12673" s="381"/>
      <c r="L12673" s="381"/>
      <c r="M12673" s="381"/>
      <c r="N12673" s="381"/>
      <c r="O12673" s="381"/>
    </row>
    <row r="12674" spans="1:15" ht="15.75" customHeight="1" x14ac:dyDescent="0.25">
      <c r="A12674" s="524">
        <v>32</v>
      </c>
      <c r="B12674" s="651" t="s">
        <v>252</v>
      </c>
      <c r="C12674" s="106" t="s">
        <v>450</v>
      </c>
      <c r="D12674" s="525">
        <v>4</v>
      </c>
      <c r="E12674" s="525">
        <v>6</v>
      </c>
      <c r="F12674" s="1075">
        <v>23</v>
      </c>
      <c r="G12674" s="525">
        <v>1</v>
      </c>
      <c r="H12674" s="961">
        <f>+G12674*F12674</f>
      </c>
      <c r="I12674" s="325">
        <f>+G12674*F12674</f>
      </c>
      <c r="J12674" s="381"/>
      <c r="K12674" s="381"/>
      <c r="L12674" s="381"/>
      <c r="M12674" s="381"/>
      <c r="N12674" s="381"/>
      <c r="O12674" s="381"/>
    </row>
    <row r="12675" spans="1:15" ht="15.75" customHeight="1" x14ac:dyDescent="0.25">
      <c r="A12675" s="524">
        <v>33</v>
      </c>
      <c r="B12675" s="651" t="s">
        <v>252</v>
      </c>
      <c r="C12675" s="106" t="s">
        <v>450</v>
      </c>
      <c r="D12675" s="525"/>
      <c r="E12675" s="525"/>
      <c r="F12675" s="1075">
        <v>1</v>
      </c>
      <c r="G12675" s="654" t="s">
        <v>571</v>
      </c>
      <c r="H12675" s="961"/>
      <c r="I12675" s="325"/>
      <c r="J12675" s="381"/>
      <c r="K12675" s="381"/>
      <c r="L12675" s="381"/>
      <c r="M12675" s="381"/>
      <c r="N12675" s="381"/>
      <c r="O12675" s="381"/>
    </row>
    <row r="12676" spans="1:15" ht="15.75" customHeight="1" x14ac:dyDescent="0.25">
      <c r="A12676" s="524">
        <v>34</v>
      </c>
      <c r="B12676" s="682" t="s">
        <v>264</v>
      </c>
      <c r="C12676" s="106" t="s">
        <v>463</v>
      </c>
      <c r="D12676" s="525">
        <v>3</v>
      </c>
      <c r="E12676" s="525">
        <v>6</v>
      </c>
      <c r="F12676" s="1074">
        <v>14.38</v>
      </c>
      <c r="G12676" s="525">
        <v>1</v>
      </c>
      <c r="H12676" s="961">
        <f>+G12676*F12676</f>
      </c>
      <c r="I12676" s="325">
        <f>+G12676*F12676</f>
      </c>
      <c r="J12676" s="381"/>
      <c r="K12676" s="381"/>
      <c r="L12676" s="381"/>
      <c r="M12676" s="381"/>
      <c r="N12676" s="381"/>
      <c r="O12676" s="381"/>
    </row>
    <row r="12677" spans="1:15" ht="15.75" customHeight="1" x14ac:dyDescent="0.25">
      <c r="A12677" s="524">
        <v>35</v>
      </c>
      <c r="B12677" s="682" t="s">
        <v>264</v>
      </c>
      <c r="C12677" s="106" t="s">
        <v>463</v>
      </c>
      <c r="D12677" s="525"/>
      <c r="E12677" s="1091" t="s">
        <v>2135</v>
      </c>
      <c r="F12677" s="1075">
        <v>0.62</v>
      </c>
      <c r="G12677" s="654" t="s">
        <v>571</v>
      </c>
      <c r="H12677" s="961"/>
      <c r="I12677" s="325"/>
      <c r="J12677" s="381"/>
      <c r="K12677" s="381"/>
      <c r="L12677" s="381"/>
      <c r="M12677" s="381"/>
      <c r="N12677" s="381"/>
      <c r="O12677" s="381"/>
    </row>
    <row r="12678" spans="1:15" ht="15.75" customHeight="1" x14ac:dyDescent="0.25">
      <c r="A12678" s="524">
        <v>36</v>
      </c>
      <c r="B12678" s="323" t="s">
        <v>2136</v>
      </c>
      <c r="C12678" s="106" t="s">
        <v>424</v>
      </c>
      <c r="D12678" s="525">
        <v>4</v>
      </c>
      <c r="E12678" s="525">
        <v>6</v>
      </c>
      <c r="F12678" s="1075">
        <v>23</v>
      </c>
      <c r="G12678" s="525">
        <v>1</v>
      </c>
      <c r="H12678" s="961">
        <f>+G12678*F12678</f>
      </c>
      <c r="I12678" s="325">
        <f>+G12678*F12678</f>
      </c>
      <c r="J12678" s="381"/>
      <c r="K12678" s="381"/>
      <c r="L12678" s="381"/>
      <c r="M12678" s="381"/>
      <c r="N12678" s="381"/>
      <c r="O12678" s="381"/>
    </row>
    <row r="12679" spans="1:15" ht="15.75" customHeight="1" x14ac:dyDescent="0.25">
      <c r="A12679" s="524">
        <v>37</v>
      </c>
      <c r="B12679" s="323" t="s">
        <v>2136</v>
      </c>
      <c r="C12679" s="106" t="s">
        <v>424</v>
      </c>
      <c r="D12679" s="525"/>
      <c r="E12679" s="525"/>
      <c r="F12679" s="1075">
        <v>1</v>
      </c>
      <c r="G12679" s="654" t="s">
        <v>571</v>
      </c>
      <c r="H12679" s="961"/>
      <c r="I12679" s="325"/>
      <c r="J12679" s="381"/>
      <c r="K12679" s="381"/>
      <c r="L12679" s="381"/>
      <c r="M12679" s="381"/>
      <c r="N12679" s="381"/>
      <c r="O12679" s="381"/>
    </row>
    <row r="12680" spans="1:15" ht="15.75" customHeight="1" x14ac:dyDescent="0.25">
      <c r="A12680" s="524"/>
      <c r="B12680" s="79" t="s">
        <v>2137</v>
      </c>
      <c r="C12680" s="80"/>
      <c r="D12680" s="525"/>
      <c r="E12680" s="525"/>
      <c r="F12680" s="1075"/>
      <c r="G12680" s="251"/>
      <c r="H12680" s="961"/>
      <c r="I12680" s="325">
        <f t="shared" ref="I12680:I12681" si="478">+G12680*F12680</f>
      </c>
      <c r="J12680" s="381"/>
      <c r="K12680" s="381"/>
      <c r="L12680" s="381"/>
      <c r="M12680" s="381"/>
      <c r="N12680" s="381"/>
      <c r="O12680" s="381"/>
    </row>
    <row r="12681" spans="1:15" ht="15.75" customHeight="1" x14ac:dyDescent="0.25">
      <c r="A12681" s="524">
        <v>38</v>
      </c>
      <c r="B12681" s="323" t="s">
        <v>2138</v>
      </c>
      <c r="C12681" s="805"/>
      <c r="D12681" s="525">
        <v>5</v>
      </c>
      <c r="E12681" s="525">
        <v>10</v>
      </c>
      <c r="F12681" s="1075">
        <v>42</v>
      </c>
      <c r="G12681" s="251">
        <v>1</v>
      </c>
      <c r="H12681" s="961">
        <f>+G12681*F12681</f>
      </c>
      <c r="I12681" s="325">
        <f t="shared" si="478"/>
      </c>
      <c r="J12681" s="381"/>
      <c r="K12681" s="381"/>
      <c r="L12681" s="381"/>
      <c r="M12681" s="381"/>
      <c r="N12681" s="381"/>
      <c r="O12681" s="381"/>
    </row>
    <row r="12682" spans="1:15" ht="15.75" customHeight="1" x14ac:dyDescent="0.25">
      <c r="A12682" s="524">
        <v>39</v>
      </c>
      <c r="B12682" s="323" t="s">
        <v>2138</v>
      </c>
      <c r="C12682" s="805"/>
      <c r="D12682" s="525"/>
      <c r="E12682" s="525"/>
      <c r="F12682" s="1075">
        <v>8</v>
      </c>
      <c r="G12682" s="654" t="s">
        <v>571</v>
      </c>
      <c r="H12682" s="961"/>
      <c r="I12682" s="325"/>
      <c r="J12682" s="381"/>
      <c r="K12682" s="381"/>
      <c r="L12682" s="381"/>
      <c r="M12682" s="381"/>
      <c r="N12682" s="381"/>
      <c r="O12682" s="381"/>
    </row>
    <row r="12683" spans="1:15" ht="15.75" customHeight="1" x14ac:dyDescent="0.25">
      <c r="A12683" s="524">
        <v>40</v>
      </c>
      <c r="B12683" s="323" t="s">
        <v>2139</v>
      </c>
      <c r="C12683" s="805"/>
      <c r="D12683" s="525">
        <v>1</v>
      </c>
      <c r="E12683" s="525">
        <v>5</v>
      </c>
      <c r="F12683" s="1075">
        <v>5</v>
      </c>
      <c r="G12683" s="251">
        <v>1</v>
      </c>
      <c r="H12683" s="961">
        <f>+G12683*F12683</f>
      </c>
      <c r="I12683" s="325">
        <f t="shared" ref="I12683:I12685" si="479">+G12683*F12683</f>
      </c>
      <c r="J12683" s="381"/>
      <c r="K12683" s="381"/>
      <c r="L12683" s="381"/>
      <c r="M12683" s="381"/>
      <c r="N12683" s="381"/>
      <c r="O12683" s="381"/>
    </row>
    <row r="12684" spans="1:15" ht="15.75" customHeight="1" x14ac:dyDescent="0.25">
      <c r="A12684" s="524"/>
      <c r="B12684" s="79" t="s">
        <v>2140</v>
      </c>
      <c r="C12684" s="80"/>
      <c r="D12684" s="525"/>
      <c r="E12684" s="525"/>
      <c r="F12684" s="1075"/>
      <c r="G12684" s="251"/>
      <c r="H12684" s="961"/>
      <c r="I12684" s="325">
        <f t="shared" si="479"/>
      </c>
      <c r="J12684" s="381"/>
      <c r="K12684" s="381"/>
      <c r="L12684" s="381"/>
      <c r="M12684" s="381"/>
      <c r="N12684" s="381"/>
      <c r="O12684" s="381"/>
    </row>
    <row r="12685" spans="1:15" ht="15.75" customHeight="1" x14ac:dyDescent="0.25">
      <c r="A12685" s="524">
        <v>41</v>
      </c>
      <c r="B12685" s="323" t="s">
        <v>251</v>
      </c>
      <c r="C12685" s="805" t="s">
        <v>483</v>
      </c>
      <c r="D12685" s="525">
        <v>1</v>
      </c>
      <c r="E12685" s="525" t="s">
        <v>2091</v>
      </c>
      <c r="F12685" s="1075">
        <f>96*2</f>
      </c>
      <c r="G12685" s="251">
        <v>1</v>
      </c>
      <c r="H12685" s="961">
        <f>+G12685*F12685</f>
      </c>
      <c r="I12685" s="325">
        <f t="shared" si="479"/>
      </c>
      <c r="J12685" s="381"/>
      <c r="K12685" s="381"/>
      <c r="L12685" s="381"/>
      <c r="M12685" s="381"/>
      <c r="N12685" s="381"/>
      <c r="O12685" s="381"/>
    </row>
    <row r="12686" spans="1:15" ht="15.75" customHeight="1" x14ac:dyDescent="0.25">
      <c r="A12686" s="524">
        <v>42</v>
      </c>
      <c r="B12686" s="323" t="s">
        <v>251</v>
      </c>
      <c r="C12686" s="805" t="s">
        <v>483</v>
      </c>
      <c r="D12686" s="525"/>
      <c r="E12686" s="525"/>
      <c r="F12686" s="1075">
        <v>8</v>
      </c>
      <c r="G12686" s="654" t="s">
        <v>571</v>
      </c>
      <c r="H12686" s="961"/>
      <c r="I12686" s="325"/>
      <c r="J12686" s="381"/>
      <c r="K12686" s="381"/>
      <c r="L12686" s="381"/>
      <c r="M12686" s="381"/>
      <c r="N12686" s="381"/>
      <c r="O12686" s="381"/>
    </row>
    <row r="12687" spans="1:15" ht="15.75" customHeight="1" x14ac:dyDescent="0.25">
      <c r="A12687" s="524"/>
      <c r="B12687" s="323"/>
      <c r="C12687" s="805"/>
      <c r="D12687" s="525"/>
      <c r="E12687" s="525"/>
      <c r="F12687" s="1075"/>
      <c r="G12687" s="251"/>
      <c r="H12687" s="961"/>
      <c r="I12687" s="325">
        <f t="shared" ref="I12687:I12690" si="480">+G12687*F12687</f>
      </c>
      <c r="J12687" s="381"/>
      <c r="K12687" s="381"/>
      <c r="L12687" s="381"/>
      <c r="M12687" s="381"/>
      <c r="N12687" s="381"/>
      <c r="O12687" s="381"/>
    </row>
    <row r="12688" spans="1:15" ht="15.75" customHeight="1" x14ac:dyDescent="0.25">
      <c r="A12688" s="524"/>
      <c r="B12688" s="323"/>
      <c r="C12688" s="805"/>
      <c r="D12688" s="525"/>
      <c r="E12688" s="525"/>
      <c r="F12688" s="1075"/>
      <c r="G12688" s="251"/>
      <c r="H12688" s="961"/>
      <c r="I12688" s="325">
        <f t="shared" si="480"/>
      </c>
      <c r="J12688" s="381"/>
      <c r="K12688" s="381"/>
      <c r="L12688" s="381"/>
      <c r="M12688" s="381"/>
      <c r="N12688" s="381"/>
      <c r="O12688" s="381"/>
    </row>
    <row r="12689" spans="1:15" ht="15.75" customHeight="1" x14ac:dyDescent="0.25">
      <c r="A12689" s="524"/>
      <c r="B12689" s="323"/>
      <c r="C12689" s="805"/>
      <c r="D12689" s="525"/>
      <c r="E12689" s="525"/>
      <c r="F12689" s="1075"/>
      <c r="G12689" s="251"/>
      <c r="H12689" s="961"/>
      <c r="I12689" s="325">
        <f t="shared" si="480"/>
      </c>
      <c r="J12689" s="381"/>
      <c r="K12689" s="381"/>
      <c r="L12689" s="381"/>
      <c r="M12689" s="381"/>
      <c r="N12689" s="381"/>
      <c r="O12689" s="381"/>
    </row>
    <row r="12690" spans="1:15" ht="15.75" customHeight="1" x14ac:dyDescent="0.25">
      <c r="A12690" s="47"/>
      <c r="B12690" s="51"/>
      <c r="C12690" s="1031"/>
      <c r="D12690" s="50"/>
      <c r="E12690" s="50"/>
      <c r="F12690" s="50"/>
      <c r="G12690" s="43"/>
      <c r="H12690" s="81"/>
      <c r="I12690" s="325">
        <f t="shared" si="480"/>
      </c>
    </row>
    <row r="12691" spans="1:15" ht="15.75" customHeight="1" x14ac:dyDescent="0.25">
      <c r="A12691" s="62"/>
      <c r="B12691" s="63"/>
      <c r="C12691" s="64" t="s">
        <v>58</v>
      </c>
      <c r="D12691" s="328">
        <f>+D12685+D12683+D12681+D12678+D12676+D12674+D12672+D12656</f>
      </c>
      <c r="E12691" s="65"/>
      <c r="F12691" s="328">
        <f>+F12685+F12683+F12681+F12678+F12676+F12674+F12672+F12656</f>
      </c>
      <c r="G12691" s="67"/>
      <c r="H12691" s="328">
        <f>+H12685+H12683+H12681+H12678+H12676+H12674+H12672+H12656</f>
      </c>
      <c r="I12691" s="1092">
        <f>SUM(I12626:I12690)</f>
      </c>
    </row>
    <row r="12692" spans="1:15" ht="15.75" customHeight="1" x14ac:dyDescent="0.25">
      <c r="A12692" s="69"/>
      <c r="B12692" s="70"/>
      <c r="C12692" s="70"/>
      <c r="D12692" s="71"/>
      <c r="E12692" s="70"/>
      <c r="F12692" s="72"/>
      <c r="G12692" s="73"/>
      <c r="H12692" s="74"/>
    </row>
    <row r="12693" spans="1:15" ht="15.75" customHeight="1" x14ac:dyDescent="0.25">
      <c r="A12693" s="85" t="s">
        <v>72</v>
      </c>
      <c r="B12693" s="85"/>
      <c r="C12693" s="85"/>
      <c r="D12693" s="85"/>
      <c r="E12693" s="85"/>
      <c r="F12693" s="85"/>
      <c r="G12693" s="85"/>
      <c r="H12693" s="85"/>
    </row>
    <row r="12694" spans="1:15" ht="15.75" customHeight="1" x14ac:dyDescent="0.25">
      <c r="A12694" s="76"/>
      <c r="B12694" s="76"/>
      <c r="C12694" s="76"/>
      <c r="D12694" s="77" t="s">
        <v>59</v>
      </c>
      <c r="E12694" s="76" t="s">
        <v>60</v>
      </c>
      <c r="F12694" s="76"/>
      <c r="G12694" s="17"/>
      <c r="H12694" s="25"/>
    </row>
    <row r="12695" spans="1:15" ht="15.75" customHeight="1" x14ac:dyDescent="0.25">
      <c r="A12695" s="17"/>
      <c r="B12695" s="17"/>
      <c r="C12695" s="17"/>
      <c r="D12695" s="18"/>
      <c r="E12695" s="17"/>
      <c r="F12695" s="17"/>
      <c r="G12695" s="17"/>
      <c r="H12695" s="25"/>
    </row>
    <row r="12696" spans="1:15" ht="15.75" customHeight="1" x14ac:dyDescent="0.25">
      <c r="A12696" s="76"/>
      <c r="B12696" s="76"/>
      <c r="C12696" s="76"/>
      <c r="D12696" s="77"/>
      <c r="E12696" s="76" t="s">
        <v>61</v>
      </c>
      <c r="F12696" s="76"/>
      <c r="G12696" s="17"/>
      <c r="H12696" s="25"/>
    </row>
    <row r="12697" spans="1:15" ht="15.75" customHeight="1" x14ac:dyDescent="0.25">
      <c r="D12697" s="9"/>
      <c r="H12697" s="9"/>
    </row>
    <row r="12698" spans="1:15" ht="15.75" customHeight="1" x14ac:dyDescent="0.25">
      <c r="D12698" s="9"/>
      <c r="H12698" s="9"/>
    </row>
    <row r="12699" spans="1:15" ht="15.75" customHeight="1" x14ac:dyDescent="0.25">
      <c r="D12699" s="9"/>
      <c r="H12699" s="9"/>
    </row>
    <row r="12700" spans="1:15" ht="15.75" customHeight="1" x14ac:dyDescent="0.25">
      <c r="D12700" s="9"/>
      <c r="H12700" s="9"/>
    </row>
    <row r="12701" spans="1:15" ht="15.75" customHeight="1" x14ac:dyDescent="0.25">
      <c r="D12701" s="9"/>
      <c r="H12701" s="9"/>
    </row>
    <row r="12702" spans="1:15" ht="15.75" customHeight="1" x14ac:dyDescent="0.25">
      <c r="D12702" s="9"/>
      <c r="H12702" s="9"/>
    </row>
    <row r="12703" spans="1:15" ht="15.75" customHeight="1" x14ac:dyDescent="0.25">
      <c r="D12703" s="9"/>
      <c r="H12703" s="9"/>
    </row>
    <row r="12704" spans="1:15" ht="15.75" customHeight="1" x14ac:dyDescent="0.25">
      <c r="A12704" s="36" t="s">
        <v>21</v>
      </c>
      <c r="B12704" s="36"/>
      <c r="C12704" s="36"/>
      <c r="D12704" s="36"/>
      <c r="E12704" s="36"/>
      <c r="F12704" s="36"/>
      <c r="G12704" s="36"/>
      <c r="H12704" s="36"/>
    </row>
    <row r="12705" spans="1:8" ht="15.75" customHeight="1" x14ac:dyDescent="0.25">
      <c r="A12705" s="17"/>
      <c r="B12705" s="17"/>
      <c r="C12705" s="17"/>
      <c r="D12705" s="18"/>
      <c r="E12705" s="17"/>
      <c r="F12705" s="17"/>
      <c r="G12705" s="17"/>
      <c r="H12705" s="24"/>
    </row>
    <row r="12706" spans="1:8" ht="15.75" customHeight="1" x14ac:dyDescent="0.25">
      <c r="A12706" s="17"/>
      <c r="B12706" s="17"/>
      <c r="C12706" s="18"/>
      <c r="D12706" s="75"/>
      <c r="E12706" s="36"/>
      <c r="F12706" s="36"/>
      <c r="G12706" s="36"/>
      <c r="H12706" s="25"/>
    </row>
    <row r="12707" spans="1:8" ht="15.75" customHeight="1" x14ac:dyDescent="0.25">
      <c r="A12707" s="17" t="s">
        <v>28</v>
      </c>
      <c r="B12707" s="17"/>
      <c r="C12707" s="86"/>
      <c r="D12707" s="18"/>
      <c r="E12707" s="17"/>
      <c r="F12707" s="19" t="s">
        <v>24</v>
      </c>
      <c r="G12707" s="21" t="s">
        <v>2142</v>
      </c>
      <c r="H12707" s="22"/>
    </row>
    <row r="12708" spans="1:8" ht="15.75" customHeight="1" x14ac:dyDescent="0.3">
      <c r="A12708" s="87" t="inlineStr">
        <is>
          <t>Dealer-002</t>
        </is>
      </c>
      <c r="B12708" s="87"/>
      <c r="C12708" s="86"/>
      <c r="D12708" s="18"/>
      <c r="E12708" s="17"/>
      <c r="F12708" s="19" t="s">
        <v>29</v>
      </c>
      <c r="G12708" s="17" t="s">
        <v>1614</v>
      </c>
      <c r="H12708" s="18"/>
    </row>
    <row r="12709" spans="1:8" ht="15.75" customHeight="1" x14ac:dyDescent="0.3">
      <c r="A12709" s="87" t="inlineStr">
        <is>
          <t>Address line (redacted)</t>
        </is>
      </c>
      <c r="B12709" s="87"/>
      <c r="C12709" s="138"/>
      <c r="D12709" s="138"/>
      <c r="E12709" s="138"/>
      <c r="F12709" s="18"/>
      <c r="G12709" s="17"/>
      <c r="H12709" s="25"/>
    </row>
    <row r="12710" spans="1:8" ht="15.75" customHeight="1" x14ac:dyDescent="0.3">
      <c r="A12710" s="87" t="inlineStr">
        <is>
          <t>Address line (redacted)</t>
        </is>
      </c>
      <c r="B12710" s="87"/>
      <c r="C12710" s="138"/>
      <c r="D12710" s="138"/>
      <c r="E12710" s="138"/>
      <c r="F12710" s="18"/>
      <c r="G12710" s="17"/>
      <c r="H12710" s="25"/>
    </row>
    <row r="12711" spans="1:8" ht="15.75" customHeight="1" x14ac:dyDescent="0.25">
      <c r="A12711" s="17"/>
      <c r="B12711" s="17"/>
      <c r="C12711" s="138"/>
      <c r="D12711" s="138"/>
      <c r="E12711" s="138"/>
      <c r="F12711" s="18"/>
      <c r="G12711" s="17"/>
      <c r="H12711" s="25"/>
    </row>
    <row r="12712" spans="1:8" ht="15.75" customHeight="1" x14ac:dyDescent="0.25">
      <c r="A12712" s="17" t="s">
        <v>34</v>
      </c>
      <c r="B12712" s="17"/>
      <c r="C12712" s="17"/>
      <c r="D12712" s="18"/>
      <c r="E12712" s="17"/>
      <c r="F12712" s="18"/>
      <c r="G12712" s="17"/>
      <c r="H12712" s="25"/>
    </row>
    <row r="12713" spans="1:8" ht="15.75" customHeight="1" x14ac:dyDescent="0.25">
      <c r="A12713" s="17"/>
      <c r="B12713" s="17"/>
      <c r="C12713" s="17"/>
      <c r="D12713" s="18"/>
      <c r="E12713" s="17"/>
      <c r="F12713" s="18"/>
      <c r="G12713" s="17"/>
      <c r="H12713" s="25"/>
    </row>
    <row r="12714" spans="1:8" ht="15.75" customHeight="1" x14ac:dyDescent="0.25">
      <c r="A12714" s="17" t="s">
        <v>35</v>
      </c>
      <c r="B12714" s="17"/>
      <c r="C12714" s="17"/>
      <c r="D12714" s="18"/>
      <c r="E12714" s="17"/>
      <c r="F12714" s="18"/>
      <c r="G12714" s="17"/>
      <c r="H12714" s="25"/>
    </row>
    <row r="12715" spans="1:8" ht="15.75" customHeight="1" x14ac:dyDescent="0.25">
      <c r="A12715" s="17" t="s">
        <v>36</v>
      </c>
      <c r="B12715" s="17"/>
      <c r="C12715" s="17"/>
      <c r="D12715" s="18"/>
      <c r="E12715" s="17"/>
      <c r="F12715" s="18"/>
      <c r="G12715" s="17"/>
      <c r="H12715" s="25"/>
    </row>
    <row r="12716" spans="1:8" ht="15.75" customHeight="1" x14ac:dyDescent="0.25">
      <c r="A12716" s="26" t="s">
        <v>37</v>
      </c>
      <c r="B12716" s="27" t="s">
        <v>38</v>
      </c>
      <c r="C12716" s="27"/>
      <c r="D12716" s="1043" t="s">
        <v>39</v>
      </c>
      <c r="E12716" s="29" t="s">
        <v>40</v>
      </c>
      <c r="F12716" s="30" t="s">
        <v>41</v>
      </c>
      <c r="G12716" s="31" t="s">
        <v>42</v>
      </c>
      <c r="H12716" s="33" t="s">
        <v>43</v>
      </c>
    </row>
    <row r="12717" spans="1:8" ht="15.75" customHeight="1" x14ac:dyDescent="0.25">
      <c r="A12717" s="47"/>
      <c r="B12717" s="79" t="s">
        <v>2146</v>
      </c>
      <c r="C12717" s="80"/>
      <c r="D12717" s="50"/>
      <c r="E12717" s="50"/>
      <c r="F12717" s="50"/>
      <c r="G12717" s="50"/>
      <c r="H12717" s="81"/>
    </row>
    <row r="12718" spans="1:8" ht="15.75" customHeight="1" x14ac:dyDescent="0.25">
      <c r="A12718" s="320">
        <v>1</v>
      </c>
      <c r="B12718" s="333" t="s">
        <v>2147</v>
      </c>
      <c r="C12718" s="1071" t="s">
        <v>1225</v>
      </c>
      <c r="D12718" s="194">
        <v>1</v>
      </c>
      <c r="E12718" s="194">
        <v>4</v>
      </c>
      <c r="F12718" s="542">
        <f>+E12718*D12718</f>
      </c>
      <c r="G12718" s="1093" t="s">
        <v>2117</v>
      </c>
      <c r="H12718" s="81"/>
    </row>
    <row r="12719" spans="1:8" ht="15.75" customHeight="1" x14ac:dyDescent="0.25">
      <c r="A12719" s="320">
        <v>2</v>
      </c>
      <c r="B12719" s="333" t="s">
        <v>2127</v>
      </c>
      <c r="C12719" s="1071" t="s">
        <v>1224</v>
      </c>
      <c r="D12719" s="194">
        <v>6</v>
      </c>
      <c r="E12719" s="194">
        <v>4</v>
      </c>
      <c r="F12719" s="542">
        <v>24</v>
      </c>
      <c r="G12719" s="1093" t="s">
        <v>2117</v>
      </c>
      <c r="H12719" s="81"/>
    </row>
    <row r="12720" spans="1:8" ht="24" customHeight="1" x14ac:dyDescent="0.25">
      <c r="A12720" s="320"/>
      <c r="B12720" s="1094" t="s">
        <v>2148</v>
      </c>
      <c r="C12720" s="1095"/>
      <c r="D12720" s="194"/>
      <c r="E12720" s="194"/>
      <c r="F12720" s="542"/>
      <c r="G12720" s="1096"/>
      <c r="H12720" s="81"/>
    </row>
    <row r="12721" spans="1:8" ht="15.75" customHeight="1" x14ac:dyDescent="0.25">
      <c r="A12721" s="47"/>
      <c r="B12721" s="79" t="s">
        <v>2149</v>
      </c>
      <c r="C12721" s="80"/>
      <c r="D12721" s="50"/>
      <c r="E12721" s="50"/>
      <c r="F12721" s="542"/>
      <c r="G12721" s="43"/>
      <c r="H12721" s="81"/>
    </row>
    <row r="12722" spans="1:8" ht="15.75" customHeight="1" x14ac:dyDescent="0.25">
      <c r="A12722" s="47">
        <v>3</v>
      </c>
      <c r="B12722" s="333" t="s">
        <v>947</v>
      </c>
      <c r="C12722" s="106" t="s">
        <v>374</v>
      </c>
      <c r="D12722" s="50">
        <v>3</v>
      </c>
      <c r="E12722" s="50">
        <v>5</v>
      </c>
      <c r="F12722" s="542">
        <v>13.25</v>
      </c>
      <c r="G12722" s="43">
        <v>1</v>
      </c>
      <c r="H12722" s="81">
        <f>+G12722*F12722</f>
      </c>
    </row>
    <row r="12723" spans="1:8" ht="15.75" customHeight="1" x14ac:dyDescent="0.25">
      <c r="A12723" s="47">
        <v>4</v>
      </c>
      <c r="B12723" s="333" t="s">
        <v>947</v>
      </c>
      <c r="C12723" s="106" t="s">
        <v>374</v>
      </c>
      <c r="D12723" s="50"/>
      <c r="E12723" s="50"/>
      <c r="F12723" s="542">
        <v>1.75</v>
      </c>
      <c r="G12723" s="224" t="s">
        <v>571</v>
      </c>
      <c r="H12723" s="81"/>
    </row>
    <row r="12724" spans="1:8" ht="15.75" customHeight="1" x14ac:dyDescent="0.25">
      <c r="A12724" s="47">
        <v>5</v>
      </c>
      <c r="B12724" s="333" t="s">
        <v>159</v>
      </c>
      <c r="C12724" s="106" t="s">
        <v>380</v>
      </c>
      <c r="D12724" s="50">
        <v>3</v>
      </c>
      <c r="E12724" s="50">
        <v>5</v>
      </c>
      <c r="F12724" s="542">
        <v>13.25</v>
      </c>
      <c r="G12724" s="43">
        <v>1</v>
      </c>
      <c r="H12724" s="81">
        <f>+G12724*F12724</f>
      </c>
    </row>
    <row r="12725" spans="1:8" ht="15.75" customHeight="1" x14ac:dyDescent="0.25">
      <c r="A12725" s="47">
        <v>6</v>
      </c>
      <c r="B12725" s="333" t="s">
        <v>159</v>
      </c>
      <c r="C12725" s="106" t="s">
        <v>380</v>
      </c>
      <c r="D12725" s="50"/>
      <c r="E12725" s="50"/>
      <c r="F12725" s="542">
        <v>1.75</v>
      </c>
      <c r="G12725" s="224" t="s">
        <v>571</v>
      </c>
      <c r="H12725" s="81"/>
    </row>
    <row r="12726" spans="1:8" ht="15.75" customHeight="1" x14ac:dyDescent="0.25">
      <c r="A12726" s="47">
        <v>7</v>
      </c>
      <c r="B12726" s="107" t="s">
        <v>1934</v>
      </c>
      <c r="C12726" s="106" t="s">
        <v>377</v>
      </c>
      <c r="D12726" s="50">
        <v>5</v>
      </c>
      <c r="E12726" s="50">
        <v>5</v>
      </c>
      <c r="F12726" s="542">
        <v>21</v>
      </c>
      <c r="G12726" s="43">
        <v>1</v>
      </c>
      <c r="H12726" s="81">
        <f>+G12726*F12726</f>
      </c>
    </row>
    <row r="12727" spans="1:8" ht="15.75" customHeight="1" x14ac:dyDescent="0.25">
      <c r="A12727" s="47">
        <v>8</v>
      </c>
      <c r="B12727" s="107" t="s">
        <v>1934</v>
      </c>
      <c r="C12727" s="106" t="s">
        <v>377</v>
      </c>
      <c r="D12727" s="50"/>
      <c r="E12727" s="50"/>
      <c r="F12727" s="542">
        <v>4</v>
      </c>
      <c r="G12727" s="224" t="s">
        <v>571</v>
      </c>
      <c r="H12727" s="81"/>
    </row>
    <row r="12728" spans="1:8" ht="15.75" customHeight="1" x14ac:dyDescent="0.25">
      <c r="A12728" s="47">
        <v>9</v>
      </c>
      <c r="B12728" s="107" t="s">
        <v>2150</v>
      </c>
      <c r="C12728" s="106" t="s">
        <v>378</v>
      </c>
      <c r="D12728" s="50">
        <v>5</v>
      </c>
      <c r="E12728" s="50">
        <v>5</v>
      </c>
      <c r="F12728" s="542">
        <v>19</v>
      </c>
      <c r="G12728" s="43">
        <v>1</v>
      </c>
      <c r="H12728" s="81">
        <f>+G12728*F12728</f>
      </c>
    </row>
    <row r="12729" spans="1:8" ht="15.75" customHeight="1" x14ac:dyDescent="0.25">
      <c r="A12729" s="47">
        <v>10</v>
      </c>
      <c r="B12729" s="107" t="s">
        <v>2150</v>
      </c>
      <c r="C12729" s="106" t="s">
        <v>378</v>
      </c>
      <c r="D12729" s="50"/>
      <c r="E12729" s="50"/>
      <c r="F12729" s="542">
        <v>6</v>
      </c>
      <c r="G12729" s="224" t="s">
        <v>571</v>
      </c>
      <c r="H12729" s="81"/>
    </row>
    <row r="12730" spans="1:8" ht="15.75" customHeight="1" x14ac:dyDescent="0.25">
      <c r="A12730" s="47"/>
      <c r="B12730" s="333"/>
      <c r="C12730" s="805"/>
      <c r="D12730" s="50"/>
      <c r="E12730" s="50"/>
      <c r="F12730" s="542"/>
      <c r="G12730" s="43"/>
      <c r="H12730" s="81"/>
    </row>
    <row r="12731" spans="1:8" ht="15.75" customHeight="1" x14ac:dyDescent="0.25">
      <c r="A12731" s="47"/>
      <c r="B12731" s="333"/>
      <c r="C12731" s="805"/>
      <c r="D12731" s="50"/>
      <c r="E12731" s="50"/>
      <c r="F12731" s="542"/>
      <c r="G12731" s="43"/>
      <c r="H12731" s="81"/>
    </row>
    <row r="12732" spans="1:8" ht="15.75" customHeight="1" x14ac:dyDescent="0.25">
      <c r="A12732" s="47"/>
      <c r="B12732" s="333"/>
      <c r="C12732" s="805"/>
      <c r="D12732" s="50"/>
      <c r="E12732" s="50"/>
      <c r="F12732" s="542"/>
      <c r="G12732" s="43"/>
      <c r="H12732" s="81"/>
    </row>
    <row r="12733" spans="1:8" ht="15.75" customHeight="1" x14ac:dyDescent="0.25">
      <c r="A12733" s="47"/>
      <c r="B12733" s="333"/>
      <c r="C12733" s="805"/>
      <c r="D12733" s="50"/>
      <c r="E12733" s="50"/>
      <c r="F12733" s="542"/>
      <c r="G12733" s="43"/>
      <c r="H12733" s="81"/>
    </row>
    <row r="12734" spans="1:8" ht="15.75" customHeight="1" x14ac:dyDescent="0.25">
      <c r="A12734" s="47"/>
      <c r="B12734" s="333"/>
      <c r="C12734" s="805"/>
      <c r="D12734" s="50"/>
      <c r="E12734" s="50"/>
      <c r="F12734" s="542"/>
      <c r="G12734" s="43"/>
      <c r="H12734" s="81"/>
    </row>
    <row r="12735" spans="1:8" ht="15.75" customHeight="1" x14ac:dyDescent="0.25">
      <c r="A12735" s="47"/>
      <c r="B12735" s="333"/>
      <c r="C12735" s="805"/>
      <c r="D12735" s="50"/>
      <c r="E12735" s="50"/>
      <c r="F12735" s="542"/>
      <c r="G12735" s="43"/>
      <c r="H12735" s="81"/>
    </row>
    <row r="12736" spans="1:8" ht="15.75" customHeight="1" x14ac:dyDescent="0.25">
      <c r="A12736" s="47"/>
      <c r="B12736" s="333"/>
      <c r="C12736" s="805"/>
      <c r="D12736" s="50"/>
      <c r="E12736" s="50"/>
      <c r="F12736" s="542"/>
      <c r="G12736" s="43"/>
      <c r="H12736" s="81"/>
    </row>
    <row r="12737" spans="1:8" ht="15.75" customHeight="1" x14ac:dyDescent="0.25">
      <c r="A12737" s="47"/>
      <c r="B12737" s="333"/>
      <c r="C12737" s="805"/>
      <c r="D12737" s="50"/>
      <c r="E12737" s="50"/>
      <c r="F12737" s="542"/>
      <c r="G12737" s="43"/>
      <c r="H12737" s="81"/>
    </row>
    <row r="12738" spans="1:8" ht="15.75" customHeight="1" x14ac:dyDescent="0.25">
      <c r="A12738" s="47"/>
      <c r="B12738" s="333"/>
      <c r="C12738" s="1097"/>
      <c r="D12738" s="50"/>
      <c r="E12738" s="50"/>
      <c r="F12738" s="542"/>
      <c r="G12738" s="43"/>
      <c r="H12738" s="81"/>
    </row>
    <row r="12739" spans="1:8" ht="15.75" customHeight="1" x14ac:dyDescent="0.25">
      <c r="A12739" s="47"/>
      <c r="B12739" s="333"/>
      <c r="C12739" s="1097"/>
      <c r="D12739" s="50"/>
      <c r="E12739" s="50"/>
      <c r="F12739" s="542"/>
      <c r="G12739" s="43"/>
      <c r="H12739" s="81"/>
    </row>
    <row r="12740" spans="1:8" ht="15.75" customHeight="1" x14ac:dyDescent="0.25">
      <c r="A12740" s="47"/>
      <c r="B12740" s="51"/>
      <c r="C12740" s="1031"/>
      <c r="D12740" s="50"/>
      <c r="E12740" s="50"/>
      <c r="F12740" s="50"/>
      <c r="G12740" s="43"/>
      <c r="H12740" s="81"/>
    </row>
    <row r="12741" spans="1:8" ht="15.75" customHeight="1" x14ac:dyDescent="0.25">
      <c r="A12741" s="62"/>
      <c r="B12741" s="63"/>
      <c r="C12741" s="64" t="s">
        <v>58</v>
      </c>
      <c r="D12741" s="328">
        <f>SUM(D12718:D12740)</f>
      </c>
      <c r="E12741" s="65"/>
      <c r="F12741" s="328"/>
      <c r="G12741" s="67"/>
      <c r="H12741" s="328">
        <f>SUM(H12718:H12740)</f>
      </c>
    </row>
    <row r="12742" spans="1:8" ht="15.75" customHeight="1" x14ac:dyDescent="0.25">
      <c r="A12742" s="69"/>
      <c r="B12742" s="70"/>
      <c r="C12742" s="70"/>
      <c r="D12742" s="71"/>
      <c r="E12742" s="70"/>
      <c r="F12742" s="72"/>
      <c r="G12742" s="73"/>
      <c r="H12742" s="74"/>
    </row>
    <row r="12743" spans="1:8" ht="15.75" customHeight="1" x14ac:dyDescent="0.25">
      <c r="A12743" s="85" t="s">
        <v>72</v>
      </c>
      <c r="B12743" s="85"/>
      <c r="C12743" s="85"/>
      <c r="D12743" s="85"/>
      <c r="E12743" s="85"/>
      <c r="F12743" s="85"/>
      <c r="G12743" s="85"/>
      <c r="H12743" s="85"/>
    </row>
    <row r="12744" spans="1:8" ht="15.75" customHeight="1" x14ac:dyDescent="0.25">
      <c r="A12744" s="76"/>
      <c r="B12744" s="76"/>
      <c r="C12744" s="76"/>
      <c r="D12744" s="77" t="s">
        <v>59</v>
      </c>
      <c r="E12744" s="76" t="s">
        <v>60</v>
      </c>
      <c r="F12744" s="76"/>
      <c r="G12744" s="17"/>
      <c r="H12744" s="25"/>
    </row>
    <row r="12745" spans="1:8" ht="15.75" customHeight="1" x14ac:dyDescent="0.25">
      <c r="A12745" s="17"/>
      <c r="B12745" s="17"/>
      <c r="C12745" s="17"/>
      <c r="D12745" s="18"/>
      <c r="E12745" s="17"/>
      <c r="F12745" s="17"/>
      <c r="G12745" s="17"/>
      <c r="H12745" s="25"/>
    </row>
    <row r="12746" spans="1:8" ht="15.75" customHeight="1" x14ac:dyDescent="0.25">
      <c r="A12746" s="76"/>
      <c r="B12746" s="76"/>
      <c r="C12746" s="76"/>
      <c r="D12746" s="77"/>
      <c r="E12746" s="76" t="s">
        <v>61</v>
      </c>
      <c r="F12746" s="76"/>
      <c r="G12746" s="17"/>
      <c r="H12746" s="25"/>
    </row>
    <row r="12747" spans="1:8" ht="15.75" customHeight="1" x14ac:dyDescent="0.25">
      <c r="A12747" s="76"/>
      <c r="B12747" s="76"/>
      <c r="C12747" s="76"/>
      <c r="D12747" s="77"/>
      <c r="E12747" s="76"/>
      <c r="F12747" s="76"/>
      <c r="G12747" s="17"/>
      <c r="H12747" s="25"/>
    </row>
    <row r="12748" spans="1:8" ht="13.5" customHeight="1" x14ac:dyDescent="0.25">
      <c r="A12748" s="36" t="s">
        <v>21</v>
      </c>
      <c r="B12748" s="36"/>
      <c r="C12748" s="36"/>
      <c r="D12748" s="36"/>
      <c r="E12748" s="36"/>
      <c r="F12748" s="36"/>
      <c r="G12748" s="36"/>
      <c r="H12748" s="36"/>
    </row>
    <row r="12749" spans="1:8" ht="15.75" customHeight="1" x14ac:dyDescent="0.25">
      <c r="A12749" s="17"/>
      <c r="B12749" s="17"/>
      <c r="C12749" s="17"/>
      <c r="D12749" s="18"/>
      <c r="E12749" s="17"/>
      <c r="H12749" s="22"/>
    </row>
    <row r="12750" spans="1:8" ht="15.75" customHeight="1" x14ac:dyDescent="0.25">
      <c r="A12750" s="17"/>
      <c r="B12750" s="17"/>
      <c r="C12750" s="17"/>
      <c r="D12750" s="18"/>
      <c r="E12750" s="17"/>
      <c r="H12750" s="18"/>
    </row>
    <row r="12751" spans="1:8" ht="15.75" customHeight="1" x14ac:dyDescent="0.25">
      <c r="A12751" s="17" t="s">
        <v>28</v>
      </c>
      <c r="B12751" s="17"/>
      <c r="C12751" s="17"/>
      <c r="D12751" s="18"/>
      <c r="E12751" s="19"/>
      <c r="F12751" s="19" t="s">
        <v>24</v>
      </c>
      <c r="G12751" s="21" t="s">
        <v>2142</v>
      </c>
      <c r="H12751" s="25"/>
    </row>
    <row r="12752" spans="1:8" ht="15.75" customHeight="1" x14ac:dyDescent="0.25">
      <c r="A12752" s="17" t="inlineStr">
        <is>
          <t>Dealer-022</t>
        </is>
      </c>
      <c r="B12752" s="17"/>
      <c r="C12752" s="17"/>
      <c r="D12752" s="18"/>
      <c r="E12752" s="19"/>
      <c r="F12752" s="19" t="s">
        <v>29</v>
      </c>
      <c r="G12752" s="17" t="s">
        <v>1617</v>
      </c>
      <c r="H12752" s="25"/>
    </row>
    <row r="12753" spans="1:8" ht="15.75" customHeight="1" x14ac:dyDescent="0.25">
      <c r="A12753" s="17" t="inlineStr">
        <is>
          <t>Address line (redacted)</t>
        </is>
      </c>
      <c r="B12753" s="17"/>
      <c r="C12753" s="17"/>
      <c r="D12753" s="18"/>
      <c r="E12753" s="19"/>
      <c r="F12753" s="17"/>
      <c r="G12753" s="17"/>
      <c r="H12753" s="25"/>
    </row>
    <row r="12754" spans="1:8" ht="15.75" customHeight="1" x14ac:dyDescent="0.25">
      <c r="A12754" s="17"/>
      <c r="B12754" s="17"/>
      <c r="C12754" s="17"/>
      <c r="D12754" s="18"/>
      <c r="E12754" s="19"/>
      <c r="F12754" s="17"/>
      <c r="G12754" s="17"/>
      <c r="H12754" s="25"/>
    </row>
    <row r="12755" spans="1:8" ht="15.75" customHeight="1" x14ac:dyDescent="0.25">
      <c r="A12755" s="86" t="inlineStr">
        <is>
          <t>Through: Transporter-001</t>
        </is>
      </c>
      <c r="B12755" s="86"/>
      <c r="C12755" s="17"/>
      <c r="D12755" s="18"/>
      <c r="E12755" s="19"/>
      <c r="F12755" s="17"/>
      <c r="G12755" s="17"/>
      <c r="H12755" s="25"/>
    </row>
    <row r="12756" spans="1:8" ht="15.75" customHeight="1" x14ac:dyDescent="0.25">
      <c r="A12756" s="86"/>
      <c r="B12756" s="86" t="inlineStr">
        <is>
          <t>Address line (redacted)</t>
        </is>
      </c>
      <c r="C12756" s="17"/>
      <c r="D12756" s="18"/>
      <c r="E12756" s="19"/>
      <c r="F12756" s="17"/>
      <c r="G12756" s="17"/>
      <c r="H12756" s="25"/>
    </row>
    <row r="12757" spans="1:8" ht="15.75" customHeight="1" x14ac:dyDescent="0.25">
      <c r="A12757" s="86"/>
      <c r="B12757" s="86" t="inlineStr">
        <is>
          <t>Address line (redacted)</t>
        </is>
      </c>
      <c r="C12757" s="17"/>
      <c r="D12757" s="18"/>
      <c r="E12757" s="19"/>
      <c r="F12757" s="17"/>
      <c r="G12757" s="17"/>
      <c r="H12757" s="25"/>
    </row>
    <row r="12758" spans="1:8" ht="15.75" customHeight="1" x14ac:dyDescent="0.25">
      <c r="A12758" s="17"/>
      <c r="B12758" s="17"/>
      <c r="C12758" s="17"/>
      <c r="D12758" s="18"/>
      <c r="E12758" s="19"/>
      <c r="F12758" s="17"/>
      <c r="G12758" s="17"/>
      <c r="H12758" s="25"/>
    </row>
    <row r="12759" spans="1:8" ht="15.75" customHeight="1" x14ac:dyDescent="0.25">
      <c r="A12759" s="17" t="s">
        <v>34</v>
      </c>
      <c r="B12759" s="17"/>
      <c r="C12759" s="17"/>
      <c r="D12759" s="18"/>
      <c r="E12759" s="17"/>
      <c r="F12759" s="18"/>
      <c r="G12759" s="17"/>
      <c r="H12759" s="25"/>
    </row>
    <row r="12760" spans="1:8" ht="15.75" customHeight="1" x14ac:dyDescent="0.25">
      <c r="A12760" s="17"/>
      <c r="B12760" s="17"/>
      <c r="C12760" s="17"/>
      <c r="D12760" s="18"/>
      <c r="E12760" s="17"/>
      <c r="F12760" s="18"/>
      <c r="G12760" s="17"/>
      <c r="H12760" s="25"/>
    </row>
    <row r="12761" spans="1:8" ht="15.75" customHeight="1" x14ac:dyDescent="0.25">
      <c r="A12761" s="17" t="s">
        <v>35</v>
      </c>
      <c r="B12761" s="17"/>
      <c r="C12761" s="17"/>
      <c r="D12761" s="18"/>
      <c r="E12761" s="17"/>
      <c r="F12761" s="18"/>
      <c r="G12761" s="17"/>
      <c r="H12761" s="25"/>
    </row>
    <row r="12762" spans="1:8" ht="15.75" customHeight="1" x14ac:dyDescent="0.25">
      <c r="A12762" s="17" t="s">
        <v>36</v>
      </c>
      <c r="B12762" s="17"/>
      <c r="C12762" s="17"/>
      <c r="D12762" s="18"/>
      <c r="E12762" s="17"/>
      <c r="F12762" s="18"/>
      <c r="G12762" s="17"/>
      <c r="H12762" s="25"/>
    </row>
    <row r="12763" spans="1:8" ht="15.75" customHeight="1" x14ac:dyDescent="0.25">
      <c r="A12763" s="643" t="s">
        <v>37</v>
      </c>
      <c r="B12763" s="93" t="s">
        <v>38</v>
      </c>
      <c r="C12763" s="93"/>
      <c r="D12763" s="1098" t="s">
        <v>39</v>
      </c>
      <c r="E12763" s="91" t="s">
        <v>40</v>
      </c>
      <c r="F12763" s="92" t="s">
        <v>41</v>
      </c>
      <c r="G12763" s="93" t="s">
        <v>42</v>
      </c>
      <c r="H12763" s="94" t="s">
        <v>43</v>
      </c>
    </row>
    <row r="12764" spans="1:8" ht="15.75" customHeight="1" x14ac:dyDescent="0.25">
      <c r="A12764" s="47"/>
      <c r="B12764" s="358" t="s">
        <v>2151</v>
      </c>
      <c r="C12764" s="358"/>
      <c r="D12764" s="50"/>
      <c r="E12764" s="50"/>
      <c r="F12764" s="50"/>
      <c r="G12764" s="50"/>
      <c r="H12764" s="45"/>
    </row>
    <row r="12765" spans="1:8" ht="15.75" customHeight="1" x14ac:dyDescent="0.25">
      <c r="A12765" s="47">
        <v>1</v>
      </c>
      <c r="B12765" s="333" t="s">
        <v>947</v>
      </c>
      <c r="C12765" s="211" t="s">
        <v>948</v>
      </c>
      <c r="D12765" s="50">
        <v>2</v>
      </c>
      <c r="E12765" s="300" t="s">
        <v>2152</v>
      </c>
      <c r="F12765" s="335">
        <v>9.58</v>
      </c>
      <c r="G12765" s="106">
        <v>1</v>
      </c>
      <c r="H12765" s="45">
        <f>+G12765*F12765</f>
      </c>
    </row>
    <row r="12766" spans="1:8" ht="15.75" customHeight="1" x14ac:dyDescent="0.25">
      <c r="A12766" s="47">
        <v>2</v>
      </c>
      <c r="B12766" s="333" t="s">
        <v>947</v>
      </c>
      <c r="C12766" s="211" t="s">
        <v>948</v>
      </c>
      <c r="D12766" s="50"/>
      <c r="E12766" s="300"/>
      <c r="F12766" s="335">
        <v>0.42</v>
      </c>
      <c r="G12766" s="224" t="s">
        <v>571</v>
      </c>
      <c r="H12766" s="45"/>
    </row>
    <row r="12767" spans="1:8" ht="15.75" customHeight="1" x14ac:dyDescent="0.25">
      <c r="A12767" s="47">
        <v>3</v>
      </c>
      <c r="B12767" s="333" t="s">
        <v>146</v>
      </c>
      <c r="C12767" s="211" t="s">
        <v>895</v>
      </c>
      <c r="D12767" s="50">
        <v>6</v>
      </c>
      <c r="E12767" s="300">
        <v>4</v>
      </c>
      <c r="F12767" s="335">
        <v>23</v>
      </c>
      <c r="G12767" s="106">
        <v>1</v>
      </c>
      <c r="H12767" s="45">
        <f>+G12767*F12767</f>
      </c>
    </row>
    <row r="12768" spans="1:8" ht="15.75" customHeight="1" x14ac:dyDescent="0.25">
      <c r="A12768" s="47">
        <v>4</v>
      </c>
      <c r="B12768" s="333" t="s">
        <v>146</v>
      </c>
      <c r="C12768" s="211" t="s">
        <v>895</v>
      </c>
      <c r="D12768" s="50"/>
      <c r="E12768" s="300"/>
      <c r="F12768" s="335">
        <v>1</v>
      </c>
      <c r="G12768" s="224" t="s">
        <v>571</v>
      </c>
      <c r="H12768" s="45"/>
    </row>
    <row r="12769" spans="1:8" ht="15.75" customHeight="1" x14ac:dyDescent="0.25">
      <c r="A12769" s="47"/>
      <c r="B12769" s="358" t="s">
        <v>2154</v>
      </c>
      <c r="C12769" s="358"/>
      <c r="D12769" s="50"/>
      <c r="E12769" s="50"/>
      <c r="F12769" s="542"/>
      <c r="G12769" s="43"/>
      <c r="H12769" s="81"/>
    </row>
    <row r="12770" spans="1:8" ht="15.75" customHeight="1" x14ac:dyDescent="0.25">
      <c r="A12770" s="47">
        <v>5</v>
      </c>
      <c r="B12770" s="333" t="s">
        <v>947</v>
      </c>
      <c r="C12770" s="106" t="s">
        <v>374</v>
      </c>
      <c r="D12770" s="50">
        <v>2</v>
      </c>
      <c r="E12770" s="50">
        <v>5</v>
      </c>
      <c r="F12770" s="542">
        <v>10</v>
      </c>
      <c r="G12770" s="43">
        <v>1</v>
      </c>
      <c r="H12770" s="45">
        <f>+G12770*F12770</f>
      </c>
    </row>
    <row r="12771" spans="1:8" ht="15.75" customHeight="1" x14ac:dyDescent="0.25">
      <c r="A12771" s="47">
        <v>6</v>
      </c>
      <c r="B12771" s="333" t="s">
        <v>947</v>
      </c>
      <c r="C12771" s="106" t="s">
        <v>374</v>
      </c>
      <c r="D12771" s="50"/>
      <c r="E12771" s="50"/>
      <c r="F12771" s="542"/>
      <c r="G12771" s="224" t="s">
        <v>571</v>
      </c>
      <c r="H12771" s="81"/>
    </row>
    <row r="12772" spans="1:8" ht="15.75" customHeight="1" x14ac:dyDescent="0.25">
      <c r="A12772" s="47">
        <v>7</v>
      </c>
      <c r="B12772" s="333" t="s">
        <v>605</v>
      </c>
      <c r="C12772" s="106" t="s">
        <v>382</v>
      </c>
      <c r="D12772" s="50">
        <v>1</v>
      </c>
      <c r="E12772" s="50">
        <v>5</v>
      </c>
      <c r="F12772" s="542">
        <v>5</v>
      </c>
      <c r="G12772" s="43">
        <v>1</v>
      </c>
      <c r="H12772" s="45">
        <f t="shared" ref="H12772:H12773" si="481">+G12772*F12772</f>
      </c>
    </row>
    <row r="12773" spans="1:8" ht="15.75" customHeight="1" x14ac:dyDescent="0.25">
      <c r="A12773" s="47">
        <v>8</v>
      </c>
      <c r="B12773" s="333" t="s">
        <v>1483</v>
      </c>
      <c r="C12773" s="106" t="s">
        <v>391</v>
      </c>
      <c r="D12773" s="50">
        <v>3</v>
      </c>
      <c r="E12773" s="50">
        <v>5</v>
      </c>
      <c r="F12773" s="542">
        <v>12.5</v>
      </c>
      <c r="G12773" s="43">
        <v>1</v>
      </c>
      <c r="H12773" s="45">
        <f t="shared" si="481"/>
      </c>
    </row>
    <row r="12774" spans="1:8" ht="15.75" customHeight="1" x14ac:dyDescent="0.25">
      <c r="A12774" s="47">
        <v>9</v>
      </c>
      <c r="B12774" s="333" t="s">
        <v>1483</v>
      </c>
      <c r="C12774" s="106" t="s">
        <v>391</v>
      </c>
      <c r="D12774" s="50"/>
      <c r="E12774" s="50"/>
      <c r="F12774" s="542">
        <v>2.5</v>
      </c>
      <c r="G12774" s="224" t="s">
        <v>571</v>
      </c>
      <c r="H12774" s="81"/>
    </row>
    <row r="12775" spans="1:8" ht="15.75" customHeight="1" x14ac:dyDescent="0.25">
      <c r="A12775" s="47">
        <v>10</v>
      </c>
      <c r="B12775" s="333" t="s">
        <v>1651</v>
      </c>
      <c r="C12775" s="106" t="s">
        <v>356</v>
      </c>
      <c r="D12775" s="50">
        <v>1</v>
      </c>
      <c r="E12775" s="50">
        <v>5</v>
      </c>
      <c r="F12775" s="542">
        <f t="shared" ref="F12775:F12776" si="482">+E12775*D12775</f>
      </c>
      <c r="G12775" s="43">
        <v>1</v>
      </c>
      <c r="H12775" s="45">
        <f t="shared" ref="H12775:H12776" si="483">+G12775*F12775</f>
      </c>
    </row>
    <row r="12776" spans="1:8" ht="15.75" customHeight="1" x14ac:dyDescent="0.25">
      <c r="A12776" s="47">
        <v>11</v>
      </c>
      <c r="B12776" s="333" t="s">
        <v>2162</v>
      </c>
      <c r="C12776" s="1099" t="s">
        <v>27</v>
      </c>
      <c r="D12776" s="50">
        <v>1</v>
      </c>
      <c r="E12776" s="50">
        <v>5</v>
      </c>
      <c r="F12776" s="542">
        <f t="shared" si="482"/>
      </c>
      <c r="G12776" s="43">
        <v>1</v>
      </c>
      <c r="H12776" s="45">
        <f t="shared" si="483"/>
      </c>
    </row>
    <row r="12777" spans="1:8" ht="15.75" customHeight="1" x14ac:dyDescent="0.25">
      <c r="A12777" s="47"/>
      <c r="B12777" s="333"/>
      <c r="C12777" s="106"/>
      <c r="D12777" s="50"/>
      <c r="E12777" s="50"/>
      <c r="F12777" s="542"/>
      <c r="G12777" s="43"/>
      <c r="H12777" s="81"/>
    </row>
    <row r="12778" spans="1:8" ht="15" customHeight="1" x14ac:dyDescent="0.25">
      <c r="A12778" s="47"/>
      <c r="B12778" s="669" t="s">
        <v>2164</v>
      </c>
      <c r="C12778" s="669"/>
      <c r="D12778" s="194"/>
      <c r="E12778" s="300"/>
      <c r="F12778" s="335"/>
      <c r="G12778" s="50"/>
      <c r="H12778" s="45"/>
    </row>
    <row r="12779" spans="1:8" ht="15.75" customHeight="1" x14ac:dyDescent="0.25">
      <c r="A12779" s="47"/>
      <c r="B12779" s="669"/>
      <c r="C12779" s="669"/>
      <c r="D12779" s="194"/>
      <c r="E12779" s="300"/>
      <c r="F12779" s="335"/>
      <c r="G12779" s="50"/>
      <c r="H12779" s="45"/>
    </row>
    <row r="12780" spans="1:8" ht="15.75" customHeight="1" x14ac:dyDescent="0.25">
      <c r="A12780" s="47"/>
      <c r="B12780" s="669"/>
      <c r="C12780" s="669"/>
      <c r="D12780" s="194"/>
      <c r="E12780" s="300"/>
      <c r="F12780" s="335"/>
      <c r="G12780" s="50"/>
      <c r="H12780" s="45"/>
    </row>
    <row r="12781" spans="1:8" ht="15.75" customHeight="1" x14ac:dyDescent="0.25">
      <c r="A12781" s="47"/>
      <c r="B12781" s="669"/>
      <c r="C12781" s="669"/>
      <c r="D12781" s="194"/>
      <c r="E12781" s="300"/>
      <c r="F12781" s="335"/>
      <c r="G12781" s="50"/>
      <c r="H12781" s="45"/>
    </row>
    <row r="12782" spans="1:8" ht="15.75" customHeight="1" x14ac:dyDescent="0.25">
      <c r="A12782" s="47"/>
      <c r="B12782" s="333"/>
      <c r="C12782" s="334"/>
      <c r="D12782" s="194"/>
      <c r="E12782" s="300"/>
      <c r="F12782" s="335"/>
      <c r="G12782" s="50"/>
      <c r="H12782" s="45"/>
    </row>
    <row r="12783" spans="1:8" ht="15.75" customHeight="1" x14ac:dyDescent="0.25">
      <c r="A12783" s="47"/>
      <c r="B12783" s="333"/>
      <c r="C12783" s="666"/>
      <c r="D12783" s="108"/>
      <c r="E12783" s="340"/>
      <c r="F12783" s="559"/>
      <c r="G12783" s="115"/>
      <c r="H12783" s="110"/>
    </row>
    <row r="12784" spans="1:8" ht="15.75" customHeight="1" x14ac:dyDescent="0.25">
      <c r="A12784" s="41"/>
      <c r="B12784" s="396"/>
      <c r="C12784" s="397" t="s">
        <v>58</v>
      </c>
      <c r="D12784" s="28">
        <f>SUM(D12765:D12783)</f>
      </c>
      <c r="E12784" s="28"/>
      <c r="F12784" s="28"/>
      <c r="G12784" s="339"/>
      <c r="H12784" s="328">
        <f>SUM(H12765:H12783)</f>
      </c>
    </row>
    <row r="12785" spans="1:8" ht="15.75" customHeight="1" x14ac:dyDescent="0.25">
      <c r="A12785" s="122"/>
      <c r="B12785" s="123"/>
      <c r="C12785" s="125"/>
      <c r="D12785" s="60"/>
      <c r="E12785" s="125"/>
      <c r="F12785" s="125"/>
      <c r="G12785" s="126"/>
      <c r="H12785" s="74"/>
    </row>
    <row r="12786" spans="1:8" ht="15.75" customHeight="1" x14ac:dyDescent="0.25">
      <c r="A12786" s="36" t="s">
        <v>72</v>
      </c>
      <c r="B12786" s="36"/>
      <c r="C12786" s="36"/>
      <c r="D12786" s="36"/>
      <c r="E12786" s="36"/>
      <c r="F12786" s="36"/>
      <c r="G12786" s="36"/>
      <c r="H12786" s="36"/>
    </row>
    <row r="12787" spans="1:8" ht="15.75" customHeight="1" x14ac:dyDescent="0.25">
      <c r="A12787" s="76"/>
      <c r="B12787" s="76"/>
      <c r="C12787" s="76"/>
      <c r="D12787" s="77" t="s">
        <v>59</v>
      </c>
      <c r="E12787" s="76" t="s">
        <v>60</v>
      </c>
      <c r="F12787" s="76"/>
      <c r="G12787" s="17"/>
      <c r="H12787" s="25"/>
    </row>
    <row r="12788" spans="1:8" ht="15.75" customHeight="1" x14ac:dyDescent="0.25">
      <c r="A12788" s="17"/>
      <c r="B12788" s="17"/>
      <c r="C12788" s="17"/>
      <c r="D12788" s="18"/>
      <c r="E12788" s="17"/>
      <c r="F12788" s="17"/>
      <c r="G12788" s="17"/>
      <c r="H12788" s="25"/>
    </row>
    <row r="12789" spans="1:8" ht="15.75" customHeight="1" x14ac:dyDescent="0.25">
      <c r="D12789" s="9"/>
      <c r="H12789" s="9"/>
    </row>
    <row r="12790" spans="1:8" ht="15.75" customHeight="1" x14ac:dyDescent="0.25">
      <c r="E12790" s="76" t="s">
        <v>61</v>
      </c>
    </row>
    <row r="12791" spans="1:8" ht="15.75" customHeight="1" x14ac:dyDescent="0.25">
      <c r="D12791" s="9"/>
      <c r="H12791" s="9"/>
    </row>
    <row r="12792" spans="1:8" ht="15.75" customHeight="1" x14ac:dyDescent="0.25">
      <c r="D12792" s="9"/>
      <c r="H12792" s="9"/>
    </row>
    <row r="12793" spans="1:8" ht="15.75" customHeight="1" x14ac:dyDescent="0.25">
      <c r="D12793" s="9"/>
      <c r="H12793" s="9"/>
    </row>
    <row r="12794" spans="1:8" ht="15.75" customHeight="1" x14ac:dyDescent="0.25">
      <c r="A12794" s="36" t="s">
        <v>21</v>
      </c>
      <c r="B12794" s="36"/>
      <c r="C12794" s="36"/>
      <c r="D12794" s="36"/>
      <c r="E12794" s="36"/>
      <c r="F12794" s="36"/>
      <c r="G12794" s="36"/>
      <c r="H12794" s="36"/>
    </row>
    <row r="12795" spans="1:8" ht="15.75" customHeight="1" x14ac:dyDescent="0.25">
      <c r="A12795" s="17"/>
      <c r="B12795" s="17"/>
      <c r="C12795" s="17"/>
      <c r="D12795" s="18"/>
      <c r="E12795" s="17"/>
      <c r="F12795" s="17"/>
      <c r="G12795" s="17"/>
      <c r="H12795" s="24"/>
    </row>
    <row r="12796" spans="1:8" ht="15.75" customHeight="1" x14ac:dyDescent="0.25">
      <c r="A12796" s="17"/>
      <c r="B12796" s="17"/>
      <c r="C12796" s="18"/>
      <c r="D12796" s="75"/>
      <c r="E12796" s="36"/>
      <c r="F12796" s="36"/>
      <c r="G12796" s="36"/>
      <c r="H12796" s="25"/>
    </row>
    <row r="12797" spans="1:8" ht="15.75" customHeight="1" x14ac:dyDescent="0.25">
      <c r="A12797" s="17" t="s">
        <v>28</v>
      </c>
      <c r="B12797" s="17"/>
      <c r="C12797" s="86"/>
      <c r="D12797" s="18"/>
      <c r="E12797" s="17"/>
      <c r="F12797" s="19" t="s">
        <v>24</v>
      </c>
      <c r="G12797" s="21" t="s">
        <v>1618</v>
      </c>
      <c r="H12797" s="22"/>
    </row>
    <row r="12798" spans="1:8" ht="15.75" customHeight="1" x14ac:dyDescent="0.3">
      <c r="A12798" s="87" t="inlineStr">
        <is>
          <t>Dealer-002</t>
        </is>
      </c>
      <c r="B12798" s="87"/>
      <c r="C12798" s="86"/>
      <c r="D12798" s="18"/>
      <c r="E12798" s="17"/>
      <c r="F12798" s="19" t="s">
        <v>29</v>
      </c>
      <c r="G12798" s="17" t="s">
        <v>1619</v>
      </c>
      <c r="H12798" s="18"/>
    </row>
    <row r="12799" spans="1:8" ht="15.75" customHeight="1" x14ac:dyDescent="0.3">
      <c r="A12799" s="87" t="inlineStr">
        <is>
          <t>Address line (redacted)</t>
        </is>
      </c>
      <c r="B12799" s="87"/>
      <c r="C12799" s="138"/>
      <c r="D12799" s="138"/>
      <c r="E12799" s="138"/>
      <c r="F12799" s="18"/>
      <c r="G12799" s="17"/>
      <c r="H12799" s="25"/>
    </row>
    <row r="12800" spans="1:8" ht="15.75" customHeight="1" x14ac:dyDescent="0.3">
      <c r="A12800" s="87" t="inlineStr">
        <is>
          <t>Address line (redacted)</t>
        </is>
      </c>
      <c r="B12800" s="87"/>
      <c r="C12800" s="138"/>
      <c r="D12800" s="138"/>
      <c r="E12800" s="138"/>
      <c r="F12800" s="18"/>
      <c r="G12800" s="17"/>
      <c r="H12800" s="25"/>
    </row>
    <row r="12801" spans="1:8" ht="15.75" customHeight="1" x14ac:dyDescent="0.25">
      <c r="A12801" s="17"/>
      <c r="B12801" s="17"/>
      <c r="C12801" s="138"/>
      <c r="D12801" s="138"/>
      <c r="E12801" s="138"/>
      <c r="F12801" s="18"/>
      <c r="G12801" s="17"/>
      <c r="H12801" s="25"/>
    </row>
    <row r="12802" spans="1:8" ht="15.75" customHeight="1" x14ac:dyDescent="0.25">
      <c r="A12802" s="17" t="s">
        <v>34</v>
      </c>
      <c r="B12802" s="17"/>
      <c r="C12802" s="17"/>
      <c r="D12802" s="18"/>
      <c r="E12802" s="17"/>
      <c r="F12802" s="18"/>
      <c r="G12802" s="17"/>
      <c r="H12802" s="25"/>
    </row>
    <row r="12803" spans="1:8" ht="15.75" customHeight="1" x14ac:dyDescent="0.25">
      <c r="A12803" s="17"/>
      <c r="B12803" s="17"/>
      <c r="C12803" s="17"/>
      <c r="D12803" s="18"/>
      <c r="E12803" s="17"/>
      <c r="F12803" s="18"/>
      <c r="G12803" s="17"/>
      <c r="H12803" s="25"/>
    </row>
    <row r="12804" spans="1:8" ht="15.75" customHeight="1" x14ac:dyDescent="0.25">
      <c r="A12804" s="17" t="s">
        <v>35</v>
      </c>
      <c r="B12804" s="17"/>
      <c r="C12804" s="17"/>
      <c r="D12804" s="18"/>
      <c r="E12804" s="17"/>
      <c r="F12804" s="18"/>
      <c r="G12804" s="17"/>
      <c r="H12804" s="25"/>
    </row>
    <row r="12805" spans="1:8" ht="15.75" customHeight="1" x14ac:dyDescent="0.25">
      <c r="A12805" s="17" t="s">
        <v>36</v>
      </c>
      <c r="B12805" s="17"/>
      <c r="C12805" s="17"/>
      <c r="D12805" s="18"/>
      <c r="E12805" s="17"/>
      <c r="F12805" s="18"/>
      <c r="G12805" s="17"/>
      <c r="H12805" s="25"/>
    </row>
    <row r="12806" spans="1:8" ht="15.75" customHeight="1" x14ac:dyDescent="0.25">
      <c r="A12806" s="26" t="s">
        <v>37</v>
      </c>
      <c r="B12806" s="27" t="s">
        <v>38</v>
      </c>
      <c r="C12806" s="27"/>
      <c r="D12806" s="1043" t="s">
        <v>39</v>
      </c>
      <c r="E12806" s="29" t="s">
        <v>40</v>
      </c>
      <c r="F12806" s="30" t="s">
        <v>41</v>
      </c>
      <c r="G12806" s="31" t="s">
        <v>42</v>
      </c>
      <c r="H12806" s="33" t="s">
        <v>43</v>
      </c>
    </row>
    <row r="12807" spans="1:8" ht="15.75" customHeight="1" x14ac:dyDescent="0.25">
      <c r="A12807" s="320"/>
      <c r="B12807" s="333"/>
      <c r="C12807" s="1071"/>
      <c r="D12807" s="194"/>
      <c r="E12807" s="194"/>
      <c r="F12807" s="542"/>
      <c r="G12807" s="1096"/>
      <c r="H12807" s="81"/>
    </row>
    <row r="12808" spans="1:8" ht="15.75" customHeight="1" x14ac:dyDescent="0.25">
      <c r="A12808" s="47"/>
      <c r="B12808" s="79" t="s">
        <v>2165</v>
      </c>
      <c r="C12808" s="80"/>
      <c r="D12808" s="50"/>
      <c r="E12808" s="50"/>
      <c r="F12808" s="542"/>
      <c r="G12808" s="43"/>
      <c r="H12808" s="81"/>
    </row>
    <row r="12809" spans="1:8" ht="15.75" customHeight="1" x14ac:dyDescent="0.25">
      <c r="A12809" s="47">
        <v>1</v>
      </c>
      <c r="B12809" s="333" t="s">
        <v>181</v>
      </c>
      <c r="C12809" s="106" t="s">
        <v>403</v>
      </c>
      <c r="D12809" s="50">
        <v>10</v>
      </c>
      <c r="E12809" s="50">
        <v>5</v>
      </c>
      <c r="F12809" s="542">
        <v>42</v>
      </c>
      <c r="G12809" s="43">
        <v>1</v>
      </c>
      <c r="H12809" s="81">
        <f>+G12809*F12809</f>
      </c>
    </row>
    <row r="12810" spans="1:8" ht="15.75" customHeight="1" x14ac:dyDescent="0.25">
      <c r="A12810" s="47">
        <v>2</v>
      </c>
      <c r="B12810" s="333" t="s">
        <v>181</v>
      </c>
      <c r="C12810" s="106" t="s">
        <v>403</v>
      </c>
      <c r="D12810" s="50"/>
      <c r="E12810" s="50"/>
      <c r="F12810" s="542">
        <v>8</v>
      </c>
      <c r="G12810" s="224" t="s">
        <v>571</v>
      </c>
      <c r="H12810" s="81"/>
    </row>
    <row r="12811" spans="1:8" ht="15.75" customHeight="1" x14ac:dyDescent="0.25">
      <c r="A12811" s="47">
        <v>3</v>
      </c>
      <c r="B12811" s="333" t="s">
        <v>159</v>
      </c>
      <c r="C12811" s="106" t="s">
        <v>380</v>
      </c>
      <c r="D12811" s="50">
        <v>6</v>
      </c>
      <c r="E12811" s="50">
        <v>5</v>
      </c>
      <c r="F12811" s="542">
        <f>13.25*2</f>
      </c>
      <c r="G12811" s="43">
        <v>1</v>
      </c>
      <c r="H12811" s="81">
        <f>+G12811*F12811</f>
      </c>
    </row>
    <row r="12812" spans="1:8" ht="15.75" customHeight="1" x14ac:dyDescent="0.25">
      <c r="A12812" s="47">
        <v>4</v>
      </c>
      <c r="B12812" s="333" t="s">
        <v>159</v>
      </c>
      <c r="C12812" s="106" t="s">
        <v>380</v>
      </c>
      <c r="D12812" s="50"/>
      <c r="E12812" s="50"/>
      <c r="F12812" s="542">
        <f>1.75*2</f>
      </c>
      <c r="G12812" s="224" t="s">
        <v>571</v>
      </c>
      <c r="H12812" s="81"/>
    </row>
    <row r="12813" spans="1:8" ht="15.75" customHeight="1" x14ac:dyDescent="0.25">
      <c r="A12813" s="47">
        <v>5</v>
      </c>
      <c r="B12813" s="107" t="s">
        <v>1934</v>
      </c>
      <c r="C12813" s="106" t="s">
        <v>377</v>
      </c>
      <c r="D12813" s="50">
        <v>10</v>
      </c>
      <c r="E12813" s="50">
        <v>5</v>
      </c>
      <c r="F12813" s="542">
        <v>42</v>
      </c>
      <c r="G12813" s="43">
        <v>1</v>
      </c>
      <c r="H12813" s="81">
        <f>+G12813*F12813</f>
      </c>
    </row>
    <row r="12814" spans="1:8" ht="15.75" customHeight="1" x14ac:dyDescent="0.25">
      <c r="A12814" s="47">
        <v>6</v>
      </c>
      <c r="B12814" s="107" t="s">
        <v>1934</v>
      </c>
      <c r="C12814" s="106" t="s">
        <v>377</v>
      </c>
      <c r="D12814" s="50"/>
      <c r="E12814" s="50"/>
      <c r="F12814" s="542">
        <v>8</v>
      </c>
      <c r="G12814" s="224" t="s">
        <v>571</v>
      </c>
      <c r="H12814" s="81"/>
    </row>
    <row r="12815" spans="1:8" ht="15.75" customHeight="1" x14ac:dyDescent="0.25">
      <c r="A12815" s="47">
        <v>7</v>
      </c>
      <c r="B12815" s="107" t="s">
        <v>2150</v>
      </c>
      <c r="C12815" s="106" t="s">
        <v>378</v>
      </c>
      <c r="D12815" s="50">
        <v>20</v>
      </c>
      <c r="E12815" s="50">
        <v>5</v>
      </c>
      <c r="F12815" s="542">
        <f>19*4</f>
      </c>
      <c r="G12815" s="43">
        <v>1</v>
      </c>
      <c r="H12815" s="81">
        <f>+G12815*F12815</f>
      </c>
    </row>
    <row r="12816" spans="1:8" ht="15.75" customHeight="1" x14ac:dyDescent="0.25">
      <c r="A12816" s="47">
        <v>8</v>
      </c>
      <c r="B12816" s="107" t="s">
        <v>2150</v>
      </c>
      <c r="C12816" s="106" t="s">
        <v>378</v>
      </c>
      <c r="D12816" s="50"/>
      <c r="E12816" s="50"/>
      <c r="F12816" s="542">
        <v>24</v>
      </c>
      <c r="G12816" s="224" t="s">
        <v>571</v>
      </c>
      <c r="H12816" s="81"/>
    </row>
    <row r="12817" spans="1:8" ht="15.75" customHeight="1" x14ac:dyDescent="0.25">
      <c r="A12817" s="47"/>
      <c r="B12817" s="79" t="s">
        <v>2168</v>
      </c>
      <c r="C12817" s="80"/>
      <c r="D12817" s="50"/>
      <c r="E12817" s="50"/>
      <c r="F12817" s="542"/>
      <c r="G12817" s="43"/>
      <c r="H12817" s="81"/>
    </row>
    <row r="12818" spans="1:8" ht="15.75" customHeight="1" x14ac:dyDescent="0.25">
      <c r="A12818" s="47">
        <v>9</v>
      </c>
      <c r="B12818" s="333" t="s">
        <v>2169</v>
      </c>
      <c r="C12818" s="106" t="s">
        <v>478</v>
      </c>
      <c r="D12818" s="50">
        <v>1</v>
      </c>
      <c r="E12818" s="50">
        <v>25</v>
      </c>
      <c r="F12818" s="542">
        <f>+E12818*D12818</f>
      </c>
      <c r="G12818" s="43">
        <v>1</v>
      </c>
      <c r="H12818" s="81">
        <f>+G12818*F12818</f>
      </c>
    </row>
    <row r="12819" spans="1:8" ht="15.75" customHeight="1" x14ac:dyDescent="0.25">
      <c r="A12819" s="47"/>
      <c r="B12819" s="333"/>
      <c r="C12819" s="805"/>
      <c r="D12819" s="50"/>
      <c r="E12819" s="50"/>
      <c r="F12819" s="542"/>
      <c r="G12819" s="43"/>
      <c r="H12819" s="81"/>
    </row>
    <row r="12820" spans="1:8" ht="15.75" customHeight="1" x14ac:dyDescent="0.25">
      <c r="A12820" s="47"/>
      <c r="B12820" s="333"/>
      <c r="C12820" s="805"/>
      <c r="D12820" s="50"/>
      <c r="E12820" s="50"/>
      <c r="F12820" s="542"/>
      <c r="G12820" s="43"/>
      <c r="H12820" s="81"/>
    </row>
    <row r="12821" spans="1:8" ht="15.75" customHeight="1" x14ac:dyDescent="0.25">
      <c r="A12821" s="47"/>
      <c r="B12821" s="333"/>
      <c r="C12821" s="805"/>
      <c r="D12821" s="50"/>
      <c r="E12821" s="50"/>
      <c r="F12821" s="542"/>
      <c r="G12821" s="43"/>
      <c r="H12821" s="81"/>
    </row>
    <row r="12822" spans="1:8" ht="15.75" customHeight="1" x14ac:dyDescent="0.25">
      <c r="A12822" s="47"/>
      <c r="B12822" s="333"/>
      <c r="C12822" s="805"/>
      <c r="D12822" s="50"/>
      <c r="E12822" s="50"/>
      <c r="F12822" s="542"/>
      <c r="G12822" s="43"/>
      <c r="H12822" s="81"/>
    </row>
    <row r="12823" spans="1:8" ht="15.75" customHeight="1" x14ac:dyDescent="0.25">
      <c r="A12823" s="47"/>
      <c r="B12823" s="333"/>
      <c r="C12823" s="805"/>
      <c r="D12823" s="50"/>
      <c r="E12823" s="50"/>
      <c r="F12823" s="542"/>
      <c r="G12823" s="43"/>
      <c r="H12823" s="81"/>
    </row>
    <row r="12824" spans="1:8" ht="15.75" customHeight="1" x14ac:dyDescent="0.25">
      <c r="A12824" s="47"/>
      <c r="B12824" s="333"/>
      <c r="C12824" s="805"/>
      <c r="D12824" s="50"/>
      <c r="E12824" s="50"/>
      <c r="F12824" s="542"/>
      <c r="G12824" s="43"/>
      <c r="H12824" s="81"/>
    </row>
    <row r="12825" spans="1:8" ht="15.75" customHeight="1" x14ac:dyDescent="0.25">
      <c r="A12825" s="47"/>
      <c r="B12825" s="333"/>
      <c r="C12825" s="1097"/>
      <c r="D12825" s="50"/>
      <c r="E12825" s="50"/>
      <c r="F12825" s="542"/>
      <c r="G12825" s="43"/>
      <c r="H12825" s="81"/>
    </row>
    <row r="12826" spans="1:8" ht="15.75" customHeight="1" x14ac:dyDescent="0.25">
      <c r="A12826" s="47"/>
      <c r="B12826" s="333"/>
      <c r="C12826" s="1097"/>
      <c r="D12826" s="50"/>
      <c r="E12826" s="50"/>
      <c r="F12826" s="542"/>
      <c r="G12826" s="43"/>
      <c r="H12826" s="81"/>
    </row>
    <row r="12827" spans="1:8" ht="15.75" customHeight="1" x14ac:dyDescent="0.25">
      <c r="A12827" s="47"/>
      <c r="B12827" s="51"/>
      <c r="C12827" s="1031"/>
      <c r="D12827" s="50"/>
      <c r="E12827" s="50"/>
      <c r="F12827" s="50"/>
      <c r="G12827" s="43"/>
      <c r="H12827" s="81"/>
    </row>
    <row r="12828" spans="1:8" ht="15.75" customHeight="1" x14ac:dyDescent="0.25">
      <c r="A12828" s="62"/>
      <c r="B12828" s="63"/>
      <c r="C12828" s="64" t="s">
        <v>58</v>
      </c>
      <c r="D12828" s="1057">
        <f>SUM(D12808:D12827)</f>
      </c>
      <c r="E12828" s="65"/>
      <c r="F12828" s="328">
        <f>SUM(F12807:F12827)</f>
      </c>
      <c r="G12828" s="67"/>
      <c r="H12828" s="328">
        <f>SUM(H12809:H12827)</f>
      </c>
    </row>
    <row r="12829" spans="1:8" ht="15.75" customHeight="1" x14ac:dyDescent="0.25">
      <c r="A12829" s="69"/>
      <c r="B12829" s="70"/>
      <c r="C12829" s="70"/>
      <c r="D12829" s="71"/>
      <c r="E12829" s="70"/>
      <c r="F12829" s="72"/>
      <c r="G12829" s="73"/>
      <c r="H12829" s="74"/>
    </row>
    <row r="12830" spans="1:8" ht="15.75" customHeight="1" x14ac:dyDescent="0.25">
      <c r="A12830" s="85" t="s">
        <v>72</v>
      </c>
      <c r="B12830" s="85"/>
      <c r="C12830" s="85"/>
      <c r="D12830" s="85"/>
      <c r="E12830" s="85"/>
      <c r="F12830" s="85"/>
      <c r="G12830" s="85"/>
      <c r="H12830" s="85"/>
    </row>
    <row r="12831" spans="1:8" ht="15.75" customHeight="1" x14ac:dyDescent="0.25">
      <c r="A12831" s="76"/>
      <c r="B12831" s="76"/>
      <c r="C12831" s="76"/>
      <c r="D12831" s="77" t="s">
        <v>59</v>
      </c>
      <c r="E12831" s="76" t="s">
        <v>60</v>
      </c>
      <c r="F12831" s="76"/>
      <c r="G12831" s="17"/>
      <c r="H12831" s="25"/>
    </row>
    <row r="12832" spans="1:8" ht="15.75" customHeight="1" x14ac:dyDescent="0.25">
      <c r="A12832" s="17"/>
      <c r="B12832" s="17"/>
      <c r="C12832" s="17"/>
      <c r="D12832" s="18"/>
      <c r="E12832" s="17"/>
      <c r="F12832" s="17"/>
      <c r="G12832" s="17"/>
      <c r="H12832" s="25"/>
    </row>
    <row r="12833" spans="1:8" ht="15.75" customHeight="1" x14ac:dyDescent="0.25">
      <c r="A12833" s="76"/>
      <c r="B12833" s="76"/>
      <c r="C12833" s="76"/>
      <c r="D12833" s="77"/>
      <c r="E12833" s="76" t="s">
        <v>61</v>
      </c>
      <c r="F12833" s="76"/>
      <c r="G12833" s="17"/>
      <c r="H12833" s="25"/>
    </row>
    <row r="12834" spans="1:8" ht="15.75" customHeight="1" x14ac:dyDescent="0.25">
      <c r="D12834" s="9"/>
      <c r="H12834" s="9"/>
    </row>
    <row r="12835" spans="1:8" ht="15.75" customHeight="1" x14ac:dyDescent="0.25">
      <c r="D12835" s="9"/>
      <c r="H12835" s="9"/>
    </row>
    <row r="12836" spans="1:8" ht="15.75" customHeight="1" x14ac:dyDescent="0.25">
      <c r="D12836" s="9"/>
      <c r="H12836" s="9"/>
    </row>
    <row r="12837" spans="1:8" ht="15.75" customHeight="1" x14ac:dyDescent="0.25">
      <c r="D12837" s="9"/>
      <c r="H12837" s="9"/>
    </row>
    <row r="12838" spans="1:8" ht="15.75" customHeight="1" x14ac:dyDescent="0.25">
      <c r="D12838" s="9"/>
      <c r="H12838" s="9"/>
    </row>
    <row r="12839" spans="1:8" ht="15.75" customHeight="1" x14ac:dyDescent="0.25">
      <c r="A12839" s="36" t="s">
        <v>21</v>
      </c>
      <c r="B12839" s="36"/>
      <c r="C12839" s="36"/>
      <c r="D12839" s="36"/>
      <c r="E12839" s="36"/>
      <c r="F12839" s="36"/>
      <c r="G12839" s="36"/>
      <c r="H12839" s="36"/>
    </row>
    <row r="12840" spans="1:8" ht="15.75" customHeight="1" x14ac:dyDescent="0.25">
      <c r="A12840" s="17"/>
      <c r="B12840" s="17"/>
      <c r="C12840" s="17"/>
      <c r="D12840" s="18"/>
      <c r="E12840" s="17"/>
      <c r="F12840" s="17"/>
      <c r="G12840" s="17"/>
      <c r="H12840" s="24"/>
    </row>
    <row r="12841" spans="1:8" ht="15.75" customHeight="1" x14ac:dyDescent="0.25">
      <c r="A12841" s="17"/>
      <c r="B12841" s="17"/>
      <c r="C12841" s="18"/>
      <c r="D12841" s="75"/>
      <c r="E12841" s="36"/>
      <c r="F12841" s="36"/>
      <c r="G12841" s="36"/>
      <c r="H12841" s="25"/>
    </row>
    <row r="12842" spans="1:8" ht="15.75" customHeight="1" x14ac:dyDescent="0.25">
      <c r="A12842" s="17" t="s">
        <v>28</v>
      </c>
      <c r="B12842" s="17"/>
      <c r="C12842" s="86"/>
      <c r="D12842" s="18"/>
      <c r="E12842" s="17"/>
      <c r="F12842" s="19" t="s">
        <v>24</v>
      </c>
      <c r="G12842" s="21" t="s">
        <v>1618</v>
      </c>
      <c r="H12842" s="22"/>
    </row>
    <row r="12843" spans="1:8" ht="15.75" customHeight="1" x14ac:dyDescent="0.25">
      <c r="A12843" s="17" t="inlineStr">
        <is>
          <t>Dealer-004</t>
        </is>
      </c>
      <c r="B12843" s="17"/>
      <c r="C12843" s="86"/>
      <c r="D12843" s="18"/>
      <c r="E12843" s="17"/>
      <c r="F12843" s="19" t="s">
        <v>29</v>
      </c>
      <c r="G12843" s="17" t="s">
        <v>1620</v>
      </c>
      <c r="H12843" s="18"/>
    </row>
    <row r="12844" spans="1:8" ht="15.75" customHeight="1" x14ac:dyDescent="0.25">
      <c r="A12844" s="17" t="inlineStr">
        <is>
          <t>Address line (redacted)</t>
        </is>
      </c>
      <c r="B12844" s="17"/>
      <c r="C12844" s="138"/>
      <c r="D12844" s="138"/>
      <c r="E12844" s="138"/>
      <c r="F12844" s="18"/>
      <c r="G12844" s="17"/>
      <c r="H12844" s="25"/>
    </row>
    <row r="12845" spans="1:8" ht="15.75" customHeight="1" x14ac:dyDescent="0.25">
      <c r="A12845" s="17" t="inlineStr">
        <is>
          <t>Address line (redacted)</t>
        </is>
      </c>
      <c r="B12845" s="17"/>
      <c r="C12845" s="138"/>
      <c r="D12845" s="138"/>
      <c r="E12845" s="138"/>
      <c r="F12845" s="18"/>
      <c r="G12845" s="17"/>
      <c r="H12845" s="25"/>
    </row>
    <row r="12846" spans="1:8" ht="15.75" customHeight="1" x14ac:dyDescent="0.25">
      <c r="A12846" s="17"/>
      <c r="B12846" s="17"/>
      <c r="C12846" s="138"/>
      <c r="D12846" s="138"/>
      <c r="E12846" s="138"/>
      <c r="F12846" s="18"/>
      <c r="G12846" s="17"/>
      <c r="H12846" s="25"/>
    </row>
    <row r="12847" spans="1:8" ht="15.75" customHeight="1" x14ac:dyDescent="0.25">
      <c r="A12847" s="17" t="s">
        <v>34</v>
      </c>
      <c r="B12847" s="17"/>
      <c r="C12847" s="17"/>
      <c r="D12847" s="18"/>
      <c r="E12847" s="17"/>
      <c r="F12847" s="18"/>
      <c r="G12847" s="17"/>
      <c r="H12847" s="25"/>
    </row>
    <row r="12848" spans="1:8" ht="15.75" customHeight="1" x14ac:dyDescent="0.25">
      <c r="A12848" s="17"/>
      <c r="B12848" s="17"/>
      <c r="C12848" s="17"/>
      <c r="D12848" s="18"/>
      <c r="E12848" s="17"/>
      <c r="F12848" s="18"/>
      <c r="G12848" s="17"/>
      <c r="H12848" s="25"/>
    </row>
    <row r="12849" spans="1:8" ht="15.75" customHeight="1" x14ac:dyDescent="0.25">
      <c r="A12849" s="17" t="s">
        <v>35</v>
      </c>
      <c r="B12849" s="17"/>
      <c r="C12849" s="17"/>
      <c r="D12849" s="18"/>
      <c r="E12849" s="17"/>
      <c r="F12849" s="18"/>
      <c r="G12849" s="17"/>
      <c r="H12849" s="25"/>
    </row>
    <row r="12850" spans="1:8" ht="15.75" customHeight="1" x14ac:dyDescent="0.25">
      <c r="A12850" s="17" t="s">
        <v>36</v>
      </c>
      <c r="B12850" s="17"/>
      <c r="C12850" s="17"/>
      <c r="D12850" s="18"/>
      <c r="E12850" s="17"/>
      <c r="F12850" s="18"/>
      <c r="G12850" s="17"/>
      <c r="H12850" s="25"/>
    </row>
    <row r="12851" spans="1:8" ht="15.75" customHeight="1" x14ac:dyDescent="0.25">
      <c r="A12851" s="26" t="s">
        <v>37</v>
      </c>
      <c r="B12851" s="27" t="s">
        <v>38</v>
      </c>
      <c r="C12851" s="27"/>
      <c r="D12851" s="1043" t="s">
        <v>39</v>
      </c>
      <c r="E12851" s="29" t="s">
        <v>40</v>
      </c>
      <c r="F12851" s="30" t="s">
        <v>41</v>
      </c>
      <c r="G12851" s="31" t="s">
        <v>42</v>
      </c>
      <c r="H12851" s="33" t="s">
        <v>43</v>
      </c>
    </row>
    <row r="12852" spans="1:8" ht="15.75" customHeight="1" x14ac:dyDescent="0.25">
      <c r="A12852" s="320"/>
      <c r="B12852" s="333"/>
      <c r="C12852" s="1071"/>
      <c r="D12852" s="194"/>
      <c r="E12852" s="194"/>
      <c r="F12852" s="542"/>
      <c r="G12852" s="1096"/>
      <c r="H12852" s="81"/>
    </row>
    <row r="12853" spans="1:8" ht="15.75" customHeight="1" x14ac:dyDescent="0.25">
      <c r="A12853" s="47"/>
      <c r="B12853" s="79" t="s">
        <v>2171</v>
      </c>
      <c r="C12853" s="80"/>
      <c r="D12853" s="50"/>
      <c r="E12853" s="50"/>
      <c r="F12853" s="542"/>
      <c r="G12853" s="43"/>
      <c r="H12853" s="81"/>
    </row>
    <row r="12854" spans="1:8" ht="15.75" customHeight="1" x14ac:dyDescent="0.25">
      <c r="A12854" s="47">
        <v>1</v>
      </c>
      <c r="B12854" s="107" t="s">
        <v>1934</v>
      </c>
      <c r="C12854" s="323" t="s">
        <v>377</v>
      </c>
      <c r="D12854" s="50">
        <v>10</v>
      </c>
      <c r="E12854" s="50">
        <v>5</v>
      </c>
      <c r="F12854" s="542">
        <v>42</v>
      </c>
      <c r="G12854" s="43">
        <v>1</v>
      </c>
      <c r="H12854" s="81">
        <f>+G12854*F12854</f>
      </c>
    </row>
    <row r="12855" spans="1:8" ht="15.75" customHeight="1" x14ac:dyDescent="0.25">
      <c r="A12855" s="47">
        <v>2</v>
      </c>
      <c r="B12855" s="107" t="s">
        <v>1934</v>
      </c>
      <c r="C12855" s="323" t="s">
        <v>377</v>
      </c>
      <c r="D12855" s="50"/>
      <c r="E12855" s="50"/>
      <c r="F12855" s="542">
        <v>8</v>
      </c>
      <c r="G12855" s="224" t="s">
        <v>571</v>
      </c>
      <c r="H12855" s="81"/>
    </row>
    <row r="12856" spans="1:8" ht="15.75" customHeight="1" x14ac:dyDescent="0.25">
      <c r="A12856" s="47">
        <v>3</v>
      </c>
      <c r="B12856" s="107" t="s">
        <v>2150</v>
      </c>
      <c r="C12856" s="323" t="s">
        <v>378</v>
      </c>
      <c r="D12856" s="50">
        <v>10</v>
      </c>
      <c r="E12856" s="50">
        <v>5</v>
      </c>
      <c r="F12856" s="542">
        <f>19*2</f>
      </c>
      <c r="G12856" s="43">
        <v>1</v>
      </c>
      <c r="H12856" s="81">
        <f>+G12856*F12856</f>
      </c>
    </row>
    <row r="12857" spans="1:8" ht="15.75" customHeight="1" x14ac:dyDescent="0.25">
      <c r="A12857" s="47">
        <v>4</v>
      </c>
      <c r="B12857" s="107" t="s">
        <v>2150</v>
      </c>
      <c r="C12857" s="323" t="s">
        <v>378</v>
      </c>
      <c r="D12857" s="50"/>
      <c r="E12857" s="50"/>
      <c r="F12857" s="542">
        <v>12</v>
      </c>
      <c r="G12857" s="224" t="s">
        <v>571</v>
      </c>
      <c r="H12857" s="81"/>
    </row>
    <row r="12858" spans="1:8" ht="15.75" customHeight="1" x14ac:dyDescent="0.25">
      <c r="A12858" s="47">
        <v>5</v>
      </c>
      <c r="B12858" s="107" t="s">
        <v>234</v>
      </c>
      <c r="C12858" s="323" t="s">
        <v>369</v>
      </c>
      <c r="D12858" s="50">
        <v>5</v>
      </c>
      <c r="E12858" s="50">
        <v>5</v>
      </c>
      <c r="F12858" s="542">
        <v>22</v>
      </c>
      <c r="G12858" s="43">
        <v>1</v>
      </c>
      <c r="H12858" s="81">
        <f>+G12858*F12858</f>
      </c>
    </row>
    <row r="12859" spans="1:8" ht="15.75" customHeight="1" x14ac:dyDescent="0.25">
      <c r="A12859" s="47">
        <v>6</v>
      </c>
      <c r="B12859" s="107" t="s">
        <v>234</v>
      </c>
      <c r="C12859" s="323" t="s">
        <v>369</v>
      </c>
      <c r="D12859" s="50"/>
      <c r="E12859" s="50"/>
      <c r="F12859" s="542">
        <v>3</v>
      </c>
      <c r="G12859" s="224" t="s">
        <v>571</v>
      </c>
      <c r="H12859" s="81"/>
    </row>
    <row r="12860" spans="1:8" ht="15.75" customHeight="1" x14ac:dyDescent="0.25">
      <c r="A12860" s="47"/>
      <c r="B12860" s="79" t="s">
        <v>2172</v>
      </c>
      <c r="C12860" s="80"/>
      <c r="D12860" s="50"/>
      <c r="E12860" s="50"/>
      <c r="F12860" s="542"/>
      <c r="G12860" s="43"/>
      <c r="H12860" s="81"/>
    </row>
    <row r="12861" spans="1:8" ht="15.75" customHeight="1" x14ac:dyDescent="0.25">
      <c r="A12861" s="47">
        <v>7</v>
      </c>
      <c r="B12861" s="107" t="s">
        <v>573</v>
      </c>
      <c r="C12861" s="107" t="s">
        <v>451</v>
      </c>
      <c r="D12861" s="50">
        <v>4</v>
      </c>
      <c r="E12861" s="50">
        <v>6</v>
      </c>
      <c r="F12861" s="542">
        <v>23</v>
      </c>
      <c r="G12861" s="43">
        <v>1</v>
      </c>
      <c r="H12861" s="81">
        <f>+G12861*F12861</f>
      </c>
    </row>
    <row r="12862" spans="1:8" ht="15.75" customHeight="1" x14ac:dyDescent="0.25">
      <c r="A12862" s="47">
        <v>8</v>
      </c>
      <c r="B12862" s="107" t="s">
        <v>573</v>
      </c>
      <c r="C12862" s="107" t="s">
        <v>451</v>
      </c>
      <c r="D12862" s="50"/>
      <c r="E12862" s="50"/>
      <c r="F12862" s="542">
        <v>1</v>
      </c>
      <c r="G12862" s="224" t="s">
        <v>571</v>
      </c>
      <c r="H12862" s="81"/>
    </row>
    <row r="12863" spans="1:8" ht="15.75" customHeight="1" x14ac:dyDescent="0.25">
      <c r="A12863" s="47">
        <v>9</v>
      </c>
      <c r="B12863" s="107" t="s">
        <v>176</v>
      </c>
      <c r="C12863" s="107" t="s">
        <v>455</v>
      </c>
      <c r="D12863" s="50">
        <v>4</v>
      </c>
      <c r="E12863" s="50">
        <v>6</v>
      </c>
      <c r="F12863" s="542">
        <v>23</v>
      </c>
      <c r="G12863" s="43">
        <v>1</v>
      </c>
      <c r="H12863" s="81">
        <f>+G12863*F12863</f>
      </c>
    </row>
    <row r="12864" spans="1:8" ht="15.75" customHeight="1" x14ac:dyDescent="0.25">
      <c r="A12864" s="47">
        <v>10</v>
      </c>
      <c r="B12864" s="107" t="s">
        <v>176</v>
      </c>
      <c r="C12864" s="107" t="s">
        <v>455</v>
      </c>
      <c r="D12864" s="50"/>
      <c r="E12864" s="50"/>
      <c r="F12864" s="542">
        <v>1</v>
      </c>
      <c r="G12864" s="224" t="s">
        <v>571</v>
      </c>
      <c r="H12864" s="81"/>
    </row>
    <row r="12865" spans="1:8" ht="15.75" customHeight="1" x14ac:dyDescent="0.25">
      <c r="A12865" s="47"/>
      <c r="B12865" s="79" t="s">
        <v>2173</v>
      </c>
      <c r="C12865" s="80"/>
      <c r="D12865" s="50"/>
      <c r="E12865" s="50"/>
      <c r="F12865" s="542"/>
      <c r="G12865" s="43"/>
      <c r="H12865" s="81"/>
    </row>
    <row r="12866" spans="1:8" ht="15.75" customHeight="1" x14ac:dyDescent="0.25">
      <c r="A12866" s="47">
        <v>11</v>
      </c>
      <c r="B12866" s="333" t="s">
        <v>181</v>
      </c>
      <c r="C12866" s="322" t="s">
        <v>956</v>
      </c>
      <c r="D12866" s="50">
        <v>6</v>
      </c>
      <c r="E12866" s="50">
        <v>4</v>
      </c>
      <c r="F12866" s="542">
        <v>23</v>
      </c>
      <c r="G12866" s="43">
        <v>1</v>
      </c>
      <c r="H12866" s="81">
        <f>+G12866*F12866</f>
      </c>
    </row>
    <row r="12867" spans="1:8" ht="15.75" customHeight="1" x14ac:dyDescent="0.25">
      <c r="A12867" s="47">
        <v>12</v>
      </c>
      <c r="B12867" s="333" t="s">
        <v>181</v>
      </c>
      <c r="C12867" s="322" t="s">
        <v>956</v>
      </c>
      <c r="D12867" s="50"/>
      <c r="E12867" s="50"/>
      <c r="F12867" s="542">
        <v>1</v>
      </c>
      <c r="G12867" s="224" t="s">
        <v>571</v>
      </c>
      <c r="H12867" s="81"/>
    </row>
    <row r="12868" spans="1:8" ht="15.75" customHeight="1" x14ac:dyDescent="0.25">
      <c r="A12868" s="47">
        <v>13</v>
      </c>
      <c r="B12868" s="333" t="s">
        <v>146</v>
      </c>
      <c r="C12868" s="322" t="s">
        <v>895</v>
      </c>
      <c r="D12868" s="50">
        <v>6</v>
      </c>
      <c r="E12868" s="50">
        <v>4</v>
      </c>
      <c r="F12868" s="542">
        <v>23</v>
      </c>
      <c r="G12868" s="43">
        <v>1</v>
      </c>
      <c r="H12868" s="81">
        <f>+G12868*F12868</f>
      </c>
    </row>
    <row r="12869" spans="1:8" ht="15.75" customHeight="1" x14ac:dyDescent="0.25">
      <c r="A12869" s="47">
        <v>14</v>
      </c>
      <c r="B12869" s="333" t="s">
        <v>146</v>
      </c>
      <c r="C12869" s="322" t="s">
        <v>895</v>
      </c>
      <c r="D12869" s="50"/>
      <c r="E12869" s="50"/>
      <c r="F12869" s="542">
        <v>1</v>
      </c>
      <c r="G12869" s="224" t="s">
        <v>571</v>
      </c>
      <c r="H12869" s="81"/>
    </row>
    <row r="12870" spans="1:8" ht="15.75" customHeight="1" x14ac:dyDescent="0.25">
      <c r="A12870" s="47"/>
      <c r="B12870" s="333"/>
      <c r="C12870" s="805"/>
      <c r="D12870" s="50"/>
      <c r="E12870" s="50"/>
      <c r="F12870" s="542"/>
      <c r="G12870" s="43"/>
      <c r="H12870" s="81"/>
    </row>
    <row r="12871" spans="1:8" ht="15.75" customHeight="1" x14ac:dyDescent="0.25">
      <c r="A12871" s="47"/>
      <c r="B12871" s="333"/>
      <c r="C12871" s="805"/>
      <c r="D12871" s="50"/>
      <c r="E12871" s="50"/>
      <c r="F12871" s="542"/>
      <c r="G12871" s="43"/>
      <c r="H12871" s="81"/>
    </row>
    <row r="12872" spans="1:8" ht="15.75" customHeight="1" x14ac:dyDescent="0.25">
      <c r="A12872" s="47"/>
      <c r="B12872" s="333"/>
      <c r="C12872" s="1097"/>
      <c r="D12872" s="50"/>
      <c r="E12872" s="50"/>
      <c r="F12872" s="542"/>
      <c r="G12872" s="43"/>
      <c r="H12872" s="81"/>
    </row>
    <row r="12873" spans="1:8" ht="15.75" customHeight="1" x14ac:dyDescent="0.25">
      <c r="A12873" s="47"/>
      <c r="B12873" s="333"/>
      <c r="C12873" s="1097"/>
      <c r="D12873" s="50"/>
      <c r="E12873" s="50"/>
      <c r="F12873" s="542"/>
      <c r="G12873" s="43"/>
      <c r="H12873" s="81"/>
    </row>
    <row r="12874" spans="1:8" ht="15.75" customHeight="1" x14ac:dyDescent="0.25">
      <c r="A12874" s="47"/>
      <c r="B12874" s="51"/>
      <c r="C12874" s="1031"/>
      <c r="D12874" s="50"/>
      <c r="E12874" s="50"/>
      <c r="F12874" s="50"/>
      <c r="G12874" s="43"/>
      <c r="H12874" s="81"/>
    </row>
    <row r="12875" spans="1:8" ht="15.75" customHeight="1" x14ac:dyDescent="0.25">
      <c r="A12875" s="62"/>
      <c r="B12875" s="63"/>
      <c r="C12875" s="64" t="s">
        <v>58</v>
      </c>
      <c r="D12875" s="1057">
        <f>SUM(D12852:D12874)</f>
      </c>
      <c r="E12875" s="65"/>
      <c r="F12875" s="328">
        <f>SUM(F12852:F12874)</f>
      </c>
      <c r="G12875" s="67"/>
      <c r="H12875" s="328">
        <f>SUM(H12854:H12874)</f>
      </c>
    </row>
    <row r="12876" spans="1:8" ht="15.75" customHeight="1" x14ac:dyDescent="0.25">
      <c r="A12876" s="69"/>
      <c r="B12876" s="70"/>
      <c r="C12876" s="70"/>
      <c r="D12876" s="71"/>
      <c r="E12876" s="70"/>
      <c r="F12876" s="72"/>
      <c r="G12876" s="73"/>
      <c r="H12876" s="74"/>
    </row>
    <row r="12877" spans="1:8" ht="15.75" customHeight="1" x14ac:dyDescent="0.25">
      <c r="A12877" s="85" t="s">
        <v>72</v>
      </c>
      <c r="B12877" s="85"/>
      <c r="C12877" s="85"/>
      <c r="D12877" s="85"/>
      <c r="E12877" s="85"/>
      <c r="F12877" s="85"/>
      <c r="G12877" s="85"/>
      <c r="H12877" s="85"/>
    </row>
    <row r="12878" spans="1:8" ht="15.75" customHeight="1" x14ac:dyDescent="0.25">
      <c r="A12878" s="76"/>
      <c r="B12878" s="76"/>
      <c r="C12878" s="76"/>
      <c r="D12878" s="77" t="s">
        <v>59</v>
      </c>
      <c r="E12878" s="76" t="s">
        <v>60</v>
      </c>
      <c r="F12878" s="76"/>
      <c r="G12878" s="17"/>
      <c r="H12878" s="25"/>
    </row>
    <row r="12879" spans="1:8" ht="15.75" customHeight="1" x14ac:dyDescent="0.25">
      <c r="A12879" s="17"/>
      <c r="B12879" s="17"/>
      <c r="C12879" s="17"/>
      <c r="D12879" s="18"/>
      <c r="E12879" s="17"/>
      <c r="F12879" s="17"/>
      <c r="G12879" s="17"/>
      <c r="H12879" s="25"/>
    </row>
    <row r="12880" spans="1:8" ht="15.75" customHeight="1" x14ac:dyDescent="0.25">
      <c r="A12880" s="76"/>
      <c r="B12880" s="76"/>
      <c r="C12880" s="76"/>
      <c r="D12880" s="77"/>
      <c r="E12880" s="76" t="s">
        <v>61</v>
      </c>
      <c r="F12880" s="76"/>
      <c r="G12880" s="17"/>
      <c r="H12880" s="25"/>
    </row>
    <row r="12881" spans="1:8" ht="15.75" customHeight="1" x14ac:dyDescent="0.25">
      <c r="D12881" s="9"/>
      <c r="H12881" s="9"/>
    </row>
    <row r="12882" spans="1:8" ht="15.75" customHeight="1" x14ac:dyDescent="0.25">
      <c r="D12882" s="9"/>
      <c r="H12882" s="9"/>
    </row>
    <row r="12883" spans="1:8" ht="15.75" customHeight="1" x14ac:dyDescent="0.25">
      <c r="D12883" s="9"/>
      <c r="H12883" s="9"/>
    </row>
    <row r="12884" spans="1:8" ht="15.75" customHeight="1" x14ac:dyDescent="0.25">
      <c r="A12884" s="36" t="s">
        <v>21</v>
      </c>
      <c r="B12884" s="36"/>
      <c r="C12884" s="36"/>
      <c r="D12884" s="36"/>
      <c r="E12884" s="36"/>
      <c r="F12884" s="36"/>
      <c r="G12884" s="36"/>
      <c r="H12884" s="36"/>
    </row>
    <row r="12885" spans="1:8" ht="15.75" customHeight="1" x14ac:dyDescent="0.25">
      <c r="A12885" s="17"/>
      <c r="B12885" s="17"/>
      <c r="C12885" s="17"/>
      <c r="D12885" s="18"/>
      <c r="E12885" s="17"/>
      <c r="F12885" s="17"/>
      <c r="G12885" s="17"/>
      <c r="H12885" s="24"/>
    </row>
    <row r="12886" spans="1:8" ht="15.75" customHeight="1" x14ac:dyDescent="0.25">
      <c r="A12886" s="17" t="s">
        <v>28</v>
      </c>
      <c r="B12886" s="17"/>
      <c r="C12886" s="18"/>
      <c r="D12886" s="75"/>
      <c r="E12886" s="36"/>
      <c r="F12886" s="36"/>
      <c r="G12886" s="36"/>
      <c r="H12886" s="25"/>
    </row>
    <row r="12887" spans="1:8" ht="15.75" customHeight="1" x14ac:dyDescent="0.3">
      <c r="A12887" s="160" t="inlineStr">
        <is>
          <t>Dealer-028</t>
        </is>
      </c>
      <c r="B12887" s="161"/>
      <c r="C12887" s="17"/>
      <c r="D12887" s="18"/>
      <c r="E12887" s="17"/>
      <c r="F12887" s="19" t="s">
        <v>24</v>
      </c>
      <c r="G12887" s="21" t="s">
        <v>1618</v>
      </c>
      <c r="H12887" s="22"/>
    </row>
    <row r="12888" spans="1:8" ht="15.75" customHeight="1" x14ac:dyDescent="0.3">
      <c r="A12888" s="160" t="inlineStr">
        <is>
          <t>Address line (redacted)</t>
        </is>
      </c>
      <c r="B12888" s="161"/>
      <c r="C12888" s="17"/>
      <c r="D12888" s="18"/>
      <c r="E12888" s="17"/>
      <c r="F12888" s="19" t="s">
        <v>29</v>
      </c>
      <c r="G12888" s="17" t="s">
        <v>1628</v>
      </c>
      <c r="H12888" s="18"/>
    </row>
    <row r="12889" spans="1:8" ht="15.75" customHeight="1" x14ac:dyDescent="0.3">
      <c r="A12889" s="160" t="inlineStr">
        <is>
          <t>Address line (redacted)</t>
        </is>
      </c>
      <c r="B12889" s="161"/>
      <c r="C12889" s="17"/>
      <c r="D12889" s="18"/>
      <c r="E12889" s="19"/>
      <c r="F12889" s="17"/>
      <c r="G12889" s="17"/>
      <c r="H12889" s="25"/>
    </row>
    <row r="12890" spans="1:8" ht="15.75" customHeight="1" x14ac:dyDescent="0.3">
      <c r="A12890" s="160" t="inlineStr">
        <is>
          <t>Address line (redacted)</t>
        </is>
      </c>
      <c r="B12890" s="161"/>
      <c r="C12890" s="17"/>
      <c r="D12890" s="24"/>
      <c r="E12890" s="17"/>
      <c r="F12890" s="18"/>
      <c r="G12890" s="17"/>
      <c r="H12890" s="25"/>
    </row>
    <row r="12891" spans="1:8" ht="15.75" customHeight="1" x14ac:dyDescent="0.25">
      <c r="D12891" s="24"/>
      <c r="E12891" s="17"/>
      <c r="F12891" s="18"/>
      <c r="G12891" s="17"/>
      <c r="H12891" s="25"/>
    </row>
    <row r="12892" spans="1:8" ht="15.75" customHeight="1" x14ac:dyDescent="0.25">
      <c r="A12892" s="17" t="s">
        <v>34</v>
      </c>
      <c r="B12892" s="17"/>
      <c r="C12892" s="17"/>
      <c r="D12892" s="18"/>
      <c r="E12892" s="17"/>
      <c r="F12892" s="18"/>
      <c r="G12892" s="17"/>
      <c r="H12892" s="25"/>
    </row>
    <row r="12893" spans="1:8" ht="15.75" customHeight="1" x14ac:dyDescent="0.25">
      <c r="A12893" s="17"/>
      <c r="B12893" s="17"/>
      <c r="C12893" s="17"/>
      <c r="D12893" s="18"/>
      <c r="E12893" s="17"/>
      <c r="F12893" s="18"/>
      <c r="G12893" s="17"/>
      <c r="H12893" s="25"/>
    </row>
    <row r="12894" spans="1:8" ht="15.75" customHeight="1" x14ac:dyDescent="0.25">
      <c r="A12894" s="17" t="s">
        <v>35</v>
      </c>
      <c r="B12894" s="17"/>
      <c r="C12894" s="17"/>
      <c r="D12894" s="18"/>
      <c r="E12894" s="17"/>
      <c r="F12894" s="18"/>
      <c r="G12894" s="17"/>
      <c r="H12894" s="25"/>
    </row>
    <row r="12895" spans="1:8" ht="15.75" customHeight="1" x14ac:dyDescent="0.25">
      <c r="A12895" s="17" t="s">
        <v>36</v>
      </c>
      <c r="B12895" s="17"/>
      <c r="C12895" s="17"/>
      <c r="D12895" s="18"/>
      <c r="E12895" s="17"/>
      <c r="F12895" s="18"/>
      <c r="G12895" s="17"/>
      <c r="H12895" s="25"/>
    </row>
    <row r="12896" spans="1:8" ht="15.75" customHeight="1" x14ac:dyDescent="0.25">
      <c r="A12896" s="17"/>
      <c r="B12896" s="17"/>
      <c r="C12896" s="17"/>
      <c r="D12896" s="18"/>
      <c r="E12896" s="17"/>
      <c r="F12896" s="18"/>
      <c r="G12896" s="17"/>
      <c r="H12896" s="25"/>
    </row>
    <row r="12897" spans="1:9" ht="15.75" customHeight="1" x14ac:dyDescent="0.25">
      <c r="A12897" s="26" t="s">
        <v>37</v>
      </c>
      <c r="B12897" s="27" t="s">
        <v>38</v>
      </c>
      <c r="C12897" s="27"/>
      <c r="D12897" s="1043" t="s">
        <v>39</v>
      </c>
      <c r="E12897" s="29" t="s">
        <v>40</v>
      </c>
      <c r="F12897" s="30" t="s">
        <v>41</v>
      </c>
      <c r="G12897" s="31" t="s">
        <v>42</v>
      </c>
      <c r="H12897" s="33" t="s">
        <v>43</v>
      </c>
    </row>
    <row r="12898" spans="1:9" ht="15.75" customHeight="1" x14ac:dyDescent="0.25">
      <c r="A12898" s="34"/>
      <c r="B12898" s="35"/>
      <c r="C12898" s="36"/>
      <c r="D12898" s="37"/>
      <c r="E12898" s="37"/>
      <c r="F12898" s="38"/>
      <c r="G12898" s="39"/>
      <c r="H12898" s="40"/>
    </row>
    <row r="12899" spans="1:9" ht="15.75" customHeight="1" x14ac:dyDescent="0.25">
      <c r="A12899" s="47"/>
      <c r="B12899" s="79" t="s">
        <v>803</v>
      </c>
      <c r="C12899" s="80"/>
      <c r="D12899" s="50"/>
      <c r="E12899" s="50"/>
      <c r="F12899" s="50"/>
      <c r="G12899" s="50"/>
      <c r="H12899" s="45"/>
      <c r="I12899" s="6">
        <v>28</v>
      </c>
    </row>
    <row r="12900" spans="1:9" ht="15.75" customHeight="1" x14ac:dyDescent="0.25">
      <c r="A12900" s="47">
        <v>1</v>
      </c>
      <c r="B12900" s="51" t="s">
        <v>106</v>
      </c>
      <c r="C12900" s="49"/>
      <c r="D12900" s="50">
        <v>0</v>
      </c>
      <c r="E12900" s="50">
        <v>100</v>
      </c>
      <c r="F12900" s="50">
        <f t="shared" ref="F12900:F12902" si="484">+E12900*D12900</f>
      </c>
      <c r="G12900" s="187">
        <v>1</v>
      </c>
      <c r="H12900" s="305">
        <v>1</v>
      </c>
      <c r="I12900" s="6">
        <v>42</v>
      </c>
    </row>
    <row r="12901" spans="1:9" ht="15.75" customHeight="1" x14ac:dyDescent="0.25">
      <c r="A12901" s="47">
        <v>2</v>
      </c>
      <c r="B12901" s="51" t="s">
        <v>107</v>
      </c>
      <c r="C12901" s="49"/>
      <c r="D12901" s="50">
        <v>14</v>
      </c>
      <c r="E12901" s="50">
        <v>100</v>
      </c>
      <c r="F12901" s="50">
        <f t="shared" si="484"/>
      </c>
      <c r="G12901" s="232"/>
      <c r="H12901" s="306"/>
      <c r="I12901" s="6">
        <f>+I12900-I12899</f>
      </c>
    </row>
    <row r="12902" spans="1:9" ht="15.75" customHeight="1" x14ac:dyDescent="0.25">
      <c r="A12902" s="47">
        <v>3</v>
      </c>
      <c r="B12902" s="82" t="s">
        <v>108</v>
      </c>
      <c r="C12902" s="49"/>
      <c r="D12902" s="50">
        <v>12</v>
      </c>
      <c r="E12902" s="50">
        <v>100</v>
      </c>
      <c r="F12902" s="50">
        <f t="shared" si="484"/>
      </c>
      <c r="G12902" s="189"/>
      <c r="H12902" s="307"/>
    </row>
    <row r="12903" spans="1:9" ht="15.75" customHeight="1" x14ac:dyDescent="0.25">
      <c r="A12903" s="47"/>
      <c r="B12903" s="79" t="s">
        <v>803</v>
      </c>
      <c r="C12903" s="80"/>
      <c r="D12903" s="50"/>
      <c r="E12903" s="50"/>
      <c r="F12903" s="50"/>
      <c r="G12903" s="50"/>
      <c r="H12903" s="45"/>
    </row>
    <row r="12904" spans="1:9" ht="15.75" customHeight="1" x14ac:dyDescent="0.25">
      <c r="A12904" s="47">
        <v>4</v>
      </c>
      <c r="B12904" s="51" t="s">
        <v>106</v>
      </c>
      <c r="C12904" s="49"/>
      <c r="D12904" s="50">
        <v>0</v>
      </c>
      <c r="E12904" s="50">
        <v>100</v>
      </c>
      <c r="F12904" s="50">
        <f t="shared" ref="F12904:F12906" si="485">+E12904*D12904</f>
      </c>
      <c r="G12904" s="187">
        <v>1</v>
      </c>
      <c r="H12904" s="305">
        <f>180*1200</f>
      </c>
    </row>
    <row r="12905" spans="1:9" ht="15.75" customHeight="1" x14ac:dyDescent="0.25">
      <c r="A12905" s="47">
        <v>5</v>
      </c>
      <c r="B12905" s="51" t="s">
        <v>107</v>
      </c>
      <c r="C12905" s="49"/>
      <c r="D12905" s="50">
        <v>6</v>
      </c>
      <c r="E12905" s="50">
        <v>100</v>
      </c>
      <c r="F12905" s="50">
        <f t="shared" si="485"/>
      </c>
      <c r="G12905" s="232"/>
      <c r="H12905" s="306"/>
      <c r="I12905" s="6">
        <v>14</v>
      </c>
    </row>
    <row r="12906" spans="1:9" ht="15.75" customHeight="1" x14ac:dyDescent="0.25">
      <c r="A12906" s="47">
        <v>6</v>
      </c>
      <c r="B12906" s="82" t="s">
        <v>108</v>
      </c>
      <c r="C12906" s="49"/>
      <c r="D12906" s="50">
        <v>6</v>
      </c>
      <c r="E12906" s="50">
        <v>100</v>
      </c>
      <c r="F12906" s="50">
        <f t="shared" si="485"/>
      </c>
      <c r="G12906" s="189"/>
      <c r="H12906" s="307"/>
      <c r="I12906" s="6">
        <f>+I12905-I12904</f>
      </c>
    </row>
    <row r="12907" spans="1:9" ht="15.75" customHeight="1" x14ac:dyDescent="0.25">
      <c r="A12907" s="47"/>
      <c r="B12907" s="82"/>
      <c r="C12907" s="49"/>
      <c r="D12907" s="50"/>
      <c r="E12907" s="50"/>
      <c r="F12907" s="50"/>
      <c r="G12907" s="208"/>
      <c r="H12907" s="311"/>
    </row>
    <row r="12908" spans="1:9" ht="15.75" customHeight="1" x14ac:dyDescent="0.25">
      <c r="A12908" s="47"/>
      <c r="B12908" s="82"/>
      <c r="C12908" s="49"/>
      <c r="D12908" s="50"/>
      <c r="E12908" s="50"/>
      <c r="F12908" s="50"/>
      <c r="G12908" s="208"/>
      <c r="H12908" s="311"/>
      <c r="I12908" s="6">
        <f t="shared" ref="I12908:I12909" si="486">+D12901+D12905</f>
      </c>
    </row>
    <row r="12909" spans="1:9" ht="15.75" customHeight="1" x14ac:dyDescent="0.25">
      <c r="A12909" s="47"/>
      <c r="B12909" s="51"/>
      <c r="C12909" s="49"/>
      <c r="D12909" s="50"/>
      <c r="E12909" s="50"/>
      <c r="F12909" s="50"/>
      <c r="G12909" s="208"/>
      <c r="H12909" s="311"/>
      <c r="I12909" s="6">
        <f t="shared" si="486"/>
      </c>
    </row>
    <row r="12910" spans="1:9" ht="15.75" customHeight="1" x14ac:dyDescent="0.25">
      <c r="A12910" s="83"/>
      <c r="B12910" s="84"/>
      <c r="C12910" s="17"/>
      <c r="D12910" s="58"/>
      <c r="E12910" s="58"/>
      <c r="F12910" s="18"/>
      <c r="G12910" s="58"/>
      <c r="H12910" s="61"/>
      <c r="I12910" s="6">
        <f>SUM(I12905:I12909)</f>
      </c>
    </row>
    <row r="12911" spans="1:9" ht="15.75" customHeight="1" x14ac:dyDescent="0.25">
      <c r="A12911" s="62"/>
      <c r="B12911" s="63"/>
      <c r="C12911" s="64" t="s">
        <v>58</v>
      </c>
      <c r="D12911" s="65">
        <f>SUM(D12899:D12910)</f>
      </c>
      <c r="E12911" s="65"/>
      <c r="F12911" s="66">
        <f>SUM(F12900:F12910)</f>
      </c>
      <c r="G12911" s="67"/>
      <c r="H12911" s="68">
        <f>SUM(H12899:H12910)</f>
      </c>
    </row>
    <row r="12912" spans="1:9" ht="15.75" customHeight="1" x14ac:dyDescent="0.25">
      <c r="A12912" s="69"/>
      <c r="B12912" s="70"/>
      <c r="C12912" s="70"/>
      <c r="D12912" s="71"/>
      <c r="E12912" s="70"/>
      <c r="F12912" s="72"/>
      <c r="G12912" s="73"/>
      <c r="H12912" s="74"/>
    </row>
    <row r="12913" spans="1:8" ht="15.75" customHeight="1" x14ac:dyDescent="0.25">
      <c r="A12913" s="85" t="s">
        <v>72</v>
      </c>
      <c r="B12913" s="85"/>
      <c r="C12913" s="85"/>
      <c r="D12913" s="85"/>
      <c r="E12913" s="85"/>
      <c r="F12913" s="85"/>
      <c r="G12913" s="85"/>
      <c r="H12913" s="85"/>
    </row>
    <row r="12914" spans="1:8" ht="15.75" customHeight="1" x14ac:dyDescent="0.25">
      <c r="A12914" s="76"/>
      <c r="B12914" s="76"/>
      <c r="C12914" s="76"/>
      <c r="D12914" s="77" t="s">
        <v>59</v>
      </c>
      <c r="E12914" s="76" t="s">
        <v>60</v>
      </c>
      <c r="F12914" s="76"/>
      <c r="G12914" s="17"/>
      <c r="H12914" s="25"/>
    </row>
    <row r="12915" spans="1:8" ht="15.75" customHeight="1" x14ac:dyDescent="0.25">
      <c r="A12915" s="17"/>
      <c r="B12915" s="17"/>
      <c r="C12915" s="17"/>
      <c r="D12915" s="18"/>
      <c r="E12915" s="17"/>
      <c r="F12915" s="17"/>
      <c r="G12915" s="17"/>
      <c r="H12915" s="25"/>
    </row>
    <row r="12916" spans="1:8" ht="15.75" customHeight="1" x14ac:dyDescent="0.25">
      <c r="A12916" s="17"/>
      <c r="B12916" s="17"/>
      <c r="C12916" s="17"/>
      <c r="D12916" s="18"/>
      <c r="E12916" s="17"/>
      <c r="F12916" s="17"/>
      <c r="G12916" s="17"/>
      <c r="H12916" s="25"/>
    </row>
    <row r="12917" spans="1:8" ht="15.75" customHeight="1" x14ac:dyDescent="0.25">
      <c r="A12917" s="76"/>
      <c r="B12917" s="76"/>
      <c r="C12917" s="76"/>
      <c r="D12917" s="77"/>
      <c r="E12917" s="76" t="s">
        <v>61</v>
      </c>
      <c r="F12917" s="76"/>
      <c r="G12917" s="17"/>
      <c r="H12917" s="25"/>
    </row>
    <row r="12918" spans="1:8" ht="15.75" customHeight="1" x14ac:dyDescent="0.25">
      <c r="D12918" s="9"/>
      <c r="H12918" s="9"/>
    </row>
    <row r="12919" spans="1:8" ht="15.75" customHeight="1" x14ac:dyDescent="0.25">
      <c r="D12919" s="9"/>
      <c r="H12919" s="9"/>
    </row>
    <row r="12920" spans="1:8" ht="15.75" customHeight="1" x14ac:dyDescent="0.25">
      <c r="D12920" s="9"/>
      <c r="H12920" s="9"/>
    </row>
    <row r="12921" spans="1:8" ht="15.75" customHeight="1" x14ac:dyDescent="0.25">
      <c r="D12921" s="9"/>
      <c r="H12921" s="9"/>
    </row>
    <row r="12922" spans="1:8" ht="15.75" customHeight="1" x14ac:dyDescent="0.25">
      <c r="D12922" s="9"/>
      <c r="H12922" s="9"/>
    </row>
    <row r="12923" spans="1:8" ht="15.75" customHeight="1" x14ac:dyDescent="0.25">
      <c r="D12923" s="9"/>
      <c r="H12923" s="9"/>
    </row>
    <row r="12924" spans="1:8" ht="15.75" customHeight="1" x14ac:dyDescent="0.25">
      <c r="D12924" s="9"/>
      <c r="H12924" s="9"/>
    </row>
    <row r="12925" spans="1:8" ht="15.75" customHeight="1" x14ac:dyDescent="0.25">
      <c r="D12925" s="9"/>
      <c r="H12925" s="9"/>
    </row>
    <row r="12926" spans="1:8" ht="15.75" customHeight="1" x14ac:dyDescent="0.25">
      <c r="D12926" s="9"/>
      <c r="H12926" s="9"/>
    </row>
    <row r="12927" spans="1:8" ht="15.75" customHeight="1" x14ac:dyDescent="0.25">
      <c r="A12927" s="36" t="s">
        <v>21</v>
      </c>
      <c r="B12927" s="36"/>
      <c r="C12927" s="36"/>
      <c r="D12927" s="36"/>
      <c r="E12927" s="36"/>
      <c r="F12927" s="36"/>
      <c r="G12927" s="36"/>
      <c r="H12927" s="36"/>
    </row>
    <row r="12928" spans="1:8" ht="15.75" customHeight="1" x14ac:dyDescent="0.25">
      <c r="A12928" s="17"/>
      <c r="B12928" s="17"/>
      <c r="C12928" s="17"/>
      <c r="D12928" s="18"/>
      <c r="E12928" s="17"/>
      <c r="F12928" s="17"/>
      <c r="G12928" s="17"/>
      <c r="H12928" s="24"/>
    </row>
    <row r="12929" spans="1:8" ht="15.75" customHeight="1" x14ac:dyDescent="0.25">
      <c r="A12929" s="17"/>
      <c r="B12929" s="17"/>
      <c r="C12929" s="18"/>
      <c r="D12929" s="75"/>
      <c r="E12929" s="36"/>
      <c r="F12929" s="36"/>
      <c r="G12929" s="36"/>
      <c r="H12929" s="25"/>
    </row>
    <row r="12930" spans="1:8" ht="15.75" customHeight="1" x14ac:dyDescent="0.25">
      <c r="A12930" s="17" t="s">
        <v>28</v>
      </c>
      <c r="B12930" s="17"/>
      <c r="C12930" s="86"/>
      <c r="D12930" s="18"/>
      <c r="E12930" s="17"/>
      <c r="F12930" s="19" t="s">
        <v>24</v>
      </c>
      <c r="G12930" s="21" t="s">
        <v>1629</v>
      </c>
      <c r="H12930" s="22"/>
    </row>
    <row r="12931" spans="1:8" ht="15.75" customHeight="1" x14ac:dyDescent="0.3">
      <c r="A12931" s="87" t="inlineStr">
        <is>
          <t>Dealer-002</t>
        </is>
      </c>
      <c r="B12931" s="87"/>
      <c r="C12931" s="86"/>
      <c r="D12931" s="18"/>
      <c r="E12931" s="17"/>
      <c r="F12931" s="19" t="s">
        <v>29</v>
      </c>
      <c r="G12931" s="17" t="s">
        <v>1630</v>
      </c>
      <c r="H12931" s="18"/>
    </row>
    <row r="12932" spans="1:8" ht="15.75" customHeight="1" x14ac:dyDescent="0.3">
      <c r="A12932" s="87" t="inlineStr">
        <is>
          <t>Address line (redacted)</t>
        </is>
      </c>
      <c r="B12932" s="87"/>
      <c r="C12932" s="138"/>
      <c r="D12932" s="138"/>
      <c r="E12932" s="138"/>
      <c r="F12932" s="18"/>
      <c r="G12932" s="17"/>
      <c r="H12932" s="25"/>
    </row>
    <row r="12933" spans="1:8" ht="15.75" customHeight="1" x14ac:dyDescent="0.3">
      <c r="A12933" s="87" t="inlineStr">
        <is>
          <t>Address line (redacted)</t>
        </is>
      </c>
      <c r="B12933" s="87"/>
      <c r="C12933" s="138"/>
      <c r="D12933" s="138"/>
      <c r="E12933" s="138"/>
      <c r="F12933" s="18"/>
      <c r="G12933" s="17"/>
      <c r="H12933" s="25"/>
    </row>
    <row r="12934" spans="1:8" ht="15.75" customHeight="1" x14ac:dyDescent="0.25">
      <c r="A12934" s="17"/>
      <c r="B12934" s="17"/>
      <c r="C12934" s="138"/>
      <c r="D12934" s="138"/>
      <c r="E12934" s="138"/>
      <c r="F12934" s="18"/>
      <c r="G12934" s="17"/>
      <c r="H12934" s="25"/>
    </row>
    <row r="12935" spans="1:8" ht="15.75" customHeight="1" x14ac:dyDescent="0.25">
      <c r="A12935" s="17" t="s">
        <v>34</v>
      </c>
      <c r="B12935" s="17"/>
      <c r="C12935" s="17"/>
      <c r="D12935" s="18"/>
      <c r="E12935" s="17"/>
      <c r="F12935" s="18"/>
      <c r="G12935" s="17"/>
      <c r="H12935" s="25"/>
    </row>
    <row r="12936" spans="1:8" ht="15.75" customHeight="1" x14ac:dyDescent="0.25">
      <c r="A12936" s="17"/>
      <c r="B12936" s="17"/>
      <c r="C12936" s="17"/>
      <c r="D12936" s="18"/>
      <c r="E12936" s="17"/>
      <c r="F12936" s="18"/>
      <c r="G12936" s="17"/>
      <c r="H12936" s="25"/>
    </row>
    <row r="12937" spans="1:8" ht="15.75" customHeight="1" x14ac:dyDescent="0.25">
      <c r="A12937" s="17" t="s">
        <v>35</v>
      </c>
      <c r="B12937" s="17"/>
      <c r="C12937" s="17"/>
      <c r="D12937" s="18"/>
      <c r="E12937" s="17"/>
      <c r="F12937" s="18"/>
      <c r="G12937" s="17"/>
      <c r="H12937" s="25"/>
    </row>
    <row r="12938" spans="1:8" ht="15.75" customHeight="1" x14ac:dyDescent="0.25">
      <c r="A12938" s="17" t="s">
        <v>36</v>
      </c>
      <c r="B12938" s="17"/>
      <c r="C12938" s="17"/>
      <c r="D12938" s="18"/>
      <c r="E12938" s="17"/>
      <c r="F12938" s="18"/>
      <c r="G12938" s="17"/>
      <c r="H12938" s="25"/>
    </row>
    <row r="12939" spans="1:8" ht="15.75" customHeight="1" x14ac:dyDescent="0.25">
      <c r="A12939" s="26" t="s">
        <v>37</v>
      </c>
      <c r="B12939" s="27" t="s">
        <v>38</v>
      </c>
      <c r="C12939" s="27"/>
      <c r="D12939" s="1043" t="s">
        <v>39</v>
      </c>
      <c r="E12939" s="29" t="s">
        <v>40</v>
      </c>
      <c r="F12939" s="30" t="s">
        <v>41</v>
      </c>
      <c r="G12939" s="31" t="s">
        <v>42</v>
      </c>
      <c r="H12939" s="33" t="s">
        <v>43</v>
      </c>
    </row>
    <row r="12940" spans="1:8" ht="15.75" customHeight="1" x14ac:dyDescent="0.25">
      <c r="A12940" s="320"/>
      <c r="B12940" s="333"/>
      <c r="C12940" s="1071"/>
      <c r="D12940" s="194"/>
      <c r="E12940" s="194"/>
      <c r="F12940" s="542"/>
      <c r="G12940" s="1096"/>
      <c r="H12940" s="81"/>
    </row>
    <row r="12941" spans="1:8" ht="15.75" customHeight="1" x14ac:dyDescent="0.25">
      <c r="A12941" s="47"/>
      <c r="B12941" s="79" t="s">
        <v>2174</v>
      </c>
      <c r="C12941" s="80"/>
      <c r="D12941" s="50"/>
      <c r="E12941" s="50"/>
      <c r="F12941" s="542"/>
      <c r="G12941" s="43"/>
      <c r="H12941" s="81"/>
    </row>
    <row r="12942" spans="1:8" ht="15.75" customHeight="1" x14ac:dyDescent="0.25">
      <c r="A12942" s="47">
        <v>1</v>
      </c>
      <c r="B12942" s="333" t="s">
        <v>175</v>
      </c>
      <c r="C12942" s="157" t="s">
        <v>397</v>
      </c>
      <c r="D12942" s="50">
        <v>5</v>
      </c>
      <c r="E12942" s="50">
        <v>5</v>
      </c>
      <c r="F12942" s="542">
        <v>22</v>
      </c>
      <c r="G12942" s="43">
        <v>1</v>
      </c>
      <c r="H12942" s="81">
        <f>+G12942*F12942</f>
      </c>
    </row>
    <row r="12943" spans="1:8" ht="15.75" customHeight="1" x14ac:dyDescent="0.25">
      <c r="A12943" s="47">
        <v>2</v>
      </c>
      <c r="B12943" s="333" t="s">
        <v>175</v>
      </c>
      <c r="C12943" s="157" t="s">
        <v>397</v>
      </c>
      <c r="D12943" s="50"/>
      <c r="E12943" s="50"/>
      <c r="F12943" s="542">
        <v>3</v>
      </c>
      <c r="G12943" s="224" t="s">
        <v>571</v>
      </c>
      <c r="H12943" s="81"/>
    </row>
    <row r="12944" spans="1:8" ht="15.75" customHeight="1" x14ac:dyDescent="0.25">
      <c r="A12944" s="47">
        <v>3</v>
      </c>
      <c r="B12944" s="333" t="s">
        <v>176</v>
      </c>
      <c r="C12944" s="323" t="s">
        <v>398</v>
      </c>
      <c r="D12944" s="50">
        <v>1</v>
      </c>
      <c r="E12944" s="50">
        <v>5</v>
      </c>
      <c r="F12944" s="542">
        <v>5</v>
      </c>
      <c r="G12944" s="43">
        <v>1</v>
      </c>
      <c r="H12944" s="81">
        <f t="shared" ref="H12944:H12945" si="487">+G12944*F12944</f>
      </c>
    </row>
    <row r="12945" spans="1:8" ht="15.75" customHeight="1" x14ac:dyDescent="0.25">
      <c r="A12945" s="47">
        <v>4</v>
      </c>
      <c r="B12945" s="333" t="s">
        <v>171</v>
      </c>
      <c r="C12945" s="323" t="s">
        <v>393</v>
      </c>
      <c r="D12945" s="50">
        <v>5</v>
      </c>
      <c r="E12945" s="50">
        <v>5</v>
      </c>
      <c r="F12945" s="542">
        <v>21</v>
      </c>
      <c r="G12945" s="43">
        <v>1</v>
      </c>
      <c r="H12945" s="81">
        <f t="shared" si="487"/>
      </c>
    </row>
    <row r="12946" spans="1:8" ht="15.75" customHeight="1" x14ac:dyDescent="0.25">
      <c r="A12946" s="47">
        <v>5</v>
      </c>
      <c r="B12946" s="333" t="s">
        <v>171</v>
      </c>
      <c r="C12946" s="323" t="s">
        <v>393</v>
      </c>
      <c r="D12946" s="50"/>
      <c r="E12946" s="50"/>
      <c r="F12946" s="542">
        <v>4</v>
      </c>
      <c r="G12946" s="224" t="s">
        <v>571</v>
      </c>
      <c r="H12946" s="81"/>
    </row>
    <row r="12947" spans="1:8" ht="15.75" customHeight="1" x14ac:dyDescent="0.25">
      <c r="A12947" s="47">
        <v>6</v>
      </c>
      <c r="B12947" s="333" t="s">
        <v>181</v>
      </c>
      <c r="C12947" s="106" t="s">
        <v>403</v>
      </c>
      <c r="D12947" s="50">
        <v>10</v>
      </c>
      <c r="E12947" s="50">
        <v>5</v>
      </c>
      <c r="F12947" s="542">
        <v>42</v>
      </c>
      <c r="G12947" s="43">
        <v>1</v>
      </c>
      <c r="H12947" s="81">
        <f>+G12947*F12947</f>
      </c>
    </row>
    <row r="12948" spans="1:8" ht="15.75" customHeight="1" x14ac:dyDescent="0.25">
      <c r="A12948" s="47">
        <v>7</v>
      </c>
      <c r="B12948" s="333" t="s">
        <v>181</v>
      </c>
      <c r="C12948" s="106" t="s">
        <v>403</v>
      </c>
      <c r="D12948" s="50"/>
      <c r="E12948" s="50"/>
      <c r="F12948" s="542">
        <v>8</v>
      </c>
      <c r="G12948" s="224" t="s">
        <v>571</v>
      </c>
      <c r="H12948" s="81"/>
    </row>
    <row r="12949" spans="1:8" ht="15.75" customHeight="1" x14ac:dyDescent="0.25">
      <c r="A12949" s="47"/>
      <c r="B12949" s="79" t="s">
        <v>2175</v>
      </c>
      <c r="C12949" s="80"/>
      <c r="D12949" s="50"/>
      <c r="E12949" s="50"/>
      <c r="F12949" s="542"/>
      <c r="G12949" s="43"/>
      <c r="H12949" s="81"/>
    </row>
    <row r="12950" spans="1:8" ht="15.75" customHeight="1" x14ac:dyDescent="0.25">
      <c r="A12950" s="47">
        <v>8</v>
      </c>
      <c r="B12950" s="333" t="s">
        <v>849</v>
      </c>
      <c r="C12950" s="1073" t="s">
        <v>1228</v>
      </c>
      <c r="D12950" s="50">
        <v>12</v>
      </c>
      <c r="E12950" s="50">
        <v>4</v>
      </c>
      <c r="F12950" s="542">
        <v>46</v>
      </c>
      <c r="G12950" s="43">
        <v>1</v>
      </c>
      <c r="H12950" s="81">
        <f>+G12950*F12950</f>
      </c>
    </row>
    <row r="12951" spans="1:8" ht="15.75" customHeight="1" x14ac:dyDescent="0.25">
      <c r="A12951" s="47">
        <v>9</v>
      </c>
      <c r="B12951" s="333" t="s">
        <v>849</v>
      </c>
      <c r="C12951" s="1073" t="s">
        <v>1228</v>
      </c>
      <c r="D12951" s="50"/>
      <c r="E12951" s="50"/>
      <c r="F12951" s="542">
        <v>2</v>
      </c>
      <c r="G12951" s="224" t="s">
        <v>571</v>
      </c>
      <c r="H12951" s="81"/>
    </row>
    <row r="12952" spans="1:8" ht="15.75" customHeight="1" x14ac:dyDescent="0.25">
      <c r="A12952" s="47"/>
      <c r="B12952" s="333"/>
      <c r="C12952" s="805"/>
      <c r="D12952" s="50"/>
      <c r="E12952" s="50"/>
      <c r="F12952" s="542"/>
      <c r="G12952" s="43"/>
      <c r="H12952" s="81"/>
    </row>
    <row r="12953" spans="1:8" ht="15.75" customHeight="1" x14ac:dyDescent="0.25">
      <c r="A12953" s="47"/>
      <c r="B12953" s="333"/>
      <c r="C12953" s="805"/>
      <c r="D12953" s="50"/>
      <c r="E12953" s="50"/>
      <c r="F12953" s="542"/>
      <c r="G12953" s="43"/>
      <c r="H12953" s="81"/>
    </row>
    <row r="12954" spans="1:8" ht="15.75" customHeight="1" x14ac:dyDescent="0.25">
      <c r="A12954" s="47"/>
      <c r="B12954" s="333"/>
      <c r="C12954" s="805"/>
      <c r="D12954" s="50"/>
      <c r="E12954" s="50"/>
      <c r="F12954" s="542"/>
      <c r="G12954" s="43"/>
      <c r="H12954" s="81"/>
    </row>
    <row r="12955" spans="1:8" ht="15.75" customHeight="1" x14ac:dyDescent="0.25">
      <c r="A12955" s="47"/>
      <c r="B12955" s="333"/>
      <c r="C12955" s="805"/>
      <c r="D12955" s="50"/>
      <c r="E12955" s="50"/>
      <c r="F12955" s="542"/>
      <c r="G12955" s="43"/>
      <c r="H12955" s="81"/>
    </row>
    <row r="12956" spans="1:8" ht="15.75" customHeight="1" x14ac:dyDescent="0.25">
      <c r="A12956" s="47"/>
      <c r="B12956" s="333"/>
      <c r="C12956" s="805"/>
      <c r="D12956" s="50"/>
      <c r="E12956" s="50"/>
      <c r="F12956" s="542"/>
      <c r="G12956" s="43"/>
      <c r="H12956" s="81"/>
    </row>
    <row r="12957" spans="1:8" ht="15.75" customHeight="1" x14ac:dyDescent="0.25">
      <c r="A12957" s="47"/>
      <c r="B12957" s="333"/>
      <c r="C12957" s="1097"/>
      <c r="D12957" s="50"/>
      <c r="E12957" s="50"/>
      <c r="F12957" s="542"/>
      <c r="G12957" s="43"/>
      <c r="H12957" s="81"/>
    </row>
    <row r="12958" spans="1:8" ht="15.75" customHeight="1" x14ac:dyDescent="0.25">
      <c r="A12958" s="47"/>
      <c r="B12958" s="333"/>
      <c r="C12958" s="1097"/>
      <c r="D12958" s="50"/>
      <c r="E12958" s="50"/>
      <c r="F12958" s="542"/>
      <c r="G12958" s="43"/>
      <c r="H12958" s="81"/>
    </row>
    <row r="12959" spans="1:8" ht="15.75" customHeight="1" x14ac:dyDescent="0.25">
      <c r="A12959" s="47"/>
      <c r="B12959" s="51"/>
      <c r="C12959" s="1031"/>
      <c r="D12959" s="50"/>
      <c r="E12959" s="50"/>
      <c r="F12959" s="50"/>
      <c r="G12959" s="43"/>
      <c r="H12959" s="81"/>
    </row>
    <row r="12960" spans="1:8" ht="15.75" customHeight="1" x14ac:dyDescent="0.25">
      <c r="A12960" s="62"/>
      <c r="B12960" s="63"/>
      <c r="C12960" s="64" t="s">
        <v>58</v>
      </c>
      <c r="D12960" s="1057">
        <f>SUM(D12942:D12959)</f>
      </c>
      <c r="E12960" s="65"/>
      <c r="F12960" s="328">
        <f>SUM(F12940:F12959)</f>
      </c>
      <c r="G12960" s="67"/>
      <c r="H12960" s="328">
        <f>SUM(H12942:H12959)</f>
      </c>
    </row>
    <row r="12961" spans="1:8" ht="15.75" customHeight="1" x14ac:dyDescent="0.25">
      <c r="A12961" s="69"/>
      <c r="B12961" s="70"/>
      <c r="C12961" s="70"/>
      <c r="D12961" s="71"/>
      <c r="E12961" s="70"/>
      <c r="F12961" s="72"/>
      <c r="G12961" s="73"/>
      <c r="H12961" s="74"/>
    </row>
    <row r="12962" spans="1:8" ht="15.75" customHeight="1" x14ac:dyDescent="0.25">
      <c r="A12962" s="85" t="s">
        <v>72</v>
      </c>
      <c r="B12962" s="85"/>
      <c r="C12962" s="85"/>
      <c r="D12962" s="85"/>
      <c r="E12962" s="85"/>
      <c r="F12962" s="85"/>
      <c r="G12962" s="85"/>
      <c r="H12962" s="85"/>
    </row>
    <row r="12963" spans="1:8" ht="15.75" customHeight="1" x14ac:dyDescent="0.25">
      <c r="A12963" s="76"/>
      <c r="B12963" s="76"/>
      <c r="C12963" s="76"/>
      <c r="D12963" s="77" t="s">
        <v>59</v>
      </c>
      <c r="E12963" s="76" t="s">
        <v>60</v>
      </c>
      <c r="F12963" s="76"/>
      <c r="G12963" s="17"/>
      <c r="H12963" s="25"/>
    </row>
    <row r="12964" spans="1:8" ht="15.75" customHeight="1" x14ac:dyDescent="0.25">
      <c r="A12964" s="17"/>
      <c r="B12964" s="17"/>
      <c r="C12964" s="17"/>
      <c r="D12964" s="18"/>
      <c r="E12964" s="17"/>
      <c r="F12964" s="17"/>
      <c r="G12964" s="17"/>
      <c r="H12964" s="25"/>
    </row>
    <row r="12965" spans="1:8" ht="15.75" customHeight="1" x14ac:dyDescent="0.25">
      <c r="A12965" s="76"/>
      <c r="B12965" s="76"/>
      <c r="C12965" s="76"/>
      <c r="D12965" s="77"/>
      <c r="E12965" s="76" t="s">
        <v>61</v>
      </c>
      <c r="F12965" s="76"/>
      <c r="G12965" s="17"/>
      <c r="H12965" s="25"/>
    </row>
    <row r="12966" spans="1:8" ht="15.75" customHeight="1" x14ac:dyDescent="0.25">
      <c r="A12966" s="76"/>
      <c r="B12966" s="76"/>
      <c r="C12966" s="76"/>
      <c r="D12966" s="77"/>
      <c r="E12966" s="76"/>
      <c r="F12966" s="76"/>
      <c r="G12966" s="17"/>
      <c r="H12966" s="25"/>
    </row>
    <row r="12967" spans="1:8" ht="15.75" customHeight="1" x14ac:dyDescent="0.25">
      <c r="A12967" s="76"/>
      <c r="B12967" s="76"/>
      <c r="C12967" s="76"/>
      <c r="D12967" s="77"/>
      <c r="E12967" s="76"/>
      <c r="F12967" s="76"/>
      <c r="G12967" s="17"/>
      <c r="H12967" s="25"/>
    </row>
    <row r="12968" spans="1:8" ht="15.75" customHeight="1" x14ac:dyDescent="0.25">
      <c r="A12968" s="76"/>
      <c r="B12968" s="76"/>
      <c r="C12968" s="76"/>
      <c r="D12968" s="77"/>
      <c r="E12968" s="76"/>
      <c r="F12968" s="76"/>
      <c r="G12968" s="17"/>
      <c r="H12968" s="25"/>
    </row>
    <row r="12969" spans="1:8" ht="15.75" customHeight="1" x14ac:dyDescent="0.25">
      <c r="A12969" s="76"/>
      <c r="B12969" s="76"/>
      <c r="C12969" s="76"/>
      <c r="D12969" s="77"/>
      <c r="E12969" s="76"/>
      <c r="F12969" s="76"/>
      <c r="G12969" s="17"/>
      <c r="H12969" s="25"/>
    </row>
    <row r="12970" spans="1:8" ht="15.75" customHeight="1" x14ac:dyDescent="0.25">
      <c r="A12970" s="76"/>
      <c r="B12970" s="76"/>
      <c r="C12970" s="76"/>
      <c r="D12970" s="77"/>
      <c r="E12970" s="76"/>
      <c r="F12970" s="76"/>
      <c r="G12970" s="17"/>
      <c r="H12970" s="25"/>
    </row>
    <row r="12971" spans="1:8" ht="15.75" customHeight="1" x14ac:dyDescent="0.25">
      <c r="A12971" s="76"/>
      <c r="B12971" s="76"/>
      <c r="C12971" s="76"/>
      <c r="D12971" s="77"/>
      <c r="E12971" s="76"/>
      <c r="F12971" s="76"/>
      <c r="G12971" s="17"/>
      <c r="H12971" s="25"/>
    </row>
    <row r="12972" spans="1:8" ht="15.75" customHeight="1" x14ac:dyDescent="0.25">
      <c r="A12972" s="36" t="s">
        <v>21</v>
      </c>
      <c r="B12972" s="36"/>
      <c r="C12972" s="36"/>
      <c r="D12972" s="36"/>
      <c r="E12972" s="36"/>
      <c r="F12972" s="36"/>
      <c r="G12972" s="36"/>
      <c r="H12972" s="36"/>
    </row>
    <row r="12973" spans="1:8" ht="15.75" customHeight="1" x14ac:dyDescent="0.25">
      <c r="A12973" s="17"/>
      <c r="B12973" s="17"/>
      <c r="C12973" s="17"/>
      <c r="D12973" s="18"/>
      <c r="E12973" s="17"/>
      <c r="F12973" s="17"/>
      <c r="G12973" s="17"/>
      <c r="H12973" s="24"/>
    </row>
    <row r="12974" spans="1:8" ht="15.75" customHeight="1" x14ac:dyDescent="0.25">
      <c r="A12974" s="17"/>
      <c r="B12974" s="17"/>
      <c r="C12974" s="18"/>
      <c r="D12974" s="75"/>
      <c r="E12974" s="36"/>
      <c r="F12974" s="36"/>
      <c r="G12974" s="36"/>
      <c r="H12974" s="25"/>
    </row>
    <row r="12975" spans="1:8" ht="15.75" customHeight="1" x14ac:dyDescent="0.25">
      <c r="A12975" s="17" t="s">
        <v>28</v>
      </c>
      <c r="B12975" s="17"/>
      <c r="C12975" s="17"/>
      <c r="D12975" s="18"/>
      <c r="E12975" s="17"/>
      <c r="F12975" s="19" t="s">
        <v>24</v>
      </c>
      <c r="G12975" s="21" t="s">
        <v>1632</v>
      </c>
      <c r="H12975" s="22"/>
    </row>
    <row r="12976" spans="1:8" ht="15.75" customHeight="1" x14ac:dyDescent="0.25">
      <c r="A12976" s="17" t="inlineStr">
        <is>
          <t>Dealer-009</t>
        </is>
      </c>
      <c r="B12976" s="17"/>
      <c r="C12976" s="17" t="inlineStr">
        <is>
          <t>ATTN: Contact-001</t>
        </is>
      </c>
      <c r="D12976" s="18"/>
      <c r="E12976" s="17"/>
      <c r="F12976" s="19" t="s">
        <v>29</v>
      </c>
      <c r="G12976" s="17" t="s">
        <v>1633</v>
      </c>
      <c r="H12976" s="18"/>
    </row>
    <row r="12977" spans="1:8" ht="15.75" customHeight="1" x14ac:dyDescent="0.25">
      <c r="A12977" s="17" t="inlineStr">
        <is>
          <t>Address line (redacted)</t>
        </is>
      </c>
      <c r="B12977" s="17"/>
      <c r="C12977" s="17"/>
      <c r="D12977" s="138"/>
      <c r="E12977" s="138"/>
      <c r="F12977" s="18"/>
      <c r="G12977" s="17"/>
      <c r="H12977" s="25"/>
    </row>
    <row r="12978" spans="1:8" ht="15.75" customHeight="1" x14ac:dyDescent="0.25">
      <c r="A12978" s="17" t="inlineStr">
        <is>
          <t>Address line (redacted)</t>
        </is>
      </c>
      <c r="B12978" s="17"/>
      <c r="C12978" s="17"/>
      <c r="D12978" s="138"/>
      <c r="E12978" s="138"/>
      <c r="F12978" s="18"/>
      <c r="G12978" s="17"/>
      <c r="H12978" s="25"/>
    </row>
    <row r="12979" spans="1:8" ht="15.75" customHeight="1" x14ac:dyDescent="0.25">
      <c r="A12979" s="17"/>
      <c r="B12979" s="17"/>
      <c r="C12979" s="138"/>
      <c r="D12979" s="138"/>
      <c r="E12979" s="138"/>
      <c r="F12979" s="18"/>
      <c r="G12979" s="17"/>
      <c r="H12979" s="25"/>
    </row>
    <row r="12980" spans="1:8" ht="15.75" customHeight="1" x14ac:dyDescent="0.25">
      <c r="A12980" s="17" t="s">
        <v>34</v>
      </c>
      <c r="B12980" s="17"/>
      <c r="C12980" s="17"/>
      <c r="D12980" s="18"/>
      <c r="E12980" s="17"/>
      <c r="F12980" s="18"/>
      <c r="G12980" s="17"/>
      <c r="H12980" s="25"/>
    </row>
    <row r="12981" spans="1:8" ht="15.75" customHeight="1" x14ac:dyDescent="0.25">
      <c r="A12981" s="17" t="s">
        <v>35</v>
      </c>
      <c r="B12981" s="17"/>
      <c r="C12981" s="17"/>
      <c r="D12981" s="18"/>
      <c r="E12981" s="17"/>
      <c r="F12981" s="18"/>
      <c r="G12981" s="17"/>
      <c r="H12981" s="25"/>
    </row>
    <row r="12982" spans="1:8" ht="15.75" customHeight="1" x14ac:dyDescent="0.25">
      <c r="A12982" s="17" t="s">
        <v>36</v>
      </c>
      <c r="B12982" s="17"/>
      <c r="C12982" s="17"/>
      <c r="D12982" s="18"/>
      <c r="E12982" s="17"/>
      <c r="F12982" s="18"/>
      <c r="G12982" s="17"/>
      <c r="H12982" s="25"/>
    </row>
    <row r="12983" spans="1:8" ht="15.75" customHeight="1" x14ac:dyDescent="0.25">
      <c r="A12983" s="17"/>
      <c r="B12983" s="17"/>
      <c r="C12983" s="17"/>
      <c r="D12983" s="18"/>
      <c r="E12983" s="17"/>
      <c r="F12983" s="18"/>
      <c r="G12983" s="17"/>
      <c r="H12983" s="25"/>
    </row>
    <row r="12984" spans="1:8" ht="15.75" customHeight="1" x14ac:dyDescent="0.25">
      <c r="A12984" s="26" t="s">
        <v>37</v>
      </c>
      <c r="B12984" s="27" t="s">
        <v>38</v>
      </c>
      <c r="C12984" s="27"/>
      <c r="D12984" s="1043" t="s">
        <v>39</v>
      </c>
      <c r="E12984" s="29" t="s">
        <v>40</v>
      </c>
      <c r="F12984" s="30" t="s">
        <v>41</v>
      </c>
      <c r="G12984" s="31" t="s">
        <v>42</v>
      </c>
      <c r="H12984" s="33" t="s">
        <v>43</v>
      </c>
    </row>
    <row r="12985" spans="1:8" ht="15.75" customHeight="1" x14ac:dyDescent="0.25">
      <c r="A12985" s="47"/>
      <c r="B12985" s="79" t="s">
        <v>2176</v>
      </c>
      <c r="C12985" s="80"/>
      <c r="D12985" s="50"/>
      <c r="E12985" s="50"/>
      <c r="F12985" s="50"/>
      <c r="G12985" s="50"/>
      <c r="H12985" s="81"/>
    </row>
    <row r="12986" spans="1:8" ht="15.75" customHeight="1" x14ac:dyDescent="0.25">
      <c r="A12986" s="47">
        <v>1</v>
      </c>
      <c r="B12986" s="107" t="s">
        <v>1934</v>
      </c>
      <c r="C12986" s="323" t="s">
        <v>377</v>
      </c>
      <c r="D12986" s="50">
        <v>5</v>
      </c>
      <c r="E12986" s="50">
        <v>5</v>
      </c>
      <c r="F12986" s="542">
        <v>21</v>
      </c>
      <c r="G12986" s="43">
        <v>1</v>
      </c>
      <c r="H12986" s="81">
        <f>+G12986*F12986</f>
      </c>
    </row>
    <row r="12987" spans="1:8" ht="15.75" customHeight="1" x14ac:dyDescent="0.25">
      <c r="A12987" s="47">
        <v>2</v>
      </c>
      <c r="B12987" s="107" t="s">
        <v>1934</v>
      </c>
      <c r="C12987" s="323" t="s">
        <v>377</v>
      </c>
      <c r="D12987" s="50"/>
      <c r="E12987" s="50"/>
      <c r="F12987" s="542">
        <v>4</v>
      </c>
      <c r="G12987" s="224" t="s">
        <v>571</v>
      </c>
      <c r="H12987" s="81"/>
    </row>
    <row r="12988" spans="1:8" ht="15.75" customHeight="1" x14ac:dyDescent="0.25">
      <c r="A12988" s="47">
        <v>3</v>
      </c>
      <c r="B12988" s="333" t="s">
        <v>172</v>
      </c>
      <c r="C12988" s="323" t="s">
        <v>394</v>
      </c>
      <c r="D12988" s="50">
        <v>5</v>
      </c>
      <c r="E12988" s="194">
        <v>5</v>
      </c>
      <c r="F12988" s="1070">
        <v>21</v>
      </c>
      <c r="G12988" s="50">
        <v>1</v>
      </c>
      <c r="H12988" s="81">
        <f>+G12988*F12988</f>
      </c>
    </row>
    <row r="12989" spans="1:8" ht="15.75" customHeight="1" x14ac:dyDescent="0.25">
      <c r="A12989" s="47">
        <v>4</v>
      </c>
      <c r="B12989" s="333" t="s">
        <v>172</v>
      </c>
      <c r="C12989" s="323" t="s">
        <v>394</v>
      </c>
      <c r="D12989" s="50"/>
      <c r="E12989" s="194"/>
      <c r="F12989" s="542">
        <v>4</v>
      </c>
      <c r="G12989" s="224" t="s">
        <v>571</v>
      </c>
      <c r="H12989" s="81"/>
    </row>
    <row r="12990" spans="1:8" ht="15.75" customHeight="1" x14ac:dyDescent="0.25">
      <c r="A12990" s="47">
        <v>5</v>
      </c>
      <c r="B12990" s="333" t="s">
        <v>334</v>
      </c>
      <c r="C12990" s="323" t="s">
        <v>407</v>
      </c>
      <c r="D12990" s="50">
        <v>5</v>
      </c>
      <c r="E12990" s="194">
        <v>5</v>
      </c>
      <c r="F12990" s="542">
        <v>19</v>
      </c>
      <c r="G12990" s="50">
        <v>1</v>
      </c>
      <c r="H12990" s="81">
        <f>+G12990*F12990</f>
      </c>
    </row>
    <row r="12991" spans="1:8" ht="15.75" customHeight="1" x14ac:dyDescent="0.25">
      <c r="A12991" s="47">
        <v>6</v>
      </c>
      <c r="B12991" s="333" t="s">
        <v>334</v>
      </c>
      <c r="C12991" s="323" t="s">
        <v>407</v>
      </c>
      <c r="D12991" s="50"/>
      <c r="E12991" s="194"/>
      <c r="F12991" s="542">
        <v>6</v>
      </c>
      <c r="G12991" s="224" t="s">
        <v>571</v>
      </c>
      <c r="H12991" s="81"/>
    </row>
    <row r="12992" spans="1:8" ht="15.75" customHeight="1" x14ac:dyDescent="0.25">
      <c r="A12992" s="47">
        <v>7</v>
      </c>
      <c r="B12992" s="676" t="s">
        <v>159</v>
      </c>
      <c r="C12992" s="323" t="s">
        <v>380</v>
      </c>
      <c r="D12992" s="50">
        <v>3</v>
      </c>
      <c r="E12992" s="194">
        <v>5</v>
      </c>
      <c r="F12992" s="542">
        <v>13.25</v>
      </c>
      <c r="G12992" s="43">
        <v>1</v>
      </c>
      <c r="H12992" s="81">
        <f>+G12992*F12992</f>
      </c>
    </row>
    <row r="12993" spans="1:8" ht="15.75" customHeight="1" x14ac:dyDescent="0.25">
      <c r="A12993" s="47">
        <v>8</v>
      </c>
      <c r="B12993" s="676" t="s">
        <v>159</v>
      </c>
      <c r="C12993" s="323" t="s">
        <v>380</v>
      </c>
      <c r="D12993" s="50"/>
      <c r="E12993" s="194"/>
      <c r="F12993" s="542">
        <v>1.75</v>
      </c>
      <c r="G12993" s="224" t="s">
        <v>571</v>
      </c>
      <c r="H12993" s="81"/>
    </row>
    <row r="12994" spans="1:8" ht="15.75" customHeight="1" x14ac:dyDescent="0.25">
      <c r="A12994" s="47">
        <v>9</v>
      </c>
      <c r="B12994" s="676" t="s">
        <v>1483</v>
      </c>
      <c r="C12994" s="323" t="s">
        <v>391</v>
      </c>
      <c r="D12994" s="50">
        <v>3</v>
      </c>
      <c r="E12994" s="194">
        <v>5</v>
      </c>
      <c r="F12994" s="542">
        <v>12.5</v>
      </c>
      <c r="G12994" s="43">
        <v>1</v>
      </c>
      <c r="H12994" s="81">
        <f>+G12994*F12994</f>
      </c>
    </row>
    <row r="12995" spans="1:8" ht="15.75" customHeight="1" x14ac:dyDescent="0.25">
      <c r="A12995" s="47">
        <v>10</v>
      </c>
      <c r="B12995" s="676" t="s">
        <v>1483</v>
      </c>
      <c r="C12995" s="323" t="s">
        <v>391</v>
      </c>
      <c r="D12995" s="50"/>
      <c r="E12995" s="194"/>
      <c r="F12995" s="542">
        <v>2.5</v>
      </c>
      <c r="G12995" s="224" t="s">
        <v>571</v>
      </c>
      <c r="H12995" s="81"/>
    </row>
    <row r="12996" spans="1:8" ht="15.75" customHeight="1" x14ac:dyDescent="0.25">
      <c r="A12996" s="47">
        <v>11</v>
      </c>
      <c r="B12996" s="676" t="s">
        <v>2177</v>
      </c>
      <c r="C12996" s="323" t="s">
        <v>392</v>
      </c>
      <c r="D12996" s="50">
        <v>3</v>
      </c>
      <c r="E12996" s="194">
        <v>5</v>
      </c>
      <c r="F12996" s="542">
        <v>12.5</v>
      </c>
      <c r="G12996" s="43">
        <v>1</v>
      </c>
      <c r="H12996" s="81">
        <f>+G12996*F12996</f>
      </c>
    </row>
    <row r="12997" spans="1:8" ht="15.75" customHeight="1" x14ac:dyDescent="0.25">
      <c r="A12997" s="47">
        <v>12</v>
      </c>
      <c r="B12997" s="676" t="s">
        <v>2177</v>
      </c>
      <c r="C12997" s="323" t="s">
        <v>392</v>
      </c>
      <c r="D12997" s="50"/>
      <c r="E12997" s="194"/>
      <c r="F12997" s="542">
        <v>2.5</v>
      </c>
      <c r="G12997" s="224" t="s">
        <v>571</v>
      </c>
      <c r="H12997" s="81"/>
    </row>
    <row r="12998" spans="1:8" ht="15.75" customHeight="1" x14ac:dyDescent="0.25">
      <c r="A12998" s="47">
        <v>13</v>
      </c>
      <c r="B12998" s="676" t="s">
        <v>181</v>
      </c>
      <c r="C12998" s="323" t="s">
        <v>403</v>
      </c>
      <c r="D12998" s="50">
        <v>5</v>
      </c>
      <c r="E12998" s="194">
        <v>5</v>
      </c>
      <c r="F12998" s="542">
        <v>21</v>
      </c>
      <c r="G12998" s="43">
        <v>1</v>
      </c>
      <c r="H12998" s="81">
        <f>+G12998*F12998</f>
      </c>
    </row>
    <row r="12999" spans="1:8" ht="15.75" customHeight="1" x14ac:dyDescent="0.25">
      <c r="A12999" s="47">
        <v>14</v>
      </c>
      <c r="B12999" s="676" t="s">
        <v>181</v>
      </c>
      <c r="C12999" s="323" t="s">
        <v>403</v>
      </c>
      <c r="D12999" s="50"/>
      <c r="E12999" s="194"/>
      <c r="F12999" s="542">
        <v>4</v>
      </c>
      <c r="G12999" s="224" t="s">
        <v>571</v>
      </c>
      <c r="H12999" s="81"/>
    </row>
    <row r="13000" spans="1:8" ht="15.75" customHeight="1" x14ac:dyDescent="0.25">
      <c r="A13000" s="47">
        <v>15</v>
      </c>
      <c r="B13000" s="333" t="s">
        <v>176</v>
      </c>
      <c r="C13000" s="323" t="s">
        <v>398</v>
      </c>
      <c r="D13000" s="50">
        <v>2</v>
      </c>
      <c r="E13000" s="194">
        <v>5</v>
      </c>
      <c r="F13000" s="542">
        <v>10</v>
      </c>
      <c r="G13000" s="43">
        <v>1</v>
      </c>
      <c r="H13000" s="81">
        <f t="shared" ref="H13000:H13001" si="488">+G13000*F13000</f>
      </c>
    </row>
    <row r="13001" spans="1:8" ht="15.75" customHeight="1" x14ac:dyDescent="0.25">
      <c r="A13001" s="47">
        <v>16</v>
      </c>
      <c r="B13001" s="333" t="s">
        <v>2094</v>
      </c>
      <c r="C13001" s="323"/>
      <c r="D13001" s="50">
        <v>2.5</v>
      </c>
      <c r="E13001" s="194">
        <v>10</v>
      </c>
      <c r="F13001" s="542">
        <v>21</v>
      </c>
      <c r="G13001" s="43">
        <v>1</v>
      </c>
      <c r="H13001" s="81">
        <f t="shared" si="488"/>
      </c>
    </row>
    <row r="13002" spans="1:8" ht="15.75" customHeight="1" x14ac:dyDescent="0.25">
      <c r="A13002" s="47">
        <v>17</v>
      </c>
      <c r="B13002" s="333" t="s">
        <v>2094</v>
      </c>
      <c r="C13002" s="323"/>
      <c r="D13002" s="50"/>
      <c r="E13002" s="194"/>
      <c r="F13002" s="542">
        <v>4</v>
      </c>
      <c r="G13002" s="224" t="s">
        <v>571</v>
      </c>
      <c r="H13002" s="81"/>
    </row>
    <row r="13003" spans="1:8" ht="15.75" customHeight="1" x14ac:dyDescent="0.25">
      <c r="A13003" s="47">
        <v>18</v>
      </c>
      <c r="B13003" s="333" t="s">
        <v>1578</v>
      </c>
      <c r="C13003" s="323"/>
      <c r="D13003" s="50">
        <v>2.5</v>
      </c>
      <c r="E13003" s="194">
        <v>10</v>
      </c>
      <c r="F13003" s="542">
        <v>20</v>
      </c>
      <c r="G13003" s="43">
        <v>1</v>
      </c>
      <c r="H13003" s="81">
        <f>+G13003*F13003</f>
      </c>
    </row>
    <row r="13004" spans="1:8" ht="15.75" customHeight="1" x14ac:dyDescent="0.25">
      <c r="A13004" s="47">
        <v>19</v>
      </c>
      <c r="B13004" s="333" t="s">
        <v>1578</v>
      </c>
      <c r="C13004" s="323"/>
      <c r="D13004" s="50"/>
      <c r="E13004" s="194"/>
      <c r="F13004" s="542">
        <v>5</v>
      </c>
      <c r="G13004" s="224" t="s">
        <v>571</v>
      </c>
      <c r="H13004" s="81"/>
    </row>
    <row r="13005" spans="1:8" ht="15.75" customHeight="1" x14ac:dyDescent="0.25">
      <c r="A13005" s="320"/>
      <c r="B13005" s="79" t="s">
        <v>803</v>
      </c>
      <c r="C13005" s="80"/>
      <c r="D13005" s="50"/>
      <c r="E13005" s="194"/>
      <c r="F13005" s="542"/>
      <c r="G13005" s="43"/>
      <c r="H13005" s="81"/>
    </row>
    <row r="13006" spans="1:8" ht="15.75" customHeight="1" x14ac:dyDescent="0.25">
      <c r="A13006" s="320">
        <v>20</v>
      </c>
      <c r="B13006" s="333" t="s">
        <v>108</v>
      </c>
      <c r="C13006" s="1100" t="s">
        <v>914</v>
      </c>
      <c r="D13006" s="50">
        <v>3</v>
      </c>
      <c r="E13006" s="194">
        <v>100</v>
      </c>
      <c r="F13006" s="542">
        <f>+E13006*D13006</f>
      </c>
      <c r="G13006" s="43">
        <v>1</v>
      </c>
      <c r="H13006" s="81">
        <f>+G13006*F13006</f>
      </c>
    </row>
    <row r="13007" spans="1:8" ht="15.75" customHeight="1" x14ac:dyDescent="0.25">
      <c r="A13007" s="320"/>
      <c r="B13007" s="333"/>
      <c r="C13007" s="1097"/>
      <c r="D13007" s="50"/>
      <c r="E13007" s="194"/>
      <c r="F13007" s="542"/>
      <c r="G13007" s="43"/>
      <c r="H13007" s="81"/>
    </row>
    <row r="13008" spans="1:8" ht="15.75" customHeight="1" x14ac:dyDescent="0.25">
      <c r="A13008" s="320"/>
      <c r="B13008" s="333"/>
      <c r="C13008" s="1097"/>
      <c r="D13008" s="50"/>
      <c r="E13008" s="194"/>
      <c r="F13008" s="542"/>
      <c r="G13008" s="43"/>
      <c r="H13008" s="81"/>
    </row>
    <row r="13009" spans="1:8" ht="15.75" customHeight="1" x14ac:dyDescent="0.25">
      <c r="A13009" s="47"/>
      <c r="B13009" s="51"/>
      <c r="C13009" s="1031"/>
      <c r="D13009" s="50"/>
      <c r="E13009" s="50"/>
      <c r="F13009" s="50"/>
      <c r="G13009" s="43"/>
      <c r="H13009" s="81"/>
    </row>
    <row r="13010" spans="1:8" ht="15.75" customHeight="1" x14ac:dyDescent="0.25">
      <c r="A13010" s="62"/>
      <c r="B13010" s="63"/>
      <c r="C13010" s="64" t="s">
        <v>58</v>
      </c>
      <c r="D13010" s="328">
        <f>SUM(D12986:D13009)</f>
      </c>
      <c r="E13010" s="65"/>
      <c r="F13010" s="328"/>
      <c r="G13010" s="67"/>
      <c r="H13010" s="328">
        <f>SUM(H12986:H13009)</f>
      </c>
    </row>
    <row r="13011" spans="1:8" ht="15.75" customHeight="1" x14ac:dyDescent="0.25">
      <c r="A13011" s="69"/>
      <c r="B13011" s="70"/>
      <c r="C13011" s="70"/>
      <c r="D13011" s="71"/>
      <c r="E13011" s="70"/>
      <c r="F13011" s="72"/>
      <c r="G13011" s="73"/>
      <c r="H13011" s="74"/>
    </row>
    <row r="13012" spans="1:8" ht="15.75" customHeight="1" x14ac:dyDescent="0.25">
      <c r="A13012" s="85" t="s">
        <v>72</v>
      </c>
      <c r="B13012" s="85"/>
      <c r="C13012" s="85"/>
      <c r="D13012" s="85"/>
      <c r="E13012" s="85"/>
      <c r="F13012" s="85"/>
      <c r="G13012" s="85"/>
      <c r="H13012" s="85"/>
    </row>
    <row r="13013" spans="1:8" ht="15.75" customHeight="1" x14ac:dyDescent="0.25">
      <c r="A13013" s="76"/>
      <c r="B13013" s="76"/>
      <c r="C13013" s="76"/>
      <c r="D13013" s="77" t="s">
        <v>59</v>
      </c>
      <c r="E13013" s="76" t="s">
        <v>60</v>
      </c>
      <c r="F13013" s="76"/>
      <c r="G13013" s="17"/>
      <c r="H13013" s="25"/>
    </row>
    <row r="13014" spans="1:8" ht="15.75" customHeight="1" x14ac:dyDescent="0.25">
      <c r="A13014" s="17"/>
      <c r="B13014" s="17"/>
      <c r="C13014" s="17"/>
      <c r="D13014" s="18"/>
      <c r="E13014" s="17"/>
      <c r="F13014" s="17"/>
      <c r="G13014" s="17"/>
      <c r="H13014" s="25"/>
    </row>
    <row r="13015" spans="1:8" ht="15.75" customHeight="1" x14ac:dyDescent="0.25">
      <c r="A13015" s="76"/>
      <c r="B13015" s="76"/>
      <c r="C13015" s="76"/>
      <c r="D13015" s="77"/>
      <c r="E13015" s="76" t="s">
        <v>61</v>
      </c>
      <c r="F13015" s="76"/>
      <c r="G13015" s="17"/>
      <c r="H13015" s="25"/>
    </row>
    <row r="13016" spans="1:8" ht="15.75" customHeight="1" x14ac:dyDescent="0.25">
      <c r="D13016" s="9"/>
      <c r="H13016" s="9"/>
    </row>
    <row r="13017" spans="1:8" ht="15.75" customHeight="1" x14ac:dyDescent="0.25">
      <c r="D13017" s="9"/>
      <c r="H13017" s="9"/>
    </row>
    <row r="13018" spans="1:8" ht="15.75" customHeight="1" x14ac:dyDescent="0.25">
      <c r="A13018" s="36" t="s">
        <v>21</v>
      </c>
      <c r="B13018" s="36"/>
      <c r="C13018" s="36"/>
      <c r="D13018" s="36"/>
      <c r="E13018" s="36"/>
      <c r="F13018" s="36"/>
      <c r="G13018" s="36"/>
      <c r="H13018" s="36"/>
    </row>
    <row r="13019" spans="1:8" ht="15.75" customHeight="1" x14ac:dyDescent="0.25">
      <c r="A13019" s="17"/>
      <c r="B13019" s="17"/>
      <c r="C13019" s="17"/>
      <c r="D13019" s="18"/>
      <c r="E13019" s="17"/>
      <c r="F13019" s="17"/>
      <c r="G13019" s="17"/>
      <c r="H13019" s="24"/>
    </row>
    <row r="13020" spans="1:8" ht="15.75" customHeight="1" x14ac:dyDescent="0.25">
      <c r="A13020" s="17"/>
      <c r="B13020" s="17"/>
      <c r="C13020" s="18"/>
      <c r="D13020" s="75"/>
      <c r="E13020" s="36"/>
      <c r="F13020" s="36"/>
      <c r="G13020" s="36"/>
      <c r="H13020" s="25"/>
    </row>
    <row r="13021" spans="1:8" ht="15.75" customHeight="1" x14ac:dyDescent="0.25">
      <c r="A13021" s="17" t="s">
        <v>28</v>
      </c>
      <c r="B13021" s="17"/>
      <c r="C13021" s="86"/>
      <c r="D13021" s="18"/>
      <c r="E13021" s="17"/>
      <c r="F13021" s="19" t="s">
        <v>24</v>
      </c>
      <c r="G13021" s="21" t="s">
        <v>1636</v>
      </c>
      <c r="H13021" s="22"/>
    </row>
    <row r="13022" spans="1:8" ht="15.75" customHeight="1" x14ac:dyDescent="0.3">
      <c r="A13022" s="87" t="inlineStr">
        <is>
          <t>Dealer-002</t>
        </is>
      </c>
      <c r="B13022" s="87"/>
      <c r="C13022" s="86"/>
      <c r="D13022" s="18"/>
      <c r="E13022" s="17"/>
      <c r="F13022" s="19" t="s">
        <v>29</v>
      </c>
      <c r="G13022" s="17" t="s">
        <v>1637</v>
      </c>
      <c r="H13022" s="18"/>
    </row>
    <row r="13023" spans="1:8" ht="15.75" customHeight="1" x14ac:dyDescent="0.3">
      <c r="A13023" s="87" t="inlineStr">
        <is>
          <t>Address line (redacted)</t>
        </is>
      </c>
      <c r="B13023" s="87"/>
      <c r="C13023" s="138"/>
      <c r="D13023" s="138"/>
      <c r="E13023" s="138"/>
      <c r="F13023" s="18"/>
      <c r="G13023" s="17"/>
      <c r="H13023" s="25"/>
    </row>
    <row r="13024" spans="1:8" ht="15.75" customHeight="1" x14ac:dyDescent="0.3">
      <c r="A13024" s="87" t="inlineStr">
        <is>
          <t>Address line (redacted)</t>
        </is>
      </c>
      <c r="B13024" s="87"/>
      <c r="C13024" s="138"/>
      <c r="D13024" s="138"/>
      <c r="E13024" s="138"/>
      <c r="F13024" s="18"/>
      <c r="G13024" s="17"/>
      <c r="H13024" s="25"/>
    </row>
    <row r="13025" spans="1:8" ht="15.75" customHeight="1" x14ac:dyDescent="0.25">
      <c r="A13025" s="17"/>
      <c r="B13025" s="17"/>
      <c r="C13025" s="138"/>
      <c r="D13025" s="138"/>
      <c r="E13025" s="138"/>
      <c r="F13025" s="18"/>
      <c r="G13025" s="17"/>
      <c r="H13025" s="25"/>
    </row>
    <row r="13026" spans="1:8" ht="15.75" customHeight="1" x14ac:dyDescent="0.25">
      <c r="A13026" s="17" t="s">
        <v>34</v>
      </c>
      <c r="B13026" s="17"/>
      <c r="C13026" s="17"/>
      <c r="D13026" s="18"/>
      <c r="E13026" s="17"/>
      <c r="F13026" s="18"/>
      <c r="G13026" s="17"/>
      <c r="H13026" s="25"/>
    </row>
    <row r="13027" spans="1:8" ht="15.75" customHeight="1" x14ac:dyDescent="0.25">
      <c r="A13027" s="17"/>
      <c r="B13027" s="17"/>
      <c r="C13027" s="17"/>
      <c r="D13027" s="18"/>
      <c r="E13027" s="17"/>
      <c r="F13027" s="18"/>
      <c r="G13027" s="17"/>
      <c r="H13027" s="25"/>
    </row>
    <row r="13028" spans="1:8" ht="15.75" customHeight="1" x14ac:dyDescent="0.25">
      <c r="A13028" s="17" t="s">
        <v>35</v>
      </c>
      <c r="B13028" s="17"/>
      <c r="C13028" s="17"/>
      <c r="D13028" s="18"/>
      <c r="E13028" s="17"/>
      <c r="F13028" s="18"/>
      <c r="G13028" s="17"/>
      <c r="H13028" s="25"/>
    </row>
    <row r="13029" spans="1:8" ht="15.75" customHeight="1" x14ac:dyDescent="0.25">
      <c r="A13029" s="17" t="s">
        <v>36</v>
      </c>
      <c r="B13029" s="17"/>
      <c r="C13029" s="17"/>
      <c r="D13029" s="18"/>
      <c r="E13029" s="17"/>
      <c r="F13029" s="18"/>
      <c r="G13029" s="17"/>
      <c r="H13029" s="25"/>
    </row>
    <row r="13030" spans="1:8" ht="15.75" customHeight="1" x14ac:dyDescent="0.25">
      <c r="A13030" s="26" t="s">
        <v>37</v>
      </c>
      <c r="B13030" s="27" t="s">
        <v>38</v>
      </c>
      <c r="C13030" s="27"/>
      <c r="D13030" s="1043" t="s">
        <v>39</v>
      </c>
      <c r="E13030" s="29" t="s">
        <v>40</v>
      </c>
      <c r="F13030" s="30" t="s">
        <v>41</v>
      </c>
      <c r="G13030" s="31" t="s">
        <v>42</v>
      </c>
      <c r="H13030" s="33" t="s">
        <v>43</v>
      </c>
    </row>
    <row r="13031" spans="1:8" ht="15.75" customHeight="1" x14ac:dyDescent="0.25">
      <c r="A13031" s="320"/>
      <c r="B13031" s="333"/>
      <c r="C13031" s="1071"/>
      <c r="D13031" s="194"/>
      <c r="E13031" s="194"/>
      <c r="F13031" s="542"/>
      <c r="G13031" s="1096"/>
      <c r="H13031" s="81"/>
    </row>
    <row r="13032" spans="1:8" ht="15.75" customHeight="1" x14ac:dyDescent="0.25">
      <c r="A13032" s="47"/>
      <c r="B13032" s="79" t="s">
        <v>564</v>
      </c>
      <c r="C13032" s="80"/>
      <c r="D13032" s="50"/>
      <c r="E13032" s="50"/>
      <c r="F13032" s="542"/>
      <c r="G13032" s="43"/>
      <c r="H13032" s="81"/>
    </row>
    <row r="13033" spans="1:8" ht="15.75" customHeight="1" x14ac:dyDescent="0.25">
      <c r="A13033" s="47">
        <v>1</v>
      </c>
      <c r="B13033" s="333" t="s">
        <v>1046</v>
      </c>
      <c r="C13033" s="157"/>
      <c r="D13033" s="50">
        <v>3</v>
      </c>
      <c r="E13033" s="50">
        <v>2</v>
      </c>
      <c r="F13033" s="542">
        <v>6</v>
      </c>
      <c r="G13033" s="43">
        <v>1</v>
      </c>
      <c r="H13033" s="81">
        <f>+G13033*F13033</f>
      </c>
    </row>
    <row r="13034" spans="1:8" ht="15.75" customHeight="1" x14ac:dyDescent="0.25">
      <c r="A13034" s="47"/>
      <c r="B13034" s="79" t="s">
        <v>2178</v>
      </c>
      <c r="C13034" s="80"/>
      <c r="D13034" s="50"/>
      <c r="E13034" s="50"/>
      <c r="F13034" s="542"/>
      <c r="G13034" s="43"/>
      <c r="H13034" s="81"/>
    </row>
    <row r="13035" spans="1:8" ht="15.75" customHeight="1" x14ac:dyDescent="0.25">
      <c r="A13035" s="47">
        <v>2</v>
      </c>
      <c r="B13035" s="333" t="s">
        <v>154</v>
      </c>
      <c r="C13035" s="805" t="s">
        <v>946</v>
      </c>
      <c r="D13035" s="50">
        <v>6</v>
      </c>
      <c r="E13035" s="50">
        <v>4</v>
      </c>
      <c r="F13035" s="542">
        <v>23</v>
      </c>
      <c r="G13035" s="43">
        <v>1</v>
      </c>
      <c r="H13035" s="81">
        <f>+G13035*F13035</f>
      </c>
    </row>
    <row r="13036" spans="1:8" ht="15.75" customHeight="1" x14ac:dyDescent="0.25">
      <c r="A13036" s="47">
        <v>3</v>
      </c>
      <c r="B13036" s="333" t="s">
        <v>154</v>
      </c>
      <c r="C13036" s="805" t="s">
        <v>946</v>
      </c>
      <c r="D13036" s="50"/>
      <c r="E13036" s="50"/>
      <c r="F13036" s="542">
        <v>1</v>
      </c>
      <c r="G13036" s="224" t="s">
        <v>571</v>
      </c>
      <c r="H13036" s="81"/>
    </row>
    <row r="13037" spans="1:8" ht="15.75" customHeight="1" x14ac:dyDescent="0.25">
      <c r="A13037" s="47"/>
      <c r="B13037" s="79" t="s">
        <v>44</v>
      </c>
      <c r="C13037" s="80"/>
      <c r="D13037" s="50"/>
      <c r="E13037" s="50"/>
      <c r="F13037" s="542"/>
      <c r="G13037" s="43"/>
      <c r="H13037" s="81"/>
    </row>
    <row r="13038" spans="1:8" ht="15.75" customHeight="1" x14ac:dyDescent="0.25">
      <c r="A13038" s="47">
        <v>4</v>
      </c>
      <c r="B13038" s="333" t="s">
        <v>172</v>
      </c>
      <c r="C13038" s="805" t="s">
        <v>394</v>
      </c>
      <c r="D13038" s="50">
        <v>5</v>
      </c>
      <c r="E13038" s="50">
        <v>5</v>
      </c>
      <c r="F13038" s="542">
        <v>21</v>
      </c>
      <c r="G13038" s="43">
        <v>1</v>
      </c>
      <c r="H13038" s="81">
        <f>+G13038*F13038</f>
      </c>
    </row>
    <row r="13039" spans="1:8" ht="15.75" customHeight="1" x14ac:dyDescent="0.25">
      <c r="A13039" s="47">
        <v>5</v>
      </c>
      <c r="B13039" s="333" t="s">
        <v>172</v>
      </c>
      <c r="C13039" s="805" t="s">
        <v>394</v>
      </c>
      <c r="D13039" s="50"/>
      <c r="E13039" s="50"/>
      <c r="F13039" s="542">
        <v>4</v>
      </c>
      <c r="G13039" s="224" t="s">
        <v>571</v>
      </c>
      <c r="H13039" s="81"/>
    </row>
    <row r="13040" spans="1:8" ht="15.75" customHeight="1" x14ac:dyDescent="0.25">
      <c r="A13040" s="47">
        <v>6</v>
      </c>
      <c r="B13040" s="333" t="s">
        <v>334</v>
      </c>
      <c r="C13040" s="1097" t="s">
        <v>407</v>
      </c>
      <c r="D13040" s="50">
        <v>5</v>
      </c>
      <c r="E13040" s="50">
        <v>5</v>
      </c>
      <c r="F13040" s="542">
        <v>19</v>
      </c>
      <c r="G13040" s="43">
        <v>1</v>
      </c>
      <c r="H13040" s="81">
        <f>+G13040*F13040</f>
      </c>
    </row>
    <row r="13041" spans="1:8" ht="15.75" customHeight="1" x14ac:dyDescent="0.25">
      <c r="A13041" s="47">
        <v>7</v>
      </c>
      <c r="B13041" s="333" t="s">
        <v>334</v>
      </c>
      <c r="C13041" s="1097" t="s">
        <v>407</v>
      </c>
      <c r="D13041" s="50"/>
      <c r="E13041" s="50"/>
      <c r="F13041" s="542">
        <v>6</v>
      </c>
      <c r="G13041" s="224" t="s">
        <v>571</v>
      </c>
      <c r="H13041" s="81"/>
    </row>
    <row r="13042" spans="1:8" ht="15.75" customHeight="1" x14ac:dyDescent="0.25">
      <c r="A13042" s="47"/>
      <c r="B13042" s="79" t="s">
        <v>564</v>
      </c>
      <c r="C13042" s="80"/>
      <c r="D13042" s="50"/>
      <c r="E13042" s="50"/>
      <c r="F13042" s="542"/>
      <c r="G13042" s="43"/>
      <c r="H13042" s="81"/>
    </row>
    <row r="13043" spans="1:8" ht="15.75" customHeight="1" x14ac:dyDescent="0.25">
      <c r="A13043" s="47">
        <v>8</v>
      </c>
      <c r="B13043" s="333" t="s">
        <v>1052</v>
      </c>
      <c r="C13043" s="1097"/>
      <c r="D13043" s="50">
        <v>27</v>
      </c>
      <c r="E13043" s="50">
        <v>2</v>
      </c>
      <c r="F13043" s="542">
        <f>55-6</f>
      </c>
      <c r="G13043" s="43">
        <v>1</v>
      </c>
      <c r="H13043" s="81">
        <f t="shared" ref="H13043:H13044" si="489">+G13043*F13043</f>
      </c>
    </row>
    <row r="13044" spans="1:8" ht="15.75" customHeight="1" x14ac:dyDescent="0.25">
      <c r="A13044" s="47">
        <v>9</v>
      </c>
      <c r="B13044" s="333" t="s">
        <v>1052</v>
      </c>
      <c r="C13044" s="1097"/>
      <c r="D13044" s="50">
        <v>1</v>
      </c>
      <c r="E13044" s="50">
        <v>1</v>
      </c>
      <c r="F13044" s="542">
        <v>1</v>
      </c>
      <c r="G13044" s="43">
        <v>1</v>
      </c>
      <c r="H13044" s="81">
        <f t="shared" si="489"/>
      </c>
    </row>
    <row r="13045" spans="1:8" ht="15.75" customHeight="1" x14ac:dyDescent="0.25">
      <c r="A13045" s="47">
        <v>10</v>
      </c>
      <c r="B13045" s="333" t="s">
        <v>1052</v>
      </c>
      <c r="C13045" s="1097"/>
      <c r="D13045" s="50">
        <v>1</v>
      </c>
      <c r="E13045" s="50">
        <v>1</v>
      </c>
      <c r="F13045" s="542">
        <v>5</v>
      </c>
      <c r="G13045" s="224" t="s">
        <v>571</v>
      </c>
      <c r="H13045" s="81"/>
    </row>
    <row r="13046" spans="1:8" ht="15.75" customHeight="1" x14ac:dyDescent="0.25">
      <c r="A13046" s="47"/>
      <c r="B13046" s="333"/>
      <c r="C13046" s="1097"/>
      <c r="D13046" s="50"/>
      <c r="E13046" s="50"/>
      <c r="F13046" s="542"/>
      <c r="G13046" s="43"/>
      <c r="H13046" s="81"/>
    </row>
    <row r="13047" spans="1:8" ht="15.75" customHeight="1" x14ac:dyDescent="0.25">
      <c r="A13047" s="47"/>
      <c r="B13047" s="51"/>
      <c r="C13047" s="1031"/>
      <c r="D13047" s="50"/>
      <c r="E13047" s="50"/>
      <c r="F13047" s="50"/>
      <c r="G13047" s="43"/>
      <c r="H13047" s="81"/>
    </row>
    <row r="13048" spans="1:8" ht="15.75" customHeight="1" x14ac:dyDescent="0.25">
      <c r="A13048" s="62"/>
      <c r="B13048" s="63"/>
      <c r="C13048" s="64" t="s">
        <v>58</v>
      </c>
      <c r="D13048" s="328">
        <f>SUM(D13033:D13047)</f>
      </c>
      <c r="E13048" s="65"/>
      <c r="F13048" s="328">
        <f>SUM(F13031:F13047)</f>
      </c>
      <c r="G13048" s="67"/>
      <c r="H13048" s="328">
        <f>SUM(H13033:H13047)</f>
      </c>
    </row>
    <row r="13049" spans="1:8" ht="15.75" customHeight="1" x14ac:dyDescent="0.25">
      <c r="A13049" s="69"/>
      <c r="B13049" s="70"/>
      <c r="C13049" s="70"/>
      <c r="D13049" s="71"/>
      <c r="E13049" s="70"/>
      <c r="F13049" s="72"/>
      <c r="G13049" s="73"/>
      <c r="H13049" s="74"/>
    </row>
    <row r="13050" spans="1:8" ht="15.75" customHeight="1" x14ac:dyDescent="0.25">
      <c r="A13050" s="85" t="s">
        <v>72</v>
      </c>
      <c r="B13050" s="85"/>
      <c r="C13050" s="85"/>
      <c r="D13050" s="85"/>
      <c r="E13050" s="85"/>
      <c r="F13050" s="85"/>
      <c r="G13050" s="85"/>
      <c r="H13050" s="85"/>
    </row>
    <row r="13051" spans="1:8" ht="15.75" customHeight="1" x14ac:dyDescent="0.25">
      <c r="A13051" s="76"/>
      <c r="B13051" s="76"/>
      <c r="C13051" s="76"/>
      <c r="D13051" s="77" t="s">
        <v>59</v>
      </c>
      <c r="E13051" s="76" t="s">
        <v>60</v>
      </c>
      <c r="F13051" s="76"/>
      <c r="G13051" s="17"/>
      <c r="H13051" s="25"/>
    </row>
    <row r="13052" spans="1:8" ht="15.75" customHeight="1" x14ac:dyDescent="0.25">
      <c r="A13052" s="17"/>
      <c r="B13052" s="17"/>
      <c r="C13052" s="17"/>
      <c r="D13052" s="18"/>
      <c r="E13052" s="17"/>
      <c r="F13052" s="17"/>
      <c r="G13052" s="17"/>
      <c r="H13052" s="25"/>
    </row>
    <row r="13053" spans="1:8" ht="15.75" customHeight="1" x14ac:dyDescent="0.25">
      <c r="A13053" s="76"/>
      <c r="B13053" s="76"/>
      <c r="C13053" s="76"/>
      <c r="D13053" s="77"/>
      <c r="E13053" s="76" t="s">
        <v>61</v>
      </c>
      <c r="F13053" s="76"/>
      <c r="G13053" s="17"/>
      <c r="H13053" s="25"/>
    </row>
    <row r="13054" spans="1:8" ht="15.75" customHeight="1" x14ac:dyDescent="0.25">
      <c r="D13054" s="9"/>
      <c r="H13054" s="9"/>
    </row>
    <row r="13055" spans="1:8" ht="15.75" customHeight="1" x14ac:dyDescent="0.25">
      <c r="D13055" s="9"/>
      <c r="H13055" s="9"/>
    </row>
    <row r="13056" spans="1:8" ht="15.75" customHeight="1" x14ac:dyDescent="0.25">
      <c r="D13056" s="9"/>
      <c r="H13056" s="9"/>
    </row>
    <row r="13057" spans="1:8" ht="15.75" customHeight="1" x14ac:dyDescent="0.25">
      <c r="D13057" s="9"/>
      <c r="H13057" s="9"/>
    </row>
    <row r="13058" spans="1:8" ht="15.75" customHeight="1" x14ac:dyDescent="0.25">
      <c r="D13058" s="9"/>
      <c r="H13058" s="9"/>
    </row>
    <row r="13059" spans="1:8" ht="15.75" customHeight="1" x14ac:dyDescent="0.25">
      <c r="D13059" s="9"/>
      <c r="H13059" s="9"/>
    </row>
    <row r="13060" spans="1:8" ht="15.75" customHeight="1" x14ac:dyDescent="0.25">
      <c r="D13060" s="9"/>
      <c r="H13060" s="9"/>
    </row>
    <row r="13061" spans="1:8" ht="15.75" customHeight="1" x14ac:dyDescent="0.25">
      <c r="D13061" s="9"/>
      <c r="H13061" s="9"/>
    </row>
    <row r="13062" spans="1:8" ht="15.75" customHeight="1" x14ac:dyDescent="0.25">
      <c r="D13062" s="9"/>
      <c r="H13062" s="9"/>
    </row>
    <row r="13063" spans="1:8" ht="15.75" customHeight="1" x14ac:dyDescent="0.25">
      <c r="A13063" s="36" t="s">
        <v>21</v>
      </c>
      <c r="B13063" s="36"/>
      <c r="C13063" s="36"/>
      <c r="D13063" s="36"/>
      <c r="E13063" s="36"/>
      <c r="F13063" s="36"/>
      <c r="G13063" s="36"/>
      <c r="H13063" s="36"/>
    </row>
    <row r="13064" spans="1:8" ht="15.75" customHeight="1" x14ac:dyDescent="0.25">
      <c r="A13064" s="17"/>
      <c r="B13064" s="17"/>
      <c r="C13064" s="17"/>
      <c r="D13064" s="18"/>
      <c r="E13064" s="17"/>
      <c r="F13064" s="17"/>
      <c r="G13064" s="17"/>
      <c r="H13064" s="24"/>
    </row>
    <row r="13065" spans="1:8" ht="15.75" customHeight="1" x14ac:dyDescent="0.25">
      <c r="A13065" s="17"/>
      <c r="B13065" s="17"/>
      <c r="C13065" s="18"/>
      <c r="D13065" s="75"/>
      <c r="E13065" s="36"/>
      <c r="F13065" s="36"/>
      <c r="G13065" s="36"/>
      <c r="H13065" s="25"/>
    </row>
    <row r="13066" spans="1:8" ht="15.75" customHeight="1" x14ac:dyDescent="0.25">
      <c r="A13066" s="17" t="s">
        <v>28</v>
      </c>
      <c r="B13066" s="17"/>
      <c r="C13066" s="86"/>
      <c r="D13066" s="18"/>
      <c r="E13066" s="17"/>
      <c r="F13066" s="19" t="s">
        <v>24</v>
      </c>
      <c r="G13066" s="21" t="s">
        <v>1638</v>
      </c>
      <c r="H13066" s="22"/>
    </row>
    <row r="13067" spans="1:8" ht="15.75" customHeight="1" x14ac:dyDescent="0.3">
      <c r="A13067" s="87" t="inlineStr">
        <is>
          <t>Dealer-002</t>
        </is>
      </c>
      <c r="B13067" s="87"/>
      <c r="C13067" s="86"/>
      <c r="D13067" s="18"/>
      <c r="E13067" s="17"/>
      <c r="F13067" s="19" t="s">
        <v>29</v>
      </c>
      <c r="G13067" s="17" t="s">
        <v>1639</v>
      </c>
      <c r="H13067" s="18"/>
    </row>
    <row r="13068" spans="1:8" ht="15.75" customHeight="1" x14ac:dyDescent="0.3">
      <c r="A13068" s="87" t="inlineStr">
        <is>
          <t>Address line (redacted)</t>
        </is>
      </c>
      <c r="B13068" s="87"/>
      <c r="C13068" s="138"/>
      <c r="D13068" s="138"/>
      <c r="E13068" s="138"/>
      <c r="F13068" s="18"/>
      <c r="G13068" s="17"/>
      <c r="H13068" s="25"/>
    </row>
    <row r="13069" spans="1:8" ht="15.75" customHeight="1" x14ac:dyDescent="0.3">
      <c r="A13069" s="87" t="inlineStr">
        <is>
          <t>Address line (redacted)</t>
        </is>
      </c>
      <c r="B13069" s="87"/>
      <c r="C13069" s="138"/>
      <c r="D13069" s="138"/>
      <c r="E13069" s="138"/>
      <c r="F13069" s="18"/>
      <c r="G13069" s="17"/>
      <c r="H13069" s="25"/>
    </row>
    <row r="13070" spans="1:8" ht="15.75" customHeight="1" x14ac:dyDescent="0.25">
      <c r="A13070" s="17"/>
      <c r="B13070" s="17"/>
      <c r="C13070" s="138"/>
      <c r="D13070" s="138"/>
      <c r="E13070" s="138"/>
      <c r="F13070" s="18"/>
      <c r="G13070" s="17"/>
      <c r="H13070" s="25"/>
    </row>
    <row r="13071" spans="1:8" ht="15.75" customHeight="1" x14ac:dyDescent="0.25">
      <c r="A13071" s="17" t="s">
        <v>34</v>
      </c>
      <c r="B13071" s="17"/>
      <c r="C13071" s="17"/>
      <c r="D13071" s="18"/>
      <c r="E13071" s="17"/>
      <c r="F13071" s="18"/>
      <c r="G13071" s="17"/>
      <c r="H13071" s="25"/>
    </row>
    <row r="13072" spans="1:8" ht="15.75" customHeight="1" x14ac:dyDescent="0.25">
      <c r="A13072" s="17"/>
      <c r="B13072" s="17"/>
      <c r="C13072" s="17"/>
      <c r="D13072" s="18"/>
      <c r="E13072" s="17"/>
      <c r="F13072" s="18"/>
      <c r="G13072" s="17"/>
      <c r="H13072" s="25"/>
    </row>
    <row r="13073" spans="1:8" ht="15.75" customHeight="1" x14ac:dyDescent="0.25">
      <c r="A13073" s="17" t="s">
        <v>35</v>
      </c>
      <c r="B13073" s="17"/>
      <c r="C13073" s="17"/>
      <c r="D13073" s="18"/>
      <c r="E13073" s="17"/>
      <c r="F13073" s="18"/>
      <c r="G13073" s="17"/>
      <c r="H13073" s="25"/>
    </row>
    <row r="13074" spans="1:8" ht="15.75" customHeight="1" x14ac:dyDescent="0.25">
      <c r="A13074" s="17" t="s">
        <v>36</v>
      </c>
      <c r="B13074" s="17"/>
      <c r="C13074" s="17"/>
      <c r="D13074" s="18"/>
      <c r="E13074" s="17"/>
      <c r="F13074" s="18"/>
      <c r="G13074" s="17"/>
      <c r="H13074" s="25"/>
    </row>
    <row r="13075" spans="1:8" ht="15.75" customHeight="1" x14ac:dyDescent="0.25">
      <c r="A13075" s="26" t="s">
        <v>37</v>
      </c>
      <c r="B13075" s="27" t="s">
        <v>38</v>
      </c>
      <c r="C13075" s="27"/>
      <c r="D13075" s="1043" t="s">
        <v>39</v>
      </c>
      <c r="E13075" s="29" t="s">
        <v>40</v>
      </c>
      <c r="F13075" s="30" t="s">
        <v>41</v>
      </c>
      <c r="G13075" s="31" t="s">
        <v>42</v>
      </c>
      <c r="H13075" s="33" t="s">
        <v>43</v>
      </c>
    </row>
    <row r="13076" spans="1:8" ht="15.75" customHeight="1" x14ac:dyDescent="0.25">
      <c r="A13076" s="320"/>
      <c r="B13076" s="333"/>
      <c r="C13076" s="1071"/>
      <c r="D13076" s="194"/>
      <c r="E13076" s="194"/>
      <c r="F13076" s="542"/>
      <c r="G13076" s="1096"/>
      <c r="H13076" s="81"/>
    </row>
    <row r="13077" spans="1:8" ht="15.75" customHeight="1" x14ac:dyDescent="0.25">
      <c r="A13077" s="47"/>
      <c r="B13077" s="79" t="s">
        <v>44</v>
      </c>
      <c r="C13077" s="80"/>
      <c r="D13077" s="50"/>
      <c r="E13077" s="50"/>
      <c r="F13077" s="542"/>
      <c r="G13077" s="43"/>
      <c r="H13077" s="81"/>
    </row>
    <row r="13078" spans="1:8" ht="15.75" customHeight="1" x14ac:dyDescent="0.25">
      <c r="A13078" s="47">
        <v>1</v>
      </c>
      <c r="B13078" s="333" t="s">
        <v>1767</v>
      </c>
      <c r="C13078" s="157" t="s">
        <v>390</v>
      </c>
      <c r="D13078" s="50">
        <v>2</v>
      </c>
      <c r="E13078" s="50">
        <v>5</v>
      </c>
      <c r="F13078" s="542">
        <v>8.84</v>
      </c>
      <c r="G13078" s="43">
        <v>1</v>
      </c>
      <c r="H13078" s="81">
        <f>+G13078*F13078</f>
      </c>
    </row>
    <row r="13079" spans="1:8" ht="15.75" customHeight="1" x14ac:dyDescent="0.25">
      <c r="A13079" s="47">
        <v>2</v>
      </c>
      <c r="B13079" s="333" t="s">
        <v>1767</v>
      </c>
      <c r="C13079" s="157" t="s">
        <v>390</v>
      </c>
      <c r="D13079" s="50"/>
      <c r="E13079" s="50"/>
      <c r="F13079" s="542">
        <v>1.1599999999999999</v>
      </c>
      <c r="G13079" s="224" t="s">
        <v>571</v>
      </c>
      <c r="H13079" s="81"/>
    </row>
    <row r="13080" spans="1:8" ht="15.75" customHeight="1" x14ac:dyDescent="0.25">
      <c r="A13080" s="47">
        <v>3</v>
      </c>
      <c r="B13080" s="333" t="s">
        <v>179</v>
      </c>
      <c r="C13080" s="323" t="s">
        <v>401</v>
      </c>
      <c r="D13080" s="50">
        <v>3</v>
      </c>
      <c r="E13080" s="50">
        <v>5</v>
      </c>
      <c r="F13080" s="542">
        <v>13.25</v>
      </c>
      <c r="G13080" s="43">
        <v>1</v>
      </c>
      <c r="H13080" s="81">
        <f>+G13080*F13080</f>
      </c>
    </row>
    <row r="13081" spans="1:8" ht="15.75" customHeight="1" x14ac:dyDescent="0.25">
      <c r="A13081" s="47">
        <v>4</v>
      </c>
      <c r="B13081" s="333" t="s">
        <v>179</v>
      </c>
      <c r="C13081" s="323" t="s">
        <v>401</v>
      </c>
      <c r="D13081" s="50"/>
      <c r="E13081" s="50"/>
      <c r="F13081" s="542">
        <v>1.75</v>
      </c>
      <c r="G13081" s="224" t="s">
        <v>571</v>
      </c>
      <c r="H13081" s="81"/>
    </row>
    <row r="13082" spans="1:8" ht="15.75" customHeight="1" x14ac:dyDescent="0.25">
      <c r="A13082" s="47"/>
      <c r="B13082" s="333"/>
      <c r="C13082" s="805"/>
      <c r="D13082" s="50"/>
      <c r="E13082" s="50"/>
      <c r="F13082" s="542"/>
      <c r="G13082" s="43"/>
      <c r="H13082" s="81"/>
    </row>
    <row r="13083" spans="1:8" ht="15.75" customHeight="1" x14ac:dyDescent="0.25">
      <c r="A13083" s="47"/>
      <c r="B13083" s="333"/>
      <c r="C13083" s="805"/>
      <c r="D13083" s="50"/>
      <c r="E13083" s="50"/>
      <c r="F13083" s="542"/>
      <c r="G13083" s="43"/>
      <c r="H13083" s="81"/>
    </row>
    <row r="13084" spans="1:8" ht="15.75" customHeight="1" x14ac:dyDescent="0.25">
      <c r="A13084" s="47"/>
      <c r="B13084" s="333"/>
      <c r="C13084" s="805"/>
      <c r="D13084" s="50"/>
      <c r="E13084" s="50"/>
      <c r="F13084" s="542"/>
      <c r="G13084" s="43"/>
      <c r="H13084" s="81"/>
    </row>
    <row r="13085" spans="1:8" ht="15.75" customHeight="1" x14ac:dyDescent="0.25">
      <c r="A13085" s="47"/>
      <c r="B13085" s="333"/>
      <c r="C13085" s="1097"/>
      <c r="D13085" s="50"/>
      <c r="E13085" s="50"/>
      <c r="F13085" s="542"/>
      <c r="G13085" s="43"/>
      <c r="H13085" s="81"/>
    </row>
    <row r="13086" spans="1:8" ht="15.75" customHeight="1" x14ac:dyDescent="0.25">
      <c r="A13086" s="47"/>
      <c r="B13086" s="333"/>
      <c r="C13086" s="1097"/>
      <c r="D13086" s="50"/>
      <c r="E13086" s="50"/>
      <c r="F13086" s="542"/>
      <c r="G13086" s="43"/>
      <c r="H13086" s="81"/>
    </row>
    <row r="13087" spans="1:8" ht="15.75" customHeight="1" x14ac:dyDescent="0.25">
      <c r="A13087" s="47"/>
      <c r="B13087" s="1101"/>
      <c r="C13087" s="1102"/>
      <c r="D13087" s="109"/>
      <c r="E13087" s="109"/>
      <c r="F13087" s="109"/>
      <c r="G13087" s="115"/>
      <c r="H13087" s="81"/>
    </row>
    <row r="13088" spans="1:8" ht="15.75" customHeight="1" x14ac:dyDescent="0.25">
      <c r="A13088" s="62"/>
      <c r="B13088" s="398"/>
      <c r="C13088" s="667" t="s">
        <v>58</v>
      </c>
      <c r="D13088" s="1103">
        <f>SUM(D13078:D13087)</f>
      </c>
      <c r="E13088" s="65"/>
      <c r="F13088" s="328">
        <f>SUM(F13076:F13087)</f>
      </c>
      <c r="G13088" s="1103"/>
      <c r="H13088" s="1103">
        <f>SUM(H13078:H13087)</f>
      </c>
    </row>
    <row r="13089" spans="1:8" ht="15.75" customHeight="1" x14ac:dyDescent="0.25">
      <c r="A13089" s="69"/>
      <c r="B13089" s="70"/>
      <c r="C13089" s="70"/>
      <c r="D13089" s="71"/>
      <c r="E13089" s="70"/>
      <c r="F13089" s="72"/>
      <c r="G13089" s="73"/>
      <c r="H13089" s="74"/>
    </row>
    <row r="13090" spans="1:8" ht="15.75" customHeight="1" x14ac:dyDescent="0.25">
      <c r="A13090" s="1104" t="s">
        <v>72</v>
      </c>
      <c r="B13090" s="1104"/>
      <c r="C13090" s="1104"/>
      <c r="D13090" s="1104"/>
      <c r="E13090" s="1104"/>
      <c r="F13090" s="1104"/>
      <c r="G13090" s="1104"/>
      <c r="H13090" s="1104"/>
    </row>
    <row r="13091" spans="1:8" ht="15.75" customHeight="1" x14ac:dyDescent="0.25">
      <c r="A13091" s="76"/>
      <c r="B13091" s="76"/>
      <c r="C13091" s="76"/>
      <c r="D13091" s="77" t="s">
        <v>59</v>
      </c>
      <c r="E13091" s="76" t="s">
        <v>60</v>
      </c>
      <c r="F13091" s="76"/>
      <c r="G13091" s="17"/>
      <c r="H13091" s="25"/>
    </row>
    <row r="13092" spans="1:8" ht="15.75" customHeight="1" x14ac:dyDescent="0.25">
      <c r="A13092" s="17"/>
      <c r="B13092" s="17"/>
      <c r="C13092" s="17"/>
      <c r="D13092" s="18"/>
      <c r="E13092" s="17"/>
      <c r="F13092" s="17"/>
      <c r="G13092" s="17"/>
      <c r="H13092" s="25"/>
    </row>
    <row r="13093" spans="1:8" ht="15.75" customHeight="1" x14ac:dyDescent="0.25">
      <c r="A13093" s="76"/>
      <c r="B13093" s="76"/>
      <c r="C13093" s="76"/>
      <c r="D13093" s="77"/>
      <c r="E13093" s="76" t="s">
        <v>61</v>
      </c>
      <c r="F13093" s="76"/>
      <c r="G13093" s="17"/>
      <c r="H13093" s="25"/>
    </row>
    <row r="13094" spans="1:8" ht="15.75" customHeight="1" x14ac:dyDescent="0.25">
      <c r="D13094" s="9"/>
      <c r="H13094" s="9"/>
    </row>
    <row r="13095" spans="1:8" ht="15.75" customHeight="1" x14ac:dyDescent="0.25">
      <c r="D13095" s="9"/>
      <c r="H13095" s="9"/>
    </row>
    <row r="13096" spans="1:8" ht="15.75" customHeight="1" x14ac:dyDescent="0.25">
      <c r="D13096" s="9"/>
      <c r="H13096" s="9"/>
    </row>
    <row r="13097" spans="1:8" ht="15.75" customHeight="1" x14ac:dyDescent="0.25">
      <c r="D13097" s="9"/>
      <c r="H13097" s="9"/>
    </row>
    <row r="13098" spans="1:8" ht="15.75" customHeight="1" x14ac:dyDescent="0.25">
      <c r="D13098" s="9"/>
      <c r="H13098" s="9"/>
    </row>
    <row r="13099" spans="1:8" ht="15.75" customHeight="1" x14ac:dyDescent="0.25">
      <c r="D13099" s="9"/>
      <c r="H13099" s="9"/>
    </row>
    <row r="13100" spans="1:8" ht="15.75" customHeight="1" x14ac:dyDescent="0.25">
      <c r="D13100" s="9"/>
      <c r="H13100" s="9"/>
    </row>
    <row r="13101" spans="1:8" ht="15.75" customHeight="1" x14ac:dyDescent="0.25">
      <c r="D13101" s="9"/>
      <c r="H13101" s="9"/>
    </row>
    <row r="13102" spans="1:8" ht="15.75" customHeight="1" x14ac:dyDescent="0.25">
      <c r="D13102" s="9"/>
      <c r="H13102" s="9"/>
    </row>
    <row r="13103" spans="1:8" ht="15.75" customHeight="1" x14ac:dyDescent="0.25">
      <c r="D13103" s="9"/>
      <c r="H13103" s="9"/>
    </row>
    <row r="13104" spans="1:8" ht="15.75" customHeight="1" x14ac:dyDescent="0.25">
      <c r="D13104" s="9"/>
      <c r="H13104" s="9"/>
    </row>
    <row r="13105" spans="1:8" ht="15.75" customHeight="1" x14ac:dyDescent="0.25">
      <c r="D13105" s="9"/>
      <c r="H13105" s="9"/>
    </row>
    <row r="13106" spans="1:8" ht="15.75" customHeight="1" x14ac:dyDescent="0.25">
      <c r="D13106" s="9"/>
      <c r="H13106" s="9"/>
    </row>
    <row r="13107" spans="1:8" ht="15.75" customHeight="1" x14ac:dyDescent="0.25">
      <c r="D13107" s="9"/>
      <c r="H13107" s="9"/>
    </row>
    <row r="13108" spans="1:8" ht="15.75" customHeight="1" x14ac:dyDescent="0.25">
      <c r="A13108" s="36" t="s">
        <v>21</v>
      </c>
      <c r="B13108" s="36"/>
      <c r="C13108" s="36"/>
      <c r="D13108" s="36"/>
      <c r="E13108" s="36"/>
      <c r="F13108" s="36"/>
      <c r="G13108" s="36"/>
      <c r="H13108" s="36"/>
    </row>
    <row r="13109" spans="1:8" ht="15.75" customHeight="1" x14ac:dyDescent="0.25">
      <c r="A13109" s="17"/>
      <c r="B13109" s="17"/>
      <c r="C13109" s="17"/>
      <c r="D13109" s="18"/>
      <c r="E13109" s="17"/>
      <c r="F13109" s="17"/>
      <c r="G13109" s="17"/>
      <c r="H13109" s="24"/>
    </row>
    <row r="13110" spans="1:8" ht="15.75" customHeight="1" x14ac:dyDescent="0.25">
      <c r="A13110" s="17"/>
      <c r="B13110" s="17"/>
      <c r="C13110" s="18"/>
      <c r="D13110" s="75"/>
      <c r="E13110" s="36"/>
      <c r="F13110" s="36"/>
      <c r="G13110" s="36"/>
      <c r="H13110" s="25"/>
    </row>
    <row r="13111" spans="1:8" ht="15.75" customHeight="1" x14ac:dyDescent="0.25">
      <c r="A13111" s="17" t="s">
        <v>28</v>
      </c>
      <c r="B13111" s="17"/>
      <c r="C13111" s="86"/>
      <c r="D13111" s="18"/>
      <c r="E13111" s="17"/>
      <c r="F13111" s="19" t="s">
        <v>24</v>
      </c>
      <c r="G13111" s="21" t="s">
        <v>1638</v>
      </c>
      <c r="H13111" s="22"/>
    </row>
    <row r="13112" spans="1:8" ht="15.75" customHeight="1" x14ac:dyDescent="0.25">
      <c r="A13112" s="17" t="inlineStr">
        <is>
          <t>Dealer-004</t>
        </is>
      </c>
      <c r="B13112" s="17"/>
      <c r="C13112" s="86"/>
      <c r="D13112" s="18"/>
      <c r="E13112" s="17"/>
      <c r="F13112" s="19" t="s">
        <v>29</v>
      </c>
      <c r="G13112" s="17" t="s">
        <v>1641</v>
      </c>
      <c r="H13112" s="18"/>
    </row>
    <row r="13113" spans="1:8" ht="15.75" customHeight="1" x14ac:dyDescent="0.25">
      <c r="A13113" s="17" t="inlineStr">
        <is>
          <t>Address line (redacted)</t>
        </is>
      </c>
      <c r="B13113" s="17"/>
      <c r="C13113" s="138"/>
      <c r="D13113" s="138"/>
      <c r="E13113" s="138"/>
      <c r="F13113" s="18"/>
      <c r="G13113" s="17"/>
      <c r="H13113" s="25"/>
    </row>
    <row r="13114" spans="1:8" ht="15.75" customHeight="1" x14ac:dyDescent="0.25">
      <c r="A13114" s="17" t="inlineStr">
        <is>
          <t>Address line (redacted)</t>
        </is>
      </c>
      <c r="B13114" s="17"/>
      <c r="C13114" s="138"/>
      <c r="D13114" s="138"/>
      <c r="E13114" s="138"/>
      <c r="F13114" s="18"/>
      <c r="G13114" s="17"/>
      <c r="H13114" s="25"/>
    </row>
    <row r="13115" spans="1:8" ht="15.75" customHeight="1" x14ac:dyDescent="0.25">
      <c r="A13115" s="17"/>
      <c r="B13115" s="17"/>
      <c r="C13115" s="138"/>
      <c r="D13115" s="138"/>
      <c r="E13115" s="138"/>
      <c r="F13115" s="18"/>
      <c r="G13115" s="17"/>
      <c r="H13115" s="25"/>
    </row>
    <row r="13116" spans="1:8" ht="15.75" customHeight="1" x14ac:dyDescent="0.25">
      <c r="A13116" s="17" t="s">
        <v>34</v>
      </c>
      <c r="B13116" s="17"/>
      <c r="C13116" s="17"/>
      <c r="D13116" s="18"/>
      <c r="E13116" s="17"/>
      <c r="F13116" s="18"/>
      <c r="G13116" s="17"/>
      <c r="H13116" s="25"/>
    </row>
    <row r="13117" spans="1:8" ht="15.75" customHeight="1" x14ac:dyDescent="0.25">
      <c r="A13117" s="17"/>
      <c r="B13117" s="17"/>
      <c r="C13117" s="17"/>
      <c r="D13117" s="18"/>
      <c r="E13117" s="17"/>
      <c r="F13117" s="18"/>
      <c r="G13117" s="17"/>
      <c r="H13117" s="25"/>
    </row>
    <row r="13118" spans="1:8" ht="15.75" customHeight="1" x14ac:dyDescent="0.25">
      <c r="A13118" s="17" t="s">
        <v>35</v>
      </c>
      <c r="B13118" s="17"/>
      <c r="C13118" s="17"/>
      <c r="D13118" s="18"/>
      <c r="E13118" s="17"/>
      <c r="F13118" s="18"/>
      <c r="G13118" s="17"/>
      <c r="H13118" s="25"/>
    </row>
    <row r="13119" spans="1:8" ht="15.75" customHeight="1" x14ac:dyDescent="0.25">
      <c r="A13119" s="17" t="s">
        <v>36</v>
      </c>
      <c r="B13119" s="17"/>
      <c r="C13119" s="17"/>
      <c r="D13119" s="18"/>
      <c r="E13119" s="17"/>
      <c r="F13119" s="18"/>
      <c r="G13119" s="17"/>
      <c r="H13119" s="25"/>
    </row>
    <row r="13120" spans="1:8" ht="15.75" customHeight="1" x14ac:dyDescent="0.25">
      <c r="A13120" s="26" t="s">
        <v>37</v>
      </c>
      <c r="B13120" s="27" t="s">
        <v>38</v>
      </c>
      <c r="C13120" s="27"/>
      <c r="D13120" s="1043" t="s">
        <v>39</v>
      </c>
      <c r="E13120" s="29" t="s">
        <v>40</v>
      </c>
      <c r="F13120" s="30" t="s">
        <v>41</v>
      </c>
      <c r="G13120" s="31" t="s">
        <v>42</v>
      </c>
      <c r="H13120" s="33" t="s">
        <v>43</v>
      </c>
    </row>
    <row r="13121" spans="1:8" ht="15.75" customHeight="1" x14ac:dyDescent="0.25">
      <c r="A13121" s="47"/>
      <c r="B13121" s="79" t="s">
        <v>2180</v>
      </c>
      <c r="C13121" s="80"/>
      <c r="D13121" s="50"/>
      <c r="E13121" s="50"/>
      <c r="F13121" s="542"/>
      <c r="G13121" s="43"/>
      <c r="H13121" s="81"/>
    </row>
    <row r="13122" spans="1:8" ht="15.75" customHeight="1" x14ac:dyDescent="0.25">
      <c r="A13122" s="47">
        <v>1</v>
      </c>
      <c r="B13122" s="107" t="s">
        <v>1934</v>
      </c>
      <c r="C13122" s="323" t="s">
        <v>377</v>
      </c>
      <c r="D13122" s="50">
        <v>10</v>
      </c>
      <c r="E13122" s="50">
        <v>5</v>
      </c>
      <c r="F13122" s="542">
        <v>42</v>
      </c>
      <c r="G13122" s="43">
        <v>1</v>
      </c>
      <c r="H13122" s="81">
        <f>+G13122*F13122</f>
      </c>
    </row>
    <row r="13123" spans="1:8" ht="15.75" customHeight="1" x14ac:dyDescent="0.25">
      <c r="A13123" s="47">
        <v>2</v>
      </c>
      <c r="B13123" s="107" t="s">
        <v>1934</v>
      </c>
      <c r="C13123" s="323" t="s">
        <v>377</v>
      </c>
      <c r="D13123" s="50"/>
      <c r="E13123" s="50"/>
      <c r="F13123" s="542">
        <v>8</v>
      </c>
      <c r="G13123" s="224" t="s">
        <v>571</v>
      </c>
      <c r="H13123" s="81"/>
    </row>
    <row r="13124" spans="1:8" ht="15.75" customHeight="1" x14ac:dyDescent="0.25">
      <c r="A13124" s="47">
        <v>3</v>
      </c>
      <c r="B13124" s="107" t="s">
        <v>2150</v>
      </c>
      <c r="C13124" s="323" t="s">
        <v>378</v>
      </c>
      <c r="D13124" s="50">
        <v>10</v>
      </c>
      <c r="E13124" s="50">
        <v>5</v>
      </c>
      <c r="F13124" s="542">
        <f>19*2</f>
      </c>
      <c r="G13124" s="43">
        <v>1</v>
      </c>
      <c r="H13124" s="81">
        <f>+G13124*F13124</f>
      </c>
    </row>
    <row r="13125" spans="1:8" ht="15.75" customHeight="1" x14ac:dyDescent="0.25">
      <c r="A13125" s="47">
        <v>4</v>
      </c>
      <c r="B13125" s="107" t="s">
        <v>2150</v>
      </c>
      <c r="C13125" s="323" t="s">
        <v>378</v>
      </c>
      <c r="D13125" s="50"/>
      <c r="E13125" s="50"/>
      <c r="F13125" s="542">
        <v>12</v>
      </c>
      <c r="G13125" s="224" t="s">
        <v>571</v>
      </c>
      <c r="H13125" s="81"/>
    </row>
    <row r="13126" spans="1:8" ht="15.75" customHeight="1" x14ac:dyDescent="0.25">
      <c r="A13126" s="47">
        <v>5</v>
      </c>
      <c r="B13126" s="323" t="s">
        <v>2181</v>
      </c>
      <c r="C13126" s="323" t="s">
        <v>396</v>
      </c>
      <c r="D13126" s="50">
        <v>5</v>
      </c>
      <c r="E13126" s="50">
        <v>5</v>
      </c>
      <c r="F13126" s="542">
        <v>21</v>
      </c>
      <c r="G13126" s="106">
        <v>1</v>
      </c>
      <c r="H13126" s="81">
        <f>+G13126*F13126</f>
      </c>
    </row>
    <row r="13127" spans="1:8" ht="15.75" customHeight="1" x14ac:dyDescent="0.25">
      <c r="A13127" s="47">
        <v>6</v>
      </c>
      <c r="B13127" s="323" t="s">
        <v>2181</v>
      </c>
      <c r="C13127" s="323" t="s">
        <v>396</v>
      </c>
      <c r="D13127" s="50"/>
      <c r="E13127" s="50"/>
      <c r="F13127" s="542">
        <v>4</v>
      </c>
      <c r="G13127" s="224" t="s">
        <v>571</v>
      </c>
      <c r="H13127" s="81"/>
    </row>
    <row r="13128" spans="1:8" ht="15.75" customHeight="1" x14ac:dyDescent="0.25">
      <c r="A13128" s="47">
        <v>7</v>
      </c>
      <c r="B13128" s="323" t="s">
        <v>2182</v>
      </c>
      <c r="C13128" s="323" t="s">
        <v>398</v>
      </c>
      <c r="D13128" s="50">
        <v>1</v>
      </c>
      <c r="E13128" s="50">
        <v>5</v>
      </c>
      <c r="F13128" s="542">
        <v>5</v>
      </c>
      <c r="G13128" s="106">
        <v>1</v>
      </c>
      <c r="H13128" s="81">
        <f t="shared" ref="H13128:H13129" si="490">+G13128*F13128</f>
      </c>
    </row>
    <row r="13129" spans="1:8" ht="15.75" customHeight="1" x14ac:dyDescent="0.25">
      <c r="A13129" s="47">
        <v>8</v>
      </c>
      <c r="B13129" s="323" t="s">
        <v>181</v>
      </c>
      <c r="C13129" s="323" t="s">
        <v>403</v>
      </c>
      <c r="D13129" s="50">
        <v>5</v>
      </c>
      <c r="E13129" s="50">
        <v>5</v>
      </c>
      <c r="F13129" s="542">
        <v>21</v>
      </c>
      <c r="G13129" s="106">
        <v>1</v>
      </c>
      <c r="H13129" s="81">
        <f t="shared" si="490"/>
      </c>
    </row>
    <row r="13130" spans="1:8" ht="15.75" customHeight="1" x14ac:dyDescent="0.25">
      <c r="A13130" s="47">
        <v>9</v>
      </c>
      <c r="B13130" s="323" t="s">
        <v>181</v>
      </c>
      <c r="C13130" s="323" t="s">
        <v>403</v>
      </c>
      <c r="D13130" s="50"/>
      <c r="E13130" s="50"/>
      <c r="F13130" s="542">
        <v>4</v>
      </c>
      <c r="G13130" s="224" t="s">
        <v>571</v>
      </c>
      <c r="H13130" s="81"/>
    </row>
    <row r="13131" spans="1:8" ht="15.75" customHeight="1" x14ac:dyDescent="0.25">
      <c r="A13131" s="47">
        <v>10</v>
      </c>
      <c r="B13131" s="323" t="s">
        <v>2183</v>
      </c>
      <c r="C13131" s="323" t="s">
        <v>407</v>
      </c>
      <c r="D13131" s="50">
        <v>5</v>
      </c>
      <c r="E13131" s="50">
        <v>5</v>
      </c>
      <c r="F13131" s="542">
        <v>19</v>
      </c>
      <c r="G13131" s="106">
        <v>1</v>
      </c>
      <c r="H13131" s="81">
        <f>+G13131*F13131</f>
      </c>
    </row>
    <row r="13132" spans="1:8" ht="15.75" customHeight="1" x14ac:dyDescent="0.25">
      <c r="A13132" s="47">
        <v>11</v>
      </c>
      <c r="B13132" s="323" t="s">
        <v>2183</v>
      </c>
      <c r="C13132" s="323" t="s">
        <v>407</v>
      </c>
      <c r="D13132" s="50"/>
      <c r="E13132" s="50"/>
      <c r="F13132" s="542">
        <v>6</v>
      </c>
      <c r="G13132" s="224" t="s">
        <v>571</v>
      </c>
      <c r="H13132" s="81"/>
    </row>
    <row r="13133" spans="1:8" ht="15.75" customHeight="1" x14ac:dyDescent="0.25">
      <c r="A13133" s="47"/>
      <c r="B13133" s="79" t="s">
        <v>599</v>
      </c>
      <c r="C13133" s="80"/>
      <c r="D13133" s="50"/>
      <c r="E13133" s="50"/>
      <c r="F13133" s="542"/>
      <c r="G13133" s="43"/>
      <c r="H13133" s="81"/>
    </row>
    <row r="13134" spans="1:8" ht="15.75" customHeight="1" x14ac:dyDescent="0.25">
      <c r="A13134" s="47">
        <v>12</v>
      </c>
      <c r="B13134" s="107" t="s">
        <v>573</v>
      </c>
      <c r="C13134" s="107" t="s">
        <v>451</v>
      </c>
      <c r="D13134" s="50">
        <v>4</v>
      </c>
      <c r="E13134" s="50">
        <v>6</v>
      </c>
      <c r="F13134" s="542">
        <v>23</v>
      </c>
      <c r="G13134" s="43">
        <v>1</v>
      </c>
      <c r="H13134" s="81">
        <f>+G13134*F13134</f>
      </c>
    </row>
    <row r="13135" spans="1:8" ht="15.75" customHeight="1" x14ac:dyDescent="0.25">
      <c r="A13135" s="47">
        <v>13</v>
      </c>
      <c r="B13135" s="107" t="s">
        <v>573</v>
      </c>
      <c r="C13135" s="107" t="s">
        <v>451</v>
      </c>
      <c r="D13135" s="50"/>
      <c r="E13135" s="50"/>
      <c r="F13135" s="542">
        <v>1</v>
      </c>
      <c r="G13135" s="224" t="s">
        <v>571</v>
      </c>
      <c r="H13135" s="81"/>
    </row>
    <row r="13136" spans="1:8" ht="15.75" customHeight="1" x14ac:dyDescent="0.25">
      <c r="A13136" s="47"/>
      <c r="B13136" s="79" t="s">
        <v>12</v>
      </c>
      <c r="C13136" s="80"/>
      <c r="D13136" s="50"/>
      <c r="E13136" s="50"/>
      <c r="F13136" s="542"/>
      <c r="G13136" s="43"/>
      <c r="H13136" s="81"/>
    </row>
    <row r="13137" spans="1:8" ht="15.75" customHeight="1" x14ac:dyDescent="0.25">
      <c r="A13137" s="47">
        <v>14</v>
      </c>
      <c r="B13137" s="107" t="s">
        <v>2166</v>
      </c>
      <c r="C13137" s="107" t="s">
        <v>2167</v>
      </c>
      <c r="D13137" s="50">
        <v>5</v>
      </c>
      <c r="E13137" s="50">
        <v>5</v>
      </c>
      <c r="F13137" s="542">
        <v>21</v>
      </c>
      <c r="G13137" s="43">
        <v>1</v>
      </c>
      <c r="H13137" s="81">
        <f>+G13137*F13137</f>
      </c>
    </row>
    <row r="13138" spans="1:8" ht="15.75" customHeight="1" x14ac:dyDescent="0.25">
      <c r="A13138" s="47">
        <v>15</v>
      </c>
      <c r="B13138" s="107" t="s">
        <v>2166</v>
      </c>
      <c r="C13138" s="107" t="s">
        <v>2167</v>
      </c>
      <c r="D13138" s="50"/>
      <c r="E13138" s="50"/>
      <c r="F13138" s="542">
        <v>4</v>
      </c>
      <c r="G13138" s="224" t="s">
        <v>571</v>
      </c>
      <c r="H13138" s="81"/>
    </row>
    <row r="13139" spans="1:8" ht="15.75" customHeight="1" x14ac:dyDescent="0.25">
      <c r="A13139" s="47"/>
      <c r="B13139" s="333"/>
      <c r="C13139" s="1097"/>
      <c r="D13139" s="50"/>
      <c r="E13139" s="50"/>
      <c r="F13139" s="542"/>
      <c r="G13139" s="43"/>
      <c r="H13139" s="81"/>
    </row>
    <row r="13140" spans="1:8" ht="15.75" customHeight="1" x14ac:dyDescent="0.25">
      <c r="A13140" s="47"/>
      <c r="B13140" s="51"/>
      <c r="C13140" s="1031"/>
      <c r="D13140" s="50"/>
      <c r="E13140" s="50"/>
      <c r="F13140" s="50"/>
      <c r="G13140" s="43"/>
      <c r="H13140" s="81"/>
    </row>
    <row r="13141" spans="1:8" ht="15.75" customHeight="1" x14ac:dyDescent="0.25">
      <c r="A13141" s="62"/>
      <c r="B13141" s="63"/>
      <c r="C13141" s="64" t="s">
        <v>58</v>
      </c>
      <c r="D13141" s="328">
        <f>SUM(D13122:D13140)</f>
      </c>
      <c r="E13141" s="65"/>
      <c r="F13141" s="328"/>
      <c r="G13141" s="67"/>
      <c r="H13141" s="328">
        <f>SUM(H13122:H13140)</f>
      </c>
    </row>
    <row r="13142" spans="1:8" ht="15.75" customHeight="1" x14ac:dyDescent="0.25">
      <c r="A13142" s="69"/>
      <c r="B13142" s="70"/>
      <c r="C13142" s="70"/>
      <c r="D13142" s="71"/>
      <c r="E13142" s="70"/>
      <c r="F13142" s="72"/>
      <c r="G13142" s="73"/>
      <c r="H13142" s="74"/>
    </row>
    <row r="13143" spans="1:8" ht="15.75" customHeight="1" x14ac:dyDescent="0.25">
      <c r="A13143" s="1104" t="s">
        <v>72</v>
      </c>
      <c r="B13143" s="1104"/>
      <c r="C13143" s="1104"/>
      <c r="D13143" s="1104"/>
      <c r="E13143" s="1104"/>
      <c r="F13143" s="1104"/>
      <c r="G13143" s="1104"/>
      <c r="H13143" s="1104"/>
    </row>
    <row r="13144" spans="1:8" ht="15.75" customHeight="1" x14ac:dyDescent="0.25">
      <c r="A13144" s="76"/>
      <c r="B13144" s="76"/>
      <c r="C13144" s="76"/>
      <c r="D13144" s="77" t="s">
        <v>59</v>
      </c>
      <c r="E13144" s="76" t="s">
        <v>60</v>
      </c>
      <c r="F13144" s="76"/>
      <c r="G13144" s="17"/>
      <c r="H13144" s="25"/>
    </row>
    <row r="13145" spans="1:8" ht="15.75" customHeight="1" x14ac:dyDescent="0.25">
      <c r="A13145" s="17"/>
      <c r="B13145" s="17"/>
      <c r="C13145" s="17"/>
      <c r="D13145" s="18"/>
      <c r="E13145" s="17"/>
      <c r="F13145" s="17"/>
      <c r="G13145" s="17"/>
      <c r="H13145" s="25"/>
    </row>
    <row r="13146" spans="1:8" ht="15.75" customHeight="1" x14ac:dyDescent="0.25">
      <c r="A13146" s="76"/>
      <c r="B13146" s="76"/>
      <c r="C13146" s="76"/>
      <c r="D13146" s="77"/>
      <c r="E13146" s="76" t="s">
        <v>61</v>
      </c>
      <c r="F13146" s="76"/>
      <c r="G13146" s="17"/>
      <c r="H13146" s="25"/>
    </row>
    <row r="13147" spans="1:8" ht="15.75" customHeight="1" x14ac:dyDescent="0.25">
      <c r="D13147" s="9"/>
      <c r="H13147" s="9"/>
    </row>
    <row r="13148" spans="1:8" ht="15.75" customHeight="1" x14ac:dyDescent="0.25">
      <c r="D13148" s="9"/>
      <c r="H13148" s="9"/>
    </row>
    <row r="13149" spans="1:8" ht="15.75" customHeight="1" x14ac:dyDescent="0.25">
      <c r="D13149" s="9"/>
      <c r="H13149" s="9"/>
    </row>
    <row r="13150" spans="1:8" ht="15.75" customHeight="1" x14ac:dyDescent="0.25">
      <c r="D13150" s="9"/>
      <c r="H13150" s="9"/>
    </row>
    <row r="13151" spans="1:8" ht="15.75" customHeight="1" x14ac:dyDescent="0.25">
      <c r="D13151" s="9"/>
      <c r="H13151" s="9"/>
    </row>
    <row r="13152" spans="1:8" ht="15.75" customHeight="1" x14ac:dyDescent="0.25">
      <c r="D13152" s="9"/>
      <c r="H13152" s="9"/>
    </row>
    <row r="13153" spans="1:15" ht="15.75" customHeight="1" x14ac:dyDescent="0.25">
      <c r="D13153" s="9"/>
      <c r="H13153" s="9"/>
    </row>
    <row r="13154" spans="1:15" ht="15.75" customHeight="1" x14ac:dyDescent="0.25">
      <c r="A13154" s="36" t="s">
        <v>21</v>
      </c>
      <c r="B13154" s="36"/>
      <c r="C13154" s="36"/>
      <c r="D13154" s="36"/>
      <c r="E13154" s="36"/>
      <c r="F13154" s="36"/>
      <c r="G13154" s="36"/>
      <c r="H13154" s="36"/>
      <c r="I13154" s="36"/>
      <c r="J13154" s="381"/>
      <c r="K13154" s="381"/>
      <c r="L13154" s="381"/>
      <c r="M13154" s="381"/>
      <c r="N13154" s="381"/>
      <c r="O13154" s="381"/>
    </row>
    <row r="13155" spans="1:15" ht="15.75" customHeight="1" x14ac:dyDescent="0.25">
      <c r="A13155" s="24"/>
      <c r="B13155" s="24"/>
      <c r="C13155" s="24"/>
      <c r="D13155" s="24"/>
      <c r="E13155" s="24"/>
      <c r="F13155" s="24"/>
      <c r="G13155" s="24"/>
      <c r="H13155" s="24"/>
      <c r="I13155" s="24"/>
      <c r="J13155" s="381"/>
      <c r="K13155" s="381"/>
      <c r="L13155" s="381"/>
      <c r="M13155" s="381"/>
      <c r="N13155" s="381"/>
      <c r="O13155" s="381"/>
    </row>
    <row r="13156" spans="1:15" ht="15.75" customHeight="1" x14ac:dyDescent="0.25">
      <c r="A13156" s="17" t="s">
        <v>28</v>
      </c>
      <c r="B13156" s="17"/>
      <c r="C13156" s="17"/>
      <c r="D13156" s="18"/>
      <c r="E13156" s="17"/>
      <c r="H13156" s="9"/>
      <c r="J13156" s="381"/>
      <c r="K13156" s="381"/>
      <c r="L13156" s="381"/>
      <c r="M13156" s="381"/>
      <c r="N13156" s="381"/>
      <c r="O13156" s="381"/>
    </row>
    <row r="13157" spans="1:15" ht="15.75" customHeight="1" x14ac:dyDescent="0.3">
      <c r="A13157" s="17" t="inlineStr">
        <is>
          <t>Dealer-003</t>
        </is>
      </c>
      <c r="B13157" s="87"/>
      <c r="C13157" s="17"/>
      <c r="D13157" s="18"/>
      <c r="E13157" s="17"/>
      <c r="G13157" s="19" t="s">
        <v>24</v>
      </c>
      <c r="H13157" s="21" t="s">
        <v>1638</v>
      </c>
      <c r="J13157" s="381"/>
      <c r="K13157" s="381"/>
      <c r="L13157" s="381"/>
      <c r="M13157" s="381"/>
      <c r="N13157" s="381"/>
      <c r="O13157" s="381"/>
    </row>
    <row r="13158" spans="1:15" ht="15.75" customHeight="1" x14ac:dyDescent="0.3">
      <c r="A13158" s="17" t="inlineStr">
        <is>
          <t>Address line (redacted)</t>
        </is>
      </c>
      <c r="B13158" s="87"/>
      <c r="C13158" s="17"/>
      <c r="D13158" s="18"/>
      <c r="E13158" s="19"/>
      <c r="G13158" s="19" t="s">
        <v>29</v>
      </c>
      <c r="H13158" s="17" t="s">
        <v>1646</v>
      </c>
      <c r="J13158" s="381"/>
      <c r="K13158" s="381"/>
      <c r="L13158" s="381"/>
      <c r="M13158" s="381"/>
      <c r="N13158" s="381"/>
      <c r="O13158" s="381"/>
    </row>
    <row r="13159" spans="1:15" ht="15.75" customHeight="1" x14ac:dyDescent="0.3">
      <c r="A13159" s="17" t="inlineStr">
        <is>
          <t>Address line (redacted)</t>
        </is>
      </c>
      <c r="B13159" s="87"/>
      <c r="C13159" s="17"/>
      <c r="D13159" s="24"/>
      <c r="E13159" s="17"/>
      <c r="F13159" s="18"/>
      <c r="G13159" s="17"/>
      <c r="H13159" s="25"/>
      <c r="J13159" s="381"/>
      <c r="K13159" s="381"/>
      <c r="L13159" s="381"/>
      <c r="M13159" s="381"/>
      <c r="N13159" s="381"/>
      <c r="O13159" s="381"/>
    </row>
    <row r="13160" spans="1:15" ht="15.75" customHeight="1" x14ac:dyDescent="0.25">
      <c r="D13160" s="24"/>
      <c r="E13160" s="17"/>
      <c r="F13160" s="18"/>
      <c r="G13160" s="17"/>
      <c r="H13160" s="25"/>
      <c r="J13160" s="381"/>
      <c r="K13160" s="381"/>
      <c r="L13160" s="381"/>
      <c r="M13160" s="381"/>
      <c r="N13160" s="381"/>
      <c r="O13160" s="381"/>
    </row>
    <row r="13161" spans="1:15" ht="15.75" customHeight="1" x14ac:dyDescent="0.25">
      <c r="A13161" s="17" t="s">
        <v>34</v>
      </c>
      <c r="B13161" s="17"/>
      <c r="C13161" s="17"/>
      <c r="D13161" s="18"/>
      <c r="E13161" s="17"/>
      <c r="F13161" s="18"/>
      <c r="G13161" s="17"/>
      <c r="H13161" s="25"/>
      <c r="J13161" s="381"/>
      <c r="K13161" s="381"/>
      <c r="L13161" s="381"/>
      <c r="M13161" s="381"/>
      <c r="N13161" s="381"/>
      <c r="O13161" s="381"/>
    </row>
    <row r="13162" spans="1:15" ht="15.75" customHeight="1" x14ac:dyDescent="0.25">
      <c r="A13162" s="17" t="s">
        <v>35</v>
      </c>
      <c r="B13162" s="17"/>
      <c r="C13162" s="17"/>
      <c r="D13162" s="18"/>
      <c r="E13162" s="17"/>
      <c r="F13162" s="18"/>
      <c r="G13162" s="17"/>
      <c r="H13162" s="25"/>
      <c r="J13162" s="381"/>
      <c r="K13162" s="381"/>
      <c r="L13162" s="381"/>
      <c r="M13162" s="381"/>
      <c r="N13162" s="381"/>
      <c r="O13162" s="381"/>
    </row>
    <row r="13163" spans="1:15" ht="15.75" customHeight="1" x14ac:dyDescent="0.25">
      <c r="A13163" s="17" t="s">
        <v>36</v>
      </c>
      <c r="B13163" s="17"/>
      <c r="C13163" s="17"/>
      <c r="D13163" s="18"/>
      <c r="E13163" s="17"/>
      <c r="F13163" s="18"/>
      <c r="G13163" s="17"/>
      <c r="H13163" s="25"/>
      <c r="J13163" s="381"/>
      <c r="K13163" s="381"/>
      <c r="L13163" s="381"/>
      <c r="M13163" s="381"/>
      <c r="N13163" s="381"/>
      <c r="O13163" s="381"/>
    </row>
    <row r="13164" spans="1:15" ht="15.75" customHeight="1" x14ac:dyDescent="0.25">
      <c r="A13164" s="1105" t="s">
        <v>37</v>
      </c>
      <c r="B13164" s="1106" t="s">
        <v>38</v>
      </c>
      <c r="C13164" s="1106"/>
      <c r="D13164" s="1107" t="s">
        <v>39</v>
      </c>
      <c r="E13164" s="1108" t="s">
        <v>40</v>
      </c>
      <c r="F13164" s="1106" t="s">
        <v>2077</v>
      </c>
      <c r="G13164" s="1109" t="s">
        <v>41</v>
      </c>
      <c r="H13164" s="1106" t="s">
        <v>42</v>
      </c>
      <c r="I13164" s="1110" t="s">
        <v>43</v>
      </c>
      <c r="J13164" s="381"/>
      <c r="K13164" s="381"/>
      <c r="L13164" s="381"/>
      <c r="M13164" s="381"/>
      <c r="N13164" s="381"/>
      <c r="O13164" s="381"/>
    </row>
    <row r="13165" spans="1:15" ht="15.75" customHeight="1" x14ac:dyDescent="0.25">
      <c r="A13165" s="941"/>
      <c r="B13165" s="942"/>
      <c r="C13165" s="942"/>
      <c r="D13165" s="942"/>
      <c r="E13165" s="943"/>
      <c r="F13165" s="1111"/>
      <c r="G13165" s="944"/>
      <c r="H13165" s="942"/>
      <c r="I13165" s="945"/>
      <c r="J13165" s="381"/>
      <c r="K13165" s="381"/>
      <c r="L13165" s="381"/>
      <c r="M13165" s="381"/>
      <c r="N13165" s="381"/>
      <c r="O13165" s="381"/>
    </row>
    <row r="13166" spans="1:15" ht="15.75" customHeight="1" x14ac:dyDescent="0.25">
      <c r="A13166" s="524"/>
      <c r="B13166" s="404" t="s">
        <v>522</v>
      </c>
      <c r="C13166" s="405"/>
      <c r="D13166" s="842"/>
      <c r="E13166" s="106"/>
      <c r="F13166" s="525"/>
      <c r="G13166" s="649"/>
      <c r="H13166" s="655"/>
      <c r="I13166" s="725"/>
      <c r="J13166" s="381"/>
      <c r="K13166" s="381"/>
      <c r="L13166" s="381"/>
      <c r="M13166" s="381"/>
      <c r="N13166" s="381"/>
      <c r="O13166" s="381"/>
    </row>
    <row r="13167" spans="1:15" ht="15.75" customHeight="1" x14ac:dyDescent="0.25">
      <c r="A13167" s="524">
        <v>1</v>
      </c>
      <c r="B13167" s="268" t="s">
        <v>993</v>
      </c>
      <c r="C13167" s="525" t="s">
        <v>2184</v>
      </c>
      <c r="D13167" s="525">
        <v>43</v>
      </c>
      <c r="E13167" s="525">
        <v>24</v>
      </c>
      <c r="F13167" s="525" t="s">
        <v>2185</v>
      </c>
      <c r="G13167" s="525">
        <v>960</v>
      </c>
      <c r="H13167" s="525">
        <v>1</v>
      </c>
      <c r="I13167" s="961">
        <f>+H13167*G13167</f>
      </c>
      <c r="J13167" s="381"/>
      <c r="K13167" s="381"/>
      <c r="L13167" s="381"/>
      <c r="M13167" s="381"/>
      <c r="N13167" s="381"/>
      <c r="O13167" s="381"/>
    </row>
    <row r="13168" spans="1:15" ht="15.75" customHeight="1" x14ac:dyDescent="0.25">
      <c r="A13168" s="524">
        <v>2</v>
      </c>
      <c r="B13168" s="268" t="s">
        <v>993</v>
      </c>
      <c r="C13168" s="525" t="s">
        <v>2184</v>
      </c>
      <c r="D13168" s="525"/>
      <c r="E13168" s="525"/>
      <c r="F13168" s="525"/>
      <c r="G13168" s="525">
        <v>72</v>
      </c>
      <c r="H13168" s="654" t="s">
        <v>571</v>
      </c>
      <c r="I13168" s="961"/>
      <c r="J13168" s="381"/>
      <c r="K13168" s="381"/>
      <c r="L13168" s="381"/>
      <c r="M13168" s="381"/>
      <c r="N13168" s="381"/>
      <c r="O13168" s="381"/>
    </row>
    <row r="13169" spans="1:15" ht="15.75" customHeight="1" x14ac:dyDescent="0.25">
      <c r="A13169" s="524"/>
      <c r="B13169" s="404" t="s">
        <v>646</v>
      </c>
      <c r="C13169" s="405"/>
      <c r="D13169" s="525"/>
      <c r="E13169" s="525"/>
      <c r="F13169" s="525"/>
      <c r="G13169" s="525"/>
      <c r="H13169" s="525"/>
      <c r="I13169" s="961"/>
      <c r="J13169" s="381"/>
      <c r="K13169" s="381"/>
      <c r="L13169" s="381"/>
      <c r="M13169" s="381"/>
      <c r="N13169" s="381"/>
      <c r="O13169" s="381"/>
    </row>
    <row r="13170" spans="1:15" ht="15.75" customHeight="1" x14ac:dyDescent="0.25">
      <c r="A13170" s="524">
        <v>3</v>
      </c>
      <c r="B13170" s="268" t="s">
        <v>1110</v>
      </c>
      <c r="C13170" s="251"/>
      <c r="D13170" s="525">
        <v>2</v>
      </c>
      <c r="E13170" s="525">
        <v>100</v>
      </c>
      <c r="F13170" s="251" t="s">
        <v>2186</v>
      </c>
      <c r="G13170" s="525">
        <f>95*2</f>
      </c>
      <c r="H13170" s="525">
        <v>1</v>
      </c>
      <c r="I13170" s="961">
        <f>+H13170*G13170</f>
      </c>
      <c r="J13170" s="381"/>
      <c r="K13170" s="381"/>
      <c r="L13170" s="381"/>
      <c r="M13170" s="381"/>
      <c r="N13170" s="381"/>
      <c r="O13170" s="381"/>
    </row>
    <row r="13171" spans="1:15" ht="15.75" customHeight="1" x14ac:dyDescent="0.25">
      <c r="A13171" s="524">
        <v>4</v>
      </c>
      <c r="B13171" s="268" t="s">
        <v>1110</v>
      </c>
      <c r="C13171" s="251"/>
      <c r="D13171" s="525"/>
      <c r="E13171" s="525"/>
      <c r="F13171" s="525"/>
      <c r="G13171" s="525">
        <v>10</v>
      </c>
      <c r="H13171" s="654" t="s">
        <v>571</v>
      </c>
      <c r="I13171" s="961"/>
      <c r="J13171" s="381"/>
      <c r="K13171" s="381"/>
      <c r="L13171" s="381"/>
      <c r="M13171" s="381"/>
      <c r="N13171" s="381"/>
      <c r="O13171" s="381"/>
    </row>
    <row r="13172" spans="1:15" ht="15.75" customHeight="1" x14ac:dyDescent="0.25">
      <c r="A13172" s="524"/>
      <c r="B13172" s="404" t="s">
        <v>2187</v>
      </c>
      <c r="C13172" s="405"/>
      <c r="D13172" s="106"/>
      <c r="E13172" s="106"/>
      <c r="F13172" s="525"/>
      <c r="G13172" s="525"/>
      <c r="H13172" s="842"/>
      <c r="I13172" s="961"/>
      <c r="J13172" s="381"/>
      <c r="K13172" s="381"/>
      <c r="L13172" s="381"/>
      <c r="M13172" s="381"/>
      <c r="N13172" s="381"/>
      <c r="O13172" s="381"/>
    </row>
    <row r="13173" spans="1:15" ht="15.75" customHeight="1" x14ac:dyDescent="0.25">
      <c r="A13173" s="524">
        <v>5</v>
      </c>
      <c r="B13173" s="322" t="s">
        <v>820</v>
      </c>
      <c r="C13173" s="211" t="s">
        <v>821</v>
      </c>
      <c r="D13173" s="106">
        <v>6</v>
      </c>
      <c r="E13173" s="106">
        <v>4</v>
      </c>
      <c r="F13173" s="842" t="s">
        <v>2188</v>
      </c>
      <c r="G13173" s="525">
        <v>22</v>
      </c>
      <c r="H13173" s="106">
        <v>1</v>
      </c>
      <c r="I13173" s="961">
        <f>+H13173*G13173</f>
      </c>
      <c r="J13173" s="381"/>
      <c r="K13173" s="381"/>
      <c r="L13173" s="381"/>
      <c r="M13173" s="381"/>
      <c r="N13173" s="381"/>
      <c r="O13173" s="381"/>
    </row>
    <row r="13174" spans="1:15" ht="15.75" customHeight="1" x14ac:dyDescent="0.25">
      <c r="A13174" s="524">
        <v>6</v>
      </c>
      <c r="B13174" s="322" t="s">
        <v>820</v>
      </c>
      <c r="C13174" s="211" t="s">
        <v>821</v>
      </c>
      <c r="D13174" s="106"/>
      <c r="E13174" s="106"/>
      <c r="F13174" s="842"/>
      <c r="G13174" s="525">
        <v>2</v>
      </c>
      <c r="H13174" s="654" t="s">
        <v>571</v>
      </c>
      <c r="I13174" s="961"/>
      <c r="J13174" s="381"/>
      <c r="K13174" s="381"/>
      <c r="L13174" s="381"/>
      <c r="M13174" s="381"/>
      <c r="N13174" s="381"/>
      <c r="O13174" s="381"/>
    </row>
    <row r="13175" spans="1:15" ht="15.75" customHeight="1" x14ac:dyDescent="0.25">
      <c r="A13175" s="524">
        <v>7</v>
      </c>
      <c r="B13175" s="1083" t="s">
        <v>849</v>
      </c>
      <c r="C13175" s="1071" t="s">
        <v>1229</v>
      </c>
      <c r="D13175" s="106">
        <v>1</v>
      </c>
      <c r="E13175" s="106">
        <v>4</v>
      </c>
      <c r="F13175" s="106" t="s">
        <v>2189</v>
      </c>
      <c r="G13175" s="525">
        <f t="shared" ref="G13175:G13176" si="491">+E13175*D13175</f>
      </c>
      <c r="H13175" s="106">
        <v>1</v>
      </c>
      <c r="I13175" s="961">
        <f t="shared" ref="I13175:I13176" si="492">+H13175*G13175</f>
      </c>
      <c r="J13175" s="381"/>
      <c r="K13175" s="381"/>
      <c r="L13175" s="381"/>
      <c r="M13175" s="381"/>
      <c r="N13175" s="381"/>
      <c r="O13175" s="381"/>
    </row>
    <row r="13176" spans="1:15" ht="15.75" customHeight="1" x14ac:dyDescent="0.25">
      <c r="A13176" s="524">
        <v>8</v>
      </c>
      <c r="B13176" s="1083" t="s">
        <v>1173</v>
      </c>
      <c r="C13176" s="1071" t="s">
        <v>1228</v>
      </c>
      <c r="D13176" s="106">
        <v>1</v>
      </c>
      <c r="E13176" s="106">
        <v>4</v>
      </c>
      <c r="F13176" s="106" t="s">
        <v>2189</v>
      </c>
      <c r="G13176" s="525">
        <f t="shared" si="491"/>
      </c>
      <c r="H13176" s="106">
        <v>1</v>
      </c>
      <c r="I13176" s="961">
        <f t="shared" si="492"/>
      </c>
      <c r="J13176" s="381"/>
      <c r="K13176" s="381"/>
      <c r="L13176" s="381"/>
      <c r="M13176" s="381"/>
      <c r="N13176" s="381"/>
      <c r="O13176" s="381"/>
    </row>
    <row r="13177" spans="1:15" ht="15.75" customHeight="1" x14ac:dyDescent="0.25">
      <c r="A13177" s="524"/>
      <c r="B13177" s="404" t="s">
        <v>2190</v>
      </c>
      <c r="C13177" s="405"/>
      <c r="D13177" s="106"/>
      <c r="E13177" s="106"/>
      <c r="F13177" s="106"/>
      <c r="G13177" s="525"/>
      <c r="H13177" s="106"/>
      <c r="I13177" s="961"/>
      <c r="J13177" s="381"/>
      <c r="K13177" s="381"/>
      <c r="L13177" s="381"/>
      <c r="M13177" s="381"/>
      <c r="N13177" s="381"/>
      <c r="O13177" s="381"/>
    </row>
    <row r="13178" spans="1:15" ht="15.75" customHeight="1" x14ac:dyDescent="0.25">
      <c r="A13178" s="524">
        <v>9</v>
      </c>
      <c r="B13178" s="651" t="s">
        <v>56</v>
      </c>
      <c r="C13178" s="106" t="s">
        <v>57</v>
      </c>
      <c r="D13178" s="106">
        <v>4</v>
      </c>
      <c r="E13178" s="106">
        <v>6</v>
      </c>
      <c r="F13178" s="1112" t="s">
        <v>2188</v>
      </c>
      <c r="G13178" s="525">
        <v>22</v>
      </c>
      <c r="H13178" s="804">
        <v>1</v>
      </c>
      <c r="I13178" s="961">
        <f>+H13178*G13178</f>
      </c>
      <c r="J13178" s="381"/>
      <c r="K13178" s="381"/>
      <c r="L13178" s="381"/>
      <c r="M13178" s="381"/>
      <c r="N13178" s="381"/>
      <c r="O13178" s="381"/>
    </row>
    <row r="13179" spans="1:15" ht="15.75" customHeight="1" x14ac:dyDescent="0.25">
      <c r="A13179" s="524">
        <v>10</v>
      </c>
      <c r="B13179" s="651" t="s">
        <v>56</v>
      </c>
      <c r="C13179" s="106" t="s">
        <v>57</v>
      </c>
      <c r="D13179" s="106"/>
      <c r="E13179" s="106"/>
      <c r="F13179" s="1112"/>
      <c r="G13179" s="525">
        <v>2</v>
      </c>
      <c r="H13179" s="654" t="s">
        <v>571</v>
      </c>
      <c r="I13179" s="961"/>
    </row>
    <row r="13180" spans="1:15" ht="15.75" customHeight="1" x14ac:dyDescent="0.25">
      <c r="A13180" s="524">
        <v>11</v>
      </c>
      <c r="B13180" s="682" t="s">
        <v>219</v>
      </c>
      <c r="C13180" s="106" t="s">
        <v>421</v>
      </c>
      <c r="D13180" s="106">
        <v>4</v>
      </c>
      <c r="E13180" s="106">
        <v>6</v>
      </c>
      <c r="F13180" s="1112" t="s">
        <v>2189</v>
      </c>
      <c r="G13180" s="525">
        <v>23</v>
      </c>
      <c r="H13180" s="804">
        <v>1</v>
      </c>
      <c r="I13180" s="961">
        <f>+H13180*G13180</f>
      </c>
    </row>
    <row r="13181" spans="1:15" ht="15.75" customHeight="1" x14ac:dyDescent="0.25">
      <c r="A13181" s="524">
        <v>12</v>
      </c>
      <c r="B13181" s="682" t="s">
        <v>219</v>
      </c>
      <c r="C13181" s="106" t="s">
        <v>421</v>
      </c>
      <c r="D13181" s="106"/>
      <c r="E13181" s="106"/>
      <c r="F13181" s="1112"/>
      <c r="G13181" s="525">
        <v>1</v>
      </c>
      <c r="H13181" s="654" t="s">
        <v>571</v>
      </c>
      <c r="I13181" s="961"/>
    </row>
    <row r="13182" spans="1:15" ht="15.75" customHeight="1" x14ac:dyDescent="0.25">
      <c r="A13182" s="524">
        <v>13</v>
      </c>
      <c r="B13182" s="323" t="s">
        <v>2191</v>
      </c>
      <c r="C13182" s="106" t="s">
        <v>431</v>
      </c>
      <c r="D13182" s="106">
        <v>4</v>
      </c>
      <c r="E13182" s="106">
        <v>6</v>
      </c>
      <c r="F13182" s="1112" t="s">
        <v>2189</v>
      </c>
      <c r="G13182" s="525">
        <v>23</v>
      </c>
      <c r="H13182" s="804">
        <v>1</v>
      </c>
      <c r="I13182" s="961">
        <f>+H13182*G13182</f>
      </c>
    </row>
    <row r="13183" spans="1:15" ht="15.75" customHeight="1" x14ac:dyDescent="0.25">
      <c r="A13183" s="524">
        <v>14</v>
      </c>
      <c r="B13183" s="323" t="s">
        <v>2191</v>
      </c>
      <c r="C13183" s="106" t="s">
        <v>431</v>
      </c>
      <c r="D13183" s="106"/>
      <c r="E13183" s="106"/>
      <c r="F13183" s="1112"/>
      <c r="G13183" s="525">
        <v>1</v>
      </c>
      <c r="H13183" s="654" t="s">
        <v>571</v>
      </c>
      <c r="I13183" s="961"/>
    </row>
    <row r="13184" spans="1:15" ht="15.75" customHeight="1" x14ac:dyDescent="0.25">
      <c r="A13184" s="524">
        <v>15</v>
      </c>
      <c r="B13184" s="682" t="s">
        <v>2133</v>
      </c>
      <c r="C13184" s="106" t="s">
        <v>453</v>
      </c>
      <c r="D13184" s="106">
        <v>4</v>
      </c>
      <c r="E13184" s="106">
        <v>6</v>
      </c>
      <c r="F13184" s="1112" t="s">
        <v>2189</v>
      </c>
      <c r="G13184" s="525">
        <v>23</v>
      </c>
      <c r="H13184" s="804">
        <v>1</v>
      </c>
      <c r="I13184" s="961">
        <f>+H13184*G13184</f>
      </c>
    </row>
    <row r="13185" spans="1:15" ht="15.75" customHeight="1" x14ac:dyDescent="0.25">
      <c r="A13185" s="524">
        <v>16</v>
      </c>
      <c r="B13185" s="682" t="s">
        <v>2133</v>
      </c>
      <c r="C13185" s="106" t="s">
        <v>453</v>
      </c>
      <c r="D13185" s="106"/>
      <c r="E13185" s="106"/>
      <c r="F13185" s="1112"/>
      <c r="G13185" s="525">
        <v>1</v>
      </c>
      <c r="H13185" s="654" t="s">
        <v>571</v>
      </c>
      <c r="I13185" s="961"/>
      <c r="J13185" s="381"/>
      <c r="K13185" s="381"/>
      <c r="L13185" s="381"/>
      <c r="M13185" s="381"/>
      <c r="N13185" s="381"/>
      <c r="O13185" s="381"/>
    </row>
    <row r="13186" spans="1:15" ht="15.75" customHeight="1" x14ac:dyDescent="0.25">
      <c r="A13186" s="524">
        <v>17</v>
      </c>
      <c r="B13186" s="682" t="s">
        <v>256</v>
      </c>
      <c r="C13186" s="106" t="s">
        <v>455</v>
      </c>
      <c r="D13186" s="106">
        <v>8</v>
      </c>
      <c r="E13186" s="106">
        <v>6</v>
      </c>
      <c r="F13186" s="1112" t="s">
        <v>2189</v>
      </c>
      <c r="G13186" s="525">
        <v>46</v>
      </c>
      <c r="H13186" s="804">
        <v>1</v>
      </c>
      <c r="I13186" s="961">
        <f>+H13186*G13186</f>
      </c>
      <c r="J13186" s="381"/>
      <c r="K13186" s="381"/>
      <c r="L13186" s="381"/>
      <c r="M13186" s="381"/>
      <c r="N13186" s="381"/>
      <c r="O13186" s="381"/>
    </row>
    <row r="13187" spans="1:15" ht="15.75" customHeight="1" x14ac:dyDescent="0.25">
      <c r="A13187" s="524">
        <v>18</v>
      </c>
      <c r="B13187" s="682" t="s">
        <v>256</v>
      </c>
      <c r="C13187" s="106" t="s">
        <v>455</v>
      </c>
      <c r="D13187" s="106"/>
      <c r="E13187" s="106"/>
      <c r="F13187" s="1112"/>
      <c r="G13187" s="525">
        <v>2</v>
      </c>
      <c r="H13187" s="654" t="s">
        <v>571</v>
      </c>
      <c r="I13187" s="961"/>
      <c r="J13187" s="381"/>
      <c r="K13187" s="381"/>
      <c r="L13187" s="381"/>
      <c r="M13187" s="381"/>
      <c r="N13187" s="381"/>
      <c r="O13187" s="381"/>
    </row>
    <row r="13188" spans="1:15" ht="15.75" customHeight="1" x14ac:dyDescent="0.25">
      <c r="A13188" s="524">
        <v>19</v>
      </c>
      <c r="B13188" s="323" t="s">
        <v>177</v>
      </c>
      <c r="C13188" s="106" t="s">
        <v>457</v>
      </c>
      <c r="D13188" s="106">
        <v>4</v>
      </c>
      <c r="E13188" s="106">
        <v>6</v>
      </c>
      <c r="F13188" s="1112" t="s">
        <v>2188</v>
      </c>
      <c r="G13188" s="525">
        <v>22</v>
      </c>
      <c r="H13188" s="804">
        <v>1</v>
      </c>
      <c r="I13188" s="961">
        <f>+H13188*G13188</f>
      </c>
      <c r="J13188" s="381"/>
      <c r="K13188" s="381"/>
      <c r="L13188" s="381"/>
      <c r="M13188" s="381"/>
      <c r="N13188" s="381"/>
      <c r="O13188" s="381"/>
    </row>
    <row r="13189" spans="1:15" ht="15.75" customHeight="1" x14ac:dyDescent="0.25">
      <c r="A13189" s="524">
        <v>20</v>
      </c>
      <c r="B13189" s="323" t="s">
        <v>177</v>
      </c>
      <c r="C13189" s="106" t="s">
        <v>457</v>
      </c>
      <c r="D13189" s="106"/>
      <c r="E13189" s="106"/>
      <c r="F13189" s="1112"/>
      <c r="G13189" s="525">
        <v>2</v>
      </c>
      <c r="H13189" s="654" t="s">
        <v>571</v>
      </c>
      <c r="I13189" s="961"/>
      <c r="J13189" s="381"/>
      <c r="K13189" s="381"/>
      <c r="L13189" s="381"/>
      <c r="M13189" s="381"/>
      <c r="N13189" s="381"/>
      <c r="O13189" s="381"/>
    </row>
    <row r="13190" spans="1:15" ht="15.75" customHeight="1" x14ac:dyDescent="0.25">
      <c r="A13190" s="524">
        <v>21</v>
      </c>
      <c r="B13190" s="323" t="s">
        <v>177</v>
      </c>
      <c r="C13190" s="106" t="s">
        <v>457</v>
      </c>
      <c r="D13190" s="106">
        <v>1</v>
      </c>
      <c r="E13190" s="106">
        <v>2</v>
      </c>
      <c r="F13190" s="1112" t="s">
        <v>2188</v>
      </c>
      <c r="G13190" s="525">
        <v>1.83</v>
      </c>
      <c r="H13190" s="251">
        <v>1</v>
      </c>
      <c r="I13190" s="961">
        <f>+H13190*G13190</f>
      </c>
      <c r="J13190" s="381"/>
      <c r="K13190" s="381"/>
      <c r="L13190" s="381"/>
      <c r="M13190" s="381"/>
      <c r="N13190" s="381"/>
      <c r="O13190" s="381"/>
    </row>
    <row r="13191" spans="1:15" ht="15.75" customHeight="1" x14ac:dyDescent="0.25">
      <c r="A13191" s="524">
        <v>22</v>
      </c>
      <c r="B13191" s="323" t="s">
        <v>177</v>
      </c>
      <c r="C13191" s="106" t="s">
        <v>457</v>
      </c>
      <c r="D13191" s="106"/>
      <c r="E13191" s="106"/>
      <c r="F13191" s="1112"/>
      <c r="G13191" s="525">
        <v>0.17</v>
      </c>
      <c r="H13191" s="654" t="s">
        <v>571</v>
      </c>
      <c r="I13191" s="961"/>
      <c r="J13191" s="381"/>
      <c r="K13191" s="381"/>
      <c r="L13191" s="381"/>
      <c r="M13191" s="381"/>
      <c r="N13191" s="381"/>
      <c r="O13191" s="381"/>
    </row>
    <row r="13192" spans="1:15" ht="15.75" customHeight="1" x14ac:dyDescent="0.25">
      <c r="A13192" s="524"/>
      <c r="B13192" s="323"/>
      <c r="C13192" s="106"/>
      <c r="D13192" s="106"/>
      <c r="E13192" s="106"/>
      <c r="F13192" s="1112"/>
      <c r="G13192" s="525"/>
      <c r="H13192" s="251"/>
      <c r="I13192" s="961"/>
      <c r="J13192" s="381"/>
      <c r="K13192" s="381"/>
      <c r="L13192" s="381"/>
      <c r="M13192" s="381"/>
      <c r="N13192" s="381"/>
      <c r="O13192" s="381"/>
    </row>
    <row r="13193" spans="1:15" ht="15.75" customHeight="1" x14ac:dyDescent="0.25">
      <c r="A13193" s="524"/>
      <c r="B13193" s="323"/>
      <c r="C13193" s="106"/>
      <c r="D13193" s="106"/>
      <c r="E13193" s="106"/>
      <c r="F13193" s="1112"/>
      <c r="G13193" s="525"/>
      <c r="H13193" s="251"/>
      <c r="I13193" s="961"/>
      <c r="J13193" s="381"/>
      <c r="K13193" s="381"/>
      <c r="L13193" s="381"/>
      <c r="M13193" s="381"/>
      <c r="N13193" s="381"/>
      <c r="O13193" s="381"/>
    </row>
    <row r="13194" spans="1:15" ht="15.75" customHeight="1" x14ac:dyDescent="0.25">
      <c r="A13194" s="524"/>
      <c r="B13194" s="323"/>
      <c r="C13194" s="106"/>
      <c r="D13194" s="106"/>
      <c r="E13194" s="106"/>
      <c r="F13194" s="1112"/>
      <c r="G13194" s="525"/>
      <c r="H13194" s="251"/>
      <c r="I13194" s="961"/>
      <c r="J13194" s="381"/>
      <c r="K13194" s="381"/>
      <c r="L13194" s="381"/>
      <c r="M13194" s="381"/>
      <c r="N13194" s="381"/>
      <c r="O13194" s="381"/>
    </row>
    <row r="13195" spans="1:15" ht="15.75" customHeight="1" x14ac:dyDescent="0.25">
      <c r="A13195" s="524"/>
      <c r="B13195" s="323"/>
      <c r="C13195" s="106"/>
      <c r="D13195" s="106"/>
      <c r="E13195" s="106"/>
      <c r="F13195" s="1112"/>
      <c r="G13195" s="525"/>
      <c r="H13195" s="251"/>
      <c r="I13195" s="961"/>
      <c r="J13195" s="381"/>
      <c r="K13195" s="381"/>
      <c r="L13195" s="381"/>
      <c r="M13195" s="381"/>
      <c r="N13195" s="381"/>
      <c r="O13195" s="381"/>
    </row>
    <row r="13196" spans="1:15" ht="15.75" customHeight="1" x14ac:dyDescent="0.25">
      <c r="A13196" s="116"/>
      <c r="B13196" s="117"/>
      <c r="C13196" s="118" t="s">
        <v>58</v>
      </c>
      <c r="D13196" s="119">
        <f>SUM(D13166:D13195)</f>
      </c>
      <c r="E13196" s="119"/>
      <c r="F13196" s="1113"/>
      <c r="G13196" s="119">
        <f>SUM(G13154:G13195)</f>
      </c>
      <c r="H13196" s="120"/>
      <c r="I13196" s="121">
        <f>SUM(I13167:I13195)</f>
      </c>
      <c r="J13196" s="381"/>
      <c r="K13196" s="381"/>
      <c r="L13196" s="381"/>
      <c r="M13196" s="381"/>
      <c r="N13196" s="381"/>
      <c r="O13196" s="381"/>
    </row>
    <row r="13197" spans="1:15" ht="15.75" customHeight="1" x14ac:dyDescent="0.25">
      <c r="A13197" s="1114"/>
      <c r="B13197" s="1115"/>
      <c r="C13197" s="1116"/>
      <c r="D13197" s="1117"/>
      <c r="E13197" s="1116"/>
      <c r="F13197" s="1116"/>
      <c r="G13197" s="1116"/>
      <c r="H13197" s="1118"/>
      <c r="I13197" s="897"/>
      <c r="J13197" s="381"/>
      <c r="K13197" s="381"/>
      <c r="L13197" s="381"/>
      <c r="M13197" s="381"/>
      <c r="N13197" s="381"/>
      <c r="O13197" s="381"/>
    </row>
    <row r="13198" spans="1:15" ht="15.75" customHeight="1" x14ac:dyDescent="0.25">
      <c r="A13198" s="1119" t="s">
        <v>72</v>
      </c>
      <c r="B13198" s="1119"/>
      <c r="C13198" s="1119"/>
      <c r="D13198" s="1119"/>
      <c r="E13198" s="1119"/>
      <c r="F13198" s="1119"/>
      <c r="G13198" s="1119"/>
      <c r="H13198" s="1119"/>
      <c r="J13198" s="381"/>
      <c r="K13198" s="381"/>
      <c r="L13198" s="381"/>
      <c r="M13198" s="381"/>
      <c r="N13198" s="381"/>
      <c r="O13198" s="381"/>
    </row>
    <row r="13199" spans="1:15" ht="15.75" customHeight="1" x14ac:dyDescent="0.25">
      <c r="A13199" s="76"/>
      <c r="B13199" s="909"/>
      <c r="C13199" s="909"/>
      <c r="D13199" s="910"/>
      <c r="E13199" s="76" t="s">
        <v>60</v>
      </c>
      <c r="F13199" s="76"/>
      <c r="G13199" s="17"/>
      <c r="H13199" s="25"/>
      <c r="J13199" s="381"/>
      <c r="K13199" s="381"/>
      <c r="L13199" s="381"/>
      <c r="M13199" s="381"/>
      <c r="N13199" s="381"/>
      <c r="O13199" s="381"/>
    </row>
    <row r="13200" spans="1:15" ht="15.75" customHeight="1" x14ac:dyDescent="0.25">
      <c r="A13200" s="76"/>
      <c r="B13200" s="909"/>
      <c r="C13200" s="909"/>
      <c r="D13200" s="910"/>
      <c r="E13200" s="76"/>
      <c r="F13200" s="76"/>
      <c r="G13200" s="17"/>
      <c r="H13200" s="25"/>
      <c r="J13200" s="381"/>
      <c r="K13200" s="381"/>
      <c r="L13200" s="381"/>
      <c r="M13200" s="381"/>
      <c r="N13200" s="381"/>
      <c r="O13200" s="381"/>
    </row>
    <row r="13201" spans="1:15" ht="15.75" customHeight="1" x14ac:dyDescent="0.25">
      <c r="A13201" s="76"/>
      <c r="B13201" s="909"/>
      <c r="C13201" s="909"/>
      <c r="D13201" s="910"/>
      <c r="E13201" s="76"/>
      <c r="F13201" s="76"/>
      <c r="G13201" s="17"/>
      <c r="H13201" s="25"/>
      <c r="J13201" s="381"/>
      <c r="K13201" s="381"/>
      <c r="L13201" s="381"/>
      <c r="M13201" s="381"/>
      <c r="N13201" s="381"/>
      <c r="O13201" s="381"/>
    </row>
    <row r="13202" spans="1:15" ht="15.75" customHeight="1" x14ac:dyDescent="0.25">
      <c r="A13202" s="76"/>
      <c r="B13202" s="909"/>
      <c r="C13202" s="909"/>
      <c r="D13202" s="910"/>
      <c r="E13202" s="76" t="s">
        <v>61</v>
      </c>
      <c r="F13202" s="76"/>
      <c r="G13202" s="17"/>
      <c r="H13202" s="25"/>
      <c r="J13202" s="381"/>
      <c r="K13202" s="381"/>
      <c r="L13202" s="381"/>
      <c r="M13202" s="381"/>
      <c r="N13202" s="381"/>
      <c r="O13202" s="381"/>
    </row>
    <row r="13203" spans="1:15" ht="15.75" customHeight="1" x14ac:dyDescent="0.25">
      <c r="A13203" s="76"/>
      <c r="B13203" s="909"/>
      <c r="C13203" s="909"/>
      <c r="D13203" s="910"/>
      <c r="E13203" s="76"/>
      <c r="F13203" s="76"/>
      <c r="G13203" s="17"/>
      <c r="H13203" s="25"/>
      <c r="J13203" s="381"/>
      <c r="K13203" s="381"/>
      <c r="L13203" s="381"/>
      <c r="M13203" s="381"/>
      <c r="N13203" s="381"/>
      <c r="O13203" s="381"/>
    </row>
    <row r="13204" spans="1:15" ht="15" customHeight="1" x14ac:dyDescent="0.25">
      <c r="A13204" s="36" t="s">
        <v>21</v>
      </c>
      <c r="B13204" s="36"/>
      <c r="C13204" s="36"/>
      <c r="D13204" s="36"/>
      <c r="E13204" s="36"/>
      <c r="F13204" s="36"/>
      <c r="G13204" s="36"/>
      <c r="H13204" s="36"/>
      <c r="I13204" s="36"/>
      <c r="J13204" s="381"/>
      <c r="K13204" s="381"/>
      <c r="L13204" s="381"/>
      <c r="M13204" s="381"/>
      <c r="N13204" s="381"/>
      <c r="O13204" s="381"/>
    </row>
    <row r="13205" spans="1:15" ht="15.75" customHeight="1" x14ac:dyDescent="0.25">
      <c r="A13205" s="17" t="s">
        <v>28</v>
      </c>
      <c r="B13205" s="17"/>
      <c r="C13205" s="17"/>
      <c r="D13205" s="18"/>
      <c r="E13205" s="17"/>
      <c r="H13205" s="9"/>
      <c r="J13205" s="381"/>
      <c r="K13205" s="381"/>
      <c r="L13205" s="381"/>
      <c r="M13205" s="381"/>
      <c r="N13205" s="381"/>
      <c r="O13205" s="381"/>
    </row>
    <row r="13206" spans="1:15" ht="15.75" customHeight="1" x14ac:dyDescent="0.3">
      <c r="A13206" s="17" t="inlineStr">
        <is>
          <t>Dealer-003</t>
        </is>
      </c>
      <c r="B13206" s="87"/>
      <c r="C13206" s="17"/>
      <c r="D13206" s="18"/>
      <c r="E13206" s="17"/>
      <c r="G13206" s="19" t="s">
        <v>24</v>
      </c>
      <c r="H13206" s="21" t="s">
        <v>1638</v>
      </c>
      <c r="J13206" s="381"/>
      <c r="K13206" s="381"/>
      <c r="L13206" s="381"/>
      <c r="M13206" s="381"/>
      <c r="N13206" s="381"/>
      <c r="O13206" s="381"/>
    </row>
    <row r="13207" spans="1:15" ht="15.75" customHeight="1" x14ac:dyDescent="0.3">
      <c r="A13207" s="17" t="inlineStr">
        <is>
          <t>Address line (redacted)</t>
        </is>
      </c>
      <c r="B13207" s="87"/>
      <c r="C13207" s="17"/>
      <c r="D13207" s="18"/>
      <c r="E13207" s="19"/>
      <c r="G13207" s="19" t="s">
        <v>29</v>
      </c>
      <c r="H13207" s="17" t="s">
        <v>1648</v>
      </c>
      <c r="J13207" s="381"/>
      <c r="K13207" s="381"/>
      <c r="L13207" s="381"/>
      <c r="M13207" s="381"/>
      <c r="N13207" s="381"/>
      <c r="O13207" s="381"/>
    </row>
    <row r="13208" spans="1:15" ht="15.75" customHeight="1" x14ac:dyDescent="0.3">
      <c r="A13208" s="17" t="inlineStr">
        <is>
          <t>Address line (redacted)</t>
        </is>
      </c>
      <c r="B13208" s="87"/>
      <c r="C13208" s="17"/>
      <c r="D13208" s="24"/>
      <c r="E13208" s="17"/>
      <c r="F13208" s="18"/>
      <c r="G13208" s="17"/>
      <c r="H13208" s="25"/>
      <c r="J13208" s="381"/>
      <c r="K13208" s="381"/>
      <c r="L13208" s="381"/>
      <c r="M13208" s="381"/>
      <c r="N13208" s="381"/>
      <c r="O13208" s="381"/>
    </row>
    <row r="13209" spans="1:15" ht="15.75" customHeight="1" x14ac:dyDescent="0.25">
      <c r="D13209" s="24"/>
      <c r="E13209" s="17"/>
      <c r="F13209" s="18"/>
      <c r="G13209" s="17"/>
      <c r="H13209" s="25"/>
      <c r="J13209" s="381"/>
      <c r="K13209" s="381"/>
      <c r="L13209" s="381"/>
      <c r="M13209" s="381"/>
      <c r="N13209" s="381"/>
      <c r="O13209" s="381"/>
    </row>
    <row r="13210" spans="1:15" ht="15.75" customHeight="1" x14ac:dyDescent="0.25">
      <c r="A13210" s="17" t="s">
        <v>34</v>
      </c>
      <c r="B13210" s="17"/>
      <c r="C13210" s="17"/>
      <c r="D13210" s="18"/>
      <c r="E13210" s="17"/>
      <c r="F13210" s="18"/>
      <c r="G13210" s="17"/>
      <c r="H13210" s="25"/>
      <c r="J13210" s="381"/>
      <c r="K13210" s="381"/>
      <c r="L13210" s="381"/>
      <c r="M13210" s="381"/>
      <c r="N13210" s="381"/>
      <c r="O13210" s="381"/>
    </row>
    <row r="13211" spans="1:15" ht="15.75" customHeight="1" x14ac:dyDescent="0.25">
      <c r="A13211" s="17" t="s">
        <v>35</v>
      </c>
      <c r="B13211" s="17"/>
      <c r="C13211" s="17"/>
      <c r="D13211" s="18"/>
      <c r="E13211" s="17"/>
      <c r="F13211" s="18"/>
      <c r="G13211" s="17"/>
      <c r="H13211" s="25"/>
      <c r="J13211" s="381"/>
      <c r="K13211" s="381"/>
      <c r="L13211" s="381"/>
      <c r="M13211" s="381"/>
      <c r="N13211" s="381"/>
      <c r="O13211" s="381"/>
    </row>
    <row r="13212" spans="1:15" ht="15.75" customHeight="1" x14ac:dyDescent="0.25">
      <c r="A13212" s="17" t="s">
        <v>36</v>
      </c>
      <c r="B13212" s="17"/>
      <c r="C13212" s="17"/>
      <c r="D13212" s="18"/>
      <c r="E13212" s="17"/>
      <c r="F13212" s="18"/>
      <c r="G13212" s="17"/>
      <c r="H13212" s="25"/>
      <c r="J13212" s="381"/>
      <c r="K13212" s="381"/>
      <c r="L13212" s="381"/>
      <c r="M13212" s="381"/>
      <c r="N13212" s="381"/>
      <c r="O13212" s="381"/>
    </row>
    <row r="13213" spans="1:15" ht="15.75" customHeight="1" x14ac:dyDescent="0.25">
      <c r="A13213" s="1105" t="s">
        <v>37</v>
      </c>
      <c r="B13213" s="1106" t="s">
        <v>38</v>
      </c>
      <c r="C13213" s="1106"/>
      <c r="D13213" s="1107" t="s">
        <v>39</v>
      </c>
      <c r="E13213" s="1108" t="s">
        <v>40</v>
      </c>
      <c r="F13213" s="1106" t="s">
        <v>2077</v>
      </c>
      <c r="G13213" s="1109" t="s">
        <v>41</v>
      </c>
      <c r="H13213" s="1106" t="s">
        <v>42</v>
      </c>
      <c r="I13213" s="1110" t="s">
        <v>43</v>
      </c>
      <c r="J13213" s="381"/>
      <c r="K13213" s="381"/>
      <c r="L13213" s="381"/>
      <c r="M13213" s="381"/>
      <c r="N13213" s="381"/>
      <c r="O13213" s="381"/>
    </row>
    <row r="13214" spans="1:15" ht="15.75" customHeight="1" x14ac:dyDescent="0.25">
      <c r="A13214" s="1120"/>
      <c r="B13214" s="1121" t="s">
        <v>2193</v>
      </c>
      <c r="C13214" s="1121"/>
      <c r="D13214" s="664"/>
      <c r="E13214" s="664"/>
      <c r="F13214" s="1122"/>
      <c r="G13214" s="838"/>
      <c r="H13214" s="898"/>
      <c r="I13214" s="1123"/>
      <c r="J13214" s="381"/>
      <c r="K13214" s="381"/>
      <c r="L13214" s="381"/>
      <c r="M13214" s="381"/>
      <c r="N13214" s="381"/>
      <c r="O13214" s="381"/>
    </row>
    <row r="13215" spans="1:15" ht="15.75" customHeight="1" x14ac:dyDescent="0.25">
      <c r="A13215" s="524">
        <v>1</v>
      </c>
      <c r="B13215" s="651" t="s">
        <v>2194</v>
      </c>
      <c r="C13215" s="106"/>
      <c r="D13215" s="106">
        <v>5</v>
      </c>
      <c r="E13215" s="106">
        <v>10</v>
      </c>
      <c r="F13215" s="842" t="s">
        <v>2195</v>
      </c>
      <c r="G13215" s="525">
        <v>40</v>
      </c>
      <c r="H13215" s="106">
        <v>1</v>
      </c>
      <c r="I13215" s="961">
        <f>+H13215*G13215</f>
      </c>
      <c r="J13215" s="381"/>
      <c r="K13215" s="381"/>
      <c r="L13215" s="381"/>
      <c r="M13215" s="381"/>
      <c r="N13215" s="381"/>
      <c r="O13215" s="381"/>
    </row>
    <row r="13216" spans="1:15" ht="15.75" customHeight="1" x14ac:dyDescent="0.25">
      <c r="A13216" s="524">
        <v>2</v>
      </c>
      <c r="B13216" s="651" t="s">
        <v>2194</v>
      </c>
      <c r="C13216" s="106"/>
      <c r="D13216" s="106"/>
      <c r="E13216" s="106"/>
      <c r="F13216" s="842"/>
      <c r="G13216" s="525">
        <v>10</v>
      </c>
      <c r="H13216" s="775" t="s">
        <v>571</v>
      </c>
      <c r="I13216" s="961"/>
      <c r="J13216" s="381"/>
      <c r="K13216" s="381"/>
      <c r="L13216" s="381"/>
      <c r="M13216" s="381"/>
      <c r="N13216" s="381"/>
      <c r="O13216" s="381"/>
    </row>
    <row r="13217" spans="1:15" ht="15.75" customHeight="1" x14ac:dyDescent="0.25">
      <c r="A13217" s="524">
        <v>3</v>
      </c>
      <c r="B13217" s="651" t="s">
        <v>1987</v>
      </c>
      <c r="C13217" s="106"/>
      <c r="D13217" s="106">
        <v>10</v>
      </c>
      <c r="E13217" s="106">
        <v>10</v>
      </c>
      <c r="F13217" s="842" t="s">
        <v>2195</v>
      </c>
      <c r="G13217" s="525">
        <v>80</v>
      </c>
      <c r="H13217" s="106">
        <v>1</v>
      </c>
      <c r="I13217" s="961">
        <f>+H13217*G13217</f>
      </c>
      <c r="J13217" s="381"/>
      <c r="K13217" s="381"/>
      <c r="L13217" s="381"/>
      <c r="M13217" s="381"/>
      <c r="N13217" s="381"/>
      <c r="O13217" s="381"/>
    </row>
    <row r="13218" spans="1:15" ht="15.75" customHeight="1" x14ac:dyDescent="0.25">
      <c r="A13218" s="524">
        <v>4</v>
      </c>
      <c r="B13218" s="651" t="s">
        <v>1987</v>
      </c>
      <c r="C13218" s="106"/>
      <c r="D13218" s="106"/>
      <c r="E13218" s="106"/>
      <c r="F13218" s="842"/>
      <c r="G13218" s="525">
        <v>20</v>
      </c>
      <c r="H13218" s="775" t="s">
        <v>571</v>
      </c>
      <c r="I13218" s="961"/>
      <c r="J13218" s="381"/>
      <c r="K13218" s="381"/>
      <c r="L13218" s="381"/>
      <c r="M13218" s="381"/>
      <c r="N13218" s="381"/>
      <c r="O13218" s="381"/>
    </row>
    <row r="13219" spans="1:15" ht="15.75" customHeight="1" x14ac:dyDescent="0.25">
      <c r="A13219" s="524">
        <v>5</v>
      </c>
      <c r="B13219" s="651" t="s">
        <v>2196</v>
      </c>
      <c r="C13219" s="106"/>
      <c r="D13219" s="106">
        <v>10</v>
      </c>
      <c r="E13219" s="106">
        <v>10</v>
      </c>
      <c r="F13219" s="842" t="s">
        <v>2197</v>
      </c>
      <c r="G13219" s="525">
        <f>19*4</f>
      </c>
      <c r="H13219" s="106">
        <v>1</v>
      </c>
      <c r="I13219" s="961">
        <f>+H13219*G13219</f>
      </c>
      <c r="J13219" s="381"/>
      <c r="K13219" s="381"/>
      <c r="L13219" s="381"/>
      <c r="M13219" s="381"/>
      <c r="N13219" s="381"/>
      <c r="O13219" s="381"/>
    </row>
    <row r="13220" spans="1:15" ht="15.75" customHeight="1" x14ac:dyDescent="0.25">
      <c r="A13220" s="524">
        <v>6</v>
      </c>
      <c r="B13220" s="651" t="s">
        <v>2196</v>
      </c>
      <c r="C13220" s="106"/>
      <c r="D13220" s="106"/>
      <c r="E13220" s="106"/>
      <c r="F13220" s="842"/>
      <c r="G13220" s="525">
        <f>6*4</f>
      </c>
      <c r="H13220" s="775" t="s">
        <v>571</v>
      </c>
      <c r="I13220" s="961"/>
      <c r="J13220" s="381"/>
      <c r="K13220" s="381"/>
      <c r="L13220" s="381"/>
      <c r="M13220" s="381"/>
      <c r="N13220" s="381"/>
      <c r="O13220" s="381"/>
    </row>
    <row r="13221" spans="1:15" ht="15.75" customHeight="1" x14ac:dyDescent="0.25">
      <c r="A13221" s="524">
        <v>7</v>
      </c>
      <c r="B13221" s="651" t="s">
        <v>2198</v>
      </c>
      <c r="C13221" s="106"/>
      <c r="D13221" s="106">
        <v>1</v>
      </c>
      <c r="E13221" s="1124">
        <v>5</v>
      </c>
      <c r="F13221" s="842" t="s">
        <v>2199</v>
      </c>
      <c r="G13221" s="525">
        <f>+E13221*D13221</f>
      </c>
      <c r="H13221" s="106">
        <v>1</v>
      </c>
      <c r="I13221" s="961">
        <f t="shared" ref="I13221:I13222" si="493">+H13221*G13221</f>
      </c>
      <c r="J13221" s="381"/>
      <c r="K13221" s="381"/>
      <c r="L13221" s="381"/>
      <c r="M13221" s="381"/>
      <c r="N13221" s="381"/>
      <c r="O13221" s="381"/>
    </row>
    <row r="13222" spans="1:15" ht="15.75" customHeight="1" x14ac:dyDescent="0.25">
      <c r="A13222" s="524">
        <v>8</v>
      </c>
      <c r="B13222" s="651" t="s">
        <v>2200</v>
      </c>
      <c r="C13222" s="106"/>
      <c r="D13222" s="106">
        <v>2.5</v>
      </c>
      <c r="E13222" s="106">
        <v>10</v>
      </c>
      <c r="F13222" s="842" t="s">
        <v>2201</v>
      </c>
      <c r="G13222" s="525">
        <v>22</v>
      </c>
      <c r="H13222" s="106">
        <v>1</v>
      </c>
      <c r="I13222" s="961">
        <f t="shared" si="493"/>
      </c>
      <c r="J13222" s="381"/>
      <c r="K13222" s="381"/>
      <c r="L13222" s="381"/>
      <c r="M13222" s="381"/>
      <c r="N13222" s="381"/>
      <c r="O13222" s="381"/>
    </row>
    <row r="13223" spans="1:15" ht="15.75" customHeight="1" x14ac:dyDescent="0.25">
      <c r="A13223" s="524">
        <v>9</v>
      </c>
      <c r="B13223" s="651" t="s">
        <v>2200</v>
      </c>
      <c r="C13223" s="106"/>
      <c r="D13223" s="106"/>
      <c r="E13223" s="106"/>
      <c r="F13223" s="842"/>
      <c r="G13223" s="525">
        <v>3</v>
      </c>
      <c r="H13223" s="775" t="s">
        <v>571</v>
      </c>
      <c r="I13223" s="961"/>
      <c r="J13223" s="381"/>
      <c r="K13223" s="381"/>
      <c r="L13223" s="381"/>
      <c r="M13223" s="381"/>
      <c r="N13223" s="381"/>
      <c r="O13223" s="381"/>
    </row>
    <row r="13224" spans="1:15" ht="15.75" customHeight="1" x14ac:dyDescent="0.25">
      <c r="A13224" s="524">
        <v>10</v>
      </c>
      <c r="B13224" s="651" t="s">
        <v>2202</v>
      </c>
      <c r="C13224" s="106"/>
      <c r="D13224" s="106">
        <v>12.5</v>
      </c>
      <c r="E13224" s="106">
        <v>10</v>
      </c>
      <c r="F13224" s="842" t="s">
        <v>2203</v>
      </c>
      <c r="G13224" s="525">
        <f>23*5</f>
      </c>
      <c r="H13224" s="106">
        <v>1</v>
      </c>
      <c r="I13224" s="961">
        <f>+H13224*G13224</f>
      </c>
    </row>
    <row r="13225" spans="1:15" ht="15.75" customHeight="1" x14ac:dyDescent="0.25">
      <c r="A13225" s="524">
        <v>11</v>
      </c>
      <c r="B13225" s="651" t="s">
        <v>2202</v>
      </c>
      <c r="C13225" s="106"/>
      <c r="D13225" s="106"/>
      <c r="E13225" s="106"/>
      <c r="F13225" s="842"/>
      <c r="G13225" s="525">
        <v>10</v>
      </c>
      <c r="H13225" s="775" t="s">
        <v>571</v>
      </c>
      <c r="I13225" s="961"/>
      <c r="J13225" s="381"/>
      <c r="K13225" s="381"/>
      <c r="L13225" s="381"/>
      <c r="M13225" s="381"/>
      <c r="N13225" s="381"/>
      <c r="O13225" s="381"/>
    </row>
    <row r="13226" spans="1:15" ht="15.75" customHeight="1" x14ac:dyDescent="0.25">
      <c r="A13226" s="524">
        <v>12</v>
      </c>
      <c r="B13226" s="651" t="s">
        <v>25</v>
      </c>
      <c r="C13226" s="323" t="s">
        <v>27</v>
      </c>
      <c r="D13226" s="106">
        <v>3</v>
      </c>
      <c r="E13226" s="106">
        <v>5</v>
      </c>
      <c r="F13226" s="1125" t="s">
        <v>2205</v>
      </c>
      <c r="G13226" s="525">
        <v>13.25</v>
      </c>
      <c r="H13226" s="106">
        <v>1</v>
      </c>
      <c r="I13226" s="961">
        <f>+H13226*G13226</f>
      </c>
      <c r="J13226" s="381"/>
      <c r="K13226" s="381"/>
      <c r="L13226" s="381"/>
      <c r="M13226" s="381"/>
      <c r="N13226" s="381"/>
      <c r="O13226" s="381"/>
    </row>
    <row r="13227" spans="1:15" ht="15.75" customHeight="1" x14ac:dyDescent="0.25">
      <c r="A13227" s="524">
        <v>13</v>
      </c>
      <c r="B13227" s="651" t="s">
        <v>25</v>
      </c>
      <c r="C13227" s="323" t="s">
        <v>27</v>
      </c>
      <c r="D13227" s="106"/>
      <c r="E13227" s="106"/>
      <c r="F13227" s="1125"/>
      <c r="G13227" s="525">
        <v>1.75</v>
      </c>
      <c r="H13227" s="775" t="s">
        <v>571</v>
      </c>
      <c r="I13227" s="961"/>
      <c r="J13227" s="381"/>
      <c r="K13227" s="381"/>
      <c r="L13227" s="381"/>
      <c r="M13227" s="381"/>
      <c r="N13227" s="381"/>
      <c r="O13227" s="381"/>
    </row>
    <row r="13228" spans="1:15" ht="15.75" customHeight="1" x14ac:dyDescent="0.25">
      <c r="A13228" s="524">
        <v>14</v>
      </c>
      <c r="B13228" s="651" t="s">
        <v>132</v>
      </c>
      <c r="C13228" s="323" t="s">
        <v>356</v>
      </c>
      <c r="D13228" s="106">
        <v>3</v>
      </c>
      <c r="E13228" s="106">
        <v>5</v>
      </c>
      <c r="F13228" s="1125" t="s">
        <v>2205</v>
      </c>
      <c r="G13228" s="525">
        <v>13.25</v>
      </c>
      <c r="H13228" s="106">
        <v>1</v>
      </c>
      <c r="I13228" s="961">
        <f>+H13228*G13228</f>
      </c>
      <c r="J13228" s="381"/>
      <c r="K13228" s="381"/>
      <c r="L13228" s="381"/>
      <c r="M13228" s="381"/>
      <c r="N13228" s="381"/>
      <c r="O13228" s="381"/>
    </row>
    <row r="13229" spans="1:15" ht="15.75" customHeight="1" x14ac:dyDescent="0.25">
      <c r="A13229" s="524">
        <v>15</v>
      </c>
      <c r="B13229" s="651" t="s">
        <v>132</v>
      </c>
      <c r="C13229" s="323" t="s">
        <v>356</v>
      </c>
      <c r="D13229" s="106"/>
      <c r="E13229" s="106"/>
      <c r="F13229" s="1125"/>
      <c r="G13229" s="525">
        <v>1.75</v>
      </c>
      <c r="H13229" s="775" t="s">
        <v>571</v>
      </c>
      <c r="I13229" s="961"/>
      <c r="J13229" s="381"/>
      <c r="K13229" s="381"/>
      <c r="L13229" s="381"/>
      <c r="M13229" s="381"/>
      <c r="N13229" s="381"/>
      <c r="O13229" s="381"/>
    </row>
    <row r="13230" spans="1:15" ht="15.75" customHeight="1" x14ac:dyDescent="0.25">
      <c r="A13230" s="524">
        <v>16</v>
      </c>
      <c r="B13230" s="651" t="s">
        <v>134</v>
      </c>
      <c r="C13230" s="323" t="s">
        <v>357</v>
      </c>
      <c r="D13230" s="106">
        <v>3</v>
      </c>
      <c r="E13230" s="106">
        <v>5</v>
      </c>
      <c r="F13230" s="1125" t="s">
        <v>2205</v>
      </c>
      <c r="G13230" s="525">
        <v>13.25</v>
      </c>
      <c r="H13230" s="106">
        <v>1</v>
      </c>
      <c r="I13230" s="961">
        <f>+H13230*G13230</f>
      </c>
      <c r="J13230" s="381"/>
      <c r="K13230" s="381"/>
      <c r="L13230" s="381"/>
      <c r="M13230" s="381"/>
      <c r="N13230" s="381"/>
      <c r="O13230" s="381"/>
    </row>
    <row r="13231" spans="1:15" ht="15.75" customHeight="1" x14ac:dyDescent="0.25">
      <c r="A13231" s="524">
        <v>17</v>
      </c>
      <c r="B13231" s="651" t="s">
        <v>134</v>
      </c>
      <c r="C13231" s="323"/>
      <c r="D13231" s="106"/>
      <c r="E13231" s="106"/>
      <c r="F13231" s="1125"/>
      <c r="G13231" s="525">
        <v>1.75</v>
      </c>
      <c r="H13231" s="775" t="s">
        <v>571</v>
      </c>
      <c r="I13231" s="961"/>
      <c r="J13231" s="381"/>
      <c r="K13231" s="381"/>
      <c r="L13231" s="381"/>
      <c r="M13231" s="381"/>
      <c r="N13231" s="381"/>
      <c r="O13231" s="381"/>
    </row>
    <row r="13232" spans="1:15" ht="15.75" customHeight="1" x14ac:dyDescent="0.25">
      <c r="A13232" s="524">
        <v>18</v>
      </c>
      <c r="B13232" s="651" t="s">
        <v>138</v>
      </c>
      <c r="C13232" s="323" t="s">
        <v>361</v>
      </c>
      <c r="D13232" s="106">
        <v>3</v>
      </c>
      <c r="E13232" s="106">
        <v>5</v>
      </c>
      <c r="F13232" s="1125" t="s">
        <v>2205</v>
      </c>
      <c r="G13232" s="525">
        <v>13.25</v>
      </c>
      <c r="H13232" s="106">
        <v>1</v>
      </c>
      <c r="I13232" s="961">
        <f>+H13232*G13232</f>
      </c>
      <c r="J13232" s="381"/>
      <c r="K13232" s="381"/>
      <c r="L13232" s="381"/>
      <c r="M13232" s="381"/>
      <c r="N13232" s="381"/>
      <c r="O13232" s="381"/>
    </row>
    <row r="13233" spans="1:15" ht="15.75" customHeight="1" x14ac:dyDescent="0.25">
      <c r="A13233" s="524">
        <v>19</v>
      </c>
      <c r="B13233" s="651" t="s">
        <v>138</v>
      </c>
      <c r="C13233" s="323" t="s">
        <v>361</v>
      </c>
      <c r="D13233" s="106"/>
      <c r="E13233" s="106"/>
      <c r="F13233" s="1125"/>
      <c r="G13233" s="525">
        <v>1.75</v>
      </c>
      <c r="H13233" s="775" t="s">
        <v>571</v>
      </c>
      <c r="I13233" s="961"/>
      <c r="J13233" s="381"/>
      <c r="K13233" s="381"/>
      <c r="L13233" s="381"/>
      <c r="M13233" s="381"/>
      <c r="N13233" s="381"/>
      <c r="O13233" s="381"/>
    </row>
    <row r="13234" spans="1:15" ht="15.75" customHeight="1" x14ac:dyDescent="0.25">
      <c r="A13234" s="524">
        <v>20</v>
      </c>
      <c r="B13234" s="651" t="s">
        <v>2208</v>
      </c>
      <c r="C13234" s="323" t="s">
        <v>366</v>
      </c>
      <c r="D13234" s="106">
        <v>5</v>
      </c>
      <c r="E13234" s="106">
        <v>5</v>
      </c>
      <c r="F13234" s="1125" t="s">
        <v>2203</v>
      </c>
      <c r="G13234" s="525">
        <v>23</v>
      </c>
      <c r="H13234" s="106">
        <v>1</v>
      </c>
      <c r="I13234" s="961">
        <f>+H13234*G13234</f>
      </c>
      <c r="J13234" s="381"/>
      <c r="K13234" s="381"/>
      <c r="L13234" s="381"/>
      <c r="M13234" s="381"/>
      <c r="N13234" s="381"/>
      <c r="O13234" s="381"/>
    </row>
    <row r="13235" spans="1:15" ht="15.75" customHeight="1" x14ac:dyDescent="0.25">
      <c r="A13235" s="524">
        <v>21</v>
      </c>
      <c r="B13235" s="651" t="s">
        <v>2208</v>
      </c>
      <c r="C13235" s="323" t="s">
        <v>366</v>
      </c>
      <c r="D13235" s="106"/>
      <c r="E13235" s="106"/>
      <c r="F13235" s="1125"/>
      <c r="G13235" s="525">
        <v>2</v>
      </c>
      <c r="H13235" s="775" t="s">
        <v>571</v>
      </c>
      <c r="I13235" s="961"/>
      <c r="J13235" s="381"/>
      <c r="K13235" s="381"/>
      <c r="L13235" s="381"/>
      <c r="M13235" s="381"/>
      <c r="N13235" s="381"/>
      <c r="O13235" s="381"/>
    </row>
    <row r="13236" spans="1:15" ht="15.75" customHeight="1" x14ac:dyDescent="0.25">
      <c r="A13236" s="524">
        <v>22</v>
      </c>
      <c r="B13236" s="651" t="s">
        <v>2209</v>
      </c>
      <c r="C13236" s="323" t="s">
        <v>377</v>
      </c>
      <c r="D13236" s="106">
        <v>10</v>
      </c>
      <c r="E13236" s="106">
        <v>5</v>
      </c>
      <c r="F13236" s="1126" t="s">
        <v>2079</v>
      </c>
      <c r="G13236" s="525">
        <f>21*2</f>
      </c>
      <c r="H13236" s="106">
        <v>1</v>
      </c>
      <c r="I13236" s="961">
        <f>+H13236*G13236</f>
      </c>
      <c r="J13236" s="381"/>
      <c r="K13236" s="381"/>
      <c r="L13236" s="381"/>
      <c r="M13236" s="381"/>
      <c r="N13236" s="381"/>
      <c r="O13236" s="381"/>
    </row>
    <row r="13237" spans="1:15" ht="15.75" customHeight="1" x14ac:dyDescent="0.25">
      <c r="A13237" s="524">
        <v>23</v>
      </c>
      <c r="B13237" s="651" t="s">
        <v>2210</v>
      </c>
      <c r="C13237" s="323" t="s">
        <v>377</v>
      </c>
      <c r="D13237" s="106"/>
      <c r="E13237" s="106"/>
      <c r="F13237" s="1126"/>
      <c r="G13237" s="525">
        <v>8</v>
      </c>
      <c r="H13237" s="775" t="s">
        <v>571</v>
      </c>
      <c r="I13237" s="961"/>
      <c r="J13237" s="381"/>
      <c r="K13237" s="381"/>
      <c r="L13237" s="381"/>
      <c r="M13237" s="381"/>
      <c r="N13237" s="381"/>
      <c r="O13237" s="381"/>
    </row>
    <row r="13238" spans="1:15" ht="15.75" customHeight="1" x14ac:dyDescent="0.25">
      <c r="A13238" s="524">
        <v>24</v>
      </c>
      <c r="B13238" s="651" t="s">
        <v>2150</v>
      </c>
      <c r="C13238" s="323" t="s">
        <v>378</v>
      </c>
      <c r="D13238" s="106">
        <v>10</v>
      </c>
      <c r="E13238" s="106">
        <v>5</v>
      </c>
      <c r="F13238" s="1125" t="s">
        <v>2197</v>
      </c>
      <c r="G13238" s="525">
        <f>19*2</f>
      </c>
      <c r="H13238" s="106">
        <v>1</v>
      </c>
      <c r="I13238" s="961">
        <f>+H13238*G13238</f>
      </c>
      <c r="J13238" s="381"/>
      <c r="K13238" s="381"/>
      <c r="L13238" s="381"/>
      <c r="M13238" s="381"/>
      <c r="N13238" s="381"/>
      <c r="O13238" s="381"/>
    </row>
    <row r="13239" spans="1:15" ht="15.75" customHeight="1" x14ac:dyDescent="0.25">
      <c r="A13239" s="524">
        <v>25</v>
      </c>
      <c r="B13239" s="651" t="s">
        <v>2150</v>
      </c>
      <c r="C13239" s="323" t="s">
        <v>378</v>
      </c>
      <c r="D13239" s="106"/>
      <c r="E13239" s="106"/>
      <c r="F13239" s="1125"/>
      <c r="G13239" s="525">
        <v>12</v>
      </c>
      <c r="H13239" s="775" t="s">
        <v>571</v>
      </c>
      <c r="I13239" s="961"/>
      <c r="J13239" s="381"/>
      <c r="K13239" s="381"/>
      <c r="L13239" s="381"/>
      <c r="M13239" s="381"/>
      <c r="N13239" s="381"/>
      <c r="O13239" s="381"/>
    </row>
    <row r="13240" spans="1:15" ht="15.75" customHeight="1" x14ac:dyDescent="0.25">
      <c r="A13240" s="524">
        <v>26</v>
      </c>
      <c r="B13240" s="651" t="s">
        <v>2211</v>
      </c>
      <c r="C13240" s="323" t="s">
        <v>379</v>
      </c>
      <c r="D13240" s="106">
        <v>5</v>
      </c>
      <c r="E13240" s="106">
        <v>5</v>
      </c>
      <c r="F13240" s="1125" t="s">
        <v>2203</v>
      </c>
      <c r="G13240" s="525">
        <v>23</v>
      </c>
      <c r="H13240" s="106">
        <v>1</v>
      </c>
      <c r="I13240" s="961">
        <f>+H13240*G13240</f>
      </c>
      <c r="J13240" s="381"/>
      <c r="K13240" s="381"/>
      <c r="L13240" s="381"/>
      <c r="M13240" s="381"/>
      <c r="N13240" s="381"/>
      <c r="O13240" s="381"/>
    </row>
    <row r="13241" spans="1:15" ht="15.75" customHeight="1" x14ac:dyDescent="0.25">
      <c r="A13241" s="524">
        <v>27</v>
      </c>
      <c r="B13241" s="651" t="s">
        <v>2212</v>
      </c>
      <c r="C13241" s="323" t="s">
        <v>379</v>
      </c>
      <c r="D13241" s="106"/>
      <c r="E13241" s="106"/>
      <c r="F13241" s="1125"/>
      <c r="G13241" s="525">
        <v>2</v>
      </c>
      <c r="H13241" s="775" t="s">
        <v>571</v>
      </c>
      <c r="I13241" s="961"/>
      <c r="J13241" s="381"/>
      <c r="K13241" s="381"/>
      <c r="L13241" s="381"/>
      <c r="M13241" s="381"/>
      <c r="N13241" s="381"/>
      <c r="O13241" s="381"/>
    </row>
    <row r="13242" spans="1:15" ht="15.75" customHeight="1" x14ac:dyDescent="0.25">
      <c r="A13242" s="524"/>
      <c r="B13242" s="651"/>
      <c r="C13242" s="247"/>
      <c r="D13242" s="247"/>
      <c r="E13242" s="247"/>
      <c r="F13242" s="679"/>
      <c r="G13242" s="679"/>
      <c r="H13242" s="247"/>
      <c r="I13242" s="730"/>
    </row>
    <row r="13243" spans="1:15" ht="15.75" customHeight="1" x14ac:dyDescent="0.25">
      <c r="A13243" s="116"/>
      <c r="B13243" s="117"/>
      <c r="C13243" s="118" t="s">
        <v>58</v>
      </c>
      <c r="D13243" s="119">
        <f>SUM(D13215:D13242)</f>
      </c>
      <c r="E13243" s="119"/>
      <c r="F13243" s="1113"/>
      <c r="G13243" s="119">
        <f>SUM(G13095:G13242)</f>
      </c>
      <c r="H13243" s="120"/>
      <c r="I13243" s="121">
        <f>SUM(I13215:I13242)</f>
      </c>
    </row>
    <row r="13244" spans="1:15" ht="15.75" customHeight="1" x14ac:dyDescent="0.25">
      <c r="A13244" s="1114"/>
      <c r="B13244" s="1115"/>
      <c r="C13244" s="1116"/>
      <c r="D13244" s="1117"/>
      <c r="E13244" s="1116"/>
      <c r="F13244" s="1116"/>
      <c r="G13244" s="1116"/>
      <c r="H13244" s="1118"/>
      <c r="I13244" s="897"/>
    </row>
    <row r="13245" spans="1:15" ht="15.75" customHeight="1" x14ac:dyDescent="0.25">
      <c r="A13245" s="1119" t="s">
        <v>72</v>
      </c>
      <c r="B13245" s="1119"/>
      <c r="C13245" s="1119"/>
      <c r="D13245" s="1119"/>
      <c r="E13245" s="1119"/>
      <c r="F13245" s="1119"/>
      <c r="G13245" s="1119"/>
      <c r="H13245" s="1119"/>
    </row>
    <row r="13246" spans="1:15" ht="15.75" customHeight="1" x14ac:dyDescent="0.25">
      <c r="A13246" s="76"/>
      <c r="B13246" s="909"/>
      <c r="C13246" s="909"/>
      <c r="D13246" s="910"/>
      <c r="E13246" s="76" t="s">
        <v>60</v>
      </c>
      <c r="F13246" s="76"/>
      <c r="G13246" s="330" t="s">
        <v>2213</v>
      </c>
      <c r="H13246" s="330"/>
      <c r="I13246" s="330"/>
    </row>
    <row r="13247" spans="1:15" ht="15.75" customHeight="1" x14ac:dyDescent="0.25">
      <c r="A13247" s="76"/>
      <c r="B13247" s="909"/>
      <c r="C13247" s="909"/>
      <c r="D13247" s="910"/>
      <c r="E13247" s="76"/>
      <c r="F13247" s="76"/>
      <c r="G13247" s="330"/>
      <c r="H13247" s="330"/>
      <c r="I13247" s="330"/>
    </row>
    <row r="13248" spans="1:15" ht="15.75" customHeight="1" x14ac:dyDescent="0.25">
      <c r="A13248" s="76"/>
      <c r="B13248" s="909"/>
      <c r="C13248" s="909"/>
      <c r="D13248" s="910"/>
      <c r="E13248" s="76"/>
      <c r="F13248" s="76"/>
      <c r="G13248" s="330"/>
      <c r="H13248" s="330"/>
      <c r="I13248" s="330"/>
    </row>
    <row r="13249" spans="1:15" ht="15.75" customHeight="1" x14ac:dyDescent="0.25">
      <c r="A13249" s="76"/>
      <c r="B13249" s="909"/>
      <c r="C13249" s="909"/>
      <c r="D13249" s="910"/>
      <c r="E13249" s="76" t="s">
        <v>61</v>
      </c>
      <c r="F13249" s="76"/>
      <c r="G13249" s="17"/>
      <c r="H13249" s="25"/>
    </row>
    <row r="13250" spans="1:15" ht="15.75" customHeight="1" x14ac:dyDescent="0.25">
      <c r="A13250" s="36" t="s">
        <v>21</v>
      </c>
      <c r="B13250" s="36"/>
      <c r="C13250" s="36"/>
      <c r="D13250" s="36"/>
      <c r="E13250" s="36"/>
      <c r="F13250" s="36"/>
      <c r="G13250" s="36"/>
      <c r="H13250" s="36"/>
      <c r="I13250" s="36"/>
    </row>
    <row r="13251" spans="1:15" ht="15.75" customHeight="1" x14ac:dyDescent="0.25">
      <c r="A13251" s="17" t="s">
        <v>28</v>
      </c>
      <c r="B13251" s="17"/>
      <c r="C13251" s="17"/>
      <c r="D13251" s="18"/>
      <c r="E13251" s="17"/>
      <c r="H13251" s="9"/>
    </row>
    <row r="13252" spans="1:15" ht="15.75" customHeight="1" x14ac:dyDescent="0.3">
      <c r="A13252" s="17" t="inlineStr">
        <is>
          <t>Dealer-003</t>
        </is>
      </c>
      <c r="B13252" s="87"/>
      <c r="C13252" s="17"/>
      <c r="D13252" s="18"/>
      <c r="E13252" s="17"/>
      <c r="G13252" s="19" t="s">
        <v>24</v>
      </c>
      <c r="H13252" s="21" t="s">
        <v>1638</v>
      </c>
    </row>
    <row r="13253" spans="1:15" ht="15.75" customHeight="1" x14ac:dyDescent="0.3">
      <c r="A13253" s="17" t="inlineStr">
        <is>
          <t>Address line (redacted)</t>
        </is>
      </c>
      <c r="B13253" s="87"/>
      <c r="C13253" s="330" t="s">
        <v>2214</v>
      </c>
      <c r="D13253" s="330"/>
      <c r="E13253" s="330"/>
      <c r="G13253" s="19" t="s">
        <v>29</v>
      </c>
      <c r="H13253" s="17" t="s">
        <v>1648</v>
      </c>
    </row>
    <row r="13254" spans="1:15" ht="15.75" customHeight="1" x14ac:dyDescent="0.3">
      <c r="A13254" s="17" t="inlineStr">
        <is>
          <t>Address line (redacted)</t>
        </is>
      </c>
      <c r="B13254" s="87"/>
      <c r="C13254" s="330"/>
      <c r="D13254" s="330"/>
      <c r="E13254" s="330"/>
      <c r="F13254" s="18"/>
      <c r="G13254" s="17"/>
      <c r="H13254" s="25"/>
    </row>
    <row r="13255" spans="1:15" ht="15.75" customHeight="1" x14ac:dyDescent="0.25">
      <c r="C13255" s="330"/>
      <c r="D13255" s="330"/>
      <c r="E13255" s="330"/>
      <c r="F13255" s="18"/>
      <c r="G13255" s="17"/>
      <c r="H13255" s="25"/>
    </row>
    <row r="13256" spans="1:15" ht="15.75" customHeight="1" x14ac:dyDescent="0.25">
      <c r="A13256" s="17" t="s">
        <v>34</v>
      </c>
      <c r="B13256" s="17"/>
      <c r="C13256" s="17"/>
      <c r="D13256" s="18"/>
      <c r="E13256" s="17"/>
      <c r="F13256" s="18"/>
      <c r="G13256" s="17"/>
      <c r="H13256" s="25"/>
    </row>
    <row r="13257" spans="1:15" ht="15.75" customHeight="1" x14ac:dyDescent="0.25">
      <c r="A13257" s="17" t="s">
        <v>35</v>
      </c>
      <c r="B13257" s="17"/>
      <c r="C13257" s="17"/>
      <c r="D13257" s="18"/>
      <c r="E13257" s="17"/>
      <c r="F13257" s="18"/>
      <c r="G13257" s="17"/>
      <c r="H13257" s="25"/>
    </row>
    <row r="13258" spans="1:15" ht="15.75" customHeight="1" x14ac:dyDescent="0.25">
      <c r="A13258" s="17" t="s">
        <v>36</v>
      </c>
      <c r="B13258" s="17"/>
      <c r="C13258" s="17"/>
      <c r="D13258" s="18"/>
      <c r="E13258" s="17"/>
      <c r="F13258" s="18"/>
      <c r="G13258" s="17"/>
      <c r="H13258" s="25"/>
    </row>
    <row r="13259" spans="1:15" ht="15.75" customHeight="1" x14ac:dyDescent="0.25">
      <c r="A13259" s="1105" t="s">
        <v>37</v>
      </c>
      <c r="B13259" s="1106" t="s">
        <v>38</v>
      </c>
      <c r="C13259" s="1106"/>
      <c r="D13259" s="1107" t="s">
        <v>39</v>
      </c>
      <c r="E13259" s="1108" t="s">
        <v>40</v>
      </c>
      <c r="F13259" s="1106" t="s">
        <v>2077</v>
      </c>
      <c r="G13259" s="1109" t="s">
        <v>41</v>
      </c>
      <c r="H13259" s="1106" t="s">
        <v>42</v>
      </c>
      <c r="I13259" s="1110" t="s">
        <v>43</v>
      </c>
    </row>
    <row r="13260" spans="1:15" ht="15.75" customHeight="1" x14ac:dyDescent="0.25">
      <c r="A13260" s="524">
        <v>28</v>
      </c>
      <c r="B13260" s="651" t="s">
        <v>159</v>
      </c>
      <c r="C13260" s="323" t="s">
        <v>380</v>
      </c>
      <c r="D13260" s="106">
        <v>12</v>
      </c>
      <c r="E13260" s="106">
        <v>5</v>
      </c>
      <c r="F13260" s="1125" t="s">
        <v>2205</v>
      </c>
      <c r="G13260" s="525">
        <f>13.25*4</f>
      </c>
      <c r="H13260" s="106">
        <v>1</v>
      </c>
      <c r="I13260" s="961">
        <f>+H13260*G13260</f>
      </c>
      <c r="J13260" s="381"/>
      <c r="K13260" s="381"/>
      <c r="L13260" s="381"/>
      <c r="M13260" s="381"/>
      <c r="N13260" s="381"/>
      <c r="O13260" s="381"/>
    </row>
    <row r="13261" spans="1:15" ht="15.75" customHeight="1" x14ac:dyDescent="0.25">
      <c r="A13261" s="524">
        <v>29</v>
      </c>
      <c r="B13261" s="651" t="s">
        <v>159</v>
      </c>
      <c r="C13261" s="323" t="s">
        <v>380</v>
      </c>
      <c r="D13261" s="106"/>
      <c r="E13261" s="106"/>
      <c r="F13261" s="1125"/>
      <c r="G13261" s="525">
        <f>1.75*4</f>
      </c>
      <c r="H13261" s="775" t="s">
        <v>571</v>
      </c>
      <c r="I13261" s="961"/>
    </row>
    <row r="13262" spans="1:15" ht="15.75" customHeight="1" x14ac:dyDescent="0.25">
      <c r="A13262" s="524">
        <v>30</v>
      </c>
      <c r="B13262" s="651" t="s">
        <v>162</v>
      </c>
      <c r="C13262" s="323" t="s">
        <v>383</v>
      </c>
      <c r="D13262" s="106">
        <v>5</v>
      </c>
      <c r="E13262" s="106">
        <v>5</v>
      </c>
      <c r="F13262" s="1125" t="s">
        <v>2079</v>
      </c>
      <c r="G13262" s="525">
        <v>21</v>
      </c>
      <c r="H13262" s="106">
        <v>1</v>
      </c>
      <c r="I13262" s="961">
        <f>+H13262*G13262</f>
      </c>
    </row>
    <row r="13263" spans="1:15" ht="15.75" customHeight="1" x14ac:dyDescent="0.25">
      <c r="A13263" s="524">
        <v>31</v>
      </c>
      <c r="B13263" s="651" t="s">
        <v>162</v>
      </c>
      <c r="C13263" s="323" t="s">
        <v>383</v>
      </c>
      <c r="D13263" s="96"/>
      <c r="E13263" s="103"/>
      <c r="F13263" s="103"/>
      <c r="G13263" s="525">
        <v>4</v>
      </c>
      <c r="H13263" s="775" t="s">
        <v>571</v>
      </c>
      <c r="I13263" s="961"/>
    </row>
    <row r="13264" spans="1:15" ht="15.75" customHeight="1" x14ac:dyDescent="0.25">
      <c r="A13264" s="524">
        <v>32</v>
      </c>
      <c r="B13264" s="651" t="s">
        <v>2215</v>
      </c>
      <c r="C13264" s="322" t="s">
        <v>1278</v>
      </c>
      <c r="D13264" s="106">
        <v>3</v>
      </c>
      <c r="E13264" s="106">
        <v>5</v>
      </c>
      <c r="F13264" s="1125" t="s">
        <v>2205</v>
      </c>
      <c r="G13264" s="525">
        <v>13.25</v>
      </c>
      <c r="H13264" s="106">
        <v>1</v>
      </c>
      <c r="I13264" s="961">
        <f>+H13264*G13264</f>
      </c>
    </row>
    <row r="13265" spans="1:9" ht="15.75" customHeight="1" x14ac:dyDescent="0.25">
      <c r="A13265" s="524">
        <v>33</v>
      </c>
      <c r="B13265" s="651" t="s">
        <v>2216</v>
      </c>
      <c r="C13265" s="322" t="s">
        <v>1278</v>
      </c>
      <c r="D13265" s="682"/>
      <c r="E13265" s="682"/>
      <c r="F13265" s="682"/>
      <c r="G13265" s="525">
        <v>1.75</v>
      </c>
      <c r="H13265" s="775" t="s">
        <v>571</v>
      </c>
      <c r="I13265" s="961"/>
    </row>
    <row r="13266" spans="1:9" ht="15.75" customHeight="1" x14ac:dyDescent="0.25">
      <c r="A13266" s="524">
        <v>34</v>
      </c>
      <c r="B13266" s="651" t="s">
        <v>2217</v>
      </c>
      <c r="C13266" s="323" t="s">
        <v>391</v>
      </c>
      <c r="D13266" s="106">
        <v>3</v>
      </c>
      <c r="E13266" s="106">
        <v>5</v>
      </c>
      <c r="F13266" s="1125" t="s">
        <v>2218</v>
      </c>
      <c r="G13266" s="525">
        <v>12.5</v>
      </c>
      <c r="H13266" s="106">
        <v>1</v>
      </c>
      <c r="I13266" s="961">
        <f>+H13266*G13266</f>
      </c>
    </row>
    <row r="13267" spans="1:9" ht="15.75" customHeight="1" x14ac:dyDescent="0.25">
      <c r="A13267" s="524">
        <v>35</v>
      </c>
      <c r="B13267" s="651" t="s">
        <v>2217</v>
      </c>
      <c r="C13267" s="323" t="s">
        <v>391</v>
      </c>
      <c r="D13267" s="682"/>
      <c r="E13267" s="682"/>
      <c r="F13267" s="682"/>
      <c r="G13267" s="525">
        <v>2.5</v>
      </c>
      <c r="H13267" s="775" t="s">
        <v>571</v>
      </c>
      <c r="I13267" s="961"/>
    </row>
    <row r="13268" spans="1:9" ht="15.75" customHeight="1" x14ac:dyDescent="0.25">
      <c r="A13268" s="524">
        <v>36</v>
      </c>
      <c r="B13268" s="651" t="s">
        <v>2219</v>
      </c>
      <c r="C13268" s="323" t="s">
        <v>392</v>
      </c>
      <c r="D13268" s="106">
        <v>6</v>
      </c>
      <c r="E13268" s="106">
        <v>5</v>
      </c>
      <c r="F13268" s="1125" t="s">
        <v>2218</v>
      </c>
      <c r="G13268" s="525">
        <f>12.5*2</f>
      </c>
      <c r="H13268" s="106">
        <v>1</v>
      </c>
      <c r="I13268" s="961">
        <f>+H13268*G13268</f>
      </c>
    </row>
    <row r="13269" spans="1:9" ht="15.75" customHeight="1" x14ac:dyDescent="0.25">
      <c r="A13269" s="524">
        <v>37</v>
      </c>
      <c r="B13269" s="651" t="s">
        <v>2219</v>
      </c>
      <c r="C13269" s="323" t="s">
        <v>392</v>
      </c>
      <c r="D13269" s="682"/>
      <c r="E13269" s="682"/>
      <c r="F13269" s="682"/>
      <c r="G13269" s="525">
        <v>5</v>
      </c>
      <c r="H13269" s="775" t="s">
        <v>571</v>
      </c>
      <c r="I13269" s="961"/>
    </row>
    <row r="13270" spans="1:9" ht="15.75" customHeight="1" x14ac:dyDescent="0.25">
      <c r="A13270" s="524">
        <v>38</v>
      </c>
      <c r="B13270" s="651" t="s">
        <v>171</v>
      </c>
      <c r="C13270" s="323" t="s">
        <v>393</v>
      </c>
      <c r="D13270" s="106">
        <v>5</v>
      </c>
      <c r="E13270" s="106">
        <v>5</v>
      </c>
      <c r="F13270" s="1125" t="s">
        <v>2079</v>
      </c>
      <c r="G13270" s="525">
        <v>21</v>
      </c>
      <c r="H13270" s="106">
        <v>1</v>
      </c>
      <c r="I13270" s="961">
        <f>+H13270*G13270</f>
      </c>
    </row>
    <row r="13271" spans="1:9" ht="15.75" customHeight="1" x14ac:dyDescent="0.25">
      <c r="A13271" s="524">
        <v>39</v>
      </c>
      <c r="B13271" s="651" t="s">
        <v>171</v>
      </c>
      <c r="C13271" s="323" t="s">
        <v>393</v>
      </c>
      <c r="D13271" s="682"/>
      <c r="E13271" s="682"/>
      <c r="F13271" s="682"/>
      <c r="G13271" s="525">
        <v>4</v>
      </c>
      <c r="H13271" s="775" t="s">
        <v>571</v>
      </c>
      <c r="I13271" s="961"/>
    </row>
    <row r="13272" spans="1:9" ht="15.75" customHeight="1" x14ac:dyDescent="0.25">
      <c r="A13272" s="524">
        <v>40</v>
      </c>
      <c r="B13272" s="651" t="s">
        <v>2220</v>
      </c>
      <c r="C13272" s="651" t="s">
        <v>363</v>
      </c>
      <c r="D13272" s="106">
        <v>3</v>
      </c>
      <c r="E13272" s="106">
        <v>5</v>
      </c>
      <c r="F13272" s="1125" t="s">
        <v>2205</v>
      </c>
      <c r="G13272" s="525">
        <v>13.25</v>
      </c>
      <c r="H13272" s="106">
        <v>1</v>
      </c>
      <c r="I13272" s="961">
        <f>+H13272*G13272</f>
      </c>
    </row>
    <row r="13273" spans="1:9" ht="15.75" customHeight="1" x14ac:dyDescent="0.25">
      <c r="A13273" s="524">
        <v>41</v>
      </c>
      <c r="B13273" s="651" t="s">
        <v>2220</v>
      </c>
      <c r="C13273" s="651" t="s">
        <v>363</v>
      </c>
      <c r="D13273" s="682"/>
      <c r="E13273" s="682"/>
      <c r="F13273" s="682"/>
      <c r="G13273" s="525">
        <v>1.75</v>
      </c>
      <c r="H13273" s="775" t="s">
        <v>571</v>
      </c>
      <c r="I13273" s="961"/>
    </row>
    <row r="13274" spans="1:9" ht="15.75" customHeight="1" x14ac:dyDescent="0.25">
      <c r="A13274" s="524">
        <v>42</v>
      </c>
      <c r="B13274" s="651" t="s">
        <v>172</v>
      </c>
      <c r="C13274" s="323" t="s">
        <v>394</v>
      </c>
      <c r="D13274" s="106">
        <v>10</v>
      </c>
      <c r="E13274" s="106">
        <v>5</v>
      </c>
      <c r="F13274" s="1125" t="s">
        <v>2079</v>
      </c>
      <c r="G13274" s="525">
        <f>21*2</f>
      </c>
      <c r="H13274" s="106">
        <v>1</v>
      </c>
      <c r="I13274" s="961">
        <f>+H13274*G13274</f>
      </c>
    </row>
    <row r="13275" spans="1:9" ht="15.75" customHeight="1" x14ac:dyDescent="0.25">
      <c r="A13275" s="524">
        <v>43</v>
      </c>
      <c r="B13275" s="651" t="s">
        <v>172</v>
      </c>
      <c r="C13275" s="323" t="s">
        <v>394</v>
      </c>
      <c r="D13275" s="682"/>
      <c r="E13275" s="682"/>
      <c r="F13275" s="682"/>
      <c r="G13275" s="525">
        <v>8</v>
      </c>
      <c r="H13275" s="775" t="s">
        <v>571</v>
      </c>
      <c r="I13275" s="961"/>
    </row>
    <row r="13276" spans="1:9" ht="15.75" customHeight="1" x14ac:dyDescent="0.25">
      <c r="A13276" s="524">
        <v>44</v>
      </c>
      <c r="B13276" s="651" t="s">
        <v>175</v>
      </c>
      <c r="C13276" s="323" t="s">
        <v>397</v>
      </c>
      <c r="D13276" s="106">
        <v>18</v>
      </c>
      <c r="E13276" s="106">
        <v>5</v>
      </c>
      <c r="F13276" s="1125" t="s">
        <v>2201</v>
      </c>
      <c r="G13276" s="525">
        <v>79.2</v>
      </c>
      <c r="H13276" s="106">
        <v>1</v>
      </c>
      <c r="I13276" s="961">
        <f>+H13276*G13276</f>
      </c>
    </row>
    <row r="13277" spans="1:9" ht="15.75" customHeight="1" x14ac:dyDescent="0.25">
      <c r="A13277" s="524">
        <v>45</v>
      </c>
      <c r="B13277" s="651" t="s">
        <v>175</v>
      </c>
      <c r="C13277" s="323" t="s">
        <v>397</v>
      </c>
      <c r="D13277" s="682"/>
      <c r="E13277" s="682"/>
      <c r="F13277" s="682"/>
      <c r="G13277" s="525">
        <v>10.8</v>
      </c>
      <c r="H13277" s="775" t="s">
        <v>571</v>
      </c>
      <c r="I13277" s="961"/>
    </row>
    <row r="13278" spans="1:9" ht="15.75" customHeight="1" x14ac:dyDescent="0.25">
      <c r="A13278" s="524">
        <v>46</v>
      </c>
      <c r="B13278" s="651" t="s">
        <v>1949</v>
      </c>
      <c r="C13278" s="651" t="s">
        <v>89</v>
      </c>
      <c r="D13278" s="106">
        <v>3</v>
      </c>
      <c r="E13278" s="106">
        <v>5</v>
      </c>
      <c r="F13278" s="1125" t="s">
        <v>2205</v>
      </c>
      <c r="G13278" s="525">
        <v>13.25</v>
      </c>
      <c r="H13278" s="106">
        <v>1</v>
      </c>
      <c r="I13278" s="961">
        <f>+H13278*G13278</f>
      </c>
    </row>
    <row r="13279" spans="1:9" ht="15.75" customHeight="1" x14ac:dyDescent="0.25">
      <c r="A13279" s="524">
        <v>47</v>
      </c>
      <c r="B13279" s="651" t="s">
        <v>1949</v>
      </c>
      <c r="C13279" s="651" t="s">
        <v>89</v>
      </c>
      <c r="D13279" s="682"/>
      <c r="E13279" s="682"/>
      <c r="F13279" s="682"/>
      <c r="G13279" s="525">
        <v>1.75</v>
      </c>
      <c r="H13279" s="775" t="s">
        <v>571</v>
      </c>
      <c r="I13279" s="961"/>
    </row>
    <row r="13280" spans="1:9" ht="15.75" customHeight="1" x14ac:dyDescent="0.25">
      <c r="A13280" s="524">
        <v>48</v>
      </c>
      <c r="B13280" s="651" t="s">
        <v>181</v>
      </c>
      <c r="C13280" s="323" t="s">
        <v>403</v>
      </c>
      <c r="D13280" s="106">
        <v>5</v>
      </c>
      <c r="E13280" s="106">
        <v>5</v>
      </c>
      <c r="F13280" s="1125" t="s">
        <v>2079</v>
      </c>
      <c r="G13280" s="525">
        <v>21</v>
      </c>
      <c r="H13280" s="106">
        <v>1</v>
      </c>
      <c r="I13280" s="961">
        <f>+H13280*G13280</f>
      </c>
    </row>
    <row r="13281" spans="1:9" ht="15.75" customHeight="1" x14ac:dyDescent="0.25">
      <c r="A13281" s="524">
        <v>49</v>
      </c>
      <c r="B13281" s="651" t="s">
        <v>181</v>
      </c>
      <c r="C13281" s="323" t="s">
        <v>403</v>
      </c>
      <c r="D13281" s="682"/>
      <c r="E13281" s="682"/>
      <c r="F13281" s="682"/>
      <c r="G13281" s="525">
        <v>4</v>
      </c>
      <c r="H13281" s="775" t="s">
        <v>571</v>
      </c>
      <c r="I13281" s="961"/>
    </row>
    <row r="13282" spans="1:9" ht="15.75" customHeight="1" x14ac:dyDescent="0.25">
      <c r="A13282" s="524">
        <v>50</v>
      </c>
      <c r="B13282" s="651" t="s">
        <v>1173</v>
      </c>
      <c r="C13282" s="651" t="s">
        <v>405</v>
      </c>
      <c r="D13282" s="106">
        <v>3</v>
      </c>
      <c r="E13282" s="106">
        <v>5</v>
      </c>
      <c r="F13282" s="1125" t="s">
        <v>2205</v>
      </c>
      <c r="G13282" s="525">
        <v>13.25</v>
      </c>
      <c r="H13282" s="106">
        <v>1</v>
      </c>
      <c r="I13282" s="961">
        <f>+H13282*G13282</f>
      </c>
    </row>
    <row r="13283" spans="1:9" ht="15.75" customHeight="1" x14ac:dyDescent="0.25">
      <c r="A13283" s="524">
        <v>51</v>
      </c>
      <c r="B13283" s="651" t="s">
        <v>1173</v>
      </c>
      <c r="C13283" s="651" t="s">
        <v>405</v>
      </c>
      <c r="D13283" s="96"/>
      <c r="E13283" s="103"/>
      <c r="F13283" s="103"/>
      <c r="G13283" s="96">
        <v>1.75</v>
      </c>
      <c r="H13283" s="775" t="s">
        <v>571</v>
      </c>
      <c r="I13283" s="961"/>
    </row>
    <row r="13284" spans="1:9" ht="15.75" customHeight="1" x14ac:dyDescent="0.25">
      <c r="A13284" s="116"/>
      <c r="B13284" s="117"/>
      <c r="C13284" s="118" t="s">
        <v>58</v>
      </c>
      <c r="D13284" s="119">
        <f>SUM(D13260:D13283)</f>
      </c>
      <c r="E13284" s="119"/>
      <c r="F13284" s="1113"/>
      <c r="G13284" s="119">
        <f>SUM(G13134:G13283)</f>
      </c>
      <c r="H13284" s="120"/>
      <c r="I13284" s="121">
        <f>SUM(I13260:I13283)</f>
      </c>
    </row>
    <row r="13285" spans="1:9" ht="15.75" customHeight="1" x14ac:dyDescent="0.25">
      <c r="A13285" s="1114"/>
      <c r="B13285" s="1115"/>
      <c r="C13285" s="1116"/>
      <c r="D13285" s="1117"/>
      <c r="E13285" s="1116"/>
      <c r="F13285" s="1116"/>
      <c r="G13285" s="1116"/>
      <c r="H13285" s="1118"/>
      <c r="I13285" s="897"/>
    </row>
    <row r="13286" spans="1:9" ht="15.75" customHeight="1" x14ac:dyDescent="0.25">
      <c r="A13286" s="1119" t="s">
        <v>72</v>
      </c>
      <c r="B13286" s="1119"/>
      <c r="C13286" s="1119"/>
      <c r="D13286" s="1119"/>
      <c r="E13286" s="1119"/>
      <c r="F13286" s="1119"/>
      <c r="G13286" s="1119"/>
      <c r="H13286" s="1119"/>
    </row>
    <row r="13287" spans="1:9" ht="15.75" customHeight="1" x14ac:dyDescent="0.25">
      <c r="A13287" s="76"/>
      <c r="B13287" s="909"/>
      <c r="C13287" s="909"/>
      <c r="D13287" s="910"/>
      <c r="E13287" s="76" t="s">
        <v>60</v>
      </c>
      <c r="F13287" s="76"/>
      <c r="G13287" s="330" t="s">
        <v>2221</v>
      </c>
      <c r="H13287" s="330"/>
      <c r="I13287" s="330"/>
    </row>
    <row r="13288" spans="1:9" ht="15.75" customHeight="1" x14ac:dyDescent="0.25">
      <c r="A13288" s="76"/>
      <c r="B13288" s="909"/>
      <c r="C13288" s="909"/>
      <c r="D13288" s="910"/>
      <c r="E13288" s="76"/>
      <c r="F13288" s="76"/>
      <c r="G13288" s="330"/>
      <c r="H13288" s="330"/>
      <c r="I13288" s="330"/>
    </row>
    <row r="13289" spans="1:9" ht="15.75" customHeight="1" x14ac:dyDescent="0.25">
      <c r="A13289" s="76"/>
      <c r="B13289" s="909"/>
      <c r="C13289" s="909"/>
      <c r="D13289" s="910"/>
      <c r="E13289" s="76"/>
      <c r="F13289" s="76"/>
      <c r="G13289" s="330"/>
      <c r="H13289" s="330"/>
      <c r="I13289" s="330"/>
    </row>
    <row r="13290" spans="1:9" ht="15.75" customHeight="1" x14ac:dyDescent="0.25">
      <c r="A13290" s="76"/>
      <c r="B13290" s="909"/>
      <c r="C13290" s="909"/>
      <c r="D13290" s="910"/>
      <c r="E13290" s="76" t="s">
        <v>61</v>
      </c>
      <c r="F13290" s="76"/>
      <c r="G13290" s="17"/>
      <c r="H13290" s="25"/>
    </row>
    <row r="13291" spans="1:9" ht="15.75" customHeight="1" x14ac:dyDescent="0.25">
      <c r="A13291" s="36" t="s">
        <v>21</v>
      </c>
      <c r="B13291" s="36"/>
      <c r="C13291" s="36"/>
      <c r="D13291" s="36"/>
      <c r="E13291" s="36"/>
      <c r="F13291" s="36"/>
      <c r="G13291" s="36"/>
      <c r="H13291" s="36"/>
      <c r="I13291" s="36"/>
    </row>
    <row r="13292" spans="1:9" ht="15.75" customHeight="1" x14ac:dyDescent="0.25">
      <c r="A13292" s="17" t="s">
        <v>28</v>
      </c>
      <c r="B13292" s="17"/>
      <c r="C13292" s="17"/>
      <c r="D13292" s="18"/>
      <c r="E13292" s="17"/>
      <c r="H13292" s="9"/>
    </row>
    <row r="13293" spans="1:9" ht="15.75" customHeight="1" x14ac:dyDescent="0.3">
      <c r="A13293" s="17" t="inlineStr">
        <is>
          <t>Dealer-003</t>
        </is>
      </c>
      <c r="B13293" s="87"/>
      <c r="C13293" s="17"/>
      <c r="D13293" s="18"/>
      <c r="E13293" s="17"/>
      <c r="G13293" s="19" t="s">
        <v>24</v>
      </c>
      <c r="H13293" s="21" t="s">
        <v>1638</v>
      </c>
    </row>
    <row r="13294" spans="1:9" ht="15.75" customHeight="1" x14ac:dyDescent="0.3">
      <c r="A13294" s="17" t="inlineStr">
        <is>
          <t>Address line (redacted)</t>
        </is>
      </c>
      <c r="B13294" s="87"/>
      <c r="C13294" s="330" t="s">
        <v>2222</v>
      </c>
      <c r="D13294" s="330"/>
      <c r="E13294" s="330"/>
      <c r="G13294" s="19" t="s">
        <v>29</v>
      </c>
      <c r="H13294" s="17" t="s">
        <v>1648</v>
      </c>
    </row>
    <row r="13295" spans="1:9" ht="15.75" customHeight="1" x14ac:dyDescent="0.3">
      <c r="A13295" s="17" t="inlineStr">
        <is>
          <t>Address line (redacted)</t>
        </is>
      </c>
      <c r="B13295" s="87"/>
      <c r="C13295" s="330"/>
      <c r="D13295" s="330"/>
      <c r="E13295" s="330"/>
      <c r="F13295" s="18"/>
      <c r="G13295" s="17"/>
      <c r="H13295" s="25"/>
    </row>
    <row r="13296" spans="1:9" ht="15.75" customHeight="1" x14ac:dyDescent="0.25">
      <c r="C13296" s="330"/>
      <c r="D13296" s="330"/>
      <c r="E13296" s="330"/>
      <c r="F13296" s="18"/>
      <c r="G13296" s="17"/>
      <c r="H13296" s="25"/>
    </row>
    <row r="13297" spans="1:9" ht="15.75" customHeight="1" x14ac:dyDescent="0.25">
      <c r="A13297" s="17" t="s">
        <v>34</v>
      </c>
      <c r="B13297" s="17"/>
      <c r="C13297" s="17"/>
      <c r="D13297" s="18"/>
      <c r="E13297" s="17"/>
      <c r="F13297" s="18"/>
      <c r="G13297" s="17"/>
      <c r="H13297" s="25"/>
    </row>
    <row r="13298" spans="1:9" ht="15.75" customHeight="1" x14ac:dyDescent="0.25">
      <c r="A13298" s="17" t="s">
        <v>35</v>
      </c>
      <c r="B13298" s="17"/>
      <c r="C13298" s="17"/>
      <c r="D13298" s="18"/>
      <c r="E13298" s="17"/>
      <c r="F13298" s="18"/>
      <c r="G13298" s="17"/>
      <c r="H13298" s="25"/>
    </row>
    <row r="13299" spans="1:9" ht="15.75" customHeight="1" x14ac:dyDescent="0.25">
      <c r="A13299" s="17" t="s">
        <v>36</v>
      </c>
      <c r="B13299" s="17"/>
      <c r="C13299" s="17"/>
      <c r="D13299" s="18"/>
      <c r="E13299" s="17"/>
      <c r="F13299" s="18"/>
      <c r="G13299" s="17"/>
      <c r="H13299" s="25"/>
    </row>
    <row r="13300" spans="1:9" ht="15.75" customHeight="1" x14ac:dyDescent="0.25">
      <c r="A13300" s="1105" t="s">
        <v>37</v>
      </c>
      <c r="B13300" s="1106" t="s">
        <v>38</v>
      </c>
      <c r="C13300" s="1106"/>
      <c r="D13300" s="1107" t="s">
        <v>39</v>
      </c>
      <c r="E13300" s="1108" t="s">
        <v>40</v>
      </c>
      <c r="F13300" s="1106" t="s">
        <v>2077</v>
      </c>
      <c r="G13300" s="1109" t="s">
        <v>41</v>
      </c>
      <c r="H13300" s="1106" t="s">
        <v>42</v>
      </c>
      <c r="I13300" s="1110" t="s">
        <v>43</v>
      </c>
    </row>
    <row r="13301" spans="1:9" ht="15.75" customHeight="1" x14ac:dyDescent="0.25">
      <c r="A13301" s="524">
        <v>52</v>
      </c>
      <c r="B13301" s="651" t="s">
        <v>2183</v>
      </c>
      <c r="C13301" s="323" t="s">
        <v>407</v>
      </c>
      <c r="D13301" s="106">
        <v>20</v>
      </c>
      <c r="E13301" s="106">
        <v>5</v>
      </c>
      <c r="F13301" s="699" t="s">
        <v>2197</v>
      </c>
      <c r="G13301" s="525">
        <f>19*4</f>
      </c>
      <c r="H13301" s="106">
        <v>1</v>
      </c>
      <c r="I13301" s="961">
        <f>+H13301*G13301</f>
      </c>
    </row>
    <row r="13302" spans="1:9" ht="15.75" customHeight="1" x14ac:dyDescent="0.25">
      <c r="A13302" s="1127">
        <v>53</v>
      </c>
      <c r="B13302" s="651" t="s">
        <v>2183</v>
      </c>
      <c r="C13302" s="323" t="s">
        <v>407</v>
      </c>
      <c r="D13302" s="96"/>
      <c r="E13302" s="103"/>
      <c r="F13302" s="103"/>
      <c r="G13302" s="525">
        <v>24</v>
      </c>
      <c r="H13302" s="775" t="s">
        <v>571</v>
      </c>
      <c r="I13302" s="961"/>
    </row>
    <row r="13303" spans="1:9" ht="15.75" customHeight="1" x14ac:dyDescent="0.25">
      <c r="A13303" s="524">
        <v>54</v>
      </c>
      <c r="B13303" s="651" t="s">
        <v>191</v>
      </c>
      <c r="C13303" s="323" t="s">
        <v>414</v>
      </c>
      <c r="D13303" s="106">
        <v>10</v>
      </c>
      <c r="E13303" s="1124">
        <v>10</v>
      </c>
      <c r="F13303" s="1125" t="s">
        <v>2223</v>
      </c>
      <c r="G13303" s="525">
        <f>20.75*4</f>
      </c>
      <c r="H13303" s="106">
        <v>1</v>
      </c>
      <c r="I13303" s="961">
        <f>+H13303*G13303</f>
      </c>
    </row>
    <row r="13304" spans="1:9" ht="15.75" customHeight="1" x14ac:dyDescent="0.25">
      <c r="A13304" s="1127">
        <v>55</v>
      </c>
      <c r="B13304" s="651" t="s">
        <v>191</v>
      </c>
      <c r="C13304" s="323" t="s">
        <v>414</v>
      </c>
      <c r="D13304" s="96"/>
      <c r="E13304" s="103"/>
      <c r="F13304" s="103"/>
      <c r="G13304" s="96">
        <f>4.25*4</f>
      </c>
      <c r="H13304" s="775" t="s">
        <v>571</v>
      </c>
      <c r="I13304" s="961"/>
    </row>
    <row r="13305" spans="1:9" ht="15.75" customHeight="1" x14ac:dyDescent="0.25">
      <c r="A13305" s="524">
        <v>56</v>
      </c>
      <c r="B13305" s="651" t="s">
        <v>192</v>
      </c>
      <c r="C13305" s="323" t="s">
        <v>415</v>
      </c>
      <c r="D13305" s="106">
        <v>10</v>
      </c>
      <c r="E13305" s="106">
        <v>5</v>
      </c>
      <c r="F13305" s="1125" t="s">
        <v>2079</v>
      </c>
      <c r="G13305" s="525">
        <f>21*2</f>
      </c>
      <c r="H13305" s="106">
        <v>1</v>
      </c>
      <c r="I13305" s="961">
        <f>+H13305*G13305</f>
      </c>
    </row>
    <row r="13306" spans="1:9" ht="15.75" customHeight="1" x14ac:dyDescent="0.25">
      <c r="A13306" s="1127">
        <v>57</v>
      </c>
      <c r="B13306" s="651" t="s">
        <v>192</v>
      </c>
      <c r="C13306" s="323" t="s">
        <v>415</v>
      </c>
      <c r="D13306" s="106"/>
      <c r="E13306" s="106"/>
      <c r="F13306" s="525"/>
      <c r="G13306" s="525">
        <v>8</v>
      </c>
      <c r="H13306" s="775" t="s">
        <v>571</v>
      </c>
      <c r="I13306" s="961"/>
    </row>
    <row r="13307" spans="1:9" ht="15.75" customHeight="1" x14ac:dyDescent="0.25">
      <c r="A13307" s="524"/>
      <c r="B13307" s="651"/>
      <c r="C13307" s="106"/>
      <c r="D13307" s="106"/>
      <c r="E13307" s="106"/>
      <c r="F13307" s="525"/>
      <c r="G13307" s="649"/>
      <c r="H13307" s="655"/>
      <c r="I13307" s="725"/>
    </row>
    <row r="13308" spans="1:9" ht="15.75" customHeight="1" x14ac:dyDescent="0.25">
      <c r="A13308" s="524"/>
      <c r="B13308" s="651"/>
      <c r="C13308" s="247"/>
      <c r="D13308" s="247"/>
      <c r="E13308" s="247"/>
      <c r="F13308" s="679"/>
      <c r="G13308" s="679"/>
      <c r="H13308" s="247"/>
      <c r="I13308" s="730"/>
    </row>
    <row r="13309" spans="1:9" ht="15.75" customHeight="1" x14ac:dyDescent="0.25">
      <c r="A13309" s="116"/>
      <c r="B13309" s="117"/>
      <c r="C13309" s="118" t="s">
        <v>58</v>
      </c>
      <c r="D13309" s="121">
        <f>+D13305+D13303+D13301+D13284+D13243</f>
      </c>
      <c r="E13309" s="119"/>
      <c r="F13309" s="1113"/>
      <c r="G13309" s="119"/>
      <c r="H13309" s="120"/>
      <c r="I13309" s="121">
        <f>+I13305+I13303+I13301+I13284+I13243</f>
      </c>
    </row>
    <row r="13310" spans="1:9" ht="15.75" customHeight="1" x14ac:dyDescent="0.25">
      <c r="A13310" s="1114"/>
      <c r="B13310" s="1115"/>
      <c r="C13310" s="1116"/>
      <c r="D13310" s="1117"/>
      <c r="E13310" s="1116"/>
      <c r="F13310" s="1116"/>
      <c r="G13310" s="1116"/>
      <c r="H13310" s="1118"/>
      <c r="I13310" s="897"/>
    </row>
    <row r="13311" spans="1:9" ht="15.75" customHeight="1" x14ac:dyDescent="0.25">
      <c r="A13311" s="1119" t="s">
        <v>72</v>
      </c>
      <c r="B13311" s="1119"/>
      <c r="C13311" s="1119"/>
      <c r="D13311" s="1119"/>
      <c r="E13311" s="1119"/>
      <c r="F13311" s="1119"/>
      <c r="G13311" s="1119"/>
      <c r="H13311" s="1119"/>
    </row>
    <row r="13312" spans="1:9" ht="15.75" customHeight="1" x14ac:dyDescent="0.25">
      <c r="A13312" s="76"/>
      <c r="B13312" s="909"/>
      <c r="C13312" s="909"/>
      <c r="D13312" s="910"/>
      <c r="E13312" s="76" t="s">
        <v>60</v>
      </c>
      <c r="F13312" s="76"/>
      <c r="G13312" s="17"/>
      <c r="H13312" s="25"/>
    </row>
    <row r="13313" spans="1:8" ht="15.75" customHeight="1" x14ac:dyDescent="0.25">
      <c r="A13313" s="76"/>
      <c r="B13313" s="909"/>
      <c r="C13313" s="909"/>
      <c r="D13313" s="910"/>
      <c r="E13313" s="76"/>
      <c r="F13313" s="76"/>
      <c r="G13313" s="17"/>
      <c r="H13313" s="25"/>
    </row>
    <row r="13314" spans="1:8" ht="15.75" customHeight="1" x14ac:dyDescent="0.25">
      <c r="A13314" s="76"/>
      <c r="B13314" s="909"/>
      <c r="C13314" s="909"/>
      <c r="D13314" s="910"/>
      <c r="E13314" s="76"/>
      <c r="F13314" s="76"/>
      <c r="G13314" s="17"/>
      <c r="H13314" s="25"/>
    </row>
    <row r="13315" spans="1:8" ht="15.75" customHeight="1" x14ac:dyDescent="0.25">
      <c r="A13315" s="76"/>
      <c r="B13315" s="909"/>
      <c r="C13315" s="909"/>
      <c r="D13315" s="910"/>
      <c r="E13315" s="76" t="s">
        <v>61</v>
      </c>
      <c r="F13315" s="76"/>
      <c r="G13315" s="17"/>
      <c r="H13315" s="25"/>
    </row>
    <row r="13316" spans="1:8" ht="15.75" customHeight="1" x14ac:dyDescent="0.25">
      <c r="D13316" s="9"/>
      <c r="H13316" s="9"/>
    </row>
    <row r="13317" spans="1:8" ht="15.75" customHeight="1" x14ac:dyDescent="0.25">
      <c r="D13317" s="9"/>
      <c r="H13317" s="9"/>
    </row>
    <row r="13318" spans="1:8" ht="15.75" customHeight="1" x14ac:dyDescent="0.25">
      <c r="D13318" s="9"/>
      <c r="H13318" s="9"/>
    </row>
    <row r="13319" spans="1:8" ht="15.75" customHeight="1" x14ac:dyDescent="0.25">
      <c r="D13319" s="9"/>
      <c r="H13319" s="9"/>
    </row>
    <row r="13320" spans="1:8" ht="15.75" customHeight="1" x14ac:dyDescent="0.25">
      <c r="D13320" s="9"/>
      <c r="H13320" s="9"/>
    </row>
    <row r="13321" spans="1:8" ht="15.75" customHeight="1" x14ac:dyDescent="0.25">
      <c r="D13321" s="9"/>
      <c r="H13321" s="9"/>
    </row>
    <row r="13322" spans="1:8" ht="15.75" customHeight="1" x14ac:dyDescent="0.25">
      <c r="D13322" s="9"/>
      <c r="H13322" s="9"/>
    </row>
    <row r="13323" spans="1:8" ht="15.75" customHeight="1" x14ac:dyDescent="0.25">
      <c r="D13323" s="9"/>
      <c r="H13323" s="9"/>
    </row>
    <row r="13324" spans="1:8" ht="15.75" customHeight="1" x14ac:dyDescent="0.25">
      <c r="D13324" s="9"/>
      <c r="H13324" s="9"/>
    </row>
    <row r="13325" spans="1:8" ht="15.75" customHeight="1" x14ac:dyDescent="0.25">
      <c r="D13325" s="9"/>
      <c r="H13325" s="9"/>
    </row>
    <row r="13326" spans="1:8" ht="15.75" customHeight="1" x14ac:dyDescent="0.25">
      <c r="D13326" s="9"/>
      <c r="H13326" s="9"/>
    </row>
    <row r="13327" spans="1:8" ht="15.75" customHeight="1" x14ac:dyDescent="0.25">
      <c r="D13327" s="9"/>
      <c r="H13327" s="9"/>
    </row>
    <row r="13328" spans="1:8" ht="15.75" customHeight="1" x14ac:dyDescent="0.25">
      <c r="D13328" s="9"/>
      <c r="H13328" s="9"/>
    </row>
    <row r="13329" spans="1:9" ht="15.75" customHeight="1" x14ac:dyDescent="0.25">
      <c r="D13329" s="9"/>
      <c r="H13329" s="9"/>
    </row>
    <row r="13330" spans="1:9" ht="15.75" customHeight="1" x14ac:dyDescent="0.25">
      <c r="D13330" s="9"/>
      <c r="H13330" s="9"/>
    </row>
    <row r="13331" spans="1:9" ht="15.75" customHeight="1" x14ac:dyDescent="0.25">
      <c r="D13331" s="9"/>
      <c r="H13331" s="9"/>
    </row>
    <row r="13332" spans="1:9" ht="15.75" customHeight="1" x14ac:dyDescent="0.25">
      <c r="D13332" s="9"/>
      <c r="H13332" s="9"/>
    </row>
    <row r="13333" spans="1:9" ht="15.75" customHeight="1" x14ac:dyDescent="0.25">
      <c r="D13333" s="9"/>
      <c r="H13333" s="9"/>
    </row>
    <row r="13334" spans="1:9" ht="15.75" customHeight="1" x14ac:dyDescent="0.25">
      <c r="D13334" s="9"/>
      <c r="H13334" s="9"/>
    </row>
    <row r="13335" spans="1:9" ht="15.75" customHeight="1" x14ac:dyDescent="0.25">
      <c r="D13335" s="9"/>
      <c r="H13335" s="9"/>
    </row>
    <row r="13336" spans="1:9" ht="15.75" customHeight="1" x14ac:dyDescent="0.25">
      <c r="A13336" s="36" t="s">
        <v>21</v>
      </c>
      <c r="B13336" s="36"/>
      <c r="C13336" s="36"/>
      <c r="D13336" s="36"/>
      <c r="E13336" s="36"/>
      <c r="F13336" s="36"/>
      <c r="G13336" s="36"/>
      <c r="H13336" s="36"/>
      <c r="I13336" s="36"/>
    </row>
    <row r="13337" spans="1:9" ht="15.75" customHeight="1" x14ac:dyDescent="0.25">
      <c r="A13337" s="17" t="s">
        <v>28</v>
      </c>
      <c r="B13337" s="17"/>
      <c r="C13337" s="17"/>
      <c r="D13337" s="18"/>
      <c r="E13337" s="17"/>
      <c r="H13337" s="9"/>
    </row>
    <row r="13338" spans="1:9" ht="15.75" customHeight="1" x14ac:dyDescent="0.3">
      <c r="A13338" s="87" t="inlineStr">
        <is>
          <t>Dealer-002</t>
        </is>
      </c>
      <c r="B13338" s="87"/>
      <c r="C13338" s="17"/>
      <c r="D13338" s="18"/>
      <c r="E13338" s="17"/>
      <c r="G13338" s="19" t="s">
        <v>24</v>
      </c>
      <c r="H13338" s="21" t="s">
        <v>1649</v>
      </c>
    </row>
    <row r="13339" spans="1:9" ht="15.75" customHeight="1" x14ac:dyDescent="0.3">
      <c r="A13339" s="87" t="inlineStr">
        <is>
          <t>Address line (redacted)</t>
        </is>
      </c>
      <c r="B13339" s="87"/>
      <c r="C13339" s="1128"/>
      <c r="D13339" s="1128"/>
      <c r="E13339" s="1128"/>
      <c r="G13339" s="19" t="s">
        <v>29</v>
      </c>
      <c r="H13339" s="17" t="s">
        <v>1650</v>
      </c>
    </row>
    <row r="13340" spans="1:9" ht="15.75" customHeight="1" x14ac:dyDescent="0.3">
      <c r="A13340" s="87" t="inlineStr">
        <is>
          <t>Address line (redacted)</t>
        </is>
      </c>
      <c r="B13340" s="87"/>
      <c r="C13340" s="1128"/>
      <c r="D13340" s="1128"/>
      <c r="E13340" s="1128"/>
      <c r="F13340" s="18"/>
      <c r="G13340" s="17"/>
      <c r="H13340" s="25"/>
    </row>
    <row r="13341" spans="1:9" ht="15.75" customHeight="1" x14ac:dyDescent="0.25">
      <c r="C13341" s="1128"/>
      <c r="D13341" s="1128"/>
      <c r="E13341" s="1128"/>
      <c r="F13341" s="18"/>
      <c r="G13341" s="17"/>
      <c r="H13341" s="25"/>
    </row>
    <row r="13342" spans="1:9" ht="15.75" customHeight="1" x14ac:dyDescent="0.25">
      <c r="A13342" s="17" t="s">
        <v>34</v>
      </c>
      <c r="B13342" s="17"/>
      <c r="C13342" s="17"/>
      <c r="D13342" s="18"/>
      <c r="E13342" s="17"/>
      <c r="F13342" s="18"/>
      <c r="G13342" s="17"/>
      <c r="H13342" s="25"/>
    </row>
    <row r="13343" spans="1:9" ht="15.75" customHeight="1" x14ac:dyDescent="0.25">
      <c r="A13343" s="17" t="s">
        <v>35</v>
      </c>
      <c r="B13343" s="17"/>
      <c r="C13343" s="17"/>
      <c r="D13343" s="18"/>
      <c r="E13343" s="17"/>
      <c r="F13343" s="18"/>
      <c r="G13343" s="17"/>
      <c r="H13343" s="25"/>
    </row>
    <row r="13344" spans="1:9" ht="15.75" customHeight="1" x14ac:dyDescent="0.25">
      <c r="A13344" s="17" t="s">
        <v>36</v>
      </c>
      <c r="B13344" s="17"/>
      <c r="C13344" s="17"/>
      <c r="D13344" s="18"/>
      <c r="E13344" s="17"/>
      <c r="F13344" s="18"/>
      <c r="G13344" s="17"/>
      <c r="H13344" s="25"/>
    </row>
    <row r="13345" spans="1:9" ht="15.75" customHeight="1" x14ac:dyDescent="0.25">
      <c r="A13345" s="1105" t="s">
        <v>37</v>
      </c>
      <c r="B13345" s="1106" t="s">
        <v>38</v>
      </c>
      <c r="C13345" s="1106" t="s">
        <v>2224</v>
      </c>
      <c r="D13345" s="1107" t="s">
        <v>39</v>
      </c>
      <c r="E13345" s="1108" t="s">
        <v>40</v>
      </c>
      <c r="F13345" s="1106" t="s">
        <v>2077</v>
      </c>
      <c r="G13345" s="1109" t="s">
        <v>41</v>
      </c>
      <c r="H13345" s="1106" t="s">
        <v>42</v>
      </c>
      <c r="I13345" s="1110" t="s">
        <v>43</v>
      </c>
    </row>
    <row r="13346" spans="1:9" ht="15.75" customHeight="1" x14ac:dyDescent="0.25">
      <c r="A13346" s="524"/>
      <c r="B13346" s="1129" t="s">
        <v>2225</v>
      </c>
      <c r="C13346" s="1130"/>
      <c r="D13346" s="106"/>
      <c r="E13346" s="106"/>
      <c r="F13346" s="699"/>
      <c r="G13346" s="525"/>
      <c r="H13346" s="106"/>
      <c r="I13346" s="961"/>
    </row>
    <row r="13347" spans="1:9" ht="15.75" customHeight="1" x14ac:dyDescent="0.25">
      <c r="A13347" s="524">
        <v>1</v>
      </c>
      <c r="B13347" s="651" t="s">
        <v>176</v>
      </c>
      <c r="C13347" s="211" t="s">
        <v>954</v>
      </c>
      <c r="D13347" s="106">
        <v>6</v>
      </c>
      <c r="E13347" s="106">
        <v>4</v>
      </c>
      <c r="F13347" s="699" t="s">
        <v>2189</v>
      </c>
      <c r="G13347" s="525">
        <v>23</v>
      </c>
      <c r="H13347" s="106">
        <v>1</v>
      </c>
      <c r="I13347" s="961">
        <f>+H13347*G13347</f>
      </c>
    </row>
    <row r="13348" spans="1:9" ht="15.75" customHeight="1" x14ac:dyDescent="0.25">
      <c r="A13348" s="1127">
        <v>2</v>
      </c>
      <c r="B13348" s="651" t="s">
        <v>176</v>
      </c>
      <c r="C13348" s="211" t="s">
        <v>954</v>
      </c>
      <c r="D13348" s="106"/>
      <c r="E13348" s="106"/>
      <c r="F13348" s="525"/>
      <c r="G13348" s="525">
        <v>1</v>
      </c>
      <c r="H13348" s="775" t="s">
        <v>571</v>
      </c>
      <c r="I13348" s="961"/>
    </row>
    <row r="13349" spans="1:9" ht="15.75" customHeight="1" x14ac:dyDescent="0.25">
      <c r="A13349" s="1127">
        <v>3</v>
      </c>
      <c r="B13349" s="651" t="s">
        <v>656</v>
      </c>
      <c r="C13349" s="211" t="s">
        <v>657</v>
      </c>
      <c r="D13349" s="106">
        <v>6</v>
      </c>
      <c r="E13349" s="106">
        <v>4</v>
      </c>
      <c r="F13349" s="699" t="s">
        <v>2189</v>
      </c>
      <c r="G13349" s="525">
        <v>23</v>
      </c>
      <c r="H13349" s="842">
        <v>1</v>
      </c>
      <c r="I13349" s="961">
        <f>+H13349*G13349</f>
      </c>
    </row>
    <row r="13350" spans="1:9" ht="15.75" customHeight="1" x14ac:dyDescent="0.25">
      <c r="A13350" s="1127">
        <v>4</v>
      </c>
      <c r="B13350" s="651" t="s">
        <v>656</v>
      </c>
      <c r="C13350" s="211" t="s">
        <v>657</v>
      </c>
      <c r="D13350" s="106"/>
      <c r="E13350" s="106"/>
      <c r="F13350" s="525"/>
      <c r="G13350" s="525">
        <v>1</v>
      </c>
      <c r="H13350" s="775" t="s">
        <v>571</v>
      </c>
      <c r="I13350" s="961"/>
    </row>
    <row r="13351" spans="1:9" ht="15.75" customHeight="1" x14ac:dyDescent="0.25">
      <c r="A13351" s="1127">
        <v>5</v>
      </c>
      <c r="B13351" s="651" t="s">
        <v>118</v>
      </c>
      <c r="C13351" s="211" t="s">
        <v>119</v>
      </c>
      <c r="D13351" s="106">
        <v>6</v>
      </c>
      <c r="E13351" s="106">
        <v>4</v>
      </c>
      <c r="F13351" s="699" t="s">
        <v>2189</v>
      </c>
      <c r="G13351" s="525">
        <v>23</v>
      </c>
      <c r="H13351" s="842">
        <v>1</v>
      </c>
      <c r="I13351" s="961">
        <f>+H13351*G13351</f>
      </c>
    </row>
    <row r="13352" spans="1:9" ht="15.75" customHeight="1" x14ac:dyDescent="0.25">
      <c r="A13352" s="1127">
        <v>6</v>
      </c>
      <c r="B13352" s="651" t="s">
        <v>118</v>
      </c>
      <c r="C13352" s="211" t="s">
        <v>119</v>
      </c>
      <c r="D13352" s="106"/>
      <c r="E13352" s="106"/>
      <c r="F13352" s="525"/>
      <c r="G13352" s="525">
        <v>1</v>
      </c>
      <c r="H13352" s="775" t="s">
        <v>571</v>
      </c>
      <c r="I13352" s="961"/>
    </row>
    <row r="13353" spans="1:9" ht="15.75" customHeight="1" x14ac:dyDescent="0.25">
      <c r="A13353" s="524"/>
      <c r="B13353" s="1129" t="s">
        <v>2226</v>
      </c>
      <c r="C13353" s="1130"/>
      <c r="D13353" s="106"/>
      <c r="E13353" s="106"/>
      <c r="F13353" s="525"/>
      <c r="G13353" s="649"/>
      <c r="H13353" s="106"/>
      <c r="I13353" s="961"/>
    </row>
    <row r="13354" spans="1:9" ht="15.75" customHeight="1" x14ac:dyDescent="0.25">
      <c r="A13354" s="524">
        <v>3</v>
      </c>
      <c r="B13354" s="651" t="s">
        <v>573</v>
      </c>
      <c r="C13354" s="247" t="s">
        <v>451</v>
      </c>
      <c r="D13354" s="247">
        <v>1</v>
      </c>
      <c r="E13354" s="247">
        <v>6</v>
      </c>
      <c r="F13354" s="679">
        <v>23.1</v>
      </c>
      <c r="G13354" s="732">
        <v>6</v>
      </c>
      <c r="H13354" s="731">
        <v>1</v>
      </c>
      <c r="I13354" s="961">
        <f>+H13354*G13354</f>
      </c>
    </row>
    <row r="13355" spans="1:9" ht="15.75" customHeight="1" x14ac:dyDescent="0.25">
      <c r="A13355" s="524"/>
      <c r="B13355" s="1129" t="s">
        <v>44</v>
      </c>
      <c r="C13355" s="1130"/>
      <c r="D13355" s="247"/>
      <c r="E13355" s="247"/>
      <c r="F13355" s="679"/>
      <c r="G13355" s="732"/>
      <c r="H13355" s="731"/>
      <c r="I13355" s="961"/>
    </row>
    <row r="13356" spans="1:9" ht="15.75" customHeight="1" x14ac:dyDescent="0.25">
      <c r="A13356" s="524">
        <v>4</v>
      </c>
      <c r="B13356" s="651" t="s">
        <v>234</v>
      </c>
      <c r="C13356" s="323" t="s">
        <v>369</v>
      </c>
      <c r="D13356" s="247">
        <v>5</v>
      </c>
      <c r="E13356" s="247">
        <v>5</v>
      </c>
      <c r="F13356" s="679" t="s">
        <v>2201</v>
      </c>
      <c r="G13356" s="732">
        <v>22</v>
      </c>
      <c r="H13356" s="731">
        <v>1</v>
      </c>
      <c r="I13356" s="961">
        <f>+H13356*G13356</f>
      </c>
    </row>
    <row r="13357" spans="1:9" ht="15.75" customHeight="1" x14ac:dyDescent="0.25">
      <c r="A13357" s="524">
        <v>5</v>
      </c>
      <c r="B13357" s="651" t="s">
        <v>234</v>
      </c>
      <c r="C13357" s="323" t="s">
        <v>369</v>
      </c>
      <c r="D13357" s="247"/>
      <c r="E13357" s="247"/>
      <c r="F13357" s="679"/>
      <c r="G13357" s="732">
        <v>3</v>
      </c>
      <c r="H13357" s="775" t="s">
        <v>571</v>
      </c>
      <c r="I13357" s="961"/>
    </row>
    <row r="13358" spans="1:9" ht="15.75" customHeight="1" x14ac:dyDescent="0.25">
      <c r="A13358" s="524">
        <v>6</v>
      </c>
      <c r="B13358" s="651" t="s">
        <v>573</v>
      </c>
      <c r="C13358" s="323" t="s">
        <v>396</v>
      </c>
      <c r="D13358" s="247">
        <v>5</v>
      </c>
      <c r="E13358" s="247">
        <v>5</v>
      </c>
      <c r="F13358" s="679" t="s">
        <v>2079</v>
      </c>
      <c r="G13358" s="732">
        <v>21</v>
      </c>
      <c r="H13358" s="731">
        <v>1</v>
      </c>
      <c r="I13358" s="961">
        <f>+H13358*G13358</f>
      </c>
    </row>
    <row r="13359" spans="1:9" ht="15.75" customHeight="1" x14ac:dyDescent="0.25">
      <c r="A13359" s="524">
        <v>7</v>
      </c>
      <c r="B13359" s="651" t="s">
        <v>573</v>
      </c>
      <c r="C13359" s="323" t="s">
        <v>396</v>
      </c>
      <c r="D13359" s="247"/>
      <c r="E13359" s="247"/>
      <c r="F13359" s="679"/>
      <c r="G13359" s="732">
        <v>4</v>
      </c>
      <c r="H13359" s="775" t="s">
        <v>571</v>
      </c>
      <c r="I13359" s="961"/>
    </row>
    <row r="13360" spans="1:9" ht="15.75" customHeight="1" x14ac:dyDescent="0.25">
      <c r="A13360" s="524"/>
      <c r="B13360" s="651"/>
      <c r="C13360" s="247"/>
      <c r="D13360" s="247"/>
      <c r="E13360" s="247"/>
      <c r="F13360" s="679"/>
      <c r="G13360" s="732"/>
      <c r="H13360" s="731"/>
      <c r="I13360" s="961"/>
    </row>
    <row r="13361" spans="1:9" ht="15.75" customHeight="1" x14ac:dyDescent="0.25">
      <c r="A13361" s="524"/>
      <c r="B13361" s="651"/>
      <c r="C13361" s="247"/>
      <c r="D13361" s="247"/>
      <c r="E13361" s="247"/>
      <c r="F13361" s="679"/>
      <c r="G13361" s="732"/>
      <c r="H13361" s="731"/>
      <c r="I13361" s="961"/>
    </row>
    <row r="13362" spans="1:9" ht="15.75" customHeight="1" x14ac:dyDescent="0.25">
      <c r="A13362" s="524"/>
      <c r="B13362" s="651"/>
      <c r="C13362" s="247"/>
      <c r="D13362" s="247"/>
      <c r="E13362" s="247"/>
      <c r="F13362" s="679"/>
      <c r="G13362" s="732"/>
      <c r="H13362" s="731"/>
      <c r="I13362" s="961"/>
    </row>
    <row r="13363" spans="1:9" ht="15.75" customHeight="1" x14ac:dyDescent="0.25">
      <c r="A13363" s="524"/>
      <c r="B13363" s="651"/>
      <c r="C13363" s="247"/>
      <c r="D13363" s="247"/>
      <c r="E13363" s="247"/>
      <c r="F13363" s="679"/>
      <c r="G13363" s="732"/>
      <c r="H13363" s="731"/>
      <c r="I13363" s="961"/>
    </row>
    <row r="13364" spans="1:9" ht="15.75" customHeight="1" x14ac:dyDescent="0.25">
      <c r="A13364" s="524"/>
      <c r="B13364" s="651"/>
      <c r="C13364" s="247"/>
      <c r="D13364" s="247"/>
      <c r="E13364" s="247"/>
      <c r="F13364" s="679"/>
      <c r="G13364" s="732"/>
      <c r="H13364" s="731"/>
      <c r="I13364" s="730"/>
    </row>
    <row r="13365" spans="1:9" ht="15.75" customHeight="1" x14ac:dyDescent="0.25">
      <c r="A13365" s="524"/>
      <c r="B13365" s="651"/>
      <c r="C13365" s="247"/>
      <c r="D13365" s="247"/>
      <c r="E13365" s="247"/>
      <c r="F13365" s="679"/>
      <c r="G13365" s="732"/>
      <c r="H13365" s="731"/>
      <c r="I13365" s="730"/>
    </row>
    <row r="13366" spans="1:9" ht="15.75" customHeight="1" x14ac:dyDescent="0.25">
      <c r="A13366" s="524"/>
      <c r="B13366" s="651"/>
      <c r="C13366" s="247"/>
      <c r="D13366" s="247"/>
      <c r="E13366" s="247"/>
      <c r="F13366" s="679"/>
      <c r="G13366" s="679"/>
      <c r="H13366" s="247"/>
      <c r="I13366" s="730"/>
    </row>
    <row r="13367" spans="1:9" ht="15.75" customHeight="1" x14ac:dyDescent="0.25">
      <c r="A13367" s="116"/>
      <c r="B13367" s="117"/>
      <c r="C13367" s="118" t="s">
        <v>58</v>
      </c>
      <c r="D13367" s="121">
        <f>SUM(D13347:D13366)</f>
      </c>
      <c r="E13367" s="119"/>
      <c r="F13367" s="1113"/>
      <c r="G13367" s="119"/>
      <c r="H13367" s="120"/>
      <c r="I13367" s="121">
        <f>SUM(I13347:I13366)</f>
      </c>
    </row>
    <row r="13368" spans="1:9" ht="15.75" customHeight="1" x14ac:dyDescent="0.25">
      <c r="A13368" s="1114"/>
      <c r="B13368" s="1115"/>
      <c r="C13368" s="1116"/>
      <c r="D13368" s="1117"/>
      <c r="E13368" s="1116"/>
      <c r="F13368" s="1116"/>
      <c r="G13368" s="1116"/>
      <c r="H13368" s="1118"/>
      <c r="I13368" s="897"/>
    </row>
    <row r="13369" spans="1:9" ht="15.75" customHeight="1" x14ac:dyDescent="0.25">
      <c r="A13369" s="1119" t="s">
        <v>72</v>
      </c>
      <c r="B13369" s="1119"/>
      <c r="C13369" s="1119"/>
      <c r="D13369" s="1119"/>
      <c r="E13369" s="1119"/>
      <c r="F13369" s="1119"/>
      <c r="G13369" s="1119"/>
      <c r="H13369" s="1119"/>
    </row>
    <row r="13370" spans="1:9" ht="15.75" customHeight="1" x14ac:dyDescent="0.25">
      <c r="A13370" s="76"/>
      <c r="B13370" s="909"/>
      <c r="C13370" s="909"/>
      <c r="D13370" s="910"/>
      <c r="E13370" s="76" t="s">
        <v>60</v>
      </c>
      <c r="F13370" s="76"/>
      <c r="G13370" s="17"/>
      <c r="H13370" s="25"/>
    </row>
    <row r="13371" spans="1:9" ht="15.75" customHeight="1" x14ac:dyDescent="0.25">
      <c r="A13371" s="76"/>
      <c r="B13371" s="909"/>
      <c r="C13371" s="909"/>
      <c r="D13371" s="910"/>
      <c r="E13371" s="76"/>
      <c r="F13371" s="76"/>
      <c r="G13371" s="17"/>
      <c r="H13371" s="25"/>
    </row>
    <row r="13372" spans="1:9" ht="15.75" customHeight="1" x14ac:dyDescent="0.25">
      <c r="A13372" s="76"/>
      <c r="B13372" s="909"/>
      <c r="C13372" s="909"/>
      <c r="D13372" s="910"/>
      <c r="E13372" s="76"/>
      <c r="F13372" s="76"/>
      <c r="G13372" s="17"/>
      <c r="H13372" s="25"/>
    </row>
    <row r="13373" spans="1:9" ht="15.75" customHeight="1" x14ac:dyDescent="0.25">
      <c r="A13373" s="76"/>
      <c r="B13373" s="909"/>
      <c r="C13373" s="909"/>
      <c r="D13373" s="910"/>
      <c r="E13373" s="76" t="s">
        <v>61</v>
      </c>
      <c r="F13373" s="76"/>
      <c r="G13373" s="17"/>
      <c r="H13373" s="25"/>
    </row>
    <row r="13374" spans="1:9" ht="15.75" customHeight="1" x14ac:dyDescent="0.25">
      <c r="D13374" s="9"/>
      <c r="H13374" s="9"/>
    </row>
    <row r="13375" spans="1:9" ht="15.75" customHeight="1" x14ac:dyDescent="0.25">
      <c r="D13375" s="9"/>
      <c r="H13375" s="9"/>
    </row>
    <row r="13376" spans="1:9" ht="15.75" customHeight="1" x14ac:dyDescent="0.25">
      <c r="D13376" s="9"/>
      <c r="H13376" s="9"/>
    </row>
    <row r="13377" spans="1:9" ht="15.75" customHeight="1" x14ac:dyDescent="0.25">
      <c r="D13377" s="9"/>
      <c r="H13377" s="9"/>
    </row>
    <row r="13378" spans="1:9" ht="15.75" customHeight="1" x14ac:dyDescent="0.25">
      <c r="D13378" s="9"/>
      <c r="H13378" s="9"/>
    </row>
    <row r="13379" spans="1:9" ht="15.75" customHeight="1" x14ac:dyDescent="0.25">
      <c r="D13379" s="9"/>
      <c r="H13379" s="9"/>
    </row>
    <row r="13380" spans="1:9" ht="15.75" customHeight="1" x14ac:dyDescent="0.25">
      <c r="D13380" s="9"/>
      <c r="H13380" s="9"/>
    </row>
    <row r="13381" spans="1:9" ht="15.75" customHeight="1" x14ac:dyDescent="0.25">
      <c r="D13381" s="9"/>
      <c r="H13381" s="9"/>
    </row>
    <row r="13382" spans="1:9" ht="15.75" customHeight="1" x14ac:dyDescent="0.25">
      <c r="D13382" s="9"/>
      <c r="H13382" s="9"/>
    </row>
    <row r="13383" spans="1:9" ht="15.75" customHeight="1" x14ac:dyDescent="0.25">
      <c r="D13383" s="9"/>
      <c r="H13383" s="9"/>
    </row>
    <row r="13384" spans="1:9" ht="15.75" customHeight="1" x14ac:dyDescent="0.25">
      <c r="D13384" s="9"/>
      <c r="H13384" s="9"/>
    </row>
    <row r="13385" spans="1:9" ht="15.75" customHeight="1" x14ac:dyDescent="0.25">
      <c r="A13385" s="36" t="s">
        <v>21</v>
      </c>
      <c r="B13385" s="36"/>
      <c r="C13385" s="36"/>
      <c r="D13385" s="36"/>
      <c r="E13385" s="36"/>
      <c r="F13385" s="36"/>
      <c r="G13385" s="36"/>
      <c r="H13385" s="36"/>
      <c r="I13385" s="36"/>
    </row>
    <row r="13386" spans="1:9" ht="15.75" customHeight="1" x14ac:dyDescent="0.25">
      <c r="A13386" s="17" t="s">
        <v>28</v>
      </c>
      <c r="B13386" s="17"/>
      <c r="C13386" s="17"/>
      <c r="D13386" s="18"/>
      <c r="E13386" s="17"/>
      <c r="H13386" s="9"/>
    </row>
    <row r="13387" spans="1:9" ht="15.75" customHeight="1" x14ac:dyDescent="0.3">
      <c r="A13387" s="17" t="inlineStr">
        <is>
          <t>Dealer-010</t>
        </is>
      </c>
      <c r="B13387" s="87"/>
      <c r="C13387" s="17"/>
      <c r="D13387" s="18"/>
      <c r="E13387" s="17"/>
      <c r="G13387" s="19" t="s">
        <v>24</v>
      </c>
      <c r="H13387" s="21" t="s">
        <v>1649</v>
      </c>
    </row>
    <row r="13388" spans="1:9" ht="15.75" customHeight="1" x14ac:dyDescent="0.3">
      <c r="A13388" s="17" t="inlineStr">
        <is>
          <t>Address line (redacted)</t>
        </is>
      </c>
      <c r="B13388" s="87"/>
      <c r="C13388" s="1128"/>
      <c r="D13388" s="1128"/>
      <c r="E13388" s="1128"/>
      <c r="G13388" s="19" t="s">
        <v>29</v>
      </c>
      <c r="H13388" s="17" t="s">
        <v>1075</v>
      </c>
    </row>
    <row r="13389" spans="1:9" ht="15.75" customHeight="1" x14ac:dyDescent="0.3">
      <c r="A13389" s="17" t="inlineStr">
        <is>
          <t>Address line (redacted)</t>
        </is>
      </c>
      <c r="B13389" s="87"/>
      <c r="C13389" s="1128"/>
      <c r="D13389" s="1128"/>
      <c r="E13389" s="1128"/>
      <c r="F13389" s="18"/>
      <c r="G13389" s="17"/>
      <c r="H13389" s="25"/>
    </row>
    <row r="13390" spans="1:9" ht="15.75" customHeight="1" x14ac:dyDescent="0.25">
      <c r="A13390" s="17" t="inlineStr">
        <is>
          <t>Address line (redacted)</t>
        </is>
      </c>
      <c r="C13390" s="1128"/>
      <c r="D13390" s="1128"/>
      <c r="E13390" s="1128"/>
      <c r="F13390" s="18"/>
      <c r="G13390" s="17"/>
      <c r="H13390" s="25"/>
    </row>
    <row r="13391" spans="1:9" ht="15.75" customHeight="1" x14ac:dyDescent="0.25">
      <c r="A13391" s="17"/>
      <c r="C13391" s="1128"/>
      <c r="D13391" s="1128"/>
      <c r="E13391" s="1128"/>
      <c r="F13391" s="18"/>
      <c r="G13391" s="17"/>
      <c r="H13391" s="25"/>
    </row>
    <row r="13392" spans="1:9" ht="15.75" customHeight="1" x14ac:dyDescent="0.25">
      <c r="A13392" s="17" t="s">
        <v>34</v>
      </c>
      <c r="B13392" s="17"/>
      <c r="C13392" s="17"/>
      <c r="D13392" s="18"/>
      <c r="E13392" s="17"/>
      <c r="F13392" s="18"/>
      <c r="G13392" s="17"/>
      <c r="H13392" s="25"/>
    </row>
    <row r="13393" spans="1:9" ht="15.75" customHeight="1" x14ac:dyDescent="0.25">
      <c r="A13393" s="17" t="s">
        <v>35</v>
      </c>
      <c r="B13393" s="17"/>
      <c r="C13393" s="17"/>
      <c r="D13393" s="18"/>
      <c r="E13393" s="17"/>
      <c r="F13393" s="18"/>
      <c r="G13393" s="17"/>
      <c r="H13393" s="25"/>
    </row>
    <row r="13394" spans="1:9" ht="15.75" customHeight="1" x14ac:dyDescent="0.25">
      <c r="A13394" s="17" t="s">
        <v>36</v>
      </c>
      <c r="B13394" s="17"/>
      <c r="C13394" s="17"/>
      <c r="D13394" s="18"/>
      <c r="E13394" s="17"/>
      <c r="F13394" s="18"/>
      <c r="G13394" s="17"/>
      <c r="H13394" s="25"/>
    </row>
    <row r="13395" spans="1:9" ht="15.75" customHeight="1" x14ac:dyDescent="0.25">
      <c r="A13395" s="1105" t="s">
        <v>37</v>
      </c>
      <c r="B13395" s="1106" t="s">
        <v>38</v>
      </c>
      <c r="C13395" s="1106" t="s">
        <v>2224</v>
      </c>
      <c r="D13395" s="1107" t="s">
        <v>39</v>
      </c>
      <c r="E13395" s="1108" t="s">
        <v>40</v>
      </c>
      <c r="F13395" s="1106" t="s">
        <v>2077</v>
      </c>
      <c r="G13395" s="1109" t="s">
        <v>41</v>
      </c>
      <c r="H13395" s="1106" t="s">
        <v>42</v>
      </c>
      <c r="I13395" s="1110" t="s">
        <v>43</v>
      </c>
    </row>
    <row r="13396" spans="1:9" ht="15.75" customHeight="1" x14ac:dyDescent="0.25">
      <c r="A13396" s="524"/>
      <c r="B13396" s="1129" t="s">
        <v>564</v>
      </c>
      <c r="C13396" s="1130"/>
      <c r="D13396" s="106"/>
      <c r="E13396" s="106"/>
      <c r="F13396" s="699"/>
      <c r="G13396" s="525"/>
      <c r="H13396" s="106"/>
      <c r="I13396" s="961"/>
    </row>
    <row r="13397" spans="1:9" ht="15.75" customHeight="1" x14ac:dyDescent="0.25">
      <c r="A13397" s="524">
        <v>1</v>
      </c>
      <c r="B13397" s="651" t="s">
        <v>886</v>
      </c>
      <c r="C13397" s="211" t="s">
        <v>993</v>
      </c>
      <c r="D13397" s="106">
        <v>6</v>
      </c>
      <c r="E13397" s="106">
        <v>1</v>
      </c>
      <c r="F13397" s="699">
        <v>0</v>
      </c>
      <c r="G13397" s="525">
        <v>6</v>
      </c>
      <c r="H13397" s="106">
        <v>1</v>
      </c>
      <c r="I13397" s="961">
        <f t="shared" ref="I13397:I13398" si="494">+H13397*G13397</f>
      </c>
    </row>
    <row r="13398" spans="1:9" ht="15.75" customHeight="1" x14ac:dyDescent="0.25">
      <c r="A13398" s="1127">
        <v>2</v>
      </c>
      <c r="B13398" s="651" t="s">
        <v>889</v>
      </c>
      <c r="C13398" s="211" t="s">
        <v>993</v>
      </c>
      <c r="D13398" s="106">
        <v>6</v>
      </c>
      <c r="E13398" s="106">
        <v>1</v>
      </c>
      <c r="F13398" s="525">
        <v>0</v>
      </c>
      <c r="G13398" s="525">
        <v>6</v>
      </c>
      <c r="H13398" s="106">
        <v>1</v>
      </c>
      <c r="I13398" s="961">
        <f t="shared" si="494"/>
      </c>
    </row>
    <row r="13399" spans="1:9" ht="15.75" customHeight="1" x14ac:dyDescent="0.25">
      <c r="A13399" s="524"/>
      <c r="B13399" s="651"/>
      <c r="C13399" s="106"/>
      <c r="D13399" s="106"/>
      <c r="E13399" s="106"/>
      <c r="F13399" s="525"/>
      <c r="G13399" s="649"/>
      <c r="H13399" s="655"/>
      <c r="I13399" s="725"/>
    </row>
    <row r="13400" spans="1:9" ht="15.75" customHeight="1" x14ac:dyDescent="0.25">
      <c r="A13400" s="524"/>
      <c r="B13400" s="651"/>
      <c r="C13400" s="247"/>
      <c r="D13400" s="247"/>
      <c r="E13400" s="247"/>
      <c r="F13400" s="679"/>
      <c r="G13400" s="732"/>
      <c r="H13400" s="731"/>
      <c r="I13400" s="730"/>
    </row>
    <row r="13401" spans="1:9" ht="15.75" customHeight="1" x14ac:dyDescent="0.25">
      <c r="A13401" s="524"/>
      <c r="B13401" s="651"/>
      <c r="C13401" s="247"/>
      <c r="D13401" s="247"/>
      <c r="E13401" s="247"/>
      <c r="F13401" s="679"/>
      <c r="G13401" s="732"/>
      <c r="H13401" s="731"/>
      <c r="I13401" s="730"/>
    </row>
    <row r="13402" spans="1:9" ht="15.75" customHeight="1" x14ac:dyDescent="0.25">
      <c r="A13402" s="524"/>
      <c r="B13402" s="651"/>
      <c r="C13402" s="247"/>
      <c r="D13402" s="247"/>
      <c r="E13402" s="247"/>
      <c r="F13402" s="679"/>
      <c r="G13402" s="732"/>
      <c r="H13402" s="731"/>
      <c r="I13402" s="730"/>
    </row>
    <row r="13403" spans="1:9" ht="15.75" customHeight="1" x14ac:dyDescent="0.25">
      <c r="A13403" s="524"/>
      <c r="B13403" s="651"/>
      <c r="C13403" s="247"/>
      <c r="D13403" s="247"/>
      <c r="E13403" s="247"/>
      <c r="F13403" s="679"/>
      <c r="G13403" s="732"/>
      <c r="H13403" s="731"/>
      <c r="I13403" s="730"/>
    </row>
    <row r="13404" spans="1:9" ht="15.75" customHeight="1" x14ac:dyDescent="0.25">
      <c r="A13404" s="524"/>
      <c r="B13404" s="651"/>
      <c r="C13404" s="247"/>
      <c r="D13404" s="247"/>
      <c r="E13404" s="247"/>
      <c r="F13404" s="679"/>
      <c r="G13404" s="732"/>
      <c r="H13404" s="731"/>
      <c r="I13404" s="730"/>
    </row>
    <row r="13405" spans="1:9" ht="15.75" customHeight="1" x14ac:dyDescent="0.25">
      <c r="A13405" s="524"/>
      <c r="B13405" s="651"/>
      <c r="C13405" s="247"/>
      <c r="D13405" s="247"/>
      <c r="E13405" s="247"/>
      <c r="F13405" s="679"/>
      <c r="G13405" s="732"/>
      <c r="H13405" s="731"/>
      <c r="I13405" s="730"/>
    </row>
    <row r="13406" spans="1:9" ht="15.75" customHeight="1" x14ac:dyDescent="0.25">
      <c r="A13406" s="524"/>
      <c r="B13406" s="651"/>
      <c r="C13406" s="247"/>
      <c r="D13406" s="247"/>
      <c r="E13406" s="247"/>
      <c r="F13406" s="679"/>
      <c r="G13406" s="732"/>
      <c r="H13406" s="731"/>
      <c r="I13406" s="730"/>
    </row>
    <row r="13407" spans="1:9" ht="15.75" customHeight="1" x14ac:dyDescent="0.25">
      <c r="A13407" s="524"/>
      <c r="B13407" s="651"/>
      <c r="C13407" s="247"/>
      <c r="D13407" s="247"/>
      <c r="E13407" s="247"/>
      <c r="F13407" s="679"/>
      <c r="G13407" s="732"/>
      <c r="H13407" s="731"/>
      <c r="I13407" s="730"/>
    </row>
    <row r="13408" spans="1:9" ht="15.75" customHeight="1" x14ac:dyDescent="0.25">
      <c r="A13408" s="524"/>
      <c r="B13408" s="651"/>
      <c r="C13408" s="247"/>
      <c r="D13408" s="247"/>
      <c r="E13408" s="247"/>
      <c r="F13408" s="679"/>
      <c r="G13408" s="732"/>
      <c r="H13408" s="731"/>
      <c r="I13408" s="730"/>
    </row>
    <row r="13409" spans="1:9" ht="15.75" customHeight="1" x14ac:dyDescent="0.25">
      <c r="A13409" s="524"/>
      <c r="B13409" s="651"/>
      <c r="C13409" s="247"/>
      <c r="D13409" s="247"/>
      <c r="E13409" s="247"/>
      <c r="F13409" s="679"/>
      <c r="G13409" s="732"/>
      <c r="H13409" s="731"/>
      <c r="I13409" s="730"/>
    </row>
    <row r="13410" spans="1:9" ht="15.75" customHeight="1" x14ac:dyDescent="0.25">
      <c r="A13410" s="524"/>
      <c r="B13410" s="651"/>
      <c r="C13410" s="247"/>
      <c r="D13410" s="247"/>
      <c r="E13410" s="247"/>
      <c r="F13410" s="679"/>
      <c r="G13410" s="732"/>
      <c r="H13410" s="731"/>
      <c r="I13410" s="730"/>
    </row>
    <row r="13411" spans="1:9" ht="15.75" customHeight="1" x14ac:dyDescent="0.25">
      <c r="A13411" s="524"/>
      <c r="B13411" s="651"/>
      <c r="C13411" s="247"/>
      <c r="D13411" s="247"/>
      <c r="E13411" s="247"/>
      <c r="F13411" s="679"/>
      <c r="G13411" s="732"/>
      <c r="H13411" s="731"/>
      <c r="I13411" s="730"/>
    </row>
    <row r="13412" spans="1:9" ht="15.75" customHeight="1" x14ac:dyDescent="0.25">
      <c r="A13412" s="524"/>
      <c r="B13412" s="651"/>
      <c r="C13412" s="247"/>
      <c r="D13412" s="247"/>
      <c r="E13412" s="247"/>
      <c r="F13412" s="679"/>
      <c r="G13412" s="679"/>
      <c r="H13412" s="247"/>
      <c r="I13412" s="730"/>
    </row>
    <row r="13413" spans="1:9" ht="15.75" customHeight="1" x14ac:dyDescent="0.25">
      <c r="A13413" s="116"/>
      <c r="B13413" s="117"/>
      <c r="C13413" s="118" t="s">
        <v>58</v>
      </c>
      <c r="D13413" s="121">
        <f>SUM(D13397:D13412)</f>
      </c>
      <c r="E13413" s="119"/>
      <c r="F13413" s="1113"/>
      <c r="G13413" s="119"/>
      <c r="H13413" s="120"/>
      <c r="I13413" s="121">
        <f>SUM(I13397:I13412)</f>
      </c>
    </row>
    <row r="13414" spans="1:9" ht="15.75" customHeight="1" x14ac:dyDescent="0.25">
      <c r="A13414" s="1114"/>
      <c r="B13414" s="1115"/>
      <c r="C13414" s="1116"/>
      <c r="D13414" s="1117"/>
      <c r="E13414" s="1116"/>
      <c r="F13414" s="1116"/>
      <c r="G13414" s="1116"/>
      <c r="H13414" s="1118"/>
      <c r="I13414" s="897"/>
    </row>
    <row r="13415" spans="1:9" ht="15.75" customHeight="1" x14ac:dyDescent="0.25">
      <c r="A13415" s="1119" t="s">
        <v>72</v>
      </c>
      <c r="B13415" s="1119"/>
      <c r="C13415" s="1119"/>
      <c r="D13415" s="1119"/>
      <c r="E13415" s="1119"/>
      <c r="F13415" s="1119"/>
      <c r="G13415" s="1119"/>
      <c r="H13415" s="1119"/>
    </row>
    <row r="13416" spans="1:9" ht="15.75" customHeight="1" x14ac:dyDescent="0.25">
      <c r="A13416" s="76"/>
      <c r="B13416" s="909"/>
      <c r="C13416" s="909"/>
      <c r="D13416" s="910"/>
      <c r="E13416" s="76" t="s">
        <v>60</v>
      </c>
      <c r="F13416" s="76"/>
      <c r="G13416" s="17"/>
      <c r="H13416" s="25"/>
    </row>
    <row r="13417" spans="1:9" ht="15.75" customHeight="1" x14ac:dyDescent="0.25">
      <c r="A13417" s="76"/>
      <c r="B13417" s="909"/>
      <c r="C13417" s="909"/>
      <c r="D13417" s="910"/>
      <c r="E13417" s="76"/>
      <c r="F13417" s="76"/>
      <c r="G13417" s="17"/>
      <c r="H13417" s="25"/>
    </row>
    <row r="13418" spans="1:9" ht="15.75" customHeight="1" x14ac:dyDescent="0.25">
      <c r="A13418" s="76"/>
      <c r="B13418" s="909"/>
      <c r="C13418" s="909"/>
      <c r="D13418" s="910"/>
      <c r="E13418" s="76"/>
      <c r="F13418" s="76"/>
      <c r="G13418" s="17"/>
      <c r="H13418" s="25"/>
    </row>
    <row r="13419" spans="1:9" ht="15.75" customHeight="1" x14ac:dyDescent="0.25">
      <c r="A13419" s="76"/>
      <c r="B13419" s="909"/>
      <c r="C13419" s="909"/>
      <c r="D13419" s="910"/>
      <c r="E13419" s="76" t="s">
        <v>61</v>
      </c>
      <c r="F13419" s="76"/>
      <c r="G13419" s="17"/>
      <c r="H13419" s="25"/>
    </row>
    <row r="13420" spans="1:9" ht="15.75" customHeight="1" x14ac:dyDescent="0.25">
      <c r="D13420" s="9"/>
      <c r="H13420" s="9"/>
    </row>
    <row r="13421" spans="1:9" ht="15.75" customHeight="1" x14ac:dyDescent="0.25">
      <c r="D13421" s="9"/>
      <c r="H13421" s="9"/>
    </row>
    <row r="13422" spans="1:9" ht="15.75" customHeight="1" x14ac:dyDescent="0.25">
      <c r="D13422" s="9"/>
      <c r="H13422" s="9"/>
    </row>
    <row r="13423" spans="1:9" ht="15.75" customHeight="1" x14ac:dyDescent="0.25">
      <c r="D13423" s="9"/>
      <c r="H13423" s="9"/>
    </row>
    <row r="13424" spans="1:9" ht="15.75" customHeight="1" x14ac:dyDescent="0.25">
      <c r="D13424" s="9"/>
      <c r="H13424" s="9"/>
    </row>
    <row r="13425" spans="1:9" ht="15.75" customHeight="1" x14ac:dyDescent="0.25">
      <c r="D13425" s="9"/>
      <c r="H13425" s="9"/>
    </row>
    <row r="13426" spans="1:9" ht="15.75" customHeight="1" x14ac:dyDescent="0.25">
      <c r="D13426" s="9"/>
      <c r="H13426" s="9"/>
    </row>
    <row r="13427" spans="1:9" ht="15.75" customHeight="1" x14ac:dyDescent="0.25">
      <c r="D13427" s="9"/>
      <c r="H13427" s="9"/>
    </row>
    <row r="13428" spans="1:9" ht="15.75" customHeight="1" x14ac:dyDescent="0.25">
      <c r="D13428" s="9"/>
      <c r="H13428" s="9"/>
    </row>
    <row r="13429" spans="1:9" ht="15.75" customHeight="1" x14ac:dyDescent="0.25">
      <c r="D13429" s="9"/>
      <c r="H13429" s="9"/>
    </row>
    <row r="13430" spans="1:9" ht="15.75" customHeight="1" x14ac:dyDescent="0.25">
      <c r="A13430" s="36" t="s">
        <v>21</v>
      </c>
      <c r="B13430" s="36"/>
      <c r="C13430" s="36"/>
      <c r="D13430" s="36"/>
      <c r="E13430" s="36"/>
      <c r="F13430" s="36"/>
      <c r="G13430" s="36"/>
      <c r="H13430" s="36"/>
      <c r="I13430" s="36"/>
    </row>
    <row r="13431" spans="1:9" ht="15.75" customHeight="1" x14ac:dyDescent="0.25">
      <c r="A13431" s="17" t="s">
        <v>28</v>
      </c>
      <c r="B13431" s="17"/>
      <c r="C13431" s="17"/>
      <c r="D13431" s="18"/>
      <c r="E13431" s="17"/>
      <c r="H13431" s="9"/>
    </row>
    <row r="13432" spans="1:9" ht="15.75" customHeight="1" x14ac:dyDescent="0.3">
      <c r="A13432" s="17" t="inlineStr">
        <is>
          <t>Dealer-004</t>
        </is>
      </c>
      <c r="B13432" s="87"/>
      <c r="C13432" s="17"/>
      <c r="D13432" s="18"/>
      <c r="E13432" s="17"/>
      <c r="G13432" s="19" t="s">
        <v>24</v>
      </c>
      <c r="H13432" s="21" t="s">
        <v>1654</v>
      </c>
    </row>
    <row r="13433" spans="1:9" ht="15.75" customHeight="1" x14ac:dyDescent="0.3">
      <c r="A13433" s="17" t="inlineStr">
        <is>
          <t>Address line (redacted)</t>
        </is>
      </c>
      <c r="B13433" s="87"/>
      <c r="C13433" s="1128"/>
      <c r="D13433" s="1128"/>
      <c r="E13433" s="1128"/>
      <c r="G13433" s="19" t="s">
        <v>29</v>
      </c>
      <c r="H13433" s="17" t="s">
        <v>1655</v>
      </c>
    </row>
    <row r="13434" spans="1:9" ht="15.75" customHeight="1" x14ac:dyDescent="0.3">
      <c r="A13434" s="17" t="inlineStr">
        <is>
          <t>Address line (redacted)</t>
        </is>
      </c>
      <c r="B13434" s="87"/>
      <c r="C13434" s="1128"/>
      <c r="D13434" s="1128"/>
      <c r="E13434" s="1128"/>
      <c r="F13434" s="18"/>
      <c r="G13434" s="17"/>
      <c r="H13434" s="25"/>
    </row>
    <row r="13435" spans="1:9" ht="15.75" customHeight="1" x14ac:dyDescent="0.25">
      <c r="A13435" s="17"/>
      <c r="C13435" s="1128"/>
      <c r="D13435" s="1128"/>
      <c r="E13435" s="1128"/>
      <c r="F13435" s="18"/>
      <c r="G13435" s="17"/>
      <c r="H13435" s="25"/>
    </row>
    <row r="13436" spans="1:9" ht="15.75" customHeight="1" x14ac:dyDescent="0.25">
      <c r="A13436" s="17"/>
      <c r="C13436" s="1128"/>
      <c r="D13436" s="1128"/>
      <c r="E13436" s="1128"/>
      <c r="F13436" s="18"/>
      <c r="G13436" s="17"/>
      <c r="H13436" s="25"/>
    </row>
    <row r="13437" spans="1:9" ht="15.75" customHeight="1" x14ac:dyDescent="0.25">
      <c r="A13437" s="17" t="s">
        <v>34</v>
      </c>
      <c r="B13437" s="17"/>
      <c r="C13437" s="17"/>
      <c r="D13437" s="18"/>
      <c r="E13437" s="17"/>
      <c r="F13437" s="18"/>
      <c r="G13437" s="17"/>
      <c r="H13437" s="25"/>
    </row>
    <row r="13438" spans="1:9" ht="15.75" customHeight="1" x14ac:dyDescent="0.25">
      <c r="A13438" s="17" t="s">
        <v>35</v>
      </c>
      <c r="B13438" s="17"/>
      <c r="C13438" s="17"/>
      <c r="D13438" s="18"/>
      <c r="E13438" s="17"/>
      <c r="F13438" s="18"/>
      <c r="G13438" s="17"/>
      <c r="H13438" s="25"/>
    </row>
    <row r="13439" spans="1:9" ht="15.75" customHeight="1" x14ac:dyDescent="0.25">
      <c r="A13439" s="17" t="s">
        <v>36</v>
      </c>
      <c r="B13439" s="17"/>
      <c r="C13439" s="17"/>
      <c r="D13439" s="18"/>
      <c r="E13439" s="17"/>
      <c r="F13439" s="18"/>
      <c r="G13439" s="17"/>
      <c r="H13439" s="25"/>
    </row>
    <row r="13440" spans="1:9" ht="15.75" customHeight="1" x14ac:dyDescent="0.25">
      <c r="A13440" s="1105" t="s">
        <v>37</v>
      </c>
      <c r="B13440" s="1106" t="s">
        <v>38</v>
      </c>
      <c r="C13440" s="1106" t="s">
        <v>2224</v>
      </c>
      <c r="D13440" s="1107" t="s">
        <v>39</v>
      </c>
      <c r="E13440" s="1108" t="s">
        <v>40</v>
      </c>
      <c r="F13440" s="1106" t="s">
        <v>2077</v>
      </c>
      <c r="G13440" s="1109" t="s">
        <v>41</v>
      </c>
      <c r="H13440" s="1106" t="s">
        <v>42</v>
      </c>
      <c r="I13440" s="1110" t="s">
        <v>43</v>
      </c>
    </row>
    <row r="13441" spans="1:9" ht="15.75" customHeight="1" x14ac:dyDescent="0.25">
      <c r="A13441" s="524"/>
      <c r="B13441" s="1129" t="s">
        <v>564</v>
      </c>
      <c r="C13441" s="1130"/>
      <c r="D13441" s="106"/>
      <c r="E13441" s="106"/>
      <c r="F13441" s="699"/>
      <c r="G13441" s="525"/>
      <c r="H13441" s="106"/>
      <c r="I13441" s="961"/>
    </row>
    <row r="13442" spans="1:9" ht="15.75" customHeight="1" x14ac:dyDescent="0.25">
      <c r="A13442" s="524">
        <v>1</v>
      </c>
      <c r="B13442" s="651" t="s">
        <v>1046</v>
      </c>
      <c r="C13442" s="211" t="s">
        <v>993</v>
      </c>
      <c r="D13442" s="106">
        <v>5</v>
      </c>
      <c r="E13442" s="106">
        <v>2</v>
      </c>
      <c r="F13442" s="699">
        <v>0</v>
      </c>
      <c r="G13442" s="525">
        <v>10</v>
      </c>
      <c r="H13442" s="106">
        <v>1</v>
      </c>
      <c r="I13442" s="961">
        <f>+H13442*G13442</f>
      </c>
    </row>
    <row r="13443" spans="1:9" ht="15.75" customHeight="1" x14ac:dyDescent="0.25">
      <c r="A13443" s="1127"/>
      <c r="B13443" s="651"/>
      <c r="C13443" s="211"/>
      <c r="D13443" s="106"/>
      <c r="E13443" s="106"/>
      <c r="F13443" s="525"/>
      <c r="G13443" s="525"/>
      <c r="H13443" s="106"/>
      <c r="I13443" s="961"/>
    </row>
    <row r="13444" spans="1:9" ht="15.75" customHeight="1" x14ac:dyDescent="0.25">
      <c r="A13444" s="524"/>
      <c r="B13444" s="651"/>
      <c r="C13444" s="106"/>
      <c r="D13444" s="106"/>
      <c r="E13444" s="106"/>
      <c r="F13444" s="525"/>
      <c r="G13444" s="649"/>
      <c r="H13444" s="655"/>
      <c r="I13444" s="725"/>
    </row>
    <row r="13445" spans="1:9" ht="15.75" customHeight="1" x14ac:dyDescent="0.25">
      <c r="A13445" s="524"/>
      <c r="B13445" s="651"/>
      <c r="C13445" s="247"/>
      <c r="D13445" s="247"/>
      <c r="E13445" s="247"/>
      <c r="F13445" s="679"/>
      <c r="G13445" s="732"/>
      <c r="H13445" s="731"/>
      <c r="I13445" s="730"/>
    </row>
    <row r="13446" spans="1:9" ht="15.75" customHeight="1" x14ac:dyDescent="0.25">
      <c r="A13446" s="524"/>
      <c r="B13446" s="651"/>
      <c r="C13446" s="247"/>
      <c r="D13446" s="247"/>
      <c r="E13446" s="247"/>
      <c r="F13446" s="679"/>
      <c r="G13446" s="732"/>
      <c r="H13446" s="731"/>
      <c r="I13446" s="730"/>
    </row>
    <row r="13447" spans="1:9" ht="15.75" customHeight="1" x14ac:dyDescent="0.25">
      <c r="A13447" s="524"/>
      <c r="B13447" s="651"/>
      <c r="C13447" s="247"/>
      <c r="D13447" s="247"/>
      <c r="E13447" s="247"/>
      <c r="F13447" s="679"/>
      <c r="G13447" s="732"/>
      <c r="H13447" s="731"/>
      <c r="I13447" s="730"/>
    </row>
    <row r="13448" spans="1:9" ht="15.75" customHeight="1" x14ac:dyDescent="0.25">
      <c r="A13448" s="524"/>
      <c r="B13448" s="651"/>
      <c r="C13448" s="247"/>
      <c r="D13448" s="247"/>
      <c r="E13448" s="247"/>
      <c r="F13448" s="679"/>
      <c r="G13448" s="732"/>
      <c r="H13448" s="731"/>
      <c r="I13448" s="730"/>
    </row>
    <row r="13449" spans="1:9" ht="15.75" customHeight="1" x14ac:dyDescent="0.25">
      <c r="A13449" s="524"/>
      <c r="B13449" s="651"/>
      <c r="C13449" s="247"/>
      <c r="D13449" s="247"/>
      <c r="E13449" s="247"/>
      <c r="F13449" s="679"/>
      <c r="G13449" s="732"/>
      <c r="H13449" s="731"/>
      <c r="I13449" s="730"/>
    </row>
    <row r="13450" spans="1:9" ht="15.75" customHeight="1" x14ac:dyDescent="0.25">
      <c r="A13450" s="524"/>
      <c r="B13450" s="651"/>
      <c r="C13450" s="247"/>
      <c r="D13450" s="247"/>
      <c r="E13450" s="247"/>
      <c r="F13450" s="679"/>
      <c r="G13450" s="732"/>
      <c r="H13450" s="731"/>
      <c r="I13450" s="730"/>
    </row>
    <row r="13451" spans="1:9" ht="15.75" customHeight="1" x14ac:dyDescent="0.25">
      <c r="A13451" s="524"/>
      <c r="B13451" s="651"/>
      <c r="C13451" s="247"/>
      <c r="D13451" s="247"/>
      <c r="E13451" s="247"/>
      <c r="F13451" s="679"/>
      <c r="G13451" s="732"/>
      <c r="H13451" s="731"/>
      <c r="I13451" s="730"/>
    </row>
    <row r="13452" spans="1:9" ht="15.75" customHeight="1" x14ac:dyDescent="0.25">
      <c r="A13452" s="524"/>
      <c r="B13452" s="651"/>
      <c r="C13452" s="247"/>
      <c r="D13452" s="247"/>
      <c r="E13452" s="247"/>
      <c r="F13452" s="679"/>
      <c r="G13452" s="732"/>
      <c r="H13452" s="731"/>
      <c r="I13452" s="730"/>
    </row>
    <row r="13453" spans="1:9" ht="15.75" customHeight="1" x14ac:dyDescent="0.25">
      <c r="A13453" s="524"/>
      <c r="B13453" s="651"/>
      <c r="C13453" s="247"/>
      <c r="D13453" s="247"/>
      <c r="E13453" s="247"/>
      <c r="F13453" s="679"/>
      <c r="G13453" s="732"/>
      <c r="H13453" s="731"/>
      <c r="I13453" s="730"/>
    </row>
    <row r="13454" spans="1:9" ht="15.75" customHeight="1" x14ac:dyDescent="0.25">
      <c r="A13454" s="524"/>
      <c r="B13454" s="651"/>
      <c r="C13454" s="247"/>
      <c r="D13454" s="247"/>
      <c r="E13454" s="247"/>
      <c r="F13454" s="679"/>
      <c r="G13454" s="732"/>
      <c r="H13454" s="731"/>
      <c r="I13454" s="730"/>
    </row>
    <row r="13455" spans="1:9" ht="15.75" customHeight="1" x14ac:dyDescent="0.25">
      <c r="A13455" s="524"/>
      <c r="B13455" s="651"/>
      <c r="C13455" s="247"/>
      <c r="D13455" s="247"/>
      <c r="E13455" s="247"/>
      <c r="F13455" s="679"/>
      <c r="G13455" s="732"/>
      <c r="H13455" s="731"/>
      <c r="I13455" s="730"/>
    </row>
    <row r="13456" spans="1:9" ht="15.75" customHeight="1" x14ac:dyDescent="0.25">
      <c r="A13456" s="524"/>
      <c r="B13456" s="651"/>
      <c r="C13456" s="247"/>
      <c r="D13456" s="247"/>
      <c r="E13456" s="247"/>
      <c r="F13456" s="679"/>
      <c r="G13456" s="732"/>
      <c r="H13456" s="731"/>
      <c r="I13456" s="730"/>
    </row>
    <row r="13457" spans="1:9" ht="15.75" customHeight="1" x14ac:dyDescent="0.25">
      <c r="A13457" s="524"/>
      <c r="B13457" s="651"/>
      <c r="C13457" s="247"/>
      <c r="D13457" s="247"/>
      <c r="E13457" s="247"/>
      <c r="F13457" s="679"/>
      <c r="G13457" s="679"/>
      <c r="H13457" s="247"/>
      <c r="I13457" s="730"/>
    </row>
    <row r="13458" spans="1:9" ht="15.75" customHeight="1" x14ac:dyDescent="0.25">
      <c r="A13458" s="116"/>
      <c r="B13458" s="117"/>
      <c r="C13458" s="118" t="s">
        <v>58</v>
      </c>
      <c r="D13458" s="121">
        <f>SUM(D13442:D13457)</f>
      </c>
      <c r="E13458" s="119"/>
      <c r="F13458" s="1113"/>
      <c r="G13458" s="119"/>
      <c r="H13458" s="120"/>
      <c r="I13458" s="121">
        <f>SUM(I13442:I13457)</f>
      </c>
    </row>
    <row r="13459" spans="1:9" ht="15.75" customHeight="1" x14ac:dyDescent="0.25">
      <c r="A13459" s="1114"/>
      <c r="B13459" s="1115"/>
      <c r="C13459" s="1116"/>
      <c r="D13459" s="1117"/>
      <c r="E13459" s="1116"/>
      <c r="F13459" s="1116"/>
      <c r="G13459" s="1116"/>
      <c r="H13459" s="1118"/>
      <c r="I13459" s="897"/>
    </row>
    <row r="13460" spans="1:9" ht="15.75" customHeight="1" x14ac:dyDescent="0.25">
      <c r="A13460" s="1119" t="s">
        <v>72</v>
      </c>
      <c r="B13460" s="1119"/>
      <c r="C13460" s="1119"/>
      <c r="D13460" s="1119"/>
      <c r="E13460" s="1119"/>
      <c r="F13460" s="1119"/>
      <c r="G13460" s="1119"/>
      <c r="H13460" s="1119"/>
    </row>
    <row r="13461" spans="1:9" ht="15.75" customHeight="1" x14ac:dyDescent="0.25">
      <c r="A13461" s="76"/>
      <c r="B13461" s="909"/>
      <c r="C13461" s="909"/>
      <c r="D13461" s="910"/>
      <c r="E13461" s="76" t="s">
        <v>60</v>
      </c>
      <c r="F13461" s="76"/>
      <c r="G13461" s="17"/>
      <c r="H13461" s="25"/>
    </row>
    <row r="13462" spans="1:9" ht="15.75" customHeight="1" x14ac:dyDescent="0.25">
      <c r="A13462" s="76"/>
      <c r="B13462" s="909"/>
      <c r="C13462" s="909"/>
      <c r="D13462" s="910"/>
      <c r="E13462" s="76"/>
      <c r="F13462" s="76"/>
      <c r="G13462" s="17"/>
      <c r="H13462" s="25"/>
    </row>
    <row r="13463" spans="1:9" ht="15.75" customHeight="1" x14ac:dyDescent="0.25">
      <c r="A13463" s="76"/>
      <c r="B13463" s="909"/>
      <c r="C13463" s="909"/>
      <c r="D13463" s="910"/>
      <c r="E13463" s="76"/>
      <c r="F13463" s="76"/>
      <c r="G13463" s="17"/>
      <c r="H13463" s="25"/>
    </row>
    <row r="13464" spans="1:9" ht="15.75" customHeight="1" x14ac:dyDescent="0.25">
      <c r="A13464" s="76"/>
      <c r="B13464" s="909"/>
      <c r="C13464" s="909"/>
      <c r="D13464" s="910"/>
      <c r="E13464" s="76" t="s">
        <v>61</v>
      </c>
      <c r="F13464" s="76"/>
      <c r="G13464" s="17"/>
      <c r="H13464" s="25"/>
    </row>
    <row r="13465" spans="1:9" ht="15.75" customHeight="1" x14ac:dyDescent="0.25">
      <c r="D13465" s="9"/>
      <c r="H13465" s="9"/>
    </row>
    <row r="13466" spans="1:9" ht="15.75" customHeight="1" x14ac:dyDescent="0.25">
      <c r="D13466" s="9"/>
      <c r="H13466" s="9"/>
    </row>
    <row r="13467" spans="1:9" ht="15.75" customHeight="1" x14ac:dyDescent="0.25">
      <c r="D13467" s="9"/>
      <c r="H13467" s="9"/>
    </row>
    <row r="13468" spans="1:9" ht="15.75" customHeight="1" x14ac:dyDescent="0.25">
      <c r="D13468" s="9"/>
      <c r="H13468" s="9"/>
    </row>
    <row r="13469" spans="1:9" ht="15.75" customHeight="1" x14ac:dyDescent="0.25">
      <c r="D13469" s="9"/>
      <c r="H13469" s="9"/>
    </row>
    <row r="13470" spans="1:9" ht="15.75" customHeight="1" x14ac:dyDescent="0.25">
      <c r="D13470" s="9"/>
      <c r="H13470" s="9"/>
    </row>
    <row r="13471" spans="1:9" ht="15.75" customHeight="1" x14ac:dyDescent="0.25">
      <c r="D13471" s="9"/>
      <c r="H13471" s="9"/>
    </row>
    <row r="13472" spans="1:9" ht="15.75" customHeight="1" x14ac:dyDescent="0.25">
      <c r="D13472" s="9"/>
      <c r="H13472" s="9"/>
    </row>
    <row r="13473" spans="1:9" ht="15.75" customHeight="1" x14ac:dyDescent="0.25">
      <c r="D13473" s="9"/>
      <c r="H13473" s="9"/>
    </row>
    <row r="13474" spans="1:9" ht="15.75" customHeight="1" x14ac:dyDescent="0.25">
      <c r="D13474" s="9"/>
      <c r="H13474" s="9"/>
    </row>
    <row r="13475" spans="1:9" ht="15.75" customHeight="1" x14ac:dyDescent="0.25">
      <c r="A13475" s="36" t="s">
        <v>21</v>
      </c>
      <c r="B13475" s="36"/>
      <c r="C13475" s="36"/>
      <c r="D13475" s="36"/>
      <c r="E13475" s="36"/>
      <c r="F13475" s="36"/>
      <c r="G13475" s="36"/>
      <c r="H13475" s="36"/>
      <c r="I13475" s="36"/>
    </row>
    <row r="13476" spans="1:9" ht="15.75" customHeight="1" x14ac:dyDescent="0.25">
      <c r="A13476" s="17" t="s">
        <v>28</v>
      </c>
      <c r="B13476" s="17"/>
      <c r="C13476" s="17"/>
      <c r="D13476" s="18"/>
      <c r="E13476" s="17"/>
      <c r="H13476" s="9"/>
    </row>
    <row r="13477" spans="1:9" ht="15.75" customHeight="1" x14ac:dyDescent="0.3">
      <c r="A13477" s="17" t="inlineStr">
        <is>
          <t>Dealer-004</t>
        </is>
      </c>
      <c r="B13477" s="87"/>
      <c r="C13477" s="17"/>
      <c r="D13477" s="18"/>
      <c r="E13477" s="17"/>
      <c r="G13477" s="19" t="s">
        <v>24</v>
      </c>
      <c r="H13477" s="21" t="s">
        <v>1658</v>
      </c>
    </row>
    <row r="13478" spans="1:9" ht="15.75" customHeight="1" x14ac:dyDescent="0.3">
      <c r="A13478" s="17" t="inlineStr">
        <is>
          <t>Address line (redacted)</t>
        </is>
      </c>
      <c r="B13478" s="87"/>
      <c r="C13478" s="1128"/>
      <c r="D13478" s="1128"/>
      <c r="E13478" s="1128"/>
      <c r="G13478" s="19" t="s">
        <v>29</v>
      </c>
      <c r="H13478" s="17" t="s">
        <v>1659</v>
      </c>
    </row>
    <row r="13479" spans="1:9" ht="15.75" customHeight="1" x14ac:dyDescent="0.3">
      <c r="A13479" s="17" t="inlineStr">
        <is>
          <t>Address line (redacted)</t>
        </is>
      </c>
      <c r="B13479" s="87"/>
      <c r="C13479" s="1128"/>
      <c r="D13479" s="1128"/>
      <c r="E13479" s="1128"/>
      <c r="F13479" s="18"/>
      <c r="G13479" s="17"/>
      <c r="H13479" s="25"/>
    </row>
    <row r="13480" spans="1:9" ht="15.75" customHeight="1" x14ac:dyDescent="0.25">
      <c r="A13480" s="17"/>
      <c r="C13480" s="1128"/>
      <c r="D13480" s="1128"/>
      <c r="E13480" s="1128"/>
      <c r="F13480" s="18"/>
      <c r="G13480" s="17"/>
      <c r="H13480" s="25"/>
    </row>
    <row r="13481" spans="1:9" ht="15.75" customHeight="1" x14ac:dyDescent="0.25">
      <c r="A13481" s="17"/>
      <c r="C13481" s="1128"/>
      <c r="D13481" s="1128"/>
      <c r="E13481" s="1128"/>
      <c r="F13481" s="18"/>
      <c r="G13481" s="17"/>
      <c r="H13481" s="25"/>
    </row>
    <row r="13482" spans="1:9" ht="15.75" customHeight="1" x14ac:dyDescent="0.25">
      <c r="A13482" s="17" t="s">
        <v>34</v>
      </c>
      <c r="B13482" s="17"/>
      <c r="C13482" s="17"/>
      <c r="D13482" s="18"/>
      <c r="E13482" s="17"/>
      <c r="F13482" s="18"/>
      <c r="G13482" s="17"/>
      <c r="H13482" s="25"/>
    </row>
    <row r="13483" spans="1:9" ht="15.75" customHeight="1" x14ac:dyDescent="0.25">
      <c r="A13483" s="17" t="s">
        <v>35</v>
      </c>
      <c r="B13483" s="17"/>
      <c r="C13483" s="17"/>
      <c r="D13483" s="18"/>
      <c r="E13483" s="17"/>
      <c r="F13483" s="18"/>
      <c r="G13483" s="17"/>
      <c r="H13483" s="25"/>
    </row>
    <row r="13484" spans="1:9" ht="15.75" customHeight="1" x14ac:dyDescent="0.25">
      <c r="A13484" s="17" t="s">
        <v>36</v>
      </c>
      <c r="B13484" s="17"/>
      <c r="C13484" s="17"/>
      <c r="D13484" s="18"/>
      <c r="E13484" s="17"/>
      <c r="F13484" s="18"/>
      <c r="G13484" s="17"/>
      <c r="H13484" s="25"/>
    </row>
    <row r="13485" spans="1:9" ht="15.75" customHeight="1" x14ac:dyDescent="0.25">
      <c r="A13485" s="1105" t="s">
        <v>37</v>
      </c>
      <c r="B13485" s="1106" t="s">
        <v>38</v>
      </c>
      <c r="C13485" s="1106" t="s">
        <v>2224</v>
      </c>
      <c r="D13485" s="1107" t="s">
        <v>39</v>
      </c>
      <c r="E13485" s="1108" t="s">
        <v>40</v>
      </c>
      <c r="F13485" s="1106" t="s">
        <v>2077</v>
      </c>
      <c r="G13485" s="1109" t="s">
        <v>41</v>
      </c>
      <c r="H13485" s="1106" t="s">
        <v>42</v>
      </c>
      <c r="I13485" s="1110" t="s">
        <v>43</v>
      </c>
    </row>
    <row r="13486" spans="1:9" ht="15.75" customHeight="1" x14ac:dyDescent="0.25">
      <c r="A13486" s="524"/>
      <c r="B13486" s="1129" t="s">
        <v>2227</v>
      </c>
      <c r="C13486" s="1130"/>
      <c r="D13486" s="106"/>
      <c r="E13486" s="106"/>
      <c r="F13486" s="699"/>
      <c r="G13486" s="525"/>
      <c r="H13486" s="106"/>
      <c r="I13486" s="961"/>
    </row>
    <row r="13487" spans="1:9" ht="15.75" customHeight="1" x14ac:dyDescent="0.25">
      <c r="A13487" s="524">
        <v>1</v>
      </c>
      <c r="B13487" s="651" t="s">
        <v>135</v>
      </c>
      <c r="C13487" s="211" t="s">
        <v>592</v>
      </c>
      <c r="D13487" s="106">
        <v>6</v>
      </c>
      <c r="E13487" s="106">
        <v>4</v>
      </c>
      <c r="F13487" s="699" t="s">
        <v>2189</v>
      </c>
      <c r="G13487" s="525">
        <v>23</v>
      </c>
      <c r="H13487" s="106">
        <v>1</v>
      </c>
      <c r="I13487" s="961">
        <f>+H13487*G13487</f>
      </c>
    </row>
    <row r="13488" spans="1:9" ht="15.75" customHeight="1" x14ac:dyDescent="0.25">
      <c r="A13488" s="1127">
        <v>2</v>
      </c>
      <c r="B13488" s="651" t="s">
        <v>135</v>
      </c>
      <c r="C13488" s="211" t="s">
        <v>592</v>
      </c>
      <c r="D13488" s="106"/>
      <c r="E13488" s="106"/>
      <c r="F13488" s="525"/>
      <c r="G13488" s="525">
        <v>1</v>
      </c>
      <c r="H13488" s="775" t="s">
        <v>571</v>
      </c>
      <c r="I13488" s="961"/>
    </row>
    <row r="13489" spans="1:9" ht="15.75" customHeight="1" x14ac:dyDescent="0.25">
      <c r="A13489" s="1127">
        <v>3</v>
      </c>
      <c r="B13489" s="322" t="s">
        <v>154</v>
      </c>
      <c r="C13489" s="211" t="s">
        <v>946</v>
      </c>
      <c r="D13489" s="106">
        <v>6</v>
      </c>
      <c r="E13489" s="106">
        <v>4</v>
      </c>
      <c r="F13489" s="699" t="s">
        <v>2189</v>
      </c>
      <c r="G13489" s="525">
        <v>23</v>
      </c>
      <c r="H13489" s="106">
        <v>1</v>
      </c>
      <c r="I13489" s="961">
        <f>+H13489*G13489</f>
      </c>
    </row>
    <row r="13490" spans="1:9" ht="15.75" customHeight="1" x14ac:dyDescent="0.25">
      <c r="A13490" s="1127">
        <v>4</v>
      </c>
      <c r="B13490" s="322" t="s">
        <v>154</v>
      </c>
      <c r="C13490" s="211" t="s">
        <v>946</v>
      </c>
      <c r="D13490" s="106"/>
      <c r="E13490" s="106"/>
      <c r="F13490" s="525"/>
      <c r="G13490" s="525">
        <v>1</v>
      </c>
      <c r="H13490" s="775" t="s">
        <v>571</v>
      </c>
      <c r="I13490" s="961"/>
    </row>
    <row r="13491" spans="1:9" ht="15.75" customHeight="1" x14ac:dyDescent="0.25">
      <c r="A13491" s="524"/>
      <c r="B13491" s="1129" t="s">
        <v>44</v>
      </c>
      <c r="C13491" s="1130"/>
      <c r="D13491" s="247"/>
      <c r="E13491" s="247"/>
      <c r="F13491" s="679"/>
      <c r="G13491" s="732"/>
      <c r="H13491" s="731"/>
      <c r="I13491" s="730"/>
    </row>
    <row r="13492" spans="1:9" ht="15.75" customHeight="1" x14ac:dyDescent="0.25">
      <c r="A13492" s="524">
        <v>5</v>
      </c>
      <c r="B13492" s="651" t="s">
        <v>159</v>
      </c>
      <c r="C13492" s="323" t="s">
        <v>380</v>
      </c>
      <c r="D13492" s="247">
        <v>4</v>
      </c>
      <c r="E13492" s="247">
        <v>5</v>
      </c>
      <c r="F13492" s="1131" t="s">
        <v>2205</v>
      </c>
      <c r="G13492" s="732">
        <v>20</v>
      </c>
      <c r="H13492" s="731">
        <v>1</v>
      </c>
      <c r="I13492" s="961">
        <f>+H13492*G13492</f>
      </c>
    </row>
    <row r="13493" spans="1:9" ht="25.5" customHeight="1" x14ac:dyDescent="0.25">
      <c r="A13493" s="524"/>
      <c r="B13493" s="691" t="s">
        <v>2228</v>
      </c>
      <c r="C13493" s="692"/>
      <c r="D13493" s="247"/>
      <c r="E13493" s="247"/>
      <c r="F13493" s="1131"/>
      <c r="G13493" s="732"/>
      <c r="H13493" s="731"/>
      <c r="I13493" s="961"/>
    </row>
    <row r="13494" spans="1:9" ht="15.75" customHeight="1" x14ac:dyDescent="0.25">
      <c r="A13494" s="524">
        <v>6</v>
      </c>
      <c r="B13494" s="651" t="s">
        <v>1993</v>
      </c>
      <c r="C13494" s="157" t="s">
        <v>378</v>
      </c>
      <c r="D13494" s="247">
        <f>100/5</f>
      </c>
      <c r="E13494" s="247">
        <v>5</v>
      </c>
      <c r="F13494" s="679" t="s">
        <v>2197</v>
      </c>
      <c r="G13494" s="732">
        <f>19*4</f>
      </c>
      <c r="H13494" s="731">
        <v>1</v>
      </c>
      <c r="I13494" s="961">
        <f>+H13494*G13494</f>
      </c>
    </row>
    <row r="13495" spans="1:9" ht="15.75" customHeight="1" x14ac:dyDescent="0.25">
      <c r="A13495" s="524">
        <v>7</v>
      </c>
      <c r="B13495" s="651" t="s">
        <v>1993</v>
      </c>
      <c r="C13495" s="157" t="s">
        <v>378</v>
      </c>
      <c r="D13495" s="247"/>
      <c r="E13495" s="247"/>
      <c r="F13495" s="679"/>
      <c r="G13495" s="732">
        <v>24</v>
      </c>
      <c r="H13495" s="775" t="s">
        <v>571</v>
      </c>
      <c r="I13495" s="730"/>
    </row>
    <row r="13496" spans="1:9" ht="15.75" customHeight="1" x14ac:dyDescent="0.25">
      <c r="A13496" s="524">
        <v>8</v>
      </c>
      <c r="B13496" s="651" t="s">
        <v>2229</v>
      </c>
      <c r="C13496" s="247"/>
      <c r="D13496" s="247">
        <v>12</v>
      </c>
      <c r="E13496" s="247">
        <v>10</v>
      </c>
      <c r="F13496" s="1132" t="s">
        <v>2230</v>
      </c>
      <c r="G13496" s="732">
        <f>27.6*4</f>
      </c>
      <c r="H13496" s="731">
        <v>1</v>
      </c>
      <c r="I13496" s="961">
        <f>+H13496*G13496</f>
      </c>
    </row>
    <row r="13497" spans="1:9" ht="15.75" customHeight="1" x14ac:dyDescent="0.25">
      <c r="A13497" s="524">
        <v>9</v>
      </c>
      <c r="B13497" s="651" t="s">
        <v>2229</v>
      </c>
      <c r="C13497" s="247"/>
      <c r="D13497" s="247"/>
      <c r="E13497" s="247"/>
      <c r="F13497" s="679"/>
      <c r="G13497" s="732">
        <f>2.4*4</f>
      </c>
      <c r="H13497" s="775" t="s">
        <v>571</v>
      </c>
      <c r="I13497" s="730"/>
    </row>
    <row r="13498" spans="1:9" ht="15.75" customHeight="1" x14ac:dyDescent="0.25">
      <c r="A13498" s="524">
        <v>10</v>
      </c>
      <c r="B13498" s="651" t="s">
        <v>573</v>
      </c>
      <c r="C13498" s="323" t="s">
        <v>396</v>
      </c>
      <c r="D13498" s="247">
        <v>5</v>
      </c>
      <c r="E13498" s="247">
        <v>5</v>
      </c>
      <c r="F13498" s="679" t="s">
        <v>2079</v>
      </c>
      <c r="G13498" s="732">
        <v>21</v>
      </c>
      <c r="H13498" s="731">
        <v>1</v>
      </c>
      <c r="I13498" s="961">
        <f>+H13498*G13498</f>
      </c>
    </row>
    <row r="13499" spans="1:9" ht="15.75" customHeight="1" x14ac:dyDescent="0.25">
      <c r="A13499" s="524">
        <v>11</v>
      </c>
      <c r="B13499" s="651" t="s">
        <v>573</v>
      </c>
      <c r="C13499" s="323" t="s">
        <v>396</v>
      </c>
      <c r="D13499" s="247"/>
      <c r="E13499" s="247"/>
      <c r="F13499" s="679"/>
      <c r="G13499" s="732">
        <v>4</v>
      </c>
      <c r="H13499" s="775" t="s">
        <v>571</v>
      </c>
      <c r="I13499" s="730"/>
    </row>
    <row r="13500" spans="1:9" ht="15.75" customHeight="1" x14ac:dyDescent="0.25">
      <c r="A13500" s="524">
        <v>12</v>
      </c>
      <c r="B13500" s="651" t="s">
        <v>189</v>
      </c>
      <c r="C13500" s="1133" t="s">
        <v>1768</v>
      </c>
      <c r="D13500" s="247">
        <v>3</v>
      </c>
      <c r="E13500" s="247">
        <v>5</v>
      </c>
      <c r="F13500" s="1134" t="s">
        <v>2205</v>
      </c>
      <c r="G13500" s="732">
        <v>13.25</v>
      </c>
      <c r="H13500" s="731">
        <v>1</v>
      </c>
      <c r="I13500" s="961">
        <f>+H13500*G13500</f>
      </c>
    </row>
    <row r="13501" spans="1:9" ht="15.75" customHeight="1" x14ac:dyDescent="0.25">
      <c r="A13501" s="524">
        <v>13</v>
      </c>
      <c r="B13501" s="651" t="s">
        <v>189</v>
      </c>
      <c r="C13501" s="1133" t="s">
        <v>1768</v>
      </c>
      <c r="D13501" s="247"/>
      <c r="E13501" s="247"/>
      <c r="F13501" s="679"/>
      <c r="G13501" s="732">
        <v>1.75</v>
      </c>
      <c r="H13501" s="775" t="s">
        <v>571</v>
      </c>
      <c r="I13501" s="730"/>
    </row>
    <row r="13502" spans="1:9" ht="15.75" customHeight="1" x14ac:dyDescent="0.25">
      <c r="A13502" s="524">
        <v>14</v>
      </c>
      <c r="B13502" s="651" t="s">
        <v>1682</v>
      </c>
      <c r="C13502" s="247"/>
      <c r="D13502" s="247">
        <v>3</v>
      </c>
      <c r="E13502" s="247">
        <v>10</v>
      </c>
      <c r="F13502" s="1135" t="s">
        <v>2231</v>
      </c>
      <c r="G13502" s="732">
        <v>24</v>
      </c>
      <c r="H13502" s="731">
        <v>1</v>
      </c>
      <c r="I13502" s="730">
        <f>+H13502*G13502</f>
      </c>
    </row>
    <row r="13503" spans="1:9" ht="15.75" customHeight="1" x14ac:dyDescent="0.25">
      <c r="A13503" s="524">
        <v>15</v>
      </c>
      <c r="B13503" s="651" t="s">
        <v>1682</v>
      </c>
      <c r="C13503" s="247"/>
      <c r="D13503" s="247"/>
      <c r="E13503" s="247"/>
      <c r="F13503" s="679"/>
      <c r="G13503" s="732">
        <v>6</v>
      </c>
      <c r="H13503" s="775" t="s">
        <v>571</v>
      </c>
      <c r="I13503" s="730"/>
    </row>
    <row r="13504" spans="1:9" ht="15.75" customHeight="1" x14ac:dyDescent="0.25">
      <c r="A13504" s="524"/>
      <c r="B13504" s="651"/>
      <c r="C13504" s="247"/>
      <c r="D13504" s="247"/>
      <c r="E13504" s="247"/>
      <c r="F13504" s="679"/>
      <c r="G13504" s="679"/>
      <c r="H13504" s="247"/>
      <c r="I13504" s="730"/>
    </row>
    <row r="13505" spans="1:9" ht="15.75" customHeight="1" x14ac:dyDescent="0.25">
      <c r="A13505" s="116"/>
      <c r="B13505" s="117"/>
      <c r="C13505" s="118" t="s">
        <v>58</v>
      </c>
      <c r="D13505" s="121">
        <f>SUM(D13487:D13504)</f>
      </c>
      <c r="E13505" s="119"/>
      <c r="F13505" s="1113"/>
      <c r="G13505" s="119"/>
      <c r="H13505" s="120"/>
      <c r="I13505" s="121">
        <f>SUM(I13487:I13504)</f>
      </c>
    </row>
    <row r="13506" spans="1:9" ht="15.75" customHeight="1" x14ac:dyDescent="0.25">
      <c r="A13506" s="1114"/>
      <c r="B13506" s="1115"/>
      <c r="C13506" s="1116"/>
      <c r="D13506" s="1117"/>
      <c r="E13506" s="1116"/>
      <c r="F13506" s="1116"/>
      <c r="G13506" s="1116"/>
      <c r="H13506" s="1118"/>
      <c r="I13506" s="897"/>
    </row>
    <row r="13507" spans="1:9" ht="15.75" customHeight="1" x14ac:dyDescent="0.25">
      <c r="A13507" s="1119" t="s">
        <v>72</v>
      </c>
      <c r="B13507" s="1119"/>
      <c r="C13507" s="1119"/>
      <c r="D13507" s="1119"/>
      <c r="E13507" s="1119"/>
      <c r="F13507" s="1119"/>
      <c r="G13507" s="1119"/>
      <c r="H13507" s="1119"/>
    </row>
    <row r="13508" spans="1:9" ht="15.75" customHeight="1" x14ac:dyDescent="0.25">
      <c r="A13508" s="76"/>
      <c r="B13508" s="909"/>
      <c r="C13508" s="909"/>
      <c r="D13508" s="910"/>
      <c r="E13508" s="76" t="s">
        <v>60</v>
      </c>
      <c r="F13508" s="76"/>
      <c r="G13508" s="17"/>
      <c r="H13508" s="25"/>
    </row>
    <row r="13509" spans="1:9" ht="15.75" customHeight="1" x14ac:dyDescent="0.25">
      <c r="A13509" s="76"/>
      <c r="B13509" s="909"/>
      <c r="C13509" s="909"/>
      <c r="D13509" s="910"/>
      <c r="E13509" s="76"/>
      <c r="F13509" s="76"/>
      <c r="G13509" s="17"/>
      <c r="H13509" s="25"/>
    </row>
    <row r="13510" spans="1:9" ht="15.75" customHeight="1" x14ac:dyDescent="0.25">
      <c r="A13510" s="76"/>
      <c r="B13510" s="909"/>
      <c r="C13510" s="909"/>
      <c r="D13510" s="910"/>
      <c r="E13510" s="76"/>
      <c r="F13510" s="76"/>
      <c r="G13510" s="17"/>
      <c r="H13510" s="25"/>
    </row>
    <row r="13511" spans="1:9" ht="15.75" customHeight="1" x14ac:dyDescent="0.25">
      <c r="A13511" s="76"/>
      <c r="B13511" s="909"/>
      <c r="C13511" s="909"/>
      <c r="D13511" s="910"/>
      <c r="E13511" s="76" t="s">
        <v>61</v>
      </c>
      <c r="F13511" s="76"/>
      <c r="G13511" s="17"/>
      <c r="H13511" s="25"/>
    </row>
    <row r="13512" spans="1:9" ht="15.75" customHeight="1" x14ac:dyDescent="0.25">
      <c r="D13512" s="9"/>
      <c r="H13512" s="9"/>
    </row>
    <row r="13513" spans="1:9" ht="15.75" customHeight="1" x14ac:dyDescent="0.25">
      <c r="D13513" s="9"/>
      <c r="H13513" s="9"/>
    </row>
    <row r="13514" spans="1:9" ht="15.75" customHeight="1" x14ac:dyDescent="0.25">
      <c r="D13514" s="9"/>
      <c r="H13514" s="9"/>
    </row>
    <row r="13515" spans="1:9" ht="15.75" customHeight="1" x14ac:dyDescent="0.25">
      <c r="D13515" s="9"/>
      <c r="H13515" s="9"/>
    </row>
    <row r="13516" spans="1:9" ht="15.75" customHeight="1" x14ac:dyDescent="0.25">
      <c r="D13516" s="9"/>
      <c r="H13516" s="9"/>
    </row>
    <row r="13517" spans="1:9" ht="15.75" customHeight="1" x14ac:dyDescent="0.25">
      <c r="D13517" s="9"/>
      <c r="H13517" s="9"/>
    </row>
    <row r="13518" spans="1:9" ht="15.75" customHeight="1" x14ac:dyDescent="0.25">
      <c r="D13518" s="9"/>
      <c r="H13518" s="9"/>
    </row>
    <row r="13519" spans="1:9" ht="15.75" customHeight="1" x14ac:dyDescent="0.25">
      <c r="D13519" s="9"/>
      <c r="H13519" s="9"/>
    </row>
    <row r="13520" spans="1:9" ht="15.75" customHeight="1" x14ac:dyDescent="0.25">
      <c r="D13520" s="9"/>
      <c r="H13520" s="9"/>
    </row>
    <row r="13521" spans="1:9" ht="15.75" customHeight="1" x14ac:dyDescent="0.25">
      <c r="D13521" s="9"/>
      <c r="H13521" s="9"/>
    </row>
    <row r="13522" spans="1:9" ht="15.75" customHeight="1" x14ac:dyDescent="0.25">
      <c r="D13522" s="9"/>
      <c r="H13522" s="9"/>
    </row>
    <row r="13523" spans="1:9" ht="15.75" customHeight="1" x14ac:dyDescent="0.25">
      <c r="A13523" s="36" t="s">
        <v>21</v>
      </c>
      <c r="B13523" s="36"/>
      <c r="C13523" s="36"/>
      <c r="D13523" s="36"/>
      <c r="E13523" s="36"/>
      <c r="F13523" s="36"/>
      <c r="G13523" s="36"/>
      <c r="H13523" s="36"/>
      <c r="I13523" s="36"/>
    </row>
    <row r="13524" spans="1:9" ht="15.75" customHeight="1" x14ac:dyDescent="0.25">
      <c r="A13524" s="17" t="s">
        <v>28</v>
      </c>
      <c r="B13524" s="17"/>
      <c r="C13524" s="17"/>
      <c r="D13524" s="18"/>
      <c r="E13524" s="17"/>
      <c r="H13524" s="9"/>
    </row>
    <row r="13525" spans="1:9" ht="15.75" customHeight="1" x14ac:dyDescent="0.3">
      <c r="A13525" s="87" t="inlineStr">
        <is>
          <t>Dealer-002</t>
        </is>
      </c>
      <c r="B13525" s="87"/>
      <c r="C13525" s="17"/>
      <c r="D13525" s="18"/>
      <c r="E13525" s="17"/>
      <c r="G13525" s="19" t="s">
        <v>24</v>
      </c>
      <c r="H13525" s="21" t="s">
        <v>1658</v>
      </c>
    </row>
    <row r="13526" spans="1:9" ht="15.75" customHeight="1" x14ac:dyDescent="0.3">
      <c r="A13526" s="87" t="inlineStr">
        <is>
          <t>Address line (redacted)</t>
        </is>
      </c>
      <c r="B13526" s="87"/>
      <c r="C13526" s="1128"/>
      <c r="D13526" s="1128"/>
      <c r="E13526" s="1128"/>
      <c r="G13526" s="19" t="s">
        <v>29</v>
      </c>
      <c r="H13526" s="17" t="s">
        <v>1661</v>
      </c>
    </row>
    <row r="13527" spans="1:9" ht="15.75" customHeight="1" x14ac:dyDescent="0.3">
      <c r="A13527" s="87" t="inlineStr">
        <is>
          <t>Address line (redacted)</t>
        </is>
      </c>
      <c r="B13527" s="87"/>
      <c r="C13527" s="1128"/>
      <c r="D13527" s="1128"/>
      <c r="E13527" s="1128"/>
      <c r="F13527" s="18"/>
      <c r="G13527" s="17"/>
      <c r="H13527" s="25"/>
    </row>
    <row r="13528" spans="1:9" ht="15.75" customHeight="1" x14ac:dyDescent="0.25">
      <c r="C13528" s="1128"/>
      <c r="D13528" s="1128"/>
      <c r="E13528" s="1128"/>
      <c r="F13528" s="18"/>
      <c r="G13528" s="17"/>
      <c r="H13528" s="25"/>
    </row>
    <row r="13529" spans="1:9" ht="15.75" customHeight="1" x14ac:dyDescent="0.25">
      <c r="A13529" s="17" t="s">
        <v>34</v>
      </c>
      <c r="B13529" s="17"/>
      <c r="C13529" s="17"/>
      <c r="D13529" s="18"/>
      <c r="E13529" s="17"/>
      <c r="F13529" s="18"/>
      <c r="G13529" s="17"/>
      <c r="H13529" s="25"/>
    </row>
    <row r="13530" spans="1:9" ht="15.75" customHeight="1" x14ac:dyDescent="0.25">
      <c r="A13530" s="17" t="s">
        <v>35</v>
      </c>
      <c r="B13530" s="17"/>
      <c r="C13530" s="17"/>
      <c r="D13530" s="18"/>
      <c r="E13530" s="17"/>
      <c r="F13530" s="18"/>
      <c r="G13530" s="17"/>
      <c r="H13530" s="25"/>
    </row>
    <row r="13531" spans="1:9" ht="15.75" customHeight="1" x14ac:dyDescent="0.25">
      <c r="A13531" s="17" t="s">
        <v>36</v>
      </c>
      <c r="B13531" s="17"/>
      <c r="C13531" s="17"/>
      <c r="D13531" s="18"/>
      <c r="E13531" s="17"/>
      <c r="F13531" s="18"/>
      <c r="G13531" s="17"/>
      <c r="H13531" s="25"/>
    </row>
    <row r="13532" spans="1:9" ht="15.75" customHeight="1" x14ac:dyDescent="0.25">
      <c r="A13532" s="1105" t="s">
        <v>37</v>
      </c>
      <c r="B13532" s="1106" t="s">
        <v>38</v>
      </c>
      <c r="C13532" s="1106" t="s">
        <v>2224</v>
      </c>
      <c r="D13532" s="1107" t="s">
        <v>39</v>
      </c>
      <c r="E13532" s="1108" t="s">
        <v>40</v>
      </c>
      <c r="F13532" s="1106" t="s">
        <v>2077</v>
      </c>
      <c r="G13532" s="1109" t="s">
        <v>41</v>
      </c>
      <c r="H13532" s="1106" t="s">
        <v>42</v>
      </c>
      <c r="I13532" s="1110" t="s">
        <v>43</v>
      </c>
    </row>
    <row r="13533" spans="1:9" ht="15.75" customHeight="1" x14ac:dyDescent="0.25">
      <c r="A13533" s="524"/>
      <c r="B13533" s="1129" t="s">
        <v>2232</v>
      </c>
      <c r="C13533" s="1130"/>
      <c r="D13533" s="106"/>
      <c r="E13533" s="106"/>
      <c r="F13533" s="699"/>
      <c r="G13533" s="525"/>
      <c r="H13533" s="106"/>
      <c r="I13533" s="961"/>
    </row>
    <row r="13534" spans="1:9" ht="15.75" customHeight="1" x14ac:dyDescent="0.25">
      <c r="A13534" s="524">
        <v>1</v>
      </c>
      <c r="B13534" s="651" t="s">
        <v>334</v>
      </c>
      <c r="C13534" s="479" t="s">
        <v>464</v>
      </c>
      <c r="D13534" s="106">
        <v>4</v>
      </c>
      <c r="E13534" s="106">
        <v>6</v>
      </c>
      <c r="F13534" s="1125" t="s">
        <v>2188</v>
      </c>
      <c r="G13534" s="525">
        <v>22</v>
      </c>
      <c r="H13534" s="106">
        <v>1</v>
      </c>
      <c r="I13534" s="961">
        <f>+H13534*G13534</f>
      </c>
    </row>
    <row r="13535" spans="1:9" ht="15.75" customHeight="1" x14ac:dyDescent="0.25">
      <c r="A13535" s="1127">
        <v>2</v>
      </c>
      <c r="B13535" s="651" t="s">
        <v>334</v>
      </c>
      <c r="C13535" s="479" t="s">
        <v>464</v>
      </c>
      <c r="D13535" s="106"/>
      <c r="E13535" s="106"/>
      <c r="F13535" s="525"/>
      <c r="G13535" s="525">
        <v>2</v>
      </c>
      <c r="H13535" s="775" t="s">
        <v>571</v>
      </c>
      <c r="I13535" s="961"/>
    </row>
    <row r="13536" spans="1:9" ht="15.75" customHeight="1" x14ac:dyDescent="0.25">
      <c r="A13536" s="524">
        <v>3</v>
      </c>
      <c r="B13536" s="651" t="s">
        <v>177</v>
      </c>
      <c r="C13536" s="479" t="s">
        <v>457</v>
      </c>
      <c r="D13536" s="247">
        <v>1</v>
      </c>
      <c r="E13536" s="247">
        <v>6</v>
      </c>
      <c r="F13536" s="679" t="s">
        <v>2189</v>
      </c>
      <c r="G13536" s="732">
        <v>6</v>
      </c>
      <c r="H13536" s="731">
        <v>1</v>
      </c>
      <c r="I13536" s="730">
        <f t="shared" ref="I13536:I13537" si="495">+H13536*G13536</f>
      </c>
    </row>
    <row r="13537" spans="1:9" ht="15.75" customHeight="1" x14ac:dyDescent="0.25">
      <c r="A13537" s="524">
        <v>4</v>
      </c>
      <c r="B13537" s="651" t="s">
        <v>189</v>
      </c>
      <c r="C13537" s="479" t="s">
        <v>1657</v>
      </c>
      <c r="D13537" s="247">
        <v>1</v>
      </c>
      <c r="E13537" s="247">
        <v>6</v>
      </c>
      <c r="F13537" s="679" t="s">
        <v>2189</v>
      </c>
      <c r="G13537" s="732">
        <v>6</v>
      </c>
      <c r="H13537" s="731">
        <v>1</v>
      </c>
      <c r="I13537" s="730">
        <f t="shared" si="495"/>
      </c>
    </row>
    <row r="13538" spans="1:9" ht="15.75" customHeight="1" x14ac:dyDescent="0.25">
      <c r="A13538" s="524"/>
      <c r="B13538" s="1129" t="s">
        <v>2233</v>
      </c>
      <c r="C13538" s="1130"/>
      <c r="D13538" s="247"/>
      <c r="E13538" s="247"/>
      <c r="F13538" s="679"/>
      <c r="G13538" s="732"/>
      <c r="H13538" s="731"/>
      <c r="I13538" s="730"/>
    </row>
    <row r="13539" spans="1:9" ht="15.75" customHeight="1" x14ac:dyDescent="0.25">
      <c r="A13539" s="524">
        <v>5</v>
      </c>
      <c r="B13539" s="651" t="s">
        <v>1766</v>
      </c>
      <c r="C13539" s="211" t="s">
        <v>863</v>
      </c>
      <c r="D13539" s="391" t="s">
        <v>2234</v>
      </c>
      <c r="E13539" s="247">
        <v>4</v>
      </c>
      <c r="F13539" s="679" t="s">
        <v>2188</v>
      </c>
      <c r="G13539" s="732">
        <v>24.75</v>
      </c>
      <c r="H13539" s="731">
        <v>1</v>
      </c>
      <c r="I13539" s="730">
        <f>+H13539*G13539</f>
      </c>
    </row>
    <row r="13540" spans="1:9" ht="15.75" customHeight="1" x14ac:dyDescent="0.25">
      <c r="A13540" s="524">
        <v>6</v>
      </c>
      <c r="B13540" s="651" t="s">
        <v>1766</v>
      </c>
      <c r="C13540" s="211" t="s">
        <v>863</v>
      </c>
      <c r="D13540" s="247"/>
      <c r="E13540" s="247"/>
      <c r="F13540" s="679"/>
      <c r="G13540" s="732">
        <v>2.25</v>
      </c>
      <c r="H13540" s="775" t="s">
        <v>571</v>
      </c>
      <c r="I13540" s="730"/>
    </row>
    <row r="13541" spans="1:9" ht="15.75" customHeight="1" x14ac:dyDescent="0.25">
      <c r="A13541" s="524"/>
      <c r="B13541" s="1129" t="s">
        <v>44</v>
      </c>
      <c r="C13541" s="1130"/>
      <c r="D13541" s="247"/>
      <c r="E13541" s="247"/>
      <c r="F13541" s="679"/>
      <c r="G13541" s="732"/>
      <c r="H13541" s="731"/>
      <c r="I13541" s="730"/>
    </row>
    <row r="13542" spans="1:9" ht="15.75" customHeight="1" x14ac:dyDescent="0.25">
      <c r="A13542" s="524">
        <v>7</v>
      </c>
      <c r="B13542" s="651" t="s">
        <v>2220</v>
      </c>
      <c r="C13542" s="247" t="s">
        <v>363</v>
      </c>
      <c r="D13542" s="247">
        <v>3</v>
      </c>
      <c r="E13542" s="247">
        <v>5</v>
      </c>
      <c r="F13542" s="1136" t="s">
        <v>2205</v>
      </c>
      <c r="G13542" s="679">
        <v>13.25</v>
      </c>
      <c r="H13542" s="731">
        <v>1</v>
      </c>
      <c r="I13542" s="730">
        <f>+H13542*G13542</f>
      </c>
    </row>
    <row r="13543" spans="1:9" ht="15.75" customHeight="1" x14ac:dyDescent="0.25">
      <c r="A13543" s="524">
        <v>8</v>
      </c>
      <c r="B13543" s="651" t="s">
        <v>2220</v>
      </c>
      <c r="C13543" s="247" t="s">
        <v>363</v>
      </c>
      <c r="D13543" s="247"/>
      <c r="E13543" s="247"/>
      <c r="F13543" s="679"/>
      <c r="G13543" s="679">
        <v>1.75</v>
      </c>
      <c r="H13543" s="775" t="s">
        <v>571</v>
      </c>
      <c r="I13543" s="730"/>
    </row>
    <row r="13544" spans="1:9" ht="15.75" customHeight="1" x14ac:dyDescent="0.25">
      <c r="A13544" s="524">
        <v>9</v>
      </c>
      <c r="B13544" s="651" t="s">
        <v>134</v>
      </c>
      <c r="C13544" s="323" t="s">
        <v>357</v>
      </c>
      <c r="D13544" s="247">
        <f>65/5</f>
      </c>
      <c r="E13544" s="247">
        <v>5</v>
      </c>
      <c r="F13544" s="1136" t="s">
        <v>2205</v>
      </c>
      <c r="G13544" s="732">
        <v>57.42</v>
      </c>
      <c r="H13544" s="731">
        <v>1</v>
      </c>
      <c r="I13544" s="730">
        <f>+H13544*G13544</f>
      </c>
    </row>
    <row r="13545" spans="1:9" ht="15.75" customHeight="1" x14ac:dyDescent="0.25">
      <c r="A13545" s="524">
        <v>10</v>
      </c>
      <c r="B13545" s="651" t="s">
        <v>134</v>
      </c>
      <c r="C13545" s="323" t="s">
        <v>357</v>
      </c>
      <c r="D13545" s="247"/>
      <c r="E13545" s="247"/>
      <c r="F13545" s="679"/>
      <c r="G13545" s="732">
        <v>7.58</v>
      </c>
      <c r="H13545" s="775" t="s">
        <v>571</v>
      </c>
      <c r="I13545" s="730"/>
    </row>
    <row r="13546" spans="1:9" ht="15.75" customHeight="1" x14ac:dyDescent="0.25">
      <c r="A13546" s="524">
        <v>11</v>
      </c>
      <c r="B13546" s="651" t="s">
        <v>1913</v>
      </c>
      <c r="C13546" s="651" t="s">
        <v>365</v>
      </c>
      <c r="D13546" s="247">
        <v>4</v>
      </c>
      <c r="E13546" s="247">
        <v>5</v>
      </c>
      <c r="F13546" s="1136" t="s">
        <v>2205</v>
      </c>
      <c r="G13546" s="732">
        <v>17.670000000000002</v>
      </c>
      <c r="H13546" s="731">
        <v>1</v>
      </c>
      <c r="I13546" s="730">
        <f>+H13546*G13546</f>
      </c>
    </row>
    <row r="13547" spans="1:9" ht="15.75" customHeight="1" x14ac:dyDescent="0.25">
      <c r="A13547" s="524">
        <v>12</v>
      </c>
      <c r="B13547" s="651" t="s">
        <v>1913</v>
      </c>
      <c r="C13547" s="651" t="s">
        <v>365</v>
      </c>
      <c r="D13547" s="247"/>
      <c r="E13547" s="247"/>
      <c r="F13547" s="679"/>
      <c r="G13547" s="732">
        <v>2.33</v>
      </c>
      <c r="H13547" s="775" t="s">
        <v>571</v>
      </c>
      <c r="I13547" s="730"/>
    </row>
    <row r="13548" spans="1:9" ht="15.75" customHeight="1" x14ac:dyDescent="0.25">
      <c r="A13548" s="524">
        <v>13</v>
      </c>
      <c r="B13548" s="651" t="s">
        <v>264</v>
      </c>
      <c r="C13548" s="323" t="s">
        <v>414</v>
      </c>
      <c r="D13548" s="247">
        <v>10</v>
      </c>
      <c r="E13548" s="247">
        <v>10</v>
      </c>
      <c r="F13548" s="1125" t="s">
        <v>2223</v>
      </c>
      <c r="G13548" s="732">
        <f>20.75*4</f>
      </c>
      <c r="H13548" s="731">
        <v>1</v>
      </c>
      <c r="I13548" s="730">
        <f>+H13548*G13548</f>
      </c>
    </row>
    <row r="13549" spans="1:9" ht="15.75" customHeight="1" x14ac:dyDescent="0.25">
      <c r="A13549" s="524">
        <v>14</v>
      </c>
      <c r="B13549" s="651" t="s">
        <v>264</v>
      </c>
      <c r="C13549" s="323" t="s">
        <v>414</v>
      </c>
      <c r="D13549" s="247"/>
      <c r="E13549" s="247"/>
      <c r="F13549" s="679"/>
      <c r="G13549" s="732">
        <f>4.25*4</f>
      </c>
      <c r="H13549" s="775" t="s">
        <v>571</v>
      </c>
      <c r="I13549" s="730"/>
    </row>
    <row r="13550" spans="1:9" ht="15.75" customHeight="1" x14ac:dyDescent="0.25">
      <c r="A13550" s="524"/>
      <c r="B13550" s="1129" t="s">
        <v>575</v>
      </c>
      <c r="C13550" s="1130"/>
      <c r="D13550" s="247"/>
      <c r="E13550" s="247"/>
      <c r="F13550" s="679"/>
      <c r="G13550" s="732"/>
      <c r="H13550" s="731"/>
      <c r="I13550" s="730"/>
    </row>
    <row r="13551" spans="1:9" ht="15.75" customHeight="1" x14ac:dyDescent="0.25">
      <c r="A13551" s="524">
        <v>15</v>
      </c>
      <c r="B13551" s="1082" t="s">
        <v>308</v>
      </c>
      <c r="C13551" s="325" t="s">
        <v>496</v>
      </c>
      <c r="D13551" s="247">
        <v>2</v>
      </c>
      <c r="E13551" s="247">
        <v>25</v>
      </c>
      <c r="F13551" s="679">
        <v>0</v>
      </c>
      <c r="G13551" s="732">
        <f t="shared" ref="G13551:G13552" si="496">+E13551*D13551</f>
      </c>
      <c r="H13551" s="731">
        <v>1</v>
      </c>
      <c r="I13551" s="730">
        <f t="shared" ref="I13551:I13552" si="497">+H13551*G13551</f>
      </c>
    </row>
    <row r="13552" spans="1:9" ht="15.75" customHeight="1" x14ac:dyDescent="0.25">
      <c r="A13552" s="524">
        <v>16</v>
      </c>
      <c r="B13552" s="1082" t="s">
        <v>309</v>
      </c>
      <c r="C13552" s="325" t="s">
        <v>497</v>
      </c>
      <c r="D13552" s="247">
        <v>4</v>
      </c>
      <c r="E13552" s="247">
        <v>25</v>
      </c>
      <c r="F13552" s="679">
        <v>0</v>
      </c>
      <c r="G13552" s="732">
        <f t="shared" si="496"/>
      </c>
      <c r="H13552" s="731">
        <v>1</v>
      </c>
      <c r="I13552" s="730">
        <f t="shared" si="497"/>
      </c>
    </row>
    <row r="13553" spans="1:9" ht="15.75" customHeight="1" x14ac:dyDescent="0.25">
      <c r="A13553" s="524"/>
      <c r="B13553" s="651"/>
      <c r="C13553" s="247"/>
      <c r="D13553" s="247"/>
      <c r="E13553" s="247"/>
      <c r="F13553" s="679"/>
      <c r="G13553" s="679"/>
      <c r="H13553" s="247"/>
      <c r="I13553" s="730"/>
    </row>
    <row r="13554" spans="1:9" ht="15.75" customHeight="1" x14ac:dyDescent="0.25">
      <c r="A13554" s="116"/>
      <c r="B13554" s="117"/>
      <c r="C13554" s="118" t="s">
        <v>58</v>
      </c>
      <c r="D13554" s="121">
        <f>SUM(D13534:D13553)</f>
      </c>
      <c r="E13554" s="119"/>
      <c r="F13554" s="1113"/>
      <c r="G13554" s="119"/>
      <c r="H13554" s="120"/>
      <c r="I13554" s="121">
        <f>SUM(I13534:I13553)</f>
      </c>
    </row>
    <row r="13555" spans="1:9" ht="15.75" customHeight="1" x14ac:dyDescent="0.25">
      <c r="A13555" s="1114"/>
      <c r="B13555" s="1115"/>
      <c r="C13555" s="1116"/>
      <c r="D13555" s="1117"/>
      <c r="E13555" s="1116"/>
      <c r="F13555" s="1116"/>
      <c r="G13555" s="1116"/>
      <c r="H13555" s="1118"/>
      <c r="I13555" s="897"/>
    </row>
    <row r="13556" spans="1:9" ht="15.75" customHeight="1" x14ac:dyDescent="0.25">
      <c r="A13556" s="1119" t="s">
        <v>72</v>
      </c>
      <c r="B13556" s="1119"/>
      <c r="C13556" s="1119"/>
      <c r="D13556" s="1119"/>
      <c r="E13556" s="1119"/>
      <c r="F13556" s="1119"/>
      <c r="G13556" s="1119"/>
      <c r="H13556" s="1119"/>
    </row>
    <row r="13557" spans="1:9" ht="15.75" customHeight="1" x14ac:dyDescent="0.25">
      <c r="A13557" s="76"/>
      <c r="B13557" s="909"/>
      <c r="C13557" s="909"/>
      <c r="D13557" s="910"/>
      <c r="E13557" s="76" t="s">
        <v>60</v>
      </c>
      <c r="F13557" s="76"/>
      <c r="G13557" s="17"/>
      <c r="H13557" s="25"/>
    </row>
    <row r="13558" spans="1:9" ht="15.75" customHeight="1" x14ac:dyDescent="0.25">
      <c r="A13558" s="76"/>
      <c r="B13558" s="909"/>
      <c r="C13558" s="909"/>
      <c r="D13558" s="910"/>
      <c r="E13558" s="76"/>
      <c r="F13558" s="76"/>
      <c r="G13558" s="17"/>
      <c r="H13558" s="25"/>
    </row>
    <row r="13559" spans="1:9" ht="15.75" customHeight="1" x14ac:dyDescent="0.25">
      <c r="A13559" s="76"/>
      <c r="B13559" s="909"/>
      <c r="C13559" s="909"/>
      <c r="D13559" s="910"/>
      <c r="E13559" s="76"/>
      <c r="F13559" s="76"/>
      <c r="G13559" s="17"/>
      <c r="H13559" s="25"/>
    </row>
    <row r="13560" spans="1:9" ht="15.75" customHeight="1" x14ac:dyDescent="0.25">
      <c r="A13560" s="76"/>
      <c r="B13560" s="909"/>
      <c r="C13560" s="909"/>
      <c r="D13560" s="910"/>
      <c r="E13560" s="76" t="s">
        <v>61</v>
      </c>
      <c r="F13560" s="76"/>
      <c r="G13560" s="17"/>
      <c r="H13560" s="25"/>
    </row>
    <row r="13561" spans="1:9" ht="15.75" customHeight="1" x14ac:dyDescent="0.25">
      <c r="A13561" s="76"/>
      <c r="B13561" s="909"/>
      <c r="C13561" s="909"/>
      <c r="D13561" s="910"/>
      <c r="E13561" s="76"/>
      <c r="F13561" s="76"/>
      <c r="G13561" s="17"/>
      <c r="H13561" s="25"/>
    </row>
    <row r="13562" spans="1:9" ht="15.75" customHeight="1" x14ac:dyDescent="0.25">
      <c r="A13562" s="76"/>
      <c r="B13562" s="909"/>
      <c r="C13562" s="909"/>
      <c r="D13562" s="910"/>
      <c r="E13562" s="76"/>
      <c r="F13562" s="76"/>
      <c r="G13562" s="17"/>
      <c r="H13562" s="25"/>
    </row>
    <row r="13563" spans="1:9" ht="15.75" customHeight="1" x14ac:dyDescent="0.25">
      <c r="A13563" s="36" t="s">
        <v>21</v>
      </c>
      <c r="B13563" s="36"/>
      <c r="C13563" s="36"/>
      <c r="D13563" s="36"/>
      <c r="E13563" s="36"/>
      <c r="F13563" s="36"/>
      <c r="G13563" s="36"/>
      <c r="H13563" s="36"/>
      <c r="I13563" s="36"/>
    </row>
    <row r="13564" spans="1:9" ht="15.75" customHeight="1" x14ac:dyDescent="0.25">
      <c r="D13564" s="9"/>
      <c r="H13564" s="9"/>
    </row>
    <row r="13565" spans="1:9" ht="15.75" customHeight="1" x14ac:dyDescent="0.25">
      <c r="A13565" s="17" t="s">
        <v>28</v>
      </c>
      <c r="B13565" s="17"/>
      <c r="C13565" s="86"/>
      <c r="D13565" s="18"/>
      <c r="E13565" s="17"/>
      <c r="G13565" s="19" t="s">
        <v>24</v>
      </c>
      <c r="H13565" s="21" t="s">
        <v>1663</v>
      </c>
    </row>
    <row r="13566" spans="1:9" ht="15.75" customHeight="1" x14ac:dyDescent="0.25">
      <c r="A13566" s="17" t="inlineStr">
        <is>
          <t>Dealer-004</t>
        </is>
      </c>
      <c r="B13566" s="17"/>
      <c r="C13566" s="86"/>
      <c r="D13566" s="18"/>
      <c r="E13566" s="17"/>
      <c r="G13566" s="19" t="s">
        <v>29</v>
      </c>
      <c r="H13566" s="17" t="s">
        <v>1664</v>
      </c>
    </row>
    <row r="13567" spans="1:9" ht="15.75" customHeight="1" x14ac:dyDescent="0.25">
      <c r="A13567" s="17" t="inlineStr">
        <is>
          <t>Address line (redacted)</t>
        </is>
      </c>
      <c r="B13567" s="17"/>
      <c r="C13567" s="138"/>
      <c r="D13567" s="138"/>
      <c r="E13567" s="138"/>
      <c r="F13567" s="18"/>
      <c r="G13567" s="17"/>
      <c r="H13567" s="25"/>
    </row>
    <row r="13568" spans="1:9" ht="15.75" customHeight="1" x14ac:dyDescent="0.25">
      <c r="A13568" s="17" t="inlineStr">
        <is>
          <t>Address line (redacted)</t>
        </is>
      </c>
      <c r="B13568" s="17"/>
      <c r="C13568" s="138"/>
      <c r="D13568" s="138"/>
      <c r="E13568" s="138"/>
      <c r="F13568" s="18"/>
      <c r="G13568" s="17"/>
      <c r="H13568" s="25"/>
    </row>
    <row r="13569" spans="1:15" ht="15.75" customHeight="1" x14ac:dyDescent="0.25">
      <c r="A13569" s="17"/>
      <c r="B13569" s="17"/>
      <c r="C13569" s="199"/>
      <c r="D13569" s="199"/>
      <c r="E13569" s="199"/>
      <c r="F13569" s="18"/>
      <c r="G13569" s="17"/>
      <c r="H13569" s="25"/>
    </row>
    <row r="13570" spans="1:15" ht="15.75" customHeight="1" x14ac:dyDescent="0.25">
      <c r="A13570" s="17"/>
      <c r="B13570" s="17"/>
      <c r="C13570" s="36" t="inlineStr">
        <is>
          <t>ATTN: Contact-006</t>
        </is>
      </c>
      <c r="D13570" s="9"/>
      <c r="F13570" s="18"/>
      <c r="G13570" s="17"/>
      <c r="H13570" s="25"/>
    </row>
    <row r="13571" spans="1:15" ht="15.75" customHeight="1" x14ac:dyDescent="0.25">
      <c r="A13571" s="36" t="inlineStr">
        <is>
          <t>Dealer-021</t>
        </is>
      </c>
      <c r="B13571" s="17"/>
      <c r="D13571" s="9"/>
      <c r="F13571" s="18"/>
      <c r="G13571" s="17"/>
      <c r="H13571" s="25"/>
    </row>
    <row r="13572" spans="1:15" ht="15.75" customHeight="1" x14ac:dyDescent="0.25">
      <c r="A13572" s="6" t="inlineStr">
        <is>
          <t>Address line (redacted)</t>
        </is>
      </c>
      <c r="B13572" s="17"/>
      <c r="D13572" s="9"/>
      <c r="F13572" s="18"/>
      <c r="G13572" s="17"/>
      <c r="H13572" s="25"/>
    </row>
    <row r="13573" spans="1:15" ht="15.75" customHeight="1" x14ac:dyDescent="0.25">
      <c r="C13573" s="1128"/>
      <c r="D13573" s="1128"/>
      <c r="E13573" s="1128"/>
      <c r="F13573" s="18"/>
      <c r="G13573" s="17"/>
      <c r="H13573" s="25"/>
    </row>
    <row r="13574" spans="1:15" ht="15.75" customHeight="1" x14ac:dyDescent="0.25">
      <c r="A13574" s="17" t="s">
        <v>34</v>
      </c>
      <c r="B13574" s="17"/>
      <c r="C13574" s="17"/>
      <c r="D13574" s="18"/>
      <c r="E13574" s="17"/>
      <c r="F13574" s="18"/>
      <c r="G13574" s="17"/>
      <c r="H13574" s="25"/>
    </row>
    <row r="13575" spans="1:15" ht="15.75" customHeight="1" x14ac:dyDescent="0.25">
      <c r="A13575" s="17" t="s">
        <v>35</v>
      </c>
      <c r="B13575" s="17"/>
      <c r="C13575" s="17"/>
      <c r="D13575" s="18"/>
      <c r="E13575" s="17"/>
      <c r="F13575" s="18"/>
      <c r="G13575" s="17"/>
      <c r="H13575" s="25"/>
    </row>
    <row r="13576" spans="1:15" ht="15.75" customHeight="1" x14ac:dyDescent="0.25">
      <c r="A13576" s="17" t="s">
        <v>36</v>
      </c>
      <c r="B13576" s="17"/>
      <c r="C13576" s="17"/>
      <c r="D13576" s="18"/>
      <c r="E13576" s="17"/>
      <c r="F13576" s="18"/>
      <c r="G13576" s="17"/>
      <c r="H13576" s="25"/>
    </row>
    <row r="13577" spans="1:15" ht="15.75" customHeight="1" x14ac:dyDescent="0.25">
      <c r="A13577" s="1105" t="s">
        <v>37</v>
      </c>
      <c r="B13577" s="1106" t="s">
        <v>38</v>
      </c>
      <c r="C13577" s="1106" t="s">
        <v>2224</v>
      </c>
      <c r="D13577" s="1107" t="s">
        <v>39</v>
      </c>
      <c r="E13577" s="1108" t="s">
        <v>40</v>
      </c>
      <c r="F13577" s="1106" t="s">
        <v>2077</v>
      </c>
      <c r="G13577" s="1109" t="s">
        <v>41</v>
      </c>
      <c r="H13577" s="1106" t="s">
        <v>42</v>
      </c>
      <c r="I13577" s="1110" t="s">
        <v>43</v>
      </c>
    </row>
    <row r="13578" spans="1:15" ht="15.75" customHeight="1" x14ac:dyDescent="0.25">
      <c r="A13578" s="524"/>
      <c r="B13578" s="1129" t="s">
        <v>44</v>
      </c>
      <c r="C13578" s="1130"/>
      <c r="D13578" s="106"/>
      <c r="E13578" s="106"/>
      <c r="F13578" s="699"/>
      <c r="G13578" s="525"/>
      <c r="H13578" s="106"/>
      <c r="I13578" s="961"/>
    </row>
    <row r="13579" spans="1:15" ht="15.75" customHeight="1" x14ac:dyDescent="0.25">
      <c r="A13579" s="294">
        <v>1</v>
      </c>
      <c r="B13579" s="300" t="s">
        <v>2208</v>
      </c>
      <c r="C13579" s="1000" t="s">
        <v>366</v>
      </c>
      <c r="D13579" s="300">
        <v>5</v>
      </c>
      <c r="E13579" s="300">
        <v>5</v>
      </c>
      <c r="F13579" s="301" t="s">
        <v>2203</v>
      </c>
      <c r="G13579" s="296">
        <v>23</v>
      </c>
      <c r="H13579" s="300">
        <v>1</v>
      </c>
      <c r="I13579" s="1137">
        <f>+H13579*G13579</f>
      </c>
      <c r="J13579" s="1138"/>
      <c r="K13579" s="1138"/>
      <c r="L13579" s="1138"/>
      <c r="M13579" s="1138"/>
      <c r="N13579" s="1138"/>
      <c r="O13579" s="1138"/>
    </row>
    <row r="13580" spans="1:15" ht="15.75" customHeight="1" x14ac:dyDescent="0.25">
      <c r="A13580" s="294">
        <v>2</v>
      </c>
      <c r="B13580" s="300" t="s">
        <v>2208</v>
      </c>
      <c r="C13580" s="1000" t="s">
        <v>366</v>
      </c>
      <c r="D13580" s="300"/>
      <c r="E13580" s="300"/>
      <c r="F13580" s="301"/>
      <c r="G13580" s="296">
        <v>2</v>
      </c>
      <c r="H13580" s="1093" t="s">
        <v>571</v>
      </c>
      <c r="I13580" s="1137"/>
      <c r="J13580" s="1138"/>
      <c r="K13580" s="1138"/>
      <c r="L13580" s="1138"/>
      <c r="M13580" s="1138"/>
      <c r="N13580" s="1138"/>
      <c r="O13580" s="1138"/>
    </row>
    <row r="13581" spans="1:15" ht="15.75" customHeight="1" x14ac:dyDescent="0.25">
      <c r="A13581" s="294">
        <v>3</v>
      </c>
      <c r="B13581" s="300" t="s">
        <v>149</v>
      </c>
      <c r="C13581" s="1000" t="s">
        <v>371</v>
      </c>
      <c r="D13581" s="300">
        <v>5</v>
      </c>
      <c r="E13581" s="300">
        <v>5</v>
      </c>
      <c r="F13581" s="301" t="s">
        <v>2203</v>
      </c>
      <c r="G13581" s="296">
        <v>23</v>
      </c>
      <c r="H13581" s="300">
        <v>1</v>
      </c>
      <c r="I13581" s="1137">
        <f>+H13581*G13581</f>
      </c>
      <c r="J13581" s="1138"/>
      <c r="K13581" s="1138"/>
      <c r="L13581" s="1138"/>
      <c r="M13581" s="1138"/>
      <c r="N13581" s="1138"/>
      <c r="O13581" s="1138"/>
    </row>
    <row r="13582" spans="1:15" ht="15.75" customHeight="1" x14ac:dyDescent="0.25">
      <c r="A13582" s="294">
        <v>4</v>
      </c>
      <c r="B13582" s="300" t="s">
        <v>149</v>
      </c>
      <c r="C13582" s="1000" t="s">
        <v>371</v>
      </c>
      <c r="D13582" s="300"/>
      <c r="E13582" s="300"/>
      <c r="F13582" s="301"/>
      <c r="G13582" s="296">
        <v>2</v>
      </c>
      <c r="H13582" s="1093" t="s">
        <v>571</v>
      </c>
      <c r="I13582" s="1137"/>
      <c r="J13582" s="1138"/>
      <c r="K13582" s="1138"/>
      <c r="L13582" s="1138"/>
      <c r="M13582" s="1138"/>
      <c r="N13582" s="1138"/>
      <c r="O13582" s="1138"/>
    </row>
    <row r="13583" spans="1:15" ht="15.75" customHeight="1" x14ac:dyDescent="0.25">
      <c r="A13583" s="294">
        <v>5</v>
      </c>
      <c r="B13583" s="300" t="s">
        <v>153</v>
      </c>
      <c r="C13583" s="1049" t="s">
        <v>1764</v>
      </c>
      <c r="D13583" s="340">
        <v>3</v>
      </c>
      <c r="E13583" s="300">
        <v>5</v>
      </c>
      <c r="F13583" s="1139" t="s">
        <v>2205</v>
      </c>
      <c r="G13583" s="1140">
        <v>13.25</v>
      </c>
      <c r="H13583" s="300">
        <v>1</v>
      </c>
      <c r="I13583" s="1137">
        <f>+H13583*G13583</f>
      </c>
      <c r="J13583" s="1138"/>
      <c r="K13583" s="1138"/>
      <c r="L13583" s="1138"/>
      <c r="M13583" s="1138"/>
      <c r="N13583" s="1138"/>
      <c r="O13583" s="1138"/>
    </row>
    <row r="13584" spans="1:15" ht="15.75" customHeight="1" x14ac:dyDescent="0.25">
      <c r="A13584" s="294">
        <v>6</v>
      </c>
      <c r="B13584" s="300" t="s">
        <v>153</v>
      </c>
      <c r="C13584" s="1049" t="s">
        <v>1764</v>
      </c>
      <c r="D13584" s="340"/>
      <c r="E13584" s="300"/>
      <c r="F13584" s="1139"/>
      <c r="G13584" s="1141">
        <v>1.75</v>
      </c>
      <c r="H13584" s="1093" t="s">
        <v>571</v>
      </c>
      <c r="I13584" s="1137"/>
      <c r="J13584" s="1138"/>
      <c r="K13584" s="1138"/>
      <c r="L13584" s="1138"/>
      <c r="M13584" s="1138"/>
      <c r="N13584" s="1138"/>
      <c r="O13584" s="1138"/>
    </row>
    <row r="13585" spans="1:15" ht="15.75" customHeight="1" x14ac:dyDescent="0.25">
      <c r="A13585" s="294">
        <v>7</v>
      </c>
      <c r="B13585" s="1000" t="s">
        <v>2235</v>
      </c>
      <c r="C13585" s="1000" t="s">
        <v>377</v>
      </c>
      <c r="D13585" s="340">
        <v>5</v>
      </c>
      <c r="E13585" s="300">
        <v>5</v>
      </c>
      <c r="F13585" s="157" t="s">
        <v>2079</v>
      </c>
      <c r="G13585" s="1140">
        <v>21</v>
      </c>
      <c r="H13585" s="300">
        <v>1</v>
      </c>
      <c r="I13585" s="1137">
        <f>+H13585*G13585</f>
      </c>
      <c r="J13585" s="1138"/>
      <c r="K13585" s="1138"/>
      <c r="L13585" s="1138"/>
      <c r="M13585" s="1138"/>
      <c r="N13585" s="1138"/>
      <c r="O13585" s="1138"/>
    </row>
    <row r="13586" spans="1:15" ht="15.75" customHeight="1" x14ac:dyDescent="0.25">
      <c r="A13586" s="294">
        <v>8</v>
      </c>
      <c r="B13586" s="1000" t="s">
        <v>2236</v>
      </c>
      <c r="C13586" s="1000" t="s">
        <v>377</v>
      </c>
      <c r="D13586" s="340"/>
      <c r="E13586" s="300"/>
      <c r="F13586" s="157"/>
      <c r="G13586" s="1140">
        <v>4</v>
      </c>
      <c r="H13586" s="1093" t="s">
        <v>571</v>
      </c>
      <c r="I13586" s="1137"/>
      <c r="J13586" s="1138"/>
      <c r="K13586" s="1138"/>
      <c r="L13586" s="1138"/>
      <c r="M13586" s="1138"/>
      <c r="N13586" s="1138"/>
      <c r="O13586" s="1138"/>
    </row>
    <row r="13587" spans="1:15" ht="15.75" customHeight="1" x14ac:dyDescent="0.25">
      <c r="A13587" s="294">
        <v>9</v>
      </c>
      <c r="B13587" s="300" t="s">
        <v>159</v>
      </c>
      <c r="C13587" s="1000" t="s">
        <v>380</v>
      </c>
      <c r="D13587" s="340">
        <v>6</v>
      </c>
      <c r="E13587" s="300">
        <v>5</v>
      </c>
      <c r="F13587" s="1139" t="s">
        <v>2205</v>
      </c>
      <c r="G13587" s="1140">
        <f>13.25*2</f>
      </c>
      <c r="H13587" s="300">
        <v>1</v>
      </c>
      <c r="I13587" s="1137">
        <f>+H13587*G13587</f>
      </c>
      <c r="J13587" s="1138"/>
      <c r="K13587" s="1138"/>
      <c r="L13587" s="1138"/>
      <c r="M13587" s="1138"/>
      <c r="N13587" s="1138"/>
      <c r="O13587" s="1138"/>
    </row>
    <row r="13588" spans="1:15" ht="15.75" customHeight="1" x14ac:dyDescent="0.25">
      <c r="A13588" s="294">
        <v>10</v>
      </c>
      <c r="B13588" s="300" t="s">
        <v>159</v>
      </c>
      <c r="C13588" s="1000" t="s">
        <v>380</v>
      </c>
      <c r="D13588" s="340"/>
      <c r="E13588" s="300"/>
      <c r="F13588" s="1139"/>
      <c r="G13588" s="1141">
        <f>1.75*2</f>
      </c>
      <c r="H13588" s="1093" t="s">
        <v>571</v>
      </c>
      <c r="I13588" s="1137"/>
      <c r="J13588" s="1138"/>
      <c r="K13588" s="1138"/>
      <c r="L13588" s="1138"/>
      <c r="M13588" s="1138"/>
      <c r="N13588" s="1138"/>
      <c r="O13588" s="1138"/>
    </row>
    <row r="13589" spans="1:15" ht="15.75" customHeight="1" x14ac:dyDescent="0.25">
      <c r="A13589" s="294">
        <v>11</v>
      </c>
      <c r="B13589" s="300" t="s">
        <v>162</v>
      </c>
      <c r="C13589" s="1000" t="s">
        <v>383</v>
      </c>
      <c r="D13589" s="340">
        <v>5</v>
      </c>
      <c r="E13589" s="300">
        <v>5</v>
      </c>
      <c r="F13589" s="301" t="s">
        <v>2079</v>
      </c>
      <c r="G13589" s="1140">
        <v>21</v>
      </c>
      <c r="H13589" s="300">
        <v>1</v>
      </c>
      <c r="I13589" s="1137">
        <f>+H13589*G13589</f>
      </c>
      <c r="J13589" s="1138"/>
      <c r="K13589" s="1138"/>
      <c r="L13589" s="1138"/>
      <c r="M13589" s="1138"/>
      <c r="N13589" s="1138"/>
      <c r="O13589" s="1138"/>
    </row>
    <row r="13590" spans="1:15" ht="15.75" customHeight="1" x14ac:dyDescent="0.25">
      <c r="A13590" s="294">
        <v>12</v>
      </c>
      <c r="B13590" s="300" t="s">
        <v>162</v>
      </c>
      <c r="C13590" s="1000" t="s">
        <v>383</v>
      </c>
      <c r="D13590" s="340"/>
      <c r="E13590" s="300"/>
      <c r="F13590" s="301"/>
      <c r="G13590" s="1141">
        <v>4</v>
      </c>
      <c r="H13590" s="1093" t="s">
        <v>571</v>
      </c>
      <c r="I13590" s="1137"/>
      <c r="J13590" s="1138"/>
      <c r="K13590" s="1138"/>
      <c r="L13590" s="1138"/>
      <c r="M13590" s="1138"/>
      <c r="N13590" s="1138"/>
      <c r="O13590" s="1138"/>
    </row>
    <row r="13591" spans="1:15" ht="15.75" customHeight="1" x14ac:dyDescent="0.25">
      <c r="A13591" s="294">
        <v>13</v>
      </c>
      <c r="B13591" s="300" t="s">
        <v>2237</v>
      </c>
      <c r="C13591" s="1000" t="s">
        <v>401</v>
      </c>
      <c r="D13591" s="340">
        <v>3</v>
      </c>
      <c r="E13591" s="300">
        <v>5</v>
      </c>
      <c r="F13591" s="1139" t="s">
        <v>2205</v>
      </c>
      <c r="G13591" s="1140">
        <v>13.25</v>
      </c>
      <c r="H13591" s="300">
        <v>1</v>
      </c>
      <c r="I13591" s="1137">
        <f>+H13591*G13591</f>
      </c>
      <c r="J13591" s="1138"/>
      <c r="K13591" s="1138"/>
      <c r="L13591" s="1138"/>
      <c r="M13591" s="1138"/>
      <c r="N13591" s="1138"/>
      <c r="O13591" s="1138"/>
    </row>
    <row r="13592" spans="1:15" ht="15.75" customHeight="1" x14ac:dyDescent="0.25">
      <c r="A13592" s="294">
        <v>14</v>
      </c>
      <c r="B13592" s="300" t="s">
        <v>2237</v>
      </c>
      <c r="C13592" s="1000" t="s">
        <v>401</v>
      </c>
      <c r="D13592" s="340"/>
      <c r="E13592" s="300"/>
      <c r="F13592" s="1139"/>
      <c r="G13592" s="1141">
        <v>1.75</v>
      </c>
      <c r="H13592" s="1093" t="s">
        <v>571</v>
      </c>
      <c r="I13592" s="1137"/>
      <c r="J13592" s="1138"/>
      <c r="K13592" s="1138"/>
      <c r="L13592" s="1138"/>
      <c r="M13592" s="1138"/>
      <c r="N13592" s="1138"/>
      <c r="O13592" s="1138"/>
    </row>
    <row r="13593" spans="1:15" ht="15.75" customHeight="1" x14ac:dyDescent="0.25">
      <c r="A13593" s="294">
        <v>15</v>
      </c>
      <c r="B13593" s="300" t="s">
        <v>181</v>
      </c>
      <c r="C13593" s="1000" t="s">
        <v>403</v>
      </c>
      <c r="D13593" s="340">
        <v>5</v>
      </c>
      <c r="E13593" s="300">
        <v>5</v>
      </c>
      <c r="F13593" s="301" t="s">
        <v>2079</v>
      </c>
      <c r="G13593" s="1140">
        <v>21</v>
      </c>
      <c r="H13593" s="300">
        <v>1</v>
      </c>
      <c r="I13593" s="1137">
        <f>+H13593*G13593</f>
      </c>
      <c r="J13593" s="1138"/>
      <c r="K13593" s="1138"/>
      <c r="L13593" s="1138"/>
      <c r="M13593" s="1138"/>
      <c r="N13593" s="1138"/>
      <c r="O13593" s="1138"/>
    </row>
    <row r="13594" spans="1:15" ht="15.75" customHeight="1" x14ac:dyDescent="0.25">
      <c r="A13594" s="294">
        <v>16</v>
      </c>
      <c r="B13594" s="300" t="s">
        <v>181</v>
      </c>
      <c r="C13594" s="1000" t="s">
        <v>403</v>
      </c>
      <c r="D13594" s="340"/>
      <c r="E13594" s="300"/>
      <c r="F13594" s="301"/>
      <c r="G13594" s="1141">
        <v>4</v>
      </c>
      <c r="H13594" s="1093" t="s">
        <v>571</v>
      </c>
      <c r="I13594" s="1137"/>
      <c r="J13594" s="1138"/>
      <c r="K13594" s="1138"/>
      <c r="L13594" s="1138"/>
      <c r="M13594" s="1138"/>
      <c r="N13594" s="1138"/>
      <c r="O13594" s="1138"/>
    </row>
    <row r="13595" spans="1:15" ht="15.75" customHeight="1" x14ac:dyDescent="0.25">
      <c r="A13595" s="294">
        <v>17</v>
      </c>
      <c r="B13595" s="300" t="s">
        <v>2238</v>
      </c>
      <c r="C13595" s="1000" t="s">
        <v>404</v>
      </c>
      <c r="D13595" s="340">
        <v>1</v>
      </c>
      <c r="E13595" s="300">
        <v>5</v>
      </c>
      <c r="F13595" s="1139" t="s">
        <v>2205</v>
      </c>
      <c r="G13595" s="1140">
        <v>5</v>
      </c>
      <c r="H13595" s="300">
        <v>1</v>
      </c>
      <c r="I13595" s="1137">
        <f t="shared" ref="I13595:I13596" si="498">+H13595*G13595</f>
      </c>
      <c r="J13595" s="1138"/>
      <c r="K13595" s="1138"/>
      <c r="L13595" s="1138"/>
      <c r="M13595" s="1138"/>
      <c r="N13595" s="1138"/>
      <c r="O13595" s="1138"/>
    </row>
    <row r="13596" spans="1:15" ht="15.75" customHeight="1" x14ac:dyDescent="0.25">
      <c r="A13596" s="294">
        <v>18</v>
      </c>
      <c r="B13596" s="1000" t="s">
        <v>172</v>
      </c>
      <c r="C13596" s="1000" t="s">
        <v>394</v>
      </c>
      <c r="D13596" s="340">
        <v>5</v>
      </c>
      <c r="E13596" s="300">
        <v>5</v>
      </c>
      <c r="F13596" s="301" t="s">
        <v>2079</v>
      </c>
      <c r="G13596" s="1140">
        <v>21</v>
      </c>
      <c r="H13596" s="300">
        <v>1</v>
      </c>
      <c r="I13596" s="1137">
        <f t="shared" si="498"/>
      </c>
      <c r="J13596" s="1138"/>
      <c r="K13596" s="1138"/>
      <c r="L13596" s="1138"/>
      <c r="M13596" s="1138"/>
      <c r="N13596" s="1138"/>
      <c r="O13596" s="1138"/>
    </row>
    <row r="13597" spans="1:15" ht="15.75" customHeight="1" x14ac:dyDescent="0.25">
      <c r="A13597" s="294">
        <v>19</v>
      </c>
      <c r="B13597" s="1000" t="s">
        <v>172</v>
      </c>
      <c r="C13597" s="1000" t="s">
        <v>394</v>
      </c>
      <c r="D13597" s="340"/>
      <c r="E13597" s="300"/>
      <c r="F13597" s="301"/>
      <c r="G13597" s="1141">
        <v>4</v>
      </c>
      <c r="H13597" s="1093" t="s">
        <v>571</v>
      </c>
      <c r="I13597" s="1137"/>
      <c r="J13597" s="1138"/>
      <c r="K13597" s="1138"/>
      <c r="L13597" s="1138"/>
      <c r="M13597" s="1138"/>
      <c r="N13597" s="1138"/>
      <c r="O13597" s="1138"/>
    </row>
    <row r="13598" spans="1:15" ht="15.75" customHeight="1" x14ac:dyDescent="0.25">
      <c r="A13598" s="294">
        <v>20</v>
      </c>
      <c r="B13598" s="1000" t="s">
        <v>573</v>
      </c>
      <c r="C13598" s="1000" t="s">
        <v>396</v>
      </c>
      <c r="D13598" s="340">
        <v>5</v>
      </c>
      <c r="E13598" s="300">
        <v>5</v>
      </c>
      <c r="F13598" s="301" t="s">
        <v>2079</v>
      </c>
      <c r="G13598" s="1140">
        <v>21</v>
      </c>
      <c r="H13598" s="300">
        <v>1</v>
      </c>
      <c r="I13598" s="1137">
        <f>+H13598*G13598</f>
      </c>
      <c r="J13598" s="1138"/>
      <c r="K13598" s="1138"/>
      <c r="L13598" s="1138"/>
      <c r="M13598" s="1138"/>
      <c r="N13598" s="1138"/>
      <c r="O13598" s="1138"/>
    </row>
    <row r="13599" spans="1:15" ht="15.75" customHeight="1" x14ac:dyDescent="0.25">
      <c r="A13599" s="294">
        <v>21</v>
      </c>
      <c r="B13599" s="1142" t="s">
        <v>573</v>
      </c>
      <c r="C13599" s="1142" t="s">
        <v>396</v>
      </c>
      <c r="D13599" s="340"/>
      <c r="E13599" s="300"/>
      <c r="F13599" s="301"/>
      <c r="G13599" s="1141">
        <v>4</v>
      </c>
      <c r="H13599" s="1093" t="s">
        <v>571</v>
      </c>
      <c r="I13599" s="1137"/>
      <c r="J13599" s="1138"/>
      <c r="K13599" s="1138"/>
      <c r="L13599" s="1138"/>
      <c r="M13599" s="1138"/>
      <c r="N13599" s="1138"/>
      <c r="O13599" s="1138"/>
    </row>
    <row r="13600" spans="1:15" ht="15.75" customHeight="1" x14ac:dyDescent="0.25">
      <c r="A13600" s="294"/>
      <c r="B13600" s="1143" t="s">
        <v>564</v>
      </c>
      <c r="C13600" s="1143"/>
      <c r="D13600" s="340"/>
      <c r="E13600" s="340"/>
      <c r="F13600" s="1144"/>
      <c r="G13600" s="1140"/>
      <c r="H13600" s="340"/>
      <c r="I13600" s="1145"/>
      <c r="J13600" s="1138"/>
      <c r="K13600" s="1138"/>
      <c r="L13600" s="1138"/>
      <c r="M13600" s="1138"/>
      <c r="N13600" s="1138"/>
      <c r="O13600" s="1138"/>
    </row>
    <row r="13601" spans="1:15" ht="15.75" customHeight="1" x14ac:dyDescent="0.25">
      <c r="A13601" s="294">
        <v>22</v>
      </c>
      <c r="B13601" s="1000" t="s">
        <v>1052</v>
      </c>
      <c r="C13601" s="1142"/>
      <c r="D13601" s="340">
        <v>8</v>
      </c>
      <c r="E13601" s="340">
        <v>2</v>
      </c>
      <c r="F13601" s="1146">
        <v>0</v>
      </c>
      <c r="G13601" s="1140">
        <f>+E13601*D13601</f>
      </c>
      <c r="H13601" s="300">
        <v>1</v>
      </c>
      <c r="I13601" s="1137">
        <f>+H13601*G13601</f>
      </c>
      <c r="J13601" s="1138"/>
      <c r="K13601" s="1138"/>
      <c r="L13601" s="1138"/>
      <c r="M13601" s="1138"/>
      <c r="N13601" s="1138"/>
      <c r="O13601" s="1138"/>
    </row>
    <row r="13602" spans="1:15" ht="11.25" customHeight="1" x14ac:dyDescent="0.25">
      <c r="A13602" s="294"/>
      <c r="B13602" s="1147" t="s">
        <v>2239</v>
      </c>
      <c r="C13602" s="1148"/>
      <c r="D13602" s="340"/>
      <c r="E13602" s="340"/>
      <c r="F13602" s="1144"/>
      <c r="G13602" s="1140"/>
      <c r="H13602" s="340"/>
      <c r="I13602" s="1145"/>
      <c r="J13602" s="1138"/>
      <c r="K13602" s="1138"/>
      <c r="L13602" s="1138"/>
      <c r="M13602" s="1138"/>
      <c r="N13602" s="1138"/>
      <c r="O13602" s="1138"/>
    </row>
    <row r="13603" spans="1:15" ht="15.75" customHeight="1" x14ac:dyDescent="0.25">
      <c r="A13603" s="294"/>
      <c r="B13603" s="1149"/>
      <c r="C13603" s="1150"/>
      <c r="D13603" s="340"/>
      <c r="E13603" s="340"/>
      <c r="F13603" s="1144"/>
      <c r="G13603" s="1140"/>
      <c r="H13603" s="340"/>
      <c r="I13603" s="1145"/>
      <c r="J13603" s="1138"/>
      <c r="K13603" s="1138"/>
      <c r="L13603" s="1138"/>
      <c r="M13603" s="1138"/>
      <c r="N13603" s="1138"/>
      <c r="O13603" s="1138"/>
    </row>
    <row r="13604" spans="1:15" ht="15.75" customHeight="1" x14ac:dyDescent="0.25">
      <c r="A13604" s="294"/>
      <c r="B13604" s="1151"/>
      <c r="C13604" s="1152"/>
      <c r="D13604" s="340"/>
      <c r="E13604" s="340"/>
      <c r="F13604" s="1144"/>
      <c r="G13604" s="1140"/>
      <c r="H13604" s="340"/>
      <c r="I13604" s="1145"/>
      <c r="J13604" s="1138"/>
      <c r="K13604" s="1138"/>
      <c r="L13604" s="1138"/>
      <c r="M13604" s="1138"/>
      <c r="N13604" s="1138"/>
      <c r="O13604" s="1138"/>
    </row>
    <row r="13605" spans="1:15" ht="15.75" customHeight="1" x14ac:dyDescent="0.25">
      <c r="A13605" s="524"/>
      <c r="B13605" s="651"/>
      <c r="C13605" s="247"/>
      <c r="D13605" s="247"/>
      <c r="E13605" s="247"/>
      <c r="F13605" s="679"/>
      <c r="G13605" s="679"/>
      <c r="H13605" s="247"/>
      <c r="I13605" s="730"/>
    </row>
    <row r="13606" spans="1:15" ht="15.75" customHeight="1" x14ac:dyDescent="0.25">
      <c r="A13606" s="116"/>
      <c r="B13606" s="117"/>
      <c r="C13606" s="118" t="s">
        <v>58</v>
      </c>
      <c r="D13606" s="121">
        <f>SUM(D13579:D13605)</f>
      </c>
      <c r="E13606" s="119"/>
      <c r="F13606" s="1113"/>
      <c r="G13606" s="119"/>
      <c r="H13606" s="120"/>
      <c r="I13606" s="121">
        <f>SUM(I13579:I13605)</f>
      </c>
    </row>
    <row r="13607" spans="1:15" ht="15.75" customHeight="1" x14ac:dyDescent="0.25">
      <c r="A13607" s="1114"/>
      <c r="B13607" s="1115"/>
      <c r="C13607" s="1116"/>
      <c r="D13607" s="1117"/>
      <c r="E13607" s="1116"/>
      <c r="F13607" s="1116"/>
      <c r="G13607" s="1116"/>
      <c r="H13607" s="1118"/>
      <c r="I13607" s="897"/>
    </row>
    <row r="13608" spans="1:15" ht="15.75" customHeight="1" x14ac:dyDescent="0.25">
      <c r="A13608" s="1119" t="s">
        <v>72</v>
      </c>
      <c r="B13608" s="1119"/>
      <c r="C13608" s="1119"/>
      <c r="D13608" s="1119"/>
      <c r="E13608" s="76" t="s">
        <v>60</v>
      </c>
      <c r="F13608" s="1119"/>
      <c r="G13608" s="1119"/>
      <c r="H13608" s="1119"/>
    </row>
    <row r="13609" spans="1:15" ht="15.75" customHeight="1" x14ac:dyDescent="0.25">
      <c r="A13609" s="76"/>
      <c r="B13609" s="909"/>
      <c r="C13609" s="909"/>
      <c r="D13609" s="910"/>
      <c r="E13609" s="76"/>
      <c r="F13609" s="76"/>
      <c r="G13609" s="17"/>
      <c r="H13609" s="25"/>
    </row>
    <row r="13610" spans="1:15" ht="15.75" customHeight="1" x14ac:dyDescent="0.25">
      <c r="A13610" s="76"/>
      <c r="B13610" s="909"/>
      <c r="C13610" s="909"/>
      <c r="D13610" s="910"/>
      <c r="E13610" s="76" t="s">
        <v>61</v>
      </c>
      <c r="F13610" s="76"/>
      <c r="G13610" s="17"/>
      <c r="H13610" s="25"/>
    </row>
    <row r="13611" spans="1:15" ht="15.75" customHeight="1" x14ac:dyDescent="0.25">
      <c r="A13611" s="76"/>
      <c r="B13611" s="909"/>
      <c r="C13611" s="909"/>
      <c r="D13611" s="910"/>
      <c r="E13611" s="76"/>
      <c r="F13611" s="76"/>
      <c r="G13611" s="17"/>
      <c r="H13611" s="25"/>
    </row>
    <row r="13612" spans="1:15" ht="15.75" customHeight="1" x14ac:dyDescent="0.25">
      <c r="A13612" s="76"/>
      <c r="B13612" s="909"/>
      <c r="C13612" s="909"/>
      <c r="D13612" s="910"/>
      <c r="E13612" s="76"/>
      <c r="F13612" s="76"/>
      <c r="G13612" s="17"/>
      <c r="H13612" s="25"/>
    </row>
    <row r="13613" spans="1:15" ht="15.75" customHeight="1" x14ac:dyDescent="0.25">
      <c r="A13613" s="76"/>
      <c r="B13613" s="909"/>
      <c r="C13613" s="909"/>
      <c r="D13613" s="910"/>
      <c r="E13613" s="76"/>
      <c r="F13613" s="76"/>
      <c r="G13613" s="17"/>
      <c r="H13613" s="25"/>
    </row>
    <row r="13614" spans="1:15" ht="15.75" customHeight="1" x14ac:dyDescent="0.25">
      <c r="A13614" s="76"/>
      <c r="B13614" s="909"/>
      <c r="C13614" s="909"/>
      <c r="D13614" s="910"/>
      <c r="E13614" s="76"/>
      <c r="F13614" s="76"/>
      <c r="G13614" s="17"/>
      <c r="H13614" s="25"/>
    </row>
    <row r="13615" spans="1:15" ht="15.75" customHeight="1" x14ac:dyDescent="0.25">
      <c r="A13615" s="76"/>
      <c r="B13615" s="909"/>
      <c r="C13615" s="909"/>
      <c r="D13615" s="910"/>
      <c r="E13615" s="76"/>
      <c r="F13615" s="76"/>
      <c r="G13615" s="17"/>
      <c r="H13615" s="25"/>
    </row>
    <row r="13616" spans="1:15" ht="15.75" customHeight="1" x14ac:dyDescent="0.25">
      <c r="A13616" s="76"/>
      <c r="B13616" s="909"/>
      <c r="C13616" s="909"/>
      <c r="D13616" s="910"/>
      <c r="E13616" s="76"/>
      <c r="F13616" s="76"/>
      <c r="G13616" s="17"/>
      <c r="H13616" s="25"/>
    </row>
    <row r="13617" spans="1:8" ht="15.75" customHeight="1" x14ac:dyDescent="0.25">
      <c r="A13617" s="76"/>
      <c r="B13617" s="909"/>
      <c r="C13617" s="909"/>
      <c r="D13617" s="910"/>
      <c r="E13617" s="76"/>
      <c r="F13617" s="76"/>
      <c r="G13617" s="17"/>
      <c r="H13617" s="25"/>
    </row>
    <row r="13618" spans="1:8" ht="15.75" customHeight="1" x14ac:dyDescent="0.25">
      <c r="A13618" s="76"/>
      <c r="B13618" s="909"/>
      <c r="C13618" s="909"/>
      <c r="D13618" s="910"/>
      <c r="E13618" s="76"/>
      <c r="F13618" s="76"/>
      <c r="G13618" s="17"/>
      <c r="H13618" s="25"/>
    </row>
    <row r="13619" spans="1:8" ht="15.75" customHeight="1" x14ac:dyDescent="0.25">
      <c r="A13619" s="76"/>
      <c r="B13619" s="909"/>
      <c r="C13619" s="909"/>
      <c r="D13619" s="910"/>
      <c r="E13619" s="76"/>
      <c r="F13619" s="76"/>
      <c r="G13619" s="17"/>
      <c r="H13619" s="25"/>
    </row>
    <row r="13620" spans="1:8" ht="15.75" customHeight="1" x14ac:dyDescent="0.25">
      <c r="A13620" s="76"/>
      <c r="B13620" s="909"/>
      <c r="C13620" s="909"/>
      <c r="D13620" s="910"/>
      <c r="E13620" s="76"/>
      <c r="F13620" s="76"/>
      <c r="G13620" s="17"/>
      <c r="H13620" s="25"/>
    </row>
    <row r="13621" spans="1:8" ht="15.75" customHeight="1" x14ac:dyDescent="0.25">
      <c r="A13621" s="76"/>
      <c r="B13621" s="909"/>
      <c r="C13621" s="909"/>
      <c r="D13621" s="910"/>
      <c r="E13621" s="76"/>
      <c r="F13621" s="76"/>
      <c r="G13621" s="17"/>
      <c r="H13621" s="25"/>
    </row>
    <row r="13622" spans="1:8" ht="15.75" customHeight="1" x14ac:dyDescent="0.25">
      <c r="A13622" s="76"/>
      <c r="B13622" s="909"/>
      <c r="C13622" s="909"/>
      <c r="D13622" s="910"/>
      <c r="E13622" s="76"/>
      <c r="F13622" s="76"/>
      <c r="G13622" s="17"/>
      <c r="H13622" s="25"/>
    </row>
    <row r="13623" spans="1:8" ht="15.75" customHeight="1" x14ac:dyDescent="0.25">
      <c r="A13623" s="76"/>
      <c r="B13623" s="909"/>
      <c r="C13623" s="909"/>
      <c r="D13623" s="910"/>
      <c r="E13623" s="76"/>
      <c r="F13623" s="76"/>
      <c r="G13623" s="17"/>
      <c r="H13623" s="25"/>
    </row>
    <row r="13624" spans="1:8" ht="15.75" customHeight="1" x14ac:dyDescent="0.25">
      <c r="A13624" s="76"/>
      <c r="B13624" s="909"/>
      <c r="C13624" s="909"/>
      <c r="D13624" s="910"/>
      <c r="E13624" s="76"/>
      <c r="F13624" s="76"/>
      <c r="G13624" s="17"/>
      <c r="H13624" s="25"/>
    </row>
    <row r="13625" spans="1:8" ht="15.75" customHeight="1" x14ac:dyDescent="0.25">
      <c r="A13625" s="76"/>
      <c r="B13625" s="909"/>
      <c r="C13625" s="909"/>
      <c r="D13625" s="910"/>
      <c r="E13625" s="76"/>
      <c r="F13625" s="76"/>
      <c r="G13625" s="17"/>
      <c r="H13625" s="25"/>
    </row>
    <row r="13626" spans="1:8" ht="15.75" customHeight="1" x14ac:dyDescent="0.25">
      <c r="A13626" s="76"/>
      <c r="B13626" s="909"/>
      <c r="C13626" s="909"/>
      <c r="D13626" s="910"/>
      <c r="E13626" s="76"/>
      <c r="F13626" s="76"/>
      <c r="G13626" s="17"/>
      <c r="H13626" s="25"/>
    </row>
    <row r="13627" spans="1:8" ht="15.75" customHeight="1" x14ac:dyDescent="0.25">
      <c r="A13627" s="76"/>
      <c r="B13627" s="909"/>
      <c r="C13627" s="909"/>
      <c r="D13627" s="910"/>
      <c r="E13627" s="76"/>
      <c r="F13627" s="76"/>
      <c r="G13627" s="17"/>
      <c r="H13627" s="25"/>
    </row>
    <row r="13628" spans="1:8" ht="15.75" customHeight="1" x14ac:dyDescent="0.25">
      <c r="A13628" s="76"/>
      <c r="B13628" s="909"/>
      <c r="C13628" s="909"/>
      <c r="D13628" s="910"/>
      <c r="E13628" s="76"/>
      <c r="F13628" s="76"/>
      <c r="G13628" s="17"/>
      <c r="H13628" s="25"/>
    </row>
    <row r="13629" spans="1:8" ht="15.75" customHeight="1" x14ac:dyDescent="0.25">
      <c r="A13629" s="76"/>
      <c r="B13629" s="909"/>
      <c r="C13629" s="909"/>
      <c r="D13629" s="910"/>
      <c r="E13629" s="76"/>
      <c r="F13629" s="76"/>
      <c r="G13629" s="17"/>
      <c r="H13629" s="25"/>
    </row>
    <row r="13630" spans="1:8" ht="15.75" customHeight="1" x14ac:dyDescent="0.25">
      <c r="A13630" s="76"/>
      <c r="B13630" s="909"/>
      <c r="C13630" s="909"/>
      <c r="D13630" s="910"/>
      <c r="E13630" s="76"/>
      <c r="F13630" s="76"/>
      <c r="G13630" s="17"/>
      <c r="H13630" s="25"/>
    </row>
    <row r="13631" spans="1:8" ht="15.75" customHeight="1" x14ac:dyDescent="0.25">
      <c r="A13631" s="76"/>
      <c r="B13631" s="909"/>
      <c r="C13631" s="909"/>
      <c r="D13631" s="910"/>
      <c r="E13631" s="76"/>
      <c r="F13631" s="76"/>
      <c r="G13631" s="17"/>
      <c r="H13631" s="25"/>
    </row>
    <row r="13632" spans="1:8" ht="15.75" customHeight="1" x14ac:dyDescent="0.25">
      <c r="A13632" s="76"/>
      <c r="B13632" s="909"/>
      <c r="C13632" s="909"/>
      <c r="D13632" s="910"/>
      <c r="E13632" s="76"/>
      <c r="F13632" s="76"/>
      <c r="G13632" s="17"/>
      <c r="H13632" s="25"/>
    </row>
    <row r="13633" spans="1:9" ht="15.75" customHeight="1" x14ac:dyDescent="0.25">
      <c r="A13633" s="36" t="s">
        <v>21</v>
      </c>
      <c r="B13633" s="36"/>
      <c r="C13633" s="36"/>
      <c r="D13633" s="36"/>
      <c r="E13633" s="36"/>
      <c r="F13633" s="36"/>
      <c r="G13633" s="36"/>
      <c r="H13633" s="36"/>
      <c r="I13633" s="36"/>
    </row>
    <row r="13634" spans="1:9" ht="15.75" customHeight="1" x14ac:dyDescent="0.25">
      <c r="D13634" s="9"/>
      <c r="H13634" s="9"/>
    </row>
    <row r="13635" spans="1:9" ht="15.75" customHeight="1" x14ac:dyDescent="0.25">
      <c r="A13635" s="17" t="s">
        <v>28</v>
      </c>
      <c r="B13635" s="17"/>
      <c r="C13635" s="86"/>
      <c r="D13635" s="18"/>
      <c r="E13635" s="17"/>
      <c r="G13635" s="19" t="s">
        <v>24</v>
      </c>
      <c r="H13635" s="21" t="s">
        <v>1663</v>
      </c>
    </row>
    <row r="13636" spans="1:9" ht="15.75" customHeight="1" x14ac:dyDescent="0.25">
      <c r="A13636" s="17" t="inlineStr">
        <is>
          <t>Dealer-004</t>
        </is>
      </c>
      <c r="B13636" s="17"/>
      <c r="C13636" s="86"/>
      <c r="D13636" s="18"/>
      <c r="E13636" s="17"/>
      <c r="G13636" s="19" t="s">
        <v>29</v>
      </c>
      <c r="H13636" s="17" t="s">
        <v>1667</v>
      </c>
    </row>
    <row r="13637" spans="1:9" ht="15.75" customHeight="1" x14ac:dyDescent="0.25">
      <c r="A13637" s="17" t="inlineStr">
        <is>
          <t>Address line (redacted)</t>
        </is>
      </c>
      <c r="B13637" s="17"/>
      <c r="C13637" s="138"/>
      <c r="D13637" s="138"/>
      <c r="E13637" s="138"/>
      <c r="F13637" s="18"/>
      <c r="G13637" s="17"/>
      <c r="H13637" s="25"/>
    </row>
    <row r="13638" spans="1:9" ht="15.75" customHeight="1" x14ac:dyDescent="0.25">
      <c r="A13638" s="17" t="inlineStr">
        <is>
          <t>Address line (redacted)</t>
        </is>
      </c>
      <c r="B13638" s="17"/>
      <c r="C13638" s="138"/>
      <c r="D13638" s="138"/>
      <c r="E13638" s="138"/>
      <c r="F13638" s="18"/>
      <c r="G13638" s="17"/>
      <c r="H13638" s="25"/>
    </row>
    <row r="13639" spans="1:9" ht="15.75" customHeight="1" x14ac:dyDescent="0.25">
      <c r="A13639" s="17"/>
      <c r="B13639" s="17"/>
      <c r="C13639" s="199"/>
      <c r="D13639" s="199"/>
      <c r="E13639" s="199"/>
      <c r="F13639" s="18"/>
      <c r="G13639" s="17"/>
      <c r="H13639" s="25"/>
    </row>
    <row r="13640" spans="1:9" ht="15.75" customHeight="1" x14ac:dyDescent="0.25">
      <c r="A13640" s="223" t="inlineStr">
        <is>
          <t>Address line (redacted)</t>
        </is>
      </c>
      <c r="B13640" s="223"/>
      <c r="C13640" s="223"/>
      <c r="D13640" s="293"/>
      <c r="E13640" s="1153"/>
      <c r="F13640" s="18"/>
      <c r="G13640" s="17"/>
      <c r="H13640" s="25"/>
    </row>
    <row r="13641" spans="1:9" ht="15.75" customHeight="1" x14ac:dyDescent="0.25">
      <c r="A13641" s="36" t="s">
        <v>793</v>
      </c>
      <c r="B13641" s="17"/>
      <c r="C13641" s="17"/>
      <c r="D13641" s="24" t="inlineStr">
        <is>
          <t>ATTN: Contact-005</t>
        </is>
      </c>
      <c r="E13641" s="17"/>
      <c r="F13641" s="18"/>
      <c r="G13641" s="17"/>
      <c r="H13641" s="25"/>
    </row>
    <row r="13642" spans="1:9" ht="15.75" customHeight="1" x14ac:dyDescent="0.25">
      <c r="A13642" s="17" t="inlineStr">
        <is>
          <t>Address line (redacted)</t>
        </is>
      </c>
      <c r="B13642" s="17"/>
      <c r="C13642" s="17"/>
      <c r="D13642" s="18"/>
      <c r="E13642" s="17"/>
      <c r="F13642" s="18"/>
      <c r="G13642" s="17"/>
      <c r="H13642" s="25"/>
    </row>
    <row r="13643" spans="1:9" ht="15.75" customHeight="1" x14ac:dyDescent="0.25">
      <c r="A13643" s="17"/>
      <c r="B13643" s="17"/>
      <c r="C13643" s="17"/>
      <c r="D13643" s="18"/>
      <c r="E13643" s="17"/>
      <c r="F13643" s="18"/>
      <c r="G13643" s="17"/>
      <c r="H13643" s="25"/>
    </row>
    <row r="13644" spans="1:9" ht="15.75" customHeight="1" x14ac:dyDescent="0.25">
      <c r="A13644" s="17" t="s">
        <v>34</v>
      </c>
      <c r="B13644" s="17"/>
      <c r="C13644" s="17"/>
      <c r="D13644" s="18"/>
      <c r="E13644" s="17"/>
      <c r="F13644" s="18"/>
      <c r="G13644" s="17"/>
      <c r="H13644" s="25"/>
    </row>
    <row r="13645" spans="1:9" ht="15.75" customHeight="1" x14ac:dyDescent="0.25">
      <c r="A13645" s="17" t="s">
        <v>35</v>
      </c>
      <c r="B13645" s="17"/>
      <c r="C13645" s="17"/>
      <c r="D13645" s="18"/>
      <c r="E13645" s="17"/>
      <c r="F13645" s="18"/>
      <c r="G13645" s="17"/>
      <c r="H13645" s="25"/>
    </row>
    <row r="13646" spans="1:9" ht="15.75" customHeight="1" x14ac:dyDescent="0.25">
      <c r="A13646" s="17" t="s">
        <v>36</v>
      </c>
      <c r="B13646" s="17"/>
      <c r="C13646" s="17"/>
      <c r="D13646" s="18"/>
      <c r="E13646" s="17"/>
      <c r="F13646" s="18"/>
      <c r="G13646" s="17"/>
      <c r="H13646" s="25"/>
    </row>
    <row r="13647" spans="1:9" ht="15.75" customHeight="1" x14ac:dyDescent="0.25">
      <c r="A13647" s="1105" t="s">
        <v>37</v>
      </c>
      <c r="B13647" s="1106" t="s">
        <v>38</v>
      </c>
      <c r="C13647" s="1106" t="s">
        <v>2224</v>
      </c>
      <c r="D13647" s="1107" t="s">
        <v>39</v>
      </c>
      <c r="E13647" s="1108" t="s">
        <v>40</v>
      </c>
      <c r="F13647" s="1106" t="s">
        <v>2077</v>
      </c>
      <c r="G13647" s="1109" t="s">
        <v>41</v>
      </c>
      <c r="H13647" s="1106" t="s">
        <v>42</v>
      </c>
      <c r="I13647" s="1110" t="s">
        <v>43</v>
      </c>
    </row>
    <row r="13648" spans="1:9" ht="15.75" customHeight="1" x14ac:dyDescent="0.25">
      <c r="A13648" s="524"/>
      <c r="B13648" s="1129" t="s">
        <v>44</v>
      </c>
      <c r="C13648" s="1130"/>
      <c r="D13648" s="106"/>
      <c r="E13648" s="106"/>
      <c r="F13648" s="699"/>
      <c r="G13648" s="525"/>
      <c r="H13648" s="106"/>
      <c r="I13648" s="961"/>
    </row>
    <row r="13649" spans="1:9" ht="15.75" customHeight="1" x14ac:dyDescent="0.25">
      <c r="A13649" s="524">
        <v>1</v>
      </c>
      <c r="B13649" s="651" t="s">
        <v>25</v>
      </c>
      <c r="C13649" s="323" t="s">
        <v>27</v>
      </c>
      <c r="D13649" s="106">
        <v>3</v>
      </c>
      <c r="E13649" s="106">
        <v>5</v>
      </c>
      <c r="F13649" s="1154" t="s">
        <v>2205</v>
      </c>
      <c r="G13649" s="9">
        <v>13.25</v>
      </c>
      <c r="H13649" s="1155">
        <v>1</v>
      </c>
      <c r="I13649" s="961">
        <f>+H13649*G13649</f>
      </c>
    </row>
    <row r="13650" spans="1:9" ht="15.75" customHeight="1" x14ac:dyDescent="0.25">
      <c r="A13650" s="524">
        <v>2</v>
      </c>
      <c r="B13650" s="651" t="s">
        <v>25</v>
      </c>
      <c r="C13650" s="323" t="s">
        <v>27</v>
      </c>
      <c r="D13650" s="106"/>
      <c r="E13650" s="106"/>
      <c r="F13650" s="1154"/>
      <c r="G13650" s="9">
        <v>1.75</v>
      </c>
      <c r="H13650" s="775" t="s">
        <v>571</v>
      </c>
      <c r="I13650" s="961"/>
    </row>
    <row r="13651" spans="1:9" ht="15.75" customHeight="1" x14ac:dyDescent="0.25">
      <c r="A13651" s="524">
        <v>3</v>
      </c>
      <c r="B13651" s="651" t="s">
        <v>132</v>
      </c>
      <c r="C13651" s="323" t="s">
        <v>356</v>
      </c>
      <c r="D13651" s="106">
        <v>3</v>
      </c>
      <c r="E13651" s="106">
        <v>5</v>
      </c>
      <c r="F13651" s="1154" t="s">
        <v>2205</v>
      </c>
      <c r="G13651" s="9">
        <v>13.25</v>
      </c>
      <c r="H13651" s="1155">
        <v>1</v>
      </c>
      <c r="I13651" s="961">
        <f>+H13651*G13651</f>
      </c>
    </row>
    <row r="13652" spans="1:9" ht="15.75" customHeight="1" x14ac:dyDescent="0.25">
      <c r="A13652" s="524">
        <v>4</v>
      </c>
      <c r="B13652" s="651" t="s">
        <v>132</v>
      </c>
      <c r="C13652" s="323" t="s">
        <v>356</v>
      </c>
      <c r="D13652" s="106"/>
      <c r="E13652" s="106"/>
      <c r="F13652" s="1154"/>
      <c r="G13652" s="9">
        <v>1.75</v>
      </c>
      <c r="H13652" s="775" t="s">
        <v>571</v>
      </c>
      <c r="I13652" s="961"/>
    </row>
    <row r="13653" spans="1:9" ht="15.75" customHeight="1" x14ac:dyDescent="0.25">
      <c r="A13653" s="524">
        <v>5</v>
      </c>
      <c r="B13653" s="651" t="s">
        <v>136</v>
      </c>
      <c r="C13653" s="323" t="s">
        <v>359</v>
      </c>
      <c r="D13653" s="106">
        <v>3</v>
      </c>
      <c r="E13653" s="106">
        <v>5</v>
      </c>
      <c r="F13653" s="1154" t="s">
        <v>2241</v>
      </c>
      <c r="G13653" s="9">
        <v>14.25</v>
      </c>
      <c r="H13653" s="1155">
        <v>1</v>
      </c>
      <c r="I13653" s="961">
        <f>+H13653*G13653</f>
      </c>
    </row>
    <row r="13654" spans="1:9" ht="15.75" customHeight="1" x14ac:dyDescent="0.25">
      <c r="A13654" s="524">
        <v>6</v>
      </c>
      <c r="B13654" s="651" t="s">
        <v>136</v>
      </c>
      <c r="C13654" s="323" t="s">
        <v>359</v>
      </c>
      <c r="D13654" s="106"/>
      <c r="E13654" s="106"/>
      <c r="F13654" s="1154"/>
      <c r="G13654" s="9">
        <v>0.75</v>
      </c>
      <c r="H13654" s="775" t="s">
        <v>571</v>
      </c>
      <c r="I13654" s="961"/>
    </row>
    <row r="13655" spans="1:9" ht="15.75" customHeight="1" x14ac:dyDescent="0.25">
      <c r="A13655" s="524">
        <v>7</v>
      </c>
      <c r="B13655" s="651" t="s">
        <v>142</v>
      </c>
      <c r="C13655" s="322" t="s">
        <v>1969</v>
      </c>
      <c r="D13655" s="106">
        <v>3</v>
      </c>
      <c r="E13655" s="106">
        <v>5</v>
      </c>
      <c r="F13655" s="1154" t="s">
        <v>2205</v>
      </c>
      <c r="G13655" s="9">
        <v>13.25</v>
      </c>
      <c r="H13655" s="1155">
        <v>1</v>
      </c>
      <c r="I13655" s="961">
        <f>+H13655*G13655</f>
      </c>
    </row>
    <row r="13656" spans="1:9" ht="15.75" customHeight="1" x14ac:dyDescent="0.25">
      <c r="A13656" s="524">
        <v>8</v>
      </c>
      <c r="B13656" s="651" t="s">
        <v>142</v>
      </c>
      <c r="C13656" s="322" t="s">
        <v>1969</v>
      </c>
      <c r="D13656" s="106"/>
      <c r="E13656" s="106"/>
      <c r="F13656" s="1154"/>
      <c r="G13656" s="9">
        <v>1.75</v>
      </c>
      <c r="H13656" s="775" t="s">
        <v>571</v>
      </c>
      <c r="I13656" s="961"/>
    </row>
    <row r="13657" spans="1:9" ht="15.75" customHeight="1" x14ac:dyDescent="0.25">
      <c r="A13657" s="524">
        <v>9</v>
      </c>
      <c r="B13657" s="651" t="s">
        <v>2208</v>
      </c>
      <c r="C13657" s="323" t="s">
        <v>366</v>
      </c>
      <c r="D13657" s="106">
        <v>5</v>
      </c>
      <c r="E13657" s="106">
        <v>5</v>
      </c>
      <c r="F13657" s="1154" t="s">
        <v>2203</v>
      </c>
      <c r="G13657" s="9">
        <v>23</v>
      </c>
      <c r="H13657" s="1155">
        <v>1</v>
      </c>
      <c r="I13657" s="961">
        <f>+H13657*G13657</f>
      </c>
    </row>
    <row r="13658" spans="1:9" ht="15.75" customHeight="1" x14ac:dyDescent="0.25">
      <c r="A13658" s="524">
        <v>10</v>
      </c>
      <c r="B13658" s="651" t="s">
        <v>2208</v>
      </c>
      <c r="C13658" s="323" t="s">
        <v>366</v>
      </c>
      <c r="D13658" s="106"/>
      <c r="E13658" s="106"/>
      <c r="F13658" s="1154"/>
      <c r="G13658" s="9">
        <v>2</v>
      </c>
      <c r="H13658" s="775" t="s">
        <v>571</v>
      </c>
      <c r="I13658" s="961"/>
    </row>
    <row r="13659" spans="1:9" ht="15.75" customHeight="1" x14ac:dyDescent="0.25">
      <c r="A13659" s="524">
        <v>11</v>
      </c>
      <c r="B13659" s="651" t="s">
        <v>145</v>
      </c>
      <c r="C13659" s="323" t="s">
        <v>367</v>
      </c>
      <c r="D13659" s="106">
        <v>3</v>
      </c>
      <c r="E13659" s="1124">
        <v>10</v>
      </c>
      <c r="F13659" s="1154" t="s">
        <v>2242</v>
      </c>
      <c r="G13659" s="9">
        <v>26.4</v>
      </c>
      <c r="H13659" s="1155">
        <v>1</v>
      </c>
      <c r="I13659" s="961">
        <f>+H13659*G13659</f>
      </c>
    </row>
    <row r="13660" spans="1:9" ht="15.75" customHeight="1" x14ac:dyDescent="0.25">
      <c r="A13660" s="524">
        <v>12</v>
      </c>
      <c r="B13660" s="651" t="s">
        <v>145</v>
      </c>
      <c r="C13660" s="323" t="s">
        <v>367</v>
      </c>
      <c r="D13660" s="106"/>
      <c r="E13660" s="106"/>
      <c r="F13660" s="1154"/>
      <c r="G13660" s="9">
        <v>3.6</v>
      </c>
      <c r="H13660" s="775" t="s">
        <v>571</v>
      </c>
      <c r="I13660" s="961"/>
    </row>
    <row r="13661" spans="1:9" ht="15.75" customHeight="1" x14ac:dyDescent="0.25">
      <c r="A13661" s="524">
        <v>13</v>
      </c>
      <c r="B13661" s="651" t="s">
        <v>147</v>
      </c>
      <c r="C13661" s="323" t="s">
        <v>369</v>
      </c>
      <c r="D13661" s="106">
        <v>5</v>
      </c>
      <c r="E13661" s="106">
        <v>5</v>
      </c>
      <c r="F13661" s="1154" t="s">
        <v>2201</v>
      </c>
      <c r="G13661" s="9">
        <v>22</v>
      </c>
      <c r="H13661" s="1155">
        <v>1</v>
      </c>
      <c r="I13661" s="961">
        <f>+H13661*G13661</f>
      </c>
    </row>
    <row r="13662" spans="1:9" ht="15.75" customHeight="1" x14ac:dyDescent="0.25">
      <c r="A13662" s="524">
        <v>14</v>
      </c>
      <c r="B13662" s="651" t="s">
        <v>147</v>
      </c>
      <c r="C13662" s="323" t="s">
        <v>369</v>
      </c>
      <c r="D13662" s="106"/>
      <c r="E13662" s="106"/>
      <c r="F13662" s="1154"/>
      <c r="G13662" s="9">
        <v>3</v>
      </c>
      <c r="H13662" s="775" t="s">
        <v>571</v>
      </c>
      <c r="I13662" s="961"/>
    </row>
    <row r="13663" spans="1:9" ht="15.75" customHeight="1" x14ac:dyDescent="0.25">
      <c r="A13663" s="524">
        <v>15</v>
      </c>
      <c r="B13663" s="651" t="s">
        <v>2243</v>
      </c>
      <c r="C13663" s="651" t="s">
        <v>372</v>
      </c>
      <c r="D13663" s="106">
        <v>3</v>
      </c>
      <c r="E13663" s="106">
        <v>5</v>
      </c>
      <c r="F13663" s="1154" t="s">
        <v>2205</v>
      </c>
      <c r="G13663" s="9">
        <v>13.25</v>
      </c>
      <c r="H13663" s="1155">
        <v>1</v>
      </c>
      <c r="I13663" s="961">
        <f>+H13663*G13663</f>
      </c>
    </row>
    <row r="13664" spans="1:9" ht="15.75" customHeight="1" x14ac:dyDescent="0.25">
      <c r="A13664" s="524">
        <v>16</v>
      </c>
      <c r="B13664" s="651" t="s">
        <v>2243</v>
      </c>
      <c r="C13664" s="651" t="s">
        <v>372</v>
      </c>
      <c r="D13664" s="106"/>
      <c r="E13664" s="106"/>
      <c r="F13664" s="1154"/>
      <c r="G13664" s="9">
        <v>1.75</v>
      </c>
      <c r="H13664" s="775" t="s">
        <v>571</v>
      </c>
      <c r="I13664" s="961"/>
    </row>
    <row r="13665" spans="1:9" ht="15.75" customHeight="1" x14ac:dyDescent="0.25">
      <c r="A13665" s="524">
        <v>17</v>
      </c>
      <c r="B13665" s="651" t="s">
        <v>2244</v>
      </c>
      <c r="C13665" s="323" t="s">
        <v>377</v>
      </c>
      <c r="D13665" s="106">
        <v>5</v>
      </c>
      <c r="E13665" s="106">
        <v>5</v>
      </c>
      <c r="F13665" s="1156" t="s">
        <v>2079</v>
      </c>
      <c r="G13665" s="9">
        <v>21</v>
      </c>
      <c r="H13665" s="1155">
        <v>1</v>
      </c>
      <c r="I13665" s="961">
        <f>+H13665*G13665</f>
      </c>
    </row>
    <row r="13666" spans="1:9" ht="15.75" customHeight="1" x14ac:dyDescent="0.25">
      <c r="A13666" s="524">
        <v>18</v>
      </c>
      <c r="B13666" s="651" t="s">
        <v>2245</v>
      </c>
      <c r="C13666" s="323" t="s">
        <v>377</v>
      </c>
      <c r="D13666" s="106"/>
      <c r="E13666" s="106"/>
      <c r="F13666" s="1156"/>
      <c r="G13666" s="9">
        <v>4</v>
      </c>
      <c r="H13666" s="775" t="s">
        <v>571</v>
      </c>
      <c r="I13666" s="961"/>
    </row>
    <row r="13667" spans="1:9" ht="15.75" customHeight="1" x14ac:dyDescent="0.25">
      <c r="A13667" s="524">
        <v>19</v>
      </c>
      <c r="B13667" s="651" t="s">
        <v>2246</v>
      </c>
      <c r="C13667" s="323" t="s">
        <v>379</v>
      </c>
      <c r="D13667" s="106">
        <v>5</v>
      </c>
      <c r="E13667" s="106">
        <v>5</v>
      </c>
      <c r="F13667" s="1154" t="s">
        <v>2203</v>
      </c>
      <c r="G13667" s="9">
        <v>23</v>
      </c>
      <c r="H13667" s="1155">
        <v>1</v>
      </c>
      <c r="I13667" s="961">
        <f>+H13667*G13667</f>
      </c>
    </row>
    <row r="13668" spans="1:9" ht="15.75" customHeight="1" x14ac:dyDescent="0.25">
      <c r="A13668" s="524">
        <v>20</v>
      </c>
      <c r="B13668" s="651" t="s">
        <v>2247</v>
      </c>
      <c r="C13668" s="323" t="s">
        <v>379</v>
      </c>
      <c r="D13668" s="106"/>
      <c r="E13668" s="106"/>
      <c r="F13668" s="1154"/>
      <c r="G13668" s="9">
        <v>2</v>
      </c>
      <c r="H13668" s="775" t="s">
        <v>571</v>
      </c>
      <c r="I13668" s="961"/>
    </row>
    <row r="13669" spans="1:9" ht="15.75" customHeight="1" x14ac:dyDescent="0.25">
      <c r="A13669" s="524"/>
      <c r="B13669" s="651"/>
      <c r="C13669" s="323"/>
      <c r="D13669" s="106"/>
      <c r="E13669" s="106"/>
      <c r="F13669" s="1125"/>
      <c r="G13669" s="9"/>
      <c r="H13669" s="842"/>
      <c r="I13669" s="961"/>
    </row>
    <row r="13670" spans="1:9" ht="15.75" customHeight="1" x14ac:dyDescent="0.25">
      <c r="A13670" s="524"/>
      <c r="B13670" s="1157" t="s">
        <v>2050</v>
      </c>
      <c r="C13670" s="1158"/>
      <c r="D13670" s="106"/>
      <c r="E13670" s="106"/>
      <c r="F13670" s="1125"/>
      <c r="G13670" s="9"/>
      <c r="H13670" s="842"/>
      <c r="I13670" s="961"/>
    </row>
    <row r="13671" spans="1:9" ht="15.75" customHeight="1" x14ac:dyDescent="0.25">
      <c r="A13671" s="524"/>
      <c r="B13671" s="1159"/>
      <c r="C13671" s="1160"/>
      <c r="D13671" s="106"/>
      <c r="E13671" s="106"/>
      <c r="F13671" s="1125"/>
      <c r="G13671" s="9"/>
      <c r="H13671" s="842"/>
      <c r="I13671" s="961"/>
    </row>
    <row r="13672" spans="1:9" ht="15.75" customHeight="1" x14ac:dyDescent="0.25">
      <c r="A13672" s="1086"/>
      <c r="B13672" s="1019"/>
      <c r="C13672" s="1161"/>
      <c r="D13672" s="228"/>
      <c r="E13672" s="228"/>
      <c r="F13672" s="1162"/>
      <c r="G13672" s="1163"/>
      <c r="H13672" s="1164"/>
      <c r="I13672" s="1165"/>
    </row>
    <row r="13673" spans="1:9" ht="15.75" customHeight="1" x14ac:dyDescent="0.25">
      <c r="A13673" s="1166"/>
      <c r="B13673" s="1021"/>
      <c r="C13673" s="1167"/>
      <c r="D13673" s="230"/>
      <c r="E13673" s="230"/>
      <c r="F13673" s="1168"/>
      <c r="G13673" s="9"/>
      <c r="H13673" s="1169"/>
      <c r="I13673" s="1170"/>
    </row>
    <row r="13674" spans="1:9" ht="15.75" customHeight="1" x14ac:dyDescent="0.25">
      <c r="A13674" s="1166"/>
      <c r="B13674" s="1021"/>
      <c r="C13674" s="1167"/>
      <c r="D13674" s="230"/>
      <c r="E13674" s="230"/>
      <c r="F13674" s="1168"/>
      <c r="G13674" s="9"/>
      <c r="H13674" s="1169"/>
      <c r="I13674" s="1170"/>
    </row>
    <row r="13675" spans="1:9" ht="15.75" customHeight="1" x14ac:dyDescent="0.25">
      <c r="A13675" s="36" t="s">
        <v>21</v>
      </c>
      <c r="B13675" s="36"/>
      <c r="C13675" s="36"/>
      <c r="D13675" s="36"/>
      <c r="E13675" s="36"/>
      <c r="F13675" s="36"/>
      <c r="G13675" s="36"/>
      <c r="H13675" s="36"/>
      <c r="I13675" s="36"/>
    </row>
    <row r="13676" spans="1:9" ht="15.75" customHeight="1" x14ac:dyDescent="0.25">
      <c r="D13676" s="9"/>
      <c r="H13676" s="9"/>
    </row>
    <row r="13677" spans="1:9" ht="15.75" customHeight="1" x14ac:dyDescent="0.25">
      <c r="A13677" s="17" t="s">
        <v>28</v>
      </c>
      <c r="B13677" s="17"/>
      <c r="C13677" s="86"/>
      <c r="D13677" s="18"/>
      <c r="E13677" s="17"/>
      <c r="G13677" s="19" t="s">
        <v>24</v>
      </c>
      <c r="H13677" s="21" t="s">
        <v>1663</v>
      </c>
    </row>
    <row r="13678" spans="1:9" ht="15.75" customHeight="1" x14ac:dyDescent="0.25">
      <c r="A13678" s="17" t="inlineStr">
        <is>
          <t>Dealer-004</t>
        </is>
      </c>
      <c r="B13678" s="17"/>
      <c r="C13678" s="86"/>
      <c r="D13678" s="18"/>
      <c r="E13678" s="17"/>
      <c r="G13678" s="19" t="s">
        <v>29</v>
      </c>
      <c r="H13678" s="17" t="s">
        <v>1667</v>
      </c>
    </row>
    <row r="13679" spans="1:9" ht="15.75" customHeight="1" x14ac:dyDescent="0.25">
      <c r="A13679" s="17" t="inlineStr">
        <is>
          <t>Address line (redacted)</t>
        </is>
      </c>
      <c r="B13679" s="17"/>
      <c r="C13679" s="138"/>
      <c r="D13679" s="138"/>
      <c r="E13679" s="138"/>
      <c r="F13679" s="18"/>
      <c r="G13679" s="17"/>
      <c r="H13679" s="25"/>
    </row>
    <row r="13680" spans="1:9" ht="15.75" customHeight="1" x14ac:dyDescent="0.25">
      <c r="A13680" s="17" t="inlineStr">
        <is>
          <t>Address line (redacted)</t>
        </is>
      </c>
      <c r="B13680" s="17"/>
      <c r="C13680" s="138"/>
      <c r="D13680" s="138"/>
      <c r="E13680" s="138"/>
      <c r="F13680" s="18"/>
      <c r="G13680" s="17"/>
      <c r="H13680" s="25"/>
    </row>
    <row r="13681" spans="1:9" ht="15.75" customHeight="1" x14ac:dyDescent="0.25">
      <c r="A13681" s="17"/>
      <c r="B13681" s="17"/>
      <c r="C13681" s="199"/>
      <c r="D13681" s="199"/>
      <c r="E13681" s="199"/>
      <c r="F13681" s="18"/>
      <c r="G13681" s="1032" t="s">
        <v>583</v>
      </c>
      <c r="H13681" s="1034"/>
    </row>
    <row r="13682" spans="1:9" ht="15.75" customHeight="1" x14ac:dyDescent="0.25">
      <c r="A13682" s="223" t="inlineStr">
        <is>
          <t>Address line (redacted)</t>
        </is>
      </c>
      <c r="B13682" s="223"/>
      <c r="C13682" s="223"/>
      <c r="D13682" s="293"/>
      <c r="E13682" s="1153"/>
      <c r="F13682" s="18"/>
      <c r="G13682" s="1035"/>
      <c r="H13682" s="1036"/>
    </row>
    <row r="13683" spans="1:9" ht="15.75" customHeight="1" x14ac:dyDescent="0.25">
      <c r="A13683" s="36" t="s">
        <v>793</v>
      </c>
      <c r="B13683" s="17"/>
      <c r="C13683" s="17"/>
      <c r="D13683" s="24" t="inlineStr">
        <is>
          <t>ATTN: Contact-005</t>
        </is>
      </c>
      <c r="E13683" s="17"/>
      <c r="F13683" s="18"/>
      <c r="G13683" s="1037"/>
      <c r="H13683" s="1039"/>
    </row>
    <row r="13684" spans="1:9" ht="15.75" customHeight="1" x14ac:dyDescent="0.25">
      <c r="A13684" s="17" t="inlineStr">
        <is>
          <t>Address line (redacted)</t>
        </is>
      </c>
      <c r="B13684" s="17"/>
      <c r="C13684" s="17"/>
      <c r="D13684" s="18"/>
      <c r="E13684" s="17"/>
      <c r="F13684" s="18"/>
      <c r="G13684" s="17"/>
      <c r="H13684" s="25"/>
    </row>
    <row r="13685" spans="1:9" ht="15.75" customHeight="1" x14ac:dyDescent="0.25">
      <c r="A13685" s="17"/>
      <c r="B13685" s="17"/>
      <c r="C13685" s="17"/>
      <c r="D13685" s="18"/>
      <c r="E13685" s="17"/>
      <c r="F13685" s="18"/>
      <c r="G13685" s="17"/>
      <c r="H13685" s="25"/>
    </row>
    <row r="13686" spans="1:9" ht="15.75" customHeight="1" x14ac:dyDescent="0.25">
      <c r="A13686" s="17" t="s">
        <v>34</v>
      </c>
      <c r="B13686" s="17"/>
      <c r="C13686" s="17"/>
      <c r="D13686" s="18"/>
      <c r="E13686" s="17"/>
      <c r="F13686" s="18"/>
      <c r="G13686" s="17"/>
      <c r="H13686" s="25"/>
    </row>
    <row r="13687" spans="1:9" ht="15.75" customHeight="1" x14ac:dyDescent="0.25">
      <c r="A13687" s="17" t="s">
        <v>35</v>
      </c>
      <c r="B13687" s="17"/>
      <c r="C13687" s="17"/>
      <c r="D13687" s="18"/>
      <c r="E13687" s="17"/>
      <c r="F13687" s="18"/>
      <c r="G13687" s="17"/>
      <c r="H13687" s="25"/>
    </row>
    <row r="13688" spans="1:9" ht="15.75" customHeight="1" x14ac:dyDescent="0.25">
      <c r="A13688" s="17" t="s">
        <v>36</v>
      </c>
      <c r="B13688" s="17"/>
      <c r="C13688" s="17"/>
      <c r="D13688" s="18"/>
      <c r="E13688" s="17"/>
      <c r="F13688" s="18"/>
      <c r="G13688" s="17"/>
      <c r="H13688" s="25"/>
    </row>
    <row r="13689" spans="1:9" ht="15.75" customHeight="1" x14ac:dyDescent="0.25">
      <c r="A13689" s="1105" t="s">
        <v>37</v>
      </c>
      <c r="B13689" s="1106" t="s">
        <v>38</v>
      </c>
      <c r="C13689" s="1106" t="s">
        <v>2224</v>
      </c>
      <c r="D13689" s="1107" t="s">
        <v>39</v>
      </c>
      <c r="E13689" s="1108" t="s">
        <v>40</v>
      </c>
      <c r="F13689" s="1106" t="s">
        <v>2077</v>
      </c>
      <c r="G13689" s="1109" t="s">
        <v>41</v>
      </c>
      <c r="H13689" s="1106" t="s">
        <v>42</v>
      </c>
      <c r="I13689" s="1110" t="s">
        <v>43</v>
      </c>
    </row>
    <row r="13690" spans="1:9" ht="15.75" customHeight="1" x14ac:dyDescent="0.25">
      <c r="A13690" s="524"/>
      <c r="B13690" s="1129" t="s">
        <v>44</v>
      </c>
      <c r="C13690" s="1130"/>
      <c r="D13690" s="106"/>
      <c r="E13690" s="106"/>
      <c r="F13690" s="699"/>
      <c r="G13690" s="525"/>
      <c r="H13690" s="106"/>
      <c r="I13690" s="961"/>
    </row>
    <row r="13691" spans="1:9" ht="15.75" customHeight="1" x14ac:dyDescent="0.25">
      <c r="A13691" s="524">
        <v>21</v>
      </c>
      <c r="B13691" s="651" t="s">
        <v>162</v>
      </c>
      <c r="C13691" s="323" t="s">
        <v>383</v>
      </c>
      <c r="D13691" s="106">
        <v>5</v>
      </c>
      <c r="E13691" s="106">
        <v>5</v>
      </c>
      <c r="F13691" s="1154" t="s">
        <v>2079</v>
      </c>
      <c r="G13691" s="9">
        <v>21</v>
      </c>
      <c r="H13691" s="1155">
        <v>1</v>
      </c>
      <c r="I13691" s="961">
        <f>+H13691*G13691</f>
      </c>
    </row>
    <row r="13692" spans="1:9" ht="15.75" customHeight="1" x14ac:dyDescent="0.25">
      <c r="A13692" s="524">
        <v>22</v>
      </c>
      <c r="B13692" s="651" t="s">
        <v>162</v>
      </c>
      <c r="C13692" s="323" t="s">
        <v>383</v>
      </c>
      <c r="D13692" s="106"/>
      <c r="E13692" s="106"/>
      <c r="F13692" s="1154"/>
      <c r="G13692" s="9">
        <v>4</v>
      </c>
      <c r="H13692" s="775" t="s">
        <v>571</v>
      </c>
      <c r="I13692" s="961"/>
    </row>
    <row r="13693" spans="1:9" ht="15.75" customHeight="1" x14ac:dyDescent="0.25">
      <c r="A13693" s="524">
        <v>23</v>
      </c>
      <c r="B13693" s="651" t="s">
        <v>2078</v>
      </c>
      <c r="C13693" s="323" t="s">
        <v>360</v>
      </c>
      <c r="D13693" s="106">
        <v>4</v>
      </c>
      <c r="E13693" s="106">
        <v>5</v>
      </c>
      <c r="F13693" s="1154" t="s">
        <v>2079</v>
      </c>
      <c r="G13693" s="9">
        <v>16.8</v>
      </c>
      <c r="H13693" s="1155">
        <v>1</v>
      </c>
      <c r="I13693" s="961">
        <f>+H13693*G13693</f>
      </c>
    </row>
    <row r="13694" spans="1:9" ht="15" customHeight="1" x14ac:dyDescent="0.25">
      <c r="A13694" s="9">
        <v>13.25</v>
      </c>
      <c r="B13694" s="1155">
        <v>1200</v>
      </c>
      <c r="C13694" s="961">
        <f>#REF!</f>
      </c>
      <c r="E13694" s="524">
        <v>26</v>
      </c>
      <c r="F13694" s="651" t="s">
        <v>53</v>
      </c>
      <c r="G13694" s="323" t="s">
        <v>388</v>
      </c>
      <c r="H13694" s="106"/>
      <c r="I13694" s="106"/>
    </row>
    <row r="13695" spans="1:9" ht="15.75" customHeight="1" x14ac:dyDescent="0.25">
      <c r="A13695" s="524">
        <v>25</v>
      </c>
      <c r="B13695" s="651" t="s">
        <v>53</v>
      </c>
      <c r="C13695" s="323" t="s">
        <v>388</v>
      </c>
      <c r="D13695" s="106">
        <v>3</v>
      </c>
      <c r="E13695" s="106">
        <v>5</v>
      </c>
      <c r="F13695" s="1154" t="s">
        <v>2205</v>
      </c>
      <c r="G13695" s="9">
        <v>13.25</v>
      </c>
      <c r="H13695" s="1155">
        <v>1</v>
      </c>
      <c r="I13695" s="961">
        <f>+H13695*G13695</f>
      </c>
    </row>
    <row r="13696" spans="1:9" ht="15.75" customHeight="1" x14ac:dyDescent="0.25">
      <c r="A13696" s="524">
        <v>26</v>
      </c>
      <c r="B13696" s="651" t="s">
        <v>53</v>
      </c>
      <c r="C13696" s="323" t="s">
        <v>388</v>
      </c>
      <c r="D13696" s="106"/>
      <c r="E13696" s="106"/>
      <c r="F13696" s="1154"/>
      <c r="G13696" s="9">
        <v>1.75</v>
      </c>
      <c r="H13696" s="775" t="s">
        <v>571</v>
      </c>
      <c r="I13696" s="961"/>
    </row>
    <row r="13697" spans="1:9" ht="15.75" customHeight="1" x14ac:dyDescent="0.25">
      <c r="A13697" s="524">
        <v>27</v>
      </c>
      <c r="B13697" s="651" t="s">
        <v>2217</v>
      </c>
      <c r="C13697" s="323" t="s">
        <v>391</v>
      </c>
      <c r="D13697" s="106">
        <v>3</v>
      </c>
      <c r="E13697" s="106">
        <v>5</v>
      </c>
      <c r="F13697" s="1154" t="s">
        <v>2248</v>
      </c>
      <c r="G13697" s="9">
        <v>12.5</v>
      </c>
      <c r="H13697" s="1155">
        <v>1</v>
      </c>
      <c r="I13697" s="961">
        <f>+H13697*G13697</f>
      </c>
    </row>
    <row r="13698" spans="1:9" ht="15.75" customHeight="1" x14ac:dyDescent="0.25">
      <c r="A13698" s="524">
        <v>28</v>
      </c>
      <c r="B13698" s="651" t="s">
        <v>2217</v>
      </c>
      <c r="C13698" s="323" t="s">
        <v>391</v>
      </c>
      <c r="D13698" s="106"/>
      <c r="E13698" s="106"/>
      <c r="F13698" s="1154"/>
      <c r="G13698" s="9">
        <v>2.5</v>
      </c>
      <c r="H13698" s="775" t="s">
        <v>571</v>
      </c>
      <c r="I13698" s="961"/>
    </row>
    <row r="13699" spans="1:9" ht="15.75" customHeight="1" x14ac:dyDescent="0.25">
      <c r="A13699" s="524">
        <v>29</v>
      </c>
      <c r="B13699" s="651" t="s">
        <v>2219</v>
      </c>
      <c r="C13699" s="323" t="s">
        <v>392</v>
      </c>
      <c r="D13699" s="106">
        <v>3</v>
      </c>
      <c r="E13699" s="106">
        <v>5</v>
      </c>
      <c r="F13699" s="1154" t="s">
        <v>2248</v>
      </c>
      <c r="G13699" s="9">
        <v>12.5</v>
      </c>
      <c r="H13699" s="1155">
        <v>1</v>
      </c>
      <c r="I13699" s="961">
        <f>+H13699*G13699</f>
      </c>
    </row>
    <row r="13700" spans="1:9" ht="15.75" customHeight="1" x14ac:dyDescent="0.25">
      <c r="A13700" s="524">
        <v>30</v>
      </c>
      <c r="B13700" s="651" t="s">
        <v>2219</v>
      </c>
      <c r="C13700" s="323" t="s">
        <v>392</v>
      </c>
      <c r="D13700" s="106"/>
      <c r="E13700" s="106"/>
      <c r="F13700" s="1154"/>
      <c r="G13700" s="9">
        <v>2.5</v>
      </c>
      <c r="H13700" s="775" t="s">
        <v>571</v>
      </c>
      <c r="I13700" s="961"/>
    </row>
    <row r="13701" spans="1:9" ht="15.75" customHeight="1" x14ac:dyDescent="0.25">
      <c r="A13701" s="524">
        <v>31</v>
      </c>
      <c r="B13701" s="651" t="s">
        <v>2181</v>
      </c>
      <c r="C13701" s="323" t="s">
        <v>396</v>
      </c>
      <c r="D13701" s="106">
        <v>5</v>
      </c>
      <c r="E13701" s="106">
        <v>5</v>
      </c>
      <c r="F13701" s="1154" t="s">
        <v>2079</v>
      </c>
      <c r="G13701" s="9">
        <v>21</v>
      </c>
      <c r="H13701" s="1155">
        <v>1</v>
      </c>
      <c r="I13701" s="961">
        <f>+H13701*G13701</f>
      </c>
    </row>
    <row r="13702" spans="1:9" ht="15.75" customHeight="1" x14ac:dyDescent="0.25">
      <c r="A13702" s="524">
        <v>32</v>
      </c>
      <c r="B13702" s="651" t="s">
        <v>2181</v>
      </c>
      <c r="C13702" s="323" t="s">
        <v>396</v>
      </c>
      <c r="D13702" s="106"/>
      <c r="E13702" s="106"/>
      <c r="F13702" s="1154"/>
      <c r="G13702" s="9">
        <v>4</v>
      </c>
      <c r="H13702" s="775" t="s">
        <v>571</v>
      </c>
      <c r="I13702" s="961"/>
    </row>
    <row r="13703" spans="1:9" ht="15.75" customHeight="1" x14ac:dyDescent="0.25">
      <c r="A13703" s="524">
        <v>33</v>
      </c>
      <c r="B13703" s="651" t="s">
        <v>2237</v>
      </c>
      <c r="C13703" s="323" t="s">
        <v>401</v>
      </c>
      <c r="D13703" s="106">
        <v>3</v>
      </c>
      <c r="E13703" s="106">
        <v>5</v>
      </c>
      <c r="F13703" s="1154" t="s">
        <v>2205</v>
      </c>
      <c r="G13703" s="9">
        <v>13.25</v>
      </c>
      <c r="H13703" s="1155">
        <v>1</v>
      </c>
      <c r="I13703" s="961">
        <f>+H13703*G13703</f>
      </c>
    </row>
    <row r="13704" spans="1:9" ht="15.75" customHeight="1" x14ac:dyDescent="0.25">
      <c r="A13704" s="524">
        <v>34</v>
      </c>
      <c r="B13704" s="651" t="s">
        <v>2237</v>
      </c>
      <c r="C13704" s="323" t="s">
        <v>401</v>
      </c>
      <c r="D13704" s="106"/>
      <c r="E13704" s="106"/>
      <c r="F13704" s="1154"/>
      <c r="G13704" s="9">
        <v>1.75</v>
      </c>
      <c r="H13704" s="775" t="s">
        <v>571</v>
      </c>
      <c r="I13704" s="961"/>
    </row>
    <row r="13705" spans="1:9" ht="15.75" customHeight="1" x14ac:dyDescent="0.25">
      <c r="A13705" s="524">
        <v>35</v>
      </c>
      <c r="B13705" s="651" t="s">
        <v>181</v>
      </c>
      <c r="C13705" s="323" t="s">
        <v>403</v>
      </c>
      <c r="D13705" s="106">
        <v>5</v>
      </c>
      <c r="E13705" s="106">
        <v>5</v>
      </c>
      <c r="F13705" s="1154" t="s">
        <v>2079</v>
      </c>
      <c r="G13705" s="9">
        <v>21</v>
      </c>
      <c r="H13705" s="1155">
        <v>1</v>
      </c>
      <c r="I13705" s="961">
        <f>+H13705*G13705</f>
      </c>
    </row>
    <row r="13706" spans="1:9" ht="15.75" customHeight="1" x14ac:dyDescent="0.25">
      <c r="A13706" s="524">
        <v>36</v>
      </c>
      <c r="B13706" s="651" t="s">
        <v>181</v>
      </c>
      <c r="C13706" s="323" t="s">
        <v>403</v>
      </c>
      <c r="D13706" s="106"/>
      <c r="E13706" s="106"/>
      <c r="F13706" s="1154"/>
      <c r="G13706" s="9">
        <v>4</v>
      </c>
      <c r="H13706" s="775" t="s">
        <v>571</v>
      </c>
      <c r="I13706" s="961"/>
    </row>
    <row r="13707" spans="1:9" ht="15.75" customHeight="1" x14ac:dyDescent="0.25">
      <c r="A13707" s="524">
        <v>37</v>
      </c>
      <c r="B13707" s="651" t="s">
        <v>2183</v>
      </c>
      <c r="C13707" s="323" t="s">
        <v>407</v>
      </c>
      <c r="D13707" s="106">
        <v>5</v>
      </c>
      <c r="E13707" s="106">
        <v>5</v>
      </c>
      <c r="F13707" s="1171" t="s">
        <v>2197</v>
      </c>
      <c r="G13707" s="9">
        <v>19</v>
      </c>
      <c r="H13707" s="1155">
        <v>1</v>
      </c>
      <c r="I13707" s="961">
        <f>+H13707*G13707</f>
      </c>
    </row>
    <row r="13708" spans="1:9" ht="15.75" customHeight="1" x14ac:dyDescent="0.25">
      <c r="A13708" s="524">
        <v>38</v>
      </c>
      <c r="B13708" s="651" t="s">
        <v>2183</v>
      </c>
      <c r="C13708" s="323" t="s">
        <v>407</v>
      </c>
      <c r="D13708" s="106"/>
      <c r="E13708" s="106"/>
      <c r="F13708" s="1171"/>
      <c r="G13708" s="9">
        <v>6</v>
      </c>
      <c r="H13708" s="775" t="s">
        <v>571</v>
      </c>
      <c r="I13708" s="961"/>
    </row>
    <row r="13709" spans="1:9" ht="15.75" customHeight="1" x14ac:dyDescent="0.25">
      <c r="A13709" s="524"/>
      <c r="B13709" s="652"/>
      <c r="C13709" s="387"/>
      <c r="D13709" s="106"/>
      <c r="E13709" s="106"/>
      <c r="F13709" s="699"/>
      <c r="G13709" s="9"/>
      <c r="H13709" s="842"/>
      <c r="I13709" s="961"/>
    </row>
    <row r="13710" spans="1:9" ht="15.75" customHeight="1" x14ac:dyDescent="0.25">
      <c r="A13710" s="1172"/>
      <c r="B13710" s="1173" t="s">
        <v>2249</v>
      </c>
      <c r="C13710" s="1174"/>
      <c r="D13710" s="805"/>
      <c r="E13710" s="106"/>
      <c r="F13710" s="699"/>
      <c r="G13710" s="9"/>
      <c r="H13710" s="842"/>
      <c r="I13710" s="961"/>
    </row>
    <row r="13711" spans="1:9" ht="15.75" customHeight="1" x14ac:dyDescent="0.25">
      <c r="A13711" s="1172"/>
      <c r="B13711" s="1175"/>
      <c r="C13711" s="1176"/>
      <c r="D13711" s="805"/>
      <c r="E13711" s="106"/>
      <c r="F13711" s="699"/>
      <c r="G13711" s="9"/>
      <c r="H13711" s="842"/>
      <c r="I13711" s="961"/>
    </row>
    <row r="13712" spans="1:9" ht="15.75" customHeight="1" x14ac:dyDescent="0.25">
      <c r="A13712" s="524"/>
      <c r="B13712" s="653"/>
      <c r="C13712" s="1177"/>
      <c r="D13712" s="106"/>
      <c r="E13712" s="106"/>
      <c r="F13712" s="699"/>
      <c r="G13712" s="9"/>
      <c r="H13712" s="842"/>
      <c r="I13712" s="961"/>
    </row>
    <row r="13713" spans="1:9" ht="15.75" customHeight="1" x14ac:dyDescent="0.25">
      <c r="A13713" s="1086"/>
      <c r="B13713" s="1019"/>
      <c r="C13713" s="1161"/>
      <c r="D13713" s="228"/>
      <c r="E13713" s="228"/>
      <c r="F13713" s="1178"/>
      <c r="G13713" s="1163"/>
      <c r="H13713" s="1164"/>
      <c r="I13713" s="1165"/>
    </row>
    <row r="13714" spans="1:9" ht="15.75" customHeight="1" x14ac:dyDescent="0.25">
      <c r="A13714" s="1166"/>
      <c r="B13714" s="1021"/>
      <c r="C13714" s="1167"/>
      <c r="D13714" s="230"/>
      <c r="E13714" s="230"/>
      <c r="F13714" s="1179"/>
      <c r="G13714" s="9"/>
      <c r="H13714" s="1169"/>
      <c r="I13714" s="1170"/>
    </row>
    <row r="13715" spans="1:9" ht="15.75" customHeight="1" x14ac:dyDescent="0.25">
      <c r="A13715" s="1166"/>
      <c r="B13715" s="1021"/>
      <c r="C13715" s="1167"/>
      <c r="D13715" s="230"/>
      <c r="E13715" s="230"/>
      <c r="F13715" s="1179"/>
      <c r="G13715" s="9"/>
      <c r="H13715" s="1169"/>
      <c r="I13715" s="1170"/>
    </row>
    <row r="13716" spans="1:9" ht="15.75" customHeight="1" x14ac:dyDescent="0.25">
      <c r="A13716" s="1166"/>
      <c r="B13716" s="1021"/>
      <c r="C13716" s="1167"/>
      <c r="D13716" s="230"/>
      <c r="E13716" s="230"/>
      <c r="F13716" s="1179"/>
      <c r="G13716" s="9"/>
      <c r="H13716" s="1169"/>
      <c r="I13716" s="1170"/>
    </row>
    <row r="13717" spans="1:9" ht="15.75" customHeight="1" x14ac:dyDescent="0.25">
      <c r="A13717" s="1166"/>
      <c r="B13717" s="1021"/>
      <c r="C13717" s="1167"/>
      <c r="D13717" s="230"/>
      <c r="E13717" s="230"/>
      <c r="F13717" s="1179"/>
      <c r="G13717" s="9"/>
      <c r="H13717" s="1169"/>
      <c r="I13717" s="1170"/>
    </row>
    <row r="13718" spans="1:9" ht="15.75" customHeight="1" x14ac:dyDescent="0.25">
      <c r="A13718" s="1166"/>
      <c r="B13718" s="1021"/>
      <c r="C13718" s="1167"/>
      <c r="D13718" s="230"/>
      <c r="E13718" s="230"/>
      <c r="F13718" s="1179"/>
      <c r="G13718" s="9"/>
      <c r="H13718" s="1169"/>
      <c r="I13718" s="1170"/>
    </row>
    <row r="13719" spans="1:9" ht="15.75" customHeight="1" x14ac:dyDescent="0.25">
      <c r="A13719" s="36" t="s">
        <v>21</v>
      </c>
      <c r="B13719" s="36"/>
      <c r="C13719" s="36"/>
      <c r="D13719" s="36"/>
      <c r="E13719" s="36"/>
      <c r="F13719" s="36"/>
      <c r="G13719" s="36"/>
      <c r="H13719" s="36"/>
      <c r="I13719" s="36"/>
    </row>
    <row r="13720" spans="1:9" ht="15.75" customHeight="1" x14ac:dyDescent="0.25">
      <c r="D13720" s="9"/>
      <c r="H13720" s="9"/>
    </row>
    <row r="13721" spans="1:9" ht="15.75" customHeight="1" x14ac:dyDescent="0.25">
      <c r="A13721" s="17" t="s">
        <v>28</v>
      </c>
      <c r="B13721" s="17"/>
      <c r="C13721" s="86"/>
      <c r="D13721" s="18"/>
      <c r="E13721" s="17"/>
      <c r="G13721" s="19" t="s">
        <v>24</v>
      </c>
      <c r="H13721" s="21" t="s">
        <v>1663</v>
      </c>
    </row>
    <row r="13722" spans="1:9" ht="15.75" customHeight="1" x14ac:dyDescent="0.25">
      <c r="A13722" s="17" t="inlineStr">
        <is>
          <t>Dealer-004</t>
        </is>
      </c>
      <c r="B13722" s="17"/>
      <c r="C13722" s="86"/>
      <c r="D13722" s="18"/>
      <c r="E13722" s="17"/>
      <c r="G13722" s="19" t="s">
        <v>29</v>
      </c>
      <c r="H13722" s="17" t="s">
        <v>1667</v>
      </c>
    </row>
    <row r="13723" spans="1:9" ht="15.75" customHeight="1" x14ac:dyDescent="0.25">
      <c r="A13723" s="17" t="inlineStr">
        <is>
          <t>Address line (redacted)</t>
        </is>
      </c>
      <c r="B13723" s="17"/>
      <c r="C13723" s="138"/>
      <c r="D13723" s="138"/>
      <c r="E13723" s="138"/>
      <c r="F13723" s="18"/>
      <c r="G13723" s="17"/>
      <c r="H13723" s="25"/>
    </row>
    <row r="13724" spans="1:9" ht="15.75" customHeight="1" x14ac:dyDescent="0.25">
      <c r="A13724" s="17" t="inlineStr">
        <is>
          <t>Address line (redacted)</t>
        </is>
      </c>
      <c r="B13724" s="17"/>
      <c r="C13724" s="138"/>
      <c r="D13724" s="138"/>
      <c r="E13724" s="138"/>
      <c r="F13724" s="18"/>
      <c r="G13724" s="17"/>
      <c r="H13724" s="25"/>
    </row>
    <row r="13725" spans="1:9" ht="15.75" customHeight="1" x14ac:dyDescent="0.25">
      <c r="A13725" s="17"/>
      <c r="B13725" s="17"/>
      <c r="C13725" s="199"/>
      <c r="D13725" s="199"/>
      <c r="E13725" s="199"/>
      <c r="F13725" s="18"/>
      <c r="G13725" s="1032" t="s">
        <v>607</v>
      </c>
      <c r="H13725" s="1034"/>
    </row>
    <row r="13726" spans="1:9" ht="15.75" customHeight="1" x14ac:dyDescent="0.25">
      <c r="A13726" s="223" t="inlineStr">
        <is>
          <t>Address line (redacted)</t>
        </is>
      </c>
      <c r="B13726" s="223"/>
      <c r="C13726" s="223"/>
      <c r="D13726" s="293"/>
      <c r="E13726" s="1153"/>
      <c r="F13726" s="18"/>
      <c r="G13726" s="1035"/>
      <c r="H13726" s="1036"/>
    </row>
    <row r="13727" spans="1:9" ht="15.75" customHeight="1" x14ac:dyDescent="0.25">
      <c r="A13727" s="36" t="s">
        <v>793</v>
      </c>
      <c r="B13727" s="17"/>
      <c r="C13727" s="17"/>
      <c r="D13727" s="24" t="inlineStr">
        <is>
          <t>ATTN: Contact-005</t>
        </is>
      </c>
      <c r="E13727" s="17"/>
      <c r="F13727" s="18"/>
      <c r="G13727" s="1037"/>
      <c r="H13727" s="1039"/>
    </row>
    <row r="13728" spans="1:9" ht="15.75" customHeight="1" x14ac:dyDescent="0.25">
      <c r="A13728" s="17" t="inlineStr">
        <is>
          <t>Address line (redacted)</t>
        </is>
      </c>
      <c r="B13728" s="17"/>
      <c r="C13728" s="17"/>
      <c r="D13728" s="18"/>
      <c r="E13728" s="17"/>
      <c r="F13728" s="18"/>
      <c r="G13728" s="17"/>
      <c r="H13728" s="25"/>
    </row>
    <row r="13729" spans="1:9" ht="15.75" customHeight="1" x14ac:dyDescent="0.25">
      <c r="A13729" s="17"/>
      <c r="B13729" s="17"/>
      <c r="C13729" s="17"/>
      <c r="D13729" s="18"/>
      <c r="E13729" s="17"/>
      <c r="F13729" s="18"/>
      <c r="G13729" s="17"/>
      <c r="H13729" s="25"/>
    </row>
    <row r="13730" spans="1:9" ht="15.75" customHeight="1" x14ac:dyDescent="0.25">
      <c r="A13730" s="17" t="s">
        <v>34</v>
      </c>
      <c r="B13730" s="17"/>
      <c r="C13730" s="17"/>
      <c r="D13730" s="18"/>
      <c r="E13730" s="17"/>
      <c r="F13730" s="18"/>
      <c r="G13730" s="17"/>
      <c r="H13730" s="25"/>
    </row>
    <row r="13731" spans="1:9" ht="15.75" customHeight="1" x14ac:dyDescent="0.25">
      <c r="A13731" s="17" t="s">
        <v>35</v>
      </c>
      <c r="B13731" s="17"/>
      <c r="C13731" s="17"/>
      <c r="D13731" s="18"/>
      <c r="E13731" s="17"/>
      <c r="F13731" s="18"/>
      <c r="G13731" s="17"/>
      <c r="H13731" s="25"/>
    </row>
    <row r="13732" spans="1:9" ht="15.75" customHeight="1" x14ac:dyDescent="0.25">
      <c r="A13732" s="17" t="s">
        <v>36</v>
      </c>
      <c r="B13732" s="17"/>
      <c r="C13732" s="17"/>
      <c r="D13732" s="18"/>
      <c r="E13732" s="17"/>
      <c r="F13732" s="18"/>
      <c r="G13732" s="17"/>
      <c r="H13732" s="25"/>
    </row>
    <row r="13733" spans="1:9" ht="15.75" customHeight="1" x14ac:dyDescent="0.25">
      <c r="A13733" s="1105" t="s">
        <v>37</v>
      </c>
      <c r="B13733" s="1106" t="s">
        <v>38</v>
      </c>
      <c r="C13733" s="1106" t="s">
        <v>2224</v>
      </c>
      <c r="D13733" s="1107" t="s">
        <v>39</v>
      </c>
      <c r="E13733" s="1108" t="s">
        <v>40</v>
      </c>
      <c r="F13733" s="1106" t="s">
        <v>2077</v>
      </c>
      <c r="G13733" s="1109" t="s">
        <v>41</v>
      </c>
      <c r="H13733" s="1106" t="s">
        <v>42</v>
      </c>
      <c r="I13733" s="1110" t="s">
        <v>43</v>
      </c>
    </row>
    <row r="13734" spans="1:9" ht="15.75" customHeight="1" x14ac:dyDescent="0.25">
      <c r="A13734" s="524"/>
      <c r="B13734" s="1129" t="s">
        <v>44</v>
      </c>
      <c r="C13734" s="1130"/>
      <c r="D13734" s="106"/>
      <c r="E13734" s="106"/>
      <c r="F13734" s="699"/>
      <c r="G13734" s="525"/>
      <c r="H13734" s="106"/>
      <c r="I13734" s="961"/>
    </row>
    <row r="13735" spans="1:9" ht="15.75" customHeight="1" x14ac:dyDescent="0.25">
      <c r="A13735" s="524">
        <v>39</v>
      </c>
      <c r="B13735" s="651" t="s">
        <v>2250</v>
      </c>
      <c r="C13735" s="323" t="s">
        <v>409</v>
      </c>
      <c r="D13735" s="106">
        <v>3</v>
      </c>
      <c r="E13735" s="106">
        <v>5</v>
      </c>
      <c r="F13735" s="1154" t="s">
        <v>2205</v>
      </c>
      <c r="G13735" s="9">
        <v>13.25</v>
      </c>
      <c r="H13735" s="1155">
        <v>1</v>
      </c>
      <c r="I13735" s="961">
        <f>+H13735*G13735</f>
      </c>
    </row>
    <row r="13736" spans="1:9" ht="15.75" customHeight="1" x14ac:dyDescent="0.25">
      <c r="A13736" s="524">
        <v>40</v>
      </c>
      <c r="B13736" s="651" t="s">
        <v>2250</v>
      </c>
      <c r="C13736" s="323" t="s">
        <v>409</v>
      </c>
      <c r="D13736" s="106"/>
      <c r="E13736" s="106"/>
      <c r="F13736" s="1154"/>
      <c r="G13736" s="9">
        <v>1.75</v>
      </c>
      <c r="H13736" s="775" t="s">
        <v>571</v>
      </c>
      <c r="I13736" s="961"/>
    </row>
    <row r="13737" spans="1:9" ht="15.75" customHeight="1" x14ac:dyDescent="0.25">
      <c r="A13737" s="524">
        <v>41</v>
      </c>
      <c r="B13737" s="651" t="s">
        <v>1987</v>
      </c>
      <c r="C13737" s="103"/>
      <c r="D13737" s="103">
        <v>3</v>
      </c>
      <c r="E13737" s="106">
        <v>10</v>
      </c>
      <c r="F13737" s="1180" t="s">
        <v>2231</v>
      </c>
      <c r="G13737" s="96">
        <v>24</v>
      </c>
      <c r="H13737" s="1181">
        <v>1</v>
      </c>
      <c r="I13737" s="961">
        <f>+H13737*G13737</f>
      </c>
    </row>
    <row r="13738" spans="1:9" ht="15.75" customHeight="1" x14ac:dyDescent="0.25">
      <c r="A13738" s="524">
        <v>42</v>
      </c>
      <c r="B13738" s="651" t="s">
        <v>1987</v>
      </c>
      <c r="C13738" s="103"/>
      <c r="D13738" s="103"/>
      <c r="E13738" s="106"/>
      <c r="F13738" s="1180"/>
      <c r="G13738" s="96">
        <v>6</v>
      </c>
      <c r="H13738" s="775" t="s">
        <v>571</v>
      </c>
      <c r="I13738" s="961"/>
    </row>
    <row r="13739" spans="1:9" ht="15.75" customHeight="1" x14ac:dyDescent="0.25">
      <c r="A13739" s="524">
        <v>43</v>
      </c>
      <c r="B13739" s="651" t="s">
        <v>2194</v>
      </c>
      <c r="C13739" s="103"/>
      <c r="D13739" s="103">
        <v>3</v>
      </c>
      <c r="E13739" s="106">
        <v>10</v>
      </c>
      <c r="F13739" s="1180" t="s">
        <v>2231</v>
      </c>
      <c r="G13739" s="96">
        <v>24</v>
      </c>
      <c r="H13739" s="1181">
        <v>1</v>
      </c>
      <c r="I13739" s="961">
        <f>+H13739*G13739</f>
      </c>
    </row>
    <row r="13740" spans="1:9" ht="15.75" customHeight="1" x14ac:dyDescent="0.25">
      <c r="A13740" s="524">
        <v>44</v>
      </c>
      <c r="B13740" s="651" t="s">
        <v>2194</v>
      </c>
      <c r="C13740" s="103"/>
      <c r="D13740" s="103"/>
      <c r="E13740" s="106"/>
      <c r="F13740" s="1180"/>
      <c r="G13740" s="96">
        <v>6</v>
      </c>
      <c r="H13740" s="775" t="s">
        <v>571</v>
      </c>
      <c r="I13740" s="961"/>
    </row>
    <row r="13741" spans="1:9" ht="15.75" customHeight="1" x14ac:dyDescent="0.25">
      <c r="A13741" s="524">
        <v>45</v>
      </c>
      <c r="B13741" s="651" t="s">
        <v>2196</v>
      </c>
      <c r="C13741" s="103"/>
      <c r="D13741" s="103">
        <v>3</v>
      </c>
      <c r="E13741" s="106">
        <v>10</v>
      </c>
      <c r="F13741" s="1180" t="s">
        <v>2251</v>
      </c>
      <c r="G13741" s="96">
        <v>23</v>
      </c>
      <c r="H13741" s="1181">
        <v>1</v>
      </c>
      <c r="I13741" s="961">
        <f>+H13741*G13741</f>
      </c>
    </row>
    <row r="13742" spans="1:9" ht="15.75" customHeight="1" x14ac:dyDescent="0.25">
      <c r="A13742" s="524">
        <v>46</v>
      </c>
      <c r="B13742" s="651" t="s">
        <v>2196</v>
      </c>
      <c r="C13742" s="103"/>
      <c r="D13742" s="103"/>
      <c r="E13742" s="106"/>
      <c r="F13742" s="1180"/>
      <c r="G13742" s="96">
        <v>7</v>
      </c>
      <c r="H13742" s="775" t="s">
        <v>571</v>
      </c>
      <c r="I13742" s="961"/>
    </row>
    <row r="13743" spans="1:9" ht="15.75" customHeight="1" x14ac:dyDescent="0.25">
      <c r="A13743" s="524">
        <v>47</v>
      </c>
      <c r="B13743" s="651" t="s">
        <v>2252</v>
      </c>
      <c r="C13743" s="103"/>
      <c r="D13743" s="103">
        <v>3</v>
      </c>
      <c r="E13743" s="106">
        <v>10</v>
      </c>
      <c r="F13743" s="1180" t="s">
        <v>2251</v>
      </c>
      <c r="G13743" s="96">
        <v>23</v>
      </c>
      <c r="H13743" s="1181">
        <v>1</v>
      </c>
      <c r="I13743" s="961">
        <f>+H13743*G13743</f>
      </c>
    </row>
    <row r="13744" spans="1:9" ht="15.75" customHeight="1" x14ac:dyDescent="0.25">
      <c r="A13744" s="524">
        <v>48</v>
      </c>
      <c r="B13744" s="651" t="s">
        <v>2252</v>
      </c>
      <c r="C13744" s="103"/>
      <c r="D13744" s="103"/>
      <c r="E13744" s="106"/>
      <c r="F13744" s="1180"/>
      <c r="G13744" s="96">
        <v>7</v>
      </c>
      <c r="H13744" s="775" t="s">
        <v>571</v>
      </c>
      <c r="I13744" s="961"/>
    </row>
    <row r="13745" spans="1:15" ht="15.75" customHeight="1" x14ac:dyDescent="0.25">
      <c r="A13745" s="524">
        <v>49</v>
      </c>
      <c r="B13745" s="651" t="s">
        <v>2253</v>
      </c>
      <c r="C13745" s="103"/>
      <c r="D13745" s="103">
        <v>3</v>
      </c>
      <c r="E13745" s="106">
        <v>10</v>
      </c>
      <c r="F13745" s="1180" t="s">
        <v>2231</v>
      </c>
      <c r="G13745" s="96">
        <v>24</v>
      </c>
      <c r="H13745" s="1181">
        <v>1</v>
      </c>
      <c r="I13745" s="961">
        <f>+H13745*G13745</f>
      </c>
    </row>
    <row r="13746" spans="1:15" ht="15.75" customHeight="1" x14ac:dyDescent="0.25">
      <c r="A13746" s="524">
        <v>50</v>
      </c>
      <c r="B13746" s="651" t="s">
        <v>2253</v>
      </c>
      <c r="C13746" s="103"/>
      <c r="D13746" s="103"/>
      <c r="E13746" s="106"/>
      <c r="F13746" s="1180"/>
      <c r="G13746" s="96">
        <v>6</v>
      </c>
      <c r="H13746" s="775" t="s">
        <v>571</v>
      </c>
      <c r="I13746" s="961"/>
    </row>
    <row r="13747" spans="1:15" ht="15.75" customHeight="1" x14ac:dyDescent="0.25">
      <c r="A13747" s="524">
        <v>51</v>
      </c>
      <c r="B13747" s="651" t="s">
        <v>2254</v>
      </c>
      <c r="C13747" s="103"/>
      <c r="D13747" s="103">
        <v>3</v>
      </c>
      <c r="E13747" s="106">
        <v>10</v>
      </c>
      <c r="F13747" s="1182" t="s">
        <v>2255</v>
      </c>
      <c r="G13747" s="96">
        <v>25.2</v>
      </c>
      <c r="H13747" s="1181">
        <v>1</v>
      </c>
      <c r="I13747" s="961">
        <f>+H13747*G13747</f>
      </c>
    </row>
    <row r="13748" spans="1:15" ht="15.75" customHeight="1" x14ac:dyDescent="0.25">
      <c r="A13748" s="524">
        <v>52</v>
      </c>
      <c r="B13748" s="651" t="s">
        <v>2254</v>
      </c>
      <c r="C13748" s="103"/>
      <c r="D13748" s="103"/>
      <c r="E13748" s="106"/>
      <c r="F13748" s="1180"/>
      <c r="G13748" s="96">
        <v>4.8</v>
      </c>
      <c r="H13748" s="775" t="s">
        <v>571</v>
      </c>
      <c r="I13748" s="961"/>
    </row>
    <row r="13749" spans="1:15" ht="15.75" customHeight="1" x14ac:dyDescent="0.25">
      <c r="A13749" s="524">
        <v>53</v>
      </c>
      <c r="B13749" s="651" t="s">
        <v>2200</v>
      </c>
      <c r="C13749" s="103"/>
      <c r="D13749" s="103">
        <v>3</v>
      </c>
      <c r="E13749" s="106">
        <v>10</v>
      </c>
      <c r="F13749" s="1180" t="s">
        <v>2256</v>
      </c>
      <c r="G13749" s="96">
        <v>26.5</v>
      </c>
      <c r="H13749" s="1181">
        <v>1</v>
      </c>
      <c r="I13749" s="961">
        <f>+H13749*G13749</f>
      </c>
    </row>
    <row r="13750" spans="1:15" ht="15.75" customHeight="1" x14ac:dyDescent="0.25">
      <c r="A13750" s="524">
        <v>54</v>
      </c>
      <c r="B13750" s="651" t="s">
        <v>2200</v>
      </c>
      <c r="C13750" s="103"/>
      <c r="D13750" s="103"/>
      <c r="E13750" s="106"/>
      <c r="F13750" s="1180"/>
      <c r="G13750" s="96">
        <v>3.5</v>
      </c>
      <c r="H13750" s="775" t="s">
        <v>571</v>
      </c>
      <c r="I13750" s="961"/>
    </row>
    <row r="13751" spans="1:15" ht="15.75" customHeight="1" x14ac:dyDescent="0.25">
      <c r="A13751" s="524">
        <v>55</v>
      </c>
      <c r="B13751" s="651" t="s">
        <v>2257</v>
      </c>
      <c r="C13751" s="103"/>
      <c r="D13751" s="103">
        <v>2</v>
      </c>
      <c r="E13751" s="106">
        <v>10</v>
      </c>
      <c r="F13751" s="1180" t="s">
        <v>2230</v>
      </c>
      <c r="G13751" s="96">
        <v>18.399999999999999</v>
      </c>
      <c r="H13751" s="1181">
        <v>1</v>
      </c>
      <c r="I13751" s="961">
        <f>+H13751*G13751</f>
      </c>
    </row>
    <row r="13752" spans="1:15" ht="15.75" customHeight="1" x14ac:dyDescent="0.25">
      <c r="A13752" s="524">
        <v>56</v>
      </c>
      <c r="B13752" s="651" t="s">
        <v>2257</v>
      </c>
      <c r="C13752" s="323"/>
      <c r="D13752" s="106"/>
      <c r="E13752" s="106"/>
      <c r="F13752" s="907"/>
      <c r="G13752" s="525">
        <v>1.6</v>
      </c>
      <c r="H13752" s="775" t="s">
        <v>571</v>
      </c>
      <c r="I13752" s="961"/>
    </row>
    <row r="13753" spans="1:15" ht="15.75" customHeight="1" x14ac:dyDescent="0.25">
      <c r="A13753" s="524"/>
      <c r="B13753" s="651"/>
      <c r="C13753" s="247"/>
      <c r="D13753" s="247"/>
      <c r="E13753" s="247"/>
      <c r="F13753" s="679"/>
      <c r="G13753" s="679"/>
      <c r="H13753" s="247"/>
      <c r="I13753" s="730"/>
    </row>
    <row r="13754" spans="1:15" ht="15.75" customHeight="1" x14ac:dyDescent="0.25">
      <c r="A13754" s="116"/>
      <c r="B13754" s="117"/>
      <c r="C13754" s="118" t="s">
        <v>58</v>
      </c>
      <c r="D13754" s="121">
        <f>+D13751+D13749+D13747+D13745+D13743+D13741+D13739+D13737+D13735+D13707+D13705+D13703+D13701+D13699+D13697+D13695+D13693+D13691+D13667+D13665+D13663+D13661+D13659+D13657+D13655+D13653+D13651+D13649</f>
      </c>
      <c r="E13754" s="119"/>
      <c r="F13754" s="1113"/>
      <c r="G13754" s="121"/>
      <c r="H13754" s="120"/>
      <c r="I13754" s="121">
        <f>+I13751+I13749+I13747+I13745+I13743+I13741+I13739+I13737+I13735+I13707+I13705+I13703+I13701+I13699+I13697+I13695+I13693+I13691+I13667+I13665+I13663+I13661+I13659+I13657+I13655+I13653+I13651+I13649</f>
      </c>
    </row>
    <row r="13755" spans="1:15" ht="15.75" customHeight="1" x14ac:dyDescent="0.25">
      <c r="A13755" s="1183"/>
      <c r="B13755" s="1184"/>
      <c r="C13755" s="1185" t="s">
        <v>2258</v>
      </c>
      <c r="D13755" s="1186"/>
      <c r="E13755" s="1187"/>
      <c r="F13755" s="1188"/>
      <c r="G13755" s="1186"/>
      <c r="H13755" s="1189"/>
      <c r="I13755" s="1190">
        <v>1</v>
      </c>
    </row>
    <row r="13756" spans="1:15" ht="15.75" customHeight="1" x14ac:dyDescent="0.25">
      <c r="A13756" s="1191"/>
      <c r="B13756" s="1192"/>
      <c r="C13756" s="1193"/>
      <c r="D13756" s="1194"/>
      <c r="E13756" s="1193"/>
      <c r="F13756" s="1193"/>
      <c r="G13756" s="1193"/>
      <c r="H13756" s="1195" t="s">
        <v>58</v>
      </c>
      <c r="I13756" s="1196">
        <f>+I13754-I13755</f>
      </c>
      <c r="J13756" s="78"/>
      <c r="K13756" s="78"/>
      <c r="L13756" s="78"/>
      <c r="M13756" s="78"/>
      <c r="N13756" s="78"/>
      <c r="O13756" s="78"/>
    </row>
    <row r="13757" spans="1:15" ht="15.75" customHeight="1" x14ac:dyDescent="0.25">
      <c r="A13757" s="1119" t="s">
        <v>72</v>
      </c>
      <c r="B13757" s="1119"/>
      <c r="C13757" s="1119"/>
      <c r="D13757" s="1119"/>
      <c r="E13757" s="76" t="s">
        <v>60</v>
      </c>
      <c r="F13757" s="1119"/>
      <c r="G13757" s="1197">
        <f>+G13754-G13756</f>
      </c>
      <c r="H13757" s="1119"/>
    </row>
    <row r="13758" spans="1:15" ht="15.75" customHeight="1" x14ac:dyDescent="0.25">
      <c r="A13758" s="76"/>
      <c r="B13758" s="909"/>
      <c r="C13758" s="909"/>
      <c r="D13758" s="1198"/>
      <c r="E13758" s="76"/>
      <c r="F13758" s="76"/>
      <c r="G13758" s="17"/>
      <c r="H13758" s="25"/>
    </row>
    <row r="13759" spans="1:15" ht="15.75" customHeight="1" x14ac:dyDescent="0.25">
      <c r="A13759" s="76"/>
      <c r="B13759" s="909"/>
      <c r="C13759" s="909"/>
      <c r="D13759" s="910"/>
      <c r="E13759" s="76" t="s">
        <v>61</v>
      </c>
      <c r="F13759" s="76"/>
      <c r="G13759" s="17"/>
      <c r="H13759" s="25"/>
    </row>
    <row r="13760" spans="1:15" ht="15.75" customHeight="1" x14ac:dyDescent="0.25">
      <c r="A13760" s="76"/>
      <c r="B13760" s="909"/>
      <c r="C13760" s="909"/>
      <c r="D13760" s="910"/>
      <c r="E13760" s="76"/>
      <c r="F13760" s="76"/>
      <c r="G13760" s="17"/>
      <c r="H13760" s="25"/>
    </row>
    <row r="13761" spans="1:9" ht="15.75" customHeight="1" x14ac:dyDescent="0.25">
      <c r="A13761" s="76"/>
      <c r="B13761" s="909"/>
      <c r="C13761" s="909"/>
      <c r="D13761" s="910"/>
      <c r="E13761" s="76"/>
      <c r="F13761" s="76"/>
      <c r="G13761" s="17"/>
      <c r="H13761" s="25"/>
    </row>
    <row r="13762" spans="1:9" ht="15.75" customHeight="1" x14ac:dyDescent="0.25">
      <c r="A13762" s="76"/>
      <c r="B13762" s="909"/>
      <c r="C13762" s="909"/>
      <c r="D13762" s="910"/>
      <c r="E13762" s="76"/>
      <c r="F13762" s="76"/>
      <c r="G13762" s="17"/>
      <c r="H13762" s="25"/>
    </row>
    <row r="13763" spans="1:9" ht="15.75" customHeight="1" x14ac:dyDescent="0.25">
      <c r="A13763" s="76"/>
      <c r="B13763" s="909"/>
      <c r="C13763" s="909"/>
      <c r="D13763" s="910"/>
      <c r="E13763" s="76"/>
      <c r="F13763" s="76"/>
      <c r="G13763" s="17"/>
      <c r="H13763" s="25"/>
    </row>
    <row r="13764" spans="1:9" ht="15.75" customHeight="1" x14ac:dyDescent="0.25">
      <c r="A13764" s="76"/>
      <c r="B13764" s="909"/>
      <c r="C13764" s="909"/>
      <c r="D13764" s="910"/>
      <c r="E13764" s="76"/>
      <c r="F13764" s="76"/>
      <c r="G13764" s="17"/>
      <c r="H13764" s="25"/>
    </row>
    <row r="13765" spans="1:9" ht="15.75" customHeight="1" x14ac:dyDescent="0.25">
      <c r="A13765" s="76"/>
      <c r="B13765" s="909"/>
      <c r="C13765" s="909"/>
      <c r="D13765" s="910"/>
      <c r="E13765" s="76"/>
      <c r="F13765" s="76"/>
      <c r="G13765" s="17"/>
      <c r="H13765" s="25"/>
    </row>
    <row r="13766" spans="1:9" ht="15.75" customHeight="1" x14ac:dyDescent="0.25">
      <c r="A13766" s="76"/>
      <c r="B13766" s="909"/>
      <c r="C13766" s="909"/>
      <c r="D13766" s="910"/>
      <c r="E13766" s="76"/>
      <c r="F13766" s="76"/>
      <c r="G13766" s="17"/>
      <c r="H13766" s="25"/>
    </row>
    <row r="13767" spans="1:9" ht="15.75" customHeight="1" x14ac:dyDescent="0.25">
      <c r="A13767" s="36" t="s">
        <v>21</v>
      </c>
      <c r="B13767" s="36"/>
      <c r="C13767" s="36"/>
      <c r="D13767" s="36"/>
      <c r="E13767" s="36"/>
      <c r="F13767" s="36"/>
      <c r="G13767" s="36"/>
      <c r="H13767" s="36"/>
      <c r="I13767" s="36"/>
    </row>
    <row r="13768" spans="1:9" ht="15.75" customHeight="1" x14ac:dyDescent="0.25">
      <c r="A13768" s="24"/>
      <c r="B13768" s="24"/>
      <c r="C13768" s="24"/>
      <c r="D13768" s="24"/>
      <c r="E13768" s="24"/>
      <c r="F13768" s="24"/>
      <c r="G13768" s="24"/>
      <c r="H13768" s="24"/>
      <c r="I13768" s="24"/>
    </row>
    <row r="13769" spans="1:9" ht="15.75" customHeight="1" x14ac:dyDescent="0.25">
      <c r="A13769" s="17" t="s">
        <v>28</v>
      </c>
      <c r="B13769" s="17"/>
      <c r="C13769" s="17"/>
      <c r="D13769" s="18"/>
      <c r="E13769" s="17"/>
      <c r="H13769" s="9"/>
    </row>
    <row r="13770" spans="1:9" ht="15.75" customHeight="1" x14ac:dyDescent="0.3">
      <c r="A13770" s="17" t="inlineStr">
        <is>
          <t>Dealer-003</t>
        </is>
      </c>
      <c r="B13770" s="87"/>
      <c r="C13770" s="17"/>
      <c r="D13770" s="18"/>
      <c r="E13770" s="17"/>
      <c r="G13770" s="19" t="s">
        <v>24</v>
      </c>
      <c r="H13770" s="21" t="s">
        <v>1663</v>
      </c>
    </row>
    <row r="13771" spans="1:9" ht="15.75" customHeight="1" x14ac:dyDescent="0.3">
      <c r="A13771" s="17" t="inlineStr">
        <is>
          <t>Address line (redacted)</t>
        </is>
      </c>
      <c r="B13771" s="87"/>
      <c r="C13771" s="17"/>
      <c r="D13771" s="18"/>
      <c r="E13771" s="19"/>
      <c r="G13771" s="19" t="s">
        <v>29</v>
      </c>
      <c r="H13771" s="17" t="s">
        <v>1669</v>
      </c>
    </row>
    <row r="13772" spans="1:9" ht="15.75" customHeight="1" x14ac:dyDescent="0.3">
      <c r="A13772" s="17" t="inlineStr">
        <is>
          <t>Address line (redacted)</t>
        </is>
      </c>
      <c r="B13772" s="87"/>
      <c r="C13772" s="17"/>
      <c r="D13772" s="24"/>
      <c r="E13772" s="17"/>
      <c r="F13772" s="18"/>
      <c r="G13772" s="17"/>
      <c r="H13772" s="25"/>
    </row>
    <row r="13773" spans="1:9" ht="15.75" customHeight="1" x14ac:dyDescent="0.25">
      <c r="D13773" s="24"/>
      <c r="E13773" s="17"/>
      <c r="F13773" s="18"/>
      <c r="G13773" s="17"/>
      <c r="H13773" s="25"/>
    </row>
    <row r="13774" spans="1:9" ht="15.75" customHeight="1" x14ac:dyDescent="0.25">
      <c r="A13774" s="17" t="s">
        <v>34</v>
      </c>
      <c r="B13774" s="17"/>
      <c r="C13774" s="17"/>
      <c r="D13774" s="18"/>
      <c r="E13774" s="17"/>
      <c r="F13774" s="18"/>
      <c r="G13774" s="17"/>
      <c r="H13774" s="25"/>
    </row>
    <row r="13775" spans="1:9" ht="15.75" customHeight="1" x14ac:dyDescent="0.25">
      <c r="A13775" s="17" t="s">
        <v>35</v>
      </c>
      <c r="B13775" s="17"/>
      <c r="C13775" s="17"/>
      <c r="D13775" s="18"/>
      <c r="E13775" s="17"/>
      <c r="F13775" s="18"/>
      <c r="G13775" s="17"/>
      <c r="H13775" s="25"/>
    </row>
    <row r="13776" spans="1:9" ht="15.75" customHeight="1" x14ac:dyDescent="0.25">
      <c r="A13776" s="17" t="s">
        <v>36</v>
      </c>
      <c r="B13776" s="17"/>
      <c r="C13776" s="17"/>
      <c r="D13776" s="18"/>
      <c r="E13776" s="17"/>
      <c r="F13776" s="18"/>
      <c r="G13776" s="17"/>
      <c r="H13776" s="25"/>
    </row>
    <row r="13777" spans="1:9" ht="15.75" customHeight="1" x14ac:dyDescent="0.25">
      <c r="A13777" s="1105" t="s">
        <v>37</v>
      </c>
      <c r="B13777" s="1106" t="s">
        <v>38</v>
      </c>
      <c r="C13777" s="1106"/>
      <c r="D13777" s="1107" t="s">
        <v>39</v>
      </c>
      <c r="E13777" s="1108" t="s">
        <v>40</v>
      </c>
      <c r="F13777" s="1106" t="s">
        <v>2077</v>
      </c>
      <c r="G13777" s="1109" t="s">
        <v>41</v>
      </c>
      <c r="H13777" s="1106" t="s">
        <v>42</v>
      </c>
      <c r="I13777" s="1110" t="s">
        <v>43</v>
      </c>
    </row>
    <row r="13778" spans="1:9" ht="15.75" customHeight="1" x14ac:dyDescent="0.25">
      <c r="A13778" s="524"/>
      <c r="B13778" s="404" t="s">
        <v>2259</v>
      </c>
      <c r="C13778" s="405"/>
      <c r="D13778" s="106"/>
      <c r="E13778" s="106"/>
      <c r="F13778" s="106"/>
      <c r="G13778" s="525"/>
      <c r="H13778" s="106"/>
      <c r="I13778" s="961"/>
    </row>
    <row r="13779" spans="1:9" ht="15.75" customHeight="1" x14ac:dyDescent="0.25">
      <c r="A13779" s="524">
        <v>1</v>
      </c>
      <c r="B13779" s="651" t="s">
        <v>56</v>
      </c>
      <c r="C13779" s="106" t="s">
        <v>57</v>
      </c>
      <c r="D13779" s="106">
        <v>4</v>
      </c>
      <c r="E13779" s="106">
        <v>6</v>
      </c>
      <c r="F13779" s="1112" t="s">
        <v>2188</v>
      </c>
      <c r="G13779" s="525">
        <v>22</v>
      </c>
      <c r="H13779" s="804">
        <v>1</v>
      </c>
      <c r="I13779" s="961">
        <f>+H13779*G13779</f>
      </c>
    </row>
    <row r="13780" spans="1:9" ht="15.75" customHeight="1" x14ac:dyDescent="0.25">
      <c r="A13780" s="524">
        <v>2</v>
      </c>
      <c r="B13780" s="651" t="s">
        <v>56</v>
      </c>
      <c r="C13780" s="106" t="s">
        <v>57</v>
      </c>
      <c r="D13780" s="106"/>
      <c r="E13780" s="106"/>
      <c r="F13780" s="1112"/>
      <c r="G13780" s="525">
        <v>2</v>
      </c>
      <c r="H13780" s="654" t="s">
        <v>571</v>
      </c>
      <c r="I13780" s="961"/>
    </row>
    <row r="13781" spans="1:9" ht="15.75" customHeight="1" x14ac:dyDescent="0.25">
      <c r="A13781" s="524"/>
      <c r="B13781" s="404" t="s">
        <v>12</v>
      </c>
      <c r="C13781" s="405"/>
      <c r="D13781" s="106"/>
      <c r="E13781" s="106"/>
      <c r="F13781" s="1112"/>
      <c r="G13781" s="525"/>
      <c r="H13781" s="804"/>
      <c r="I13781" s="961"/>
    </row>
    <row r="13782" spans="1:9" ht="15.75" customHeight="1" x14ac:dyDescent="0.25">
      <c r="A13782" s="524">
        <v>3</v>
      </c>
      <c r="B13782" s="1133" t="s">
        <v>2260</v>
      </c>
      <c r="C13782" s="106" t="s">
        <v>529</v>
      </c>
      <c r="D13782" s="106">
        <v>10</v>
      </c>
      <c r="E13782" s="106">
        <v>10</v>
      </c>
      <c r="F13782" s="1112" t="s">
        <v>2261</v>
      </c>
      <c r="G13782" s="525">
        <v>100</v>
      </c>
      <c r="H13782" s="804">
        <v>1</v>
      </c>
      <c r="I13782" s="961">
        <f>+H13782*G13782</f>
      </c>
    </row>
    <row r="13783" spans="1:9" ht="15.75" customHeight="1" x14ac:dyDescent="0.25">
      <c r="A13783" s="524">
        <v>4</v>
      </c>
      <c r="B13783" s="1133" t="s">
        <v>2260</v>
      </c>
      <c r="C13783" s="106" t="s">
        <v>529</v>
      </c>
      <c r="D13783" s="106"/>
      <c r="E13783" s="106"/>
      <c r="F13783" s="1112"/>
      <c r="G13783" s="525">
        <v>5</v>
      </c>
      <c r="H13783" s="654" t="s">
        <v>571</v>
      </c>
      <c r="I13783" s="961"/>
    </row>
    <row r="13784" spans="1:9" ht="15.75" customHeight="1" x14ac:dyDescent="0.25">
      <c r="A13784" s="524"/>
      <c r="B13784" s="323"/>
      <c r="C13784" s="106"/>
      <c r="D13784" s="106"/>
      <c r="E13784" s="106"/>
      <c r="F13784" s="1112"/>
      <c r="G13784" s="525"/>
      <c r="H13784" s="251"/>
      <c r="I13784" s="961"/>
    </row>
    <row r="13785" spans="1:9" ht="15.75" customHeight="1" x14ac:dyDescent="0.25">
      <c r="A13785" s="524"/>
      <c r="B13785" s="323"/>
      <c r="C13785" s="106"/>
      <c r="D13785" s="106"/>
      <c r="E13785" s="106"/>
      <c r="F13785" s="1112"/>
      <c r="G13785" s="525"/>
      <c r="H13785" s="251"/>
      <c r="I13785" s="961"/>
    </row>
    <row r="13786" spans="1:9" ht="15.75" customHeight="1" x14ac:dyDescent="0.25">
      <c r="A13786" s="524"/>
      <c r="B13786" s="323"/>
      <c r="C13786" s="106"/>
      <c r="D13786" s="106"/>
      <c r="E13786" s="106"/>
      <c r="F13786" s="1112"/>
      <c r="G13786" s="525"/>
      <c r="H13786" s="251"/>
      <c r="I13786" s="961"/>
    </row>
    <row r="13787" spans="1:9" ht="15.75" customHeight="1" x14ac:dyDescent="0.25">
      <c r="A13787" s="524"/>
      <c r="B13787" s="323"/>
      <c r="C13787" s="106"/>
      <c r="D13787" s="106"/>
      <c r="E13787" s="106"/>
      <c r="F13787" s="1112"/>
      <c r="G13787" s="525"/>
      <c r="H13787" s="251"/>
      <c r="I13787" s="961"/>
    </row>
    <row r="13788" spans="1:9" ht="15.75" customHeight="1" x14ac:dyDescent="0.25">
      <c r="A13788" s="524"/>
      <c r="B13788" s="323"/>
      <c r="C13788" s="106"/>
      <c r="D13788" s="106"/>
      <c r="E13788" s="106"/>
      <c r="F13788" s="1112"/>
      <c r="G13788" s="525"/>
      <c r="H13788" s="251"/>
      <c r="I13788" s="961"/>
    </row>
    <row r="13789" spans="1:9" ht="15.75" customHeight="1" x14ac:dyDescent="0.25">
      <c r="A13789" s="524"/>
      <c r="B13789" s="323"/>
      <c r="C13789" s="106"/>
      <c r="D13789" s="106"/>
      <c r="E13789" s="106"/>
      <c r="F13789" s="1112"/>
      <c r="G13789" s="525"/>
      <c r="H13789" s="251"/>
      <c r="I13789" s="961"/>
    </row>
    <row r="13790" spans="1:9" ht="15.75" customHeight="1" x14ac:dyDescent="0.25">
      <c r="A13790" s="116"/>
      <c r="B13790" s="117"/>
      <c r="C13790" s="118" t="s">
        <v>58</v>
      </c>
      <c r="D13790" s="121">
        <f>SUM(D13779:D13789)</f>
      </c>
      <c r="E13790" s="119"/>
      <c r="F13790" s="1113"/>
      <c r="G13790" s="119"/>
      <c r="H13790" s="120"/>
      <c r="I13790" s="121">
        <f>SUM(I13779:I13789)</f>
      </c>
    </row>
    <row r="13791" spans="1:9" ht="15.75" customHeight="1" x14ac:dyDescent="0.25">
      <c r="A13791" s="1114"/>
      <c r="B13791" s="1115"/>
      <c r="C13791" s="1116"/>
      <c r="D13791" s="1117"/>
      <c r="E13791" s="1116"/>
      <c r="F13791" s="1116"/>
      <c r="G13791" s="1116"/>
      <c r="H13791" s="1118"/>
      <c r="I13791" s="897"/>
    </row>
    <row r="13792" spans="1:9" ht="15.75" customHeight="1" x14ac:dyDescent="0.25">
      <c r="A13792" s="1119" t="s">
        <v>72</v>
      </c>
      <c r="B13792" s="1119"/>
      <c r="C13792" s="1119"/>
      <c r="D13792" s="1119"/>
      <c r="E13792" s="1119"/>
      <c r="F13792" s="1119"/>
      <c r="G13792" s="1119"/>
      <c r="H13792" s="1119"/>
    </row>
    <row r="13793" spans="1:8" ht="15.75" customHeight="1" x14ac:dyDescent="0.25">
      <c r="A13793" s="76"/>
      <c r="B13793" s="909"/>
      <c r="C13793" s="909"/>
      <c r="D13793" s="910"/>
      <c r="E13793" s="76" t="s">
        <v>60</v>
      </c>
      <c r="F13793" s="76"/>
      <c r="G13793" s="17"/>
      <c r="H13793" s="25"/>
    </row>
    <row r="13794" spans="1:8" ht="15.75" customHeight="1" x14ac:dyDescent="0.25">
      <c r="A13794" s="76"/>
      <c r="B13794" s="909"/>
      <c r="C13794" s="909"/>
      <c r="D13794" s="910"/>
      <c r="E13794" s="76"/>
      <c r="F13794" s="76"/>
      <c r="G13794" s="17"/>
      <c r="H13794" s="25"/>
    </row>
    <row r="13795" spans="1:8" ht="15.75" customHeight="1" x14ac:dyDescent="0.25">
      <c r="A13795" s="76"/>
      <c r="B13795" s="909"/>
      <c r="C13795" s="909"/>
      <c r="D13795" s="910"/>
      <c r="E13795" s="76"/>
      <c r="F13795" s="76"/>
      <c r="G13795" s="17"/>
      <c r="H13795" s="25"/>
    </row>
    <row r="13796" spans="1:8" ht="15.75" customHeight="1" x14ac:dyDescent="0.25">
      <c r="A13796" s="76"/>
      <c r="B13796" s="909"/>
      <c r="C13796" s="909"/>
      <c r="D13796" s="910"/>
      <c r="E13796" s="76" t="s">
        <v>61</v>
      </c>
      <c r="F13796" s="76"/>
      <c r="G13796" s="17"/>
      <c r="H13796" s="25"/>
    </row>
    <row r="13797" spans="1:8" ht="15.75" customHeight="1" x14ac:dyDescent="0.25">
      <c r="D13797" s="9"/>
      <c r="H13797" s="9"/>
    </row>
    <row r="13798" spans="1:8" ht="15.75" customHeight="1" x14ac:dyDescent="0.25">
      <c r="D13798" s="9"/>
      <c r="H13798" s="9"/>
    </row>
    <row r="13799" spans="1:8" ht="15.75" customHeight="1" x14ac:dyDescent="0.25">
      <c r="D13799" s="9"/>
      <c r="H13799" s="9"/>
    </row>
    <row r="13800" spans="1:8" ht="15.75" customHeight="1" x14ac:dyDescent="0.25">
      <c r="D13800" s="9"/>
      <c r="H13800" s="9"/>
    </row>
    <row r="13801" spans="1:8" ht="15.75" customHeight="1" x14ac:dyDescent="0.25">
      <c r="D13801" s="9"/>
      <c r="H13801" s="9"/>
    </row>
    <row r="13802" spans="1:8" ht="15.75" customHeight="1" x14ac:dyDescent="0.25">
      <c r="D13802" s="9"/>
      <c r="H13802" s="9"/>
    </row>
    <row r="13803" spans="1:8" ht="15.75" customHeight="1" x14ac:dyDescent="0.25">
      <c r="D13803" s="9"/>
      <c r="H13803" s="9"/>
    </row>
    <row r="13804" spans="1:8" ht="15.75" customHeight="1" x14ac:dyDescent="0.25">
      <c r="D13804" s="9"/>
      <c r="H13804" s="9"/>
    </row>
    <row r="13805" spans="1:8" ht="15.75" customHeight="1" x14ac:dyDescent="0.25">
      <c r="D13805" s="9"/>
      <c r="H13805" s="9"/>
    </row>
    <row r="13806" spans="1:8" ht="15.75" customHeight="1" x14ac:dyDescent="0.25">
      <c r="D13806" s="9"/>
      <c r="H13806" s="9"/>
    </row>
    <row r="13807" spans="1:8" ht="15.75" customHeight="1" x14ac:dyDescent="0.25">
      <c r="D13807" s="9"/>
      <c r="H13807" s="9"/>
    </row>
    <row r="13808" spans="1:8" ht="15.75" customHeight="1" x14ac:dyDescent="0.25">
      <c r="D13808" s="9"/>
      <c r="H13808" s="9"/>
    </row>
    <row r="13809" spans="1:9" ht="15.75" customHeight="1" x14ac:dyDescent="0.25">
      <c r="D13809" s="9"/>
      <c r="H13809" s="9"/>
    </row>
    <row r="13810" spans="1:9" ht="15.75" customHeight="1" x14ac:dyDescent="0.25">
      <c r="D13810" s="9"/>
      <c r="H13810" s="9"/>
    </row>
    <row r="13811" spans="1:9" ht="15.75" customHeight="1" x14ac:dyDescent="0.25">
      <c r="D13811" s="9"/>
      <c r="H13811" s="9"/>
    </row>
    <row r="13812" spans="1:9" ht="15.75" customHeight="1" x14ac:dyDescent="0.25">
      <c r="A13812" s="36" t="s">
        <v>2262</v>
      </c>
      <c r="B13812" s="36"/>
      <c r="C13812" s="36"/>
      <c r="D13812" s="36"/>
      <c r="E13812" s="36"/>
      <c r="F13812" s="36"/>
      <c r="G13812" s="36"/>
      <c r="H13812" s="36"/>
      <c r="I13812" s="36"/>
    </row>
    <row r="13813" spans="1:9" ht="15.75" customHeight="1" x14ac:dyDescent="0.25">
      <c r="A13813" s="1199"/>
      <c r="D13813" s="9"/>
      <c r="H13813" s="9"/>
    </row>
    <row r="13814" spans="1:9" ht="15.75" customHeight="1" x14ac:dyDescent="0.25">
      <c r="A13814" s="17" t="s">
        <v>28</v>
      </c>
      <c r="B13814" s="17"/>
      <c r="C13814" s="86"/>
      <c r="D13814" s="18"/>
      <c r="E13814" s="17"/>
      <c r="G13814" s="19" t="s">
        <v>24</v>
      </c>
      <c r="H13814" s="21" t="s">
        <v>1672</v>
      </c>
    </row>
    <row r="13815" spans="1:9" ht="15.75" customHeight="1" x14ac:dyDescent="0.25">
      <c r="A13815" s="17" t="inlineStr">
        <is>
          <t>Dealer-033</t>
        </is>
      </c>
      <c r="B13815" s="17"/>
      <c r="C13815" s="86"/>
      <c r="D13815" s="18"/>
      <c r="E13815" s="17"/>
      <c r="G13815" s="19" t="s">
        <v>29</v>
      </c>
      <c r="H13815" s="17" t="s">
        <v>1673</v>
      </c>
    </row>
    <row r="13816" spans="1:9" ht="15.75" customHeight="1" x14ac:dyDescent="0.25">
      <c r="A13816" s="6" t="inlineStr">
        <is>
          <t>Address line (redacted)</t>
        </is>
      </c>
      <c r="B13816" s="17"/>
      <c r="C13816" s="138"/>
      <c r="D13816" s="138"/>
      <c r="E13816" s="138"/>
      <c r="F13816" s="18"/>
      <c r="G13816" s="17"/>
      <c r="H13816" s="25"/>
    </row>
    <row r="13817" spans="1:9" ht="15.75" customHeight="1" x14ac:dyDescent="0.25">
      <c r="A13817" s="17" t="inlineStr">
        <is>
          <t>Address line (redacted)</t>
        </is>
      </c>
      <c r="B13817" s="17"/>
      <c r="C13817" s="138"/>
      <c r="D13817" s="138"/>
      <c r="E13817" s="138"/>
      <c r="F13817" s="18"/>
      <c r="G13817" s="17"/>
      <c r="H13817" s="25"/>
    </row>
    <row r="13818" spans="1:9" ht="15.75" customHeight="1" x14ac:dyDescent="0.25">
      <c r="A13818" s="17" t="inlineStr">
        <is>
          <t>Address line (redacted)</t>
        </is>
      </c>
      <c r="B13818" s="17"/>
      <c r="C13818" s="199"/>
      <c r="D13818" s="199"/>
      <c r="E13818" s="199"/>
      <c r="F13818" s="18"/>
      <c r="G13818" s="17"/>
      <c r="H13818" s="25"/>
    </row>
    <row r="13819" spans="1:9" ht="15.75" customHeight="1" x14ac:dyDescent="0.25">
      <c r="B13819" s="17"/>
      <c r="C13819" s="17"/>
      <c r="D13819" s="18"/>
      <c r="E13819" s="17"/>
      <c r="F13819" s="18"/>
      <c r="G13819" s="17"/>
      <c r="H13819" s="25"/>
    </row>
    <row r="13820" spans="1:9" ht="15.75" customHeight="1" x14ac:dyDescent="0.25">
      <c r="A13820" s="17" t="s">
        <v>34</v>
      </c>
      <c r="B13820" s="17"/>
      <c r="C13820" s="17"/>
      <c r="D13820" s="18"/>
      <c r="E13820" s="17"/>
      <c r="F13820" s="18"/>
      <c r="G13820" s="17"/>
      <c r="H13820" s="25"/>
    </row>
    <row r="13821" spans="1:9" ht="15.75" customHeight="1" x14ac:dyDescent="0.25">
      <c r="A13821" s="17" t="s">
        <v>35</v>
      </c>
      <c r="B13821" s="17"/>
      <c r="C13821" s="17"/>
      <c r="D13821" s="18"/>
      <c r="E13821" s="17"/>
      <c r="F13821" s="18"/>
      <c r="G13821" s="17"/>
      <c r="H13821" s="25"/>
    </row>
    <row r="13822" spans="1:9" ht="15.75" customHeight="1" x14ac:dyDescent="0.25">
      <c r="A13822" s="17" t="s">
        <v>36</v>
      </c>
      <c r="B13822" s="17"/>
      <c r="C13822" s="17"/>
      <c r="D13822" s="18"/>
      <c r="E13822" s="17"/>
      <c r="F13822" s="18"/>
      <c r="G13822" s="17"/>
      <c r="H13822" s="25"/>
    </row>
    <row r="13823" spans="1:9" ht="15.75" customHeight="1" x14ac:dyDescent="0.25">
      <c r="A13823" s="1105" t="s">
        <v>37</v>
      </c>
      <c r="B13823" s="1106" t="s">
        <v>38</v>
      </c>
      <c r="C13823" s="1106" t="s">
        <v>2224</v>
      </c>
      <c r="D13823" s="1107" t="s">
        <v>39</v>
      </c>
      <c r="E13823" s="1108" t="s">
        <v>40</v>
      </c>
      <c r="F13823" s="1106" t="s">
        <v>2077</v>
      </c>
      <c r="G13823" s="1109" t="s">
        <v>41</v>
      </c>
      <c r="H13823" s="1106" t="s">
        <v>42</v>
      </c>
      <c r="I13823" s="1110" t="s">
        <v>43</v>
      </c>
    </row>
    <row r="13824" spans="1:9" ht="15.75" customHeight="1" x14ac:dyDescent="0.25">
      <c r="A13824" s="524"/>
      <c r="B13824" s="1129" t="s">
        <v>44</v>
      </c>
      <c r="C13824" s="1130"/>
      <c r="D13824" s="106"/>
      <c r="E13824" s="106"/>
      <c r="F13824" s="699"/>
      <c r="G13824" s="525"/>
      <c r="H13824" s="106"/>
      <c r="I13824" s="961"/>
    </row>
    <row r="13825" spans="1:9" ht="15.75" customHeight="1" x14ac:dyDescent="0.25">
      <c r="A13825" s="524">
        <v>1</v>
      </c>
      <c r="B13825" s="651" t="s">
        <v>147</v>
      </c>
      <c r="C13825" s="323" t="s">
        <v>369</v>
      </c>
      <c r="D13825" s="106">
        <v>5</v>
      </c>
      <c r="E13825" s="106">
        <v>5</v>
      </c>
      <c r="F13825" s="1125" t="s">
        <v>2201</v>
      </c>
      <c r="G13825" s="96">
        <v>22</v>
      </c>
      <c r="H13825" s="106">
        <v>1</v>
      </c>
      <c r="I13825" s="961">
        <f>+H13825*G13825</f>
      </c>
    </row>
    <row r="13826" spans="1:9" ht="15.75" customHeight="1" x14ac:dyDescent="0.25">
      <c r="A13826" s="524">
        <v>2</v>
      </c>
      <c r="B13826" s="651" t="s">
        <v>147</v>
      </c>
      <c r="C13826" s="323" t="s">
        <v>369</v>
      </c>
      <c r="D13826" s="106"/>
      <c r="E13826" s="106"/>
      <c r="F13826" s="1125"/>
      <c r="G13826" s="96">
        <v>3</v>
      </c>
      <c r="H13826" s="775" t="s">
        <v>571</v>
      </c>
      <c r="I13826" s="961"/>
    </row>
    <row r="13827" spans="1:9" ht="15.75" customHeight="1" x14ac:dyDescent="0.25">
      <c r="A13827" s="524">
        <v>3</v>
      </c>
      <c r="B13827" s="651" t="s">
        <v>2266</v>
      </c>
      <c r="C13827" s="323" t="s">
        <v>377</v>
      </c>
      <c r="D13827" s="106">
        <v>5</v>
      </c>
      <c r="E13827" s="106">
        <v>5</v>
      </c>
      <c r="F13827" s="1126" t="s">
        <v>2079</v>
      </c>
      <c r="G13827" s="96">
        <v>21</v>
      </c>
      <c r="H13827" s="106">
        <v>1</v>
      </c>
      <c r="I13827" s="961">
        <f>+H13827*G13827</f>
      </c>
    </row>
    <row r="13828" spans="1:9" ht="15.75" customHeight="1" x14ac:dyDescent="0.25">
      <c r="A13828" s="524">
        <v>4</v>
      </c>
      <c r="B13828" s="651" t="s">
        <v>2267</v>
      </c>
      <c r="C13828" s="323" t="s">
        <v>377</v>
      </c>
      <c r="D13828" s="106"/>
      <c r="E13828" s="106"/>
      <c r="F13828" s="1126"/>
      <c r="G13828" s="96">
        <v>4</v>
      </c>
      <c r="H13828" s="775" t="s">
        <v>571</v>
      </c>
      <c r="I13828" s="961"/>
    </row>
    <row r="13829" spans="1:9" ht="15.75" customHeight="1" x14ac:dyDescent="0.25">
      <c r="A13829" s="524">
        <v>5</v>
      </c>
      <c r="B13829" s="651" t="s">
        <v>2217</v>
      </c>
      <c r="C13829" s="323" t="s">
        <v>391</v>
      </c>
      <c r="D13829" s="106">
        <v>3</v>
      </c>
      <c r="E13829" s="106">
        <v>5</v>
      </c>
      <c r="F13829" s="1125" t="s">
        <v>2248</v>
      </c>
      <c r="G13829" s="96">
        <v>12.5</v>
      </c>
      <c r="H13829" s="106">
        <v>1</v>
      </c>
      <c r="I13829" s="961">
        <f>+H13829*G13829</f>
      </c>
    </row>
    <row r="13830" spans="1:9" ht="15.75" customHeight="1" x14ac:dyDescent="0.25">
      <c r="A13830" s="524">
        <v>6</v>
      </c>
      <c r="B13830" s="651" t="s">
        <v>2217</v>
      </c>
      <c r="C13830" s="323" t="s">
        <v>391</v>
      </c>
      <c r="D13830" s="106"/>
      <c r="E13830" s="106"/>
      <c r="F13830" s="1125"/>
      <c r="G13830" s="96">
        <v>2.5</v>
      </c>
      <c r="H13830" s="775" t="s">
        <v>571</v>
      </c>
      <c r="I13830" s="961"/>
    </row>
    <row r="13831" spans="1:9" ht="15.75" customHeight="1" x14ac:dyDescent="0.25">
      <c r="A13831" s="524">
        <v>7</v>
      </c>
      <c r="B13831" s="651" t="s">
        <v>2219</v>
      </c>
      <c r="C13831" s="323" t="s">
        <v>392</v>
      </c>
      <c r="D13831" s="106">
        <v>3</v>
      </c>
      <c r="E13831" s="106">
        <v>5</v>
      </c>
      <c r="F13831" s="1125" t="s">
        <v>2248</v>
      </c>
      <c r="G13831" s="96">
        <v>12.5</v>
      </c>
      <c r="H13831" s="106">
        <v>1</v>
      </c>
      <c r="I13831" s="961">
        <f>+H13831*G13831</f>
      </c>
    </row>
    <row r="13832" spans="1:9" ht="15.75" customHeight="1" x14ac:dyDescent="0.25">
      <c r="A13832" s="524">
        <v>8</v>
      </c>
      <c r="B13832" s="651" t="s">
        <v>2219</v>
      </c>
      <c r="C13832" s="323" t="s">
        <v>392</v>
      </c>
      <c r="D13832" s="106"/>
      <c r="E13832" s="106"/>
      <c r="F13832" s="1125"/>
      <c r="G13832" s="96">
        <v>2.5</v>
      </c>
      <c r="H13832" s="775" t="s">
        <v>571</v>
      </c>
      <c r="I13832" s="961"/>
    </row>
    <row r="13833" spans="1:9" ht="15.75" customHeight="1" x14ac:dyDescent="0.25">
      <c r="A13833" s="524">
        <v>9</v>
      </c>
      <c r="B13833" s="651" t="s">
        <v>181</v>
      </c>
      <c r="C13833" s="323" t="s">
        <v>403</v>
      </c>
      <c r="D13833" s="106">
        <v>5</v>
      </c>
      <c r="E13833" s="106">
        <v>5</v>
      </c>
      <c r="F13833" s="1125" t="s">
        <v>2079</v>
      </c>
      <c r="G13833" s="96">
        <v>21</v>
      </c>
      <c r="H13833" s="106">
        <v>1</v>
      </c>
      <c r="I13833" s="961">
        <f>+H13833*G13833</f>
      </c>
    </row>
    <row r="13834" spans="1:9" ht="15.75" customHeight="1" x14ac:dyDescent="0.25">
      <c r="A13834" s="524">
        <v>10</v>
      </c>
      <c r="B13834" s="651" t="s">
        <v>181</v>
      </c>
      <c r="C13834" s="323" t="s">
        <v>403</v>
      </c>
      <c r="D13834" s="106"/>
      <c r="E13834" s="106"/>
      <c r="F13834" s="1125"/>
      <c r="G13834" s="96">
        <v>4</v>
      </c>
      <c r="H13834" s="775" t="s">
        <v>571</v>
      </c>
      <c r="I13834" s="961"/>
    </row>
    <row r="13835" spans="1:9" ht="15.75" customHeight="1" x14ac:dyDescent="0.25">
      <c r="A13835" s="524">
        <v>11</v>
      </c>
      <c r="B13835" s="651" t="s">
        <v>2183</v>
      </c>
      <c r="C13835" s="323" t="s">
        <v>407</v>
      </c>
      <c r="D13835" s="106">
        <v>10</v>
      </c>
      <c r="E13835" s="106">
        <v>5</v>
      </c>
      <c r="F13835" s="699" t="s">
        <v>2197</v>
      </c>
      <c r="G13835" s="96">
        <f>19*2</f>
      </c>
      <c r="H13835" s="106">
        <v>1</v>
      </c>
      <c r="I13835" s="961">
        <f>+H13835*G13835</f>
      </c>
    </row>
    <row r="13836" spans="1:9" ht="15.75" customHeight="1" x14ac:dyDescent="0.25">
      <c r="A13836" s="524">
        <v>12</v>
      </c>
      <c r="B13836" s="651" t="s">
        <v>2183</v>
      </c>
      <c r="C13836" s="323" t="s">
        <v>407</v>
      </c>
      <c r="D13836" s="106"/>
      <c r="E13836" s="106"/>
      <c r="F13836" s="699"/>
      <c r="G13836" s="96">
        <v>12</v>
      </c>
      <c r="H13836" s="775" t="s">
        <v>571</v>
      </c>
      <c r="I13836" s="961"/>
    </row>
    <row r="13837" spans="1:9" ht="15.75" customHeight="1" x14ac:dyDescent="0.25">
      <c r="A13837" s="524">
        <v>13</v>
      </c>
      <c r="B13837" s="651" t="s">
        <v>191</v>
      </c>
      <c r="C13837" s="323" t="s">
        <v>414</v>
      </c>
      <c r="D13837" s="106">
        <v>2.5</v>
      </c>
      <c r="E13837" s="1124">
        <v>10</v>
      </c>
      <c r="F13837" s="1125" t="s">
        <v>2223</v>
      </c>
      <c r="G13837" s="96">
        <v>20.75</v>
      </c>
      <c r="H13837" s="106">
        <v>1</v>
      </c>
      <c r="I13837" s="961">
        <f>+H13837*G13837</f>
      </c>
    </row>
    <row r="13838" spans="1:9" ht="15.75" customHeight="1" x14ac:dyDescent="0.25">
      <c r="A13838" s="524">
        <v>14</v>
      </c>
      <c r="B13838" s="651" t="s">
        <v>191</v>
      </c>
      <c r="C13838" s="323" t="s">
        <v>414</v>
      </c>
      <c r="D13838" s="106"/>
      <c r="E13838" s="106"/>
      <c r="F13838" s="1125"/>
      <c r="G13838" s="96">
        <v>4.25</v>
      </c>
      <c r="H13838" s="775" t="s">
        <v>571</v>
      </c>
      <c r="I13838" s="961"/>
    </row>
    <row r="13839" spans="1:9" ht="15.75" customHeight="1" x14ac:dyDescent="0.25">
      <c r="A13839" s="524">
        <v>15</v>
      </c>
      <c r="B13839" s="323" t="s">
        <v>172</v>
      </c>
      <c r="C13839" s="323" t="s">
        <v>394</v>
      </c>
      <c r="D13839" s="106">
        <v>5</v>
      </c>
      <c r="E13839" s="106">
        <v>5</v>
      </c>
      <c r="F13839" s="907" t="s">
        <v>2079</v>
      </c>
      <c r="G13839" s="649">
        <v>21</v>
      </c>
      <c r="H13839" s="842">
        <v>1</v>
      </c>
      <c r="I13839" s="961">
        <f>+H13839*G13839</f>
      </c>
    </row>
    <row r="13840" spans="1:9" ht="15.75" customHeight="1" x14ac:dyDescent="0.25">
      <c r="A13840" s="524">
        <v>16</v>
      </c>
      <c r="B13840" s="323" t="s">
        <v>172</v>
      </c>
      <c r="C13840" s="323" t="s">
        <v>394</v>
      </c>
      <c r="D13840" s="106"/>
      <c r="E13840" s="106"/>
      <c r="F13840" s="907"/>
      <c r="G13840" s="649">
        <v>4</v>
      </c>
      <c r="H13840" s="775" t="s">
        <v>571</v>
      </c>
      <c r="I13840" s="961"/>
    </row>
    <row r="13841" spans="1:9" ht="15.75" customHeight="1" x14ac:dyDescent="0.25">
      <c r="A13841" s="524">
        <v>17</v>
      </c>
      <c r="B13841" s="651" t="s">
        <v>192</v>
      </c>
      <c r="C13841" s="323" t="s">
        <v>415</v>
      </c>
      <c r="D13841" s="106">
        <v>5</v>
      </c>
      <c r="E13841" s="106">
        <v>5</v>
      </c>
      <c r="F13841" s="1125" t="s">
        <v>2079</v>
      </c>
      <c r="G13841" s="96">
        <v>21</v>
      </c>
      <c r="H13841" s="106">
        <v>1</v>
      </c>
      <c r="I13841" s="961">
        <f>+H13841*G13841</f>
      </c>
    </row>
    <row r="13842" spans="1:9" ht="15.75" customHeight="1" x14ac:dyDescent="0.25">
      <c r="A13842" s="524">
        <v>18</v>
      </c>
      <c r="B13842" s="651" t="s">
        <v>192</v>
      </c>
      <c r="C13842" s="323" t="s">
        <v>415</v>
      </c>
      <c r="D13842" s="106"/>
      <c r="E13842" s="106"/>
      <c r="F13842" s="1125"/>
      <c r="G13842" s="96">
        <v>4</v>
      </c>
      <c r="H13842" s="775" t="s">
        <v>571</v>
      </c>
      <c r="I13842" s="961"/>
    </row>
    <row r="13843" spans="1:9" ht="15.75" customHeight="1" x14ac:dyDescent="0.25">
      <c r="A13843" s="524"/>
      <c r="B13843" s="323"/>
      <c r="C13843" s="323"/>
      <c r="D13843" s="247"/>
      <c r="E13843" s="106"/>
      <c r="F13843" s="907"/>
      <c r="G13843" s="679"/>
      <c r="H13843" s="842"/>
      <c r="I13843" s="961"/>
    </row>
    <row r="13844" spans="1:9" ht="15.75" customHeight="1" x14ac:dyDescent="0.25">
      <c r="A13844" s="524"/>
      <c r="B13844" s="651"/>
      <c r="C13844" s="323"/>
      <c r="D13844" s="247"/>
      <c r="E13844" s="106"/>
      <c r="F13844" s="1125"/>
      <c r="G13844" s="679"/>
      <c r="H13844" s="106"/>
      <c r="I13844" s="961"/>
    </row>
    <row r="13845" spans="1:9" ht="15.75" customHeight="1" x14ac:dyDescent="0.25">
      <c r="A13845" s="524"/>
      <c r="B13845" s="651"/>
      <c r="C13845" s="247"/>
      <c r="D13845" s="247"/>
      <c r="E13845" s="247"/>
      <c r="F13845" s="679"/>
      <c r="G13845" s="679"/>
      <c r="H13845" s="247"/>
      <c r="I13845" s="730"/>
    </row>
    <row r="13846" spans="1:9" ht="15.75" customHeight="1" x14ac:dyDescent="0.25">
      <c r="A13846" s="116"/>
      <c r="B13846" s="117"/>
      <c r="C13846" s="118" t="s">
        <v>58</v>
      </c>
      <c r="D13846" s="121">
        <f>SUM(D13825:D13845)</f>
      </c>
      <c r="E13846" s="119"/>
      <c r="F13846" s="1113"/>
      <c r="G13846" s="119"/>
      <c r="H13846" s="120"/>
      <c r="I13846" s="121">
        <f>SUM(I13825:I13845)</f>
      </c>
    </row>
    <row r="13847" spans="1:9" ht="15.75" customHeight="1" x14ac:dyDescent="0.25">
      <c r="A13847" s="1114"/>
      <c r="B13847" s="1115"/>
      <c r="C13847" s="1116"/>
      <c r="D13847" s="1117"/>
      <c r="E13847" s="1116"/>
      <c r="F13847" s="1116"/>
      <c r="G13847" s="1116"/>
      <c r="H13847" s="1118"/>
      <c r="I13847" s="897"/>
    </row>
    <row r="13848" spans="1:9" ht="15.75" customHeight="1" x14ac:dyDescent="0.25">
      <c r="A13848" s="1119" t="s">
        <v>72</v>
      </c>
      <c r="B13848" s="1119"/>
      <c r="C13848" s="1119"/>
      <c r="D13848" s="1119"/>
      <c r="E13848" s="76" t="s">
        <v>60</v>
      </c>
      <c r="F13848" s="1119"/>
      <c r="G13848" s="1119"/>
      <c r="H13848" s="1119"/>
    </row>
    <row r="13849" spans="1:9" ht="15.75" customHeight="1" x14ac:dyDescent="0.25">
      <c r="A13849" s="76"/>
      <c r="B13849" s="909"/>
      <c r="C13849" s="909"/>
      <c r="D13849" s="910"/>
      <c r="E13849" s="76"/>
      <c r="F13849" s="76"/>
      <c r="G13849" s="17"/>
      <c r="H13849" s="25"/>
    </row>
    <row r="13850" spans="1:9" ht="15.75" customHeight="1" x14ac:dyDescent="0.25">
      <c r="A13850" s="76"/>
      <c r="B13850" s="909"/>
      <c r="C13850" s="909"/>
      <c r="D13850" s="910"/>
      <c r="E13850" s="76" t="s">
        <v>61</v>
      </c>
      <c r="F13850" s="76"/>
      <c r="G13850" s="17"/>
      <c r="H13850" s="25"/>
    </row>
    <row r="13851" spans="1:9" ht="15.75" customHeight="1" x14ac:dyDescent="0.25">
      <c r="D13851" s="9"/>
      <c r="H13851" s="9"/>
    </row>
    <row r="13852" spans="1:9" ht="15.75" customHeight="1" x14ac:dyDescent="0.25">
      <c r="D13852" s="9"/>
      <c r="H13852" s="9"/>
    </row>
    <row r="13853" spans="1:9" ht="15.75" customHeight="1" x14ac:dyDescent="0.25">
      <c r="D13853" s="9"/>
      <c r="H13853" s="9"/>
    </row>
    <row r="13854" spans="1:9" ht="15.75" customHeight="1" x14ac:dyDescent="0.25">
      <c r="D13854" s="9"/>
      <c r="H13854" s="9"/>
    </row>
    <row r="13855" spans="1:9" ht="15.75" customHeight="1" x14ac:dyDescent="0.25">
      <c r="D13855" s="9"/>
      <c r="H13855" s="9"/>
    </row>
    <row r="13856" spans="1:9" ht="15.75" customHeight="1" x14ac:dyDescent="0.25">
      <c r="A13856" s="36" t="s">
        <v>21</v>
      </c>
      <c r="B13856" s="36"/>
      <c r="C13856" s="36"/>
      <c r="D13856" s="36"/>
      <c r="E13856" s="36"/>
      <c r="F13856" s="36"/>
      <c r="G13856" s="36"/>
      <c r="H13856" s="36"/>
      <c r="I13856" s="36"/>
    </row>
    <row r="13857" spans="1:9" ht="15.75" customHeight="1" x14ac:dyDescent="0.25">
      <c r="D13857" s="9"/>
      <c r="H13857" s="9"/>
    </row>
    <row r="13858" spans="1:9" ht="15.75" customHeight="1" x14ac:dyDescent="0.25">
      <c r="A13858" s="17" t="s">
        <v>28</v>
      </c>
      <c r="B13858" s="17"/>
      <c r="C13858" s="86"/>
      <c r="D13858" s="18"/>
      <c r="E13858" s="17"/>
      <c r="G13858" s="19" t="s">
        <v>24</v>
      </c>
      <c r="H13858" s="21" t="s">
        <v>1674</v>
      </c>
    </row>
    <row r="13859" spans="1:9" ht="15.75" customHeight="1" x14ac:dyDescent="0.25">
      <c r="A13859" s="17" t="inlineStr">
        <is>
          <t>Dealer-004</t>
        </is>
      </c>
      <c r="B13859" s="17"/>
      <c r="C13859" s="86"/>
      <c r="D13859" s="18"/>
      <c r="E13859" s="17"/>
      <c r="G13859" s="19" t="s">
        <v>29</v>
      </c>
      <c r="H13859" s="17" t="s">
        <v>1675</v>
      </c>
    </row>
    <row r="13860" spans="1:9" ht="15.75" customHeight="1" x14ac:dyDescent="0.25">
      <c r="A13860" s="17" t="inlineStr">
        <is>
          <t>Address line (redacted)</t>
        </is>
      </c>
      <c r="B13860" s="17"/>
      <c r="C13860" s="138"/>
      <c r="D13860" s="138"/>
      <c r="E13860" s="138"/>
      <c r="F13860" s="18"/>
      <c r="G13860" s="17"/>
      <c r="H13860" s="25"/>
    </row>
    <row r="13861" spans="1:9" ht="15.75" customHeight="1" x14ac:dyDescent="0.25">
      <c r="A13861" s="17" t="inlineStr">
        <is>
          <t>Address line (redacted)</t>
        </is>
      </c>
      <c r="B13861" s="17"/>
      <c r="C13861" s="138"/>
      <c r="D13861" s="138"/>
      <c r="E13861" s="138"/>
      <c r="F13861" s="18"/>
      <c r="G13861" s="17"/>
      <c r="H13861" s="25"/>
    </row>
    <row r="13862" spans="1:9" ht="15.75" customHeight="1" x14ac:dyDescent="0.25">
      <c r="A13862" s="17"/>
      <c r="B13862" s="17"/>
      <c r="C13862" s="199"/>
      <c r="D13862" s="199"/>
      <c r="E13862" s="199"/>
      <c r="F13862" s="18"/>
      <c r="G13862" s="17"/>
      <c r="H13862" s="25"/>
    </row>
    <row r="13863" spans="1:9" ht="15.75" customHeight="1" x14ac:dyDescent="0.25">
      <c r="A13863" s="17"/>
      <c r="B13863" s="17"/>
      <c r="C13863" s="36" t="inlineStr">
        <is>
          <t>ATTN: Contact-006</t>
        </is>
      </c>
      <c r="D13863" s="9"/>
      <c r="F13863" s="18"/>
      <c r="G13863" s="17"/>
      <c r="H13863" s="25"/>
    </row>
    <row r="13864" spans="1:9" ht="15.75" customHeight="1" x14ac:dyDescent="0.25">
      <c r="A13864" s="36" t="inlineStr">
        <is>
          <t>Dealer-021</t>
        </is>
      </c>
      <c r="B13864" s="17"/>
      <c r="D13864" s="9"/>
      <c r="F13864" s="18"/>
      <c r="G13864" s="17"/>
      <c r="H13864" s="25"/>
    </row>
    <row r="13865" spans="1:9" ht="15.75" customHeight="1" x14ac:dyDescent="0.25">
      <c r="A13865" s="6" t="inlineStr">
        <is>
          <t>Address line (redacted)</t>
        </is>
      </c>
      <c r="B13865" s="17"/>
      <c r="D13865" s="9"/>
      <c r="F13865" s="18"/>
      <c r="G13865" s="17"/>
      <c r="H13865" s="25"/>
    </row>
    <row r="13866" spans="1:9" ht="15.75" customHeight="1" x14ac:dyDescent="0.25">
      <c r="C13866" s="1128"/>
      <c r="D13866" s="1128"/>
      <c r="E13866" s="1128"/>
      <c r="F13866" s="18"/>
      <c r="G13866" s="17"/>
      <c r="H13866" s="25"/>
    </row>
    <row r="13867" spans="1:9" ht="15.75" customHeight="1" x14ac:dyDescent="0.25">
      <c r="A13867" s="17" t="s">
        <v>34</v>
      </c>
      <c r="B13867" s="17"/>
      <c r="C13867" s="17"/>
      <c r="D13867" s="18"/>
      <c r="E13867" s="17"/>
      <c r="F13867" s="18"/>
      <c r="G13867" s="17"/>
      <c r="H13867" s="25"/>
    </row>
    <row r="13868" spans="1:9" ht="15.75" customHeight="1" x14ac:dyDescent="0.25">
      <c r="A13868" s="17" t="s">
        <v>35</v>
      </c>
      <c r="B13868" s="17"/>
      <c r="C13868" s="17"/>
      <c r="D13868" s="18"/>
      <c r="E13868" s="17"/>
      <c r="F13868" s="18"/>
      <c r="G13868" s="17"/>
      <c r="H13868" s="25"/>
    </row>
    <row r="13869" spans="1:9" ht="15.75" customHeight="1" x14ac:dyDescent="0.25">
      <c r="A13869" s="17" t="s">
        <v>36</v>
      </c>
      <c r="B13869" s="17"/>
      <c r="C13869" s="17"/>
      <c r="D13869" s="18"/>
      <c r="E13869" s="17"/>
      <c r="F13869" s="18"/>
      <c r="G13869" s="17"/>
      <c r="H13869" s="25"/>
    </row>
    <row r="13870" spans="1:9" ht="15.75" customHeight="1" x14ac:dyDescent="0.25">
      <c r="A13870" s="1105" t="s">
        <v>37</v>
      </c>
      <c r="B13870" s="1106" t="s">
        <v>38</v>
      </c>
      <c r="C13870" s="1106" t="s">
        <v>2224</v>
      </c>
      <c r="D13870" s="1107" t="s">
        <v>39</v>
      </c>
      <c r="E13870" s="1108" t="s">
        <v>40</v>
      </c>
      <c r="F13870" s="1106" t="s">
        <v>2077</v>
      </c>
      <c r="G13870" s="1109" t="s">
        <v>41</v>
      </c>
      <c r="H13870" s="1106" t="s">
        <v>42</v>
      </c>
      <c r="I13870" s="1110" t="s">
        <v>43</v>
      </c>
    </row>
    <row r="13871" spans="1:9" ht="15.75" customHeight="1" x14ac:dyDescent="0.25">
      <c r="A13871" s="524"/>
      <c r="B13871" s="1129" t="s">
        <v>44</v>
      </c>
      <c r="C13871" s="1130"/>
      <c r="D13871" s="106"/>
      <c r="E13871" s="106"/>
      <c r="F13871" s="699"/>
      <c r="G13871" s="525"/>
      <c r="H13871" s="106"/>
      <c r="I13871" s="961"/>
    </row>
    <row r="13872" spans="1:9" ht="15.75" customHeight="1" x14ac:dyDescent="0.25">
      <c r="A13872" s="524">
        <v>1</v>
      </c>
      <c r="B13872" s="323" t="s">
        <v>2153</v>
      </c>
      <c r="C13872" s="323"/>
      <c r="D13872" s="106">
        <v>5</v>
      </c>
      <c r="E13872" s="1124">
        <v>10</v>
      </c>
      <c r="F13872" s="1182" t="s">
        <v>2256</v>
      </c>
      <c r="G13872" s="525">
        <v>44.17</v>
      </c>
      <c r="H13872" s="106">
        <v>1</v>
      </c>
      <c r="I13872" s="961">
        <f>+H13872*G13872</f>
      </c>
    </row>
    <row r="13873" spans="1:9" ht="15.75" customHeight="1" x14ac:dyDescent="0.25">
      <c r="A13873" s="524">
        <v>2</v>
      </c>
      <c r="B13873" s="323" t="s">
        <v>2153</v>
      </c>
      <c r="C13873" s="323"/>
      <c r="D13873" s="106"/>
      <c r="E13873" s="106"/>
      <c r="F13873" s="907"/>
      <c r="G13873" s="525">
        <v>5.83</v>
      </c>
      <c r="H13873" s="775" t="s">
        <v>571</v>
      </c>
      <c r="I13873" s="961"/>
    </row>
    <row r="13874" spans="1:9" ht="15.75" customHeight="1" x14ac:dyDescent="0.25">
      <c r="A13874" s="524">
        <v>3</v>
      </c>
      <c r="B13874" s="323" t="s">
        <v>2269</v>
      </c>
      <c r="C13874" s="323"/>
      <c r="D13874" s="106">
        <v>5</v>
      </c>
      <c r="E13874" s="1124">
        <v>10</v>
      </c>
      <c r="F13874" s="1182" t="s">
        <v>2230</v>
      </c>
      <c r="G13874" s="525">
        <v>46</v>
      </c>
      <c r="H13874" s="106">
        <v>1</v>
      </c>
      <c r="I13874" s="961">
        <f>+H13874*G13874</f>
      </c>
    </row>
    <row r="13875" spans="1:9" ht="15.75" customHeight="1" x14ac:dyDescent="0.25">
      <c r="A13875" s="524">
        <v>4</v>
      </c>
      <c r="B13875" s="323" t="s">
        <v>2269</v>
      </c>
      <c r="C13875" s="323"/>
      <c r="D13875" s="106"/>
      <c r="E13875" s="106"/>
      <c r="F13875" s="907"/>
      <c r="G13875" s="525">
        <v>4</v>
      </c>
      <c r="H13875" s="775" t="s">
        <v>571</v>
      </c>
      <c r="I13875" s="961"/>
    </row>
    <row r="13876" spans="1:9" ht="15" customHeight="1" x14ac:dyDescent="0.25">
      <c r="A13876" s="524"/>
      <c r="B13876" s="715" t="s">
        <v>2270</v>
      </c>
      <c r="C13876" s="716"/>
      <c r="D13876" s="247"/>
      <c r="E13876" s="106"/>
      <c r="F13876" s="907"/>
      <c r="G13876" s="679"/>
      <c r="H13876" s="775"/>
      <c r="I13876" s="961"/>
    </row>
    <row r="13877" spans="1:9" ht="15.75" customHeight="1" x14ac:dyDescent="0.25">
      <c r="A13877" s="524"/>
      <c r="B13877" s="966"/>
      <c r="C13877" s="967"/>
      <c r="D13877" s="247"/>
      <c r="E13877" s="106"/>
      <c r="F13877" s="907"/>
      <c r="G13877" s="679"/>
      <c r="H13877" s="775"/>
      <c r="I13877" s="961"/>
    </row>
    <row r="13878" spans="1:9" ht="56.25" customHeight="1" x14ac:dyDescent="0.25">
      <c r="A13878" s="524"/>
      <c r="B13878" s="968"/>
      <c r="C13878" s="969"/>
      <c r="D13878" s="247"/>
      <c r="E13878" s="106"/>
      <c r="F13878" s="907"/>
      <c r="G13878" s="679"/>
      <c r="H13878" s="775"/>
      <c r="I13878" s="961"/>
    </row>
    <row r="13879" spans="1:9" ht="15.75" customHeight="1" x14ac:dyDescent="0.25">
      <c r="A13879" s="524"/>
      <c r="B13879" s="106"/>
      <c r="C13879" s="323"/>
      <c r="D13879" s="247"/>
      <c r="E13879" s="106"/>
      <c r="F13879" s="907"/>
      <c r="G13879" s="679"/>
      <c r="H13879" s="106"/>
      <c r="I13879" s="961"/>
    </row>
    <row r="13880" spans="1:9" ht="15.75" customHeight="1" x14ac:dyDescent="0.25">
      <c r="A13880" s="524"/>
      <c r="B13880" s="106"/>
      <c r="C13880" s="323"/>
      <c r="D13880" s="247"/>
      <c r="E13880" s="106"/>
      <c r="F13880" s="1125"/>
      <c r="G13880" s="679"/>
      <c r="H13880" s="106"/>
      <c r="I13880" s="961"/>
    </row>
    <row r="13881" spans="1:9" ht="15.75" customHeight="1" x14ac:dyDescent="0.25">
      <c r="A13881" s="524"/>
      <c r="B13881" s="651"/>
      <c r="C13881" s="247"/>
      <c r="D13881" s="247"/>
      <c r="E13881" s="247"/>
      <c r="F13881" s="679"/>
      <c r="G13881" s="679"/>
      <c r="H13881" s="247"/>
      <c r="I13881" s="730"/>
    </row>
    <row r="13882" spans="1:9" ht="15.75" customHeight="1" x14ac:dyDescent="0.25">
      <c r="A13882" s="116"/>
      <c r="B13882" s="117"/>
      <c r="C13882" s="118" t="s">
        <v>58</v>
      </c>
      <c r="D13882" s="121">
        <f>SUM(D13872:D13881)</f>
      </c>
      <c r="E13882" s="119"/>
      <c r="F13882" s="1113"/>
      <c r="G13882" s="119"/>
      <c r="H13882" s="120"/>
      <c r="I13882" s="121">
        <f>SUM(I13872:I13881)</f>
      </c>
    </row>
    <row r="13883" spans="1:9" ht="15.75" customHeight="1" x14ac:dyDescent="0.25">
      <c r="A13883" s="1114"/>
      <c r="B13883" s="1115"/>
      <c r="C13883" s="1116"/>
      <c r="D13883" s="1117"/>
      <c r="E13883" s="1116"/>
      <c r="F13883" s="1116"/>
      <c r="G13883" s="1116"/>
      <c r="H13883" s="1118"/>
      <c r="I13883" s="897"/>
    </row>
    <row r="13884" spans="1:9" ht="15.75" customHeight="1" x14ac:dyDescent="0.25">
      <c r="A13884" s="1119" t="s">
        <v>72</v>
      </c>
      <c r="B13884" s="1119"/>
      <c r="C13884" s="1119"/>
      <c r="D13884" s="1119"/>
      <c r="E13884" s="76" t="s">
        <v>60</v>
      </c>
      <c r="F13884" s="1119"/>
      <c r="G13884" s="1119"/>
      <c r="H13884" s="1119"/>
    </row>
    <row r="13885" spans="1:9" ht="15.75" customHeight="1" x14ac:dyDescent="0.25">
      <c r="A13885" s="76"/>
      <c r="B13885" s="909"/>
      <c r="C13885" s="909"/>
      <c r="D13885" s="910"/>
      <c r="E13885" s="76"/>
      <c r="F13885" s="76"/>
      <c r="G13885" s="17"/>
      <c r="H13885" s="25"/>
    </row>
    <row r="13886" spans="1:9" ht="15.75" customHeight="1" x14ac:dyDescent="0.25">
      <c r="A13886" s="76"/>
      <c r="B13886" s="909"/>
      <c r="C13886" s="909"/>
      <c r="D13886" s="910"/>
      <c r="E13886" s="76" t="s">
        <v>61</v>
      </c>
      <c r="F13886" s="76"/>
      <c r="G13886" s="17"/>
      <c r="H13886" s="25"/>
    </row>
    <row r="13887" spans="1:9" ht="15.75" customHeight="1" x14ac:dyDescent="0.25">
      <c r="D13887" s="9"/>
      <c r="H13887" s="9"/>
    </row>
    <row r="13888" spans="1:9" ht="15.75" customHeight="1" x14ac:dyDescent="0.25">
      <c r="D13888" s="9"/>
      <c r="H13888" s="9"/>
    </row>
    <row r="13889" spans="1:9" ht="15.75" customHeight="1" x14ac:dyDescent="0.25">
      <c r="D13889" s="9"/>
      <c r="H13889" s="9"/>
    </row>
    <row r="13890" spans="1:9" ht="15.75" customHeight="1" x14ac:dyDescent="0.25">
      <c r="D13890" s="9"/>
      <c r="H13890" s="9"/>
    </row>
    <row r="13891" spans="1:9" ht="15.75" customHeight="1" x14ac:dyDescent="0.25">
      <c r="D13891" s="9"/>
      <c r="H13891" s="9"/>
    </row>
    <row r="13892" spans="1:9" ht="15.75" customHeight="1" x14ac:dyDescent="0.25">
      <c r="D13892" s="9"/>
      <c r="H13892" s="9"/>
    </row>
    <row r="13893" spans="1:9" ht="15.75" customHeight="1" x14ac:dyDescent="0.25">
      <c r="D13893" s="9"/>
      <c r="H13893" s="9"/>
    </row>
    <row r="13894" spans="1:9" ht="15.75" customHeight="1" x14ac:dyDescent="0.25">
      <c r="D13894" s="9"/>
      <c r="H13894" s="9"/>
    </row>
    <row r="13895" spans="1:9" ht="15.75" customHeight="1" x14ac:dyDescent="0.25">
      <c r="D13895" s="9"/>
      <c r="H13895" s="9"/>
    </row>
    <row r="13896" spans="1:9" ht="15.75" customHeight="1" x14ac:dyDescent="0.25">
      <c r="D13896" s="9"/>
      <c r="H13896" s="9"/>
    </row>
    <row r="13897" spans="1:9" ht="15.75" customHeight="1" x14ac:dyDescent="0.25">
      <c r="D13897" s="9"/>
      <c r="H13897" s="9"/>
    </row>
    <row r="13898" spans="1:9" ht="15.75" customHeight="1" x14ac:dyDescent="0.25">
      <c r="D13898" s="9"/>
      <c r="H13898" s="9"/>
    </row>
    <row r="13899" spans="1:9" ht="15.75" customHeight="1" x14ac:dyDescent="0.25">
      <c r="A13899" s="36" t="s">
        <v>21</v>
      </c>
      <c r="B13899" s="36"/>
      <c r="C13899" s="36"/>
      <c r="D13899" s="36"/>
      <c r="E13899" s="36"/>
      <c r="F13899" s="36"/>
      <c r="G13899" s="36"/>
      <c r="H13899" s="36"/>
      <c r="I13899" s="36"/>
    </row>
    <row r="13900" spans="1:9" ht="15.75" customHeight="1" x14ac:dyDescent="0.25">
      <c r="D13900" s="9"/>
      <c r="H13900" s="9"/>
    </row>
    <row r="13901" spans="1:9" ht="15.75" customHeight="1" x14ac:dyDescent="0.25">
      <c r="A13901" s="17" t="s">
        <v>28</v>
      </c>
      <c r="B13901" s="17"/>
      <c r="C13901" s="86"/>
      <c r="D13901" s="18"/>
      <c r="E13901" s="17"/>
      <c r="G13901" s="19" t="s">
        <v>24</v>
      </c>
      <c r="H13901" s="21" t="s">
        <v>1674</v>
      </c>
    </row>
    <row r="13902" spans="1:9" ht="15.75" customHeight="1" x14ac:dyDescent="0.25">
      <c r="A13902" s="17" t="inlineStr">
        <is>
          <t>Dealer-011</t>
        </is>
      </c>
      <c r="B13902" s="17"/>
      <c r="C13902" s="86"/>
      <c r="D13902" s="18"/>
      <c r="E13902" s="17"/>
      <c r="G13902" s="19" t="s">
        <v>29</v>
      </c>
      <c r="H13902" s="17" t="s">
        <v>1679</v>
      </c>
    </row>
    <row r="13903" spans="1:9" ht="15.75" customHeight="1" x14ac:dyDescent="0.25">
      <c r="A13903" s="17" t="inlineStr">
        <is>
          <t>Address line (redacted)</t>
        </is>
      </c>
      <c r="B13903" s="17"/>
      <c r="C13903" s="138"/>
      <c r="D13903" s="138"/>
      <c r="E13903" s="138"/>
      <c r="F13903" s="18"/>
      <c r="G13903" s="17"/>
      <c r="H13903" s="25"/>
    </row>
    <row r="13904" spans="1:9" ht="15.75" customHeight="1" x14ac:dyDescent="0.25">
      <c r="A13904" s="17" t="inlineStr">
        <is>
          <t>Address line (redacted)</t>
        </is>
      </c>
      <c r="B13904" s="17"/>
      <c r="C13904" s="138"/>
      <c r="D13904" s="138"/>
      <c r="E13904" s="138"/>
      <c r="F13904" s="18"/>
      <c r="G13904" s="17"/>
      <c r="H13904" s="25"/>
    </row>
    <row r="13905" spans="1:9" ht="15.75" customHeight="1" x14ac:dyDescent="0.25">
      <c r="A13905" s="17" t="inlineStr">
        <is>
          <t>Address line (redacted)</t>
        </is>
      </c>
      <c r="B13905" s="17"/>
      <c r="C13905" s="199"/>
      <c r="D13905" s="199"/>
      <c r="E13905" s="199"/>
      <c r="F13905" s="18"/>
      <c r="G13905" s="17"/>
      <c r="H13905" s="25"/>
    </row>
    <row r="13906" spans="1:9" ht="15.75" customHeight="1" x14ac:dyDescent="0.25">
      <c r="C13906" s="1128"/>
      <c r="D13906" s="1128"/>
      <c r="E13906" s="1128"/>
      <c r="F13906" s="18"/>
      <c r="G13906" s="17"/>
      <c r="H13906" s="25"/>
    </row>
    <row r="13907" spans="1:9" ht="15.75" customHeight="1" x14ac:dyDescent="0.25">
      <c r="A13907" s="17" t="s">
        <v>34</v>
      </c>
      <c r="B13907" s="17"/>
      <c r="C13907" s="17"/>
      <c r="D13907" s="18"/>
      <c r="E13907" s="17"/>
      <c r="F13907" s="18"/>
      <c r="G13907" s="17"/>
      <c r="H13907" s="25"/>
    </row>
    <row r="13908" spans="1:9" ht="15.75" customHeight="1" x14ac:dyDescent="0.25">
      <c r="A13908" s="17" t="s">
        <v>35</v>
      </c>
      <c r="B13908" s="17"/>
      <c r="C13908" s="17"/>
      <c r="D13908" s="18"/>
      <c r="E13908" s="17"/>
      <c r="F13908" s="18"/>
      <c r="G13908" s="17"/>
      <c r="H13908" s="25"/>
    </row>
    <row r="13909" spans="1:9" ht="15.75" customHeight="1" x14ac:dyDescent="0.25">
      <c r="A13909" s="17" t="s">
        <v>36</v>
      </c>
      <c r="B13909" s="17"/>
      <c r="C13909" s="17"/>
      <c r="D13909" s="18"/>
      <c r="E13909" s="17"/>
      <c r="F13909" s="18"/>
      <c r="G13909" s="17"/>
      <c r="H13909" s="25"/>
    </row>
    <row r="13910" spans="1:9" ht="15.75" customHeight="1" x14ac:dyDescent="0.25">
      <c r="A13910" s="1105" t="s">
        <v>37</v>
      </c>
      <c r="B13910" s="1106" t="s">
        <v>38</v>
      </c>
      <c r="C13910" s="1106" t="s">
        <v>2224</v>
      </c>
      <c r="D13910" s="1107" t="s">
        <v>39</v>
      </c>
      <c r="E13910" s="1108" t="s">
        <v>40</v>
      </c>
      <c r="F13910" s="1106" t="s">
        <v>2077</v>
      </c>
      <c r="G13910" s="1109" t="s">
        <v>41</v>
      </c>
      <c r="H13910" s="1106" t="s">
        <v>42</v>
      </c>
      <c r="I13910" s="1110" t="s">
        <v>43</v>
      </c>
    </row>
    <row r="13911" spans="1:9" ht="15.75" customHeight="1" x14ac:dyDescent="0.25">
      <c r="A13911" s="524"/>
      <c r="B13911" s="1129" t="s">
        <v>44</v>
      </c>
      <c r="C13911" s="1130"/>
      <c r="D13911" s="106"/>
      <c r="E13911" s="106"/>
      <c r="F13911" s="699"/>
      <c r="G13911" s="525"/>
      <c r="H13911" s="106"/>
      <c r="I13911" s="961"/>
    </row>
    <row r="13912" spans="1:9" ht="15.75" customHeight="1" x14ac:dyDescent="0.25">
      <c r="A13912" s="524">
        <v>1</v>
      </c>
      <c r="B13912" s="323" t="s">
        <v>2271</v>
      </c>
      <c r="C13912" s="323"/>
      <c r="D13912" s="106">
        <v>6</v>
      </c>
      <c r="E13912" s="1124">
        <v>10</v>
      </c>
      <c r="F13912" s="907" t="s">
        <v>2231</v>
      </c>
      <c r="G13912" s="525">
        <f>24*2</f>
      </c>
      <c r="H13912" s="106">
        <v>1</v>
      </c>
      <c r="I13912" s="961">
        <f>+H13912*G13912</f>
      </c>
    </row>
    <row r="13913" spans="1:9" ht="15.75" customHeight="1" x14ac:dyDescent="0.25">
      <c r="A13913" s="524">
        <v>2</v>
      </c>
      <c r="B13913" s="323" t="s">
        <v>2271</v>
      </c>
      <c r="C13913" s="323"/>
      <c r="D13913" s="106"/>
      <c r="E13913" s="106"/>
      <c r="F13913" s="907"/>
      <c r="G13913" s="525">
        <v>12</v>
      </c>
      <c r="H13913" s="775" t="s">
        <v>571</v>
      </c>
      <c r="I13913" s="961"/>
    </row>
    <row r="13914" spans="1:9" ht="15.75" customHeight="1" x14ac:dyDescent="0.25">
      <c r="A13914" s="524">
        <v>3</v>
      </c>
      <c r="B13914" s="323" t="s">
        <v>2272</v>
      </c>
      <c r="C13914" s="323"/>
      <c r="D13914" s="106">
        <v>6</v>
      </c>
      <c r="E13914" s="1124">
        <v>10</v>
      </c>
      <c r="F13914" s="907" t="s">
        <v>2231</v>
      </c>
      <c r="G13914" s="525">
        <f>24*2</f>
      </c>
      <c r="H13914" s="106">
        <v>1</v>
      </c>
      <c r="I13914" s="961">
        <f>+H13914*G13914</f>
      </c>
    </row>
    <row r="13915" spans="1:9" ht="15.75" customHeight="1" x14ac:dyDescent="0.25">
      <c r="A13915" s="524">
        <v>4</v>
      </c>
      <c r="B13915" s="323" t="s">
        <v>2272</v>
      </c>
      <c r="C13915" s="323"/>
      <c r="D13915" s="106"/>
      <c r="E13915" s="106"/>
      <c r="F13915" s="907"/>
      <c r="G13915" s="525">
        <v>12</v>
      </c>
      <c r="H13915" s="775" t="s">
        <v>571</v>
      </c>
      <c r="I13915" s="961"/>
    </row>
    <row r="13916" spans="1:9" ht="15.75" customHeight="1" x14ac:dyDescent="0.25">
      <c r="A13916" s="524"/>
      <c r="B13916" s="106"/>
      <c r="C13916" s="323"/>
      <c r="D13916" s="247"/>
      <c r="E13916" s="106"/>
      <c r="F13916" s="907"/>
      <c r="G13916" s="679"/>
      <c r="H13916" s="106"/>
      <c r="I13916" s="961"/>
    </row>
    <row r="13917" spans="1:9" ht="15.75" customHeight="1" x14ac:dyDescent="0.25">
      <c r="A13917" s="524"/>
      <c r="B13917" s="106"/>
      <c r="C13917" s="323"/>
      <c r="D13917" s="247"/>
      <c r="E13917" s="106"/>
      <c r="F13917" s="1125"/>
      <c r="G13917" s="679"/>
      <c r="H13917" s="106"/>
      <c r="I13917" s="961"/>
    </row>
    <row r="13918" spans="1:9" ht="15.75" customHeight="1" x14ac:dyDescent="0.25">
      <c r="A13918" s="524"/>
      <c r="B13918" s="651"/>
      <c r="C13918" s="247"/>
      <c r="D13918" s="247"/>
      <c r="E13918" s="247"/>
      <c r="F13918" s="679"/>
      <c r="G13918" s="679"/>
      <c r="H13918" s="247"/>
      <c r="I13918" s="730"/>
    </row>
    <row r="13919" spans="1:9" ht="15.75" customHeight="1" x14ac:dyDescent="0.25">
      <c r="A13919" s="116"/>
      <c r="B13919" s="117"/>
      <c r="C13919" s="118" t="s">
        <v>58</v>
      </c>
      <c r="D13919" s="121">
        <f>SUM(D13912:D13918)</f>
      </c>
      <c r="E13919" s="119"/>
      <c r="F13919" s="1113"/>
      <c r="G13919" s="119"/>
      <c r="H13919" s="120"/>
      <c r="I13919" s="121">
        <f>SUM(I13912:I13918)</f>
      </c>
    </row>
    <row r="13920" spans="1:9" ht="15.75" customHeight="1" x14ac:dyDescent="0.25">
      <c r="A13920" s="1114"/>
      <c r="B13920" s="1115"/>
      <c r="C13920" s="1116"/>
      <c r="D13920" s="1117"/>
      <c r="E13920" s="1116"/>
      <c r="F13920" s="1116"/>
      <c r="G13920" s="1116"/>
      <c r="H13920" s="1118"/>
      <c r="I13920" s="897"/>
    </row>
    <row r="13921" spans="1:8" ht="15.75" customHeight="1" x14ac:dyDescent="0.25">
      <c r="A13921" s="1119" t="s">
        <v>72</v>
      </c>
      <c r="B13921" s="1119"/>
      <c r="C13921" s="1119"/>
      <c r="D13921" s="1119"/>
      <c r="E13921" s="76" t="s">
        <v>60</v>
      </c>
      <c r="F13921" s="1119"/>
      <c r="G13921" s="1119"/>
      <c r="H13921" s="1119"/>
    </row>
    <row r="13922" spans="1:8" ht="15.75" customHeight="1" x14ac:dyDescent="0.25">
      <c r="A13922" s="76"/>
      <c r="B13922" s="909"/>
      <c r="C13922" s="909"/>
      <c r="D13922" s="910"/>
      <c r="E13922" s="76"/>
      <c r="F13922" s="76"/>
      <c r="G13922" s="17"/>
      <c r="H13922" s="25"/>
    </row>
    <row r="13923" spans="1:8" ht="15.75" customHeight="1" x14ac:dyDescent="0.25">
      <c r="A13923" s="76"/>
      <c r="B13923" s="909"/>
      <c r="C13923" s="909"/>
      <c r="D13923" s="910"/>
      <c r="E13923" s="76" t="s">
        <v>61</v>
      </c>
      <c r="F13923" s="76"/>
      <c r="G13923" s="17"/>
      <c r="H13923" s="25"/>
    </row>
    <row r="13924" spans="1:8" ht="15.75" customHeight="1" x14ac:dyDescent="0.25">
      <c r="D13924" s="9"/>
      <c r="H13924" s="9"/>
    </row>
    <row r="13925" spans="1:8" ht="15.75" customHeight="1" x14ac:dyDescent="0.25">
      <c r="D13925" s="9"/>
      <c r="H13925" s="9"/>
    </row>
    <row r="13926" spans="1:8" ht="15.75" customHeight="1" x14ac:dyDescent="0.25">
      <c r="D13926" s="9"/>
      <c r="H13926" s="9"/>
    </row>
    <row r="13927" spans="1:8" ht="15.75" customHeight="1" x14ac:dyDescent="0.25">
      <c r="D13927" s="9"/>
      <c r="H13927" s="9"/>
    </row>
    <row r="13928" spans="1:8" ht="15.75" customHeight="1" x14ac:dyDescent="0.25">
      <c r="D13928" s="9"/>
      <c r="H13928" s="9"/>
    </row>
    <row r="13929" spans="1:8" ht="15.75" customHeight="1" x14ac:dyDescent="0.25">
      <c r="D13929" s="9"/>
      <c r="H13929" s="9"/>
    </row>
    <row r="13930" spans="1:8" ht="15.75" customHeight="1" x14ac:dyDescent="0.25">
      <c r="D13930" s="9"/>
      <c r="H13930" s="9"/>
    </row>
    <row r="13931" spans="1:8" ht="15.75" customHeight="1" x14ac:dyDescent="0.25">
      <c r="D13931" s="9"/>
      <c r="H13931" s="9"/>
    </row>
    <row r="13932" spans="1:8" ht="15.75" customHeight="1" x14ac:dyDescent="0.25">
      <c r="D13932" s="9"/>
      <c r="H13932" s="9"/>
    </row>
    <row r="13933" spans="1:8" ht="15.75" customHeight="1" x14ac:dyDescent="0.25">
      <c r="D13933" s="9"/>
      <c r="H13933" s="9"/>
    </row>
    <row r="13934" spans="1:8" ht="15.75" customHeight="1" x14ac:dyDescent="0.25">
      <c r="D13934" s="9"/>
      <c r="H13934" s="9"/>
    </row>
    <row r="13935" spans="1:8" ht="15.75" customHeight="1" x14ac:dyDescent="0.25">
      <c r="D13935" s="9"/>
      <c r="H13935" s="9"/>
    </row>
    <row r="13936" spans="1:8" ht="15.75" customHeight="1" x14ac:dyDescent="0.25">
      <c r="D13936" s="9"/>
      <c r="H13936" s="9"/>
    </row>
    <row r="13937" spans="1:9" ht="15.75" customHeight="1" x14ac:dyDescent="0.25">
      <c r="D13937" s="9"/>
      <c r="H13937" s="9"/>
    </row>
    <row r="13938" spans="1:9" ht="15.75" customHeight="1" x14ac:dyDescent="0.25">
      <c r="D13938" s="9"/>
      <c r="H13938" s="9"/>
    </row>
    <row r="13939" spans="1:9" ht="15.75" customHeight="1" x14ac:dyDescent="0.25">
      <c r="D13939" s="9"/>
      <c r="H13939" s="9"/>
    </row>
    <row r="13940" spans="1:9" ht="15.75" customHeight="1" x14ac:dyDescent="0.25">
      <c r="D13940" s="9"/>
      <c r="H13940" s="9"/>
    </row>
    <row r="13941" spans="1:9" ht="15.75" customHeight="1" x14ac:dyDescent="0.25">
      <c r="D13941" s="9"/>
      <c r="H13941" s="9"/>
    </row>
    <row r="13942" spans="1:9" ht="15.75" customHeight="1" x14ac:dyDescent="0.25">
      <c r="D13942" s="9"/>
      <c r="H13942" s="9"/>
    </row>
    <row r="13943" spans="1:9" ht="15.75" customHeight="1" x14ac:dyDescent="0.25">
      <c r="D13943" s="9"/>
      <c r="H13943" s="9"/>
    </row>
    <row r="13944" spans="1:9" ht="15.75" customHeight="1" x14ac:dyDescent="0.25">
      <c r="D13944" s="9"/>
      <c r="H13944" s="9"/>
    </row>
    <row r="13945" spans="1:9" ht="15.75" customHeight="1" x14ac:dyDescent="0.25">
      <c r="A13945" s="36" t="s">
        <v>21</v>
      </c>
      <c r="B13945" s="36"/>
      <c r="C13945" s="36"/>
      <c r="D13945" s="36"/>
      <c r="E13945" s="36"/>
      <c r="F13945" s="36"/>
      <c r="G13945" s="36"/>
      <c r="H13945" s="36"/>
      <c r="I13945" s="36"/>
    </row>
    <row r="13946" spans="1:9" ht="15.75" customHeight="1" x14ac:dyDescent="0.25">
      <c r="A13946" s="17" t="s">
        <v>28</v>
      </c>
      <c r="B13946" s="17"/>
      <c r="C13946" s="17"/>
      <c r="D13946" s="18"/>
      <c r="E13946" s="17"/>
      <c r="H13946" s="9"/>
    </row>
    <row r="13947" spans="1:9" ht="15.75" customHeight="1" x14ac:dyDescent="0.3">
      <c r="A13947" s="17" t="inlineStr">
        <is>
          <t>Dealer-004</t>
        </is>
      </c>
      <c r="B13947" s="87"/>
      <c r="C13947" s="17"/>
      <c r="D13947" s="18"/>
      <c r="E13947" s="17"/>
      <c r="G13947" s="19" t="s">
        <v>24</v>
      </c>
      <c r="H13947" s="21" t="s">
        <v>1683</v>
      </c>
    </row>
    <row r="13948" spans="1:9" ht="15.75" customHeight="1" x14ac:dyDescent="0.3">
      <c r="A13948" s="17" t="inlineStr">
        <is>
          <t>Address line (redacted)</t>
        </is>
      </c>
      <c r="B13948" s="87"/>
      <c r="C13948" s="1128"/>
      <c r="D13948" s="1128"/>
      <c r="E13948" s="1128"/>
      <c r="G13948" s="19" t="s">
        <v>29</v>
      </c>
      <c r="H13948" s="17" t="s">
        <v>1685</v>
      </c>
    </row>
    <row r="13949" spans="1:9" ht="15.75" customHeight="1" x14ac:dyDescent="0.3">
      <c r="A13949" s="17" t="inlineStr">
        <is>
          <t>Address line (redacted)</t>
        </is>
      </c>
      <c r="B13949" s="87"/>
      <c r="C13949" s="1128"/>
      <c r="D13949" s="1128"/>
      <c r="E13949" s="1128"/>
      <c r="F13949" s="18"/>
      <c r="G13949" s="17"/>
      <c r="H13949" s="25"/>
    </row>
    <row r="13950" spans="1:9" ht="15.75" customHeight="1" x14ac:dyDescent="0.25">
      <c r="A13950" s="17"/>
      <c r="C13950" s="1128"/>
      <c r="D13950" s="1128"/>
      <c r="E13950" s="1128"/>
      <c r="F13950" s="18"/>
      <c r="G13950" s="17"/>
      <c r="H13950" s="25"/>
    </row>
    <row r="13951" spans="1:9" ht="15.75" customHeight="1" x14ac:dyDescent="0.25">
      <c r="A13951" s="17"/>
      <c r="C13951" s="1128"/>
      <c r="D13951" s="1128"/>
      <c r="E13951" s="1128"/>
      <c r="F13951" s="18"/>
      <c r="G13951" s="17"/>
      <c r="H13951" s="25"/>
    </row>
    <row r="13952" spans="1:9" ht="15.75" customHeight="1" x14ac:dyDescent="0.25">
      <c r="A13952" s="17" t="s">
        <v>34</v>
      </c>
      <c r="B13952" s="17"/>
      <c r="C13952" s="17"/>
      <c r="D13952" s="18"/>
      <c r="E13952" s="17"/>
      <c r="F13952" s="18"/>
      <c r="G13952" s="17"/>
      <c r="H13952" s="25"/>
    </row>
    <row r="13953" spans="1:9" ht="15.75" customHeight="1" x14ac:dyDescent="0.25">
      <c r="A13953" s="17" t="s">
        <v>35</v>
      </c>
      <c r="B13953" s="17"/>
      <c r="C13953" s="17"/>
      <c r="D13953" s="18"/>
      <c r="E13953" s="17"/>
      <c r="F13953" s="18"/>
      <c r="G13953" s="17"/>
      <c r="H13953" s="25"/>
    </row>
    <row r="13954" spans="1:9" ht="15.75" customHeight="1" x14ac:dyDescent="0.25">
      <c r="A13954" s="17" t="s">
        <v>36</v>
      </c>
      <c r="B13954" s="17"/>
      <c r="C13954" s="17"/>
      <c r="D13954" s="18"/>
      <c r="E13954" s="17"/>
      <c r="F13954" s="18"/>
      <c r="G13954" s="17"/>
      <c r="H13954" s="25"/>
    </row>
    <row r="13955" spans="1:9" ht="15.75" customHeight="1" x14ac:dyDescent="0.25">
      <c r="A13955" s="1105" t="s">
        <v>37</v>
      </c>
      <c r="B13955" s="1106" t="s">
        <v>38</v>
      </c>
      <c r="C13955" s="1106" t="s">
        <v>2224</v>
      </c>
      <c r="D13955" s="1107" t="s">
        <v>39</v>
      </c>
      <c r="E13955" s="1108" t="s">
        <v>40</v>
      </c>
      <c r="F13955" s="1106" t="s">
        <v>2077</v>
      </c>
      <c r="G13955" s="1109" t="s">
        <v>41</v>
      </c>
      <c r="H13955" s="1106" t="s">
        <v>42</v>
      </c>
      <c r="I13955" s="1110" t="s">
        <v>43</v>
      </c>
    </row>
    <row r="13956" spans="1:9" ht="15.75" customHeight="1" x14ac:dyDescent="0.25">
      <c r="A13956" s="524"/>
      <c r="B13956" s="1129" t="s">
        <v>44</v>
      </c>
      <c r="C13956" s="1130"/>
      <c r="D13956" s="247"/>
      <c r="E13956" s="247"/>
      <c r="F13956" s="679"/>
      <c r="G13956" s="732"/>
      <c r="H13956" s="731"/>
      <c r="I13956" s="730"/>
    </row>
    <row r="13957" spans="1:9" ht="15.75" customHeight="1" x14ac:dyDescent="0.25">
      <c r="A13957" s="524">
        <v>1</v>
      </c>
      <c r="B13957" s="651" t="s">
        <v>159</v>
      </c>
      <c r="C13957" s="323" t="s">
        <v>380</v>
      </c>
      <c r="D13957" s="247">
        <v>8</v>
      </c>
      <c r="E13957" s="247">
        <v>5</v>
      </c>
      <c r="F13957" s="1131" t="s">
        <v>2205</v>
      </c>
      <c r="G13957" s="731">
        <v>33</v>
      </c>
      <c r="H13957" s="731">
        <v>1</v>
      </c>
      <c r="I13957" s="961">
        <f>+H13957*G13957</f>
      </c>
    </row>
    <row r="13958" spans="1:9" ht="15.75" customHeight="1" x14ac:dyDescent="0.25">
      <c r="A13958" s="524">
        <v>2</v>
      </c>
      <c r="B13958" s="651" t="s">
        <v>159</v>
      </c>
      <c r="C13958" s="323" t="s">
        <v>380</v>
      </c>
      <c r="D13958" s="247"/>
      <c r="E13958" s="247"/>
      <c r="F13958" s="679"/>
      <c r="G13958" s="731">
        <f>1.75*4</f>
      </c>
      <c r="H13958" s="775" t="s">
        <v>571</v>
      </c>
      <c r="I13958" s="730"/>
    </row>
    <row r="13959" spans="1:9" ht="15" customHeight="1" x14ac:dyDescent="0.25">
      <c r="A13959" s="524"/>
      <c r="B13959" s="715" t="s">
        <v>2273</v>
      </c>
      <c r="C13959" s="716"/>
      <c r="D13959" s="247"/>
      <c r="E13959" s="247"/>
      <c r="F13959" s="679"/>
      <c r="G13959" s="732"/>
      <c r="H13959" s="915"/>
      <c r="I13959" s="730"/>
    </row>
    <row r="13960" spans="1:9" ht="24.75" customHeight="1" x14ac:dyDescent="0.25">
      <c r="A13960" s="524"/>
      <c r="B13960" s="968"/>
      <c r="C13960" s="969"/>
      <c r="D13960" s="247"/>
      <c r="E13960" s="247"/>
      <c r="F13960" s="679"/>
      <c r="G13960" s="732"/>
      <c r="H13960" s="915"/>
      <c r="I13960" s="730"/>
    </row>
    <row r="13961" spans="1:9" ht="15.75" customHeight="1" x14ac:dyDescent="0.25">
      <c r="A13961" s="524">
        <v>3</v>
      </c>
      <c r="B13961" s="651" t="s">
        <v>1779</v>
      </c>
      <c r="C13961" s="157" t="s">
        <v>377</v>
      </c>
      <c r="D13961" s="247">
        <f>100/5</f>
      </c>
      <c r="E13961" s="247">
        <v>5</v>
      </c>
      <c r="F13961" s="679" t="s">
        <v>2079</v>
      </c>
      <c r="G13961" s="732">
        <f>21*4</f>
      </c>
      <c r="H13961" s="731">
        <v>1</v>
      </c>
      <c r="I13961" s="961">
        <f>+H13961*G13961</f>
      </c>
    </row>
    <row r="13962" spans="1:9" ht="15.75" customHeight="1" x14ac:dyDescent="0.25">
      <c r="A13962" s="524">
        <v>4</v>
      </c>
      <c r="B13962" s="651" t="s">
        <v>1779</v>
      </c>
      <c r="C13962" s="157" t="s">
        <v>377</v>
      </c>
      <c r="D13962" s="247"/>
      <c r="E13962" s="247"/>
      <c r="F13962" s="679"/>
      <c r="G13962" s="732">
        <v>16</v>
      </c>
      <c r="H13962" s="775" t="s">
        <v>571</v>
      </c>
      <c r="I13962" s="730"/>
    </row>
    <row r="13963" spans="1:9" ht="15.75" customHeight="1" x14ac:dyDescent="0.25">
      <c r="A13963" s="524"/>
      <c r="B13963" s="651"/>
      <c r="C13963" s="247"/>
      <c r="D13963" s="247"/>
      <c r="E13963" s="247"/>
      <c r="F13963" s="679"/>
      <c r="G13963" s="732"/>
      <c r="H13963" s="731"/>
      <c r="I13963" s="730"/>
    </row>
    <row r="13964" spans="1:9" ht="15.75" customHeight="1" x14ac:dyDescent="0.25">
      <c r="A13964" s="524"/>
      <c r="B13964" s="651"/>
      <c r="C13964" s="247"/>
      <c r="D13964" s="247"/>
      <c r="E13964" s="247"/>
      <c r="F13964" s="679"/>
      <c r="G13964" s="732"/>
      <c r="H13964" s="731"/>
      <c r="I13964" s="730"/>
    </row>
    <row r="13965" spans="1:9" ht="15.75" customHeight="1" x14ac:dyDescent="0.25">
      <c r="A13965" s="524"/>
      <c r="B13965" s="651"/>
      <c r="C13965" s="247"/>
      <c r="D13965" s="247"/>
      <c r="E13965" s="247"/>
      <c r="F13965" s="679"/>
      <c r="G13965" s="679"/>
      <c r="H13965" s="247"/>
      <c r="I13965" s="730"/>
    </row>
    <row r="13966" spans="1:9" ht="15.75" customHeight="1" x14ac:dyDescent="0.25">
      <c r="A13966" s="116"/>
      <c r="B13966" s="117"/>
      <c r="C13966" s="118" t="s">
        <v>58</v>
      </c>
      <c r="D13966" s="121">
        <f>SUM(D13956:D13965)</f>
      </c>
      <c r="E13966" s="119"/>
      <c r="F13966" s="1113"/>
      <c r="G13966" s="119"/>
      <c r="H13966" s="120"/>
      <c r="I13966" s="121">
        <f>SUM(I13956:I13965)</f>
      </c>
    </row>
    <row r="13967" spans="1:9" ht="15.75" customHeight="1" x14ac:dyDescent="0.25">
      <c r="A13967" s="1114"/>
      <c r="B13967" s="1115"/>
      <c r="C13967" s="1116"/>
      <c r="D13967" s="1117"/>
      <c r="E13967" s="1116"/>
      <c r="F13967" s="1116"/>
      <c r="G13967" s="1116"/>
      <c r="H13967" s="1118"/>
      <c r="I13967" s="897"/>
    </row>
    <row r="13968" spans="1:9" ht="15.75" customHeight="1" x14ac:dyDescent="0.25">
      <c r="A13968" s="1119" t="s">
        <v>72</v>
      </c>
      <c r="B13968" s="1119"/>
      <c r="C13968" s="1119"/>
      <c r="D13968" s="1119"/>
      <c r="E13968" s="1119"/>
      <c r="F13968" s="1119"/>
      <c r="G13968" s="1119"/>
      <c r="H13968" s="1119"/>
    </row>
    <row r="13969" spans="1:8" ht="15.75" customHeight="1" x14ac:dyDescent="0.25">
      <c r="A13969" s="76"/>
      <c r="B13969" s="909"/>
      <c r="C13969" s="909"/>
      <c r="D13969" s="910"/>
      <c r="E13969" s="76" t="s">
        <v>60</v>
      </c>
      <c r="F13969" s="76"/>
      <c r="G13969" s="17"/>
      <c r="H13969" s="25"/>
    </row>
    <row r="13970" spans="1:8" ht="15.75" customHeight="1" x14ac:dyDescent="0.25">
      <c r="A13970" s="76"/>
      <c r="B13970" s="909"/>
      <c r="C13970" s="909"/>
      <c r="D13970" s="910"/>
      <c r="E13970" s="76"/>
      <c r="F13970" s="76"/>
      <c r="G13970" s="17"/>
      <c r="H13970" s="25"/>
    </row>
    <row r="13971" spans="1:8" ht="15.75" customHeight="1" x14ac:dyDescent="0.25">
      <c r="A13971" s="76"/>
      <c r="B13971" s="909"/>
      <c r="C13971" s="909"/>
      <c r="D13971" s="910"/>
      <c r="E13971" s="76"/>
      <c r="F13971" s="76"/>
      <c r="G13971" s="17"/>
      <c r="H13971" s="25"/>
    </row>
    <row r="13972" spans="1:8" ht="15.75" customHeight="1" x14ac:dyDescent="0.25">
      <c r="A13972" s="76"/>
      <c r="B13972" s="909"/>
      <c r="C13972" s="909"/>
      <c r="D13972" s="910"/>
      <c r="E13972" s="76" t="s">
        <v>61</v>
      </c>
      <c r="F13972" s="76"/>
      <c r="G13972" s="17"/>
      <c r="H13972" s="25"/>
    </row>
    <row r="13973" spans="1:8" ht="15.75" customHeight="1" x14ac:dyDescent="0.25">
      <c r="D13973" s="9"/>
      <c r="H13973" s="9"/>
    </row>
    <row r="13974" spans="1:8" ht="15.75" customHeight="1" x14ac:dyDescent="0.25">
      <c r="D13974" s="9"/>
      <c r="H13974" s="9"/>
    </row>
    <row r="13975" spans="1:8" ht="15.75" customHeight="1" x14ac:dyDescent="0.25">
      <c r="D13975" s="9"/>
      <c r="H13975" s="9"/>
    </row>
    <row r="13976" spans="1:8" ht="15.75" customHeight="1" x14ac:dyDescent="0.25">
      <c r="D13976" s="9"/>
      <c r="H13976" s="9"/>
    </row>
    <row r="13977" spans="1:8" ht="15.75" customHeight="1" x14ac:dyDescent="0.25">
      <c r="D13977" s="9"/>
      <c r="H13977" s="9"/>
    </row>
    <row r="13978" spans="1:8" ht="15.75" customHeight="1" x14ac:dyDescent="0.25">
      <c r="D13978" s="9"/>
      <c r="H13978" s="9"/>
    </row>
    <row r="13979" spans="1:8" ht="15.75" customHeight="1" x14ac:dyDescent="0.25">
      <c r="D13979" s="9"/>
      <c r="H13979" s="9"/>
    </row>
    <row r="13980" spans="1:8" ht="15.75" customHeight="1" x14ac:dyDescent="0.25">
      <c r="D13980" s="9"/>
      <c r="H13980" s="9"/>
    </row>
    <row r="13981" spans="1:8" ht="15.75" customHeight="1" x14ac:dyDescent="0.25">
      <c r="D13981" s="9"/>
      <c r="H13981" s="9"/>
    </row>
    <row r="13982" spans="1:8" ht="15.75" customHeight="1" x14ac:dyDescent="0.25">
      <c r="D13982" s="9"/>
      <c r="H13982" s="9"/>
    </row>
    <row r="13983" spans="1:8" ht="15.75" customHeight="1" x14ac:dyDescent="0.25">
      <c r="D13983" s="9"/>
      <c r="H13983" s="9"/>
    </row>
    <row r="13984" spans="1:8" ht="15.75" customHeight="1" x14ac:dyDescent="0.25">
      <c r="D13984" s="9"/>
      <c r="H13984" s="9"/>
    </row>
    <row r="13985" spans="1:9" ht="15.75" customHeight="1" x14ac:dyDescent="0.25">
      <c r="D13985" s="9"/>
      <c r="H13985" s="9"/>
    </row>
    <row r="13986" spans="1:9" ht="15.75" customHeight="1" x14ac:dyDescent="0.25">
      <c r="D13986" s="9"/>
      <c r="H13986" s="9"/>
    </row>
    <row r="13987" spans="1:9" ht="15.75" customHeight="1" x14ac:dyDescent="0.25">
      <c r="D13987" s="9"/>
      <c r="H13987" s="9"/>
    </row>
    <row r="13988" spans="1:9" ht="15.75" customHeight="1" x14ac:dyDescent="0.25">
      <c r="D13988" s="9"/>
      <c r="H13988" s="9"/>
    </row>
    <row r="13989" spans="1:9" ht="15.75" customHeight="1" x14ac:dyDescent="0.25">
      <c r="A13989" s="36" t="s">
        <v>21</v>
      </c>
      <c r="B13989" s="36"/>
      <c r="C13989" s="36"/>
      <c r="D13989" s="36"/>
      <c r="E13989" s="36"/>
      <c r="F13989" s="36"/>
      <c r="G13989" s="36"/>
      <c r="H13989" s="36"/>
      <c r="I13989" s="36"/>
    </row>
    <row r="13990" spans="1:9" ht="15.75" customHeight="1" x14ac:dyDescent="0.25">
      <c r="A13990" s="17" t="s">
        <v>28</v>
      </c>
      <c r="B13990" s="17"/>
      <c r="C13990" s="17"/>
      <c r="D13990" s="18"/>
      <c r="E13990" s="17"/>
      <c r="H13990" s="9"/>
    </row>
    <row r="13991" spans="1:9" ht="15.75" customHeight="1" x14ac:dyDescent="0.3">
      <c r="A13991" s="17" t="inlineStr">
        <is>
          <t>Dealer-009</t>
        </is>
      </c>
      <c r="B13991" s="87"/>
      <c r="C13991" s="17"/>
      <c r="D13991" s="18"/>
      <c r="E13991" s="17"/>
      <c r="G13991" s="19" t="s">
        <v>24</v>
      </c>
      <c r="H13991" s="21" t="s">
        <v>1683</v>
      </c>
    </row>
    <row r="13992" spans="1:9" ht="15.75" customHeight="1" x14ac:dyDescent="0.3">
      <c r="A13992" s="17" t="inlineStr">
        <is>
          <t>Address line (redacted)</t>
        </is>
      </c>
      <c r="B13992" s="87"/>
      <c r="C13992" s="17"/>
      <c r="D13992" s="18"/>
      <c r="E13992" s="19"/>
      <c r="G13992" s="19" t="s">
        <v>29</v>
      </c>
      <c r="H13992" s="17" t="s">
        <v>1681</v>
      </c>
    </row>
    <row r="13993" spans="1:9" ht="15.75" customHeight="1" x14ac:dyDescent="0.3">
      <c r="A13993" s="17" t="inlineStr">
        <is>
          <t>Address line (redacted)</t>
        </is>
      </c>
      <c r="B13993" s="87"/>
      <c r="C13993" s="17"/>
      <c r="D13993" s="24"/>
      <c r="E13993" s="17"/>
      <c r="F13993" s="18"/>
      <c r="G13993" s="17"/>
      <c r="H13993" s="25"/>
    </row>
    <row r="13994" spans="1:9" ht="15.75" customHeight="1" x14ac:dyDescent="0.25">
      <c r="D13994" s="24"/>
      <c r="E13994" s="17"/>
      <c r="F13994" s="18"/>
      <c r="G13994" s="17"/>
      <c r="H13994" s="25"/>
    </row>
    <row r="13995" spans="1:9" ht="15.75" customHeight="1" x14ac:dyDescent="0.25">
      <c r="A13995" s="17" t="s">
        <v>34</v>
      </c>
      <c r="B13995" s="17"/>
      <c r="C13995" s="17"/>
      <c r="D13995" s="18"/>
      <c r="E13995" s="17"/>
      <c r="F13995" s="18"/>
      <c r="G13995" s="17"/>
      <c r="H13995" s="25"/>
    </row>
    <row r="13996" spans="1:9" ht="15.75" customHeight="1" x14ac:dyDescent="0.25">
      <c r="A13996" s="17" t="s">
        <v>35</v>
      </c>
      <c r="B13996" s="17"/>
      <c r="C13996" s="17"/>
      <c r="D13996" s="18"/>
      <c r="E13996" s="17"/>
      <c r="F13996" s="18"/>
      <c r="G13996" s="17"/>
      <c r="H13996" s="25"/>
    </row>
    <row r="13997" spans="1:9" ht="15.75" customHeight="1" x14ac:dyDescent="0.25">
      <c r="A13997" s="17" t="s">
        <v>36</v>
      </c>
      <c r="B13997" s="17"/>
      <c r="C13997" s="17"/>
      <c r="D13997" s="18"/>
      <c r="E13997" s="17"/>
      <c r="F13997" s="18"/>
      <c r="G13997" s="17"/>
      <c r="H13997" s="25"/>
    </row>
    <row r="13998" spans="1:9" ht="15.75" customHeight="1" x14ac:dyDescent="0.25">
      <c r="A13998" s="1105" t="s">
        <v>37</v>
      </c>
      <c r="B13998" s="1106" t="s">
        <v>38</v>
      </c>
      <c r="C13998" s="1106"/>
      <c r="D13998" s="1107" t="s">
        <v>39</v>
      </c>
      <c r="E13998" s="1108" t="s">
        <v>40</v>
      </c>
      <c r="F13998" s="1106" t="s">
        <v>2077</v>
      </c>
      <c r="G13998" s="1109" t="s">
        <v>41</v>
      </c>
      <c r="H13998" s="1106" t="s">
        <v>42</v>
      </c>
      <c r="I13998" s="1110" t="s">
        <v>43</v>
      </c>
    </row>
    <row r="13999" spans="1:9" ht="15.75" customHeight="1" x14ac:dyDescent="0.25">
      <c r="A13999" s="1120"/>
      <c r="B13999" s="1121" t="s">
        <v>2274</v>
      </c>
      <c r="C13999" s="1121"/>
      <c r="D13999" s="664"/>
      <c r="E13999" s="664"/>
      <c r="F13999" s="1122"/>
      <c r="G13999" s="838"/>
      <c r="H13999" s="898"/>
      <c r="I13999" s="1123"/>
    </row>
    <row r="14000" spans="1:9" ht="15.75" customHeight="1" x14ac:dyDescent="0.25">
      <c r="A14000" s="524">
        <v>1</v>
      </c>
      <c r="B14000" s="651" t="s">
        <v>1987</v>
      </c>
      <c r="C14000" s="106"/>
      <c r="D14000" s="106">
        <v>5</v>
      </c>
      <c r="E14000" s="106">
        <v>10</v>
      </c>
      <c r="F14000" s="842" t="s">
        <v>2195</v>
      </c>
      <c r="G14000" s="525">
        <v>40</v>
      </c>
      <c r="H14000" s="106">
        <v>1</v>
      </c>
      <c r="I14000" s="961">
        <f>+H14000*G14000</f>
      </c>
    </row>
    <row r="14001" spans="1:9" ht="15.75" customHeight="1" x14ac:dyDescent="0.25">
      <c r="A14001" s="524">
        <v>2</v>
      </c>
      <c r="B14001" s="651" t="s">
        <v>1987</v>
      </c>
      <c r="C14001" s="106"/>
      <c r="D14001" s="106"/>
      <c r="E14001" s="106"/>
      <c r="F14001" s="842"/>
      <c r="G14001" s="525">
        <v>10</v>
      </c>
      <c r="H14001" s="775" t="s">
        <v>571</v>
      </c>
      <c r="I14001" s="961"/>
    </row>
    <row r="14002" spans="1:9" ht="15.75" customHeight="1" x14ac:dyDescent="0.25">
      <c r="A14002" s="524">
        <v>3</v>
      </c>
      <c r="B14002" s="651" t="s">
        <v>2200</v>
      </c>
      <c r="C14002" s="106"/>
      <c r="D14002" s="106">
        <v>5</v>
      </c>
      <c r="E14002" s="106">
        <v>10</v>
      </c>
      <c r="F14002" s="842" t="s">
        <v>2201</v>
      </c>
      <c r="G14002" s="525">
        <v>44</v>
      </c>
      <c r="H14002" s="106">
        <v>1</v>
      </c>
      <c r="I14002" s="961">
        <f>+H14002*G14002</f>
      </c>
    </row>
    <row r="14003" spans="1:9" ht="15.75" customHeight="1" x14ac:dyDescent="0.25">
      <c r="A14003" s="524">
        <v>4</v>
      </c>
      <c r="B14003" s="651" t="s">
        <v>2200</v>
      </c>
      <c r="C14003" s="106"/>
      <c r="D14003" s="106"/>
      <c r="E14003" s="106"/>
      <c r="F14003" s="842"/>
      <c r="G14003" s="525">
        <v>6</v>
      </c>
      <c r="H14003" s="775" t="s">
        <v>571</v>
      </c>
      <c r="I14003" s="961"/>
    </row>
    <row r="14004" spans="1:9" ht="15.75" customHeight="1" x14ac:dyDescent="0.25">
      <c r="A14004" s="524">
        <v>5</v>
      </c>
      <c r="B14004" s="651" t="s">
        <v>2196</v>
      </c>
      <c r="C14004" s="106"/>
      <c r="D14004" s="106">
        <v>6</v>
      </c>
      <c r="E14004" s="106">
        <v>10</v>
      </c>
      <c r="F14004" s="1135" t="s">
        <v>2251</v>
      </c>
      <c r="G14004" s="525">
        <f>23*2</f>
      </c>
      <c r="H14004" s="106">
        <v>1</v>
      </c>
      <c r="I14004" s="961">
        <f>+H14004*G14004</f>
      </c>
    </row>
    <row r="14005" spans="1:9" ht="15.75" customHeight="1" x14ac:dyDescent="0.25">
      <c r="A14005" s="524">
        <v>6</v>
      </c>
      <c r="B14005" s="651" t="s">
        <v>2196</v>
      </c>
      <c r="C14005" s="106"/>
      <c r="D14005" s="106"/>
      <c r="E14005" s="106"/>
      <c r="F14005" s="842"/>
      <c r="G14005" s="525">
        <v>14</v>
      </c>
      <c r="H14005" s="775" t="s">
        <v>571</v>
      </c>
      <c r="I14005" s="961"/>
    </row>
    <row r="14006" spans="1:9" ht="15.75" customHeight="1" x14ac:dyDescent="0.25">
      <c r="A14006" s="524">
        <v>11</v>
      </c>
      <c r="B14006" s="651" t="s">
        <v>138</v>
      </c>
      <c r="C14006" s="323" t="s">
        <v>361</v>
      </c>
      <c r="D14006" s="106">
        <v>1</v>
      </c>
      <c r="E14006" s="106">
        <v>5</v>
      </c>
      <c r="F14006" s="1125" t="s">
        <v>2205</v>
      </c>
      <c r="G14006" s="525">
        <v>4.42</v>
      </c>
      <c r="H14006" s="106">
        <v>1</v>
      </c>
      <c r="I14006" s="961">
        <f>+H14006*G14006</f>
      </c>
    </row>
    <row r="14007" spans="1:9" ht="15.75" customHeight="1" x14ac:dyDescent="0.25">
      <c r="A14007" s="524">
        <v>12</v>
      </c>
      <c r="B14007" s="651" t="s">
        <v>138</v>
      </c>
      <c r="C14007" s="323" t="s">
        <v>361</v>
      </c>
      <c r="D14007" s="106"/>
      <c r="E14007" s="106"/>
      <c r="F14007" s="1125"/>
      <c r="G14007" s="525">
        <v>0.57999999999999996</v>
      </c>
      <c r="H14007" s="775" t="s">
        <v>571</v>
      </c>
      <c r="I14007" s="961"/>
    </row>
    <row r="14008" spans="1:9" ht="15.75" customHeight="1" x14ac:dyDescent="0.25">
      <c r="A14008" s="524">
        <v>13</v>
      </c>
      <c r="B14008" s="651" t="s">
        <v>2275</v>
      </c>
      <c r="C14008" s="323" t="s">
        <v>377</v>
      </c>
      <c r="D14008" s="106">
        <v>10</v>
      </c>
      <c r="E14008" s="106">
        <v>5</v>
      </c>
      <c r="F14008" s="1126" t="s">
        <v>2079</v>
      </c>
      <c r="G14008" s="525">
        <v>42</v>
      </c>
      <c r="H14008" s="106">
        <v>1</v>
      </c>
      <c r="I14008" s="961">
        <f>+H14008*G14008</f>
      </c>
    </row>
    <row r="14009" spans="1:9" ht="15.75" customHeight="1" x14ac:dyDescent="0.25">
      <c r="A14009" s="524">
        <v>14</v>
      </c>
      <c r="B14009" s="651" t="s">
        <v>2276</v>
      </c>
      <c r="C14009" s="323" t="s">
        <v>377</v>
      </c>
      <c r="D14009" s="106"/>
      <c r="E14009" s="106"/>
      <c r="F14009" s="1126"/>
      <c r="G14009" s="525">
        <v>8</v>
      </c>
      <c r="H14009" s="775" t="s">
        <v>571</v>
      </c>
      <c r="I14009" s="961"/>
    </row>
    <row r="14010" spans="1:9" ht="15.75" customHeight="1" x14ac:dyDescent="0.25">
      <c r="A14010" s="524">
        <v>15</v>
      </c>
      <c r="B14010" s="651" t="s">
        <v>162</v>
      </c>
      <c r="C14010" s="323" t="s">
        <v>383</v>
      </c>
      <c r="D14010" s="106">
        <v>5</v>
      </c>
      <c r="E14010" s="106">
        <v>5</v>
      </c>
      <c r="F14010" s="1125" t="s">
        <v>2079</v>
      </c>
      <c r="G14010" s="525">
        <v>21</v>
      </c>
      <c r="H14010" s="106">
        <v>1</v>
      </c>
      <c r="I14010" s="961">
        <f>+H14010*G14010</f>
      </c>
    </row>
    <row r="14011" spans="1:9" ht="15.75" customHeight="1" x14ac:dyDescent="0.25">
      <c r="A14011" s="524">
        <v>16</v>
      </c>
      <c r="B14011" s="651" t="s">
        <v>162</v>
      </c>
      <c r="C14011" s="323" t="s">
        <v>383</v>
      </c>
      <c r="D14011" s="96"/>
      <c r="E14011" s="103"/>
      <c r="F14011" s="103"/>
      <c r="G14011" s="525">
        <v>4</v>
      </c>
      <c r="H14011" s="775" t="s">
        <v>571</v>
      </c>
      <c r="I14011" s="961"/>
    </row>
    <row r="14012" spans="1:9" ht="15.75" customHeight="1" x14ac:dyDescent="0.25">
      <c r="A14012" s="524">
        <v>17</v>
      </c>
      <c r="B14012" s="651" t="s">
        <v>2183</v>
      </c>
      <c r="C14012" s="323" t="s">
        <v>407</v>
      </c>
      <c r="D14012" s="106">
        <v>15</v>
      </c>
      <c r="E14012" s="106">
        <v>5</v>
      </c>
      <c r="F14012" s="699" t="s">
        <v>2197</v>
      </c>
      <c r="G14012" s="525">
        <f>19*3</f>
      </c>
      <c r="H14012" s="106">
        <v>1</v>
      </c>
      <c r="I14012" s="961">
        <f>+H14012*G14012</f>
      </c>
    </row>
    <row r="14013" spans="1:9" ht="15.75" customHeight="1" x14ac:dyDescent="0.25">
      <c r="A14013" s="524">
        <v>18</v>
      </c>
      <c r="B14013" s="651" t="s">
        <v>2183</v>
      </c>
      <c r="C14013" s="323" t="s">
        <v>407</v>
      </c>
      <c r="D14013" s="96"/>
      <c r="E14013" s="103"/>
      <c r="F14013" s="103"/>
      <c r="G14013" s="525">
        <v>18</v>
      </c>
      <c r="H14013" s="775" t="s">
        <v>571</v>
      </c>
      <c r="I14013" s="961"/>
    </row>
    <row r="14014" spans="1:9" ht="15.75" customHeight="1" x14ac:dyDescent="0.25">
      <c r="A14014" s="524">
        <v>19</v>
      </c>
      <c r="B14014" s="651" t="s">
        <v>191</v>
      </c>
      <c r="C14014" s="323" t="s">
        <v>414</v>
      </c>
      <c r="D14014" s="106">
        <v>3</v>
      </c>
      <c r="E14014" s="1200">
        <v>10</v>
      </c>
      <c r="F14014" s="1125" t="s">
        <v>2277</v>
      </c>
      <c r="G14014" s="525">
        <v>24.9</v>
      </c>
      <c r="H14014" s="106">
        <v>1</v>
      </c>
      <c r="I14014" s="961">
        <f>+H14014*G14014</f>
      </c>
    </row>
    <row r="14015" spans="1:9" ht="15.75" customHeight="1" x14ac:dyDescent="0.25">
      <c r="A14015" s="524">
        <v>20</v>
      </c>
      <c r="B14015" s="651" t="s">
        <v>191</v>
      </c>
      <c r="C14015" s="323" t="s">
        <v>414</v>
      </c>
      <c r="D14015" s="96"/>
      <c r="E14015" s="103"/>
      <c r="F14015" s="103"/>
      <c r="G14015" s="96">
        <v>5.0999999999999996</v>
      </c>
      <c r="H14015" s="775" t="s">
        <v>571</v>
      </c>
      <c r="I14015" s="961"/>
    </row>
    <row r="14016" spans="1:9" ht="15.75" customHeight="1" x14ac:dyDescent="0.25">
      <c r="A14016" s="524"/>
      <c r="B14016" s="1121" t="s">
        <v>803</v>
      </c>
      <c r="C14016" s="1121"/>
      <c r="D14016" s="106"/>
      <c r="E14016" s="106"/>
      <c r="F14016" s="525"/>
      <c r="G14016" s="649"/>
      <c r="H14016" s="655"/>
      <c r="I14016" s="725"/>
    </row>
    <row r="14017" spans="1:9" ht="15.75" customHeight="1" x14ac:dyDescent="0.25">
      <c r="A14017" s="524">
        <v>21</v>
      </c>
      <c r="B14017" s="651" t="s">
        <v>914</v>
      </c>
      <c r="C14017" s="247" t="s">
        <v>108</v>
      </c>
      <c r="D14017" s="247">
        <v>4</v>
      </c>
      <c r="E14017" s="247">
        <v>100</v>
      </c>
      <c r="F14017" s="679">
        <v>0</v>
      </c>
      <c r="G14017" s="732">
        <f>+E14017*D14017</f>
      </c>
      <c r="H14017" s="731">
        <v>1</v>
      </c>
      <c r="I14017" s="730">
        <f>+H14017*G14017</f>
      </c>
    </row>
    <row r="14018" spans="1:9" ht="15.75" customHeight="1" x14ac:dyDescent="0.25">
      <c r="A14018" s="524"/>
      <c r="B14018" s="651"/>
      <c r="C14018" s="247"/>
      <c r="D14018" s="247"/>
      <c r="E14018" s="247"/>
      <c r="F14018" s="679"/>
      <c r="G14018" s="732"/>
      <c r="H14018" s="731"/>
      <c r="I14018" s="730"/>
    </row>
    <row r="14019" spans="1:9" ht="15.75" customHeight="1" x14ac:dyDescent="0.25">
      <c r="A14019" s="524"/>
      <c r="B14019" s="651"/>
      <c r="C14019" s="247"/>
      <c r="D14019" s="247"/>
      <c r="E14019" s="247"/>
      <c r="F14019" s="679"/>
      <c r="G14019" s="679"/>
      <c r="H14019" s="247"/>
      <c r="I14019" s="730"/>
    </row>
    <row r="14020" spans="1:9" ht="15.75" customHeight="1" x14ac:dyDescent="0.25">
      <c r="A14020" s="116"/>
      <c r="B14020" s="117"/>
      <c r="C14020" s="118" t="s">
        <v>58</v>
      </c>
      <c r="D14020" s="121">
        <f>SUM(D14000:D14019)</f>
      </c>
      <c r="E14020" s="119"/>
      <c r="F14020" s="1113"/>
      <c r="G14020" s="119"/>
      <c r="H14020" s="120"/>
      <c r="I14020" s="121">
        <f>SUM(I14000:I14019)</f>
      </c>
    </row>
    <row r="14021" spans="1:9" ht="15.75" customHeight="1" x14ac:dyDescent="0.25">
      <c r="A14021" s="1114"/>
      <c r="B14021" s="1115"/>
      <c r="C14021" s="1116"/>
      <c r="D14021" s="1117"/>
      <c r="E14021" s="1116"/>
      <c r="F14021" s="1116"/>
      <c r="G14021" s="1116"/>
      <c r="H14021" s="1118"/>
      <c r="I14021" s="897"/>
    </row>
    <row r="14022" spans="1:9" ht="15.75" customHeight="1" x14ac:dyDescent="0.25">
      <c r="A14022" s="1119" t="s">
        <v>72</v>
      </c>
      <c r="B14022" s="1119"/>
      <c r="C14022" s="1119"/>
      <c r="D14022" s="1119"/>
      <c r="E14022" s="1119"/>
      <c r="F14022" s="1119"/>
      <c r="G14022" s="1119"/>
      <c r="H14022" s="1119"/>
    </row>
    <row r="14023" spans="1:9" ht="15.75" customHeight="1" x14ac:dyDescent="0.25">
      <c r="A14023" s="76"/>
      <c r="B14023" s="909"/>
      <c r="C14023" s="909"/>
      <c r="D14023" s="910"/>
      <c r="E14023" s="76" t="s">
        <v>60</v>
      </c>
      <c r="F14023" s="76"/>
      <c r="G14023" s="17"/>
      <c r="H14023" s="25"/>
    </row>
    <row r="14024" spans="1:9" ht="15.75" customHeight="1" x14ac:dyDescent="0.25">
      <c r="A14024" s="76"/>
      <c r="B14024" s="909"/>
      <c r="C14024" s="909"/>
      <c r="D14024" s="910"/>
      <c r="E14024" s="76"/>
      <c r="F14024" s="76"/>
      <c r="G14024" s="17"/>
      <c r="H14024" s="25"/>
    </row>
    <row r="14025" spans="1:9" ht="15.75" customHeight="1" x14ac:dyDescent="0.25">
      <c r="A14025" s="76"/>
      <c r="B14025" s="909"/>
      <c r="C14025" s="909"/>
      <c r="D14025" s="910"/>
      <c r="E14025" s="76"/>
      <c r="F14025" s="76"/>
      <c r="G14025" s="17"/>
      <c r="H14025" s="25"/>
    </row>
    <row r="14026" spans="1:9" ht="15.75" customHeight="1" x14ac:dyDescent="0.25">
      <c r="A14026" s="76"/>
      <c r="B14026" s="909"/>
      <c r="C14026" s="909"/>
      <c r="D14026" s="910"/>
      <c r="E14026" s="76" t="s">
        <v>61</v>
      </c>
      <c r="F14026" s="76"/>
      <c r="G14026" s="17"/>
      <c r="H14026" s="25"/>
    </row>
    <row r="14027" spans="1:9" ht="15.75" customHeight="1" x14ac:dyDescent="0.25">
      <c r="A14027" s="76"/>
      <c r="B14027" s="909"/>
      <c r="C14027" s="909"/>
      <c r="D14027" s="910"/>
      <c r="E14027" s="76"/>
      <c r="F14027" s="76"/>
      <c r="G14027" s="17"/>
      <c r="H14027" s="25"/>
    </row>
    <row r="14028" spans="1:9" ht="15.75" customHeight="1" x14ac:dyDescent="0.25">
      <c r="A14028" s="76"/>
      <c r="B14028" s="909"/>
      <c r="C14028" s="909"/>
      <c r="D14028" s="910"/>
      <c r="E14028" s="76"/>
      <c r="F14028" s="76"/>
      <c r="G14028" s="17"/>
      <c r="H14028" s="25"/>
    </row>
    <row r="14029" spans="1:9" ht="15.75" customHeight="1" x14ac:dyDescent="0.25">
      <c r="A14029" s="76"/>
      <c r="B14029" s="909"/>
      <c r="C14029" s="909"/>
      <c r="D14029" s="910"/>
      <c r="E14029" s="76"/>
      <c r="F14029" s="76"/>
      <c r="G14029" s="17"/>
      <c r="H14029" s="25"/>
    </row>
    <row r="14030" spans="1:9" ht="15.75" customHeight="1" x14ac:dyDescent="0.25">
      <c r="A14030" s="76"/>
      <c r="B14030" s="909"/>
      <c r="C14030" s="909"/>
      <c r="D14030" s="910"/>
      <c r="E14030" s="76"/>
      <c r="F14030" s="76"/>
      <c r="G14030" s="17"/>
      <c r="H14030" s="25"/>
    </row>
    <row r="14031" spans="1:9" ht="15.75" customHeight="1" x14ac:dyDescent="0.25">
      <c r="A14031" s="76"/>
      <c r="B14031" s="909"/>
      <c r="C14031" s="909"/>
      <c r="D14031" s="910"/>
      <c r="E14031" s="76"/>
      <c r="F14031" s="76"/>
      <c r="G14031" s="17"/>
      <c r="H14031" s="25"/>
    </row>
    <row r="14032" spans="1:9" ht="15.75" customHeight="1" x14ac:dyDescent="0.25">
      <c r="A14032" s="76"/>
      <c r="B14032" s="909"/>
      <c r="C14032" s="909"/>
      <c r="D14032" s="910"/>
      <c r="E14032" s="76"/>
      <c r="F14032" s="76"/>
      <c r="G14032" s="17"/>
      <c r="H14032" s="25"/>
    </row>
    <row r="14033" spans="1:9" ht="15.75" customHeight="1" x14ac:dyDescent="0.25">
      <c r="A14033" s="76"/>
      <c r="B14033" s="909"/>
      <c r="C14033" s="909"/>
      <c r="D14033" s="910"/>
      <c r="E14033" s="76"/>
      <c r="F14033" s="76"/>
      <c r="G14033" s="17"/>
      <c r="H14033" s="25"/>
    </row>
    <row r="14034" spans="1:9" ht="15.75" customHeight="1" x14ac:dyDescent="0.25">
      <c r="A14034" s="36" t="s">
        <v>21</v>
      </c>
      <c r="B14034" s="36"/>
      <c r="C14034" s="36"/>
      <c r="D14034" s="36"/>
      <c r="E14034" s="36"/>
      <c r="F14034" s="36"/>
      <c r="G14034" s="36"/>
      <c r="H14034" s="36"/>
      <c r="I14034" s="36"/>
    </row>
    <row r="14035" spans="1:9" ht="15.75" customHeight="1" x14ac:dyDescent="0.25">
      <c r="A14035" s="17" t="s">
        <v>28</v>
      </c>
      <c r="B14035" s="17"/>
      <c r="C14035" s="17"/>
      <c r="D14035" s="18"/>
      <c r="E14035" s="17"/>
      <c r="H14035" s="9"/>
    </row>
    <row r="14036" spans="1:9" ht="15.75" customHeight="1" x14ac:dyDescent="0.3">
      <c r="A14036" s="17" t="inlineStr">
        <is>
          <t>Dealer-004</t>
        </is>
      </c>
      <c r="B14036" s="87"/>
      <c r="C14036" s="17"/>
      <c r="D14036" s="18"/>
      <c r="E14036" s="17"/>
      <c r="G14036" s="19" t="s">
        <v>24</v>
      </c>
      <c r="H14036" s="21" t="s">
        <v>1683</v>
      </c>
    </row>
    <row r="14037" spans="1:9" ht="15.75" customHeight="1" x14ac:dyDescent="0.3">
      <c r="A14037" s="17" t="inlineStr">
        <is>
          <t>Address line (redacted)</t>
        </is>
      </c>
      <c r="B14037" s="87"/>
      <c r="C14037" s="1128"/>
      <c r="D14037" s="1128"/>
      <c r="E14037" s="1128"/>
      <c r="G14037" s="19" t="s">
        <v>29</v>
      </c>
      <c r="H14037" s="17" t="s">
        <v>1684</v>
      </c>
    </row>
    <row r="14038" spans="1:9" ht="15.75" customHeight="1" x14ac:dyDescent="0.3">
      <c r="A14038" s="17" t="inlineStr">
        <is>
          <t>Address line (redacted)</t>
        </is>
      </c>
      <c r="B14038" s="87"/>
      <c r="C14038" s="1128"/>
      <c r="D14038" s="1128"/>
      <c r="E14038" s="1128"/>
      <c r="F14038" s="18"/>
      <c r="G14038" s="17"/>
      <c r="H14038" s="25"/>
    </row>
    <row r="14039" spans="1:9" ht="15.75" customHeight="1" x14ac:dyDescent="0.25">
      <c r="A14039" s="17"/>
      <c r="C14039" s="1128"/>
      <c r="D14039" s="1128"/>
      <c r="E14039" s="1128"/>
      <c r="F14039" s="18"/>
      <c r="G14039" s="17"/>
      <c r="H14039" s="25"/>
    </row>
    <row r="14040" spans="1:9" ht="15.75" customHeight="1" x14ac:dyDescent="0.25">
      <c r="A14040" s="17"/>
      <c r="C14040" s="1128"/>
      <c r="D14040" s="1128"/>
      <c r="E14040" s="1128"/>
      <c r="F14040" s="18"/>
      <c r="G14040" s="17"/>
      <c r="H14040" s="25"/>
    </row>
    <row r="14041" spans="1:9" ht="15.75" customHeight="1" x14ac:dyDescent="0.25">
      <c r="A14041" s="17" t="s">
        <v>34</v>
      </c>
      <c r="B14041" s="17"/>
      <c r="C14041" s="17"/>
      <c r="D14041" s="18"/>
      <c r="E14041" s="17"/>
      <c r="F14041" s="18"/>
      <c r="G14041" s="17"/>
      <c r="H14041" s="25"/>
    </row>
    <row r="14042" spans="1:9" ht="15.75" customHeight="1" x14ac:dyDescent="0.25">
      <c r="A14042" s="17" t="s">
        <v>35</v>
      </c>
      <c r="B14042" s="17"/>
      <c r="C14042" s="17"/>
      <c r="D14042" s="18"/>
      <c r="E14042" s="17"/>
      <c r="F14042" s="18"/>
      <c r="G14042" s="17"/>
      <c r="H14042" s="25"/>
    </row>
    <row r="14043" spans="1:9" ht="15.75" customHeight="1" x14ac:dyDescent="0.25">
      <c r="A14043" s="17" t="s">
        <v>36</v>
      </c>
      <c r="B14043" s="17"/>
      <c r="C14043" s="17"/>
      <c r="D14043" s="18"/>
      <c r="E14043" s="17"/>
      <c r="F14043" s="18"/>
      <c r="G14043" s="17"/>
      <c r="H14043" s="25"/>
    </row>
    <row r="14044" spans="1:9" ht="15.75" customHeight="1" x14ac:dyDescent="0.25">
      <c r="A14044" s="1105" t="s">
        <v>37</v>
      </c>
      <c r="B14044" s="1106" t="s">
        <v>38</v>
      </c>
      <c r="C14044" s="1106" t="s">
        <v>2224</v>
      </c>
      <c r="D14044" s="1107" t="s">
        <v>39</v>
      </c>
      <c r="E14044" s="1108" t="s">
        <v>40</v>
      </c>
      <c r="F14044" s="1106" t="s">
        <v>2077</v>
      </c>
      <c r="G14044" s="1109" t="s">
        <v>41</v>
      </c>
      <c r="H14044" s="1106" t="s">
        <v>42</v>
      </c>
      <c r="I14044" s="1110" t="s">
        <v>43</v>
      </c>
    </row>
    <row r="14045" spans="1:9" ht="15.75" customHeight="1" x14ac:dyDescent="0.25">
      <c r="A14045" s="524"/>
      <c r="B14045" s="1121" t="s">
        <v>803</v>
      </c>
      <c r="C14045" s="1121"/>
      <c r="D14045" s="247"/>
      <c r="E14045" s="247"/>
      <c r="F14045" s="679"/>
      <c r="G14045" s="732"/>
      <c r="H14045" s="731"/>
      <c r="I14045" s="730"/>
    </row>
    <row r="14046" spans="1:9" ht="15.75" customHeight="1" x14ac:dyDescent="0.25">
      <c r="A14046" s="524">
        <v>3</v>
      </c>
      <c r="B14046" s="651" t="s">
        <v>914</v>
      </c>
      <c r="C14046" s="247" t="s">
        <v>108</v>
      </c>
      <c r="D14046" s="247">
        <v>15</v>
      </c>
      <c r="E14046" s="247">
        <v>100</v>
      </c>
      <c r="F14046" s="1131">
        <v>0</v>
      </c>
      <c r="G14046" s="731">
        <f>+E14046*D14046</f>
      </c>
      <c r="H14046" s="731">
        <v>1</v>
      </c>
      <c r="I14046" s="961">
        <f>+H14046*G14046</f>
      </c>
    </row>
    <row r="14047" spans="1:9" ht="15.75" customHeight="1" x14ac:dyDescent="0.25">
      <c r="A14047" s="524"/>
      <c r="B14047" s="651"/>
      <c r="C14047" s="106"/>
      <c r="D14047" s="247"/>
      <c r="E14047" s="247"/>
      <c r="F14047" s="679"/>
      <c r="G14047" s="731"/>
      <c r="H14047" s="842"/>
      <c r="I14047" s="961"/>
    </row>
    <row r="14048" spans="1:9" ht="15.75" customHeight="1" x14ac:dyDescent="0.25">
      <c r="A14048" s="524"/>
      <c r="B14048" s="651"/>
      <c r="C14048" s="157"/>
      <c r="D14048" s="247"/>
      <c r="E14048" s="247"/>
      <c r="F14048" s="679"/>
      <c r="G14048" s="732"/>
      <c r="H14048" s="731"/>
      <c r="I14048" s="1085"/>
    </row>
    <row r="14049" spans="1:9" ht="15.75" customHeight="1" x14ac:dyDescent="0.25">
      <c r="A14049" s="524"/>
      <c r="B14049" s="651"/>
      <c r="C14049" s="157"/>
      <c r="D14049" s="247"/>
      <c r="E14049" s="247"/>
      <c r="F14049" s="679"/>
      <c r="G14049" s="732"/>
      <c r="H14049" s="731"/>
      <c r="I14049" s="1085"/>
    </row>
    <row r="14050" spans="1:9" ht="15.75" customHeight="1" x14ac:dyDescent="0.25">
      <c r="A14050" s="524"/>
      <c r="B14050" s="651"/>
      <c r="C14050" s="157"/>
      <c r="D14050" s="247"/>
      <c r="E14050" s="247"/>
      <c r="F14050" s="679"/>
      <c r="G14050" s="732"/>
      <c r="H14050" s="842"/>
      <c r="I14050" s="730"/>
    </row>
    <row r="14051" spans="1:9" ht="15.75" customHeight="1" x14ac:dyDescent="0.25">
      <c r="A14051" s="524"/>
      <c r="B14051" s="651"/>
      <c r="C14051" s="247"/>
      <c r="D14051" s="247"/>
      <c r="E14051" s="247"/>
      <c r="F14051" s="679"/>
      <c r="G14051" s="732"/>
      <c r="H14051" s="731"/>
      <c r="I14051" s="730"/>
    </row>
    <row r="14052" spans="1:9" ht="15.75" customHeight="1" x14ac:dyDescent="0.25">
      <c r="A14052" s="524"/>
      <c r="B14052" s="651"/>
      <c r="C14052" s="247"/>
      <c r="D14052" s="247"/>
      <c r="E14052" s="247"/>
      <c r="F14052" s="679"/>
      <c r="G14052" s="732"/>
      <c r="H14052" s="731"/>
      <c r="I14052" s="730"/>
    </row>
    <row r="14053" spans="1:9" ht="15.75" customHeight="1" x14ac:dyDescent="0.25">
      <c r="A14053" s="524"/>
      <c r="B14053" s="651"/>
      <c r="C14053" s="247"/>
      <c r="D14053" s="247"/>
      <c r="E14053" s="247"/>
      <c r="F14053" s="679"/>
      <c r="G14053" s="679"/>
      <c r="H14053" s="247"/>
      <c r="I14053" s="730"/>
    </row>
    <row r="14054" spans="1:9" ht="15.75" customHeight="1" x14ac:dyDescent="0.25">
      <c r="A14054" s="116"/>
      <c r="B14054" s="117"/>
      <c r="C14054" s="118" t="s">
        <v>58</v>
      </c>
      <c r="D14054" s="121">
        <f>SUM(D14045:D14053)</f>
      </c>
      <c r="E14054" s="119"/>
      <c r="F14054" s="1113"/>
      <c r="G14054" s="119"/>
      <c r="H14054" s="120"/>
      <c r="I14054" s="121">
        <f>SUM(I14045:I14053)</f>
      </c>
    </row>
    <row r="14055" spans="1:9" ht="15.75" customHeight="1" x14ac:dyDescent="0.25">
      <c r="A14055" s="1114"/>
      <c r="B14055" s="1115"/>
      <c r="C14055" s="1116"/>
      <c r="D14055" s="1117"/>
      <c r="E14055" s="1116"/>
      <c r="F14055" s="1116"/>
      <c r="G14055" s="1116"/>
      <c r="H14055" s="1118"/>
      <c r="I14055" s="897"/>
    </row>
    <row r="14056" spans="1:9" ht="15.75" customHeight="1" x14ac:dyDescent="0.25">
      <c r="A14056" s="1119" t="s">
        <v>72</v>
      </c>
      <c r="B14056" s="1119"/>
      <c r="C14056" s="1119"/>
      <c r="D14056" s="1119"/>
      <c r="E14056" s="1119"/>
      <c r="F14056" s="1119"/>
      <c r="G14056" s="1119"/>
      <c r="H14056" s="1119"/>
    </row>
    <row r="14057" spans="1:9" ht="15.75" customHeight="1" x14ac:dyDescent="0.25">
      <c r="A14057" s="76"/>
      <c r="B14057" s="909"/>
      <c r="C14057" s="909"/>
      <c r="D14057" s="910"/>
      <c r="E14057" s="76" t="s">
        <v>60</v>
      </c>
      <c r="F14057" s="76"/>
      <c r="G14057" s="17"/>
      <c r="H14057" s="25"/>
    </row>
    <row r="14058" spans="1:9" ht="15.75" customHeight="1" x14ac:dyDescent="0.25">
      <c r="A14058" s="76"/>
      <c r="B14058" s="909"/>
      <c r="C14058" s="909"/>
      <c r="D14058" s="910"/>
      <c r="E14058" s="76"/>
      <c r="F14058" s="76"/>
      <c r="G14058" s="17"/>
      <c r="H14058" s="25"/>
    </row>
    <row r="14059" spans="1:9" ht="15.75" customHeight="1" x14ac:dyDescent="0.25">
      <c r="A14059" s="76"/>
      <c r="B14059" s="909"/>
      <c r="C14059" s="909"/>
      <c r="D14059" s="910"/>
      <c r="E14059" s="76"/>
      <c r="F14059" s="76"/>
      <c r="G14059" s="17"/>
      <c r="H14059" s="25"/>
    </row>
    <row r="14060" spans="1:9" ht="15.75" customHeight="1" x14ac:dyDescent="0.25">
      <c r="A14060" s="76"/>
      <c r="B14060" s="909"/>
      <c r="C14060" s="909"/>
      <c r="D14060" s="910"/>
      <c r="E14060" s="76" t="s">
        <v>61</v>
      </c>
      <c r="F14060" s="76"/>
      <c r="G14060" s="17"/>
      <c r="H14060" s="25"/>
    </row>
    <row r="14061" spans="1:9" ht="15.75" customHeight="1" x14ac:dyDescent="0.25">
      <c r="D14061" s="9"/>
      <c r="H14061" s="9"/>
    </row>
    <row r="14062" spans="1:9" ht="15.75" customHeight="1" x14ac:dyDescent="0.25">
      <c r="D14062" s="9"/>
      <c r="H14062" s="9"/>
    </row>
    <row r="14063" spans="1:9" ht="15.75" customHeight="1" x14ac:dyDescent="0.25">
      <c r="D14063" s="9"/>
      <c r="H14063" s="9"/>
    </row>
    <row r="14064" spans="1:9" ht="15.75" customHeight="1" x14ac:dyDescent="0.25">
      <c r="D14064" s="9"/>
      <c r="H14064" s="9"/>
    </row>
    <row r="14065" spans="1:9" ht="15.75" customHeight="1" x14ac:dyDescent="0.25">
      <c r="D14065" s="9"/>
      <c r="H14065" s="9"/>
    </row>
    <row r="14066" spans="1:9" ht="15.75" customHeight="1" x14ac:dyDescent="0.25">
      <c r="D14066" s="9"/>
      <c r="H14066" s="9"/>
    </row>
    <row r="14067" spans="1:9" ht="15.75" customHeight="1" x14ac:dyDescent="0.25">
      <c r="D14067" s="9"/>
      <c r="H14067" s="9"/>
    </row>
    <row r="14068" spans="1:9" ht="15.75" customHeight="1" x14ac:dyDescent="0.25">
      <c r="D14068" s="9"/>
      <c r="H14068" s="9"/>
    </row>
    <row r="14069" spans="1:9" ht="15.75" customHeight="1" x14ac:dyDescent="0.25">
      <c r="D14069" s="9"/>
      <c r="H14069" s="9"/>
    </row>
    <row r="14070" spans="1:9" ht="15.75" customHeight="1" x14ac:dyDescent="0.25">
      <c r="D14070" s="9"/>
      <c r="H14070" s="9"/>
    </row>
    <row r="14071" spans="1:9" ht="15.75" customHeight="1" x14ac:dyDescent="0.25">
      <c r="D14071" s="9"/>
      <c r="H14071" s="9"/>
    </row>
    <row r="14072" spans="1:9" ht="15.75" customHeight="1" x14ac:dyDescent="0.25">
      <c r="D14072" s="9"/>
      <c r="H14072" s="9"/>
    </row>
    <row r="14073" spans="1:9" ht="15.75" customHeight="1" x14ac:dyDescent="0.25">
      <c r="D14073" s="9"/>
      <c r="H14073" s="9"/>
    </row>
    <row r="14074" spans="1:9" ht="15.75" customHeight="1" x14ac:dyDescent="0.25">
      <c r="D14074" s="9"/>
      <c r="H14074" s="9"/>
    </row>
    <row r="14075" spans="1:9" ht="15.75" customHeight="1" x14ac:dyDescent="0.25">
      <c r="D14075" s="9"/>
      <c r="H14075" s="9"/>
    </row>
    <row r="14076" spans="1:9" ht="15.75" customHeight="1" x14ac:dyDescent="0.25">
      <c r="D14076" s="9"/>
      <c r="H14076" s="9"/>
    </row>
    <row r="14077" spans="1:9" ht="15.75" customHeight="1" x14ac:dyDescent="0.25">
      <c r="D14077" s="9"/>
      <c r="H14077" s="9"/>
    </row>
    <row r="14078" spans="1:9" ht="15.75" customHeight="1" x14ac:dyDescent="0.25">
      <c r="D14078" s="9"/>
      <c r="H14078" s="9"/>
    </row>
    <row r="14079" spans="1:9" ht="15.75" customHeight="1" x14ac:dyDescent="0.25">
      <c r="A14079" s="36" t="s">
        <v>21</v>
      </c>
      <c r="B14079" s="36"/>
      <c r="C14079" s="36"/>
      <c r="D14079" s="36"/>
      <c r="E14079" s="36"/>
      <c r="F14079" s="36"/>
      <c r="G14079" s="36"/>
      <c r="H14079" s="36"/>
      <c r="I14079" s="36"/>
    </row>
    <row r="14080" spans="1:9" ht="15.75" customHeight="1" x14ac:dyDescent="0.25">
      <c r="A14080" s="24"/>
      <c r="B14080" s="24"/>
      <c r="C14080" s="24"/>
      <c r="D14080" s="24"/>
      <c r="E14080" s="24"/>
      <c r="F14080" s="24"/>
      <c r="G14080" s="24"/>
      <c r="H14080" s="24"/>
      <c r="I14080" s="24"/>
    </row>
    <row r="14081" spans="1:9" ht="15.75" customHeight="1" x14ac:dyDescent="0.25">
      <c r="A14081" s="17" t="s">
        <v>28</v>
      </c>
      <c r="B14081" s="17"/>
      <c r="C14081" s="17"/>
      <c r="D14081" s="18"/>
      <c r="E14081" s="17"/>
      <c r="H14081" s="9"/>
    </row>
    <row r="14082" spans="1:9" ht="15.75" customHeight="1" x14ac:dyDescent="0.3">
      <c r="A14082" s="160" t="inlineStr">
        <is>
          <t>Dealer-028</t>
        </is>
      </c>
      <c r="B14082" s="87"/>
      <c r="C14082" s="17"/>
      <c r="D14082" s="18"/>
      <c r="E14082" s="17"/>
      <c r="G14082" s="19" t="s">
        <v>24</v>
      </c>
      <c r="H14082" s="21" t="s">
        <v>1698</v>
      </c>
    </row>
    <row r="14083" spans="1:9" ht="15.75" customHeight="1" x14ac:dyDescent="0.3">
      <c r="A14083" s="160" t="inlineStr">
        <is>
          <t>Address line (redacted)</t>
        </is>
      </c>
      <c r="B14083" s="87"/>
      <c r="C14083" s="17"/>
      <c r="D14083" s="18"/>
      <c r="E14083" s="19"/>
      <c r="G14083" s="19" t="s">
        <v>29</v>
      </c>
      <c r="H14083" s="17" t="s">
        <v>1686</v>
      </c>
    </row>
    <row r="14084" spans="1:9" ht="15.75" customHeight="1" x14ac:dyDescent="0.3">
      <c r="A14084" s="160" t="inlineStr">
        <is>
          <t>Address line (redacted)</t>
        </is>
      </c>
      <c r="B14084" s="87"/>
      <c r="C14084" s="17"/>
      <c r="D14084" s="24"/>
      <c r="E14084" s="17"/>
      <c r="F14084" s="18"/>
      <c r="G14084" s="17"/>
      <c r="H14084" s="25"/>
    </row>
    <row r="14085" spans="1:9" ht="15.75" customHeight="1" x14ac:dyDescent="0.25">
      <c r="A14085" s="160" t="inlineStr">
        <is>
          <t>Address line (redacted)</t>
        </is>
      </c>
      <c r="D14085" s="24"/>
      <c r="E14085" s="17"/>
      <c r="F14085" s="18"/>
      <c r="G14085" s="17"/>
      <c r="H14085" s="25"/>
    </row>
    <row r="14086" spans="1:9" ht="15.75" customHeight="1" x14ac:dyDescent="0.25">
      <c r="A14086" s="160"/>
      <c r="D14086" s="24"/>
      <c r="E14086" s="17"/>
      <c r="F14086" s="18"/>
      <c r="G14086" s="17"/>
      <c r="H14086" s="25"/>
    </row>
    <row r="14087" spans="1:9" ht="15.75" customHeight="1" x14ac:dyDescent="0.25">
      <c r="A14087" s="17" t="s">
        <v>34</v>
      </c>
      <c r="B14087" s="17"/>
      <c r="C14087" s="17"/>
      <c r="D14087" s="18"/>
      <c r="E14087" s="17"/>
      <c r="F14087" s="18"/>
      <c r="G14087" s="17"/>
      <c r="H14087" s="25"/>
    </row>
    <row r="14088" spans="1:9" ht="15.75" customHeight="1" x14ac:dyDescent="0.25">
      <c r="A14088" s="17" t="s">
        <v>35</v>
      </c>
      <c r="B14088" s="17"/>
      <c r="C14088" s="17"/>
      <c r="D14088" s="18"/>
      <c r="E14088" s="17"/>
      <c r="F14088" s="18"/>
      <c r="G14088" s="17"/>
      <c r="H14088" s="25"/>
    </row>
    <row r="14089" spans="1:9" ht="15.75" customHeight="1" x14ac:dyDescent="0.25">
      <c r="A14089" s="17" t="s">
        <v>36</v>
      </c>
      <c r="B14089" s="17"/>
      <c r="C14089" s="17"/>
      <c r="D14089" s="18"/>
      <c r="E14089" s="17"/>
      <c r="F14089" s="18"/>
      <c r="G14089" s="17"/>
      <c r="H14089" s="25"/>
    </row>
    <row r="14090" spans="1:9" ht="15.75" customHeight="1" x14ac:dyDescent="0.25">
      <c r="A14090" s="1105" t="s">
        <v>37</v>
      </c>
      <c r="B14090" s="1201" t="s">
        <v>38</v>
      </c>
      <c r="C14090" s="1202"/>
      <c r="D14090" s="1107" t="s">
        <v>39</v>
      </c>
      <c r="E14090" s="1108" t="s">
        <v>40</v>
      </c>
      <c r="F14090" s="1106" t="s">
        <v>2077</v>
      </c>
      <c r="G14090" s="1109" t="s">
        <v>41</v>
      </c>
      <c r="H14090" s="1106" t="s">
        <v>42</v>
      </c>
      <c r="I14090" s="1110" t="s">
        <v>43</v>
      </c>
    </row>
    <row r="14091" spans="1:9" ht="15.75" customHeight="1" x14ac:dyDescent="0.25">
      <c r="A14091" s="524"/>
      <c r="B14091" s="79" t="s">
        <v>803</v>
      </c>
      <c r="C14091" s="80"/>
      <c r="D14091" s="106"/>
      <c r="E14091" s="106"/>
      <c r="F14091" s="106"/>
      <c r="G14091" s="525"/>
      <c r="H14091" s="106"/>
      <c r="I14091" s="961"/>
    </row>
    <row r="14092" spans="1:9" ht="15.75" customHeight="1" x14ac:dyDescent="0.25">
      <c r="A14092" s="524">
        <v>1</v>
      </c>
      <c r="B14092" s="51" t="s">
        <v>107</v>
      </c>
      <c r="C14092" s="49"/>
      <c r="D14092" s="106">
        <v>8</v>
      </c>
      <c r="E14092" s="106">
        <v>100</v>
      </c>
      <c r="F14092" s="1112">
        <v>0</v>
      </c>
      <c r="G14092" s="525">
        <f>+E14092*D14092</f>
      </c>
      <c r="H14092" s="251">
        <v>1</v>
      </c>
      <c r="I14092" s="961">
        <f>+H14092*G14092</f>
      </c>
    </row>
    <row r="14093" spans="1:9" ht="15.75" customHeight="1" x14ac:dyDescent="0.25">
      <c r="A14093" s="524"/>
      <c r="B14093" s="82"/>
      <c r="C14093" s="49"/>
      <c r="D14093" s="106"/>
      <c r="E14093" s="106"/>
      <c r="F14093" s="1112"/>
      <c r="G14093" s="525"/>
      <c r="H14093" s="804"/>
      <c r="I14093" s="961"/>
    </row>
    <row r="14094" spans="1:9" ht="15.75" customHeight="1" x14ac:dyDescent="0.25">
      <c r="A14094" s="524">
        <v>2</v>
      </c>
      <c r="B14094" s="51" t="s">
        <v>108</v>
      </c>
      <c r="C14094" s="49"/>
      <c r="D14094" s="106">
        <v>25</v>
      </c>
      <c r="E14094" s="106">
        <v>100</v>
      </c>
      <c r="F14094" s="1112">
        <v>0</v>
      </c>
      <c r="G14094" s="525">
        <f>+E14094*D14094</f>
      </c>
      <c r="H14094" s="251">
        <v>1</v>
      </c>
      <c r="I14094" s="961">
        <f>+H14094*G14094</f>
      </c>
    </row>
    <row r="14095" spans="1:9" ht="15.75" customHeight="1" x14ac:dyDescent="0.25">
      <c r="A14095" s="524"/>
      <c r="B14095" s="323"/>
      <c r="C14095" s="106"/>
      <c r="D14095" s="106"/>
      <c r="E14095" s="106"/>
      <c r="F14095" s="1112"/>
      <c r="G14095" s="525"/>
      <c r="H14095" s="251"/>
      <c r="I14095" s="961"/>
    </row>
    <row r="14096" spans="1:9" ht="15.75" customHeight="1" x14ac:dyDescent="0.25">
      <c r="A14096" s="524"/>
      <c r="B14096" s="323"/>
      <c r="C14096" s="106"/>
      <c r="D14096" s="106"/>
      <c r="E14096" s="106"/>
      <c r="F14096" s="1112"/>
      <c r="G14096" s="525"/>
      <c r="H14096" s="251"/>
      <c r="I14096" s="961"/>
    </row>
    <row r="14097" spans="1:9" ht="15.75" customHeight="1" x14ac:dyDescent="0.25">
      <c r="A14097" s="524"/>
      <c r="B14097" s="323"/>
      <c r="C14097" s="106"/>
      <c r="D14097" s="106"/>
      <c r="E14097" s="106"/>
      <c r="F14097" s="1112"/>
      <c r="G14097" s="525"/>
      <c r="H14097" s="251"/>
      <c r="I14097" s="961"/>
    </row>
    <row r="14098" spans="1:9" ht="15.75" customHeight="1" x14ac:dyDescent="0.25">
      <c r="A14098" s="524"/>
      <c r="B14098" s="323"/>
      <c r="C14098" s="106"/>
      <c r="D14098" s="106"/>
      <c r="E14098" s="106"/>
      <c r="F14098" s="1112"/>
      <c r="G14098" s="525"/>
      <c r="H14098" s="251"/>
      <c r="I14098" s="961"/>
    </row>
    <row r="14099" spans="1:9" ht="15.75" customHeight="1" x14ac:dyDescent="0.25">
      <c r="A14099" s="524"/>
      <c r="B14099" s="323"/>
      <c r="C14099" s="106"/>
      <c r="D14099" s="106"/>
      <c r="E14099" s="106"/>
      <c r="F14099" s="1112"/>
      <c r="G14099" s="525"/>
      <c r="H14099" s="251"/>
      <c r="I14099" s="961"/>
    </row>
    <row r="14100" spans="1:9" ht="15.75" customHeight="1" x14ac:dyDescent="0.25">
      <c r="A14100" s="116"/>
      <c r="B14100" s="117"/>
      <c r="C14100" s="118" t="s">
        <v>58</v>
      </c>
      <c r="D14100" s="121">
        <f>SUM(D14092:D14099)</f>
      </c>
      <c r="E14100" s="119"/>
      <c r="F14100" s="1113"/>
      <c r="G14100" s="119"/>
      <c r="H14100" s="120"/>
      <c r="I14100" s="121">
        <f>SUM(I14092:I14099)</f>
      </c>
    </row>
    <row r="14101" spans="1:9" ht="15.75" customHeight="1" x14ac:dyDescent="0.25">
      <c r="A14101" s="1114"/>
      <c r="B14101" s="1115"/>
      <c r="C14101" s="1116"/>
      <c r="D14101" s="1117"/>
      <c r="E14101" s="1116"/>
      <c r="F14101" s="1116"/>
      <c r="G14101" s="1116"/>
      <c r="H14101" s="1118"/>
      <c r="I14101" s="897"/>
    </row>
    <row r="14102" spans="1:9" ht="15.75" customHeight="1" x14ac:dyDescent="0.25">
      <c r="A14102" s="1119" t="s">
        <v>72</v>
      </c>
      <c r="B14102" s="1119"/>
      <c r="C14102" s="1119"/>
      <c r="D14102" s="1119"/>
      <c r="E14102" s="1119"/>
      <c r="F14102" s="1119"/>
      <c r="G14102" s="1119"/>
      <c r="H14102" s="1119"/>
    </row>
    <row r="14103" spans="1:9" ht="15.75" customHeight="1" x14ac:dyDescent="0.25">
      <c r="A14103" s="76"/>
      <c r="B14103" s="909"/>
      <c r="C14103" s="909"/>
      <c r="D14103" s="910"/>
      <c r="E14103" s="76" t="s">
        <v>60</v>
      </c>
      <c r="F14103" s="76"/>
      <c r="G14103" s="17"/>
      <c r="H14103" s="25"/>
    </row>
    <row r="14104" spans="1:9" ht="15.75" customHeight="1" x14ac:dyDescent="0.25">
      <c r="A14104" s="76"/>
      <c r="B14104" s="909"/>
      <c r="C14104" s="909"/>
      <c r="D14104" s="910"/>
      <c r="E14104" s="76"/>
      <c r="F14104" s="76"/>
      <c r="G14104" s="17"/>
      <c r="H14104" s="25"/>
    </row>
    <row r="14105" spans="1:9" ht="15.75" customHeight="1" x14ac:dyDescent="0.25">
      <c r="A14105" s="76"/>
      <c r="B14105" s="909"/>
      <c r="C14105" s="909"/>
      <c r="D14105" s="910"/>
      <c r="E14105" s="76"/>
      <c r="F14105" s="76"/>
      <c r="G14105" s="17"/>
      <c r="H14105" s="25"/>
    </row>
    <row r="14106" spans="1:9" ht="15.75" customHeight="1" x14ac:dyDescent="0.25">
      <c r="A14106" s="76"/>
      <c r="B14106" s="909"/>
      <c r="C14106" s="909"/>
      <c r="D14106" s="910"/>
      <c r="E14106" s="76" t="s">
        <v>61</v>
      </c>
      <c r="F14106" s="76"/>
      <c r="G14106" s="17"/>
      <c r="H14106" s="25"/>
    </row>
    <row r="14107" spans="1:9" ht="15.75" customHeight="1" x14ac:dyDescent="0.25">
      <c r="D14107" s="9"/>
      <c r="H14107" s="9"/>
    </row>
    <row r="14108" spans="1:9" ht="15.75" customHeight="1" x14ac:dyDescent="0.25">
      <c r="D14108" s="9"/>
      <c r="H14108" s="9"/>
    </row>
    <row r="14109" spans="1:9" ht="15.75" customHeight="1" x14ac:dyDescent="0.25">
      <c r="D14109" s="9"/>
      <c r="H14109" s="9"/>
    </row>
    <row r="14110" spans="1:9" ht="15.75" customHeight="1" x14ac:dyDescent="0.25">
      <c r="D14110" s="9"/>
      <c r="H14110" s="9"/>
    </row>
    <row r="14111" spans="1:9" ht="15.75" customHeight="1" x14ac:dyDescent="0.25">
      <c r="D14111" s="9"/>
      <c r="H14111" s="9"/>
    </row>
    <row r="14112" spans="1:9" ht="15.75" customHeight="1" x14ac:dyDescent="0.25">
      <c r="D14112" s="9"/>
      <c r="H14112" s="9"/>
    </row>
    <row r="14113" spans="1:9" ht="15.75" customHeight="1" x14ac:dyDescent="0.25">
      <c r="D14113" s="9"/>
      <c r="H14113" s="9"/>
    </row>
    <row r="14114" spans="1:9" ht="15.75" customHeight="1" x14ac:dyDescent="0.25">
      <c r="D14114" s="9"/>
      <c r="H14114" s="9"/>
    </row>
    <row r="14115" spans="1:9" ht="15.75" customHeight="1" x14ac:dyDescent="0.25">
      <c r="D14115" s="9"/>
      <c r="H14115" s="9"/>
    </row>
    <row r="14116" spans="1:9" ht="15.75" customHeight="1" x14ac:dyDescent="0.25">
      <c r="D14116" s="9"/>
      <c r="H14116" s="9"/>
    </row>
    <row r="14117" spans="1:9" ht="15.75" customHeight="1" x14ac:dyDescent="0.25">
      <c r="D14117" s="9"/>
      <c r="H14117" s="9"/>
    </row>
    <row r="14118" spans="1:9" ht="15.75" customHeight="1" x14ac:dyDescent="0.25">
      <c r="D14118" s="9"/>
      <c r="H14118" s="9"/>
    </row>
    <row r="14119" spans="1:9" ht="15.75" customHeight="1" x14ac:dyDescent="0.25">
      <c r="D14119" s="9"/>
      <c r="H14119" s="9"/>
    </row>
    <row r="14120" spans="1:9" ht="15.75" customHeight="1" x14ac:dyDescent="0.25">
      <c r="D14120" s="9"/>
      <c r="H14120" s="9"/>
    </row>
    <row r="14121" spans="1:9" ht="15.75" customHeight="1" x14ac:dyDescent="0.25">
      <c r="D14121" s="9"/>
      <c r="H14121" s="9"/>
    </row>
    <row r="14122" spans="1:9" ht="15.75" customHeight="1" x14ac:dyDescent="0.25">
      <c r="D14122" s="9"/>
      <c r="H14122" s="9"/>
    </row>
    <row r="14123" spans="1:9" ht="15.75" customHeight="1" x14ac:dyDescent="0.25">
      <c r="D14123" s="9"/>
      <c r="H14123" s="9"/>
    </row>
    <row r="14124" spans="1:9" ht="15.75" customHeight="1" x14ac:dyDescent="0.25">
      <c r="A14124" s="36" t="s">
        <v>21</v>
      </c>
      <c r="B14124" s="36"/>
      <c r="C14124" s="36"/>
      <c r="D14124" s="36"/>
      <c r="E14124" s="36"/>
      <c r="F14124" s="36"/>
      <c r="G14124" s="36"/>
      <c r="H14124" s="36"/>
      <c r="I14124" s="36"/>
    </row>
    <row r="14125" spans="1:9" ht="15.75" customHeight="1" x14ac:dyDescent="0.25">
      <c r="A14125" s="17" t="s">
        <v>28</v>
      </c>
      <c r="B14125" s="17"/>
      <c r="C14125" s="17"/>
      <c r="D14125" s="18"/>
      <c r="E14125" s="17"/>
      <c r="H14125" s="9"/>
    </row>
    <row r="14126" spans="1:9" ht="15.75" customHeight="1" x14ac:dyDescent="0.3">
      <c r="A14126" s="17" t="inlineStr">
        <is>
          <t>Dealer-004</t>
        </is>
      </c>
      <c r="B14126" s="87"/>
      <c r="C14126" s="17"/>
      <c r="D14126" s="18"/>
      <c r="E14126" s="17"/>
      <c r="G14126" s="19" t="s">
        <v>24</v>
      </c>
      <c r="H14126" s="21" t="s">
        <v>1698</v>
      </c>
    </row>
    <row r="14127" spans="1:9" ht="15.75" customHeight="1" x14ac:dyDescent="0.3">
      <c r="A14127" s="17" t="inlineStr">
        <is>
          <t>Address line (redacted)</t>
        </is>
      </c>
      <c r="B14127" s="87"/>
      <c r="C14127" s="17"/>
      <c r="D14127" s="18"/>
      <c r="E14127" s="19"/>
      <c r="G14127" s="19" t="s">
        <v>29</v>
      </c>
      <c r="H14127" s="17" t="s">
        <v>1702</v>
      </c>
    </row>
    <row r="14128" spans="1:9" ht="15.75" customHeight="1" x14ac:dyDescent="0.3">
      <c r="A14128" s="17" t="inlineStr">
        <is>
          <t>Address line (redacted)</t>
        </is>
      </c>
      <c r="B14128" s="87"/>
      <c r="C14128" s="17"/>
      <c r="D14128" s="24"/>
      <c r="E14128" s="17"/>
      <c r="F14128" s="18"/>
      <c r="G14128" s="17"/>
      <c r="H14128" s="25"/>
    </row>
    <row r="14129" spans="1:9" ht="15.75" customHeight="1" x14ac:dyDescent="0.25">
      <c r="D14129" s="24"/>
      <c r="E14129" s="17"/>
      <c r="F14129" s="18"/>
      <c r="G14129" s="17"/>
      <c r="H14129" s="25"/>
    </row>
    <row r="14130" spans="1:9" ht="15.75" customHeight="1" x14ac:dyDescent="0.25">
      <c r="A14130" s="17" t="s">
        <v>34</v>
      </c>
      <c r="B14130" s="17"/>
      <c r="C14130" s="17"/>
      <c r="D14130" s="18"/>
      <c r="E14130" s="17"/>
      <c r="F14130" s="18"/>
      <c r="G14130" s="17"/>
      <c r="H14130" s="25"/>
    </row>
    <row r="14131" spans="1:9" ht="15.75" customHeight="1" x14ac:dyDescent="0.25">
      <c r="A14131" s="17" t="s">
        <v>35</v>
      </c>
      <c r="B14131" s="17"/>
      <c r="C14131" s="17"/>
      <c r="D14131" s="18"/>
      <c r="E14131" s="17"/>
      <c r="F14131" s="18"/>
      <c r="G14131" s="17"/>
      <c r="H14131" s="25"/>
    </row>
    <row r="14132" spans="1:9" ht="15.75" customHeight="1" x14ac:dyDescent="0.25">
      <c r="A14132" s="17" t="s">
        <v>36</v>
      </c>
      <c r="B14132" s="17"/>
      <c r="C14132" s="17"/>
      <c r="D14132" s="18"/>
      <c r="E14132" s="17"/>
      <c r="F14132" s="18"/>
      <c r="G14132" s="17"/>
      <c r="H14132" s="25"/>
    </row>
    <row r="14133" spans="1:9" ht="15.75" customHeight="1" x14ac:dyDescent="0.25">
      <c r="A14133" s="1105" t="s">
        <v>37</v>
      </c>
      <c r="B14133" s="1106" t="s">
        <v>38</v>
      </c>
      <c r="C14133" s="1106"/>
      <c r="D14133" s="1107" t="s">
        <v>39</v>
      </c>
      <c r="E14133" s="1108" t="s">
        <v>40</v>
      </c>
      <c r="F14133" s="1106" t="s">
        <v>2077</v>
      </c>
      <c r="G14133" s="1109" t="s">
        <v>41</v>
      </c>
      <c r="H14133" s="1106" t="s">
        <v>42</v>
      </c>
      <c r="I14133" s="1110" t="s">
        <v>43</v>
      </c>
    </row>
    <row r="14134" spans="1:9" ht="15.75" customHeight="1" x14ac:dyDescent="0.25">
      <c r="A14134" s="1120"/>
      <c r="B14134" s="1121" t="s">
        <v>2278</v>
      </c>
      <c r="C14134" s="1121"/>
      <c r="D14134" s="664"/>
      <c r="E14134" s="664"/>
      <c r="F14134" s="1122"/>
      <c r="G14134" s="838"/>
      <c r="H14134" s="898"/>
      <c r="I14134" s="1123"/>
    </row>
    <row r="14135" spans="1:9" ht="15.75" customHeight="1" x14ac:dyDescent="0.25">
      <c r="A14135" s="524">
        <v>1</v>
      </c>
      <c r="B14135" s="651" t="s">
        <v>2196</v>
      </c>
      <c r="C14135" s="106"/>
      <c r="D14135" s="106">
        <v>6</v>
      </c>
      <c r="E14135" s="106">
        <v>10</v>
      </c>
      <c r="F14135" s="1135" t="s">
        <v>2251</v>
      </c>
      <c r="G14135" s="525">
        <f>23*2</f>
      </c>
      <c r="H14135" s="106">
        <v>1</v>
      </c>
      <c r="I14135" s="961">
        <f>+H14135*G14135</f>
      </c>
    </row>
    <row r="14136" spans="1:9" ht="15.75" customHeight="1" x14ac:dyDescent="0.25">
      <c r="A14136" s="524">
        <v>2</v>
      </c>
      <c r="B14136" s="651" t="s">
        <v>2196</v>
      </c>
      <c r="C14136" s="106"/>
      <c r="D14136" s="106"/>
      <c r="E14136" s="106"/>
      <c r="F14136" s="842"/>
      <c r="G14136" s="525">
        <v>14</v>
      </c>
      <c r="H14136" s="775" t="s">
        <v>571</v>
      </c>
      <c r="I14136" s="961"/>
    </row>
    <row r="14137" spans="1:9" ht="15.75" customHeight="1" x14ac:dyDescent="0.25">
      <c r="A14137" s="524">
        <v>3</v>
      </c>
      <c r="B14137" s="651" t="s">
        <v>2252</v>
      </c>
      <c r="C14137" s="106"/>
      <c r="D14137" s="106">
        <v>3</v>
      </c>
      <c r="E14137" s="106">
        <v>10</v>
      </c>
      <c r="F14137" s="1135" t="s">
        <v>2251</v>
      </c>
      <c r="G14137" s="525">
        <v>23</v>
      </c>
      <c r="H14137" s="106">
        <v>1</v>
      </c>
      <c r="I14137" s="961">
        <f>+H14137*G14137</f>
      </c>
    </row>
    <row r="14138" spans="1:9" ht="15.75" customHeight="1" x14ac:dyDescent="0.25">
      <c r="A14138" s="524">
        <v>4</v>
      </c>
      <c r="B14138" s="651" t="s">
        <v>2252</v>
      </c>
      <c r="C14138" s="106"/>
      <c r="D14138" s="106"/>
      <c r="E14138" s="106"/>
      <c r="F14138" s="842"/>
      <c r="G14138" s="525">
        <v>7</v>
      </c>
      <c r="H14138" s="775" t="s">
        <v>571</v>
      </c>
      <c r="I14138" s="961"/>
    </row>
    <row r="14139" spans="1:9" ht="15.75" customHeight="1" x14ac:dyDescent="0.25">
      <c r="A14139" s="524">
        <v>5</v>
      </c>
      <c r="B14139" s="651" t="s">
        <v>162</v>
      </c>
      <c r="C14139" s="323" t="s">
        <v>383</v>
      </c>
      <c r="D14139" s="106">
        <v>5</v>
      </c>
      <c r="E14139" s="106">
        <v>5</v>
      </c>
      <c r="F14139" s="1125" t="s">
        <v>2079</v>
      </c>
      <c r="G14139" s="525">
        <v>21</v>
      </c>
      <c r="H14139" s="106">
        <v>1</v>
      </c>
      <c r="I14139" s="961">
        <f>+H14139*G14139</f>
      </c>
    </row>
    <row r="14140" spans="1:9" ht="15.75" customHeight="1" x14ac:dyDescent="0.25">
      <c r="A14140" s="524">
        <v>6</v>
      </c>
      <c r="B14140" s="651" t="s">
        <v>162</v>
      </c>
      <c r="C14140" s="323" t="s">
        <v>383</v>
      </c>
      <c r="D14140" s="96"/>
      <c r="E14140" s="103"/>
      <c r="F14140" s="103"/>
      <c r="G14140" s="525">
        <v>4</v>
      </c>
      <c r="H14140" s="775" t="s">
        <v>571</v>
      </c>
      <c r="I14140" s="961"/>
    </row>
    <row r="14141" spans="1:9" ht="15.75" customHeight="1" x14ac:dyDescent="0.25">
      <c r="A14141" s="524">
        <v>7</v>
      </c>
      <c r="B14141" s="323" t="s">
        <v>172</v>
      </c>
      <c r="C14141" s="323" t="s">
        <v>394</v>
      </c>
      <c r="D14141" s="96">
        <v>5</v>
      </c>
      <c r="E14141" s="103">
        <v>5</v>
      </c>
      <c r="F14141" s="1125" t="s">
        <v>2079</v>
      </c>
      <c r="G14141" s="525">
        <v>21</v>
      </c>
      <c r="H14141" s="106">
        <v>1</v>
      </c>
      <c r="I14141" s="961">
        <f>+H14141*G14141</f>
      </c>
    </row>
    <row r="14142" spans="1:9" ht="15.75" customHeight="1" x14ac:dyDescent="0.25">
      <c r="A14142" s="524">
        <v>8</v>
      </c>
      <c r="B14142" s="323" t="s">
        <v>172</v>
      </c>
      <c r="C14142" s="323" t="s">
        <v>394</v>
      </c>
      <c r="D14142" s="96"/>
      <c r="E14142" s="103"/>
      <c r="F14142" s="1125"/>
      <c r="G14142" s="525">
        <v>4</v>
      </c>
      <c r="H14142" s="775" t="s">
        <v>571</v>
      </c>
      <c r="I14142" s="961"/>
    </row>
    <row r="14143" spans="1:9" ht="15.75" customHeight="1" x14ac:dyDescent="0.25">
      <c r="A14143" s="524">
        <v>9</v>
      </c>
      <c r="B14143" s="323" t="s">
        <v>2181</v>
      </c>
      <c r="C14143" s="323" t="s">
        <v>396</v>
      </c>
      <c r="D14143" s="96">
        <v>5</v>
      </c>
      <c r="E14143" s="103">
        <v>5</v>
      </c>
      <c r="F14143" s="1125" t="s">
        <v>2079</v>
      </c>
      <c r="G14143" s="525">
        <v>21</v>
      </c>
      <c r="H14143" s="106">
        <v>1</v>
      </c>
      <c r="I14143" s="961">
        <f>+H14143*G14143</f>
      </c>
    </row>
    <row r="14144" spans="1:9" ht="15.75" customHeight="1" x14ac:dyDescent="0.25">
      <c r="A14144" s="524">
        <v>10</v>
      </c>
      <c r="B14144" s="323" t="s">
        <v>2181</v>
      </c>
      <c r="C14144" s="323" t="s">
        <v>396</v>
      </c>
      <c r="D14144" s="96"/>
      <c r="E14144" s="103"/>
      <c r="F14144" s="1125"/>
      <c r="G14144" s="525">
        <v>4</v>
      </c>
      <c r="H14144" s="775" t="s">
        <v>571</v>
      </c>
      <c r="I14144" s="961"/>
    </row>
    <row r="14145" spans="1:9" ht="15.75" customHeight="1" x14ac:dyDescent="0.25">
      <c r="A14145" s="524">
        <v>11</v>
      </c>
      <c r="B14145" s="323" t="s">
        <v>2219</v>
      </c>
      <c r="C14145" s="323" t="s">
        <v>392</v>
      </c>
      <c r="D14145" s="106">
        <v>3</v>
      </c>
      <c r="E14145" s="106">
        <v>5</v>
      </c>
      <c r="F14145" s="1125" t="s">
        <v>2279</v>
      </c>
      <c r="G14145" s="525">
        <v>12.5</v>
      </c>
      <c r="H14145" s="106">
        <v>1</v>
      </c>
      <c r="I14145" s="961">
        <f>+H14145*G14145</f>
      </c>
    </row>
    <row r="14146" spans="1:9" ht="15.75" customHeight="1" x14ac:dyDescent="0.25">
      <c r="A14146" s="524">
        <v>12</v>
      </c>
      <c r="B14146" s="323" t="s">
        <v>2219</v>
      </c>
      <c r="C14146" s="323" t="s">
        <v>392</v>
      </c>
      <c r="D14146" s="106"/>
      <c r="E14146" s="106"/>
      <c r="F14146" s="699"/>
      <c r="G14146" s="525">
        <v>2.5</v>
      </c>
      <c r="H14146" s="775" t="s">
        <v>571</v>
      </c>
      <c r="I14146" s="961"/>
    </row>
    <row r="14147" spans="1:9" ht="15.75" customHeight="1" x14ac:dyDescent="0.25">
      <c r="A14147" s="524">
        <v>13</v>
      </c>
      <c r="B14147" s="651" t="s">
        <v>191</v>
      </c>
      <c r="C14147" s="323" t="s">
        <v>414</v>
      </c>
      <c r="D14147" s="106">
        <v>2</v>
      </c>
      <c r="E14147" s="1200">
        <v>10</v>
      </c>
      <c r="F14147" s="1125" t="s">
        <v>2280</v>
      </c>
      <c r="G14147" s="525">
        <v>16.600000000000001</v>
      </c>
      <c r="H14147" s="106">
        <v>1</v>
      </c>
      <c r="I14147" s="961">
        <f>+H14147*G14147</f>
      </c>
    </row>
    <row r="14148" spans="1:9" ht="15.75" customHeight="1" x14ac:dyDescent="0.25">
      <c r="A14148" s="524">
        <v>14</v>
      </c>
      <c r="B14148" s="651" t="s">
        <v>191</v>
      </c>
      <c r="C14148" s="323" t="s">
        <v>414</v>
      </c>
      <c r="D14148" s="96"/>
      <c r="E14148" s="103"/>
      <c r="F14148" s="103"/>
      <c r="G14148" s="96">
        <v>3.4</v>
      </c>
      <c r="H14148" s="775" t="s">
        <v>571</v>
      </c>
      <c r="I14148" s="961"/>
    </row>
    <row r="14149" spans="1:9" ht="15.75" customHeight="1" x14ac:dyDescent="0.25">
      <c r="A14149" s="524">
        <v>15</v>
      </c>
      <c r="B14149" s="653" t="s">
        <v>334</v>
      </c>
      <c r="C14149" s="323" t="s">
        <v>407</v>
      </c>
      <c r="D14149" s="1203">
        <v>5</v>
      </c>
      <c r="E14149" s="231">
        <v>5</v>
      </c>
      <c r="F14149" s="231" t="s">
        <v>2197</v>
      </c>
      <c r="G14149" s="1203">
        <v>19</v>
      </c>
      <c r="H14149" s="915">
        <v>1</v>
      </c>
      <c r="I14149" s="1085">
        <f>+H14149*G14149</f>
      </c>
    </row>
    <row r="14150" spans="1:9" ht="15.75" customHeight="1" x14ac:dyDescent="0.25">
      <c r="A14150" s="524">
        <v>16</v>
      </c>
      <c r="B14150" s="653" t="s">
        <v>334</v>
      </c>
      <c r="C14150" s="323" t="s">
        <v>407</v>
      </c>
      <c r="D14150" s="1203"/>
      <c r="E14150" s="231"/>
      <c r="F14150" s="231"/>
      <c r="G14150" s="1203">
        <v>6</v>
      </c>
      <c r="H14150" s="915"/>
      <c r="I14150" s="1085"/>
    </row>
    <row r="14151" spans="1:9" ht="15.75" customHeight="1" x14ac:dyDescent="0.25">
      <c r="A14151" s="524"/>
      <c r="B14151" s="1121" t="s">
        <v>564</v>
      </c>
      <c r="C14151" s="1121"/>
      <c r="D14151" s="1203"/>
      <c r="E14151" s="231"/>
      <c r="F14151" s="231"/>
      <c r="G14151" s="1203"/>
      <c r="H14151" s="915"/>
      <c r="I14151" s="1085"/>
    </row>
    <row r="14152" spans="1:9" ht="15.75" customHeight="1" x14ac:dyDescent="0.25">
      <c r="A14152" s="524">
        <v>17</v>
      </c>
      <c r="B14152" s="651" t="s">
        <v>1052</v>
      </c>
      <c r="C14152" s="387"/>
      <c r="D14152" s="1203">
        <f>39/2</f>
      </c>
      <c r="E14152" s="1203">
        <v>2</v>
      </c>
      <c r="F14152" s="231" t="s">
        <v>2281</v>
      </c>
      <c r="G14152" s="1203">
        <v>34</v>
      </c>
      <c r="H14152" s="915">
        <v>1</v>
      </c>
      <c r="I14152" s="961">
        <f>+H14152*G14152</f>
      </c>
    </row>
    <row r="14153" spans="1:9" ht="15" customHeight="1" x14ac:dyDescent="0.25">
      <c r="A14153" s="524"/>
      <c r="B14153" s="715" t="s">
        <v>1053</v>
      </c>
      <c r="C14153" s="716"/>
      <c r="D14153" s="1203"/>
      <c r="E14153" s="231"/>
      <c r="F14153" s="231"/>
      <c r="G14153" s="1203">
        <v>5</v>
      </c>
      <c r="H14153" s="775" t="s">
        <v>571</v>
      </c>
      <c r="I14153" s="1085"/>
    </row>
    <row r="14154" spans="1:9" ht="30" customHeight="1" x14ac:dyDescent="0.25">
      <c r="A14154" s="524"/>
      <c r="B14154" s="968"/>
      <c r="C14154" s="969"/>
      <c r="D14154" s="247"/>
      <c r="E14154" s="247"/>
      <c r="F14154" s="679"/>
      <c r="G14154" s="732"/>
      <c r="H14154" s="731"/>
      <c r="I14154" s="730"/>
    </row>
    <row r="14155" spans="1:9" ht="15.75" customHeight="1" x14ac:dyDescent="0.25">
      <c r="A14155" s="524"/>
      <c r="B14155" s="651"/>
      <c r="C14155" s="247"/>
      <c r="D14155" s="247"/>
      <c r="E14155" s="247"/>
      <c r="F14155" s="679"/>
      <c r="G14155" s="732"/>
      <c r="H14155" s="731"/>
      <c r="I14155" s="730"/>
    </row>
    <row r="14156" spans="1:9" ht="15.75" customHeight="1" x14ac:dyDescent="0.25">
      <c r="A14156" s="116"/>
      <c r="B14156" s="117"/>
      <c r="C14156" s="118" t="s">
        <v>58</v>
      </c>
      <c r="D14156" s="121">
        <f>SUM(D14135:D14155)</f>
      </c>
      <c r="E14156" s="119"/>
      <c r="F14156" s="1113"/>
      <c r="G14156" s="119"/>
      <c r="H14156" s="120"/>
      <c r="I14156" s="121">
        <f>SUM(I14135:I14155)</f>
      </c>
    </row>
    <row r="14157" spans="1:9" ht="15.75" customHeight="1" x14ac:dyDescent="0.25">
      <c r="A14157" s="1114"/>
      <c r="B14157" s="1115"/>
      <c r="C14157" s="1116"/>
      <c r="D14157" s="1117"/>
      <c r="E14157" s="1116"/>
      <c r="F14157" s="1116"/>
      <c r="G14157" s="1116"/>
      <c r="H14157" s="1118"/>
      <c r="I14157" s="897"/>
    </row>
    <row r="14158" spans="1:9" ht="15.75" customHeight="1" x14ac:dyDescent="0.25">
      <c r="A14158" s="1119" t="s">
        <v>72</v>
      </c>
      <c r="B14158" s="1119"/>
      <c r="C14158" s="1119"/>
      <c r="D14158" s="1119"/>
      <c r="E14158" s="1119"/>
      <c r="F14158" s="1119"/>
      <c r="G14158" s="1119"/>
      <c r="H14158" s="1119"/>
    </row>
    <row r="14159" spans="1:9" ht="15.75" customHeight="1" x14ac:dyDescent="0.25">
      <c r="A14159" s="76"/>
      <c r="B14159" s="909"/>
      <c r="C14159" s="909"/>
      <c r="D14159" s="910"/>
      <c r="E14159" s="76" t="s">
        <v>60</v>
      </c>
      <c r="F14159" s="76"/>
      <c r="G14159" s="17"/>
      <c r="H14159" s="25"/>
    </row>
    <row r="14160" spans="1:9" ht="15.75" customHeight="1" x14ac:dyDescent="0.25">
      <c r="A14160" s="76"/>
      <c r="B14160" s="909"/>
      <c r="C14160" s="909"/>
      <c r="D14160" s="910"/>
      <c r="E14160" s="76"/>
      <c r="F14160" s="76"/>
      <c r="G14160" s="17"/>
      <c r="H14160" s="25"/>
    </row>
    <row r="14161" spans="1:9" ht="15.75" customHeight="1" x14ac:dyDescent="0.25">
      <c r="A14161" s="76"/>
      <c r="B14161" s="909"/>
      <c r="C14161" s="909"/>
      <c r="D14161" s="910"/>
      <c r="E14161" s="76" t="s">
        <v>61</v>
      </c>
      <c r="F14161" s="76"/>
      <c r="G14161" s="17"/>
      <c r="H14161" s="25"/>
    </row>
    <row r="14162" spans="1:9" ht="15.75" customHeight="1" x14ac:dyDescent="0.25">
      <c r="D14162" s="9"/>
      <c r="H14162" s="9"/>
    </row>
    <row r="14163" spans="1:9" ht="15.75" customHeight="1" x14ac:dyDescent="0.25">
      <c r="D14163" s="9"/>
      <c r="H14163" s="9"/>
    </row>
    <row r="14164" spans="1:9" ht="15.75" customHeight="1" x14ac:dyDescent="0.25">
      <c r="D14164" s="9"/>
      <c r="H14164" s="9"/>
    </row>
    <row r="14165" spans="1:9" ht="15.75" customHeight="1" x14ac:dyDescent="0.25">
      <c r="D14165" s="9"/>
      <c r="H14165" s="9"/>
    </row>
    <row r="14166" spans="1:9" ht="15.75" customHeight="1" x14ac:dyDescent="0.25">
      <c r="D14166" s="9"/>
      <c r="H14166" s="9"/>
    </row>
    <row r="14167" spans="1:9" ht="15.75" customHeight="1" x14ac:dyDescent="0.25">
      <c r="A14167" s="36" t="s">
        <v>21</v>
      </c>
      <c r="B14167" s="36"/>
      <c r="C14167" s="36"/>
      <c r="D14167" s="36"/>
      <c r="E14167" s="36"/>
      <c r="F14167" s="36"/>
      <c r="G14167" s="36"/>
      <c r="H14167" s="36"/>
      <c r="I14167" s="36"/>
    </row>
    <row r="14168" spans="1:9" ht="15.75" customHeight="1" x14ac:dyDescent="0.25">
      <c r="A14168" s="17" t="s">
        <v>28</v>
      </c>
      <c r="B14168" s="17"/>
      <c r="C14168" s="17"/>
      <c r="D14168" s="18"/>
      <c r="E14168" s="17"/>
      <c r="H14168" s="9"/>
    </row>
    <row r="14169" spans="1:9" ht="15.75" customHeight="1" x14ac:dyDescent="0.3">
      <c r="A14169" s="17" t="inlineStr">
        <is>
          <t>Dealer-009</t>
        </is>
      </c>
      <c r="B14169" s="87"/>
      <c r="C14169" s="17"/>
      <c r="D14169" s="18"/>
      <c r="E14169" s="17"/>
      <c r="G14169" s="19" t="s">
        <v>24</v>
      </c>
      <c r="H14169" s="21" t="s">
        <v>1698</v>
      </c>
    </row>
    <row r="14170" spans="1:9" ht="15.75" customHeight="1" x14ac:dyDescent="0.3">
      <c r="A14170" s="17" t="inlineStr">
        <is>
          <t>Address line (redacted)</t>
        </is>
      </c>
      <c r="B14170" s="87"/>
      <c r="C14170" s="17"/>
      <c r="D14170" s="18"/>
      <c r="E14170" s="19"/>
      <c r="G14170" s="19" t="s">
        <v>29</v>
      </c>
      <c r="H14170" s="17" t="s">
        <v>1705</v>
      </c>
    </row>
    <row r="14171" spans="1:9" ht="15.75" customHeight="1" x14ac:dyDescent="0.3">
      <c r="A14171" s="17" t="inlineStr">
        <is>
          <t>Address line (redacted)</t>
        </is>
      </c>
      <c r="B14171" s="87"/>
      <c r="C14171" s="17"/>
      <c r="D14171" s="24"/>
      <c r="E14171" s="17"/>
      <c r="F14171" s="18"/>
      <c r="G14171" s="17"/>
      <c r="H14171" s="25"/>
    </row>
    <row r="14172" spans="1:9" ht="15.75" customHeight="1" x14ac:dyDescent="0.25">
      <c r="D14172" s="24"/>
      <c r="E14172" s="17"/>
      <c r="F14172" s="18"/>
      <c r="G14172" s="17"/>
      <c r="H14172" s="25"/>
    </row>
    <row r="14173" spans="1:9" ht="15.75" customHeight="1" x14ac:dyDescent="0.25">
      <c r="A14173" s="17" t="s">
        <v>34</v>
      </c>
      <c r="B14173" s="17"/>
      <c r="C14173" s="17"/>
      <c r="D14173" s="18"/>
      <c r="E14173" s="17"/>
      <c r="F14173" s="18"/>
      <c r="G14173" s="17"/>
      <c r="H14173" s="25"/>
    </row>
    <row r="14174" spans="1:9" ht="15.75" customHeight="1" x14ac:dyDescent="0.25">
      <c r="A14174" s="17" t="s">
        <v>35</v>
      </c>
      <c r="B14174" s="17"/>
      <c r="C14174" s="17"/>
      <c r="D14174" s="18"/>
      <c r="E14174" s="17"/>
      <c r="F14174" s="18"/>
      <c r="G14174" s="17"/>
      <c r="H14174" s="25"/>
    </row>
    <row r="14175" spans="1:9" ht="15.75" customHeight="1" x14ac:dyDescent="0.25">
      <c r="A14175" s="17" t="s">
        <v>36</v>
      </c>
      <c r="B14175" s="17"/>
      <c r="C14175" s="17"/>
      <c r="D14175" s="18"/>
      <c r="E14175" s="17"/>
      <c r="F14175" s="18"/>
      <c r="G14175" s="17"/>
      <c r="H14175" s="25"/>
    </row>
    <row r="14176" spans="1:9" ht="15.75" customHeight="1" x14ac:dyDescent="0.25">
      <c r="A14176" s="1105" t="s">
        <v>37</v>
      </c>
      <c r="B14176" s="1106" t="s">
        <v>38</v>
      </c>
      <c r="C14176" s="1106"/>
      <c r="D14176" s="1107" t="s">
        <v>39</v>
      </c>
      <c r="E14176" s="1108" t="s">
        <v>40</v>
      </c>
      <c r="F14176" s="1106" t="s">
        <v>2077</v>
      </c>
      <c r="G14176" s="1109" t="s">
        <v>41</v>
      </c>
      <c r="H14176" s="1106" t="s">
        <v>42</v>
      </c>
      <c r="I14176" s="1110" t="s">
        <v>43</v>
      </c>
    </row>
    <row r="14177" spans="1:9" ht="15.75" customHeight="1" x14ac:dyDescent="0.25">
      <c r="A14177" s="1120"/>
      <c r="B14177" s="1121" t="s">
        <v>2282</v>
      </c>
      <c r="C14177" s="1121"/>
      <c r="D14177" s="664"/>
      <c r="E14177" s="664"/>
      <c r="F14177" s="1122"/>
      <c r="G14177" s="838"/>
      <c r="H14177" s="898"/>
      <c r="I14177" s="1123"/>
    </row>
    <row r="14178" spans="1:9" ht="15.75" customHeight="1" x14ac:dyDescent="0.25">
      <c r="A14178" s="524">
        <v>1</v>
      </c>
      <c r="B14178" s="651" t="s">
        <v>1987</v>
      </c>
      <c r="C14178" s="106"/>
      <c r="D14178" s="106">
        <v>5</v>
      </c>
      <c r="E14178" s="106">
        <v>10</v>
      </c>
      <c r="F14178" s="842" t="s">
        <v>2195</v>
      </c>
      <c r="G14178" s="525">
        <v>40</v>
      </c>
      <c r="H14178" s="106">
        <v>1</v>
      </c>
      <c r="I14178" s="961">
        <f>+H14178*G14178</f>
      </c>
    </row>
    <row r="14179" spans="1:9" ht="15.75" customHeight="1" x14ac:dyDescent="0.25">
      <c r="A14179" s="524">
        <v>2</v>
      </c>
      <c r="B14179" s="651" t="s">
        <v>1987</v>
      </c>
      <c r="C14179" s="106"/>
      <c r="D14179" s="106"/>
      <c r="E14179" s="106"/>
      <c r="F14179" s="842"/>
      <c r="G14179" s="525">
        <v>10</v>
      </c>
      <c r="H14179" s="775" t="s">
        <v>571</v>
      </c>
      <c r="I14179" s="961"/>
    </row>
    <row r="14180" spans="1:9" ht="15.75" customHeight="1" x14ac:dyDescent="0.25">
      <c r="A14180" s="524">
        <v>3</v>
      </c>
      <c r="B14180" s="651" t="s">
        <v>2200</v>
      </c>
      <c r="C14180" s="106"/>
      <c r="D14180" s="106">
        <v>5</v>
      </c>
      <c r="E14180" s="106">
        <v>10</v>
      </c>
      <c r="F14180" s="842" t="s">
        <v>2201</v>
      </c>
      <c r="G14180" s="525">
        <v>44</v>
      </c>
      <c r="H14180" s="106">
        <v>1</v>
      </c>
      <c r="I14180" s="961">
        <f>+H14180*G14180</f>
      </c>
    </row>
    <row r="14181" spans="1:9" ht="15.75" customHeight="1" x14ac:dyDescent="0.25">
      <c r="A14181" s="524">
        <v>4</v>
      </c>
      <c r="B14181" s="651" t="s">
        <v>2200</v>
      </c>
      <c r="C14181" s="106"/>
      <c r="D14181" s="106"/>
      <c r="E14181" s="106"/>
      <c r="F14181" s="842"/>
      <c r="G14181" s="525">
        <v>6</v>
      </c>
      <c r="H14181" s="775" t="s">
        <v>571</v>
      </c>
      <c r="I14181" s="961"/>
    </row>
    <row r="14182" spans="1:9" ht="15.75" customHeight="1" x14ac:dyDescent="0.25">
      <c r="A14182" s="524">
        <v>5</v>
      </c>
      <c r="B14182" s="651" t="s">
        <v>2196</v>
      </c>
      <c r="C14182" s="106"/>
      <c r="D14182" s="106">
        <v>6</v>
      </c>
      <c r="E14182" s="106">
        <v>10</v>
      </c>
      <c r="F14182" s="1135" t="s">
        <v>2251</v>
      </c>
      <c r="G14182" s="525">
        <f>23*2</f>
      </c>
      <c r="H14182" s="106">
        <v>1</v>
      </c>
      <c r="I14182" s="961">
        <f>+H14182*G14182</f>
      </c>
    </row>
    <row r="14183" spans="1:9" ht="15.75" customHeight="1" x14ac:dyDescent="0.25">
      <c r="A14183" s="524">
        <v>6</v>
      </c>
      <c r="B14183" s="651" t="s">
        <v>2196</v>
      </c>
      <c r="C14183" s="106"/>
      <c r="D14183" s="106"/>
      <c r="E14183" s="106"/>
      <c r="F14183" s="842"/>
      <c r="G14183" s="525">
        <v>14</v>
      </c>
      <c r="H14183" s="775" t="s">
        <v>571</v>
      </c>
      <c r="I14183" s="961"/>
    </row>
    <row r="14184" spans="1:9" ht="15.75" customHeight="1" x14ac:dyDescent="0.25">
      <c r="A14184" s="524">
        <v>7</v>
      </c>
      <c r="B14184" s="651" t="s">
        <v>2283</v>
      </c>
      <c r="C14184" s="106"/>
      <c r="D14184" s="106">
        <v>6</v>
      </c>
      <c r="E14184" s="106">
        <v>10</v>
      </c>
      <c r="F14184" s="1135" t="s">
        <v>2230</v>
      </c>
      <c r="G14184" s="525">
        <f>27.6*2</f>
      </c>
      <c r="H14184" s="106">
        <v>1</v>
      </c>
      <c r="I14184" s="961">
        <f>+H14184*G14184</f>
      </c>
    </row>
    <row r="14185" spans="1:9" ht="15.75" customHeight="1" x14ac:dyDescent="0.25">
      <c r="A14185" s="524">
        <v>8</v>
      </c>
      <c r="B14185" s="651" t="s">
        <v>2283</v>
      </c>
      <c r="C14185" s="106"/>
      <c r="D14185" s="106"/>
      <c r="E14185" s="106"/>
      <c r="F14185" s="842"/>
      <c r="G14185" s="525">
        <f>2.4*2</f>
      </c>
      <c r="H14185" s="775" t="s">
        <v>571</v>
      </c>
      <c r="I14185" s="961"/>
    </row>
    <row r="14186" spans="1:9" ht="15.75" customHeight="1" x14ac:dyDescent="0.25">
      <c r="A14186" s="524">
        <v>9</v>
      </c>
      <c r="B14186" s="651" t="s">
        <v>134</v>
      </c>
      <c r="C14186" s="323" t="s">
        <v>357</v>
      </c>
      <c r="D14186" s="106">
        <v>3</v>
      </c>
      <c r="E14186" s="106">
        <v>5</v>
      </c>
      <c r="F14186" s="1125" t="s">
        <v>2205</v>
      </c>
      <c r="G14186" s="525">
        <v>13.25</v>
      </c>
      <c r="H14186" s="106">
        <v>1</v>
      </c>
      <c r="I14186" s="961">
        <f>+H14186*G14186</f>
      </c>
    </row>
    <row r="14187" spans="1:9" ht="15.75" customHeight="1" x14ac:dyDescent="0.25">
      <c r="A14187" s="524">
        <v>10</v>
      </c>
      <c r="B14187" s="651" t="s">
        <v>134</v>
      </c>
      <c r="C14187" s="323"/>
      <c r="D14187" s="106"/>
      <c r="E14187" s="106"/>
      <c r="F14187" s="1125"/>
      <c r="G14187" s="525">
        <v>1.75</v>
      </c>
      <c r="H14187" s="775" t="s">
        <v>571</v>
      </c>
      <c r="I14187" s="961"/>
    </row>
    <row r="14188" spans="1:9" ht="15.75" customHeight="1" x14ac:dyDescent="0.25">
      <c r="A14188" s="524">
        <v>11</v>
      </c>
      <c r="B14188" s="651" t="s">
        <v>138</v>
      </c>
      <c r="C14188" s="323" t="s">
        <v>361</v>
      </c>
      <c r="D14188" s="106">
        <v>3</v>
      </c>
      <c r="E14188" s="106">
        <v>5</v>
      </c>
      <c r="F14188" s="1125" t="s">
        <v>2205</v>
      </c>
      <c r="G14188" s="525">
        <v>13.25</v>
      </c>
      <c r="H14188" s="106">
        <v>1</v>
      </c>
      <c r="I14188" s="961">
        <f>+H14188*G14188</f>
      </c>
    </row>
    <row r="14189" spans="1:9" ht="15.75" customHeight="1" x14ac:dyDescent="0.25">
      <c r="A14189" s="524">
        <v>12</v>
      </c>
      <c r="B14189" s="651" t="s">
        <v>138</v>
      </c>
      <c r="C14189" s="323" t="s">
        <v>361</v>
      </c>
      <c r="D14189" s="106"/>
      <c r="E14189" s="106"/>
      <c r="F14189" s="1125"/>
      <c r="G14189" s="525">
        <v>1.75</v>
      </c>
      <c r="H14189" s="775" t="s">
        <v>571</v>
      </c>
      <c r="I14189" s="961"/>
    </row>
    <row r="14190" spans="1:9" ht="15.75" customHeight="1" x14ac:dyDescent="0.25">
      <c r="A14190" s="524">
        <v>13</v>
      </c>
      <c r="B14190" s="651" t="s">
        <v>2284</v>
      </c>
      <c r="C14190" s="323" t="s">
        <v>377</v>
      </c>
      <c r="D14190" s="106">
        <v>10</v>
      </c>
      <c r="E14190" s="106">
        <v>5</v>
      </c>
      <c r="F14190" s="1126" t="s">
        <v>2079</v>
      </c>
      <c r="G14190" s="525">
        <v>42</v>
      </c>
      <c r="H14190" s="106">
        <v>1</v>
      </c>
      <c r="I14190" s="961">
        <f>+H14190*G14190</f>
      </c>
    </row>
    <row r="14191" spans="1:9" ht="15.75" customHeight="1" x14ac:dyDescent="0.25">
      <c r="A14191" s="524">
        <v>14</v>
      </c>
      <c r="B14191" s="651" t="s">
        <v>2285</v>
      </c>
      <c r="C14191" s="323" t="s">
        <v>377</v>
      </c>
      <c r="D14191" s="106"/>
      <c r="E14191" s="106"/>
      <c r="F14191" s="1126"/>
      <c r="G14191" s="525">
        <v>8</v>
      </c>
      <c r="H14191" s="775" t="s">
        <v>571</v>
      </c>
      <c r="I14191" s="961"/>
    </row>
    <row r="14192" spans="1:9" ht="15.75" customHeight="1" x14ac:dyDescent="0.25">
      <c r="A14192" s="524">
        <v>15</v>
      </c>
      <c r="B14192" s="651" t="s">
        <v>162</v>
      </c>
      <c r="C14192" s="323" t="s">
        <v>383</v>
      </c>
      <c r="D14192" s="106">
        <v>5</v>
      </c>
      <c r="E14192" s="106">
        <v>5</v>
      </c>
      <c r="F14192" s="1125" t="s">
        <v>2079</v>
      </c>
      <c r="G14192" s="525">
        <v>21</v>
      </c>
      <c r="H14192" s="106">
        <v>1</v>
      </c>
      <c r="I14192" s="961">
        <f>+H14192*G14192</f>
      </c>
    </row>
    <row r="14193" spans="1:9" ht="15.75" customHeight="1" x14ac:dyDescent="0.25">
      <c r="A14193" s="524">
        <v>16</v>
      </c>
      <c r="B14193" s="651" t="s">
        <v>162</v>
      </c>
      <c r="C14193" s="323" t="s">
        <v>383</v>
      </c>
      <c r="D14193" s="96"/>
      <c r="E14193" s="103"/>
      <c r="F14193" s="103"/>
      <c r="G14193" s="525">
        <v>4</v>
      </c>
      <c r="H14193" s="775" t="s">
        <v>571</v>
      </c>
      <c r="I14193" s="961"/>
    </row>
    <row r="14194" spans="1:9" ht="15.75" customHeight="1" x14ac:dyDescent="0.25">
      <c r="A14194" s="524">
        <v>17</v>
      </c>
      <c r="B14194" s="651" t="s">
        <v>2183</v>
      </c>
      <c r="C14194" s="323" t="s">
        <v>407</v>
      </c>
      <c r="D14194" s="106">
        <v>15</v>
      </c>
      <c r="E14194" s="106">
        <v>5</v>
      </c>
      <c r="F14194" s="699" t="s">
        <v>2197</v>
      </c>
      <c r="G14194" s="525">
        <f>19*3</f>
      </c>
      <c r="H14194" s="106">
        <v>1</v>
      </c>
      <c r="I14194" s="961">
        <f>+H14194*G14194</f>
      </c>
    </row>
    <row r="14195" spans="1:9" ht="15.75" customHeight="1" x14ac:dyDescent="0.25">
      <c r="A14195" s="524">
        <v>18</v>
      </c>
      <c r="B14195" s="651" t="s">
        <v>2183</v>
      </c>
      <c r="C14195" s="323" t="s">
        <v>407</v>
      </c>
      <c r="D14195" s="96"/>
      <c r="E14195" s="103"/>
      <c r="F14195" s="103"/>
      <c r="G14195" s="525">
        <v>18</v>
      </c>
      <c r="H14195" s="775" t="s">
        <v>571</v>
      </c>
      <c r="I14195" s="961"/>
    </row>
    <row r="14196" spans="1:9" ht="15.75" customHeight="1" x14ac:dyDescent="0.25">
      <c r="A14196" s="524">
        <v>19</v>
      </c>
      <c r="B14196" s="651" t="s">
        <v>191</v>
      </c>
      <c r="C14196" s="323" t="s">
        <v>414</v>
      </c>
      <c r="D14196" s="106">
        <v>3</v>
      </c>
      <c r="E14196" s="1200">
        <v>10</v>
      </c>
      <c r="F14196" s="1125" t="s">
        <v>2223</v>
      </c>
      <c r="G14196" s="525">
        <v>20.75</v>
      </c>
      <c r="H14196" s="106">
        <v>1</v>
      </c>
      <c r="I14196" s="961">
        <f>+H14196*G14196</f>
      </c>
    </row>
    <row r="14197" spans="1:9" ht="15.75" customHeight="1" x14ac:dyDescent="0.25">
      <c r="A14197" s="524">
        <v>20</v>
      </c>
      <c r="B14197" s="651" t="s">
        <v>191</v>
      </c>
      <c r="C14197" s="323" t="s">
        <v>414</v>
      </c>
      <c r="D14197" s="96"/>
      <c r="E14197" s="103"/>
      <c r="F14197" s="103"/>
      <c r="G14197" s="96">
        <v>4.25</v>
      </c>
      <c r="H14197" s="775" t="s">
        <v>571</v>
      </c>
      <c r="I14197" s="961"/>
    </row>
    <row r="14198" spans="1:9" ht="15.75" customHeight="1" x14ac:dyDescent="0.25">
      <c r="A14198" s="524"/>
      <c r="B14198" s="1121" t="s">
        <v>803</v>
      </c>
      <c r="C14198" s="1121"/>
      <c r="D14198" s="106"/>
      <c r="E14198" s="106"/>
      <c r="F14198" s="525"/>
      <c r="G14198" s="649"/>
      <c r="H14198" s="655"/>
      <c r="I14198" s="725"/>
    </row>
    <row r="14199" spans="1:9" ht="15.75" customHeight="1" x14ac:dyDescent="0.25">
      <c r="A14199" s="524">
        <v>21</v>
      </c>
      <c r="B14199" s="651" t="s">
        <v>914</v>
      </c>
      <c r="C14199" s="247" t="s">
        <v>108</v>
      </c>
      <c r="D14199" s="247">
        <v>4</v>
      </c>
      <c r="E14199" s="247">
        <v>100</v>
      </c>
      <c r="F14199" s="679">
        <v>0</v>
      </c>
      <c r="G14199" s="732">
        <f>+E14199*D14199</f>
      </c>
      <c r="H14199" s="731">
        <v>1</v>
      </c>
      <c r="I14199" s="730">
        <f>+H14199*G14199</f>
      </c>
    </row>
    <row r="14200" spans="1:9" ht="15.75" customHeight="1" x14ac:dyDescent="0.25">
      <c r="A14200" s="524"/>
      <c r="B14200" s="651"/>
      <c r="C14200" s="247"/>
      <c r="D14200" s="247"/>
      <c r="E14200" s="247"/>
      <c r="F14200" s="679"/>
      <c r="G14200" s="732"/>
      <c r="H14200" s="731"/>
      <c r="I14200" s="730"/>
    </row>
    <row r="14201" spans="1:9" ht="15.75" customHeight="1" x14ac:dyDescent="0.25">
      <c r="A14201" s="524"/>
      <c r="B14201" s="651"/>
      <c r="C14201" s="247"/>
      <c r="D14201" s="247"/>
      <c r="E14201" s="247"/>
      <c r="F14201" s="679"/>
      <c r="G14201" s="679"/>
      <c r="H14201" s="247"/>
      <c r="I14201" s="730"/>
    </row>
    <row r="14202" spans="1:9" ht="15.75" customHeight="1" x14ac:dyDescent="0.25">
      <c r="A14202" s="116"/>
      <c r="B14202" s="117"/>
      <c r="C14202" s="118" t="s">
        <v>58</v>
      </c>
      <c r="D14202" s="121">
        <f>SUM(D14178:D14201)</f>
      </c>
      <c r="E14202" s="119"/>
      <c r="F14202" s="1113"/>
      <c r="G14202" s="119"/>
      <c r="H14202" s="120"/>
      <c r="I14202" s="121">
        <f>SUM(I14178:I14201)</f>
      </c>
    </row>
    <row r="14203" spans="1:9" ht="15.75" customHeight="1" x14ac:dyDescent="0.25">
      <c r="A14203" s="1114"/>
      <c r="B14203" s="1115"/>
      <c r="C14203" s="1116"/>
      <c r="D14203" s="1117"/>
      <c r="E14203" s="1116"/>
      <c r="F14203" s="1116"/>
      <c r="G14203" s="1116"/>
      <c r="H14203" s="1118"/>
      <c r="I14203" s="897"/>
    </row>
    <row r="14204" spans="1:9" ht="15.75" customHeight="1" x14ac:dyDescent="0.25">
      <c r="A14204" s="1119" t="s">
        <v>72</v>
      </c>
      <c r="B14204" s="1119"/>
      <c r="C14204" s="1119"/>
      <c r="D14204" s="1119"/>
      <c r="E14204" s="1119"/>
      <c r="F14204" s="1119"/>
      <c r="G14204" s="1119"/>
      <c r="H14204" s="1119"/>
    </row>
    <row r="14205" spans="1:9" ht="15.75" customHeight="1" x14ac:dyDescent="0.25">
      <c r="A14205" s="76"/>
      <c r="B14205" s="909"/>
      <c r="C14205" s="909"/>
      <c r="D14205" s="910"/>
      <c r="E14205" s="76" t="s">
        <v>60</v>
      </c>
      <c r="F14205" s="76"/>
      <c r="G14205" s="17"/>
      <c r="H14205" s="25"/>
    </row>
    <row r="14206" spans="1:9" ht="15.75" customHeight="1" x14ac:dyDescent="0.25">
      <c r="A14206" s="76"/>
      <c r="B14206" s="909"/>
      <c r="C14206" s="909"/>
      <c r="D14206" s="910"/>
      <c r="E14206" s="76"/>
      <c r="F14206" s="76"/>
      <c r="G14206" s="17"/>
      <c r="H14206" s="25"/>
    </row>
    <row r="14207" spans="1:9" ht="15.75" customHeight="1" x14ac:dyDescent="0.25">
      <c r="A14207" s="76"/>
      <c r="B14207" s="909"/>
      <c r="C14207" s="909"/>
      <c r="D14207" s="910"/>
      <c r="E14207" s="76"/>
      <c r="F14207" s="76"/>
      <c r="G14207" s="17"/>
      <c r="H14207" s="25"/>
    </row>
    <row r="14208" spans="1:9" ht="15.75" customHeight="1" x14ac:dyDescent="0.25">
      <c r="A14208" s="76"/>
      <c r="B14208" s="909"/>
      <c r="C14208" s="909"/>
      <c r="D14208" s="910"/>
      <c r="E14208" s="76" t="s">
        <v>61</v>
      </c>
      <c r="F14208" s="76"/>
      <c r="G14208" s="17"/>
      <c r="H14208" s="25"/>
    </row>
    <row r="14209" spans="1:9" ht="15.75" customHeight="1" x14ac:dyDescent="0.25">
      <c r="D14209" s="9"/>
      <c r="H14209" s="9"/>
    </row>
    <row r="14210" spans="1:9" ht="15.75" customHeight="1" x14ac:dyDescent="0.25">
      <c r="A14210" s="36" t="s">
        <v>21</v>
      </c>
      <c r="B14210" s="36"/>
      <c r="C14210" s="36"/>
      <c r="D14210" s="36"/>
      <c r="E14210" s="36"/>
      <c r="F14210" s="36"/>
      <c r="G14210" s="36"/>
      <c r="H14210" s="36"/>
      <c r="I14210" s="36"/>
    </row>
    <row r="14211" spans="1:9" ht="15.75" customHeight="1" x14ac:dyDescent="0.25">
      <c r="A14211" s="17" t="s">
        <v>28</v>
      </c>
      <c r="B14211" s="17"/>
      <c r="C14211" s="17"/>
      <c r="D14211" s="18"/>
      <c r="E14211" s="17"/>
      <c r="H14211" s="9"/>
    </row>
    <row r="14212" spans="1:9" ht="15.75" customHeight="1" x14ac:dyDescent="0.3">
      <c r="A14212" s="17" t="inlineStr">
        <is>
          <t>Dealer-004</t>
        </is>
      </c>
      <c r="B14212" s="87"/>
      <c r="C14212" s="17"/>
      <c r="D14212" s="18"/>
      <c r="E14212" s="17"/>
      <c r="G14212" s="19" t="s">
        <v>24</v>
      </c>
      <c r="H14212" s="21" t="s">
        <v>1710</v>
      </c>
    </row>
    <row r="14213" spans="1:9" ht="15.75" customHeight="1" x14ac:dyDescent="0.3">
      <c r="A14213" s="17" t="inlineStr">
        <is>
          <t>Address line (redacted)</t>
        </is>
      </c>
      <c r="B14213" s="87"/>
      <c r="C14213" s="1128"/>
      <c r="D14213" s="1128"/>
      <c r="E14213" s="1128"/>
      <c r="G14213" s="19" t="s">
        <v>29</v>
      </c>
      <c r="H14213" s="17" t="s">
        <v>1711</v>
      </c>
    </row>
    <row r="14214" spans="1:9" ht="15.75" customHeight="1" x14ac:dyDescent="0.3">
      <c r="A14214" s="17" t="inlineStr">
        <is>
          <t>Address line (redacted)</t>
        </is>
      </c>
      <c r="B14214" s="87"/>
      <c r="C14214" s="1128"/>
      <c r="D14214" s="1128"/>
      <c r="E14214" s="1128"/>
      <c r="F14214" s="18"/>
      <c r="G14214" s="17"/>
      <c r="H14214" s="25"/>
    </row>
    <row r="14215" spans="1:9" ht="15.75" customHeight="1" x14ac:dyDescent="0.25">
      <c r="A14215" s="17"/>
      <c r="C14215" s="1128"/>
      <c r="D14215" s="1128"/>
      <c r="E14215" s="1128"/>
      <c r="F14215" s="18"/>
      <c r="G14215" s="17"/>
      <c r="H14215" s="25"/>
    </row>
    <row r="14216" spans="1:9" ht="15.75" customHeight="1" x14ac:dyDescent="0.25">
      <c r="A14216" s="17"/>
      <c r="C14216" s="1128"/>
      <c r="D14216" s="1128"/>
      <c r="E14216" s="1128"/>
      <c r="F14216" s="18"/>
      <c r="G14216" s="17"/>
      <c r="H14216" s="25"/>
    </row>
    <row r="14217" spans="1:9" ht="15.75" customHeight="1" x14ac:dyDescent="0.25">
      <c r="A14217" s="17" t="s">
        <v>34</v>
      </c>
      <c r="B14217" s="17"/>
      <c r="C14217" s="17"/>
      <c r="D14217" s="18"/>
      <c r="E14217" s="17"/>
      <c r="F14217" s="18"/>
      <c r="G14217" s="17"/>
      <c r="H14217" s="25"/>
    </row>
    <row r="14218" spans="1:9" ht="15.75" customHeight="1" x14ac:dyDescent="0.25">
      <c r="A14218" s="17" t="s">
        <v>35</v>
      </c>
      <c r="B14218" s="17"/>
      <c r="C14218" s="17"/>
      <c r="D14218" s="18"/>
      <c r="E14218" s="17"/>
      <c r="F14218" s="18"/>
      <c r="G14218" s="17"/>
      <c r="H14218" s="25"/>
    </row>
    <row r="14219" spans="1:9" ht="15.75" customHeight="1" x14ac:dyDescent="0.25">
      <c r="A14219" s="17" t="s">
        <v>36</v>
      </c>
      <c r="B14219" s="17"/>
      <c r="C14219" s="17"/>
      <c r="D14219" s="18"/>
      <c r="E14219" s="17"/>
      <c r="F14219" s="18"/>
      <c r="G14219" s="17"/>
      <c r="H14219" s="25"/>
    </row>
    <row r="14220" spans="1:9" ht="15.75" customHeight="1" x14ac:dyDescent="0.25">
      <c r="A14220" s="1105" t="s">
        <v>37</v>
      </c>
      <c r="B14220" s="1106" t="s">
        <v>38</v>
      </c>
      <c r="C14220" s="1106" t="s">
        <v>2224</v>
      </c>
      <c r="D14220" s="1107" t="s">
        <v>39</v>
      </c>
      <c r="E14220" s="1108" t="s">
        <v>40</v>
      </c>
      <c r="F14220" s="1106" t="s">
        <v>2077</v>
      </c>
      <c r="G14220" s="1109" t="s">
        <v>41</v>
      </c>
      <c r="H14220" s="1106" t="s">
        <v>42</v>
      </c>
      <c r="I14220" s="1110" t="s">
        <v>43</v>
      </c>
    </row>
    <row r="14221" spans="1:9" ht="15.75" customHeight="1" x14ac:dyDescent="0.25">
      <c r="A14221" s="524"/>
      <c r="B14221" s="1129" t="s">
        <v>2143</v>
      </c>
      <c r="C14221" s="1130"/>
      <c r="D14221" s="247"/>
      <c r="E14221" s="247"/>
      <c r="F14221" s="679"/>
      <c r="G14221" s="732"/>
      <c r="H14221" s="731"/>
      <c r="I14221" s="730"/>
    </row>
    <row r="14222" spans="1:9" ht="15.75" customHeight="1" x14ac:dyDescent="0.25">
      <c r="A14222" s="524">
        <v>1</v>
      </c>
      <c r="B14222" s="651" t="s">
        <v>2144</v>
      </c>
      <c r="C14222" s="322" t="s">
        <v>2145</v>
      </c>
      <c r="D14222" s="247">
        <v>1</v>
      </c>
      <c r="E14222" s="247">
        <v>200</v>
      </c>
      <c r="F14222" s="1131">
        <v>0</v>
      </c>
      <c r="G14222" s="731">
        <v>200</v>
      </c>
      <c r="H14222" s="731">
        <v>1</v>
      </c>
      <c r="I14222" s="961">
        <f>+H14222*G14222</f>
      </c>
    </row>
    <row r="14223" spans="1:9" ht="15.75" customHeight="1" x14ac:dyDescent="0.25">
      <c r="A14223" s="524"/>
      <c r="B14223" s="1129" t="s">
        <v>44</v>
      </c>
      <c r="C14223" s="1130"/>
      <c r="D14223" s="247"/>
      <c r="E14223" s="247"/>
      <c r="F14223" s="1131"/>
      <c r="G14223" s="731"/>
      <c r="H14223" s="731"/>
      <c r="I14223" s="1085"/>
    </row>
    <row r="14224" spans="1:9" ht="15.75" customHeight="1" x14ac:dyDescent="0.25">
      <c r="A14224" s="524">
        <v>2</v>
      </c>
      <c r="B14224" s="651" t="s">
        <v>1483</v>
      </c>
      <c r="C14224" s="323" t="s">
        <v>391</v>
      </c>
      <c r="D14224" s="247">
        <v>3</v>
      </c>
      <c r="E14224" s="247">
        <v>5</v>
      </c>
      <c r="F14224" s="1131" t="s">
        <v>2248</v>
      </c>
      <c r="G14224" s="731">
        <v>12.5</v>
      </c>
      <c r="H14224" s="731">
        <v>1</v>
      </c>
      <c r="I14224" s="1085">
        <f>+H14224*G14224</f>
      </c>
    </row>
    <row r="14225" spans="1:9" ht="15.75" customHeight="1" x14ac:dyDescent="0.25">
      <c r="A14225" s="524">
        <v>3</v>
      </c>
      <c r="B14225" s="651" t="s">
        <v>1483</v>
      </c>
      <c r="C14225" s="323" t="s">
        <v>391</v>
      </c>
      <c r="D14225" s="247"/>
      <c r="E14225" s="247"/>
      <c r="F14225" s="1131"/>
      <c r="G14225" s="731">
        <v>2.5</v>
      </c>
      <c r="H14225" s="847" t="s">
        <v>571</v>
      </c>
      <c r="I14225" s="1085"/>
    </row>
    <row r="14226" spans="1:9" ht="15.75" customHeight="1" x14ac:dyDescent="0.25">
      <c r="A14226" s="524">
        <v>4</v>
      </c>
      <c r="B14226" s="651" t="s">
        <v>179</v>
      </c>
      <c r="C14226" s="323" t="s">
        <v>401</v>
      </c>
      <c r="D14226" s="247">
        <v>3</v>
      </c>
      <c r="E14226" s="247">
        <v>5</v>
      </c>
      <c r="F14226" s="1131" t="s">
        <v>2205</v>
      </c>
      <c r="G14226" s="731">
        <v>13.25</v>
      </c>
      <c r="H14226" s="731">
        <v>1</v>
      </c>
      <c r="I14226" s="1085">
        <f>+H14226*G14226</f>
      </c>
    </row>
    <row r="14227" spans="1:9" ht="15.75" customHeight="1" x14ac:dyDescent="0.25">
      <c r="A14227" s="524">
        <v>5</v>
      </c>
      <c r="B14227" s="651" t="s">
        <v>179</v>
      </c>
      <c r="C14227" s="323" t="s">
        <v>401</v>
      </c>
      <c r="D14227" s="247"/>
      <c r="E14227" s="247"/>
      <c r="F14227" s="1131"/>
      <c r="G14227" s="731">
        <v>1.75</v>
      </c>
      <c r="H14227" s="731"/>
      <c r="I14227" s="1085"/>
    </row>
    <row r="14228" spans="1:9" ht="15.75" customHeight="1" x14ac:dyDescent="0.25">
      <c r="A14228" s="524"/>
      <c r="B14228" s="651"/>
      <c r="C14228" s="247"/>
      <c r="D14228" s="247"/>
      <c r="E14228" s="247"/>
      <c r="F14228" s="679"/>
      <c r="G14228" s="732"/>
      <c r="H14228" s="731"/>
      <c r="I14228" s="730"/>
    </row>
    <row r="14229" spans="1:9" ht="15.75" customHeight="1" x14ac:dyDescent="0.25">
      <c r="A14229" s="524"/>
      <c r="B14229" s="651"/>
      <c r="C14229" s="247"/>
      <c r="D14229" s="247"/>
      <c r="E14229" s="247"/>
      <c r="F14229" s="679"/>
      <c r="G14229" s="732"/>
      <c r="H14229" s="731"/>
      <c r="I14229" s="730"/>
    </row>
    <row r="14230" spans="1:9" ht="15.75" customHeight="1" x14ac:dyDescent="0.25">
      <c r="A14230" s="524"/>
      <c r="B14230" s="651"/>
      <c r="C14230" s="247"/>
      <c r="D14230" s="247"/>
      <c r="E14230" s="247"/>
      <c r="F14230" s="679"/>
      <c r="G14230" s="679"/>
      <c r="H14230" s="247"/>
      <c r="I14230" s="730"/>
    </row>
    <row r="14231" spans="1:9" ht="15.75" customHeight="1" x14ac:dyDescent="0.25">
      <c r="A14231" s="116"/>
      <c r="B14231" s="117"/>
      <c r="C14231" s="118" t="s">
        <v>58</v>
      </c>
      <c r="D14231" s="121">
        <f>SUM(D14221:D14230)</f>
      </c>
      <c r="E14231" s="119"/>
      <c r="F14231" s="1113"/>
      <c r="G14231" s="119"/>
      <c r="H14231" s="120"/>
      <c r="I14231" s="121">
        <f>SUM(I14221:I14230)</f>
      </c>
    </row>
    <row r="14232" spans="1:9" ht="15.75" customHeight="1" x14ac:dyDescent="0.25">
      <c r="A14232" s="1114"/>
      <c r="B14232" s="1115"/>
      <c r="C14232" s="1116"/>
      <c r="D14232" s="1117"/>
      <c r="E14232" s="1116"/>
      <c r="F14232" s="1116"/>
      <c r="G14232" s="1116"/>
      <c r="H14232" s="1118"/>
      <c r="I14232" s="897"/>
    </row>
    <row r="14233" spans="1:9" ht="15.75" customHeight="1" x14ac:dyDescent="0.25">
      <c r="A14233" s="1119" t="s">
        <v>72</v>
      </c>
      <c r="B14233" s="1119"/>
      <c r="C14233" s="1119"/>
      <c r="D14233" s="1119"/>
      <c r="E14233" s="1119"/>
      <c r="F14233" s="1119"/>
      <c r="G14233" s="1119"/>
      <c r="H14233" s="1119"/>
    </row>
    <row r="14234" spans="1:9" ht="15.75" customHeight="1" x14ac:dyDescent="0.25">
      <c r="A14234" s="76"/>
      <c r="B14234" s="909"/>
      <c r="C14234" s="909"/>
      <c r="D14234" s="910"/>
      <c r="E14234" s="76" t="s">
        <v>60</v>
      </c>
      <c r="F14234" s="76"/>
      <c r="G14234" s="17"/>
      <c r="H14234" s="25"/>
    </row>
    <row r="14235" spans="1:9" ht="15.75" customHeight="1" x14ac:dyDescent="0.25">
      <c r="A14235" s="76"/>
      <c r="B14235" s="909"/>
      <c r="C14235" s="909"/>
      <c r="D14235" s="910"/>
      <c r="E14235" s="76"/>
      <c r="F14235" s="76"/>
      <c r="G14235" s="17"/>
      <c r="H14235" s="25"/>
    </row>
    <row r="14236" spans="1:9" ht="15.75" customHeight="1" x14ac:dyDescent="0.25">
      <c r="A14236" s="76"/>
      <c r="B14236" s="909"/>
      <c r="C14236" s="909"/>
      <c r="D14236" s="910"/>
      <c r="E14236" s="76"/>
      <c r="F14236" s="76"/>
      <c r="G14236" s="17"/>
      <c r="H14236" s="25"/>
    </row>
    <row r="14237" spans="1:9" ht="15.75" customHeight="1" x14ac:dyDescent="0.25">
      <c r="A14237" s="76"/>
      <c r="B14237" s="909"/>
      <c r="C14237" s="909"/>
      <c r="D14237" s="910"/>
      <c r="E14237" s="76" t="s">
        <v>61</v>
      </c>
      <c r="F14237" s="76"/>
      <c r="G14237" s="17"/>
      <c r="H14237" s="25"/>
    </row>
    <row r="14238" spans="1:9" ht="15.75" customHeight="1" x14ac:dyDescent="0.25">
      <c r="D14238" s="9"/>
      <c r="H14238" s="9"/>
    </row>
    <row r="14239" spans="1:9" ht="15.75" customHeight="1" x14ac:dyDescent="0.25">
      <c r="D14239" s="9"/>
      <c r="H14239" s="9"/>
    </row>
    <row r="14240" spans="1:9" ht="15.75" customHeight="1" x14ac:dyDescent="0.25">
      <c r="D14240" s="9"/>
      <c r="H14240" s="9"/>
    </row>
    <row r="14241" spans="1:9" ht="15.75" customHeight="1" x14ac:dyDescent="0.25">
      <c r="D14241" s="9"/>
      <c r="H14241" s="9"/>
    </row>
    <row r="14242" spans="1:9" ht="15.75" customHeight="1" x14ac:dyDescent="0.25">
      <c r="D14242" s="9"/>
      <c r="H14242" s="9"/>
    </row>
    <row r="14243" spans="1:9" ht="15.75" customHeight="1" x14ac:dyDescent="0.25">
      <c r="D14243" s="9"/>
      <c r="H14243" s="9"/>
    </row>
    <row r="14244" spans="1:9" ht="15.75" customHeight="1" x14ac:dyDescent="0.25">
      <c r="D14244" s="9"/>
      <c r="H14244" s="9"/>
    </row>
    <row r="14245" spans="1:9" ht="15.75" customHeight="1" x14ac:dyDescent="0.25">
      <c r="D14245" s="9"/>
      <c r="H14245" s="9"/>
    </row>
    <row r="14246" spans="1:9" ht="15.75" customHeight="1" x14ac:dyDescent="0.25">
      <c r="D14246" s="9"/>
      <c r="H14246" s="9"/>
    </row>
    <row r="14247" spans="1:9" ht="15.75" customHeight="1" x14ac:dyDescent="0.25">
      <c r="D14247" s="9"/>
      <c r="H14247" s="9"/>
    </row>
    <row r="14248" spans="1:9" ht="15.75" customHeight="1" x14ac:dyDescent="0.25">
      <c r="D14248" s="9"/>
      <c r="H14248" s="9"/>
    </row>
    <row r="14249" spans="1:9" ht="15.75" customHeight="1" x14ac:dyDescent="0.25">
      <c r="D14249" s="9"/>
      <c r="H14249" s="9"/>
    </row>
    <row r="14250" spans="1:9" ht="15.75" customHeight="1" x14ac:dyDescent="0.25">
      <c r="D14250" s="9"/>
      <c r="H14250" s="9"/>
    </row>
    <row r="14251" spans="1:9" ht="15.75" customHeight="1" x14ac:dyDescent="0.25">
      <c r="D14251" s="9"/>
      <c r="H14251" s="9"/>
    </row>
    <row r="14252" spans="1:9" ht="15.75" customHeight="1" x14ac:dyDescent="0.25">
      <c r="D14252" s="9"/>
      <c r="H14252" s="9"/>
    </row>
    <row r="14253" spans="1:9" ht="15.75" customHeight="1" x14ac:dyDescent="0.25">
      <c r="D14253" s="9"/>
      <c r="H14253" s="9"/>
    </row>
    <row r="14254" spans="1:9" ht="15.75" customHeight="1" x14ac:dyDescent="0.25">
      <c r="A14254" s="36" t="s">
        <v>21</v>
      </c>
      <c r="B14254" s="36"/>
      <c r="C14254" s="36"/>
      <c r="D14254" s="36"/>
      <c r="E14254" s="36"/>
      <c r="F14254" s="36"/>
      <c r="G14254" s="36"/>
      <c r="H14254" s="36"/>
      <c r="I14254" s="36"/>
    </row>
    <row r="14255" spans="1:9" ht="15.75" customHeight="1" x14ac:dyDescent="0.25">
      <c r="A14255" s="17" t="s">
        <v>28</v>
      </c>
      <c r="B14255" s="17"/>
      <c r="C14255" s="17"/>
      <c r="D14255" s="18"/>
      <c r="E14255" s="17"/>
      <c r="H14255" s="9"/>
    </row>
    <row r="14256" spans="1:9" ht="15.75" customHeight="1" x14ac:dyDescent="0.25">
      <c r="A14256" s="17" t="inlineStr">
        <is>
          <t>Dealer-009</t>
        </is>
      </c>
      <c r="B14256" s="17"/>
      <c r="C14256" s="17" t="inlineStr">
        <is>
          <t>ATTN: Contact-001</t>
        </is>
      </c>
      <c r="D14256" s="18"/>
      <c r="E14256" s="17"/>
      <c r="G14256" s="19" t="s">
        <v>24</v>
      </c>
      <c r="H14256" s="21" t="s">
        <v>1715</v>
      </c>
    </row>
    <row r="14257" spans="1:9" ht="15.75" customHeight="1" x14ac:dyDescent="0.25">
      <c r="A14257" s="17" t="inlineStr">
        <is>
          <t>Address line (redacted)</t>
        </is>
      </c>
      <c r="B14257" s="17"/>
      <c r="C14257" s="17"/>
      <c r="D14257" s="1128"/>
      <c r="E14257" s="1128"/>
      <c r="G14257" s="19" t="s">
        <v>29</v>
      </c>
      <c r="H14257" s="17" t="s">
        <v>1716</v>
      </c>
    </row>
    <row r="14258" spans="1:9" ht="15.75" customHeight="1" x14ac:dyDescent="0.25">
      <c r="A14258" s="17" t="inlineStr">
        <is>
          <t>Address line (redacted)</t>
        </is>
      </c>
      <c r="B14258" s="17"/>
      <c r="C14258" s="17"/>
      <c r="D14258" s="1128"/>
      <c r="E14258" s="1128"/>
      <c r="F14258" s="18"/>
      <c r="G14258" s="17"/>
      <c r="H14258" s="25"/>
    </row>
    <row r="14259" spans="1:9" ht="15.75" customHeight="1" x14ac:dyDescent="0.25">
      <c r="A14259" s="17"/>
      <c r="C14259" s="1128"/>
      <c r="D14259" s="1128"/>
      <c r="E14259" s="1128"/>
      <c r="F14259" s="18"/>
      <c r="G14259" s="17"/>
      <c r="H14259" s="25"/>
    </row>
    <row r="14260" spans="1:9" ht="15.75" customHeight="1" x14ac:dyDescent="0.25">
      <c r="A14260" s="17"/>
      <c r="C14260" s="1128"/>
      <c r="D14260" s="1128"/>
      <c r="E14260" s="1128"/>
      <c r="F14260" s="18"/>
      <c r="G14260" s="17"/>
      <c r="H14260" s="25"/>
    </row>
    <row r="14261" spans="1:9" ht="15.75" customHeight="1" x14ac:dyDescent="0.25">
      <c r="A14261" s="17" t="s">
        <v>34</v>
      </c>
      <c r="B14261" s="17"/>
      <c r="C14261" s="17"/>
      <c r="D14261" s="18"/>
      <c r="E14261" s="17"/>
      <c r="F14261" s="18"/>
      <c r="G14261" s="17"/>
      <c r="H14261" s="25"/>
    </row>
    <row r="14262" spans="1:9" ht="15.75" customHeight="1" x14ac:dyDescent="0.25">
      <c r="A14262" s="17" t="s">
        <v>35</v>
      </c>
      <c r="B14262" s="17"/>
      <c r="C14262" s="17"/>
      <c r="D14262" s="18"/>
      <c r="E14262" s="17"/>
      <c r="F14262" s="18"/>
      <c r="G14262" s="17"/>
      <c r="H14262" s="25"/>
    </row>
    <row r="14263" spans="1:9" ht="15.75" customHeight="1" x14ac:dyDescent="0.25">
      <c r="A14263" s="17" t="s">
        <v>36</v>
      </c>
      <c r="B14263" s="17"/>
      <c r="C14263" s="17"/>
      <c r="D14263" s="18"/>
      <c r="E14263" s="17"/>
      <c r="F14263" s="18"/>
      <c r="G14263" s="17"/>
      <c r="H14263" s="25"/>
    </row>
    <row r="14264" spans="1:9" ht="15.75" customHeight="1" x14ac:dyDescent="0.25">
      <c r="A14264" s="1204" t="s">
        <v>37</v>
      </c>
      <c r="B14264" s="1205" t="s">
        <v>38</v>
      </c>
      <c r="C14264" s="1205" t="s">
        <v>2224</v>
      </c>
      <c r="D14264" s="1206" t="s">
        <v>39</v>
      </c>
      <c r="E14264" s="1207" t="s">
        <v>40</v>
      </c>
      <c r="F14264" s="1205" t="s">
        <v>2077</v>
      </c>
      <c r="G14264" s="1208" t="s">
        <v>41</v>
      </c>
      <c r="H14264" s="1205" t="s">
        <v>42</v>
      </c>
      <c r="I14264" s="1209" t="s">
        <v>43</v>
      </c>
    </row>
    <row r="14265" spans="1:9" ht="15.75" customHeight="1" x14ac:dyDescent="0.25">
      <c r="A14265" s="524"/>
      <c r="B14265" s="1030" t="s">
        <v>1623</v>
      </c>
      <c r="C14265" s="1030"/>
      <c r="D14265" s="106"/>
      <c r="E14265" s="106"/>
      <c r="F14265" s="525"/>
      <c r="G14265" s="649"/>
      <c r="H14265" s="655"/>
      <c r="I14265" s="725"/>
    </row>
    <row r="14266" spans="1:9" ht="15.75" customHeight="1" x14ac:dyDescent="0.25">
      <c r="A14266" s="524">
        <v>1</v>
      </c>
      <c r="B14266" s="651" t="s">
        <v>585</v>
      </c>
      <c r="C14266" s="323" t="s">
        <v>366</v>
      </c>
      <c r="D14266" s="651">
        <v>5</v>
      </c>
      <c r="E14266" s="651">
        <v>5</v>
      </c>
      <c r="F14266" s="1154" t="s">
        <v>2203</v>
      </c>
      <c r="G14266" s="649">
        <v>21.16</v>
      </c>
      <c r="H14266" s="655">
        <v>1</v>
      </c>
      <c r="I14266" s="725">
        <f>+H14266*G14266</f>
      </c>
    </row>
    <row r="14267" spans="1:9" ht="15.75" customHeight="1" x14ac:dyDescent="0.25">
      <c r="A14267" s="524">
        <v>2</v>
      </c>
      <c r="B14267" s="651" t="s">
        <v>585</v>
      </c>
      <c r="C14267" s="323" t="s">
        <v>366</v>
      </c>
      <c r="D14267" s="651"/>
      <c r="E14267" s="651"/>
      <c r="F14267" s="525"/>
      <c r="G14267" s="649">
        <v>1.84</v>
      </c>
      <c r="H14267" s="775" t="s">
        <v>571</v>
      </c>
      <c r="I14267" s="725"/>
    </row>
    <row r="14268" spans="1:9" ht="15.75" customHeight="1" x14ac:dyDescent="0.25">
      <c r="A14268" s="524">
        <v>3</v>
      </c>
      <c r="B14268" s="651" t="s">
        <v>2155</v>
      </c>
      <c r="C14268" s="106" t="s">
        <v>2156</v>
      </c>
      <c r="D14268" s="651">
        <v>3</v>
      </c>
      <c r="E14268" s="651">
        <v>10</v>
      </c>
      <c r="F14268" s="1180" t="s">
        <v>2256</v>
      </c>
      <c r="G14268" s="649">
        <v>26.5</v>
      </c>
      <c r="H14268" s="655">
        <v>1</v>
      </c>
      <c r="I14268" s="725">
        <f>+H14268*G14268</f>
      </c>
    </row>
    <row r="14269" spans="1:9" ht="15.75" customHeight="1" x14ac:dyDescent="0.25">
      <c r="A14269" s="524">
        <v>4</v>
      </c>
      <c r="B14269" s="651" t="s">
        <v>2155</v>
      </c>
      <c r="C14269" s="106" t="s">
        <v>2156</v>
      </c>
      <c r="D14269" s="651"/>
      <c r="E14269" s="651"/>
      <c r="F14269" s="525"/>
      <c r="G14269" s="649">
        <v>3.5</v>
      </c>
      <c r="H14269" s="775" t="s">
        <v>571</v>
      </c>
      <c r="I14269" s="725"/>
    </row>
    <row r="14270" spans="1:9" ht="15.75" customHeight="1" x14ac:dyDescent="0.25">
      <c r="A14270" s="524">
        <v>5</v>
      </c>
      <c r="B14270" s="651" t="s">
        <v>1520</v>
      </c>
      <c r="C14270" s="106">
        <v>141820</v>
      </c>
      <c r="D14270" s="651">
        <v>3</v>
      </c>
      <c r="E14270" s="651">
        <v>10</v>
      </c>
      <c r="F14270" s="1180" t="s">
        <v>2230</v>
      </c>
      <c r="G14270" s="649">
        <v>27.6</v>
      </c>
      <c r="H14270" s="655">
        <v>1</v>
      </c>
      <c r="I14270" s="725">
        <f>+H14270*G14270</f>
      </c>
    </row>
    <row r="14271" spans="1:9" ht="15.75" customHeight="1" x14ac:dyDescent="0.25">
      <c r="A14271" s="524">
        <v>6</v>
      </c>
      <c r="B14271" s="651" t="s">
        <v>1520</v>
      </c>
      <c r="C14271" s="106">
        <v>141820</v>
      </c>
      <c r="D14271" s="651"/>
      <c r="E14271" s="651"/>
      <c r="F14271" s="525"/>
      <c r="G14271" s="649">
        <v>2.4</v>
      </c>
      <c r="H14271" s="775" t="s">
        <v>571</v>
      </c>
      <c r="I14271" s="725"/>
    </row>
    <row r="14272" spans="1:9" ht="15.75" customHeight="1" x14ac:dyDescent="0.25">
      <c r="A14272" s="524">
        <v>7</v>
      </c>
      <c r="B14272" s="651" t="s">
        <v>573</v>
      </c>
      <c r="C14272" s="323" t="s">
        <v>396</v>
      </c>
      <c r="D14272" s="651">
        <v>5</v>
      </c>
      <c r="E14272" s="651">
        <v>5</v>
      </c>
      <c r="F14272" s="1154" t="s">
        <v>2079</v>
      </c>
      <c r="G14272" s="649">
        <v>21</v>
      </c>
      <c r="H14272" s="655">
        <v>1</v>
      </c>
      <c r="I14272" s="725">
        <f>+H14272*G14272</f>
      </c>
    </row>
    <row r="14273" spans="1:9" ht="15.75" customHeight="1" x14ac:dyDescent="0.25">
      <c r="A14273" s="524">
        <v>8</v>
      </c>
      <c r="B14273" s="651" t="s">
        <v>573</v>
      </c>
      <c r="C14273" s="323" t="s">
        <v>396</v>
      </c>
      <c r="D14273" s="651"/>
      <c r="E14273" s="651"/>
      <c r="F14273" s="525"/>
      <c r="G14273" s="649">
        <v>4</v>
      </c>
      <c r="H14273" s="775" t="s">
        <v>571</v>
      </c>
      <c r="I14273" s="725"/>
    </row>
    <row r="14274" spans="1:9" ht="17.25" customHeight="1" x14ac:dyDescent="0.25">
      <c r="A14274" s="524">
        <v>9</v>
      </c>
      <c r="B14274" s="651" t="s">
        <v>2063</v>
      </c>
      <c r="C14274" s="106">
        <v>142316</v>
      </c>
      <c r="D14274" s="651">
        <v>3</v>
      </c>
      <c r="E14274" s="651">
        <v>10</v>
      </c>
      <c r="F14274" s="1180" t="s">
        <v>2230</v>
      </c>
      <c r="G14274" s="525">
        <v>27.6</v>
      </c>
      <c r="H14274" s="106">
        <v>1</v>
      </c>
      <c r="I14274" s="725">
        <f>+H14274*G14274</f>
      </c>
    </row>
    <row r="14275" spans="1:9" ht="17.25" customHeight="1" x14ac:dyDescent="0.25">
      <c r="A14275" s="524">
        <v>10</v>
      </c>
      <c r="B14275" s="651" t="s">
        <v>2063</v>
      </c>
      <c r="C14275" s="106">
        <v>142316</v>
      </c>
      <c r="D14275" s="651"/>
      <c r="E14275" s="651"/>
      <c r="F14275" s="525"/>
      <c r="G14275" s="525">
        <v>2.4</v>
      </c>
      <c r="H14275" s="775" t="s">
        <v>571</v>
      </c>
      <c r="I14275" s="725"/>
    </row>
    <row r="14276" spans="1:9" ht="17.25" customHeight="1" x14ac:dyDescent="0.25">
      <c r="A14276" s="524">
        <v>11</v>
      </c>
      <c r="B14276" s="651" t="s">
        <v>334</v>
      </c>
      <c r="C14276" s="106" t="s">
        <v>407</v>
      </c>
      <c r="D14276" s="106">
        <v>5</v>
      </c>
      <c r="E14276" s="106">
        <v>5</v>
      </c>
      <c r="F14276" s="525" t="s">
        <v>2197</v>
      </c>
      <c r="G14276" s="525">
        <v>19</v>
      </c>
      <c r="H14276" s="106">
        <v>1</v>
      </c>
      <c r="I14276" s="725">
        <f>+H14276*G14276</f>
      </c>
    </row>
    <row r="14277" spans="1:9" ht="17.25" customHeight="1" x14ac:dyDescent="0.25">
      <c r="A14277" s="524">
        <v>12</v>
      </c>
      <c r="B14277" s="651" t="s">
        <v>334</v>
      </c>
      <c r="C14277" s="106" t="s">
        <v>407</v>
      </c>
      <c r="D14277" s="106"/>
      <c r="E14277" s="106"/>
      <c r="F14277" s="525"/>
      <c r="G14277" s="525">
        <v>6</v>
      </c>
      <c r="H14277" s="775" t="s">
        <v>571</v>
      </c>
      <c r="I14277" s="725"/>
    </row>
    <row r="14278" spans="1:9" ht="17.25" customHeight="1" x14ac:dyDescent="0.25">
      <c r="A14278" s="524">
        <v>13</v>
      </c>
      <c r="B14278" s="651" t="s">
        <v>172</v>
      </c>
      <c r="C14278" s="106" t="s">
        <v>394</v>
      </c>
      <c r="D14278" s="106">
        <v>5</v>
      </c>
      <c r="E14278" s="106">
        <v>5</v>
      </c>
      <c r="F14278" s="525" t="s">
        <v>2079</v>
      </c>
      <c r="G14278" s="525">
        <v>21</v>
      </c>
      <c r="H14278" s="106">
        <v>1</v>
      </c>
      <c r="I14278" s="725">
        <f>+H14278*G14278</f>
      </c>
    </row>
    <row r="14279" spans="1:9" ht="17.25" customHeight="1" x14ac:dyDescent="0.25">
      <c r="A14279" s="524">
        <v>14</v>
      </c>
      <c r="B14279" s="651" t="s">
        <v>172</v>
      </c>
      <c r="C14279" s="106" t="s">
        <v>394</v>
      </c>
      <c r="D14279" s="106"/>
      <c r="E14279" s="106"/>
      <c r="F14279" s="525"/>
      <c r="G14279" s="525">
        <v>4</v>
      </c>
      <c r="H14279" s="775" t="s">
        <v>571</v>
      </c>
      <c r="I14279" s="725"/>
    </row>
    <row r="14280" spans="1:9" ht="17.25" customHeight="1" x14ac:dyDescent="0.25">
      <c r="A14280" s="524">
        <v>15</v>
      </c>
      <c r="B14280" s="651" t="s">
        <v>2286</v>
      </c>
      <c r="C14280" s="106" t="s">
        <v>383</v>
      </c>
      <c r="D14280" s="106">
        <v>5</v>
      </c>
      <c r="E14280" s="106">
        <v>5</v>
      </c>
      <c r="F14280" s="525" t="s">
        <v>2079</v>
      </c>
      <c r="G14280" s="525">
        <v>21</v>
      </c>
      <c r="H14280" s="106">
        <v>1</v>
      </c>
      <c r="I14280" s="725">
        <f>+H14280*G14280</f>
      </c>
    </row>
    <row r="14281" spans="1:9" ht="17.25" customHeight="1" x14ac:dyDescent="0.25">
      <c r="A14281" s="524">
        <v>16</v>
      </c>
      <c r="B14281" s="651" t="s">
        <v>2286</v>
      </c>
      <c r="C14281" s="106" t="s">
        <v>383</v>
      </c>
      <c r="D14281" s="106"/>
      <c r="E14281" s="106"/>
      <c r="F14281" s="525"/>
      <c r="G14281" s="525">
        <v>4</v>
      </c>
      <c r="H14281" s="775" t="s">
        <v>571</v>
      </c>
      <c r="I14281" s="725"/>
    </row>
    <row r="14282" spans="1:9" ht="17.25" customHeight="1" x14ac:dyDescent="0.25">
      <c r="A14282" s="524"/>
      <c r="B14282" s="651"/>
      <c r="C14282" s="106"/>
      <c r="D14282" s="106"/>
      <c r="E14282" s="106"/>
      <c r="F14282" s="525"/>
      <c r="G14282" s="525"/>
      <c r="H14282" s="106"/>
      <c r="I14282" s="725"/>
    </row>
    <row r="14283" spans="1:9" ht="17.25" customHeight="1" x14ac:dyDescent="0.25">
      <c r="A14283" s="524"/>
      <c r="B14283" s="651"/>
      <c r="C14283" s="106"/>
      <c r="D14283" s="106"/>
      <c r="E14283" s="106"/>
      <c r="F14283" s="525"/>
      <c r="G14283" s="525"/>
      <c r="H14283" s="106"/>
      <c r="I14283" s="725"/>
    </row>
    <row r="14284" spans="1:9" ht="17.25" customHeight="1" x14ac:dyDescent="0.25">
      <c r="A14284" s="524"/>
      <c r="B14284" s="651"/>
      <c r="C14284" s="106"/>
      <c r="D14284" s="106"/>
      <c r="E14284" s="106"/>
      <c r="F14284" s="525"/>
      <c r="G14284" s="525"/>
      <c r="H14284" s="106"/>
      <c r="I14284" s="725"/>
    </row>
    <row r="14285" spans="1:9" ht="17.25" customHeight="1" x14ac:dyDescent="0.25">
      <c r="A14285" s="524"/>
      <c r="B14285" s="651"/>
      <c r="C14285" s="106"/>
      <c r="D14285" s="106"/>
      <c r="E14285" s="106"/>
      <c r="F14285" s="525"/>
      <c r="G14285" s="525"/>
      <c r="H14285" s="106"/>
      <c r="I14285" s="725"/>
    </row>
    <row r="14286" spans="1:9" ht="17.25" customHeight="1" x14ac:dyDescent="0.25">
      <c r="A14286" s="524"/>
      <c r="B14286" s="651"/>
      <c r="C14286" s="247"/>
      <c r="D14286" s="247"/>
      <c r="E14286" s="247"/>
      <c r="F14286" s="679"/>
      <c r="G14286" s="679"/>
      <c r="H14286" s="247"/>
      <c r="I14286" s="730"/>
    </row>
    <row r="14287" spans="1:9" ht="15.75" customHeight="1" x14ac:dyDescent="0.25">
      <c r="A14287" s="116"/>
      <c r="B14287" s="117"/>
      <c r="C14287" s="118" t="s">
        <v>58</v>
      </c>
      <c r="D14287" s="121">
        <f>SUM(D14266:D14286)</f>
      </c>
      <c r="E14287" s="119"/>
      <c r="F14287" s="1113"/>
      <c r="G14287" s="119"/>
      <c r="H14287" s="120"/>
      <c r="I14287" s="121">
        <f>SUM(I14266:I14286)</f>
      </c>
    </row>
    <row r="14288" spans="1:9" ht="15.75" customHeight="1" x14ac:dyDescent="0.25">
      <c r="A14288" s="1114"/>
      <c r="B14288" s="1115"/>
      <c r="C14288" s="1116"/>
      <c r="D14288" s="1117"/>
      <c r="E14288" s="1116"/>
      <c r="F14288" s="1116"/>
      <c r="G14288" s="1116"/>
      <c r="H14288" s="1118"/>
      <c r="I14288" s="897"/>
    </row>
    <row r="14289" spans="1:9" ht="15.75" customHeight="1" x14ac:dyDescent="0.25">
      <c r="A14289" s="1119" t="s">
        <v>72</v>
      </c>
      <c r="B14289" s="1119"/>
      <c r="C14289" s="1119"/>
      <c r="D14289" s="1119"/>
      <c r="E14289" s="1119"/>
      <c r="F14289" s="1119"/>
      <c r="G14289" s="1119"/>
      <c r="H14289" s="1119"/>
    </row>
    <row r="14290" spans="1:9" ht="15.75" customHeight="1" x14ac:dyDescent="0.25">
      <c r="A14290" s="76"/>
      <c r="B14290" s="909"/>
      <c r="C14290" s="909"/>
      <c r="D14290" s="910"/>
      <c r="E14290" s="76" t="s">
        <v>60</v>
      </c>
      <c r="F14290" s="76"/>
      <c r="G14290" s="17"/>
      <c r="H14290" s="25"/>
    </row>
    <row r="14291" spans="1:9" ht="15.75" customHeight="1" x14ac:dyDescent="0.25">
      <c r="A14291" s="76"/>
      <c r="B14291" s="909"/>
      <c r="C14291" s="909"/>
      <c r="D14291" s="910"/>
      <c r="E14291" s="76"/>
      <c r="F14291" s="76"/>
      <c r="G14291" s="17"/>
      <c r="H14291" s="25"/>
    </row>
    <row r="14292" spans="1:9" ht="15.75" customHeight="1" x14ac:dyDescent="0.25">
      <c r="A14292" s="76"/>
      <c r="B14292" s="909"/>
      <c r="C14292" s="909"/>
      <c r="D14292" s="910"/>
      <c r="E14292" s="76"/>
      <c r="F14292" s="76"/>
      <c r="G14292" s="17"/>
      <c r="H14292" s="25"/>
    </row>
    <row r="14293" spans="1:9" ht="15.75" customHeight="1" x14ac:dyDescent="0.25">
      <c r="A14293" s="76"/>
      <c r="B14293" s="909"/>
      <c r="C14293" s="909"/>
      <c r="D14293" s="910"/>
      <c r="E14293" s="76" t="s">
        <v>61</v>
      </c>
      <c r="F14293" s="76"/>
      <c r="G14293" s="17"/>
      <c r="H14293" s="25"/>
    </row>
    <row r="14294" spans="1:9" ht="15.75" customHeight="1" x14ac:dyDescent="0.25">
      <c r="D14294" s="9"/>
      <c r="H14294" s="9"/>
    </row>
    <row r="14295" spans="1:9" ht="15.75" customHeight="1" x14ac:dyDescent="0.25">
      <c r="D14295" s="9"/>
      <c r="H14295" s="9"/>
    </row>
    <row r="14296" spans="1:9" ht="15.75" customHeight="1" x14ac:dyDescent="0.25">
      <c r="D14296" s="9"/>
      <c r="H14296" s="9"/>
    </row>
    <row r="14297" spans="1:9" ht="15.75" customHeight="1" x14ac:dyDescent="0.25">
      <c r="D14297" s="9"/>
      <c r="H14297" s="9"/>
    </row>
    <row r="14298" spans="1:9" ht="15.75" customHeight="1" x14ac:dyDescent="0.25">
      <c r="A14298" s="36" t="s">
        <v>21</v>
      </c>
      <c r="B14298" s="36"/>
      <c r="C14298" s="36"/>
      <c r="D14298" s="36"/>
      <c r="E14298" s="36"/>
      <c r="F14298" s="36"/>
      <c r="G14298" s="36"/>
      <c r="H14298" s="36"/>
      <c r="I14298" s="36"/>
    </row>
    <row r="14299" spans="1:9" ht="15.75" customHeight="1" x14ac:dyDescent="0.25">
      <c r="A14299" s="17" t="s">
        <v>28</v>
      </c>
      <c r="B14299" s="17"/>
      <c r="C14299" s="17"/>
      <c r="D14299" s="18"/>
      <c r="E14299" s="17"/>
      <c r="H14299" s="9"/>
    </row>
    <row r="14300" spans="1:9" ht="15.75" customHeight="1" x14ac:dyDescent="0.25">
      <c r="A14300" s="17" t="inlineStr">
        <is>
          <t>Dealer-009</t>
        </is>
      </c>
      <c r="B14300" s="17"/>
      <c r="C14300" s="17" t="inlineStr">
        <is>
          <t>ATTN: Contact-001</t>
        </is>
      </c>
      <c r="D14300" s="18"/>
      <c r="E14300" s="17"/>
      <c r="G14300" s="19" t="s">
        <v>24</v>
      </c>
      <c r="H14300" s="21" t="s">
        <v>1721</v>
      </c>
    </row>
    <row r="14301" spans="1:9" ht="15.75" customHeight="1" x14ac:dyDescent="0.25">
      <c r="A14301" s="17" t="inlineStr">
        <is>
          <t>Address line (redacted)</t>
        </is>
      </c>
      <c r="B14301" s="17"/>
      <c r="C14301" s="17"/>
      <c r="D14301" s="1128"/>
      <c r="E14301" s="1128"/>
      <c r="G14301" s="19" t="s">
        <v>29</v>
      </c>
      <c r="H14301" s="17" t="s">
        <v>1722</v>
      </c>
    </row>
    <row r="14302" spans="1:9" ht="15.75" customHeight="1" x14ac:dyDescent="0.25">
      <c r="A14302" s="17" t="inlineStr">
        <is>
          <t>Address line (redacted)</t>
        </is>
      </c>
      <c r="B14302" s="17"/>
      <c r="C14302" s="17"/>
      <c r="D14302" s="1128"/>
      <c r="E14302" s="1128"/>
      <c r="F14302" s="18"/>
      <c r="G14302" s="17"/>
      <c r="H14302" s="25"/>
    </row>
    <row r="14303" spans="1:9" ht="15.75" customHeight="1" x14ac:dyDescent="0.25">
      <c r="A14303" s="17"/>
      <c r="C14303" s="1128"/>
      <c r="D14303" s="1128"/>
      <c r="E14303" s="1128"/>
      <c r="F14303" s="18"/>
      <c r="G14303" s="17"/>
      <c r="H14303" s="25"/>
    </row>
    <row r="14304" spans="1:9" ht="15.75" customHeight="1" x14ac:dyDescent="0.25">
      <c r="A14304" s="17"/>
      <c r="C14304" s="1128"/>
      <c r="D14304" s="1128"/>
      <c r="E14304" s="1128"/>
      <c r="F14304" s="18"/>
      <c r="G14304" s="17"/>
      <c r="H14304" s="25"/>
    </row>
    <row r="14305" spans="1:9" ht="15.75" customHeight="1" x14ac:dyDescent="0.25">
      <c r="A14305" s="17" t="s">
        <v>34</v>
      </c>
      <c r="B14305" s="17"/>
      <c r="C14305" s="17"/>
      <c r="D14305" s="18"/>
      <c r="E14305" s="17"/>
      <c r="F14305" s="18"/>
      <c r="G14305" s="17"/>
      <c r="H14305" s="25"/>
    </row>
    <row r="14306" spans="1:9" ht="15.75" customHeight="1" x14ac:dyDescent="0.25">
      <c r="A14306" s="17" t="s">
        <v>35</v>
      </c>
      <c r="B14306" s="17"/>
      <c r="C14306" s="17"/>
      <c r="D14306" s="18"/>
      <c r="E14306" s="17"/>
      <c r="F14306" s="18"/>
      <c r="G14306" s="17"/>
      <c r="H14306" s="25"/>
    </row>
    <row r="14307" spans="1:9" ht="15.75" customHeight="1" x14ac:dyDescent="0.25">
      <c r="A14307" s="17" t="s">
        <v>36</v>
      </c>
      <c r="B14307" s="17"/>
      <c r="C14307" s="17"/>
      <c r="D14307" s="18"/>
      <c r="E14307" s="17"/>
      <c r="F14307" s="18"/>
      <c r="G14307" s="17"/>
      <c r="H14307" s="25"/>
    </row>
    <row r="14308" spans="1:9" ht="15.75" customHeight="1" x14ac:dyDescent="0.25">
      <c r="A14308" s="1105" t="s">
        <v>37</v>
      </c>
      <c r="B14308" s="1106" t="s">
        <v>38</v>
      </c>
      <c r="C14308" s="1106" t="s">
        <v>2224</v>
      </c>
      <c r="D14308" s="1107" t="s">
        <v>39</v>
      </c>
      <c r="E14308" s="1108" t="s">
        <v>40</v>
      </c>
      <c r="F14308" s="1106" t="s">
        <v>2077</v>
      </c>
      <c r="G14308" s="1109" t="s">
        <v>41</v>
      </c>
      <c r="H14308" s="1106" t="s">
        <v>42</v>
      </c>
      <c r="I14308" s="1110" t="s">
        <v>43</v>
      </c>
    </row>
    <row r="14309" spans="1:9" ht="15.75" customHeight="1" x14ac:dyDescent="0.25">
      <c r="A14309" s="524"/>
      <c r="B14309" s="1129" t="s">
        <v>1623</v>
      </c>
      <c r="C14309" s="1130"/>
      <c r="D14309" s="247"/>
      <c r="E14309" s="247"/>
      <c r="F14309" s="679"/>
      <c r="G14309" s="732"/>
      <c r="H14309" s="731"/>
      <c r="I14309" s="730"/>
    </row>
    <row r="14310" spans="1:9" ht="15.75" customHeight="1" x14ac:dyDescent="0.25">
      <c r="A14310" s="524">
        <v>1</v>
      </c>
      <c r="B14310" s="651" t="s">
        <v>2287</v>
      </c>
      <c r="C14310" s="651" t="s">
        <v>755</v>
      </c>
      <c r="D14310" s="652">
        <v>3</v>
      </c>
      <c r="E14310" s="652">
        <v>5</v>
      </c>
      <c r="F14310" s="1154" t="s">
        <v>2205</v>
      </c>
      <c r="G14310" s="731">
        <v>13.25</v>
      </c>
      <c r="H14310" s="731">
        <v>1</v>
      </c>
      <c r="I14310" s="961">
        <f>+H14310*G14310</f>
      </c>
    </row>
    <row r="14311" spans="1:9" ht="15.75" customHeight="1" x14ac:dyDescent="0.25">
      <c r="A14311" s="524">
        <v>2</v>
      </c>
      <c r="B14311" s="651" t="s">
        <v>2287</v>
      </c>
      <c r="C14311" s="651" t="s">
        <v>755</v>
      </c>
      <c r="D14311" s="653"/>
      <c r="E14311" s="653"/>
      <c r="F14311" s="1210"/>
      <c r="G14311" s="655">
        <v>1.75</v>
      </c>
      <c r="H14311" s="775" t="s">
        <v>571</v>
      </c>
      <c r="I14311" s="1085"/>
    </row>
    <row r="14312" spans="1:9" ht="15.75" customHeight="1" x14ac:dyDescent="0.25">
      <c r="A14312" s="524">
        <v>3</v>
      </c>
      <c r="B14312" s="651" t="s">
        <v>2170</v>
      </c>
      <c r="C14312" s="651" t="s">
        <v>1768</v>
      </c>
      <c r="D14312" s="652">
        <v>3</v>
      </c>
      <c r="E14312" s="652">
        <v>5</v>
      </c>
      <c r="F14312" s="1154" t="s">
        <v>2205</v>
      </c>
      <c r="G14312" s="103">
        <v>13.25</v>
      </c>
      <c r="H14312" s="655">
        <v>1</v>
      </c>
      <c r="I14312" s="1085">
        <f>+H14312*G14312</f>
      </c>
    </row>
    <row r="14313" spans="1:9" ht="15.75" customHeight="1" x14ac:dyDescent="0.25">
      <c r="A14313" s="524">
        <v>4</v>
      </c>
      <c r="B14313" s="651" t="s">
        <v>2170</v>
      </c>
      <c r="C14313" s="651" t="s">
        <v>1768</v>
      </c>
      <c r="D14313" s="653"/>
      <c r="E14313" s="653"/>
      <c r="F14313" s="1211"/>
      <c r="G14313" s="231">
        <v>1.75</v>
      </c>
      <c r="H14313" s="847" t="s">
        <v>571</v>
      </c>
      <c r="I14313" s="1085"/>
    </row>
    <row r="14314" spans="1:9" ht="15.75" customHeight="1" x14ac:dyDescent="0.25">
      <c r="A14314" s="524">
        <v>5</v>
      </c>
      <c r="B14314" s="651" t="s">
        <v>176</v>
      </c>
      <c r="C14314" s="323" t="s">
        <v>398</v>
      </c>
      <c r="D14314" s="106">
        <v>1</v>
      </c>
      <c r="E14314" s="106">
        <v>4</v>
      </c>
      <c r="F14314" s="1211"/>
      <c r="G14314" s="732">
        <v>4</v>
      </c>
      <c r="H14314" s="731">
        <v>1</v>
      </c>
      <c r="I14314" s="730">
        <f t="shared" ref="I14314:I14315" si="499">+H14314*G14314</f>
      </c>
    </row>
    <row r="14315" spans="1:9" ht="15.75" customHeight="1" x14ac:dyDescent="0.25">
      <c r="A14315" s="524">
        <v>6</v>
      </c>
      <c r="B14315" s="651" t="s">
        <v>159</v>
      </c>
      <c r="C14315" s="323" t="s">
        <v>380</v>
      </c>
      <c r="D14315" s="652">
        <v>3</v>
      </c>
      <c r="E14315" s="652">
        <v>5</v>
      </c>
      <c r="F14315" s="1154" t="s">
        <v>2205</v>
      </c>
      <c r="G14315" s="732">
        <v>13.25</v>
      </c>
      <c r="H14315" s="731">
        <v>1</v>
      </c>
      <c r="I14315" s="730">
        <f t="shared" si="499"/>
      </c>
    </row>
    <row r="14316" spans="1:9" ht="15.75" customHeight="1" x14ac:dyDescent="0.25">
      <c r="A14316" s="524">
        <v>7</v>
      </c>
      <c r="B14316" s="651" t="s">
        <v>159</v>
      </c>
      <c r="C14316" s="323" t="s">
        <v>380</v>
      </c>
      <c r="D14316" s="653"/>
      <c r="E14316" s="653"/>
      <c r="F14316" s="525"/>
      <c r="G14316" s="732">
        <v>1.75</v>
      </c>
      <c r="H14316" s="847" t="s">
        <v>571</v>
      </c>
      <c r="I14316" s="730"/>
    </row>
    <row r="14317" spans="1:9" ht="15.75" customHeight="1" x14ac:dyDescent="0.25">
      <c r="A14317" s="524">
        <v>8</v>
      </c>
      <c r="B14317" s="651" t="s">
        <v>1977</v>
      </c>
      <c r="C14317" s="323" t="s">
        <v>403</v>
      </c>
      <c r="D14317" s="651">
        <v>5</v>
      </c>
      <c r="E14317" s="651">
        <v>5</v>
      </c>
      <c r="F14317" s="1154" t="s">
        <v>2079</v>
      </c>
      <c r="G14317" s="525">
        <v>21</v>
      </c>
      <c r="H14317" s="655">
        <v>1</v>
      </c>
      <c r="I14317" s="725">
        <f>+H14317*G14317</f>
      </c>
    </row>
    <row r="14318" spans="1:9" ht="15.75" customHeight="1" x14ac:dyDescent="0.25">
      <c r="A14318" s="524">
        <v>9</v>
      </c>
      <c r="B14318" s="651" t="s">
        <v>1977</v>
      </c>
      <c r="C14318" s="323" t="s">
        <v>403</v>
      </c>
      <c r="D14318" s="651"/>
      <c r="E14318" s="651"/>
      <c r="F14318" s="1212"/>
      <c r="G14318" s="525">
        <v>4</v>
      </c>
      <c r="H14318" s="775" t="s">
        <v>571</v>
      </c>
      <c r="I14318" s="725"/>
    </row>
    <row r="14319" spans="1:9" ht="15.75" customHeight="1" x14ac:dyDescent="0.25">
      <c r="A14319" s="524">
        <v>10</v>
      </c>
      <c r="B14319" s="651" t="s">
        <v>2288</v>
      </c>
      <c r="C14319" s="323" t="s">
        <v>391</v>
      </c>
      <c r="D14319" s="652">
        <v>3</v>
      </c>
      <c r="E14319" s="652">
        <v>5</v>
      </c>
      <c r="F14319" s="1154" t="s">
        <v>2248</v>
      </c>
      <c r="G14319" s="525">
        <v>12.5</v>
      </c>
      <c r="H14319" s="106">
        <v>1</v>
      </c>
      <c r="I14319" s="725">
        <f>+H14319*G14319</f>
      </c>
    </row>
    <row r="14320" spans="1:9" ht="15.75" customHeight="1" x14ac:dyDescent="0.25">
      <c r="A14320" s="524">
        <v>11</v>
      </c>
      <c r="B14320" s="651" t="s">
        <v>2288</v>
      </c>
      <c r="C14320" s="323" t="s">
        <v>391</v>
      </c>
      <c r="D14320" s="653"/>
      <c r="E14320" s="653"/>
      <c r="F14320" s="525"/>
      <c r="G14320" s="525">
        <v>2.5</v>
      </c>
      <c r="H14320" s="775" t="s">
        <v>571</v>
      </c>
      <c r="I14320" s="725"/>
    </row>
    <row r="14321" spans="1:9" ht="15.75" customHeight="1" x14ac:dyDescent="0.25">
      <c r="A14321" s="524">
        <v>12</v>
      </c>
      <c r="B14321" s="651" t="s">
        <v>2289</v>
      </c>
      <c r="C14321" s="323" t="s">
        <v>392</v>
      </c>
      <c r="D14321" s="651">
        <v>3</v>
      </c>
      <c r="E14321" s="651">
        <v>5</v>
      </c>
      <c r="F14321" s="1154" t="s">
        <v>2248</v>
      </c>
      <c r="G14321" s="525">
        <v>12.5</v>
      </c>
      <c r="H14321" s="106">
        <v>1</v>
      </c>
      <c r="I14321" s="725">
        <f>+H14321*G14321</f>
      </c>
    </row>
    <row r="14322" spans="1:9" ht="15.75" customHeight="1" x14ac:dyDescent="0.25">
      <c r="A14322" s="524">
        <v>13</v>
      </c>
      <c r="B14322" s="651" t="s">
        <v>2289</v>
      </c>
      <c r="C14322" s="323" t="s">
        <v>392</v>
      </c>
      <c r="D14322" s="651"/>
      <c r="E14322" s="651"/>
      <c r="F14322" s="1212"/>
      <c r="G14322" s="525">
        <v>2.5</v>
      </c>
      <c r="H14322" s="775" t="s">
        <v>571</v>
      </c>
      <c r="I14322" s="725"/>
    </row>
    <row r="14323" spans="1:9" ht="15.75" customHeight="1" x14ac:dyDescent="0.25">
      <c r="A14323" s="524">
        <v>14</v>
      </c>
      <c r="B14323" s="1213" t="s">
        <v>172</v>
      </c>
      <c r="C14323" s="1214" t="s">
        <v>394</v>
      </c>
      <c r="D14323" s="106">
        <v>5</v>
      </c>
      <c r="E14323" s="106">
        <v>5</v>
      </c>
      <c r="F14323" s="1135" t="s">
        <v>2079</v>
      </c>
      <c r="G14323" s="525">
        <v>21</v>
      </c>
      <c r="H14323" s="842">
        <v>1</v>
      </c>
      <c r="I14323" s="725">
        <f>+H14323*G14323</f>
      </c>
    </row>
    <row r="14324" spans="1:9" ht="15.75" customHeight="1" x14ac:dyDescent="0.25">
      <c r="A14324" s="524">
        <v>15</v>
      </c>
      <c r="B14324" s="1213" t="s">
        <v>172</v>
      </c>
      <c r="C14324" s="1214" t="s">
        <v>394</v>
      </c>
      <c r="D14324" s="106"/>
      <c r="E14324" s="106"/>
      <c r="F14324" s="1135"/>
      <c r="G14324" s="525">
        <v>4</v>
      </c>
      <c r="H14324" s="775" t="s">
        <v>571</v>
      </c>
      <c r="I14324" s="725"/>
    </row>
    <row r="14325" spans="1:9" ht="15.75" customHeight="1" x14ac:dyDescent="0.25">
      <c r="A14325" s="524">
        <v>16</v>
      </c>
      <c r="B14325" s="1213" t="s">
        <v>334</v>
      </c>
      <c r="C14325" s="1214" t="s">
        <v>407</v>
      </c>
      <c r="D14325" s="106">
        <v>5</v>
      </c>
      <c r="E14325" s="106">
        <v>5</v>
      </c>
      <c r="F14325" s="1135"/>
      <c r="G14325" s="525">
        <v>19</v>
      </c>
      <c r="H14325" s="842">
        <v>1</v>
      </c>
      <c r="I14325" s="725">
        <f>+H14325*G14325</f>
      </c>
    </row>
    <row r="14326" spans="1:9" ht="15.75" customHeight="1" x14ac:dyDescent="0.25">
      <c r="A14326" s="524">
        <v>17</v>
      </c>
      <c r="B14326" s="1213" t="s">
        <v>334</v>
      </c>
      <c r="C14326" s="1214" t="s">
        <v>407</v>
      </c>
      <c r="D14326" s="106"/>
      <c r="E14326" s="106"/>
      <c r="F14326" s="1135"/>
      <c r="G14326" s="525">
        <v>6</v>
      </c>
      <c r="H14326" s="775" t="s">
        <v>571</v>
      </c>
      <c r="I14326" s="725"/>
    </row>
    <row r="14327" spans="1:9" ht="15.75" customHeight="1" x14ac:dyDescent="0.25">
      <c r="A14327" s="524">
        <v>18</v>
      </c>
      <c r="B14327" s="1213" t="s">
        <v>1993</v>
      </c>
      <c r="C14327" s="1214" t="s">
        <v>378</v>
      </c>
      <c r="D14327" s="106">
        <v>5</v>
      </c>
      <c r="E14327" s="106">
        <v>5</v>
      </c>
      <c r="F14327" s="1135"/>
      <c r="G14327" s="525">
        <v>19</v>
      </c>
      <c r="H14327" s="842">
        <v>1</v>
      </c>
      <c r="I14327" s="725">
        <f>+H14327*G14327</f>
      </c>
    </row>
    <row r="14328" spans="1:9" ht="15.75" customHeight="1" x14ac:dyDescent="0.25">
      <c r="A14328" s="524">
        <v>19</v>
      </c>
      <c r="B14328" s="1213" t="s">
        <v>1993</v>
      </c>
      <c r="C14328" s="1214" t="s">
        <v>378</v>
      </c>
      <c r="D14328" s="106"/>
      <c r="E14328" s="106"/>
      <c r="F14328" s="1135"/>
      <c r="G14328" s="525">
        <v>6</v>
      </c>
      <c r="H14328" s="775" t="s">
        <v>571</v>
      </c>
      <c r="I14328" s="725"/>
    </row>
    <row r="14329" spans="1:9" ht="15.75" customHeight="1" x14ac:dyDescent="0.25">
      <c r="A14329" s="524">
        <v>20</v>
      </c>
      <c r="B14329" s="1213" t="s">
        <v>2243</v>
      </c>
      <c r="C14329" s="1214" t="s">
        <v>372</v>
      </c>
      <c r="D14329" s="106">
        <v>1</v>
      </c>
      <c r="E14329" s="106">
        <v>5</v>
      </c>
      <c r="F14329" s="1135"/>
      <c r="G14329" s="525">
        <v>5</v>
      </c>
      <c r="H14329" s="842">
        <v>1</v>
      </c>
      <c r="I14329" s="725">
        <f>+H14329*G14329</f>
      </c>
    </row>
    <row r="14330" spans="1:9" ht="15.75" customHeight="1" x14ac:dyDescent="0.25">
      <c r="A14330" s="524"/>
      <c r="B14330" s="760" t="s">
        <v>10</v>
      </c>
      <c r="C14330" s="765"/>
      <c r="D14330" s="323"/>
      <c r="E14330" s="323"/>
      <c r="F14330" s="268"/>
      <c r="G14330" s="268"/>
      <c r="H14330" s="323"/>
      <c r="I14330" s="725"/>
    </row>
    <row r="14331" spans="1:9" ht="15.75" customHeight="1" x14ac:dyDescent="0.25">
      <c r="A14331" s="524">
        <v>21</v>
      </c>
      <c r="B14331" s="323" t="s">
        <v>326</v>
      </c>
      <c r="C14331" s="106" t="s">
        <v>355</v>
      </c>
      <c r="D14331" s="652">
        <v>1</v>
      </c>
      <c r="E14331" s="652">
        <v>125</v>
      </c>
      <c r="F14331" s="238" t="s">
        <v>2290</v>
      </c>
      <c r="G14331" s="525">
        <v>100</v>
      </c>
      <c r="H14331" s="106">
        <v>1</v>
      </c>
      <c r="I14331" s="725">
        <f>+H14331*G14331</f>
      </c>
    </row>
    <row r="14332" spans="1:9" ht="15.75" customHeight="1" x14ac:dyDescent="0.25">
      <c r="A14332" s="524">
        <v>22</v>
      </c>
      <c r="B14332" s="323" t="s">
        <v>326</v>
      </c>
      <c r="C14332" s="106" t="s">
        <v>355</v>
      </c>
      <c r="D14332" s="653"/>
      <c r="E14332" s="653"/>
      <c r="F14332" s="268"/>
      <c r="G14332" s="525">
        <v>25</v>
      </c>
      <c r="H14332" s="775" t="s">
        <v>571</v>
      </c>
      <c r="I14332" s="725"/>
    </row>
    <row r="14333" spans="1:9" ht="15.75" customHeight="1" x14ac:dyDescent="0.25">
      <c r="A14333" s="524"/>
      <c r="B14333" s="715" t="s">
        <v>2050</v>
      </c>
      <c r="C14333" s="716"/>
      <c r="D14333" s="664"/>
      <c r="E14333" s="664"/>
      <c r="F14333" s="268"/>
      <c r="G14333" s="525"/>
      <c r="H14333" s="842"/>
      <c r="I14333" s="725"/>
    </row>
    <row r="14334" spans="1:9" ht="15.75" customHeight="1" x14ac:dyDescent="0.25">
      <c r="A14334" s="524"/>
      <c r="B14334" s="966"/>
      <c r="C14334" s="967"/>
      <c r="D14334" s="664"/>
      <c r="E14334" s="664"/>
      <c r="F14334" s="268"/>
      <c r="G14334" s="525"/>
      <c r="H14334" s="842"/>
      <c r="I14334" s="725"/>
    </row>
    <row r="14335" spans="1:9" ht="15.75" customHeight="1" x14ac:dyDescent="0.25">
      <c r="A14335" s="524"/>
      <c r="B14335" s="968"/>
      <c r="C14335" s="969"/>
      <c r="D14335" s="664"/>
      <c r="E14335" s="664"/>
      <c r="F14335" s="268"/>
      <c r="G14335" s="525"/>
      <c r="H14335" s="842"/>
      <c r="I14335" s="725"/>
    </row>
    <row r="14336" spans="1:9" ht="15.75" customHeight="1" x14ac:dyDescent="0.25">
      <c r="A14336" s="524"/>
      <c r="B14336" s="677"/>
      <c r="C14336" s="805"/>
      <c r="D14336" s="664"/>
      <c r="E14336" s="664"/>
      <c r="F14336" s="268"/>
      <c r="G14336" s="525"/>
      <c r="H14336" s="842"/>
      <c r="I14336" s="725"/>
    </row>
    <row r="14337" spans="1:9" ht="15.75" customHeight="1" x14ac:dyDescent="0.25">
      <c r="A14337" s="1086"/>
      <c r="B14337" s="1087"/>
      <c r="C14337" s="1215"/>
      <c r="D14337" s="1216"/>
      <c r="E14337" s="1216"/>
      <c r="F14337" s="1217"/>
      <c r="G14337" s="695"/>
      <c r="H14337" s="1164"/>
      <c r="I14337" s="1218"/>
    </row>
    <row r="14338" spans="1:9" ht="15.75" customHeight="1" x14ac:dyDescent="0.25">
      <c r="A14338" s="1166"/>
      <c r="B14338" s="1167"/>
      <c r="C14338" s="230"/>
      <c r="D14338" s="230"/>
      <c r="E14338" s="230"/>
      <c r="F14338" s="1219"/>
      <c r="G14338" s="793"/>
      <c r="H14338" s="1169"/>
      <c r="I14338" s="1220"/>
    </row>
    <row r="14339" spans="1:9" ht="15.75" customHeight="1" x14ac:dyDescent="0.25">
      <c r="A14339" s="1166"/>
      <c r="B14339" s="1167"/>
      <c r="C14339" s="230"/>
      <c r="D14339" s="230"/>
      <c r="E14339" s="230"/>
      <c r="F14339" s="1219"/>
      <c r="G14339" s="793"/>
      <c r="H14339" s="1169"/>
      <c r="I14339" s="1220"/>
    </row>
    <row r="14340" spans="1:9" ht="15.75" customHeight="1" x14ac:dyDescent="0.25">
      <c r="A14340" s="1166"/>
      <c r="B14340" s="1167"/>
      <c r="C14340" s="230"/>
      <c r="D14340" s="230"/>
      <c r="E14340" s="230"/>
      <c r="F14340" s="1219"/>
      <c r="G14340" s="793"/>
      <c r="H14340" s="1169"/>
      <c r="I14340" s="1220"/>
    </row>
    <row r="14341" spans="1:9" ht="15.75" customHeight="1" x14ac:dyDescent="0.25">
      <c r="A14341" s="1166"/>
      <c r="B14341" s="1167"/>
      <c r="C14341" s="230"/>
      <c r="D14341" s="230"/>
      <c r="E14341" s="230"/>
      <c r="F14341" s="1219"/>
      <c r="G14341" s="793"/>
      <c r="H14341" s="1169"/>
      <c r="I14341" s="1220"/>
    </row>
    <row r="14342" spans="1:9" ht="15.75" customHeight="1" x14ac:dyDescent="0.25">
      <c r="A14342" s="36" t="s">
        <v>21</v>
      </c>
      <c r="B14342" s="36"/>
      <c r="C14342" s="36"/>
      <c r="D14342" s="36"/>
      <c r="E14342" s="36"/>
      <c r="F14342" s="36"/>
      <c r="G14342" s="36"/>
      <c r="H14342" s="36"/>
      <c r="I14342" s="36"/>
    </row>
    <row r="14343" spans="1:9" ht="15.75" customHeight="1" x14ac:dyDescent="0.25">
      <c r="A14343" s="17" t="s">
        <v>28</v>
      </c>
      <c r="B14343" s="17"/>
      <c r="C14343" s="17"/>
      <c r="D14343" s="18"/>
      <c r="E14343" s="17"/>
      <c r="H14343" s="9"/>
    </row>
    <row r="14344" spans="1:9" ht="15.75" customHeight="1" x14ac:dyDescent="0.25">
      <c r="A14344" s="17" t="inlineStr">
        <is>
          <t>Dealer-009</t>
        </is>
      </c>
      <c r="B14344" s="17"/>
      <c r="C14344" s="17" t="inlineStr">
        <is>
          <t>ATTN: Contact-001</t>
        </is>
      </c>
      <c r="D14344" s="18"/>
      <c r="E14344" s="17"/>
      <c r="G14344" s="19" t="s">
        <v>24</v>
      </c>
      <c r="H14344" s="21" t="s">
        <v>1721</v>
      </c>
    </row>
    <row r="14345" spans="1:9" ht="15.75" customHeight="1" x14ac:dyDescent="0.25">
      <c r="A14345" s="17" t="inlineStr">
        <is>
          <t>Address line (redacted)</t>
        </is>
      </c>
      <c r="B14345" s="17"/>
      <c r="C14345" s="17"/>
      <c r="D14345" s="1128"/>
      <c r="E14345" s="1128"/>
      <c r="G14345" s="19" t="s">
        <v>29</v>
      </c>
      <c r="H14345" s="17" t="s">
        <v>1722</v>
      </c>
    </row>
    <row r="14346" spans="1:9" ht="15.75" customHeight="1" x14ac:dyDescent="0.25">
      <c r="A14346" s="17" t="inlineStr">
        <is>
          <t>Address line (redacted)</t>
        </is>
      </c>
      <c r="B14346" s="17"/>
      <c r="C14346" s="17"/>
      <c r="D14346" s="1128"/>
      <c r="E14346" s="1128"/>
      <c r="F14346" s="18"/>
      <c r="G14346" s="17"/>
      <c r="H14346" s="25"/>
    </row>
    <row r="14347" spans="1:9" ht="15" customHeight="1" x14ac:dyDescent="0.25">
      <c r="A14347" s="17"/>
      <c r="B14347" s="17"/>
      <c r="C14347" s="17"/>
      <c r="D14347" s="1128"/>
      <c r="E14347" s="715" t="s">
        <v>2291</v>
      </c>
      <c r="F14347" s="716"/>
      <c r="G14347" s="17"/>
      <c r="H14347" s="25"/>
    </row>
    <row r="14348" spans="1:9" ht="15.75" customHeight="1" x14ac:dyDescent="0.25">
      <c r="A14348" s="17"/>
      <c r="B14348" s="17"/>
      <c r="C14348" s="17"/>
      <c r="D14348" s="1128"/>
      <c r="E14348" s="966"/>
      <c r="F14348" s="967"/>
      <c r="G14348" s="17"/>
      <c r="H14348" s="25"/>
    </row>
    <row r="14349" spans="1:9" ht="15.75" customHeight="1" x14ac:dyDescent="0.25">
      <c r="A14349" s="17"/>
      <c r="B14349" s="17"/>
      <c r="C14349" s="17"/>
      <c r="D14349" s="1128"/>
      <c r="E14349" s="968"/>
      <c r="F14349" s="969"/>
      <c r="G14349" s="17"/>
      <c r="H14349" s="25"/>
    </row>
    <row r="14350" spans="1:9" ht="15.75" customHeight="1" x14ac:dyDescent="0.25">
      <c r="A14350" s="17"/>
      <c r="B14350" s="17"/>
      <c r="C14350" s="17"/>
      <c r="D14350" s="1128"/>
      <c r="E14350" s="1128"/>
      <c r="F14350" s="18"/>
      <c r="G14350" s="17"/>
      <c r="H14350" s="25"/>
    </row>
    <row r="14351" spans="1:9" ht="15.75" customHeight="1" x14ac:dyDescent="0.25">
      <c r="A14351" s="820"/>
      <c r="B14351" s="1221" t="s">
        <v>599</v>
      </c>
      <c r="C14351" s="1222"/>
      <c r="D14351" s="1223"/>
      <c r="E14351" s="1223"/>
      <c r="F14351" s="1224"/>
      <c r="G14351" s="1224"/>
      <c r="H14351" s="1225"/>
      <c r="I14351" s="1226"/>
    </row>
    <row r="14352" spans="1:9" ht="15.75" customHeight="1" x14ac:dyDescent="0.25">
      <c r="A14352" s="524">
        <v>23</v>
      </c>
      <c r="B14352" s="323" t="s">
        <v>56</v>
      </c>
      <c r="C14352" s="1227" t="s">
        <v>57</v>
      </c>
      <c r="D14352" s="652">
        <v>4</v>
      </c>
      <c r="E14352" s="652">
        <v>6</v>
      </c>
      <c r="F14352" s="1228" t="s">
        <v>2188</v>
      </c>
      <c r="G14352" s="268">
        <v>22</v>
      </c>
      <c r="H14352" s="323">
        <v>1</v>
      </c>
      <c r="I14352" s="725">
        <f>+H14352*G14352</f>
      </c>
    </row>
    <row r="14353" spans="1:15" ht="15.75" customHeight="1" x14ac:dyDescent="0.25">
      <c r="A14353" s="524">
        <v>24</v>
      </c>
      <c r="B14353" s="323" t="s">
        <v>56</v>
      </c>
      <c r="C14353" s="1227" t="s">
        <v>57</v>
      </c>
      <c r="D14353" s="653"/>
      <c r="E14353" s="653"/>
      <c r="F14353" s="268"/>
      <c r="G14353" s="268">
        <v>2</v>
      </c>
      <c r="H14353" s="1229" t="s">
        <v>571</v>
      </c>
      <c r="I14353" s="725"/>
    </row>
    <row r="14354" spans="1:15" ht="15.75" customHeight="1" x14ac:dyDescent="0.25">
      <c r="A14354" s="524">
        <v>25</v>
      </c>
      <c r="B14354" s="323" t="s">
        <v>334</v>
      </c>
      <c r="C14354" s="479" t="s">
        <v>464</v>
      </c>
      <c r="D14354" s="652">
        <v>4</v>
      </c>
      <c r="E14354" s="652">
        <v>6</v>
      </c>
      <c r="F14354" s="1230" t="s">
        <v>2188</v>
      </c>
      <c r="G14354" s="268">
        <v>22</v>
      </c>
      <c r="H14354" s="323">
        <v>1</v>
      </c>
      <c r="I14354" s="725">
        <f>+H14354*G14354</f>
      </c>
    </row>
    <row r="14355" spans="1:15" ht="15.75" customHeight="1" x14ac:dyDescent="0.25">
      <c r="A14355" s="524">
        <v>26</v>
      </c>
      <c r="B14355" s="323" t="s">
        <v>334</v>
      </c>
      <c r="C14355" s="479" t="s">
        <v>464</v>
      </c>
      <c r="D14355" s="653"/>
      <c r="E14355" s="653"/>
      <c r="F14355" s="268"/>
      <c r="G14355" s="268">
        <v>2</v>
      </c>
      <c r="H14355" s="1229" t="s">
        <v>571</v>
      </c>
      <c r="I14355" s="725"/>
    </row>
    <row r="14356" spans="1:15" ht="15.75" customHeight="1" x14ac:dyDescent="0.25">
      <c r="A14356" s="524">
        <v>27</v>
      </c>
      <c r="B14356" s="323" t="s">
        <v>159</v>
      </c>
      <c r="C14356" s="479" t="s">
        <v>439</v>
      </c>
      <c r="D14356" s="652">
        <v>4</v>
      </c>
      <c r="E14356" s="652">
        <v>6</v>
      </c>
      <c r="F14356" s="1231" t="s">
        <v>2189</v>
      </c>
      <c r="G14356" s="268">
        <v>23</v>
      </c>
      <c r="H14356" s="323">
        <v>1</v>
      </c>
      <c r="I14356" s="725">
        <f>+H14356*G14356</f>
      </c>
    </row>
    <row r="14357" spans="1:15" ht="15.75" customHeight="1" x14ac:dyDescent="0.25">
      <c r="A14357" s="524">
        <v>28</v>
      </c>
      <c r="B14357" s="323" t="s">
        <v>159</v>
      </c>
      <c r="C14357" s="479" t="s">
        <v>439</v>
      </c>
      <c r="D14357" s="653"/>
      <c r="E14357" s="653"/>
      <c r="F14357" s="268"/>
      <c r="G14357" s="268">
        <v>1</v>
      </c>
      <c r="H14357" s="1229" t="s">
        <v>571</v>
      </c>
      <c r="I14357" s="725"/>
    </row>
    <row r="14358" spans="1:15" ht="15.75" customHeight="1" x14ac:dyDescent="0.25">
      <c r="A14358" s="524"/>
      <c r="B14358" s="760" t="s">
        <v>2292</v>
      </c>
      <c r="C14358" s="765"/>
      <c r="D14358" s="323"/>
      <c r="E14358" s="323"/>
      <c r="F14358" s="268"/>
      <c r="G14358" s="268"/>
      <c r="H14358" s="323"/>
      <c r="I14358" s="725"/>
    </row>
    <row r="14359" spans="1:15" ht="15.75" customHeight="1" x14ac:dyDescent="0.25">
      <c r="A14359" s="524">
        <v>29</v>
      </c>
      <c r="B14359" s="323" t="s">
        <v>2293</v>
      </c>
      <c r="C14359" s="323">
        <v>1191</v>
      </c>
      <c r="D14359" s="323">
        <v>1</v>
      </c>
      <c r="E14359" s="323">
        <v>75</v>
      </c>
      <c r="F14359" s="268"/>
      <c r="G14359" s="268">
        <f>+E14359*D14359</f>
      </c>
      <c r="H14359" s="323">
        <v>1</v>
      </c>
      <c r="I14359" s="725">
        <f>+H14359*G14359</f>
      </c>
    </row>
    <row r="14360" spans="1:15" ht="15.75" customHeight="1" x14ac:dyDescent="0.25">
      <c r="A14360" s="524"/>
      <c r="B14360" s="760" t="s">
        <v>1109</v>
      </c>
      <c r="C14360" s="765"/>
      <c r="D14360" s="323"/>
      <c r="E14360" s="323"/>
      <c r="F14360" s="268"/>
      <c r="G14360" s="268"/>
      <c r="H14360" s="323"/>
      <c r="I14360" s="725"/>
    </row>
    <row r="14361" spans="1:15" ht="15.75" customHeight="1" x14ac:dyDescent="0.25">
      <c r="A14361" s="524">
        <v>30</v>
      </c>
      <c r="B14361" s="323" t="s">
        <v>1109</v>
      </c>
      <c r="C14361" s="323"/>
      <c r="D14361" s="652">
        <v>1</v>
      </c>
      <c r="E14361" s="652">
        <v>100</v>
      </c>
      <c r="F14361" s="238" t="s">
        <v>2186</v>
      </c>
      <c r="G14361" s="268">
        <v>95</v>
      </c>
      <c r="H14361" s="323">
        <v>1</v>
      </c>
      <c r="I14361" s="725">
        <f>+H14361*G14361</f>
      </c>
    </row>
    <row r="14362" spans="1:15" ht="15.75" customHeight="1" x14ac:dyDescent="0.25">
      <c r="A14362" s="524">
        <v>31</v>
      </c>
      <c r="B14362" s="323" t="s">
        <v>1109</v>
      </c>
      <c r="C14362" s="106"/>
      <c r="D14362" s="653"/>
      <c r="E14362" s="653"/>
      <c r="F14362" s="525"/>
      <c r="G14362" s="268">
        <v>5</v>
      </c>
      <c r="H14362" s="106"/>
      <c r="I14362" s="725"/>
    </row>
    <row r="14363" spans="1:15" ht="15.75" customHeight="1" x14ac:dyDescent="0.25">
      <c r="A14363" s="116"/>
      <c r="B14363" s="249"/>
      <c r="C14363" s="250"/>
      <c r="D14363" s="252"/>
      <c r="E14363" s="251"/>
      <c r="F14363" s="525"/>
      <c r="G14363" s="251"/>
      <c r="H14363" s="252"/>
      <c r="I14363" s="271"/>
    </row>
    <row r="14364" spans="1:15" ht="15.75" customHeight="1" x14ac:dyDescent="0.25">
      <c r="A14364" s="1183"/>
      <c r="B14364" s="1232"/>
      <c r="C14364" s="1233"/>
      <c r="D14364" s="1234"/>
      <c r="E14364" s="1194"/>
      <c r="F14364" s="1117"/>
      <c r="G14364" s="1194"/>
      <c r="H14364" s="1235"/>
      <c r="I14364" s="1236"/>
    </row>
    <row r="14365" spans="1:15" ht="15.75" customHeight="1" x14ac:dyDescent="0.25">
      <c r="A14365" s="1191"/>
      <c r="B14365" s="1237"/>
      <c r="C14365" s="118" t="s">
        <v>58</v>
      </c>
      <c r="D14365" s="121">
        <f>+D14361+D14359+D14356+D14354+D14352+D14331+D14329+D14327+D14325+D14323+D14321+D14319+D14317+D14315+D14314+D14312+D14310</f>
      </c>
      <c r="E14365" s="1238"/>
      <c r="F14365" s="1238"/>
      <c r="G14365" s="1238"/>
      <c r="H14365" s="1239"/>
      <c r="I14365" s="121">
        <f>+I14361+I14359+I14356+I14354+I14352+I14331+I14329+I14327+I14325+I14323+I14321+I14319+I14317+I14315+I14314+I14312+I14310</f>
      </c>
      <c r="J14365" s="78"/>
      <c r="K14365" s="78"/>
      <c r="L14365" s="78"/>
      <c r="M14365" s="78"/>
      <c r="N14365" s="78"/>
      <c r="O14365" s="78"/>
    </row>
    <row r="14366" spans="1:15" ht="15.75" customHeight="1" x14ac:dyDescent="0.25">
      <c r="A14366" s="1119" t="s">
        <v>72</v>
      </c>
      <c r="B14366" s="1119"/>
      <c r="C14366" s="1119"/>
      <c r="D14366" s="1119"/>
      <c r="E14366" s="1119"/>
      <c r="F14366" s="1119"/>
      <c r="G14366" s="1119"/>
      <c r="H14366" s="1119"/>
    </row>
    <row r="14367" spans="1:15" ht="15.75" customHeight="1" x14ac:dyDescent="0.25">
      <c r="A14367" s="76"/>
      <c r="B14367" s="909"/>
      <c r="C14367" s="909"/>
      <c r="D14367" s="910"/>
      <c r="E14367" s="76" t="s">
        <v>60</v>
      </c>
      <c r="F14367" s="76"/>
      <c r="G14367" s="17"/>
      <c r="H14367" s="25"/>
    </row>
    <row r="14368" spans="1:15" ht="15.75" customHeight="1" x14ac:dyDescent="0.25">
      <c r="A14368" s="76"/>
      <c r="B14368" s="909"/>
      <c r="C14368" s="909"/>
      <c r="D14368" s="910"/>
      <c r="E14368" s="76"/>
      <c r="F14368" s="76"/>
      <c r="G14368" s="17"/>
      <c r="H14368" s="25"/>
    </row>
    <row r="14369" spans="1:8" ht="15.75" customHeight="1" x14ac:dyDescent="0.25">
      <c r="A14369" s="76"/>
      <c r="B14369" s="909"/>
      <c r="C14369" s="909"/>
      <c r="D14369" s="910"/>
      <c r="E14369" s="76"/>
      <c r="F14369" s="76"/>
      <c r="G14369" s="17"/>
      <c r="H14369" s="25"/>
    </row>
    <row r="14370" spans="1:8" ht="15.75" customHeight="1" x14ac:dyDescent="0.25">
      <c r="A14370" s="76"/>
      <c r="B14370" s="909"/>
      <c r="C14370" s="909"/>
      <c r="D14370" s="910"/>
      <c r="E14370" s="76" t="s">
        <v>61</v>
      </c>
      <c r="F14370" s="76"/>
      <c r="G14370" s="17"/>
      <c r="H14370" s="25"/>
    </row>
    <row r="14371" spans="1:8" ht="15.75" customHeight="1" x14ac:dyDescent="0.25">
      <c r="D14371" s="9"/>
      <c r="H14371" s="9"/>
    </row>
    <row r="14372" spans="1:8" ht="15.75" customHeight="1" x14ac:dyDescent="0.25">
      <c r="D14372" s="9"/>
      <c r="H14372" s="9"/>
    </row>
    <row r="14373" spans="1:8" ht="15.75" customHeight="1" x14ac:dyDescent="0.25">
      <c r="D14373" s="9"/>
      <c r="H14373" s="9"/>
    </row>
    <row r="14374" spans="1:8" ht="15.75" customHeight="1" x14ac:dyDescent="0.25">
      <c r="D14374" s="9"/>
      <c r="H14374" s="9"/>
    </row>
    <row r="14375" spans="1:8" ht="15.75" customHeight="1" x14ac:dyDescent="0.25">
      <c r="D14375" s="9"/>
      <c r="H14375" s="9"/>
    </row>
    <row r="14376" spans="1:8" ht="15.75" customHeight="1" x14ac:dyDescent="0.25">
      <c r="D14376" s="9"/>
      <c r="H14376" s="9"/>
    </row>
    <row r="14377" spans="1:8" ht="15.75" customHeight="1" x14ac:dyDescent="0.25">
      <c r="D14377" s="9"/>
      <c r="H14377" s="9"/>
    </row>
    <row r="14378" spans="1:8" ht="15.75" customHeight="1" x14ac:dyDescent="0.25">
      <c r="D14378" s="9"/>
      <c r="H14378" s="9"/>
    </row>
    <row r="14379" spans="1:8" ht="15.75" customHeight="1" x14ac:dyDescent="0.25">
      <c r="D14379" s="9"/>
      <c r="H14379" s="9"/>
    </row>
    <row r="14380" spans="1:8" ht="15.75" customHeight="1" x14ac:dyDescent="0.25">
      <c r="D14380" s="9"/>
      <c r="H14380" s="9"/>
    </row>
    <row r="14381" spans="1:8" ht="15.75" customHeight="1" x14ac:dyDescent="0.25">
      <c r="D14381" s="9"/>
      <c r="H14381" s="9"/>
    </row>
    <row r="14382" spans="1:8" ht="15.75" customHeight="1" x14ac:dyDescent="0.25">
      <c r="D14382" s="9"/>
      <c r="H14382" s="9"/>
    </row>
    <row r="14383" spans="1:8" ht="15.75" customHeight="1" x14ac:dyDescent="0.25">
      <c r="D14383" s="9"/>
      <c r="H14383" s="9"/>
    </row>
    <row r="14384" spans="1:8" ht="15.75" customHeight="1" x14ac:dyDescent="0.25">
      <c r="D14384" s="9"/>
      <c r="H14384" s="9"/>
    </row>
    <row r="14385" spans="1:9" ht="15.75" customHeight="1" x14ac:dyDescent="0.25">
      <c r="D14385" s="9"/>
      <c r="H14385" s="9"/>
    </row>
    <row r="14386" spans="1:9" ht="15.75" customHeight="1" x14ac:dyDescent="0.25">
      <c r="D14386" s="9"/>
      <c r="H14386" s="9"/>
    </row>
    <row r="14387" spans="1:9" ht="15.75" customHeight="1" x14ac:dyDescent="0.25">
      <c r="D14387" s="9"/>
      <c r="H14387" s="9"/>
    </row>
    <row r="14388" spans="1:9" ht="15.75" customHeight="1" x14ac:dyDescent="0.25">
      <c r="A14388" s="10" t="s">
        <v>21</v>
      </c>
      <c r="B14388" s="10"/>
      <c r="C14388" s="10"/>
      <c r="D14388" s="10"/>
      <c r="E14388" s="10"/>
      <c r="F14388" s="10"/>
      <c r="G14388" s="10"/>
      <c r="H14388" s="10"/>
      <c r="I14388" s="10"/>
    </row>
    <row r="14389" spans="1:9" ht="15.75" customHeight="1" x14ac:dyDescent="0.25">
      <c r="A14389" s="11"/>
      <c r="B14389" s="11"/>
      <c r="C14389" s="11"/>
      <c r="D14389" s="11"/>
      <c r="E14389" s="11"/>
      <c r="F14389" s="11"/>
      <c r="G14389" s="11"/>
      <c r="H14389" s="11"/>
    </row>
    <row r="14390" spans="1:9" ht="15.75" customHeight="1" x14ac:dyDescent="0.25">
      <c r="A14390" s="11"/>
      <c r="B14390" s="11"/>
      <c r="C14390" s="11"/>
      <c r="D14390" s="11"/>
      <c r="E14390" s="11"/>
      <c r="F14390" s="11"/>
      <c r="G14390" s="11"/>
      <c r="H14390" s="11"/>
    </row>
    <row r="14391" spans="1:9" ht="15.75" customHeight="1" x14ac:dyDescent="0.25">
      <c r="D14391" s="9"/>
      <c r="H14391" s="9"/>
    </row>
    <row r="14392" spans="1:9" ht="15.75" customHeight="1" x14ac:dyDescent="0.25">
      <c r="A14392" s="17" t="s">
        <v>28</v>
      </c>
      <c r="B14392" s="17"/>
      <c r="C14392" s="86"/>
      <c r="D14392" s="18"/>
      <c r="E14392" s="17"/>
      <c r="F14392" s="19" t="s">
        <v>24</v>
      </c>
      <c r="G14392" s="21" t="s">
        <v>2294</v>
      </c>
      <c r="H14392" s="22"/>
    </row>
    <row r="14393" spans="1:9" ht="15.75" customHeight="1" x14ac:dyDescent="0.3">
      <c r="A14393" s="87" t="inlineStr">
        <is>
          <t>Dealer-002</t>
        </is>
      </c>
      <c r="B14393" s="87"/>
      <c r="C14393" s="86"/>
      <c r="D14393" s="18"/>
      <c r="E14393" s="17"/>
      <c r="F14393" s="19" t="s">
        <v>29</v>
      </c>
      <c r="G14393" s="17" t="s">
        <v>1688</v>
      </c>
      <c r="H14393" s="18"/>
    </row>
    <row r="14394" spans="1:9" ht="15.75" customHeight="1" x14ac:dyDescent="0.3">
      <c r="A14394" s="87" t="inlineStr">
        <is>
          <t>Address line (redacted)</t>
        </is>
      </c>
      <c r="B14394" s="87"/>
      <c r="C14394" s="138"/>
      <c r="D14394" s="138"/>
      <c r="E14394" s="138"/>
      <c r="F14394" s="18"/>
      <c r="G14394" s="17"/>
      <c r="H14394" s="25"/>
    </row>
    <row r="14395" spans="1:9" ht="15.75" customHeight="1" x14ac:dyDescent="0.3">
      <c r="A14395" s="87" t="inlineStr">
        <is>
          <t>Address line (redacted)</t>
        </is>
      </c>
      <c r="B14395" s="87"/>
      <c r="C14395" s="138"/>
      <c r="D14395" s="138"/>
      <c r="E14395" s="138"/>
      <c r="F14395" s="18"/>
      <c r="G14395" s="17"/>
      <c r="H14395" s="25"/>
    </row>
    <row r="14396" spans="1:9" ht="15.75" customHeight="1" x14ac:dyDescent="0.25">
      <c r="A14396" s="17"/>
      <c r="B14396" s="17"/>
      <c r="C14396" s="138"/>
      <c r="D14396" s="138"/>
      <c r="E14396" s="138"/>
      <c r="F14396" s="18"/>
      <c r="G14396" s="17"/>
      <c r="H14396" s="25"/>
    </row>
    <row r="14397" spans="1:9" ht="15.75" customHeight="1" x14ac:dyDescent="0.25">
      <c r="A14397" s="17" t="s">
        <v>79</v>
      </c>
      <c r="B14397" s="17"/>
      <c r="C14397" s="17"/>
      <c r="D14397" s="18"/>
      <c r="E14397" s="17"/>
      <c r="F14397" s="18"/>
      <c r="G14397" s="17"/>
      <c r="H14397" s="25"/>
    </row>
    <row r="14398" spans="1:9" ht="15.75" customHeight="1" x14ac:dyDescent="0.25">
      <c r="A14398" s="17"/>
      <c r="B14398" s="17"/>
      <c r="C14398" s="17"/>
      <c r="D14398" s="18"/>
      <c r="E14398" s="17"/>
      <c r="F14398" s="18"/>
      <c r="G14398" s="17"/>
      <c r="H14398" s="25"/>
    </row>
    <row r="14399" spans="1:9" ht="15.75" customHeight="1" x14ac:dyDescent="0.25">
      <c r="A14399" s="17" t="s">
        <v>35</v>
      </c>
      <c r="B14399" s="17"/>
      <c r="C14399" s="17"/>
      <c r="D14399" s="18"/>
      <c r="E14399" s="17"/>
      <c r="F14399" s="18"/>
      <c r="G14399" s="17"/>
      <c r="H14399" s="25"/>
    </row>
    <row r="14400" spans="1:9" ht="15.75" customHeight="1" x14ac:dyDescent="0.25">
      <c r="A14400" s="17" t="s">
        <v>36</v>
      </c>
      <c r="B14400" s="17"/>
      <c r="C14400" s="17"/>
      <c r="D14400" s="18"/>
      <c r="E14400" s="17"/>
      <c r="F14400" s="18"/>
      <c r="G14400" s="17"/>
      <c r="H14400" s="25"/>
    </row>
    <row r="14401" spans="1:15" ht="15.75" customHeight="1" x14ac:dyDescent="0.25">
      <c r="A14401" s="1105" t="s">
        <v>37</v>
      </c>
      <c r="B14401" s="1106" t="s">
        <v>38</v>
      </c>
      <c r="C14401" s="1106" t="s">
        <v>2224</v>
      </c>
      <c r="D14401" s="1107" t="s">
        <v>39</v>
      </c>
      <c r="E14401" s="1108" t="s">
        <v>40</v>
      </c>
      <c r="F14401" s="1106" t="s">
        <v>2077</v>
      </c>
      <c r="G14401" s="1109" t="s">
        <v>41</v>
      </c>
      <c r="H14401" s="1106" t="s">
        <v>42</v>
      </c>
      <c r="I14401" s="1110" t="s">
        <v>43</v>
      </c>
    </row>
    <row r="14402" spans="1:15" ht="15.75" customHeight="1" x14ac:dyDescent="0.25">
      <c r="A14402" s="1120"/>
      <c r="B14402" s="1121" t="s">
        <v>2295</v>
      </c>
      <c r="C14402" s="1121"/>
      <c r="D14402" s="664"/>
      <c r="E14402" s="664"/>
      <c r="F14402" s="1240"/>
      <c r="G14402" s="838"/>
      <c r="H14402" s="664"/>
      <c r="I14402" s="1123"/>
    </row>
    <row r="14403" spans="1:15" ht="15.75" customHeight="1" x14ac:dyDescent="0.25">
      <c r="A14403" s="524">
        <v>1</v>
      </c>
      <c r="B14403" s="651" t="s">
        <v>176</v>
      </c>
      <c r="C14403" s="323" t="s">
        <v>954</v>
      </c>
      <c r="D14403" s="106">
        <v>51</v>
      </c>
      <c r="E14403" s="106">
        <v>4</v>
      </c>
      <c r="F14403" s="699" t="s">
        <v>2189</v>
      </c>
      <c r="G14403" s="96">
        <v>195.5</v>
      </c>
      <c r="H14403" s="106">
        <v>1</v>
      </c>
      <c r="I14403" s="961">
        <f>+H14403*G14403</f>
      </c>
    </row>
    <row r="14404" spans="1:15" ht="15.75" customHeight="1" x14ac:dyDescent="0.25">
      <c r="A14404" s="524">
        <v>2</v>
      </c>
      <c r="B14404" s="651" t="s">
        <v>176</v>
      </c>
      <c r="C14404" s="323" t="s">
        <v>954</v>
      </c>
      <c r="D14404" s="106"/>
      <c r="E14404" s="106"/>
      <c r="F14404" s="699"/>
      <c r="G14404" s="96">
        <v>8.5</v>
      </c>
      <c r="H14404" s="775" t="s">
        <v>571</v>
      </c>
      <c r="I14404" s="961"/>
    </row>
    <row r="14405" spans="1:15" ht="15.75" customHeight="1" x14ac:dyDescent="0.25">
      <c r="A14405" s="524"/>
      <c r="B14405" s="651"/>
      <c r="C14405" s="323"/>
      <c r="D14405" s="106"/>
      <c r="E14405" s="106"/>
      <c r="F14405" s="1125"/>
      <c r="G14405" s="96"/>
      <c r="H14405" s="106"/>
      <c r="I14405" s="961"/>
    </row>
    <row r="14406" spans="1:15" ht="15.75" customHeight="1" x14ac:dyDescent="0.25">
      <c r="A14406" s="524"/>
      <c r="B14406" s="651"/>
      <c r="C14406" s="323"/>
      <c r="D14406" s="106"/>
      <c r="E14406" s="106"/>
      <c r="F14406" s="1125"/>
      <c r="G14406" s="96"/>
      <c r="H14406" s="842"/>
      <c r="I14406" s="961"/>
    </row>
    <row r="14407" spans="1:15" ht="15.75" customHeight="1" x14ac:dyDescent="0.25">
      <c r="A14407" s="102"/>
      <c r="B14407" s="103"/>
      <c r="C14407" s="103"/>
      <c r="D14407" s="50"/>
      <c r="E14407" s="50"/>
      <c r="F14407" s="106"/>
      <c r="G14407" s="50"/>
      <c r="H14407" s="624"/>
      <c r="I14407" s="1241"/>
    </row>
    <row r="14408" spans="1:15" ht="15.75" customHeight="1" x14ac:dyDescent="0.25">
      <c r="A14408" s="102"/>
      <c r="B14408" s="107"/>
      <c r="C14408" s="194"/>
      <c r="D14408" s="50"/>
      <c r="E14408" s="50"/>
      <c r="F14408" s="194"/>
      <c r="G14408" s="50"/>
      <c r="H14408" s="624"/>
      <c r="I14408" s="1241"/>
    </row>
    <row r="14409" spans="1:15" ht="15.75" customHeight="1" x14ac:dyDescent="0.25">
      <c r="A14409" s="111"/>
      <c r="B14409" s="112"/>
      <c r="C14409" s="113"/>
      <c r="D14409" s="108"/>
      <c r="E14409" s="114"/>
      <c r="F14409" s="109"/>
      <c r="G14409" s="115"/>
      <c r="H14409" s="1242"/>
      <c r="I14409" s="1243"/>
    </row>
    <row r="14410" spans="1:15" ht="15.75" customHeight="1" x14ac:dyDescent="0.25">
      <c r="A14410" s="116"/>
      <c r="B14410" s="117"/>
      <c r="C14410" s="118" t="s">
        <v>58</v>
      </c>
      <c r="D14410" s="1244">
        <f>SUM(D14403:D14409)</f>
      </c>
      <c r="E14410" s="119"/>
      <c r="F14410" s="119"/>
      <c r="G14410" s="120"/>
      <c r="H14410" s="120"/>
      <c r="I14410" s="1244">
        <f>SUM(I14403:I14409)</f>
      </c>
      <c r="J14410" s="78"/>
      <c r="K14410" s="78"/>
      <c r="L14410" s="78"/>
      <c r="M14410" s="78"/>
      <c r="N14410" s="78"/>
      <c r="O14410" s="78"/>
    </row>
    <row r="14411" spans="1:15" ht="15.75" customHeight="1" x14ac:dyDescent="0.25">
      <c r="A14411" s="122"/>
      <c r="B14411" s="123"/>
      <c r="C14411" s="124"/>
      <c r="D14411" s="60"/>
      <c r="E14411" s="125"/>
      <c r="F14411" s="125"/>
      <c r="G14411" s="126"/>
      <c r="H14411" s="1245"/>
      <c r="I14411" s="1246"/>
    </row>
    <row r="14412" spans="1:15" ht="15.75" customHeight="1" x14ac:dyDescent="0.25">
      <c r="A14412" s="127"/>
      <c r="B14412" s="18"/>
      <c r="C14412" s="18"/>
      <c r="D14412" s="77" t="s">
        <v>59</v>
      </c>
      <c r="E14412" s="76" t="s">
        <v>60</v>
      </c>
      <c r="F14412" s="76"/>
      <c r="G14412" s="17"/>
      <c r="H14412" s="25"/>
    </row>
    <row r="14413" spans="1:15" ht="15.75" customHeight="1" x14ac:dyDescent="0.25">
      <c r="A14413" s="127"/>
      <c r="B14413" s="18"/>
      <c r="C14413" s="18"/>
      <c r="D14413" s="77"/>
      <c r="E14413" s="76"/>
      <c r="F14413" s="76"/>
      <c r="G14413" s="17"/>
      <c r="H14413" s="25"/>
    </row>
    <row r="14414" spans="1:15" ht="15.75" customHeight="1" x14ac:dyDescent="0.25">
      <c r="A14414" s="76"/>
      <c r="B14414" s="76"/>
      <c r="C14414" s="76"/>
      <c r="D14414" s="77"/>
      <c r="E14414" s="76"/>
      <c r="F14414" s="76"/>
      <c r="G14414" s="17"/>
      <c r="H14414" s="25"/>
    </row>
    <row r="14415" spans="1:15" ht="15.75" customHeight="1" x14ac:dyDescent="0.25">
      <c r="A14415" s="76"/>
      <c r="B14415" s="76"/>
      <c r="C14415" s="76"/>
      <c r="D14415" s="77"/>
      <c r="E14415" s="76" t="s">
        <v>61</v>
      </c>
      <c r="F14415" s="76"/>
      <c r="G14415" s="17"/>
      <c r="H14415" s="25"/>
    </row>
    <row r="14416" spans="1:15" ht="15.75" customHeight="1" x14ac:dyDescent="0.25">
      <c r="D14416" s="9"/>
      <c r="H14416" s="9"/>
    </row>
    <row r="14417" spans="4:8" ht="15.75" customHeight="1" x14ac:dyDescent="0.25">
      <c r="D14417" s="9"/>
      <c r="H14417" s="9"/>
    </row>
    <row r="14418" spans="4:8" ht="15.75" customHeight="1" x14ac:dyDescent="0.25">
      <c r="D14418" s="9"/>
      <c r="H14418" s="9"/>
    </row>
    <row r="14419" spans="4:8" ht="15.75" customHeight="1" x14ac:dyDescent="0.25">
      <c r="D14419" s="9"/>
      <c r="H14419" s="9"/>
    </row>
    <row r="14420" spans="4:8" ht="15.75" customHeight="1" x14ac:dyDescent="0.25">
      <c r="D14420" s="9"/>
      <c r="H14420" s="9"/>
    </row>
    <row r="14421" spans="4:8" ht="15.75" customHeight="1" x14ac:dyDescent="0.25">
      <c r="D14421" s="9"/>
      <c r="H14421" s="9"/>
    </row>
    <row r="14422" spans="4:8" ht="15.75" customHeight="1" x14ac:dyDescent="0.25">
      <c r="D14422" s="9"/>
      <c r="H14422" s="9"/>
    </row>
    <row r="14423" spans="4:8" ht="15.75" customHeight="1" x14ac:dyDescent="0.25">
      <c r="D14423" s="9"/>
      <c r="H14423" s="9"/>
    </row>
    <row r="14424" spans="4:8" ht="15.75" customHeight="1" x14ac:dyDescent="0.25">
      <c r="D14424" s="9"/>
      <c r="H14424" s="9"/>
    </row>
    <row r="14425" spans="4:8" ht="15.75" customHeight="1" x14ac:dyDescent="0.25">
      <c r="D14425" s="9"/>
      <c r="H14425" s="9"/>
    </row>
    <row r="14426" spans="4:8" ht="15.75" customHeight="1" x14ac:dyDescent="0.25">
      <c r="D14426" s="9"/>
      <c r="H14426" s="9"/>
    </row>
    <row r="14427" spans="4:8" ht="15.75" customHeight="1" x14ac:dyDescent="0.25">
      <c r="D14427" s="9"/>
      <c r="H14427" s="9"/>
    </row>
    <row r="14428" spans="4:8" ht="15.75" customHeight="1" x14ac:dyDescent="0.25">
      <c r="D14428" s="9"/>
      <c r="H14428" s="9"/>
    </row>
    <row r="14429" spans="4:8" ht="15.75" customHeight="1" x14ac:dyDescent="0.25">
      <c r="D14429" s="9"/>
      <c r="H14429" s="9"/>
    </row>
    <row r="14430" spans="4:8" ht="15.75" customHeight="1" x14ac:dyDescent="0.25">
      <c r="D14430" s="9"/>
      <c r="H14430" s="9"/>
    </row>
    <row r="14431" spans="4:8" ht="15.75" customHeight="1" x14ac:dyDescent="0.25">
      <c r="D14431" s="9"/>
      <c r="H14431" s="9"/>
    </row>
    <row r="14432" spans="4:8" ht="15.75" customHeight="1" x14ac:dyDescent="0.25">
      <c r="D14432" s="9"/>
      <c r="H14432" s="9"/>
    </row>
    <row r="14433" spans="1:9" ht="15.75" customHeight="1" x14ac:dyDescent="0.25">
      <c r="A14433" s="36" t="s">
        <v>21</v>
      </c>
      <c r="B14433" s="36"/>
      <c r="C14433" s="36"/>
      <c r="D14433" s="36"/>
      <c r="E14433" s="36"/>
      <c r="F14433" s="36"/>
      <c r="G14433" s="36"/>
      <c r="H14433" s="36"/>
      <c r="I14433" s="36"/>
    </row>
    <row r="14434" spans="1:9" ht="15.75" customHeight="1" x14ac:dyDescent="0.25">
      <c r="A14434" s="1199"/>
      <c r="D14434" s="9"/>
      <c r="H14434" s="9"/>
    </row>
    <row r="14435" spans="1:9" ht="15.75" customHeight="1" x14ac:dyDescent="0.25">
      <c r="A14435" s="17" t="s">
        <v>28</v>
      </c>
      <c r="B14435" s="17"/>
      <c r="C14435" s="86"/>
      <c r="D14435" s="18"/>
      <c r="E14435" s="17"/>
      <c r="G14435" s="19" t="s">
        <v>24</v>
      </c>
      <c r="H14435" s="21" t="s">
        <v>1733</v>
      </c>
    </row>
    <row r="14436" spans="1:9" ht="15.75" customHeight="1" x14ac:dyDescent="0.25">
      <c r="A14436" s="17" t="inlineStr">
        <is>
          <t>Dealer-033</t>
        </is>
      </c>
      <c r="B14436" s="17"/>
      <c r="C14436" s="86"/>
      <c r="D14436" s="18"/>
      <c r="E14436" s="17"/>
      <c r="G14436" s="19" t="s">
        <v>29</v>
      </c>
      <c r="H14436" s="17" t="s">
        <v>1734</v>
      </c>
    </row>
    <row r="14437" spans="1:9" ht="15.75" customHeight="1" x14ac:dyDescent="0.25">
      <c r="A14437" s="6" t="inlineStr">
        <is>
          <t>Address line (redacted)</t>
        </is>
      </c>
      <c r="B14437" s="17"/>
      <c r="C14437" s="138"/>
      <c r="D14437" s="138"/>
      <c r="E14437" s="138"/>
      <c r="F14437" s="18"/>
      <c r="G14437" s="17"/>
      <c r="H14437" s="25"/>
    </row>
    <row r="14438" spans="1:9" ht="15.75" customHeight="1" x14ac:dyDescent="0.25">
      <c r="A14438" s="17" t="inlineStr">
        <is>
          <t>Address line (redacted)</t>
        </is>
      </c>
      <c r="B14438" s="17"/>
      <c r="C14438" s="138"/>
      <c r="D14438" s="138"/>
      <c r="E14438" s="138"/>
      <c r="F14438" s="18"/>
      <c r="G14438" s="17"/>
      <c r="H14438" s="25"/>
    </row>
    <row r="14439" spans="1:9" ht="15.75" customHeight="1" x14ac:dyDescent="0.25">
      <c r="A14439" s="17" t="inlineStr">
        <is>
          <t>Address line (redacted)</t>
        </is>
      </c>
      <c r="B14439" s="17"/>
      <c r="C14439" s="199"/>
      <c r="D14439" s="199"/>
      <c r="E14439" s="199"/>
      <c r="F14439" s="18"/>
      <c r="G14439" s="17"/>
      <c r="H14439" s="25"/>
    </row>
    <row r="14440" spans="1:9" ht="15.75" customHeight="1" x14ac:dyDescent="0.25">
      <c r="B14440" s="17"/>
      <c r="C14440" s="17"/>
      <c r="D14440" s="18"/>
      <c r="E14440" s="17"/>
      <c r="F14440" s="18"/>
      <c r="G14440" s="17"/>
      <c r="H14440" s="25"/>
    </row>
    <row r="14441" spans="1:9" ht="15.75" customHeight="1" x14ac:dyDescent="0.25">
      <c r="A14441" s="17" t="s">
        <v>34</v>
      </c>
      <c r="B14441" s="17"/>
      <c r="C14441" s="17"/>
      <c r="D14441" s="18"/>
      <c r="E14441" s="17"/>
      <c r="F14441" s="18"/>
      <c r="G14441" s="17"/>
      <c r="H14441" s="25"/>
    </row>
    <row r="14442" spans="1:9" ht="15.75" customHeight="1" x14ac:dyDescent="0.25">
      <c r="A14442" s="17" t="s">
        <v>35</v>
      </c>
      <c r="B14442" s="17"/>
      <c r="C14442" s="17"/>
      <c r="D14442" s="18"/>
      <c r="E14442" s="17"/>
      <c r="F14442" s="18"/>
      <c r="G14442" s="17"/>
      <c r="H14442" s="25"/>
    </row>
    <row r="14443" spans="1:9" ht="15.75" customHeight="1" x14ac:dyDescent="0.25">
      <c r="A14443" s="17" t="s">
        <v>36</v>
      </c>
      <c r="B14443" s="17"/>
      <c r="C14443" s="17"/>
      <c r="D14443" s="18"/>
      <c r="E14443" s="17"/>
      <c r="F14443" s="18"/>
      <c r="G14443" s="17"/>
      <c r="H14443" s="25"/>
    </row>
    <row r="14444" spans="1:9" ht="15.75" customHeight="1" x14ac:dyDescent="0.25">
      <c r="A14444" s="1105" t="s">
        <v>37</v>
      </c>
      <c r="B14444" s="1106" t="s">
        <v>38</v>
      </c>
      <c r="C14444" s="1106" t="s">
        <v>2224</v>
      </c>
      <c r="D14444" s="1107" t="s">
        <v>39</v>
      </c>
      <c r="E14444" s="1108" t="s">
        <v>40</v>
      </c>
      <c r="F14444" s="1106" t="s">
        <v>2077</v>
      </c>
      <c r="G14444" s="1109" t="s">
        <v>41</v>
      </c>
      <c r="H14444" s="1106" t="s">
        <v>42</v>
      </c>
      <c r="I14444" s="1110" t="s">
        <v>43</v>
      </c>
    </row>
    <row r="14445" spans="1:9" ht="15.75" customHeight="1" x14ac:dyDescent="0.25">
      <c r="A14445" s="524"/>
      <c r="B14445" s="1129" t="s">
        <v>44</v>
      </c>
      <c r="C14445" s="1130"/>
      <c r="D14445" s="106"/>
      <c r="E14445" s="106"/>
      <c r="F14445" s="699"/>
      <c r="G14445" s="525"/>
      <c r="H14445" s="106"/>
      <c r="I14445" s="961"/>
    </row>
    <row r="14446" spans="1:9" ht="15.75" customHeight="1" x14ac:dyDescent="0.25">
      <c r="A14446" s="524">
        <v>1</v>
      </c>
      <c r="B14446" s="651" t="s">
        <v>2183</v>
      </c>
      <c r="C14446" s="323" t="s">
        <v>407</v>
      </c>
      <c r="D14446" s="106">
        <v>10</v>
      </c>
      <c r="E14446" s="106">
        <v>5</v>
      </c>
      <c r="F14446" s="699" t="s">
        <v>2197</v>
      </c>
      <c r="G14446" s="96">
        <f>19*2</f>
      </c>
      <c r="H14446" s="106">
        <v>1</v>
      </c>
      <c r="I14446" s="961">
        <f>+H14446*G14446</f>
      </c>
    </row>
    <row r="14447" spans="1:9" ht="15.75" customHeight="1" x14ac:dyDescent="0.25">
      <c r="A14447" s="524">
        <v>2</v>
      </c>
      <c r="B14447" s="651" t="s">
        <v>2183</v>
      </c>
      <c r="C14447" s="323" t="s">
        <v>407</v>
      </c>
      <c r="D14447" s="106"/>
      <c r="E14447" s="106"/>
      <c r="F14447" s="699"/>
      <c r="G14447" s="96">
        <v>12</v>
      </c>
      <c r="H14447" s="775" t="s">
        <v>571</v>
      </c>
      <c r="I14447" s="961"/>
    </row>
    <row r="14448" spans="1:9" ht="15.75" customHeight="1" x14ac:dyDescent="0.25">
      <c r="A14448" s="524"/>
      <c r="B14448" s="651"/>
      <c r="C14448" s="323"/>
      <c r="D14448" s="106"/>
      <c r="E14448" s="106"/>
      <c r="F14448" s="1125"/>
      <c r="G14448" s="96"/>
      <c r="H14448" s="106"/>
      <c r="I14448" s="961"/>
    </row>
    <row r="14449" spans="1:9" ht="15.75" customHeight="1" x14ac:dyDescent="0.25">
      <c r="A14449" s="524"/>
      <c r="B14449" s="651"/>
      <c r="C14449" s="323"/>
      <c r="D14449" s="106"/>
      <c r="E14449" s="106"/>
      <c r="F14449" s="1125"/>
      <c r="G14449" s="96"/>
      <c r="H14449" s="842"/>
      <c r="I14449" s="961"/>
    </row>
    <row r="14450" spans="1:9" ht="15.75" customHeight="1" x14ac:dyDescent="0.25">
      <c r="A14450" s="524"/>
      <c r="B14450" s="323"/>
      <c r="C14450" s="323"/>
      <c r="D14450" s="106"/>
      <c r="E14450" s="106"/>
      <c r="F14450" s="907"/>
      <c r="G14450" s="525"/>
      <c r="H14450" s="842"/>
      <c r="I14450" s="961"/>
    </row>
    <row r="14451" spans="1:9" ht="15.75" customHeight="1" x14ac:dyDescent="0.25">
      <c r="A14451" s="524"/>
      <c r="B14451" s="323"/>
      <c r="C14451" s="323"/>
      <c r="D14451" s="106"/>
      <c r="E14451" s="106"/>
      <c r="F14451" s="907"/>
      <c r="G14451" s="525"/>
      <c r="H14451" s="842"/>
      <c r="I14451" s="961"/>
    </row>
    <row r="14452" spans="1:9" ht="15.75" customHeight="1" x14ac:dyDescent="0.25">
      <c r="A14452" s="524"/>
      <c r="B14452" s="651"/>
      <c r="C14452" s="323"/>
      <c r="D14452" s="106"/>
      <c r="E14452" s="106"/>
      <c r="F14452" s="1125"/>
      <c r="G14452" s="96"/>
      <c r="H14452" s="106"/>
      <c r="I14452" s="961"/>
    </row>
    <row r="14453" spans="1:9" ht="15.75" customHeight="1" x14ac:dyDescent="0.25">
      <c r="A14453" s="524"/>
      <c r="B14453" s="651"/>
      <c r="C14453" s="323"/>
      <c r="D14453" s="106"/>
      <c r="E14453" s="106"/>
      <c r="F14453" s="1125"/>
      <c r="G14453" s="96"/>
      <c r="H14453" s="842"/>
      <c r="I14453" s="961"/>
    </row>
    <row r="14454" spans="1:9" ht="15.75" customHeight="1" x14ac:dyDescent="0.25">
      <c r="A14454" s="524"/>
      <c r="B14454" s="323"/>
      <c r="C14454" s="323"/>
      <c r="D14454" s="247"/>
      <c r="E14454" s="106"/>
      <c r="F14454" s="907"/>
      <c r="G14454" s="679"/>
      <c r="H14454" s="842"/>
      <c r="I14454" s="961"/>
    </row>
    <row r="14455" spans="1:9" ht="15.75" customHeight="1" x14ac:dyDescent="0.25">
      <c r="A14455" s="524"/>
      <c r="B14455" s="651"/>
      <c r="C14455" s="323"/>
      <c r="D14455" s="247"/>
      <c r="E14455" s="106"/>
      <c r="F14455" s="1125"/>
      <c r="G14455" s="679"/>
      <c r="H14455" s="106"/>
      <c r="I14455" s="961"/>
    </row>
    <row r="14456" spans="1:9" ht="15.75" customHeight="1" x14ac:dyDescent="0.25">
      <c r="A14456" s="524"/>
      <c r="B14456" s="651"/>
      <c r="C14456" s="247"/>
      <c r="D14456" s="247"/>
      <c r="E14456" s="247"/>
      <c r="F14456" s="679"/>
      <c r="G14456" s="679"/>
      <c r="H14456" s="247"/>
      <c r="I14456" s="730"/>
    </row>
    <row r="14457" spans="1:9" ht="15.75" customHeight="1" x14ac:dyDescent="0.25">
      <c r="A14457" s="116"/>
      <c r="B14457" s="117"/>
      <c r="C14457" s="118" t="s">
        <v>58</v>
      </c>
      <c r="D14457" s="121">
        <f>SUM(D14446:D14456)</f>
      </c>
      <c r="E14457" s="119"/>
      <c r="F14457" s="1113"/>
      <c r="G14457" s="119"/>
      <c r="H14457" s="120"/>
      <c r="I14457" s="121">
        <f>SUM(I14446:I14456)</f>
      </c>
    </row>
    <row r="14458" spans="1:9" ht="15.75" customHeight="1" x14ac:dyDescent="0.25">
      <c r="A14458" s="1114"/>
      <c r="B14458" s="1115"/>
      <c r="C14458" s="1116"/>
      <c r="D14458" s="1117"/>
      <c r="E14458" s="1116"/>
      <c r="F14458" s="1116"/>
      <c r="G14458" s="1116"/>
      <c r="H14458" s="1118"/>
      <c r="I14458" s="897"/>
    </row>
    <row r="14459" spans="1:9" ht="15.75" customHeight="1" x14ac:dyDescent="0.25">
      <c r="A14459" s="1119" t="s">
        <v>72</v>
      </c>
      <c r="B14459" s="1119"/>
      <c r="C14459" s="1119"/>
      <c r="D14459" s="1119"/>
      <c r="E14459" s="76" t="s">
        <v>60</v>
      </c>
      <c r="F14459" s="1119"/>
      <c r="G14459" s="1119"/>
      <c r="H14459" s="1119"/>
    </row>
    <row r="14460" spans="1:9" ht="15.75" customHeight="1" x14ac:dyDescent="0.25">
      <c r="A14460" s="76"/>
      <c r="B14460" s="909"/>
      <c r="C14460" s="909"/>
      <c r="D14460" s="910"/>
      <c r="E14460" s="76"/>
      <c r="F14460" s="76"/>
      <c r="G14460" s="17"/>
      <c r="H14460" s="25"/>
    </row>
    <row r="14461" spans="1:9" ht="15.75" customHeight="1" x14ac:dyDescent="0.25">
      <c r="A14461" s="76"/>
      <c r="B14461" s="909"/>
      <c r="C14461" s="909"/>
      <c r="D14461" s="910"/>
      <c r="E14461" s="76" t="s">
        <v>61</v>
      </c>
      <c r="F14461" s="76"/>
      <c r="G14461" s="17"/>
      <c r="H14461" s="25"/>
    </row>
    <row r="14462" spans="1:9" ht="15.75" customHeight="1" x14ac:dyDescent="0.25">
      <c r="A14462" s="76"/>
      <c r="B14462" s="909"/>
      <c r="C14462" s="909"/>
      <c r="D14462" s="910"/>
      <c r="E14462" s="76"/>
      <c r="F14462" s="76"/>
      <c r="G14462" s="17"/>
      <c r="H14462" s="25"/>
    </row>
    <row r="14463" spans="1:9" ht="15.75" customHeight="1" x14ac:dyDescent="0.25">
      <c r="A14463" s="76"/>
      <c r="B14463" s="909"/>
      <c r="C14463" s="909"/>
      <c r="D14463" s="910"/>
      <c r="E14463" s="76"/>
      <c r="F14463" s="76"/>
      <c r="G14463" s="17"/>
      <c r="H14463" s="25"/>
    </row>
    <row r="14464" spans="1:9" ht="15.75" customHeight="1" x14ac:dyDescent="0.25">
      <c r="A14464" s="76"/>
      <c r="B14464" s="909"/>
      <c r="C14464" s="909"/>
      <c r="D14464" s="910"/>
      <c r="E14464" s="76"/>
      <c r="F14464" s="76"/>
      <c r="G14464" s="17"/>
      <c r="H14464" s="25"/>
    </row>
    <row r="14465" spans="1:9" ht="15.75" customHeight="1" x14ac:dyDescent="0.25">
      <c r="A14465" s="76"/>
      <c r="B14465" s="909"/>
      <c r="C14465" s="909"/>
      <c r="D14465" s="910"/>
      <c r="E14465" s="76"/>
      <c r="F14465" s="76"/>
      <c r="G14465" s="17"/>
      <c r="H14465" s="25"/>
    </row>
    <row r="14466" spans="1:9" ht="15.75" customHeight="1" x14ac:dyDescent="0.25">
      <c r="A14466" s="76"/>
      <c r="B14466" s="909"/>
      <c r="C14466" s="909"/>
      <c r="D14466" s="910"/>
      <c r="E14466" s="76"/>
      <c r="F14466" s="76"/>
      <c r="G14466" s="17"/>
      <c r="H14466" s="25"/>
    </row>
    <row r="14467" spans="1:9" ht="15.75" customHeight="1" x14ac:dyDescent="0.25">
      <c r="A14467" s="76"/>
      <c r="B14467" s="909"/>
      <c r="C14467" s="909"/>
      <c r="D14467" s="910"/>
      <c r="E14467" s="76"/>
      <c r="F14467" s="76"/>
      <c r="G14467" s="17"/>
      <c r="H14467" s="25"/>
    </row>
    <row r="14468" spans="1:9" ht="15.75" customHeight="1" x14ac:dyDescent="0.25">
      <c r="A14468" s="76"/>
      <c r="B14468" s="909"/>
      <c r="C14468" s="909"/>
      <c r="D14468" s="910"/>
      <c r="E14468" s="76"/>
      <c r="F14468" s="76"/>
      <c r="G14468" s="17"/>
      <c r="H14468" s="25"/>
    </row>
    <row r="14469" spans="1:9" ht="15.75" customHeight="1" x14ac:dyDescent="0.25">
      <c r="A14469" s="76"/>
      <c r="B14469" s="909"/>
      <c r="C14469" s="909"/>
      <c r="D14469" s="910"/>
      <c r="E14469" s="76"/>
      <c r="F14469" s="76"/>
      <c r="G14469" s="17"/>
      <c r="H14469" s="25"/>
    </row>
    <row r="14470" spans="1:9" ht="15.75" customHeight="1" x14ac:dyDescent="0.25">
      <c r="A14470" s="76"/>
      <c r="B14470" s="909"/>
      <c r="C14470" s="909"/>
      <c r="D14470" s="910"/>
      <c r="E14470" s="76"/>
      <c r="F14470" s="76"/>
      <c r="G14470" s="17"/>
      <c r="H14470" s="25"/>
    </row>
    <row r="14471" spans="1:9" ht="15.75" customHeight="1" x14ac:dyDescent="0.25">
      <c r="A14471" s="76"/>
      <c r="B14471" s="909"/>
      <c r="C14471" s="909"/>
      <c r="D14471" s="910"/>
      <c r="E14471" s="76"/>
      <c r="F14471" s="76"/>
      <c r="G14471" s="17"/>
      <c r="H14471" s="25"/>
    </row>
    <row r="14472" spans="1:9" ht="15.75" customHeight="1" x14ac:dyDescent="0.25">
      <c r="A14472" s="76"/>
      <c r="B14472" s="909"/>
      <c r="C14472" s="909"/>
      <c r="D14472" s="910"/>
      <c r="E14472" s="76"/>
      <c r="F14472" s="76"/>
      <c r="G14472" s="17"/>
      <c r="H14472" s="25"/>
    </row>
    <row r="14473" spans="1:9" ht="15.75" customHeight="1" x14ac:dyDescent="0.25">
      <c r="A14473" s="76"/>
      <c r="B14473" s="909"/>
      <c r="C14473" s="909"/>
      <c r="D14473" s="910"/>
      <c r="E14473" s="76"/>
      <c r="F14473" s="76"/>
      <c r="G14473" s="17"/>
      <c r="H14473" s="25"/>
    </row>
    <row r="14474" spans="1:9" ht="15.75" customHeight="1" x14ac:dyDescent="0.25">
      <c r="A14474" s="76"/>
      <c r="B14474" s="909"/>
      <c r="C14474" s="909"/>
      <c r="D14474" s="910"/>
      <c r="E14474" s="76"/>
      <c r="F14474" s="76"/>
      <c r="G14474" s="17"/>
      <c r="H14474" s="25"/>
    </row>
    <row r="14475" spans="1:9" ht="15.75" customHeight="1" x14ac:dyDescent="0.25">
      <c r="A14475" s="76"/>
      <c r="B14475" s="909"/>
      <c r="C14475" s="909"/>
      <c r="D14475" s="910"/>
      <c r="E14475" s="76"/>
      <c r="F14475" s="76"/>
      <c r="G14475" s="17"/>
      <c r="H14475" s="25"/>
    </row>
    <row r="14476" spans="1:9" ht="15.75" customHeight="1" x14ac:dyDescent="0.25">
      <c r="A14476" s="76"/>
      <c r="B14476" s="909"/>
      <c r="C14476" s="909"/>
      <c r="D14476" s="910"/>
      <c r="E14476" s="76"/>
      <c r="F14476" s="76"/>
      <c r="G14476" s="17"/>
      <c r="H14476" s="25"/>
    </row>
    <row r="14477" spans="1:9" ht="15.75" customHeight="1" x14ac:dyDescent="0.25">
      <c r="A14477" s="76"/>
      <c r="B14477" s="909"/>
      <c r="C14477" s="909"/>
      <c r="D14477" s="910"/>
      <c r="E14477" s="76"/>
      <c r="F14477" s="76"/>
      <c r="G14477" s="17"/>
      <c r="H14477" s="25"/>
    </row>
    <row r="14478" spans="1:9" ht="15.75" customHeight="1" x14ac:dyDescent="0.25">
      <c r="A14478" s="76"/>
      <c r="B14478" s="909"/>
      <c r="C14478" s="909"/>
      <c r="D14478" s="910"/>
      <c r="E14478" s="76"/>
      <c r="F14478" s="76"/>
      <c r="G14478" s="17"/>
      <c r="H14478" s="25"/>
    </row>
    <row r="14479" spans="1:9" ht="15.75" customHeight="1" x14ac:dyDescent="0.25">
      <c r="A14479" s="36" t="s">
        <v>21</v>
      </c>
      <c r="B14479" s="36"/>
      <c r="C14479" s="36"/>
      <c r="D14479" s="36"/>
      <c r="E14479" s="36"/>
      <c r="F14479" s="36"/>
      <c r="G14479" s="36"/>
      <c r="H14479" s="36"/>
      <c r="I14479" s="36"/>
    </row>
    <row r="14480" spans="1:9" ht="15.75" customHeight="1" x14ac:dyDescent="0.25">
      <c r="A14480" s="17" t="s">
        <v>28</v>
      </c>
      <c r="B14480" s="17"/>
      <c r="C14480" s="17"/>
      <c r="D14480" s="18"/>
      <c r="E14480" s="17"/>
      <c r="H14480" s="9"/>
    </row>
    <row r="14481" spans="1:9" ht="15.75" customHeight="1" x14ac:dyDescent="0.3">
      <c r="A14481" s="17" t="inlineStr">
        <is>
          <t>Dealer-004</t>
        </is>
      </c>
      <c r="B14481" s="87"/>
      <c r="C14481" s="17"/>
      <c r="D14481" s="18"/>
      <c r="E14481" s="17"/>
      <c r="G14481" s="19" t="s">
        <v>24</v>
      </c>
      <c r="H14481" s="21" t="s">
        <v>1733</v>
      </c>
    </row>
    <row r="14482" spans="1:9" ht="15.75" customHeight="1" x14ac:dyDescent="0.3">
      <c r="A14482" s="17" t="inlineStr">
        <is>
          <t>Address line (redacted)</t>
        </is>
      </c>
      <c r="B14482" s="87"/>
      <c r="C14482" s="1128"/>
      <c r="D14482" s="1128"/>
      <c r="E14482" s="1128"/>
      <c r="G14482" s="19" t="s">
        <v>29</v>
      </c>
      <c r="H14482" s="17" t="s">
        <v>1738</v>
      </c>
    </row>
    <row r="14483" spans="1:9" ht="15.75" customHeight="1" x14ac:dyDescent="0.3">
      <c r="A14483" s="17" t="inlineStr">
        <is>
          <t>Address line (redacted)</t>
        </is>
      </c>
      <c r="B14483" s="87"/>
      <c r="C14483" s="1128"/>
      <c r="D14483" s="1128"/>
      <c r="E14483" s="1128"/>
      <c r="F14483" s="18"/>
      <c r="G14483" s="17"/>
      <c r="H14483" s="25"/>
    </row>
    <row r="14484" spans="1:9" ht="15.75" customHeight="1" x14ac:dyDescent="0.25">
      <c r="A14484" s="17"/>
      <c r="C14484" s="1128"/>
      <c r="D14484" s="1128"/>
      <c r="E14484" s="1128"/>
      <c r="F14484" s="18"/>
      <c r="G14484" s="17"/>
      <c r="H14484" s="25"/>
    </row>
    <row r="14485" spans="1:9" ht="15.75" customHeight="1" x14ac:dyDescent="0.25">
      <c r="A14485" s="17"/>
      <c r="C14485" s="1128"/>
      <c r="D14485" s="1128"/>
      <c r="E14485" s="1128"/>
      <c r="F14485" s="18"/>
      <c r="G14485" s="17"/>
      <c r="H14485" s="25"/>
    </row>
    <row r="14486" spans="1:9" ht="15.75" customHeight="1" x14ac:dyDescent="0.25">
      <c r="A14486" s="17" t="s">
        <v>34</v>
      </c>
      <c r="B14486" s="17"/>
      <c r="C14486" s="17"/>
      <c r="D14486" s="18"/>
      <c r="E14486" s="17"/>
      <c r="F14486" s="18"/>
      <c r="G14486" s="17"/>
      <c r="H14486" s="25"/>
    </row>
    <row r="14487" spans="1:9" ht="15.75" customHeight="1" x14ac:dyDescent="0.25">
      <c r="A14487" s="17" t="s">
        <v>35</v>
      </c>
      <c r="B14487" s="17"/>
      <c r="C14487" s="17"/>
      <c r="D14487" s="18"/>
      <c r="E14487" s="17"/>
      <c r="F14487" s="18"/>
      <c r="G14487" s="17"/>
      <c r="H14487" s="25"/>
    </row>
    <row r="14488" spans="1:9" ht="15.75" customHeight="1" x14ac:dyDescent="0.25">
      <c r="A14488" s="17" t="s">
        <v>36</v>
      </c>
      <c r="B14488" s="17"/>
      <c r="C14488" s="17"/>
      <c r="D14488" s="18"/>
      <c r="E14488" s="17"/>
      <c r="F14488" s="18"/>
      <c r="G14488" s="17"/>
      <c r="H14488" s="25"/>
    </row>
    <row r="14489" spans="1:9" ht="15.75" customHeight="1" x14ac:dyDescent="0.25">
      <c r="A14489" s="1105" t="s">
        <v>37</v>
      </c>
      <c r="B14489" s="1106" t="s">
        <v>38</v>
      </c>
      <c r="C14489" s="1106" t="s">
        <v>2224</v>
      </c>
      <c r="D14489" s="1107" t="s">
        <v>39</v>
      </c>
      <c r="E14489" s="1108" t="s">
        <v>40</v>
      </c>
      <c r="F14489" s="1106" t="s">
        <v>2077</v>
      </c>
      <c r="G14489" s="1109" t="s">
        <v>41</v>
      </c>
      <c r="H14489" s="1106" t="s">
        <v>42</v>
      </c>
      <c r="I14489" s="1110" t="s">
        <v>43</v>
      </c>
    </row>
    <row r="14490" spans="1:9" ht="15.75" customHeight="1" x14ac:dyDescent="0.25">
      <c r="A14490" s="524"/>
      <c r="B14490" s="1129" t="s">
        <v>646</v>
      </c>
      <c r="C14490" s="1130"/>
      <c r="D14490" s="247"/>
      <c r="E14490" s="247"/>
      <c r="F14490" s="679"/>
      <c r="G14490" s="732"/>
      <c r="H14490" s="731"/>
      <c r="I14490" s="730"/>
    </row>
    <row r="14491" spans="1:9" ht="15.75" customHeight="1" x14ac:dyDescent="0.25">
      <c r="A14491" s="524">
        <v>1</v>
      </c>
      <c r="B14491" s="651" t="s">
        <v>547</v>
      </c>
      <c r="C14491" s="322"/>
      <c r="D14491" s="247">
        <v>2</v>
      </c>
      <c r="E14491" s="247">
        <v>100</v>
      </c>
      <c r="F14491" s="1131" t="s">
        <v>2186</v>
      </c>
      <c r="G14491" s="731">
        <f>95*2</f>
      </c>
      <c r="H14491" s="731">
        <v>1</v>
      </c>
      <c r="I14491" s="961">
        <f>+H14491*G14491</f>
      </c>
    </row>
    <row r="14492" spans="1:9" ht="15.75" customHeight="1" x14ac:dyDescent="0.25">
      <c r="A14492" s="524">
        <v>2</v>
      </c>
      <c r="B14492" s="651" t="s">
        <v>547</v>
      </c>
      <c r="C14492" s="1247"/>
      <c r="D14492" s="247"/>
      <c r="E14492" s="247"/>
      <c r="F14492" s="1131"/>
      <c r="G14492" s="731">
        <v>10</v>
      </c>
      <c r="H14492" s="847" t="s">
        <v>571</v>
      </c>
      <c r="I14492" s="1085"/>
    </row>
    <row r="14493" spans="1:9" ht="15.75" customHeight="1" x14ac:dyDescent="0.25">
      <c r="A14493" s="524"/>
      <c r="B14493" s="1129" t="s">
        <v>44</v>
      </c>
      <c r="C14493" s="1130"/>
      <c r="D14493" s="247"/>
      <c r="E14493" s="247"/>
      <c r="F14493" s="1131"/>
      <c r="G14493" s="731"/>
      <c r="H14493" s="731"/>
      <c r="I14493" s="1085"/>
    </row>
    <row r="14494" spans="1:9" ht="15.75" customHeight="1" x14ac:dyDescent="0.25">
      <c r="A14494" s="524">
        <v>3</v>
      </c>
      <c r="B14494" s="651" t="s">
        <v>2183</v>
      </c>
      <c r="C14494" s="323" t="s">
        <v>407</v>
      </c>
      <c r="D14494" s="106">
        <v>5</v>
      </c>
      <c r="E14494" s="106">
        <v>5</v>
      </c>
      <c r="F14494" s="699" t="s">
        <v>2197</v>
      </c>
      <c r="G14494" s="96">
        <v>19</v>
      </c>
      <c r="H14494" s="106">
        <v>1</v>
      </c>
      <c r="I14494" s="961">
        <f>+H14494*G14494</f>
      </c>
    </row>
    <row r="14495" spans="1:9" ht="15.75" customHeight="1" x14ac:dyDescent="0.25">
      <c r="A14495" s="524">
        <v>4</v>
      </c>
      <c r="B14495" s="651" t="s">
        <v>2183</v>
      </c>
      <c r="C14495" s="323" t="s">
        <v>407</v>
      </c>
      <c r="D14495" s="106"/>
      <c r="E14495" s="106"/>
      <c r="F14495" s="699"/>
      <c r="G14495" s="96">
        <v>6</v>
      </c>
      <c r="H14495" s="775" t="s">
        <v>571</v>
      </c>
      <c r="I14495" s="961"/>
    </row>
    <row r="14496" spans="1:9" ht="15.75" customHeight="1" x14ac:dyDescent="0.25">
      <c r="A14496" s="524">
        <v>5</v>
      </c>
      <c r="B14496" s="651" t="s">
        <v>1977</v>
      </c>
      <c r="C14496" s="323" t="s">
        <v>403</v>
      </c>
      <c r="D14496" s="106">
        <v>5</v>
      </c>
      <c r="E14496" s="106">
        <v>5</v>
      </c>
      <c r="F14496" s="699" t="s">
        <v>2079</v>
      </c>
      <c r="G14496" s="525">
        <v>21</v>
      </c>
      <c r="H14496" s="655">
        <v>1</v>
      </c>
      <c r="I14496" s="725">
        <f>+H14496*G14496</f>
      </c>
    </row>
    <row r="14497" spans="1:9" ht="15.75" customHeight="1" x14ac:dyDescent="0.25">
      <c r="A14497" s="524">
        <v>6</v>
      </c>
      <c r="B14497" s="651" t="s">
        <v>1977</v>
      </c>
      <c r="C14497" s="323" t="s">
        <v>403</v>
      </c>
      <c r="D14497" s="106"/>
      <c r="E14497" s="106"/>
      <c r="F14497" s="1212"/>
      <c r="G14497" s="525">
        <v>4</v>
      </c>
      <c r="H14497" s="775" t="s">
        <v>571</v>
      </c>
      <c r="I14497" s="725"/>
    </row>
    <row r="14498" spans="1:9" ht="15.75" customHeight="1" x14ac:dyDescent="0.25">
      <c r="A14498" s="524"/>
      <c r="B14498" s="651"/>
      <c r="C14498" s="387"/>
      <c r="D14498" s="106"/>
      <c r="E14498" s="106"/>
      <c r="F14498" s="1135"/>
      <c r="G14498" s="679"/>
      <c r="H14498" s="915"/>
      <c r="I14498" s="683"/>
    </row>
    <row r="14499" spans="1:9" ht="15.75" customHeight="1" x14ac:dyDescent="0.25">
      <c r="A14499" s="524"/>
      <c r="B14499" s="651"/>
      <c r="C14499" s="387"/>
      <c r="D14499" s="106"/>
      <c r="E14499" s="106"/>
      <c r="F14499" s="1135"/>
      <c r="G14499" s="679"/>
      <c r="H14499" s="915"/>
      <c r="I14499" s="683"/>
    </row>
    <row r="14500" spans="1:9" ht="15.75" customHeight="1" x14ac:dyDescent="0.25">
      <c r="A14500" s="524"/>
      <c r="B14500" s="651"/>
      <c r="C14500" s="387"/>
      <c r="D14500" s="106"/>
      <c r="E14500" s="106"/>
      <c r="F14500" s="1135"/>
      <c r="G14500" s="679"/>
      <c r="H14500" s="915"/>
      <c r="I14500" s="683"/>
    </row>
    <row r="14501" spans="1:9" ht="15.75" customHeight="1" x14ac:dyDescent="0.25">
      <c r="A14501" s="524"/>
      <c r="B14501" s="651"/>
      <c r="C14501" s="387"/>
      <c r="D14501" s="106"/>
      <c r="E14501" s="106"/>
      <c r="F14501" s="1135"/>
      <c r="G14501" s="679"/>
      <c r="H14501" s="915"/>
      <c r="I14501" s="683"/>
    </row>
    <row r="14502" spans="1:9" ht="15.75" customHeight="1" x14ac:dyDescent="0.25">
      <c r="A14502" s="524"/>
      <c r="B14502" s="651"/>
      <c r="C14502" s="387"/>
      <c r="D14502" s="106"/>
      <c r="E14502" s="106"/>
      <c r="F14502" s="1135"/>
      <c r="G14502" s="679"/>
      <c r="H14502" s="915"/>
      <c r="I14502" s="683"/>
    </row>
    <row r="14503" spans="1:9" ht="15.75" customHeight="1" x14ac:dyDescent="0.25">
      <c r="A14503" s="524"/>
      <c r="B14503" s="651"/>
      <c r="C14503" s="387"/>
      <c r="D14503" s="106"/>
      <c r="E14503" s="106"/>
      <c r="F14503" s="1135"/>
      <c r="G14503" s="679"/>
      <c r="H14503" s="915"/>
      <c r="I14503" s="683"/>
    </row>
    <row r="14504" spans="1:9" ht="15.75" customHeight="1" x14ac:dyDescent="0.25">
      <c r="A14504" s="524"/>
      <c r="B14504" s="651"/>
      <c r="C14504" s="247"/>
      <c r="D14504" s="106"/>
      <c r="E14504" s="106"/>
      <c r="F14504" s="525"/>
      <c r="G14504" s="732"/>
      <c r="H14504" s="731"/>
      <c r="I14504" s="730"/>
    </row>
    <row r="14505" spans="1:9" ht="15.75" customHeight="1" x14ac:dyDescent="0.25">
      <c r="A14505" s="524"/>
      <c r="B14505" s="651"/>
      <c r="C14505" s="247"/>
      <c r="D14505" s="247"/>
      <c r="E14505" s="247"/>
      <c r="F14505" s="679"/>
      <c r="G14505" s="732"/>
      <c r="H14505" s="731"/>
      <c r="I14505" s="730"/>
    </row>
    <row r="14506" spans="1:9" ht="15.75" customHeight="1" x14ac:dyDescent="0.25">
      <c r="A14506" s="524"/>
      <c r="B14506" s="651"/>
      <c r="C14506" s="247"/>
      <c r="D14506" s="247"/>
      <c r="E14506" s="247"/>
      <c r="F14506" s="679"/>
      <c r="G14506" s="679"/>
      <c r="H14506" s="247"/>
      <c r="I14506" s="730"/>
    </row>
    <row r="14507" spans="1:9" ht="15.75" customHeight="1" x14ac:dyDescent="0.25">
      <c r="A14507" s="116"/>
      <c r="B14507" s="117"/>
      <c r="C14507" s="118" t="s">
        <v>58</v>
      </c>
      <c r="D14507" s="121">
        <f>SUM(D14491:D14506)</f>
      </c>
      <c r="E14507" s="119"/>
      <c r="F14507" s="1113"/>
      <c r="G14507" s="119"/>
      <c r="H14507" s="120"/>
      <c r="I14507" s="121">
        <f>SUM(I14491:I14506)</f>
      </c>
    </row>
    <row r="14508" spans="1:9" ht="15.75" customHeight="1" x14ac:dyDescent="0.25">
      <c r="A14508" s="1114"/>
      <c r="B14508" s="1115"/>
      <c r="C14508" s="1116"/>
      <c r="D14508" s="1117"/>
      <c r="E14508" s="1116"/>
      <c r="F14508" s="1116"/>
      <c r="G14508" s="1116"/>
      <c r="H14508" s="1118"/>
      <c r="I14508" s="897"/>
    </row>
    <row r="14509" spans="1:9" ht="15.75" customHeight="1" x14ac:dyDescent="0.25">
      <c r="A14509" s="1119" t="s">
        <v>72</v>
      </c>
      <c r="B14509" s="1119"/>
      <c r="C14509" s="1119"/>
      <c r="D14509" s="1119"/>
      <c r="E14509" s="1119"/>
      <c r="F14509" s="1119"/>
      <c r="G14509" s="1119"/>
      <c r="H14509" s="1119"/>
    </row>
    <row r="14510" spans="1:9" ht="15.75" customHeight="1" x14ac:dyDescent="0.25">
      <c r="A14510" s="76"/>
      <c r="B14510" s="909"/>
      <c r="C14510" s="909"/>
      <c r="D14510" s="910"/>
      <c r="E14510" s="76" t="s">
        <v>60</v>
      </c>
      <c r="F14510" s="76"/>
      <c r="G14510" s="17"/>
      <c r="H14510" s="25"/>
    </row>
    <row r="14511" spans="1:9" ht="15.75" customHeight="1" x14ac:dyDescent="0.25">
      <c r="A14511" s="76"/>
      <c r="B14511" s="909"/>
      <c r="C14511" s="909"/>
      <c r="D14511" s="910"/>
      <c r="E14511" s="76"/>
      <c r="F14511" s="76"/>
      <c r="G14511" s="17"/>
      <c r="H14511" s="25"/>
    </row>
    <row r="14512" spans="1:9" ht="15.75" customHeight="1" x14ac:dyDescent="0.25">
      <c r="A14512" s="76"/>
      <c r="B14512" s="909"/>
      <c r="C14512" s="909"/>
      <c r="D14512" s="910"/>
      <c r="E14512" s="76"/>
      <c r="F14512" s="76"/>
      <c r="G14512" s="17"/>
      <c r="H14512" s="25"/>
    </row>
    <row r="14513" spans="1:9" ht="15.75" customHeight="1" x14ac:dyDescent="0.25">
      <c r="A14513" s="76"/>
      <c r="B14513" s="909"/>
      <c r="C14513" s="909"/>
      <c r="D14513" s="910"/>
      <c r="E14513" s="76" t="s">
        <v>61</v>
      </c>
      <c r="F14513" s="76"/>
      <c r="G14513" s="17"/>
      <c r="H14513" s="25"/>
    </row>
    <row r="14514" spans="1:9" ht="15.75" customHeight="1" x14ac:dyDescent="0.25">
      <c r="D14514" s="9"/>
      <c r="H14514" s="9"/>
    </row>
    <row r="14515" spans="1:9" ht="15.75" customHeight="1" x14ac:dyDescent="0.25">
      <c r="D14515" s="9"/>
      <c r="H14515" s="9"/>
    </row>
    <row r="14516" spans="1:9" ht="15.75" customHeight="1" x14ac:dyDescent="0.25">
      <c r="D14516" s="9"/>
      <c r="H14516" s="9"/>
    </row>
    <row r="14517" spans="1:9" ht="15.75" customHeight="1" x14ac:dyDescent="0.25">
      <c r="D14517" s="9"/>
      <c r="H14517" s="9"/>
    </row>
    <row r="14518" spans="1:9" ht="15.75" customHeight="1" x14ac:dyDescent="0.25">
      <c r="D14518" s="9"/>
      <c r="H14518" s="9"/>
    </row>
    <row r="14519" spans="1:9" ht="15.75" customHeight="1" x14ac:dyDescent="0.25">
      <c r="D14519" s="9"/>
      <c r="H14519" s="9"/>
    </row>
    <row r="14520" spans="1:9" ht="15.75" customHeight="1" x14ac:dyDescent="0.25">
      <c r="D14520" s="9"/>
      <c r="H14520" s="9"/>
    </row>
    <row r="14521" spans="1:9" ht="15.75" customHeight="1" x14ac:dyDescent="0.25">
      <c r="D14521" s="9"/>
      <c r="H14521" s="9"/>
    </row>
    <row r="14522" spans="1:9" ht="15.75" customHeight="1" x14ac:dyDescent="0.25">
      <c r="D14522" s="9"/>
      <c r="H14522" s="9"/>
    </row>
    <row r="14523" spans="1:9" ht="15.75" customHeight="1" x14ac:dyDescent="0.25">
      <c r="D14523" s="9"/>
      <c r="H14523" s="9"/>
    </row>
    <row r="14524" spans="1:9" ht="15.75" customHeight="1" x14ac:dyDescent="0.25">
      <c r="A14524" s="36" t="s">
        <v>2296</v>
      </c>
      <c r="B14524" s="36"/>
      <c r="C14524" s="36"/>
      <c r="D14524" s="36"/>
      <c r="E14524" s="36"/>
      <c r="F14524" s="36"/>
      <c r="G14524" s="36"/>
      <c r="H14524" s="36"/>
      <c r="I14524" s="36"/>
    </row>
    <row r="14525" spans="1:9" ht="15.75" customHeight="1" x14ac:dyDescent="0.25">
      <c r="A14525" s="1199"/>
      <c r="D14525" s="9"/>
      <c r="H14525" s="9"/>
    </row>
    <row r="14526" spans="1:9" ht="15.75" customHeight="1" x14ac:dyDescent="0.25">
      <c r="A14526" s="17" t="s">
        <v>28</v>
      </c>
      <c r="B14526" s="17"/>
      <c r="C14526" s="86"/>
      <c r="D14526" s="18"/>
      <c r="E14526" s="17"/>
      <c r="G14526" s="19" t="s">
        <v>24</v>
      </c>
      <c r="H14526" s="21" t="s">
        <v>1742</v>
      </c>
    </row>
    <row r="14527" spans="1:9" ht="15.75" customHeight="1" x14ac:dyDescent="0.25">
      <c r="A14527" s="17" t="inlineStr">
        <is>
          <t>Dealer-033</t>
        </is>
      </c>
      <c r="B14527" s="17"/>
      <c r="C14527" s="86"/>
      <c r="D14527" s="18"/>
      <c r="E14527" s="17"/>
      <c r="G14527" s="19" t="s">
        <v>29</v>
      </c>
      <c r="H14527" s="17" t="s">
        <v>1743</v>
      </c>
    </row>
    <row r="14528" spans="1:9" ht="15.75" customHeight="1" x14ac:dyDescent="0.25">
      <c r="A14528" s="6" t="inlineStr">
        <is>
          <t>Address line (redacted)</t>
        </is>
      </c>
      <c r="B14528" s="17"/>
      <c r="C14528" s="138"/>
      <c r="D14528" s="138"/>
      <c r="E14528" s="138"/>
      <c r="F14528" s="18"/>
      <c r="G14528" s="17"/>
      <c r="H14528" s="25"/>
    </row>
    <row r="14529" spans="1:9" ht="15.75" customHeight="1" x14ac:dyDescent="0.25">
      <c r="A14529" s="17" t="inlineStr">
        <is>
          <t>Address line (redacted)</t>
        </is>
      </c>
      <c r="B14529" s="17"/>
      <c r="C14529" s="138"/>
      <c r="D14529" s="138"/>
      <c r="E14529" s="138"/>
      <c r="F14529" s="18"/>
      <c r="G14529" s="17"/>
      <c r="H14529" s="25"/>
    </row>
    <row r="14530" spans="1:9" ht="15.75" customHeight="1" x14ac:dyDescent="0.25">
      <c r="A14530" s="17" t="inlineStr">
        <is>
          <t>Address line (redacted)</t>
        </is>
      </c>
      <c r="B14530" s="17"/>
      <c r="C14530" s="199"/>
      <c r="D14530" s="199"/>
      <c r="E14530" s="199"/>
      <c r="F14530" s="18"/>
      <c r="G14530" s="17"/>
      <c r="H14530" s="25"/>
    </row>
    <row r="14531" spans="1:9" ht="15.75" customHeight="1" x14ac:dyDescent="0.25">
      <c r="B14531" s="17"/>
      <c r="C14531" s="17"/>
      <c r="D14531" s="18"/>
      <c r="E14531" s="17"/>
      <c r="F14531" s="18"/>
      <c r="G14531" s="17"/>
      <c r="H14531" s="25"/>
    </row>
    <row r="14532" spans="1:9" ht="15.75" customHeight="1" x14ac:dyDescent="0.25">
      <c r="A14532" s="17" t="s">
        <v>34</v>
      </c>
      <c r="B14532" s="17"/>
      <c r="C14532" s="17"/>
      <c r="D14532" s="18"/>
      <c r="E14532" s="17"/>
      <c r="F14532" s="18"/>
      <c r="G14532" s="17"/>
      <c r="H14532" s="25"/>
    </row>
    <row r="14533" spans="1:9" ht="15.75" customHeight="1" x14ac:dyDescent="0.25">
      <c r="A14533" s="17" t="s">
        <v>35</v>
      </c>
      <c r="B14533" s="17"/>
      <c r="C14533" s="17"/>
      <c r="D14533" s="18"/>
      <c r="E14533" s="17"/>
      <c r="F14533" s="18"/>
      <c r="G14533" s="17"/>
      <c r="H14533" s="25"/>
    </row>
    <row r="14534" spans="1:9" ht="15.75" customHeight="1" x14ac:dyDescent="0.25">
      <c r="A14534" s="17" t="s">
        <v>36</v>
      </c>
      <c r="B14534" s="17"/>
      <c r="C14534" s="17"/>
      <c r="D14534" s="18"/>
      <c r="E14534" s="17"/>
      <c r="F14534" s="18"/>
      <c r="G14534" s="17"/>
      <c r="H14534" s="25"/>
    </row>
    <row r="14535" spans="1:9" ht="15.75" customHeight="1" x14ac:dyDescent="0.25">
      <c r="A14535" s="1105" t="s">
        <v>37</v>
      </c>
      <c r="B14535" s="1106" t="s">
        <v>38</v>
      </c>
      <c r="C14535" s="1106" t="s">
        <v>2224</v>
      </c>
      <c r="D14535" s="1107" t="s">
        <v>39</v>
      </c>
      <c r="E14535" s="1108" t="s">
        <v>40</v>
      </c>
      <c r="F14535" s="1106" t="s">
        <v>2077</v>
      </c>
      <c r="G14535" s="1109" t="s">
        <v>41</v>
      </c>
      <c r="H14535" s="1106" t="s">
        <v>42</v>
      </c>
      <c r="I14535" s="1110" t="s">
        <v>43</v>
      </c>
    </row>
    <row r="14536" spans="1:9" ht="15.75" customHeight="1" x14ac:dyDescent="0.25">
      <c r="A14536" s="524"/>
      <c r="B14536" s="1129" t="s">
        <v>44</v>
      </c>
      <c r="C14536" s="1130"/>
      <c r="D14536" s="106"/>
      <c r="E14536" s="106"/>
      <c r="F14536" s="699"/>
      <c r="G14536" s="525"/>
      <c r="H14536" s="106"/>
      <c r="I14536" s="961"/>
    </row>
    <row r="14537" spans="1:9" ht="15.75" customHeight="1" x14ac:dyDescent="0.25">
      <c r="A14537" s="524">
        <v>1</v>
      </c>
      <c r="B14537" s="651" t="s">
        <v>172</v>
      </c>
      <c r="C14537" s="323" t="s">
        <v>394</v>
      </c>
      <c r="D14537" s="106">
        <v>5</v>
      </c>
      <c r="E14537" s="106">
        <v>5</v>
      </c>
      <c r="F14537" s="699" t="s">
        <v>2079</v>
      </c>
      <c r="G14537" s="96">
        <v>21</v>
      </c>
      <c r="H14537" s="106">
        <v>1</v>
      </c>
      <c r="I14537" s="961">
        <f>+H14537*G14537</f>
      </c>
    </row>
    <row r="14538" spans="1:9" ht="15.75" customHeight="1" x14ac:dyDescent="0.25">
      <c r="A14538" s="524">
        <v>2</v>
      </c>
      <c r="B14538" s="651" t="s">
        <v>172</v>
      </c>
      <c r="C14538" s="323" t="s">
        <v>394</v>
      </c>
      <c r="D14538" s="106"/>
      <c r="E14538" s="106"/>
      <c r="F14538" s="699"/>
      <c r="G14538" s="96">
        <v>4</v>
      </c>
      <c r="H14538" s="775" t="s">
        <v>571</v>
      </c>
      <c r="I14538" s="961"/>
    </row>
    <row r="14539" spans="1:9" ht="15.75" customHeight="1" x14ac:dyDescent="0.25">
      <c r="A14539" s="524">
        <v>3</v>
      </c>
      <c r="B14539" s="651" t="s">
        <v>2297</v>
      </c>
      <c r="C14539" s="323" t="s">
        <v>373</v>
      </c>
      <c r="D14539" s="106">
        <v>5</v>
      </c>
      <c r="E14539" s="106">
        <v>5</v>
      </c>
      <c r="F14539" s="699" t="s">
        <v>2203</v>
      </c>
      <c r="G14539" s="96">
        <v>23</v>
      </c>
      <c r="H14539" s="106">
        <v>1</v>
      </c>
      <c r="I14539" s="961">
        <f>+H14539*G14539</f>
      </c>
    </row>
    <row r="14540" spans="1:9" ht="15.75" customHeight="1" x14ac:dyDescent="0.25">
      <c r="A14540" s="524">
        <v>4</v>
      </c>
      <c r="B14540" s="651" t="s">
        <v>2297</v>
      </c>
      <c r="C14540" s="323" t="s">
        <v>373</v>
      </c>
      <c r="D14540" s="106"/>
      <c r="E14540" s="106"/>
      <c r="F14540" s="699"/>
      <c r="G14540" s="96">
        <v>2</v>
      </c>
      <c r="H14540" s="842"/>
      <c r="I14540" s="961"/>
    </row>
    <row r="14541" spans="1:9" ht="15.75" customHeight="1" x14ac:dyDescent="0.25">
      <c r="A14541" s="524"/>
      <c r="B14541" s="323"/>
      <c r="C14541" s="323"/>
      <c r="D14541" s="106"/>
      <c r="E14541" s="106"/>
      <c r="F14541" s="907"/>
      <c r="G14541" s="525"/>
      <c r="H14541" s="842"/>
      <c r="I14541" s="961"/>
    </row>
    <row r="14542" spans="1:9" ht="15.75" customHeight="1" x14ac:dyDescent="0.25">
      <c r="A14542" s="524"/>
      <c r="B14542" s="323"/>
      <c r="C14542" s="323"/>
      <c r="D14542" s="106"/>
      <c r="E14542" s="106"/>
      <c r="F14542" s="907"/>
      <c r="G14542" s="525"/>
      <c r="H14542" s="842"/>
      <c r="I14542" s="961"/>
    </row>
    <row r="14543" spans="1:9" ht="15.75" customHeight="1" x14ac:dyDescent="0.25">
      <c r="A14543" s="524"/>
      <c r="B14543" s="651"/>
      <c r="C14543" s="323"/>
      <c r="D14543" s="106"/>
      <c r="E14543" s="106"/>
      <c r="F14543" s="1125"/>
      <c r="G14543" s="96"/>
      <c r="H14543" s="106"/>
      <c r="I14543" s="961"/>
    </row>
    <row r="14544" spans="1:9" ht="15.75" customHeight="1" x14ac:dyDescent="0.25">
      <c r="A14544" s="524"/>
      <c r="B14544" s="651"/>
      <c r="C14544" s="323"/>
      <c r="D14544" s="106"/>
      <c r="E14544" s="106"/>
      <c r="F14544" s="1125"/>
      <c r="G14544" s="96"/>
      <c r="H14544" s="842"/>
      <c r="I14544" s="961"/>
    </row>
    <row r="14545" spans="1:9" ht="15.75" customHeight="1" x14ac:dyDescent="0.25">
      <c r="A14545" s="524"/>
      <c r="B14545" s="323"/>
      <c r="C14545" s="323"/>
      <c r="D14545" s="247"/>
      <c r="E14545" s="106"/>
      <c r="F14545" s="907"/>
      <c r="G14545" s="679"/>
      <c r="H14545" s="842"/>
      <c r="I14545" s="961"/>
    </row>
    <row r="14546" spans="1:9" ht="15.75" customHeight="1" x14ac:dyDescent="0.25">
      <c r="A14546" s="524"/>
      <c r="B14546" s="651"/>
      <c r="C14546" s="323"/>
      <c r="D14546" s="247"/>
      <c r="E14546" s="106"/>
      <c r="F14546" s="1125"/>
      <c r="G14546" s="679"/>
      <c r="H14546" s="106"/>
      <c r="I14546" s="961"/>
    </row>
    <row r="14547" spans="1:9" ht="15.75" customHeight="1" x14ac:dyDescent="0.25">
      <c r="A14547" s="524"/>
      <c r="B14547" s="651"/>
      <c r="C14547" s="247"/>
      <c r="D14547" s="247"/>
      <c r="E14547" s="247"/>
      <c r="F14547" s="679"/>
      <c r="G14547" s="679"/>
      <c r="H14547" s="247"/>
      <c r="I14547" s="730"/>
    </row>
    <row r="14548" spans="1:9" ht="15.75" customHeight="1" x14ac:dyDescent="0.25">
      <c r="A14548" s="116"/>
      <c r="B14548" s="117"/>
      <c r="C14548" s="118" t="s">
        <v>58</v>
      </c>
      <c r="D14548" s="121">
        <f>SUM(D14537:D14547)</f>
      </c>
      <c r="E14548" s="119"/>
      <c r="F14548" s="1113"/>
      <c r="G14548" s="119"/>
      <c r="H14548" s="120"/>
      <c r="I14548" s="121">
        <f>SUM(I14537:I14547)</f>
      </c>
    </row>
    <row r="14549" spans="1:9" ht="15.75" customHeight="1" x14ac:dyDescent="0.25">
      <c r="A14549" s="1114"/>
      <c r="B14549" s="1115"/>
      <c r="C14549" s="1116"/>
      <c r="D14549" s="1117"/>
      <c r="E14549" s="1116"/>
      <c r="F14549" s="1116"/>
      <c r="G14549" s="1116"/>
      <c r="H14549" s="1118"/>
      <c r="I14549" s="897"/>
    </row>
    <row r="14550" spans="1:9" ht="15.75" customHeight="1" x14ac:dyDescent="0.25">
      <c r="A14550" s="1119" t="s">
        <v>72</v>
      </c>
      <c r="B14550" s="1119"/>
      <c r="C14550" s="1119"/>
      <c r="D14550" s="1119"/>
      <c r="E14550" s="76" t="s">
        <v>60</v>
      </c>
      <c r="F14550" s="1119"/>
      <c r="G14550" s="1119"/>
      <c r="H14550" s="1119"/>
    </row>
    <row r="14551" spans="1:9" ht="15.75" customHeight="1" x14ac:dyDescent="0.25">
      <c r="A14551" s="76"/>
      <c r="B14551" s="909"/>
      <c r="C14551" s="909"/>
      <c r="D14551" s="910"/>
      <c r="E14551" s="76"/>
      <c r="F14551" s="76"/>
      <c r="G14551" s="17"/>
      <c r="H14551" s="25"/>
    </row>
    <row r="14552" spans="1:9" ht="15.75" customHeight="1" x14ac:dyDescent="0.25">
      <c r="A14552" s="76"/>
      <c r="B14552" s="909"/>
      <c r="C14552" s="909"/>
      <c r="D14552" s="910"/>
      <c r="E14552" s="76" t="s">
        <v>61</v>
      </c>
      <c r="F14552" s="76"/>
      <c r="G14552" s="17"/>
      <c r="H14552" s="25"/>
    </row>
    <row r="14553" spans="1:9" ht="15.75" customHeight="1" x14ac:dyDescent="0.25">
      <c r="D14553" s="9"/>
      <c r="H14553" s="9"/>
    </row>
    <row r="14554" spans="1:9" ht="15.75" customHeight="1" x14ac:dyDescent="0.25">
      <c r="D14554" s="9"/>
      <c r="H14554" s="9"/>
    </row>
    <row r="14555" spans="1:9" ht="15.75" customHeight="1" x14ac:dyDescent="0.25">
      <c r="D14555" s="9"/>
      <c r="H14555" s="9"/>
    </row>
    <row r="14556" spans="1:9" ht="15.75" customHeight="1" x14ac:dyDescent="0.25">
      <c r="D14556" s="9"/>
      <c r="H14556" s="9"/>
    </row>
    <row r="14557" spans="1:9" ht="15.75" customHeight="1" x14ac:dyDescent="0.25">
      <c r="D14557" s="9"/>
      <c r="H14557" s="9"/>
    </row>
    <row r="14558" spans="1:9" ht="15.75" customHeight="1" x14ac:dyDescent="0.25">
      <c r="D14558" s="9"/>
      <c r="H14558" s="9"/>
    </row>
    <row r="14559" spans="1:9" ht="15.75" customHeight="1" x14ac:dyDescent="0.25">
      <c r="D14559" s="9"/>
      <c r="H14559" s="9"/>
    </row>
    <row r="14560" spans="1:9" ht="15.75" customHeight="1" x14ac:dyDescent="0.25">
      <c r="D14560" s="9"/>
      <c r="H14560" s="9"/>
    </row>
    <row r="14561" spans="1:9" ht="15.75" customHeight="1" x14ac:dyDescent="0.25">
      <c r="D14561" s="9"/>
      <c r="H14561" s="9"/>
    </row>
    <row r="14562" spans="1:9" ht="15.75" customHeight="1" x14ac:dyDescent="0.25">
      <c r="A14562" s="36" t="s">
        <v>2262</v>
      </c>
      <c r="B14562" s="36"/>
      <c r="C14562" s="36"/>
      <c r="D14562" s="36"/>
      <c r="E14562" s="36"/>
      <c r="F14562" s="36"/>
      <c r="G14562" s="36"/>
      <c r="H14562" s="36"/>
      <c r="I14562" s="36"/>
    </row>
    <row r="14563" spans="1:9" ht="15.75" customHeight="1" x14ac:dyDescent="0.25">
      <c r="A14563" s="1199"/>
      <c r="D14563" s="9"/>
      <c r="H14563" s="9"/>
    </row>
    <row r="14564" spans="1:9" ht="15.75" customHeight="1" x14ac:dyDescent="0.25">
      <c r="A14564" s="17" t="s">
        <v>28</v>
      </c>
      <c r="B14564" s="17"/>
      <c r="C14564" s="86"/>
      <c r="D14564" s="18"/>
      <c r="E14564" s="17"/>
      <c r="G14564" s="19" t="s">
        <v>24</v>
      </c>
      <c r="H14564" s="21" t="s">
        <v>1742</v>
      </c>
    </row>
    <row r="14565" spans="1:9" ht="15.75" customHeight="1" x14ac:dyDescent="0.25">
      <c r="A14565" s="352" t="inlineStr">
        <is>
          <t>Dealer-034</t>
        </is>
      </c>
      <c r="B14565" s="17"/>
      <c r="C14565" s="86"/>
      <c r="D14565" s="18"/>
      <c r="E14565" s="17"/>
      <c r="G14565" s="19" t="s">
        <v>29</v>
      </c>
      <c r="H14565" s="17" t="s">
        <v>1746</v>
      </c>
    </row>
    <row r="14566" spans="1:9" ht="15.75" customHeight="1" x14ac:dyDescent="0.25">
      <c r="A14566" s="352" t="inlineStr">
        <is>
          <t>Address line (redacted)</t>
        </is>
      </c>
      <c r="B14566" s="17"/>
      <c r="C14566" s="138"/>
      <c r="D14566" s="138"/>
      <c r="E14566" s="138"/>
      <c r="F14566" s="18"/>
      <c r="G14566" s="17"/>
      <c r="H14566" s="25"/>
    </row>
    <row r="14567" spans="1:9" ht="15.75" customHeight="1" x14ac:dyDescent="0.25">
      <c r="A14567" s="352" t="inlineStr">
        <is>
          <t>Address line (redacted)</t>
        </is>
      </c>
      <c r="B14567" s="17"/>
      <c r="C14567" s="138"/>
      <c r="D14567" s="138"/>
      <c r="E14567" s="138"/>
      <c r="F14567" s="18"/>
      <c r="G14567" s="17"/>
      <c r="H14567" s="25"/>
    </row>
    <row r="14568" spans="1:9" ht="15.75" customHeight="1" x14ac:dyDescent="0.25">
      <c r="A14568" s="17"/>
      <c r="B14568" s="17"/>
      <c r="C14568" s="138"/>
      <c r="D14568" s="138"/>
      <c r="E14568" s="138"/>
      <c r="F14568" s="18"/>
      <c r="G14568" s="17"/>
      <c r="H14568" s="25"/>
    </row>
    <row r="14569" spans="1:9" ht="15.75" customHeight="1" x14ac:dyDescent="0.25">
      <c r="A14569" s="17" t="s">
        <v>34</v>
      </c>
      <c r="B14569" s="17"/>
      <c r="C14569" s="17"/>
      <c r="D14569" s="18"/>
      <c r="E14569" s="17"/>
      <c r="F14569" s="18"/>
      <c r="G14569" s="17"/>
      <c r="H14569" s="25"/>
    </row>
    <row r="14570" spans="1:9" ht="15.75" customHeight="1" x14ac:dyDescent="0.25">
      <c r="A14570" s="17" t="s">
        <v>35</v>
      </c>
      <c r="B14570" s="17"/>
      <c r="C14570" s="17"/>
      <c r="D14570" s="18"/>
      <c r="E14570" s="17"/>
      <c r="F14570" s="18"/>
      <c r="G14570" s="17"/>
      <c r="H14570" s="25"/>
    </row>
    <row r="14571" spans="1:9" ht="15.75" customHeight="1" x14ac:dyDescent="0.25">
      <c r="A14571" s="17" t="s">
        <v>36</v>
      </c>
      <c r="B14571" s="17"/>
      <c r="C14571" s="17"/>
      <c r="D14571" s="18"/>
      <c r="E14571" s="17"/>
      <c r="F14571" s="18"/>
      <c r="G14571" s="17"/>
      <c r="H14571" s="25"/>
    </row>
    <row r="14572" spans="1:9" ht="15.75" customHeight="1" x14ac:dyDescent="0.25">
      <c r="A14572" s="1105" t="s">
        <v>37</v>
      </c>
      <c r="B14572" s="1106" t="s">
        <v>38</v>
      </c>
      <c r="C14572" s="1106" t="s">
        <v>2224</v>
      </c>
      <c r="D14572" s="1107" t="s">
        <v>39</v>
      </c>
      <c r="E14572" s="1108" t="s">
        <v>40</v>
      </c>
      <c r="F14572" s="1106" t="s">
        <v>2077</v>
      </c>
      <c r="G14572" s="1109" t="s">
        <v>41</v>
      </c>
      <c r="H14572" s="1106" t="s">
        <v>42</v>
      </c>
      <c r="I14572" s="1110" t="s">
        <v>43</v>
      </c>
    </row>
    <row r="14573" spans="1:9" ht="15.75" customHeight="1" x14ac:dyDescent="0.25">
      <c r="A14573" s="524"/>
      <c r="B14573" s="1129" t="s">
        <v>44</v>
      </c>
      <c r="C14573" s="1130"/>
      <c r="D14573" s="106"/>
      <c r="E14573" s="106"/>
      <c r="F14573" s="699"/>
      <c r="G14573" s="525"/>
      <c r="H14573" s="106"/>
      <c r="I14573" s="961"/>
    </row>
    <row r="14574" spans="1:9" ht="15.75" customHeight="1" x14ac:dyDescent="0.25">
      <c r="A14574" s="524">
        <v>1</v>
      </c>
      <c r="B14574" s="1177" t="s">
        <v>25</v>
      </c>
      <c r="C14574" s="1177" t="s">
        <v>27</v>
      </c>
      <c r="D14574" s="106">
        <v>3</v>
      </c>
      <c r="E14574" s="664">
        <v>5</v>
      </c>
      <c r="F14574" s="1248" t="s">
        <v>2205</v>
      </c>
      <c r="G14574" s="96">
        <v>13.25</v>
      </c>
      <c r="H14574" s="664">
        <v>1</v>
      </c>
      <c r="I14574" s="961">
        <f>+H14574*G14574</f>
      </c>
    </row>
    <row r="14575" spans="1:9" ht="15.75" customHeight="1" x14ac:dyDescent="0.25">
      <c r="A14575" s="524">
        <v>2</v>
      </c>
      <c r="B14575" s="1177" t="s">
        <v>25</v>
      </c>
      <c r="C14575" s="1177" t="s">
        <v>27</v>
      </c>
      <c r="D14575" s="106"/>
      <c r="E14575" s="664"/>
      <c r="F14575" s="1248"/>
      <c r="G14575" s="96">
        <v>1.75</v>
      </c>
      <c r="H14575" s="775" t="s">
        <v>571</v>
      </c>
      <c r="I14575" s="961"/>
    </row>
    <row r="14576" spans="1:9" ht="15.75" customHeight="1" x14ac:dyDescent="0.25">
      <c r="A14576" s="524">
        <v>3</v>
      </c>
      <c r="B14576" s="323" t="s">
        <v>132</v>
      </c>
      <c r="C14576" s="323" t="s">
        <v>356</v>
      </c>
      <c r="D14576" s="106">
        <v>3</v>
      </c>
      <c r="E14576" s="106">
        <v>5</v>
      </c>
      <c r="F14576" s="1125" t="s">
        <v>2205</v>
      </c>
      <c r="G14576" s="96">
        <v>13.25</v>
      </c>
      <c r="H14576" s="106">
        <v>1</v>
      </c>
      <c r="I14576" s="961">
        <f>+H14576*G14576</f>
      </c>
    </row>
    <row r="14577" spans="1:9" ht="15.75" customHeight="1" x14ac:dyDescent="0.25">
      <c r="A14577" s="524">
        <v>4</v>
      </c>
      <c r="B14577" s="323" t="s">
        <v>132</v>
      </c>
      <c r="C14577" s="323" t="s">
        <v>356</v>
      </c>
      <c r="D14577" s="106"/>
      <c r="E14577" s="106"/>
      <c r="F14577" s="1125"/>
      <c r="G14577" s="96">
        <v>1.75</v>
      </c>
      <c r="H14577" s="775" t="s">
        <v>571</v>
      </c>
      <c r="I14577" s="961"/>
    </row>
    <row r="14578" spans="1:9" ht="15.75" customHeight="1" x14ac:dyDescent="0.25">
      <c r="A14578" s="524">
        <v>5</v>
      </c>
      <c r="B14578" s="323" t="s">
        <v>2301</v>
      </c>
      <c r="C14578" s="323" t="s">
        <v>377</v>
      </c>
      <c r="D14578" s="106">
        <v>5</v>
      </c>
      <c r="E14578" s="106">
        <v>5</v>
      </c>
      <c r="F14578" s="1126" t="s">
        <v>2079</v>
      </c>
      <c r="G14578" s="96">
        <v>21</v>
      </c>
      <c r="H14578" s="106">
        <v>1</v>
      </c>
      <c r="I14578" s="961">
        <f>+H14578*G14578</f>
      </c>
    </row>
    <row r="14579" spans="1:9" ht="15.75" customHeight="1" x14ac:dyDescent="0.25">
      <c r="A14579" s="524">
        <v>6</v>
      </c>
      <c r="B14579" s="323" t="s">
        <v>2302</v>
      </c>
      <c r="C14579" s="323" t="s">
        <v>377</v>
      </c>
      <c r="D14579" s="106"/>
      <c r="E14579" s="106"/>
      <c r="F14579" s="1126"/>
      <c r="G14579" s="96">
        <v>4</v>
      </c>
      <c r="H14579" s="775" t="s">
        <v>571</v>
      </c>
      <c r="I14579" s="961"/>
    </row>
    <row r="14580" spans="1:9" ht="15.75" customHeight="1" x14ac:dyDescent="0.25">
      <c r="A14580" s="524">
        <v>7</v>
      </c>
      <c r="B14580" s="323" t="s">
        <v>159</v>
      </c>
      <c r="C14580" s="323" t="s">
        <v>380</v>
      </c>
      <c r="D14580" s="106">
        <v>3</v>
      </c>
      <c r="E14580" s="106">
        <v>5</v>
      </c>
      <c r="F14580" s="1125" t="s">
        <v>2205</v>
      </c>
      <c r="G14580" s="96">
        <v>13.25</v>
      </c>
      <c r="H14580" s="106">
        <v>1</v>
      </c>
      <c r="I14580" s="961">
        <f>+H14580*G14580</f>
      </c>
    </row>
    <row r="14581" spans="1:9" ht="15.75" customHeight="1" x14ac:dyDescent="0.25">
      <c r="A14581" s="524">
        <v>8</v>
      </c>
      <c r="B14581" s="323" t="s">
        <v>159</v>
      </c>
      <c r="C14581" s="323" t="s">
        <v>380</v>
      </c>
      <c r="D14581" s="106"/>
      <c r="E14581" s="106"/>
      <c r="F14581" s="1125"/>
      <c r="G14581" s="96">
        <v>1.75</v>
      </c>
      <c r="H14581" s="775" t="s">
        <v>571</v>
      </c>
      <c r="I14581" s="961"/>
    </row>
    <row r="14582" spans="1:9" ht="15.75" customHeight="1" x14ac:dyDescent="0.25">
      <c r="A14582" s="524">
        <v>9</v>
      </c>
      <c r="B14582" s="323" t="s">
        <v>1949</v>
      </c>
      <c r="C14582" s="651" t="s">
        <v>89</v>
      </c>
      <c r="D14582" s="106">
        <v>3</v>
      </c>
      <c r="E14582" s="106">
        <v>5</v>
      </c>
      <c r="F14582" s="1125" t="s">
        <v>2205</v>
      </c>
      <c r="G14582" s="96">
        <v>13.25</v>
      </c>
      <c r="H14582" s="106">
        <v>1</v>
      </c>
      <c r="I14582" s="961">
        <f>+H14582*G14582</f>
      </c>
    </row>
    <row r="14583" spans="1:9" ht="15.75" customHeight="1" x14ac:dyDescent="0.25">
      <c r="A14583" s="524">
        <v>10</v>
      </c>
      <c r="B14583" s="323" t="s">
        <v>1949</v>
      </c>
      <c r="C14583" s="651" t="s">
        <v>89</v>
      </c>
      <c r="D14583" s="106"/>
      <c r="E14583" s="106"/>
      <c r="F14583" s="1125"/>
      <c r="G14583" s="96">
        <v>1.75</v>
      </c>
      <c r="H14583" s="775" t="s">
        <v>571</v>
      </c>
      <c r="I14583" s="961"/>
    </row>
    <row r="14584" spans="1:9" ht="15.75" customHeight="1" x14ac:dyDescent="0.25">
      <c r="A14584" s="524">
        <v>11</v>
      </c>
      <c r="B14584" s="323" t="s">
        <v>2237</v>
      </c>
      <c r="C14584" s="323" t="s">
        <v>401</v>
      </c>
      <c r="D14584" s="106">
        <v>3</v>
      </c>
      <c r="E14584" s="106">
        <v>5</v>
      </c>
      <c r="F14584" s="1125" t="s">
        <v>2205</v>
      </c>
      <c r="G14584" s="96">
        <v>13.25</v>
      </c>
      <c r="H14584" s="106">
        <v>1</v>
      </c>
      <c r="I14584" s="961">
        <f>+H14584*G14584</f>
      </c>
    </row>
    <row r="14585" spans="1:9" ht="15.75" customHeight="1" x14ac:dyDescent="0.25">
      <c r="A14585" s="524">
        <v>12</v>
      </c>
      <c r="B14585" s="323" t="s">
        <v>2237</v>
      </c>
      <c r="C14585" s="323" t="s">
        <v>401</v>
      </c>
      <c r="D14585" s="106"/>
      <c r="E14585" s="106"/>
      <c r="F14585" s="1125"/>
      <c r="G14585" s="96">
        <v>1.75</v>
      </c>
      <c r="H14585" s="775" t="s">
        <v>571</v>
      </c>
      <c r="I14585" s="961"/>
    </row>
    <row r="14586" spans="1:9" ht="15.75" customHeight="1" x14ac:dyDescent="0.25">
      <c r="A14586" s="524">
        <v>13</v>
      </c>
      <c r="B14586" s="323" t="s">
        <v>1598</v>
      </c>
      <c r="C14586" s="1133" t="s">
        <v>1768</v>
      </c>
      <c r="D14586" s="106">
        <v>3</v>
      </c>
      <c r="E14586" s="106">
        <v>5</v>
      </c>
      <c r="F14586" s="1125" t="s">
        <v>2205</v>
      </c>
      <c r="G14586" s="96">
        <v>13.25</v>
      </c>
      <c r="H14586" s="106">
        <v>1</v>
      </c>
      <c r="I14586" s="961">
        <f>+H14586*G14586</f>
      </c>
    </row>
    <row r="14587" spans="1:9" ht="15.75" customHeight="1" x14ac:dyDescent="0.25">
      <c r="A14587" s="524">
        <v>14</v>
      </c>
      <c r="B14587" s="323" t="s">
        <v>1598</v>
      </c>
      <c r="C14587" s="1133" t="s">
        <v>1768</v>
      </c>
      <c r="D14587" s="106"/>
      <c r="E14587" s="106"/>
      <c r="F14587" s="699"/>
      <c r="G14587" s="96">
        <v>1.75</v>
      </c>
      <c r="H14587" s="775" t="s">
        <v>571</v>
      </c>
      <c r="I14587" s="961"/>
    </row>
    <row r="14588" spans="1:9" ht="15.75" customHeight="1" x14ac:dyDescent="0.25">
      <c r="A14588" s="524"/>
      <c r="B14588" s="1129" t="s">
        <v>564</v>
      </c>
      <c r="C14588" s="1130"/>
      <c r="D14588" s="106"/>
      <c r="E14588" s="106"/>
      <c r="F14588" s="907"/>
      <c r="G14588" s="525"/>
      <c r="H14588" s="842"/>
      <c r="I14588" s="961"/>
    </row>
    <row r="14589" spans="1:9" ht="15.75" customHeight="1" x14ac:dyDescent="0.25">
      <c r="A14589" s="524">
        <v>15</v>
      </c>
      <c r="B14589" s="323" t="s">
        <v>271</v>
      </c>
      <c r="C14589" s="323"/>
      <c r="D14589" s="106">
        <v>30</v>
      </c>
      <c r="E14589" s="106">
        <v>2</v>
      </c>
      <c r="F14589" s="842" t="s">
        <v>2281</v>
      </c>
      <c r="G14589" s="525">
        <v>54.55</v>
      </c>
      <c r="H14589" s="842">
        <v>1</v>
      </c>
      <c r="I14589" s="961">
        <f>+H14589*G14589</f>
      </c>
    </row>
    <row r="14590" spans="1:9" ht="15.75" customHeight="1" x14ac:dyDescent="0.25">
      <c r="A14590" s="524">
        <v>16</v>
      </c>
      <c r="B14590" s="323" t="s">
        <v>271</v>
      </c>
      <c r="C14590" s="323"/>
      <c r="D14590" s="106"/>
      <c r="E14590" s="106"/>
      <c r="F14590" s="699"/>
      <c r="G14590" s="96">
        <v>5.45</v>
      </c>
      <c r="H14590" s="775" t="s">
        <v>571</v>
      </c>
      <c r="I14590" s="961"/>
    </row>
    <row r="14591" spans="1:9" ht="15.75" customHeight="1" x14ac:dyDescent="0.25">
      <c r="A14591" s="524">
        <v>17</v>
      </c>
      <c r="B14591" s="323" t="s">
        <v>1062</v>
      </c>
      <c r="C14591" s="387" t="s">
        <v>1159</v>
      </c>
      <c r="D14591" s="247">
        <v>3</v>
      </c>
      <c r="E14591" s="247">
        <v>2</v>
      </c>
      <c r="F14591" s="936"/>
      <c r="G14591" s="1203">
        <v>6</v>
      </c>
      <c r="H14591" s="247">
        <v>1</v>
      </c>
      <c r="I14591" s="1085">
        <f>H14591*G14591</f>
      </c>
    </row>
    <row r="14592" spans="1:9" ht="15.75" customHeight="1" x14ac:dyDescent="0.25">
      <c r="A14592" s="524"/>
      <c r="B14592" s="651"/>
      <c r="C14592" s="247"/>
      <c r="D14592" s="247"/>
      <c r="E14592" s="247"/>
      <c r="F14592" s="679"/>
      <c r="G14592" s="679"/>
      <c r="H14592" s="247"/>
      <c r="I14592" s="730"/>
    </row>
    <row r="14593" spans="1:9" ht="15.75" customHeight="1" x14ac:dyDescent="0.25">
      <c r="A14593" s="116"/>
      <c r="B14593" s="117"/>
      <c r="C14593" s="118" t="s">
        <v>58</v>
      </c>
      <c r="D14593" s="121">
        <f>SUM(D14574:D14592)</f>
      </c>
      <c r="E14593" s="119"/>
      <c r="F14593" s="1113"/>
      <c r="G14593" s="119"/>
      <c r="H14593" s="120"/>
      <c r="I14593" s="121">
        <f>SUM(I14574:I14592)</f>
      </c>
    </row>
    <row r="14594" spans="1:9" ht="15.75" customHeight="1" x14ac:dyDescent="0.25">
      <c r="A14594" s="1114"/>
      <c r="B14594" s="1115"/>
      <c r="C14594" s="1116"/>
      <c r="D14594" s="1117"/>
      <c r="E14594" s="1116"/>
      <c r="F14594" s="1116"/>
      <c r="G14594" s="1116"/>
      <c r="H14594" s="1118"/>
      <c r="I14594" s="897"/>
    </row>
    <row r="14595" spans="1:9" ht="15.75" customHeight="1" x14ac:dyDescent="0.25">
      <c r="A14595" s="1119"/>
      <c r="B14595" s="1119"/>
      <c r="C14595" s="1119"/>
      <c r="D14595" s="1119"/>
      <c r="E14595" s="76" t="s">
        <v>60</v>
      </c>
      <c r="F14595" s="1119"/>
      <c r="G14595" s="1119"/>
      <c r="H14595" s="1119"/>
    </row>
    <row r="14596" spans="1:9" ht="15.75" customHeight="1" x14ac:dyDescent="0.25">
      <c r="A14596" s="76"/>
      <c r="B14596" s="909"/>
      <c r="C14596" s="909"/>
      <c r="D14596" s="910">
        <f>36+13+7</f>
      </c>
      <c r="E14596" s="76"/>
      <c r="F14596" s="76"/>
      <c r="G14596" s="17"/>
      <c r="H14596" s="25"/>
    </row>
    <row r="14597" spans="1:9" ht="15.75" customHeight="1" x14ac:dyDescent="0.25">
      <c r="A14597" s="76"/>
      <c r="B14597" s="909"/>
      <c r="C14597" s="909"/>
      <c r="D14597" s="910"/>
      <c r="E14597" s="76" t="s">
        <v>61</v>
      </c>
      <c r="F14597" s="76"/>
      <c r="G14597" s="17"/>
      <c r="H14597" s="25"/>
    </row>
    <row r="14598" spans="1:9" ht="15.75" customHeight="1" x14ac:dyDescent="0.25">
      <c r="D14598" s="9"/>
      <c r="H14598" s="9"/>
    </row>
    <row r="14599" spans="1:9" ht="15.75" customHeight="1" x14ac:dyDescent="0.25">
      <c r="D14599" s="9"/>
      <c r="H14599" s="9"/>
    </row>
    <row r="14600" spans="1:9" ht="15.75" customHeight="1" x14ac:dyDescent="0.25">
      <c r="D14600" s="9"/>
      <c r="H14600" s="9"/>
    </row>
    <row r="14601" spans="1:9" ht="15.75" customHeight="1" x14ac:dyDescent="0.25">
      <c r="A14601" s="36" t="s">
        <v>2262</v>
      </c>
      <c r="B14601" s="36"/>
      <c r="C14601" s="36"/>
      <c r="D14601" s="36"/>
      <c r="E14601" s="36"/>
      <c r="F14601" s="36"/>
      <c r="G14601" s="36"/>
      <c r="H14601" s="36"/>
      <c r="I14601" s="36"/>
    </row>
    <row r="14602" spans="1:9" ht="15.75" customHeight="1" x14ac:dyDescent="0.25">
      <c r="A14602" s="1199"/>
      <c r="D14602" s="9"/>
      <c r="H14602" s="9"/>
    </row>
    <row r="14603" spans="1:9" ht="15.75" customHeight="1" x14ac:dyDescent="0.25">
      <c r="A14603" s="17" t="s">
        <v>28</v>
      </c>
      <c r="B14603" s="17"/>
      <c r="C14603" s="86"/>
      <c r="D14603" s="18"/>
      <c r="E14603" s="17"/>
      <c r="G14603" s="19" t="s">
        <v>24</v>
      </c>
      <c r="H14603" s="21" t="s">
        <v>1742</v>
      </c>
    </row>
    <row r="14604" spans="1:9" ht="15.75" customHeight="1" x14ac:dyDescent="0.25">
      <c r="A14604" s="352" t="inlineStr">
        <is>
          <t>Dealer-034</t>
        </is>
      </c>
      <c r="B14604" s="17"/>
      <c r="C14604" s="86"/>
      <c r="D14604" s="18"/>
      <c r="E14604" s="17"/>
      <c r="G14604" s="19" t="s">
        <v>29</v>
      </c>
      <c r="H14604" s="17" t="s">
        <v>1748</v>
      </c>
    </row>
    <row r="14605" spans="1:9" ht="15.75" customHeight="1" x14ac:dyDescent="0.25">
      <c r="A14605" s="352" t="inlineStr">
        <is>
          <t>Address line (redacted)</t>
        </is>
      </c>
      <c r="B14605" s="17"/>
      <c r="C14605" s="138"/>
      <c r="D14605" s="138"/>
      <c r="E14605" s="138"/>
      <c r="F14605" s="18"/>
      <c r="G14605" s="17"/>
      <c r="H14605" s="25"/>
    </row>
    <row r="14606" spans="1:9" ht="15.75" customHeight="1" x14ac:dyDescent="0.25">
      <c r="A14606" s="352" t="inlineStr">
        <is>
          <t>Address line (redacted)</t>
        </is>
      </c>
      <c r="B14606" s="17"/>
      <c r="C14606" s="138"/>
      <c r="D14606" s="138"/>
      <c r="E14606" s="138"/>
      <c r="F14606" s="18"/>
      <c r="G14606" s="17"/>
      <c r="H14606" s="25"/>
    </row>
    <row r="14607" spans="1:9" ht="15.75" customHeight="1" x14ac:dyDescent="0.25">
      <c r="A14607" s="17"/>
      <c r="B14607" s="17"/>
      <c r="C14607" s="138"/>
      <c r="D14607" s="138"/>
      <c r="E14607" s="138"/>
      <c r="F14607" s="18"/>
      <c r="G14607" s="17"/>
      <c r="H14607" s="25"/>
    </row>
    <row r="14608" spans="1:9" ht="15.75" customHeight="1" x14ac:dyDescent="0.25">
      <c r="A14608" s="17" t="s">
        <v>34</v>
      </c>
      <c r="B14608" s="17"/>
      <c r="C14608" s="17"/>
      <c r="D14608" s="18"/>
      <c r="E14608" s="17"/>
      <c r="F14608" s="18"/>
      <c r="G14608" s="17"/>
      <c r="H14608" s="25"/>
    </row>
    <row r="14609" spans="1:15" ht="15.75" customHeight="1" x14ac:dyDescent="0.25">
      <c r="A14609" s="17" t="s">
        <v>35</v>
      </c>
      <c r="B14609" s="17"/>
      <c r="C14609" s="17"/>
      <c r="D14609" s="18"/>
      <c r="E14609" s="17"/>
      <c r="F14609" s="18"/>
      <c r="G14609" s="17"/>
      <c r="H14609" s="25"/>
    </row>
    <row r="14610" spans="1:15" ht="15.75" customHeight="1" x14ac:dyDescent="0.25">
      <c r="A14610" s="17" t="s">
        <v>36</v>
      </c>
      <c r="B14610" s="17"/>
      <c r="C14610" s="17"/>
      <c r="D14610" s="18"/>
      <c r="E14610" s="17"/>
      <c r="F14610" s="18"/>
      <c r="G14610" s="17"/>
      <c r="H14610" s="25"/>
    </row>
    <row r="14611" spans="1:15" ht="15.75" customHeight="1" x14ac:dyDescent="0.25">
      <c r="A14611" s="1249" t="s">
        <v>37</v>
      </c>
      <c r="B14611" s="1250" t="s">
        <v>38</v>
      </c>
      <c r="C14611" s="1250" t="s">
        <v>2224</v>
      </c>
      <c r="D14611" s="1251" t="s">
        <v>39</v>
      </c>
      <c r="E14611" s="1252" t="s">
        <v>40</v>
      </c>
      <c r="F14611" s="1250" t="s">
        <v>2077</v>
      </c>
      <c r="G14611" s="1253" t="s">
        <v>41</v>
      </c>
      <c r="H14611" s="1250" t="s">
        <v>42</v>
      </c>
      <c r="I14611" s="1254" t="s">
        <v>43</v>
      </c>
    </row>
    <row r="14612" spans="1:15" ht="15.75" customHeight="1" x14ac:dyDescent="0.25">
      <c r="A14612" s="820"/>
      <c r="B14612" s="1255" t="s">
        <v>44</v>
      </c>
      <c r="C14612" s="1255"/>
      <c r="D14612" s="822"/>
      <c r="E14612" s="822"/>
      <c r="F14612" s="1256"/>
      <c r="G14612" s="823"/>
      <c r="H14612" s="822"/>
      <c r="I14612" s="1257"/>
    </row>
    <row r="14613" spans="1:15" ht="15.75" customHeight="1" x14ac:dyDescent="0.25">
      <c r="A14613" s="47">
        <v>1</v>
      </c>
      <c r="B14613" s="1258" t="s">
        <v>2303</v>
      </c>
      <c r="C14613" s="107"/>
      <c r="D14613" s="194">
        <v>15</v>
      </c>
      <c r="E14613" s="194">
        <v>10</v>
      </c>
      <c r="F14613" s="841" t="s">
        <v>2231</v>
      </c>
      <c r="G14613" s="194">
        <f>24*5</f>
      </c>
      <c r="H14613" s="194">
        <v>1</v>
      </c>
      <c r="I14613" s="81">
        <f>+H14613*G14613</f>
      </c>
      <c r="J14613" s="17"/>
      <c r="K14613" s="17"/>
      <c r="L14613" s="17"/>
      <c r="M14613" s="17"/>
      <c r="N14613" s="17"/>
      <c r="O14613" s="17"/>
    </row>
    <row r="14614" spans="1:15" ht="15.75" customHeight="1" x14ac:dyDescent="0.25">
      <c r="A14614" s="47"/>
      <c r="B14614" s="1258"/>
      <c r="C14614" s="107"/>
      <c r="D14614" s="194"/>
      <c r="E14614" s="194"/>
      <c r="F14614" s="841"/>
      <c r="G14614" s="194">
        <v>30</v>
      </c>
      <c r="H14614" s="540" t="s">
        <v>571</v>
      </c>
      <c r="I14614" s="81"/>
      <c r="J14614" s="17"/>
      <c r="K14614" s="17"/>
      <c r="L14614" s="17"/>
      <c r="M14614" s="17"/>
      <c r="N14614" s="17"/>
      <c r="O14614" s="17"/>
    </row>
    <row r="14615" spans="1:15" ht="15.75" customHeight="1" x14ac:dyDescent="0.25">
      <c r="A14615" s="47">
        <v>2</v>
      </c>
      <c r="B14615" s="1258" t="s">
        <v>2304</v>
      </c>
      <c r="C14615" s="107"/>
      <c r="D14615" s="194">
        <v>15</v>
      </c>
      <c r="E14615" s="194">
        <v>10</v>
      </c>
      <c r="F14615" s="841" t="s">
        <v>2251</v>
      </c>
      <c r="G14615" s="194">
        <f>23*5</f>
      </c>
      <c r="H14615" s="542">
        <v>1</v>
      </c>
      <c r="I14615" s="81">
        <f>+H14615*G14615</f>
      </c>
      <c r="J14615" s="17"/>
      <c r="K14615" s="17"/>
      <c r="L14615" s="17"/>
      <c r="M14615" s="17"/>
      <c r="N14615" s="17"/>
      <c r="O14615" s="17"/>
    </row>
    <row r="14616" spans="1:15" ht="15.75" customHeight="1" x14ac:dyDescent="0.25">
      <c r="A14616" s="47"/>
      <c r="B14616" s="1258"/>
      <c r="C14616" s="107"/>
      <c r="D14616" s="194"/>
      <c r="E14616" s="194"/>
      <c r="F14616" s="841"/>
      <c r="G14616" s="194">
        <v>35</v>
      </c>
      <c r="H14616" s="540" t="s">
        <v>571</v>
      </c>
      <c r="I14616" s="81"/>
      <c r="J14616" s="17"/>
      <c r="K14616" s="17"/>
      <c r="L14616" s="17"/>
      <c r="M14616" s="17"/>
      <c r="N14616" s="17"/>
      <c r="O14616" s="17"/>
    </row>
    <row r="14617" spans="1:15" ht="15.75" customHeight="1" x14ac:dyDescent="0.25">
      <c r="A14617" s="47">
        <v>4</v>
      </c>
      <c r="B14617" s="1258" t="s">
        <v>2305</v>
      </c>
      <c r="C14617" s="107" t="s">
        <v>407</v>
      </c>
      <c r="D14617" s="194">
        <f>100/5</f>
      </c>
      <c r="E14617" s="194">
        <v>5</v>
      </c>
      <c r="F14617" s="841" t="s">
        <v>2197</v>
      </c>
      <c r="G14617" s="194">
        <v>74.48</v>
      </c>
      <c r="H14617" s="542">
        <v>1</v>
      </c>
      <c r="I14617" s="81">
        <f>+H14617*G14617</f>
      </c>
      <c r="J14617" s="17"/>
      <c r="K14617" s="17"/>
      <c r="L14617" s="17"/>
      <c r="M14617" s="17"/>
      <c r="N14617" s="17"/>
      <c r="O14617" s="17"/>
    </row>
    <row r="14618" spans="1:15" ht="15.75" customHeight="1" x14ac:dyDescent="0.25">
      <c r="A14618" s="47"/>
      <c r="B14618" s="1258"/>
      <c r="C14618" s="107"/>
      <c r="D14618" s="194"/>
      <c r="E14618" s="194"/>
      <c r="F14618" s="841"/>
      <c r="G14618" s="194">
        <v>23.52</v>
      </c>
      <c r="H14618" s="540" t="s">
        <v>571</v>
      </c>
      <c r="I14618" s="81"/>
      <c r="J14618" s="17"/>
      <c r="K14618" s="17"/>
      <c r="L14618" s="17"/>
      <c r="M14618" s="17"/>
      <c r="N14618" s="17"/>
      <c r="O14618" s="17"/>
    </row>
    <row r="14619" spans="1:15" ht="15.75" customHeight="1" x14ac:dyDescent="0.25">
      <c r="A14619" s="524"/>
      <c r="B14619" s="1259"/>
      <c r="C14619" s="323"/>
      <c r="D14619" s="106"/>
      <c r="E14619" s="106"/>
      <c r="F14619" s="699"/>
      <c r="G14619" s="248"/>
      <c r="H14619" s="842"/>
      <c r="I14619" s="961"/>
    </row>
    <row r="14620" spans="1:15" ht="15.75" customHeight="1" x14ac:dyDescent="0.25">
      <c r="A14620" s="524"/>
      <c r="B14620" s="1259"/>
      <c r="C14620" s="323"/>
      <c r="D14620" s="106"/>
      <c r="E14620" s="106"/>
      <c r="F14620" s="699"/>
      <c r="G14620" s="96"/>
      <c r="H14620" s="842"/>
      <c r="I14620" s="961"/>
    </row>
    <row r="14621" spans="1:15" ht="15.75" customHeight="1" x14ac:dyDescent="0.25">
      <c r="A14621" s="524"/>
      <c r="B14621" s="651"/>
      <c r="C14621" s="247"/>
      <c r="D14621" s="247"/>
      <c r="E14621" s="247"/>
      <c r="F14621" s="679"/>
      <c r="G14621" s="679"/>
      <c r="H14621" s="247"/>
      <c r="I14621" s="730"/>
    </row>
    <row r="14622" spans="1:15" ht="15.75" customHeight="1" x14ac:dyDescent="0.25">
      <c r="A14622" s="116"/>
      <c r="B14622" s="117"/>
      <c r="C14622" s="118" t="s">
        <v>58</v>
      </c>
      <c r="D14622" s="121">
        <f>SUM(D14613:D14621)</f>
      </c>
      <c r="E14622" s="119"/>
      <c r="F14622" s="1113"/>
      <c r="G14622" s="119"/>
      <c r="H14622" s="120"/>
      <c r="I14622" s="121">
        <f>SUM(I14613:I14621)</f>
      </c>
    </row>
    <row r="14623" spans="1:15" ht="15.75" customHeight="1" x14ac:dyDescent="0.25">
      <c r="A14623" s="1114"/>
      <c r="B14623" s="1115"/>
      <c r="C14623" s="1116"/>
      <c r="D14623" s="1117"/>
      <c r="E14623" s="1116"/>
      <c r="F14623" s="1116"/>
      <c r="G14623" s="1116"/>
      <c r="H14623" s="1118"/>
      <c r="I14623" s="897"/>
    </row>
    <row r="14624" spans="1:15" ht="15.75" customHeight="1" x14ac:dyDescent="0.25">
      <c r="A14624" s="1119"/>
      <c r="B14624" s="1119"/>
      <c r="C14624" s="1119"/>
      <c r="D14624" s="1119"/>
      <c r="E14624" s="76" t="s">
        <v>60</v>
      </c>
      <c r="F14624" s="1119"/>
      <c r="G14624" s="1119"/>
      <c r="H14624" s="1119"/>
    </row>
    <row r="14625" spans="1:8" ht="15.75" customHeight="1" x14ac:dyDescent="0.25">
      <c r="A14625" s="76"/>
      <c r="B14625" s="909"/>
      <c r="C14625" s="909"/>
      <c r="D14625" s="910"/>
      <c r="E14625" s="76"/>
      <c r="F14625" s="76"/>
      <c r="G14625" s="17"/>
      <c r="H14625" s="25"/>
    </row>
    <row r="14626" spans="1:8" ht="15.75" customHeight="1" x14ac:dyDescent="0.25">
      <c r="A14626" s="76"/>
      <c r="B14626" s="909"/>
      <c r="C14626" s="909"/>
      <c r="D14626" s="910"/>
      <c r="E14626" s="76" t="s">
        <v>61</v>
      </c>
      <c r="F14626" s="76"/>
      <c r="G14626" s="17"/>
      <c r="H14626" s="25"/>
    </row>
    <row r="14627" spans="1:8" ht="15.75" customHeight="1" x14ac:dyDescent="0.25">
      <c r="D14627" s="9"/>
      <c r="H14627" s="9"/>
    </row>
    <row r="14628" spans="1:8" ht="15.75" customHeight="1" x14ac:dyDescent="0.25">
      <c r="D14628" s="9"/>
      <c r="H14628" s="9"/>
    </row>
    <row r="14629" spans="1:8" ht="15.75" customHeight="1" x14ac:dyDescent="0.25">
      <c r="D14629" s="9"/>
      <c r="H14629" s="9"/>
    </row>
    <row r="14630" spans="1:8" ht="15.75" customHeight="1" x14ac:dyDescent="0.25">
      <c r="D14630" s="9"/>
      <c r="H14630" s="9"/>
    </row>
    <row r="14631" spans="1:8" ht="15.75" customHeight="1" x14ac:dyDescent="0.25">
      <c r="D14631" s="9"/>
      <c r="H14631" s="9"/>
    </row>
    <row r="14632" spans="1:8" ht="15.75" customHeight="1" x14ac:dyDescent="0.25">
      <c r="D14632" s="9"/>
      <c r="H14632" s="9"/>
    </row>
    <row r="14633" spans="1:8" ht="15.75" customHeight="1" x14ac:dyDescent="0.25">
      <c r="D14633" s="9"/>
      <c r="H14633" s="9"/>
    </row>
    <row r="14634" spans="1:8" ht="15.75" customHeight="1" x14ac:dyDescent="0.25">
      <c r="D14634" s="9"/>
      <c r="H14634" s="9"/>
    </row>
    <row r="14635" spans="1:8" ht="15.75" customHeight="1" x14ac:dyDescent="0.25">
      <c r="D14635" s="9"/>
      <c r="H14635" s="9"/>
    </row>
    <row r="14636" spans="1:8" ht="15.75" customHeight="1" x14ac:dyDescent="0.25">
      <c r="D14636" s="9"/>
      <c r="H14636" s="9"/>
    </row>
    <row r="14637" spans="1:8" ht="15.75" customHeight="1" x14ac:dyDescent="0.25">
      <c r="D14637" s="9"/>
      <c r="H14637" s="9"/>
    </row>
    <row r="14638" spans="1:8" ht="15.75" customHeight="1" x14ac:dyDescent="0.25">
      <c r="D14638" s="9"/>
      <c r="H14638" s="9"/>
    </row>
    <row r="14639" spans="1:8" ht="15.75" customHeight="1" x14ac:dyDescent="0.25">
      <c r="D14639" s="9"/>
      <c r="H14639" s="9"/>
    </row>
    <row r="14640" spans="1:8" ht="15.75" customHeight="1" x14ac:dyDescent="0.25">
      <c r="D14640" s="9"/>
      <c r="H14640" s="9"/>
    </row>
    <row r="14641" spans="1:9" ht="15.75" customHeight="1" x14ac:dyDescent="0.25">
      <c r="D14641" s="9"/>
      <c r="H14641" s="9"/>
    </row>
    <row r="14642" spans="1:9" ht="15.75" customHeight="1" x14ac:dyDescent="0.25">
      <c r="D14642" s="9"/>
      <c r="H14642" s="9"/>
    </row>
    <row r="14643" spans="1:9" ht="15.75" customHeight="1" x14ac:dyDescent="0.25">
      <c r="D14643" s="9"/>
      <c r="H14643" s="9"/>
    </row>
    <row r="14644" spans="1:9" ht="15.75" customHeight="1" x14ac:dyDescent="0.25">
      <c r="D14644" s="9"/>
      <c r="H14644" s="9"/>
    </row>
    <row r="14645" spans="1:9" ht="15.75" customHeight="1" x14ac:dyDescent="0.25">
      <c r="A14645" s="36" t="s">
        <v>21</v>
      </c>
      <c r="B14645" s="36"/>
      <c r="C14645" s="36"/>
      <c r="D14645" s="36"/>
      <c r="E14645" s="36"/>
      <c r="F14645" s="36"/>
      <c r="G14645" s="36"/>
      <c r="H14645" s="36"/>
      <c r="I14645" s="36"/>
    </row>
    <row r="14646" spans="1:9" ht="15.75" customHeight="1" x14ac:dyDescent="0.25">
      <c r="A14646" s="17" t="s">
        <v>28</v>
      </c>
      <c r="B14646" s="17"/>
      <c r="C14646" s="17"/>
      <c r="D14646" s="18"/>
      <c r="E14646" s="17"/>
      <c r="H14646" s="9"/>
    </row>
    <row r="14647" spans="1:9" ht="15.75" customHeight="1" x14ac:dyDescent="0.3">
      <c r="A14647" s="87" t="inlineStr">
        <is>
          <t>Dealer-002</t>
        </is>
      </c>
      <c r="B14647" s="87"/>
      <c r="C14647" s="17"/>
      <c r="D14647" s="18"/>
      <c r="E14647" s="17"/>
      <c r="G14647" s="19" t="s">
        <v>24</v>
      </c>
      <c r="H14647" s="21" t="s">
        <v>1690</v>
      </c>
    </row>
    <row r="14648" spans="1:9" ht="15.75" customHeight="1" x14ac:dyDescent="0.3">
      <c r="A14648" s="87" t="inlineStr">
        <is>
          <t>Address line (redacted)</t>
        </is>
      </c>
      <c r="B14648" s="87"/>
      <c r="C14648" s="1128"/>
      <c r="D14648" s="1128"/>
      <c r="E14648" s="1128"/>
      <c r="G14648" s="19" t="s">
        <v>29</v>
      </c>
      <c r="H14648" s="17" t="s">
        <v>1752</v>
      </c>
    </row>
    <row r="14649" spans="1:9" ht="15.75" customHeight="1" x14ac:dyDescent="0.3">
      <c r="A14649" s="87" t="inlineStr">
        <is>
          <t>Address line (redacted)</t>
        </is>
      </c>
      <c r="B14649" s="87"/>
      <c r="C14649" s="1128"/>
      <c r="D14649" s="1128"/>
      <c r="E14649" s="1128"/>
      <c r="F14649" s="18"/>
      <c r="G14649" s="17"/>
      <c r="H14649" s="25"/>
    </row>
    <row r="14650" spans="1:9" ht="15.75" customHeight="1" x14ac:dyDescent="0.25">
      <c r="C14650" s="1128"/>
      <c r="D14650" s="1128"/>
      <c r="E14650" s="1128"/>
      <c r="F14650" s="18"/>
      <c r="G14650" s="17"/>
      <c r="H14650" s="25"/>
    </row>
    <row r="14651" spans="1:9" ht="15.75" customHeight="1" x14ac:dyDescent="0.25">
      <c r="A14651" s="17" t="s">
        <v>34</v>
      </c>
      <c r="B14651" s="17"/>
      <c r="C14651" s="17"/>
      <c r="D14651" s="18"/>
      <c r="E14651" s="17"/>
      <c r="F14651" s="18"/>
      <c r="G14651" s="17"/>
      <c r="H14651" s="25"/>
    </row>
    <row r="14652" spans="1:9" ht="15.75" customHeight="1" x14ac:dyDescent="0.25">
      <c r="A14652" s="17" t="s">
        <v>35</v>
      </c>
      <c r="B14652" s="17"/>
      <c r="C14652" s="17"/>
      <c r="D14652" s="18"/>
      <c r="E14652" s="17"/>
      <c r="F14652" s="18"/>
      <c r="G14652" s="17"/>
      <c r="H14652" s="25"/>
    </row>
    <row r="14653" spans="1:9" ht="15.75" customHeight="1" x14ac:dyDescent="0.25">
      <c r="A14653" s="17" t="s">
        <v>36</v>
      </c>
      <c r="B14653" s="17"/>
      <c r="C14653" s="17"/>
      <c r="D14653" s="18"/>
      <c r="E14653" s="17"/>
      <c r="F14653" s="18"/>
      <c r="G14653" s="17"/>
      <c r="H14653" s="25"/>
    </row>
    <row r="14654" spans="1:9" ht="15.75" customHeight="1" x14ac:dyDescent="0.25">
      <c r="A14654" s="1105" t="s">
        <v>37</v>
      </c>
      <c r="B14654" s="1106" t="s">
        <v>38</v>
      </c>
      <c r="C14654" s="1106" t="s">
        <v>2224</v>
      </c>
      <c r="D14654" s="1107" t="s">
        <v>39</v>
      </c>
      <c r="E14654" s="1108" t="s">
        <v>40</v>
      </c>
      <c r="F14654" s="1106" t="s">
        <v>2077</v>
      </c>
      <c r="G14654" s="1109" t="s">
        <v>41</v>
      </c>
      <c r="H14654" s="1106" t="s">
        <v>42</v>
      </c>
      <c r="I14654" s="1110" t="s">
        <v>43</v>
      </c>
    </row>
    <row r="14655" spans="1:9" ht="15.75" customHeight="1" x14ac:dyDescent="0.25">
      <c r="A14655" s="524"/>
      <c r="B14655" s="1129" t="s">
        <v>44</v>
      </c>
      <c r="C14655" s="1130"/>
      <c r="D14655" s="247"/>
      <c r="E14655" s="247"/>
      <c r="F14655" s="679"/>
      <c r="G14655" s="732"/>
      <c r="H14655" s="731"/>
      <c r="I14655" s="730"/>
    </row>
    <row r="14656" spans="1:9" ht="15.75" customHeight="1" x14ac:dyDescent="0.25">
      <c r="A14656" s="524">
        <v>1</v>
      </c>
      <c r="B14656" s="106" t="s">
        <v>159</v>
      </c>
      <c r="C14656" s="323" t="s">
        <v>380</v>
      </c>
      <c r="D14656" s="106">
        <v>6</v>
      </c>
      <c r="E14656" s="106">
        <v>5</v>
      </c>
      <c r="F14656" s="1125" t="s">
        <v>2205</v>
      </c>
      <c r="G14656" s="96">
        <f>13.25*2</f>
      </c>
      <c r="H14656" s="106">
        <v>1</v>
      </c>
      <c r="I14656" s="961">
        <f>+H14656*G14656</f>
      </c>
    </row>
    <row r="14657" spans="1:9" ht="15.75" customHeight="1" x14ac:dyDescent="0.25">
      <c r="A14657" s="524">
        <v>2</v>
      </c>
      <c r="B14657" s="106" t="s">
        <v>159</v>
      </c>
      <c r="C14657" s="323" t="s">
        <v>380</v>
      </c>
      <c r="D14657" s="106"/>
      <c r="E14657" s="106"/>
      <c r="F14657" s="1125"/>
      <c r="G14657" s="96">
        <f>1.75*2</f>
      </c>
      <c r="H14657" s="775" t="s">
        <v>571</v>
      </c>
      <c r="I14657" s="961"/>
    </row>
    <row r="14658" spans="1:9" ht="15.75" customHeight="1" x14ac:dyDescent="0.25">
      <c r="A14658" s="524"/>
      <c r="B14658" s="1129" t="s">
        <v>575</v>
      </c>
      <c r="C14658" s="1130"/>
      <c r="D14658" s="247"/>
      <c r="E14658" s="247"/>
      <c r="F14658" s="679"/>
      <c r="G14658" s="732"/>
      <c r="H14658" s="731"/>
      <c r="I14658" s="730"/>
    </row>
    <row r="14659" spans="1:9" ht="15.75" customHeight="1" x14ac:dyDescent="0.25">
      <c r="A14659" s="524">
        <v>3</v>
      </c>
      <c r="B14659" s="1082" t="s">
        <v>308</v>
      </c>
      <c r="C14659" s="325" t="s">
        <v>496</v>
      </c>
      <c r="D14659" s="247">
        <v>2</v>
      </c>
      <c r="E14659" s="247">
        <v>25</v>
      </c>
      <c r="F14659" s="679">
        <v>0</v>
      </c>
      <c r="G14659" s="732">
        <f>+E14659*D14659</f>
      </c>
      <c r="H14659" s="731">
        <v>1</v>
      </c>
      <c r="I14659" s="730">
        <f>+H14659*G14659</f>
      </c>
    </row>
    <row r="14660" spans="1:9" ht="15.75" customHeight="1" x14ac:dyDescent="0.25">
      <c r="A14660" s="524"/>
      <c r="B14660" s="1082"/>
      <c r="C14660" s="325"/>
      <c r="D14660" s="247"/>
      <c r="E14660" s="247"/>
      <c r="F14660" s="679"/>
      <c r="G14660" s="732"/>
      <c r="H14660" s="731"/>
      <c r="I14660" s="730"/>
    </row>
    <row r="14661" spans="1:9" ht="15.75" customHeight="1" x14ac:dyDescent="0.25">
      <c r="A14661" s="524"/>
      <c r="B14661" s="1082"/>
      <c r="C14661" s="325"/>
      <c r="D14661" s="247"/>
      <c r="E14661" s="247"/>
      <c r="F14661" s="679"/>
      <c r="G14661" s="732"/>
      <c r="H14661" s="731"/>
      <c r="I14661" s="730"/>
    </row>
    <row r="14662" spans="1:9" ht="15.75" customHeight="1" x14ac:dyDescent="0.25">
      <c r="A14662" s="524"/>
      <c r="B14662" s="1082"/>
      <c r="C14662" s="325"/>
      <c r="D14662" s="247"/>
      <c r="E14662" s="247"/>
      <c r="F14662" s="679"/>
      <c r="G14662" s="732"/>
      <c r="H14662" s="731"/>
      <c r="I14662" s="730"/>
    </row>
    <row r="14663" spans="1:9" ht="15.75" customHeight="1" x14ac:dyDescent="0.25">
      <c r="A14663" s="524"/>
      <c r="B14663" s="1082"/>
      <c r="C14663" s="325"/>
      <c r="D14663" s="247"/>
      <c r="E14663" s="247"/>
      <c r="F14663" s="679"/>
      <c r="G14663" s="732"/>
      <c r="H14663" s="731"/>
      <c r="I14663" s="730"/>
    </row>
    <row r="14664" spans="1:9" ht="15.75" customHeight="1" x14ac:dyDescent="0.25">
      <c r="A14664" s="524"/>
      <c r="B14664" s="1082"/>
      <c r="C14664" s="325"/>
      <c r="D14664" s="247"/>
      <c r="E14664" s="247"/>
      <c r="F14664" s="679"/>
      <c r="G14664" s="732"/>
      <c r="H14664" s="731"/>
      <c r="I14664" s="730"/>
    </row>
    <row r="14665" spans="1:9" ht="15.75" customHeight="1" x14ac:dyDescent="0.25">
      <c r="A14665" s="524"/>
      <c r="B14665" s="1082"/>
      <c r="C14665" s="325"/>
      <c r="D14665" s="247"/>
      <c r="E14665" s="247"/>
      <c r="F14665" s="679"/>
      <c r="G14665" s="732"/>
      <c r="H14665" s="731"/>
      <c r="I14665" s="730"/>
    </row>
    <row r="14666" spans="1:9" ht="15.75" customHeight="1" x14ac:dyDescent="0.25">
      <c r="A14666" s="524"/>
      <c r="B14666" s="1082"/>
      <c r="C14666" s="325"/>
      <c r="D14666" s="247"/>
      <c r="E14666" s="247"/>
      <c r="F14666" s="679"/>
      <c r="G14666" s="732"/>
      <c r="H14666" s="731"/>
      <c r="I14666" s="730"/>
    </row>
    <row r="14667" spans="1:9" ht="15.75" customHeight="1" x14ac:dyDescent="0.25">
      <c r="A14667" s="524"/>
      <c r="B14667" s="651"/>
      <c r="C14667" s="247"/>
      <c r="D14667" s="247"/>
      <c r="E14667" s="247"/>
      <c r="F14667" s="679"/>
      <c r="G14667" s="679"/>
      <c r="H14667" s="247"/>
      <c r="I14667" s="730"/>
    </row>
    <row r="14668" spans="1:9" ht="15.75" customHeight="1" x14ac:dyDescent="0.25">
      <c r="A14668" s="116"/>
      <c r="B14668" s="117"/>
      <c r="C14668" s="118" t="s">
        <v>58</v>
      </c>
      <c r="D14668" s="121">
        <f>SUM(D14655:D14667)</f>
      </c>
      <c r="E14668" s="119"/>
      <c r="F14668" s="1113"/>
      <c r="G14668" s="119"/>
      <c r="H14668" s="120"/>
      <c r="I14668" s="121">
        <f>SUM(I14656:I14667)</f>
      </c>
    </row>
    <row r="14669" spans="1:9" ht="15.75" customHeight="1" x14ac:dyDescent="0.25">
      <c r="A14669" s="1114"/>
      <c r="B14669" s="1115"/>
      <c r="C14669" s="1116"/>
      <c r="D14669" s="1117"/>
      <c r="E14669" s="1116"/>
      <c r="F14669" s="1116"/>
      <c r="G14669" s="1116"/>
      <c r="H14669" s="1118"/>
      <c r="I14669" s="897"/>
    </row>
    <row r="14670" spans="1:9" ht="15.75" customHeight="1" x14ac:dyDescent="0.25">
      <c r="A14670" s="1119" t="s">
        <v>72</v>
      </c>
      <c r="B14670" s="1119"/>
      <c r="C14670" s="1119"/>
      <c r="D14670" s="1119"/>
      <c r="E14670" s="1119"/>
      <c r="F14670" s="1119"/>
      <c r="G14670" s="1119"/>
      <c r="H14670" s="1119"/>
    </row>
    <row r="14671" spans="1:9" ht="15.75" customHeight="1" x14ac:dyDescent="0.25">
      <c r="A14671" s="76"/>
      <c r="B14671" s="909"/>
      <c r="C14671" s="909"/>
      <c r="D14671" s="910"/>
      <c r="E14671" s="76" t="s">
        <v>60</v>
      </c>
      <c r="F14671" s="76"/>
      <c r="G14671" s="17"/>
      <c r="H14671" s="25"/>
    </row>
    <row r="14672" spans="1:9" ht="15.75" customHeight="1" x14ac:dyDescent="0.25">
      <c r="A14672" s="76"/>
      <c r="B14672" s="909"/>
      <c r="C14672" s="909"/>
      <c r="D14672" s="910"/>
      <c r="E14672" s="76"/>
      <c r="F14672" s="76"/>
      <c r="G14672" s="17"/>
      <c r="H14672" s="25"/>
    </row>
    <row r="14673" spans="1:9" ht="15.75" customHeight="1" x14ac:dyDescent="0.25">
      <c r="A14673" s="76"/>
      <c r="B14673" s="909"/>
      <c r="C14673" s="909"/>
      <c r="D14673" s="910"/>
      <c r="E14673" s="76"/>
      <c r="F14673" s="76"/>
      <c r="G14673" s="17"/>
      <c r="H14673" s="25"/>
    </row>
    <row r="14674" spans="1:9" ht="15.75" customHeight="1" x14ac:dyDescent="0.25">
      <c r="A14674" s="76"/>
      <c r="B14674" s="909"/>
      <c r="C14674" s="909"/>
      <c r="D14674" s="910"/>
      <c r="E14674" s="76" t="s">
        <v>61</v>
      </c>
      <c r="F14674" s="76"/>
      <c r="G14674" s="17"/>
      <c r="H14674" s="25"/>
    </row>
    <row r="14675" spans="1:9" ht="15.75" customHeight="1" x14ac:dyDescent="0.25">
      <c r="D14675" s="9"/>
      <c r="H14675" s="9"/>
    </row>
    <row r="14676" spans="1:9" ht="15.75" customHeight="1" x14ac:dyDescent="0.25">
      <c r="D14676" s="9"/>
      <c r="H14676" s="9"/>
    </row>
    <row r="14677" spans="1:9" ht="15.75" customHeight="1" x14ac:dyDescent="0.25">
      <c r="D14677" s="9"/>
      <c r="H14677" s="9"/>
    </row>
    <row r="14678" spans="1:9" ht="15.75" customHeight="1" x14ac:dyDescent="0.25">
      <c r="D14678" s="9"/>
      <c r="H14678" s="9"/>
    </row>
    <row r="14679" spans="1:9" ht="15.75" customHeight="1" x14ac:dyDescent="0.25">
      <c r="D14679" s="9"/>
      <c r="H14679" s="9"/>
    </row>
    <row r="14680" spans="1:9" ht="15.75" customHeight="1" x14ac:dyDescent="0.25">
      <c r="D14680" s="9"/>
      <c r="H14680" s="9"/>
    </row>
    <row r="14681" spans="1:9" ht="15.75" customHeight="1" x14ac:dyDescent="0.25">
      <c r="D14681" s="9"/>
      <c r="H14681" s="9"/>
    </row>
    <row r="14682" spans="1:9" ht="15.75" customHeight="1" x14ac:dyDescent="0.25">
      <c r="D14682" s="9"/>
      <c r="H14682" s="9"/>
    </row>
    <row r="14683" spans="1:9" ht="15.75" customHeight="1" x14ac:dyDescent="0.25">
      <c r="D14683" s="9"/>
      <c r="H14683" s="9"/>
    </row>
    <row r="14684" spans="1:9" ht="15.75" customHeight="1" x14ac:dyDescent="0.25">
      <c r="D14684" s="9"/>
      <c r="H14684" s="9"/>
    </row>
    <row r="14685" spans="1:9" ht="15.75" customHeight="1" x14ac:dyDescent="0.25">
      <c r="D14685" s="9"/>
      <c r="H14685" s="9"/>
    </row>
    <row r="14686" spans="1:9" ht="15.75" customHeight="1" x14ac:dyDescent="0.25">
      <c r="D14686" s="9"/>
      <c r="H14686" s="9"/>
    </row>
    <row r="14687" spans="1:9" ht="15.75" customHeight="1" x14ac:dyDescent="0.25">
      <c r="D14687" s="9"/>
      <c r="H14687" s="9"/>
    </row>
    <row r="14688" spans="1:9" ht="15.75" customHeight="1" x14ac:dyDescent="0.25">
      <c r="A14688" s="36" t="s">
        <v>21</v>
      </c>
      <c r="B14688" s="36"/>
      <c r="C14688" s="36"/>
      <c r="D14688" s="36"/>
      <c r="E14688" s="36"/>
      <c r="F14688" s="36"/>
      <c r="G14688" s="36"/>
      <c r="H14688" s="36"/>
      <c r="I14688" s="36"/>
    </row>
    <row r="14689" spans="1:9" ht="15.75" customHeight="1" x14ac:dyDescent="0.25">
      <c r="A14689" s="17" t="s">
        <v>28</v>
      </c>
      <c r="B14689" s="17"/>
      <c r="C14689" s="17"/>
      <c r="D14689" s="18"/>
      <c r="E14689" s="17"/>
      <c r="H14689" s="9"/>
    </row>
    <row r="14690" spans="1:9" ht="15.75" customHeight="1" x14ac:dyDescent="0.3">
      <c r="A14690" s="17" t="inlineStr">
        <is>
          <t>Dealer-004</t>
        </is>
      </c>
      <c r="B14690" s="87"/>
      <c r="C14690" s="17"/>
      <c r="D14690" s="18"/>
      <c r="E14690" s="17"/>
      <c r="G14690" s="19" t="s">
        <v>24</v>
      </c>
      <c r="H14690" s="21" t="s">
        <v>1690</v>
      </c>
    </row>
    <row r="14691" spans="1:9" ht="15.75" customHeight="1" x14ac:dyDescent="0.3">
      <c r="A14691" s="17" t="inlineStr">
        <is>
          <t>Address line (redacted)</t>
        </is>
      </c>
      <c r="B14691" s="87"/>
      <c r="C14691" s="1128"/>
      <c r="D14691" s="1128"/>
      <c r="E14691" s="1128"/>
      <c r="G14691" s="19" t="s">
        <v>29</v>
      </c>
      <c r="H14691" s="17" t="s">
        <v>1754</v>
      </c>
    </row>
    <row r="14692" spans="1:9" ht="15.75" customHeight="1" x14ac:dyDescent="0.3">
      <c r="A14692" s="17" t="inlineStr">
        <is>
          <t>Address line (redacted)</t>
        </is>
      </c>
      <c r="B14692" s="87"/>
      <c r="C14692" s="1128"/>
      <c r="D14692" s="1128"/>
      <c r="E14692" s="1128"/>
      <c r="F14692" s="18"/>
      <c r="G14692" s="17"/>
      <c r="H14692" s="25"/>
    </row>
    <row r="14693" spans="1:9" ht="15.75" customHeight="1" x14ac:dyDescent="0.25">
      <c r="A14693" s="17"/>
      <c r="C14693" s="1128"/>
      <c r="D14693" s="1128"/>
      <c r="E14693" s="1128"/>
      <c r="F14693" s="18"/>
      <c r="G14693" s="17"/>
      <c r="H14693" s="25"/>
    </row>
    <row r="14694" spans="1:9" ht="15.75" customHeight="1" x14ac:dyDescent="0.25">
      <c r="A14694" s="17"/>
      <c r="C14694" s="1128"/>
      <c r="D14694" s="1128"/>
      <c r="E14694" s="1128"/>
      <c r="F14694" s="18"/>
      <c r="G14694" s="17"/>
      <c r="H14694" s="25"/>
    </row>
    <row r="14695" spans="1:9" ht="15.75" customHeight="1" x14ac:dyDescent="0.25">
      <c r="A14695" s="17" t="s">
        <v>34</v>
      </c>
      <c r="B14695" s="17"/>
      <c r="C14695" s="17"/>
      <c r="D14695" s="18"/>
      <c r="E14695" s="17"/>
      <c r="F14695" s="18"/>
      <c r="G14695" s="17"/>
      <c r="H14695" s="25"/>
    </row>
    <row r="14696" spans="1:9" ht="15.75" customHeight="1" x14ac:dyDescent="0.25">
      <c r="A14696" s="17" t="s">
        <v>35</v>
      </c>
      <c r="B14696" s="17"/>
      <c r="C14696" s="17"/>
      <c r="D14696" s="18"/>
      <c r="E14696" s="17"/>
      <c r="F14696" s="18"/>
      <c r="G14696" s="17"/>
      <c r="H14696" s="25"/>
    </row>
    <row r="14697" spans="1:9" ht="15.75" customHeight="1" x14ac:dyDescent="0.25">
      <c r="A14697" s="17" t="s">
        <v>36</v>
      </c>
      <c r="B14697" s="17"/>
      <c r="C14697" s="17"/>
      <c r="D14697" s="18"/>
      <c r="E14697" s="17"/>
      <c r="F14697" s="18"/>
      <c r="G14697" s="17"/>
      <c r="H14697" s="25"/>
    </row>
    <row r="14698" spans="1:9" ht="15.75" customHeight="1" x14ac:dyDescent="0.25">
      <c r="A14698" s="1105" t="s">
        <v>37</v>
      </c>
      <c r="B14698" s="1106" t="s">
        <v>38</v>
      </c>
      <c r="C14698" s="1106" t="s">
        <v>2224</v>
      </c>
      <c r="D14698" s="1107" t="s">
        <v>39</v>
      </c>
      <c r="E14698" s="1108" t="s">
        <v>40</v>
      </c>
      <c r="F14698" s="1106" t="s">
        <v>2077</v>
      </c>
      <c r="G14698" s="1109" t="s">
        <v>41</v>
      </c>
      <c r="H14698" s="1106" t="s">
        <v>42</v>
      </c>
      <c r="I14698" s="1110" t="s">
        <v>43</v>
      </c>
    </row>
    <row r="14699" spans="1:9" ht="15.75" customHeight="1" x14ac:dyDescent="0.25">
      <c r="A14699" s="524"/>
      <c r="B14699" s="1129" t="s">
        <v>564</v>
      </c>
      <c r="C14699" s="1130"/>
      <c r="D14699" s="247"/>
      <c r="E14699" s="247"/>
      <c r="F14699" s="679"/>
      <c r="G14699" s="732"/>
      <c r="H14699" s="731"/>
      <c r="I14699" s="730"/>
    </row>
    <row r="14700" spans="1:9" ht="15.75" customHeight="1" x14ac:dyDescent="0.25">
      <c r="A14700" s="524">
        <v>1</v>
      </c>
      <c r="B14700" s="651" t="s">
        <v>1046</v>
      </c>
      <c r="C14700" s="322"/>
      <c r="D14700" s="247">
        <v>10</v>
      </c>
      <c r="E14700" s="247">
        <v>2</v>
      </c>
      <c r="F14700" s="1131">
        <v>0</v>
      </c>
      <c r="G14700" s="731">
        <f>+E14700*D14700</f>
      </c>
      <c r="H14700" s="731">
        <v>1</v>
      </c>
      <c r="I14700" s="961">
        <f>+H14700*G14700</f>
      </c>
    </row>
    <row r="14701" spans="1:9" ht="15.75" customHeight="1" x14ac:dyDescent="0.25">
      <c r="A14701" s="524"/>
      <c r="B14701" s="1129" t="s">
        <v>44</v>
      </c>
      <c r="C14701" s="1130"/>
      <c r="D14701" s="106"/>
      <c r="E14701" s="106"/>
      <c r="F14701" s="1135"/>
      <c r="G14701" s="679"/>
      <c r="H14701" s="915"/>
      <c r="I14701" s="683"/>
    </row>
    <row r="14702" spans="1:9" ht="15.75" customHeight="1" x14ac:dyDescent="0.25">
      <c r="A14702" s="524">
        <v>2</v>
      </c>
      <c r="B14702" s="651" t="s">
        <v>1173</v>
      </c>
      <c r="C14702" s="387" t="s">
        <v>405</v>
      </c>
      <c r="D14702" s="106">
        <v>3</v>
      </c>
      <c r="E14702" s="106">
        <v>5</v>
      </c>
      <c r="F14702" s="1125" t="s">
        <v>2306</v>
      </c>
      <c r="G14702" s="679">
        <v>13.25</v>
      </c>
      <c r="H14702" s="915">
        <v>1</v>
      </c>
      <c r="I14702" s="683">
        <f>+H14702*G14702</f>
      </c>
    </row>
    <row r="14703" spans="1:9" ht="15.75" customHeight="1" x14ac:dyDescent="0.25">
      <c r="A14703" s="524">
        <v>3</v>
      </c>
      <c r="B14703" s="651" t="s">
        <v>1173</v>
      </c>
      <c r="C14703" s="387" t="s">
        <v>405</v>
      </c>
      <c r="D14703" s="106"/>
      <c r="E14703" s="106"/>
      <c r="F14703" s="1135"/>
      <c r="G14703" s="679">
        <v>1.75</v>
      </c>
      <c r="H14703" s="847" t="s">
        <v>571</v>
      </c>
      <c r="I14703" s="683"/>
    </row>
    <row r="14704" spans="1:9" ht="15.75" customHeight="1" x14ac:dyDescent="0.25">
      <c r="A14704" s="524"/>
      <c r="B14704" s="1129" t="s">
        <v>2307</v>
      </c>
      <c r="C14704" s="1130"/>
      <c r="D14704" s="106"/>
      <c r="E14704" s="106"/>
      <c r="F14704" s="1135"/>
      <c r="G14704" s="679"/>
      <c r="H14704" s="915"/>
      <c r="I14704" s="683"/>
    </row>
    <row r="14705" spans="1:9" ht="15.75" customHeight="1" x14ac:dyDescent="0.25">
      <c r="A14705" s="524">
        <v>4</v>
      </c>
      <c r="B14705" s="651" t="s">
        <v>2192</v>
      </c>
      <c r="C14705" s="387" t="s">
        <v>509</v>
      </c>
      <c r="D14705" s="106">
        <v>4</v>
      </c>
      <c r="E14705" s="106">
        <v>25</v>
      </c>
      <c r="F14705" s="1135"/>
      <c r="G14705" s="679">
        <v>100</v>
      </c>
      <c r="H14705" s="915">
        <v>1</v>
      </c>
      <c r="I14705" s="683">
        <f>+H14705*G14705</f>
      </c>
    </row>
    <row r="14706" spans="1:9" ht="15.75" customHeight="1" x14ac:dyDescent="0.25">
      <c r="A14706" s="524"/>
      <c r="B14706" s="651"/>
      <c r="C14706" s="387"/>
      <c r="D14706" s="106"/>
      <c r="E14706" s="106"/>
      <c r="F14706" s="1135"/>
      <c r="G14706" s="679"/>
      <c r="H14706" s="915"/>
      <c r="I14706" s="683"/>
    </row>
    <row r="14707" spans="1:9" ht="15.75" customHeight="1" x14ac:dyDescent="0.25">
      <c r="A14707" s="524"/>
      <c r="B14707" s="651"/>
      <c r="C14707" s="247"/>
      <c r="D14707" s="106"/>
      <c r="E14707" s="106"/>
      <c r="F14707" s="525"/>
      <c r="G14707" s="732"/>
      <c r="H14707" s="731"/>
      <c r="I14707" s="730"/>
    </row>
    <row r="14708" spans="1:9" ht="15.75" customHeight="1" x14ac:dyDescent="0.25">
      <c r="A14708" s="524"/>
      <c r="B14708" s="651"/>
      <c r="C14708" s="247"/>
      <c r="D14708" s="247"/>
      <c r="E14708" s="247"/>
      <c r="F14708" s="679"/>
      <c r="G14708" s="732"/>
      <c r="H14708" s="731"/>
      <c r="I14708" s="730"/>
    </row>
    <row r="14709" spans="1:9" ht="15.75" customHeight="1" x14ac:dyDescent="0.25">
      <c r="A14709" s="524"/>
      <c r="B14709" s="651"/>
      <c r="C14709" s="247"/>
      <c r="D14709" s="247"/>
      <c r="E14709" s="247"/>
      <c r="F14709" s="679"/>
      <c r="G14709" s="679"/>
      <c r="H14709" s="247"/>
      <c r="I14709" s="730"/>
    </row>
    <row r="14710" spans="1:9" ht="15.75" customHeight="1" x14ac:dyDescent="0.25">
      <c r="A14710" s="116"/>
      <c r="B14710" s="117"/>
      <c r="C14710" s="118" t="s">
        <v>58</v>
      </c>
      <c r="D14710" s="121">
        <f>SUM(D14700:D14709)</f>
      </c>
      <c r="E14710" s="119"/>
      <c r="F14710" s="1113"/>
      <c r="G14710" s="119"/>
      <c r="H14710" s="120"/>
      <c r="I14710" s="121">
        <f>SUM(I14700:I14709)</f>
      </c>
    </row>
    <row r="14711" spans="1:9" ht="15.75" customHeight="1" x14ac:dyDescent="0.25">
      <c r="A14711" s="1114"/>
      <c r="B14711" s="1115"/>
      <c r="C14711" s="1116"/>
      <c r="D14711" s="1117"/>
      <c r="E14711" s="1116"/>
      <c r="F14711" s="1116"/>
      <c r="G14711" s="1116"/>
      <c r="H14711" s="1118"/>
      <c r="I14711" s="897"/>
    </row>
    <row r="14712" spans="1:9" ht="15.75" customHeight="1" x14ac:dyDescent="0.25">
      <c r="A14712" s="1119" t="s">
        <v>72</v>
      </c>
      <c r="B14712" s="1119"/>
      <c r="C14712" s="1119"/>
      <c r="D14712" s="1119"/>
      <c r="E14712" s="1119"/>
      <c r="F14712" s="1119"/>
      <c r="G14712" s="1119"/>
      <c r="H14712" s="1119"/>
    </row>
    <row r="14713" spans="1:9" ht="15.75" customHeight="1" x14ac:dyDescent="0.25">
      <c r="A14713" s="76"/>
      <c r="B14713" s="909"/>
      <c r="C14713" s="909"/>
      <c r="D14713" s="910"/>
      <c r="E14713" s="76" t="s">
        <v>60</v>
      </c>
      <c r="F14713" s="76"/>
      <c r="G14713" s="17"/>
      <c r="H14713" s="25"/>
    </row>
    <row r="14714" spans="1:9" ht="15.75" customHeight="1" x14ac:dyDescent="0.25">
      <c r="A14714" s="76"/>
      <c r="B14714" s="909"/>
      <c r="C14714" s="909"/>
      <c r="D14714" s="910"/>
      <c r="E14714" s="76"/>
      <c r="F14714" s="76"/>
      <c r="G14714" s="17"/>
      <c r="H14714" s="25"/>
    </row>
    <row r="14715" spans="1:9" ht="15.75" customHeight="1" x14ac:dyDescent="0.25">
      <c r="A14715" s="76"/>
      <c r="B14715" s="909"/>
      <c r="C14715" s="909"/>
      <c r="D14715" s="910"/>
      <c r="E14715" s="76"/>
      <c r="F14715" s="76"/>
      <c r="G14715" s="17"/>
      <c r="H14715" s="25"/>
    </row>
    <row r="14716" spans="1:9" ht="15.75" customHeight="1" x14ac:dyDescent="0.25">
      <c r="A14716" s="76"/>
      <c r="B14716" s="909"/>
      <c r="C14716" s="909"/>
      <c r="D14716" s="910"/>
      <c r="E14716" s="76" t="s">
        <v>61</v>
      </c>
      <c r="F14716" s="76"/>
      <c r="G14716" s="17"/>
      <c r="H14716" s="25"/>
    </row>
    <row r="14717" spans="1:9" ht="15.75" customHeight="1" x14ac:dyDescent="0.25">
      <c r="A14717" s="76"/>
      <c r="B14717" s="909"/>
      <c r="C14717" s="909"/>
      <c r="D14717" s="910"/>
      <c r="E14717" s="76"/>
      <c r="F14717" s="76"/>
      <c r="G14717" s="17"/>
      <c r="H14717" s="25"/>
    </row>
    <row r="14718" spans="1:9" ht="15.75" customHeight="1" x14ac:dyDescent="0.25">
      <c r="A14718" s="76"/>
      <c r="B14718" s="909"/>
      <c r="C14718" s="909"/>
      <c r="D14718" s="910"/>
      <c r="E14718" s="76"/>
      <c r="F14718" s="76"/>
      <c r="G14718" s="17"/>
      <c r="H14718" s="25"/>
    </row>
    <row r="14719" spans="1:9" ht="15.75" customHeight="1" x14ac:dyDescent="0.25">
      <c r="A14719" s="76"/>
      <c r="B14719" s="909"/>
      <c r="C14719" s="909"/>
      <c r="D14719" s="910"/>
      <c r="E14719" s="76"/>
      <c r="F14719" s="76"/>
      <c r="G14719" s="17"/>
      <c r="H14719" s="25"/>
    </row>
    <row r="14720" spans="1:9" ht="15.75" customHeight="1" x14ac:dyDescent="0.25">
      <c r="A14720" s="76"/>
      <c r="B14720" s="909"/>
      <c r="C14720" s="909"/>
      <c r="D14720" s="910"/>
      <c r="E14720" s="76"/>
      <c r="F14720" s="76"/>
      <c r="G14720" s="17"/>
      <c r="H14720" s="25"/>
    </row>
    <row r="14721" spans="1:9" ht="15.75" customHeight="1" x14ac:dyDescent="0.25">
      <c r="A14721" s="76"/>
      <c r="B14721" s="909"/>
      <c r="C14721" s="909"/>
      <c r="D14721" s="910"/>
      <c r="E14721" s="76"/>
      <c r="F14721" s="76"/>
      <c r="G14721" s="17"/>
      <c r="H14721" s="25"/>
    </row>
    <row r="14722" spans="1:9" ht="15.75" customHeight="1" x14ac:dyDescent="0.25">
      <c r="A14722" s="76"/>
      <c r="B14722" s="909"/>
      <c r="C14722" s="909"/>
      <c r="D14722" s="910"/>
      <c r="E14722" s="76"/>
      <c r="F14722" s="76"/>
      <c r="G14722" s="17"/>
      <c r="H14722" s="25"/>
    </row>
    <row r="14723" spans="1:9" ht="15.75" customHeight="1" x14ac:dyDescent="0.25">
      <c r="A14723" s="76"/>
      <c r="B14723" s="909"/>
      <c r="C14723" s="909"/>
      <c r="D14723" s="910"/>
      <c r="E14723" s="76"/>
      <c r="F14723" s="76"/>
      <c r="G14723" s="17"/>
      <c r="H14723" s="25"/>
    </row>
    <row r="14724" spans="1:9" ht="15.75" customHeight="1" x14ac:dyDescent="0.25">
      <c r="A14724" s="76"/>
      <c r="B14724" s="909"/>
      <c r="C14724" s="909"/>
      <c r="D14724" s="910"/>
      <c r="E14724" s="76"/>
      <c r="F14724" s="76"/>
      <c r="G14724" s="17"/>
      <c r="H14724" s="25"/>
    </row>
    <row r="14725" spans="1:9" ht="15.75" customHeight="1" x14ac:dyDescent="0.25">
      <c r="A14725" s="76"/>
      <c r="B14725" s="909"/>
      <c r="C14725" s="909"/>
      <c r="D14725" s="910"/>
      <c r="E14725" s="76"/>
      <c r="F14725" s="76"/>
      <c r="G14725" s="17"/>
      <c r="H14725" s="25"/>
    </row>
    <row r="14726" spans="1:9" ht="15.75" customHeight="1" x14ac:dyDescent="0.25">
      <c r="A14726" s="76"/>
      <c r="B14726" s="909"/>
      <c r="C14726" s="909"/>
      <c r="D14726" s="910"/>
      <c r="E14726" s="76"/>
      <c r="F14726" s="76"/>
      <c r="G14726" s="17"/>
      <c r="H14726" s="25"/>
    </row>
    <row r="14727" spans="1:9" ht="15.75" customHeight="1" x14ac:dyDescent="0.25">
      <c r="A14727" s="76"/>
      <c r="B14727" s="909"/>
      <c r="C14727" s="909"/>
      <c r="D14727" s="910"/>
      <c r="E14727" s="76"/>
      <c r="F14727" s="76"/>
      <c r="G14727" s="17"/>
      <c r="H14727" s="25"/>
    </row>
    <row r="14728" spans="1:9" ht="15.75" customHeight="1" x14ac:dyDescent="0.25">
      <c r="A14728" s="76"/>
      <c r="B14728" s="909"/>
      <c r="C14728" s="909"/>
      <c r="D14728" s="910"/>
      <c r="E14728" s="76"/>
      <c r="F14728" s="76"/>
      <c r="G14728" s="17"/>
      <c r="H14728" s="25"/>
    </row>
    <row r="14729" spans="1:9" ht="15.75" customHeight="1" x14ac:dyDescent="0.25">
      <c r="A14729" s="76"/>
      <c r="B14729" s="909"/>
      <c r="C14729" s="909"/>
      <c r="D14729" s="910"/>
      <c r="E14729" s="76"/>
      <c r="F14729" s="76"/>
      <c r="G14729" s="17"/>
      <c r="H14729" s="25"/>
    </row>
    <row r="14730" spans="1:9" ht="15.75" customHeight="1" x14ac:dyDescent="0.25">
      <c r="A14730" s="76"/>
      <c r="B14730" s="909"/>
      <c r="C14730" s="909"/>
      <c r="D14730" s="910"/>
      <c r="E14730" s="76"/>
      <c r="F14730" s="76"/>
      <c r="G14730" s="17"/>
      <c r="H14730" s="25"/>
    </row>
    <row r="14731" spans="1:9" ht="15.75" customHeight="1" x14ac:dyDescent="0.25">
      <c r="A14731" s="36" t="s">
        <v>21</v>
      </c>
      <c r="B14731" s="36"/>
      <c r="C14731" s="36"/>
      <c r="D14731" s="36"/>
      <c r="E14731" s="36"/>
      <c r="F14731" s="36"/>
      <c r="G14731" s="36"/>
      <c r="H14731" s="36"/>
      <c r="I14731" s="36"/>
    </row>
    <row r="14732" spans="1:9" ht="15.75" customHeight="1" x14ac:dyDescent="0.25">
      <c r="A14732" s="17" t="s">
        <v>28</v>
      </c>
      <c r="B14732" s="17"/>
      <c r="C14732" s="17"/>
      <c r="D14732" s="18"/>
      <c r="E14732" s="17"/>
      <c r="H14732" s="9"/>
    </row>
    <row r="14733" spans="1:9" ht="15.75" customHeight="1" x14ac:dyDescent="0.3">
      <c r="A14733" s="17" t="inlineStr">
        <is>
          <t>Dealer-003</t>
        </is>
      </c>
      <c r="B14733" s="87"/>
      <c r="C14733" s="17"/>
      <c r="D14733" s="18"/>
      <c r="E14733" s="17"/>
      <c r="G14733" s="19" t="s">
        <v>24</v>
      </c>
      <c r="H14733" s="21" t="s">
        <v>1690</v>
      </c>
    </row>
    <row r="14734" spans="1:9" ht="15.75" customHeight="1" x14ac:dyDescent="0.3">
      <c r="A14734" s="17" t="inlineStr">
        <is>
          <t>Address line (redacted)</t>
        </is>
      </c>
      <c r="B14734" s="87"/>
      <c r="C14734" s="1128"/>
      <c r="D14734" s="1128"/>
      <c r="E14734" s="1128"/>
      <c r="G14734" s="19" t="s">
        <v>29</v>
      </c>
      <c r="H14734" s="17" t="s">
        <v>1757</v>
      </c>
    </row>
    <row r="14735" spans="1:9" ht="15.75" customHeight="1" x14ac:dyDescent="0.3">
      <c r="A14735" s="17" t="inlineStr">
        <is>
          <t>Address line (redacted)</t>
        </is>
      </c>
      <c r="B14735" s="87"/>
      <c r="C14735" s="1128"/>
      <c r="D14735" s="1128"/>
      <c r="E14735" s="1128"/>
      <c r="F14735" s="18"/>
      <c r="G14735" s="17"/>
      <c r="H14735" s="25"/>
    </row>
    <row r="14736" spans="1:9" ht="15.75" customHeight="1" x14ac:dyDescent="0.25">
      <c r="C14736" s="1128"/>
      <c r="D14736" s="1128"/>
      <c r="E14736" s="1128"/>
      <c r="F14736" s="18"/>
      <c r="G14736" s="17"/>
      <c r="H14736" s="25"/>
    </row>
    <row r="14737" spans="1:9" ht="15.75" customHeight="1" x14ac:dyDescent="0.25">
      <c r="A14737" s="17" t="s">
        <v>34</v>
      </c>
      <c r="B14737" s="17"/>
      <c r="C14737" s="17"/>
      <c r="D14737" s="18"/>
      <c r="E14737" s="17"/>
      <c r="F14737" s="18"/>
      <c r="G14737" s="17"/>
      <c r="H14737" s="25"/>
    </row>
    <row r="14738" spans="1:9" ht="15.75" customHeight="1" x14ac:dyDescent="0.25">
      <c r="A14738" s="17" t="s">
        <v>35</v>
      </c>
      <c r="B14738" s="17"/>
      <c r="C14738" s="17"/>
      <c r="D14738" s="18"/>
      <c r="E14738" s="17"/>
      <c r="F14738" s="18"/>
      <c r="G14738" s="17"/>
      <c r="H14738" s="25"/>
    </row>
    <row r="14739" spans="1:9" ht="15.75" customHeight="1" x14ac:dyDescent="0.25">
      <c r="A14739" s="17" t="s">
        <v>36</v>
      </c>
      <c r="B14739" s="17"/>
      <c r="C14739" s="17"/>
      <c r="D14739" s="18"/>
      <c r="E14739" s="17"/>
      <c r="F14739" s="18"/>
      <c r="G14739" s="17"/>
      <c r="H14739" s="25"/>
    </row>
    <row r="14740" spans="1:9" ht="15.75" customHeight="1" x14ac:dyDescent="0.25">
      <c r="A14740" s="1105" t="s">
        <v>37</v>
      </c>
      <c r="B14740" s="1106" t="s">
        <v>38</v>
      </c>
      <c r="C14740" s="1106" t="s">
        <v>2224</v>
      </c>
      <c r="D14740" s="1107" t="s">
        <v>39</v>
      </c>
      <c r="E14740" s="1108" t="s">
        <v>40</v>
      </c>
      <c r="F14740" s="1106" t="s">
        <v>2077</v>
      </c>
      <c r="G14740" s="1109" t="s">
        <v>41</v>
      </c>
      <c r="H14740" s="1106" t="s">
        <v>42</v>
      </c>
      <c r="I14740" s="1110" t="s">
        <v>43</v>
      </c>
    </row>
    <row r="14741" spans="1:9" ht="15.75" customHeight="1" x14ac:dyDescent="0.25">
      <c r="A14741" s="524"/>
      <c r="B14741" s="1129" t="s">
        <v>44</v>
      </c>
      <c r="C14741" s="1130"/>
      <c r="D14741" s="247"/>
      <c r="E14741" s="247"/>
      <c r="F14741" s="679"/>
      <c r="G14741" s="732"/>
      <c r="H14741" s="731"/>
      <c r="I14741" s="730"/>
    </row>
    <row r="14742" spans="1:9" ht="15.75" customHeight="1" x14ac:dyDescent="0.25">
      <c r="A14742" s="524">
        <v>1</v>
      </c>
      <c r="B14742" s="323" t="s">
        <v>159</v>
      </c>
      <c r="C14742" s="323" t="s">
        <v>380</v>
      </c>
      <c r="D14742" s="106">
        <f>60/5</f>
      </c>
      <c r="E14742" s="106">
        <v>5</v>
      </c>
      <c r="F14742" s="1125" t="s">
        <v>2205</v>
      </c>
      <c r="G14742" s="96">
        <f>13.25*4</f>
      </c>
      <c r="H14742" s="106">
        <v>1</v>
      </c>
      <c r="I14742" s="961">
        <f>+H14742*G14742</f>
      </c>
    </row>
    <row r="14743" spans="1:9" ht="15.75" customHeight="1" x14ac:dyDescent="0.25">
      <c r="A14743" s="524">
        <v>2</v>
      </c>
      <c r="B14743" s="323" t="s">
        <v>159</v>
      </c>
      <c r="C14743" s="323" t="s">
        <v>380</v>
      </c>
      <c r="D14743" s="106"/>
      <c r="E14743" s="106"/>
      <c r="F14743" s="1125"/>
      <c r="G14743" s="96">
        <f>1.75*4</f>
      </c>
      <c r="H14743" s="775" t="s">
        <v>571</v>
      </c>
      <c r="I14743" s="961"/>
    </row>
    <row r="14744" spans="1:9" ht="15.75" customHeight="1" x14ac:dyDescent="0.25">
      <c r="A14744" s="524"/>
      <c r="B14744" s="1129" t="s">
        <v>564</v>
      </c>
      <c r="C14744" s="1130"/>
      <c r="D14744" s="247"/>
      <c r="E14744" s="247"/>
      <c r="F14744" s="679"/>
      <c r="G14744" s="732"/>
      <c r="H14744" s="731"/>
      <c r="I14744" s="730"/>
    </row>
    <row r="14745" spans="1:9" ht="15.75" customHeight="1" x14ac:dyDescent="0.25">
      <c r="A14745" s="524">
        <v>3</v>
      </c>
      <c r="B14745" s="651" t="s">
        <v>1046</v>
      </c>
      <c r="C14745" s="322"/>
      <c r="D14745" s="247">
        <v>10</v>
      </c>
      <c r="E14745" s="247">
        <v>2</v>
      </c>
      <c r="F14745" s="1131">
        <v>0</v>
      </c>
      <c r="G14745" s="731">
        <f>+E14745*D14745</f>
      </c>
      <c r="H14745" s="731">
        <v>1</v>
      </c>
      <c r="I14745" s="961">
        <f>+H14745*G14745</f>
      </c>
    </row>
    <row r="14746" spans="1:9" ht="15.75" customHeight="1" x14ac:dyDescent="0.25">
      <c r="A14746" s="524"/>
      <c r="B14746" s="1082"/>
      <c r="C14746" s="325"/>
      <c r="D14746" s="247"/>
      <c r="E14746" s="247"/>
      <c r="F14746" s="679"/>
      <c r="G14746" s="732"/>
      <c r="H14746" s="731"/>
      <c r="I14746" s="730"/>
    </row>
    <row r="14747" spans="1:9" ht="15.75" customHeight="1" x14ac:dyDescent="0.25">
      <c r="A14747" s="524"/>
      <c r="B14747" s="1082"/>
      <c r="C14747" s="325"/>
      <c r="D14747" s="247"/>
      <c r="E14747" s="247"/>
      <c r="F14747" s="679"/>
      <c r="G14747" s="732"/>
      <c r="H14747" s="731"/>
      <c r="I14747" s="730"/>
    </row>
    <row r="14748" spans="1:9" ht="15.75" customHeight="1" x14ac:dyDescent="0.25">
      <c r="A14748" s="524"/>
      <c r="B14748" s="1082"/>
      <c r="C14748" s="325"/>
      <c r="D14748" s="247"/>
      <c r="E14748" s="247"/>
      <c r="F14748" s="679"/>
      <c r="G14748" s="732"/>
      <c r="H14748" s="731"/>
      <c r="I14748" s="730"/>
    </row>
    <row r="14749" spans="1:9" ht="15.75" customHeight="1" x14ac:dyDescent="0.25">
      <c r="A14749" s="524"/>
      <c r="B14749" s="1082"/>
      <c r="C14749" s="325"/>
      <c r="D14749" s="247"/>
      <c r="E14749" s="247"/>
      <c r="F14749" s="679"/>
      <c r="G14749" s="732"/>
      <c r="H14749" s="731"/>
      <c r="I14749" s="730"/>
    </row>
    <row r="14750" spans="1:9" ht="15.75" customHeight="1" x14ac:dyDescent="0.25">
      <c r="A14750" s="524"/>
      <c r="B14750" s="1082"/>
      <c r="C14750" s="325"/>
      <c r="D14750" s="247"/>
      <c r="E14750" s="247"/>
      <c r="F14750" s="679"/>
      <c r="G14750" s="732"/>
      <c r="H14750" s="731"/>
      <c r="I14750" s="730"/>
    </row>
    <row r="14751" spans="1:9" ht="15.75" customHeight="1" x14ac:dyDescent="0.25">
      <c r="A14751" s="524"/>
      <c r="B14751" s="1082"/>
      <c r="C14751" s="325"/>
      <c r="D14751" s="247"/>
      <c r="E14751" s="247"/>
      <c r="F14751" s="679"/>
      <c r="G14751" s="732"/>
      <c r="H14751" s="731"/>
      <c r="I14751" s="730"/>
    </row>
    <row r="14752" spans="1:9" ht="15.75" customHeight="1" x14ac:dyDescent="0.25">
      <c r="A14752" s="524"/>
      <c r="B14752" s="1082"/>
      <c r="C14752" s="325"/>
      <c r="D14752" s="247"/>
      <c r="E14752" s="247"/>
      <c r="F14752" s="679"/>
      <c r="G14752" s="732"/>
      <c r="H14752" s="731"/>
      <c r="I14752" s="730"/>
    </row>
    <row r="14753" spans="1:9" ht="15.75" customHeight="1" x14ac:dyDescent="0.25">
      <c r="A14753" s="524"/>
      <c r="B14753" s="651"/>
      <c r="C14753" s="247"/>
      <c r="D14753" s="247"/>
      <c r="E14753" s="247"/>
      <c r="F14753" s="679"/>
      <c r="G14753" s="679"/>
      <c r="H14753" s="247"/>
      <c r="I14753" s="730"/>
    </row>
    <row r="14754" spans="1:9" ht="15.75" customHeight="1" x14ac:dyDescent="0.25">
      <c r="A14754" s="116"/>
      <c r="B14754" s="117"/>
      <c r="C14754" s="118" t="s">
        <v>58</v>
      </c>
      <c r="D14754" s="121">
        <f>SUM(D14741:D14753)</f>
      </c>
      <c r="E14754" s="119"/>
      <c r="F14754" s="1113"/>
      <c r="G14754" s="119"/>
      <c r="H14754" s="120"/>
      <c r="I14754" s="121">
        <f>SUM(I14742:I14753)</f>
      </c>
    </row>
    <row r="14755" spans="1:9" ht="15.75" customHeight="1" x14ac:dyDescent="0.25">
      <c r="A14755" s="1114"/>
      <c r="B14755" s="1115"/>
      <c r="C14755" s="1116"/>
      <c r="D14755" s="1117"/>
      <c r="E14755" s="1116"/>
      <c r="F14755" s="1116"/>
      <c r="G14755" s="1116"/>
      <c r="H14755" s="1118"/>
      <c r="I14755" s="897"/>
    </row>
    <row r="14756" spans="1:9" ht="15.75" customHeight="1" x14ac:dyDescent="0.25">
      <c r="A14756" s="1119" t="s">
        <v>72</v>
      </c>
      <c r="B14756" s="1119"/>
      <c r="C14756" s="1119"/>
      <c r="D14756" s="1119"/>
      <c r="E14756" s="1119"/>
      <c r="F14756" s="1119"/>
      <c r="G14756" s="1119"/>
      <c r="H14756" s="1119"/>
    </row>
    <row r="14757" spans="1:9" ht="15.75" customHeight="1" x14ac:dyDescent="0.25">
      <c r="A14757" s="76"/>
      <c r="B14757" s="909"/>
      <c r="C14757" s="909"/>
      <c r="D14757" s="910"/>
      <c r="E14757" s="76" t="s">
        <v>60</v>
      </c>
      <c r="F14757" s="76"/>
      <c r="G14757" s="17"/>
      <c r="H14757" s="25"/>
    </row>
    <row r="14758" spans="1:9" ht="15.75" customHeight="1" x14ac:dyDescent="0.25">
      <c r="A14758" s="76"/>
      <c r="B14758" s="909"/>
      <c r="C14758" s="909"/>
      <c r="D14758" s="910"/>
      <c r="E14758" s="76"/>
      <c r="F14758" s="76"/>
      <c r="G14758" s="17"/>
      <c r="H14758" s="25"/>
    </row>
    <row r="14759" spans="1:9" ht="15.75" customHeight="1" x14ac:dyDescent="0.25">
      <c r="A14759" s="76"/>
      <c r="B14759" s="909"/>
      <c r="C14759" s="909"/>
      <c r="D14759" s="910"/>
      <c r="E14759" s="76"/>
      <c r="F14759" s="76"/>
      <c r="G14759" s="17"/>
      <c r="H14759" s="25"/>
    </row>
    <row r="14760" spans="1:9" ht="15.75" customHeight="1" x14ac:dyDescent="0.25">
      <c r="A14760" s="76"/>
      <c r="B14760" s="909"/>
      <c r="C14760" s="909"/>
      <c r="D14760" s="910"/>
      <c r="E14760" s="76" t="s">
        <v>61</v>
      </c>
      <c r="F14760" s="76"/>
      <c r="G14760" s="17"/>
      <c r="H14760" s="25"/>
    </row>
    <row r="14761" spans="1:9" ht="15.75" customHeight="1" x14ac:dyDescent="0.25">
      <c r="D14761" s="9"/>
      <c r="H14761" s="9"/>
    </row>
    <row r="14762" spans="1:9" ht="15.75" customHeight="1" x14ac:dyDescent="0.25">
      <c r="D14762" s="9"/>
      <c r="H14762" s="9"/>
    </row>
    <row r="14763" spans="1:9" ht="15.75" customHeight="1" x14ac:dyDescent="0.25">
      <c r="D14763" s="9"/>
      <c r="H14763" s="9"/>
    </row>
    <row r="14764" spans="1:9" ht="15.75" customHeight="1" x14ac:dyDescent="0.25">
      <c r="D14764" s="9"/>
      <c r="H14764" s="9"/>
    </row>
    <row r="14765" spans="1:9" ht="15.75" customHeight="1" x14ac:dyDescent="0.25">
      <c r="D14765" s="9"/>
      <c r="H14765" s="9"/>
    </row>
    <row r="14766" spans="1:9" ht="15.75" customHeight="1" x14ac:dyDescent="0.25">
      <c r="D14766" s="9"/>
      <c r="H14766" s="9"/>
    </row>
    <row r="14767" spans="1:9" ht="15.75" customHeight="1" x14ac:dyDescent="0.25">
      <c r="D14767" s="9"/>
      <c r="H14767" s="9"/>
    </row>
    <row r="14768" spans="1:9" ht="15.75" customHeight="1" x14ac:dyDescent="0.25">
      <c r="D14768" s="9"/>
      <c r="H14768" s="9"/>
    </row>
    <row r="14769" spans="1:9" ht="15.75" customHeight="1" x14ac:dyDescent="0.25">
      <c r="D14769" s="9"/>
      <c r="H14769" s="9"/>
    </row>
    <row r="14770" spans="1:9" ht="15.75" customHeight="1" x14ac:dyDescent="0.25">
      <c r="D14770" s="9"/>
      <c r="H14770" s="9"/>
    </row>
    <row r="14771" spans="1:9" ht="15.75" customHeight="1" x14ac:dyDescent="0.25">
      <c r="D14771" s="9"/>
      <c r="H14771" s="9"/>
    </row>
    <row r="14772" spans="1:9" ht="15.75" customHeight="1" x14ac:dyDescent="0.25">
      <c r="D14772" s="9"/>
      <c r="H14772" s="9"/>
    </row>
    <row r="14773" spans="1:9" ht="15.75" customHeight="1" x14ac:dyDescent="0.25">
      <c r="D14773" s="9"/>
      <c r="H14773" s="9"/>
    </row>
    <row r="14774" spans="1:9" ht="15.75" customHeight="1" x14ac:dyDescent="0.25">
      <c r="A14774" s="36" t="s">
        <v>21</v>
      </c>
      <c r="B14774" s="36"/>
      <c r="C14774" s="36"/>
      <c r="D14774" s="36"/>
      <c r="E14774" s="36"/>
      <c r="F14774" s="36"/>
      <c r="G14774" s="36"/>
      <c r="H14774" s="36"/>
      <c r="I14774" s="36"/>
    </row>
    <row r="14775" spans="1:9" ht="15.75" customHeight="1" x14ac:dyDescent="0.25">
      <c r="A14775" s="17" t="s">
        <v>28</v>
      </c>
      <c r="B14775" s="17"/>
      <c r="C14775" s="17"/>
      <c r="D14775" s="18"/>
      <c r="E14775" s="17"/>
      <c r="H14775" s="9"/>
    </row>
    <row r="14776" spans="1:9" ht="15.75" customHeight="1" x14ac:dyDescent="0.3">
      <c r="A14776" s="87" t="inlineStr">
        <is>
          <t>Dealer-002</t>
        </is>
      </c>
      <c r="B14776" s="87"/>
      <c r="C14776" s="17"/>
      <c r="D14776" s="18"/>
      <c r="E14776" s="17"/>
      <c r="G14776" s="19" t="s">
        <v>24</v>
      </c>
      <c r="H14776" s="21" t="s">
        <v>1690</v>
      </c>
    </row>
    <row r="14777" spans="1:9" ht="15.75" customHeight="1" x14ac:dyDescent="0.3">
      <c r="A14777" s="87" t="inlineStr">
        <is>
          <t>Address line (redacted)</t>
        </is>
      </c>
      <c r="B14777" s="87"/>
      <c r="C14777" s="1128"/>
      <c r="D14777" s="1128"/>
      <c r="E14777" s="1128"/>
      <c r="G14777" s="19" t="s">
        <v>29</v>
      </c>
      <c r="H14777" s="17" t="s">
        <v>1762</v>
      </c>
    </row>
    <row r="14778" spans="1:9" ht="15.75" customHeight="1" x14ac:dyDescent="0.3">
      <c r="A14778" s="87" t="inlineStr">
        <is>
          <t>Address line (redacted)</t>
        </is>
      </c>
      <c r="B14778" s="87"/>
      <c r="C14778" s="1128"/>
      <c r="D14778" s="1128"/>
      <c r="E14778" s="1128"/>
      <c r="F14778" s="18"/>
      <c r="G14778" s="17"/>
      <c r="H14778" s="25"/>
    </row>
    <row r="14779" spans="1:9" ht="15.75" customHeight="1" x14ac:dyDescent="0.25">
      <c r="C14779" s="1128"/>
      <c r="D14779" s="1128"/>
      <c r="E14779" s="1128"/>
      <c r="F14779" s="18"/>
      <c r="G14779" s="17"/>
      <c r="H14779" s="25"/>
    </row>
    <row r="14780" spans="1:9" ht="15.75" customHeight="1" x14ac:dyDescent="0.25">
      <c r="A14780" s="17" t="s">
        <v>34</v>
      </c>
      <c r="B14780" s="17"/>
      <c r="C14780" s="17"/>
      <c r="D14780" s="18"/>
      <c r="E14780" s="17"/>
      <c r="F14780" s="18"/>
      <c r="G14780" s="17"/>
      <c r="H14780" s="25"/>
    </row>
    <row r="14781" spans="1:9" ht="15.75" customHeight="1" x14ac:dyDescent="0.25">
      <c r="A14781" s="17" t="s">
        <v>35</v>
      </c>
      <c r="B14781" s="17"/>
      <c r="C14781" s="17"/>
      <c r="D14781" s="18"/>
      <c r="E14781" s="17"/>
      <c r="F14781" s="18"/>
      <c r="G14781" s="17"/>
      <c r="H14781" s="25"/>
    </row>
    <row r="14782" spans="1:9" ht="15.75" customHeight="1" x14ac:dyDescent="0.25">
      <c r="A14782" s="17" t="s">
        <v>36</v>
      </c>
      <c r="B14782" s="17"/>
      <c r="C14782" s="17"/>
      <c r="D14782" s="18"/>
      <c r="E14782" s="17"/>
      <c r="F14782" s="18"/>
      <c r="G14782" s="17"/>
      <c r="H14782" s="25"/>
    </row>
    <row r="14783" spans="1:9" ht="15.75" customHeight="1" x14ac:dyDescent="0.25">
      <c r="A14783" s="1105" t="s">
        <v>37</v>
      </c>
      <c r="B14783" s="1106" t="s">
        <v>38</v>
      </c>
      <c r="C14783" s="1106" t="s">
        <v>2224</v>
      </c>
      <c r="D14783" s="1107" t="s">
        <v>39</v>
      </c>
      <c r="E14783" s="1108" t="s">
        <v>40</v>
      </c>
      <c r="F14783" s="1106" t="s">
        <v>2077</v>
      </c>
      <c r="G14783" s="1109" t="s">
        <v>41</v>
      </c>
      <c r="H14783" s="1106" t="s">
        <v>42</v>
      </c>
      <c r="I14783" s="1110" t="s">
        <v>43</v>
      </c>
    </row>
    <row r="14784" spans="1:9" ht="15.75" customHeight="1" x14ac:dyDescent="0.25">
      <c r="A14784" s="524"/>
      <c r="B14784" s="1129" t="s">
        <v>564</v>
      </c>
      <c r="C14784" s="1130"/>
      <c r="D14784" s="247"/>
      <c r="E14784" s="247"/>
      <c r="F14784" s="679"/>
      <c r="G14784" s="732"/>
      <c r="H14784" s="731"/>
      <c r="I14784" s="730"/>
    </row>
    <row r="14785" spans="1:9" ht="15.75" customHeight="1" x14ac:dyDescent="0.25">
      <c r="A14785" s="524">
        <v>1</v>
      </c>
      <c r="B14785" s="106" t="s">
        <v>1046</v>
      </c>
      <c r="C14785" s="323"/>
      <c r="D14785" s="106">
        <v>14</v>
      </c>
      <c r="E14785" s="106">
        <v>1</v>
      </c>
      <c r="F14785" s="1125">
        <v>0</v>
      </c>
      <c r="G14785" s="96">
        <f>E14785*D14785</f>
      </c>
      <c r="H14785" s="106">
        <v>1</v>
      </c>
      <c r="I14785" s="961">
        <f>H14785*G14785</f>
      </c>
    </row>
    <row r="14786" spans="1:9" ht="15.75" customHeight="1" x14ac:dyDescent="0.25">
      <c r="A14786" s="524"/>
      <c r="B14786" s="1082"/>
      <c r="C14786" s="325"/>
      <c r="D14786" s="247"/>
      <c r="E14786" s="247"/>
      <c r="F14786" s="679"/>
      <c r="G14786" s="732"/>
      <c r="H14786" s="731"/>
      <c r="I14786" s="730"/>
    </row>
    <row r="14787" spans="1:9" ht="15.75" customHeight="1" x14ac:dyDescent="0.25">
      <c r="A14787" s="524"/>
      <c r="B14787" s="1082"/>
      <c r="C14787" s="325"/>
      <c r="D14787" s="247"/>
      <c r="E14787" s="247"/>
      <c r="F14787" s="679"/>
      <c r="G14787" s="732"/>
      <c r="H14787" s="731"/>
      <c r="I14787" s="730"/>
    </row>
    <row r="14788" spans="1:9" ht="15.75" customHeight="1" x14ac:dyDescent="0.25">
      <c r="A14788" s="524"/>
      <c r="B14788" s="1082"/>
      <c r="C14788" s="325"/>
      <c r="D14788" s="247"/>
      <c r="E14788" s="247"/>
      <c r="F14788" s="679"/>
      <c r="G14788" s="732"/>
      <c r="H14788" s="731"/>
      <c r="I14788" s="730"/>
    </row>
    <row r="14789" spans="1:9" ht="15.75" customHeight="1" x14ac:dyDescent="0.25">
      <c r="A14789" s="524"/>
      <c r="B14789" s="1082"/>
      <c r="C14789" s="325"/>
      <c r="D14789" s="247"/>
      <c r="E14789" s="247"/>
      <c r="F14789" s="679"/>
      <c r="G14789" s="732"/>
      <c r="H14789" s="731"/>
      <c r="I14789" s="730"/>
    </row>
    <row r="14790" spans="1:9" ht="15.75" customHeight="1" x14ac:dyDescent="0.25">
      <c r="A14790" s="524"/>
      <c r="B14790" s="1082"/>
      <c r="C14790" s="325"/>
      <c r="D14790" s="247"/>
      <c r="E14790" s="247"/>
      <c r="F14790" s="679"/>
      <c r="G14790" s="732"/>
      <c r="H14790" s="731"/>
      <c r="I14790" s="730"/>
    </row>
    <row r="14791" spans="1:9" ht="15.75" customHeight="1" x14ac:dyDescent="0.25">
      <c r="A14791" s="524"/>
      <c r="B14791" s="1082"/>
      <c r="C14791" s="325"/>
      <c r="D14791" s="247"/>
      <c r="E14791" s="247"/>
      <c r="F14791" s="679"/>
      <c r="G14791" s="732"/>
      <c r="H14791" s="731"/>
      <c r="I14791" s="730"/>
    </row>
    <row r="14792" spans="1:9" ht="15.75" customHeight="1" x14ac:dyDescent="0.25">
      <c r="A14792" s="524"/>
      <c r="B14792" s="651"/>
      <c r="C14792" s="247"/>
      <c r="D14792" s="247"/>
      <c r="E14792" s="247"/>
      <c r="F14792" s="679"/>
      <c r="G14792" s="679"/>
      <c r="H14792" s="247"/>
      <c r="I14792" s="730"/>
    </row>
    <row r="14793" spans="1:9" ht="15.75" customHeight="1" x14ac:dyDescent="0.25">
      <c r="A14793" s="116"/>
      <c r="B14793" s="117"/>
      <c r="C14793" s="118" t="s">
        <v>58</v>
      </c>
      <c r="D14793" s="121">
        <f>SUM(D14784:D14792)</f>
      </c>
      <c r="E14793" s="119"/>
      <c r="F14793" s="1113"/>
      <c r="G14793" s="119"/>
      <c r="H14793" s="120"/>
      <c r="I14793" s="121">
        <f>SUM(I14785:I14792)</f>
      </c>
    </row>
    <row r="14794" spans="1:9" ht="15.75" customHeight="1" x14ac:dyDescent="0.25">
      <c r="A14794" s="1114"/>
      <c r="B14794" s="1115"/>
      <c r="C14794" s="1116"/>
      <c r="D14794" s="1117"/>
      <c r="E14794" s="1116"/>
      <c r="F14794" s="1116"/>
      <c r="G14794" s="1116"/>
      <c r="H14794" s="1118"/>
      <c r="I14794" s="897"/>
    </row>
    <row r="14795" spans="1:9" ht="15.75" customHeight="1" x14ac:dyDescent="0.25">
      <c r="A14795" s="1119" t="s">
        <v>72</v>
      </c>
      <c r="B14795" s="1119"/>
      <c r="C14795" s="1119"/>
      <c r="D14795" s="1119"/>
      <c r="E14795" s="1119"/>
      <c r="F14795" s="1119"/>
      <c r="G14795" s="1119"/>
      <c r="H14795" s="1119"/>
    </row>
    <row r="14796" spans="1:9" ht="15.75" customHeight="1" x14ac:dyDescent="0.25">
      <c r="A14796" s="76"/>
      <c r="B14796" s="909"/>
      <c r="C14796" s="909"/>
      <c r="D14796" s="910"/>
      <c r="E14796" s="76" t="s">
        <v>60</v>
      </c>
      <c r="F14796" s="76"/>
      <c r="G14796" s="17"/>
      <c r="H14796" s="25"/>
    </row>
    <row r="14797" spans="1:9" ht="15.75" customHeight="1" x14ac:dyDescent="0.25">
      <c r="A14797" s="76"/>
      <c r="B14797" s="909"/>
      <c r="C14797" s="909"/>
      <c r="D14797" s="910"/>
      <c r="E14797" s="76"/>
      <c r="F14797" s="76"/>
      <c r="G14797" s="17"/>
      <c r="H14797" s="25"/>
    </row>
    <row r="14798" spans="1:9" ht="15.75" customHeight="1" x14ac:dyDescent="0.25">
      <c r="A14798" s="76"/>
      <c r="B14798" s="909"/>
      <c r="C14798" s="909"/>
      <c r="D14798" s="910"/>
      <c r="E14798" s="76"/>
      <c r="F14798" s="76"/>
      <c r="G14798" s="17"/>
      <c r="H14798" s="25"/>
    </row>
    <row r="14799" spans="1:9" ht="15.75" customHeight="1" x14ac:dyDescent="0.25">
      <c r="A14799" s="76"/>
      <c r="B14799" s="909"/>
      <c r="C14799" s="909"/>
      <c r="D14799" s="910"/>
      <c r="E14799" s="76" t="s">
        <v>61</v>
      </c>
      <c r="F14799" s="76"/>
      <c r="G14799" s="17"/>
      <c r="H14799" s="25"/>
    </row>
    <row r="14800" spans="1:9" ht="15.75" customHeight="1" x14ac:dyDescent="0.25">
      <c r="D14800" s="9"/>
      <c r="H14800" s="9"/>
    </row>
    <row r="14801" spans="1:9" ht="15.75" customHeight="1" x14ac:dyDescent="0.25">
      <c r="D14801" s="9"/>
      <c r="H14801" s="9"/>
    </row>
    <row r="14802" spans="1:9" ht="15.75" customHeight="1" x14ac:dyDescent="0.25">
      <c r="D14802" s="9"/>
      <c r="H14802" s="9"/>
    </row>
    <row r="14803" spans="1:9" ht="15.75" customHeight="1" x14ac:dyDescent="0.25">
      <c r="D14803" s="9"/>
      <c r="H14803" s="9"/>
    </row>
    <row r="14804" spans="1:9" ht="15.75" customHeight="1" x14ac:dyDescent="0.25">
      <c r="D14804" s="9"/>
      <c r="H14804" s="9"/>
    </row>
    <row r="14805" spans="1:9" ht="15.75" customHeight="1" x14ac:dyDescent="0.25">
      <c r="D14805" s="9"/>
      <c r="H14805" s="9"/>
    </row>
    <row r="14806" spans="1:9" ht="15.75" customHeight="1" x14ac:dyDescent="0.25">
      <c r="D14806" s="9"/>
      <c r="H14806" s="9"/>
    </row>
    <row r="14807" spans="1:9" ht="15.75" customHeight="1" x14ac:dyDescent="0.25">
      <c r="D14807" s="9"/>
      <c r="H14807" s="9"/>
    </row>
    <row r="14808" spans="1:9" ht="15.75" customHeight="1" x14ac:dyDescent="0.25">
      <c r="A14808" s="36" t="s">
        <v>21</v>
      </c>
      <c r="B14808" s="36"/>
      <c r="C14808" s="36"/>
      <c r="D14808" s="36"/>
      <c r="E14808" s="36"/>
      <c r="F14808" s="36"/>
      <c r="G14808" s="36"/>
      <c r="H14808" s="36"/>
      <c r="I14808" s="36"/>
    </row>
    <row r="14809" spans="1:9" ht="15.75" customHeight="1" x14ac:dyDescent="0.25">
      <c r="A14809" s="17" t="s">
        <v>28</v>
      </c>
      <c r="B14809" s="17"/>
      <c r="C14809" s="17"/>
      <c r="D14809" s="18"/>
      <c r="E14809" s="17"/>
      <c r="H14809" s="9"/>
    </row>
    <row r="14810" spans="1:9" ht="15.75" customHeight="1" x14ac:dyDescent="0.25">
      <c r="A14810" s="17" t="inlineStr">
        <is>
          <t>Dealer-009</t>
        </is>
      </c>
      <c r="B14810" s="17"/>
      <c r="C14810" s="17"/>
      <c r="D14810" s="18"/>
      <c r="E14810" s="17"/>
      <c r="G14810" s="19" t="s">
        <v>24</v>
      </c>
      <c r="H14810" s="21" t="s">
        <v>1690</v>
      </c>
    </row>
    <row r="14811" spans="1:9" ht="15.75" customHeight="1" x14ac:dyDescent="0.25">
      <c r="A14811" s="17" t="inlineStr">
        <is>
          <t>Address line (redacted)</t>
        </is>
      </c>
      <c r="B14811" s="17"/>
      <c r="C14811" s="1128"/>
      <c r="D14811" s="1128"/>
      <c r="E14811" s="1128"/>
      <c r="G14811" s="19" t="s">
        <v>29</v>
      </c>
      <c r="H14811" s="17" t="s">
        <v>1691</v>
      </c>
    </row>
    <row r="14812" spans="1:9" ht="15.75" customHeight="1" x14ac:dyDescent="0.25">
      <c r="A14812" s="17" t="inlineStr">
        <is>
          <t>Address line (redacted)</t>
        </is>
      </c>
      <c r="B14812" s="17"/>
      <c r="C14812" s="1128"/>
      <c r="D14812" s="1128"/>
      <c r="E14812" s="1128"/>
      <c r="F14812" s="18"/>
      <c r="G14812" s="17"/>
      <c r="H14812" s="25"/>
    </row>
    <row r="14813" spans="1:9" ht="15.75" customHeight="1" x14ac:dyDescent="0.25">
      <c r="C14813" s="1128"/>
      <c r="D14813" s="1128"/>
      <c r="E14813" s="1128"/>
      <c r="F14813" s="18"/>
      <c r="G14813" s="17"/>
      <c r="H14813" s="25"/>
    </row>
    <row r="14814" spans="1:9" ht="15.75" customHeight="1" x14ac:dyDescent="0.25">
      <c r="A14814" s="17" t="s">
        <v>34</v>
      </c>
      <c r="B14814" s="17"/>
      <c r="C14814" s="17"/>
      <c r="D14814" s="18"/>
      <c r="E14814" s="17"/>
      <c r="F14814" s="18"/>
      <c r="G14814" s="17"/>
      <c r="H14814" s="25"/>
    </row>
    <row r="14815" spans="1:9" ht="15.75" customHeight="1" x14ac:dyDescent="0.25">
      <c r="A14815" s="17" t="s">
        <v>35</v>
      </c>
      <c r="B14815" s="17"/>
      <c r="C14815" s="17"/>
      <c r="D14815" s="18"/>
      <c r="E14815" s="17"/>
      <c r="F14815" s="18"/>
      <c r="G14815" s="17"/>
      <c r="H14815" s="25"/>
    </row>
    <row r="14816" spans="1:9" ht="15.75" customHeight="1" x14ac:dyDescent="0.25">
      <c r="A14816" s="17" t="s">
        <v>36</v>
      </c>
      <c r="B14816" s="17"/>
      <c r="C14816" s="17"/>
      <c r="D14816" s="18"/>
      <c r="E14816" s="17"/>
      <c r="F14816" s="18"/>
      <c r="G14816" s="17"/>
      <c r="H14816" s="25"/>
    </row>
    <row r="14817" spans="1:15" ht="15.75" customHeight="1" x14ac:dyDescent="0.25">
      <c r="A14817" s="1105" t="s">
        <v>37</v>
      </c>
      <c r="B14817" s="1106" t="s">
        <v>38</v>
      </c>
      <c r="C14817" s="1106" t="s">
        <v>2224</v>
      </c>
      <c r="D14817" s="1107" t="s">
        <v>39</v>
      </c>
      <c r="E14817" s="1108" t="s">
        <v>40</v>
      </c>
      <c r="F14817" s="1106" t="s">
        <v>2077</v>
      </c>
      <c r="G14817" s="1109" t="s">
        <v>41</v>
      </c>
      <c r="H14817" s="1106" t="s">
        <v>42</v>
      </c>
      <c r="I14817" s="1110" t="s">
        <v>43</v>
      </c>
    </row>
    <row r="14818" spans="1:15" ht="15.75" customHeight="1" x14ac:dyDescent="0.25">
      <c r="A14818" s="524"/>
      <c r="B14818" s="1129" t="s">
        <v>44</v>
      </c>
      <c r="C14818" s="1130"/>
      <c r="D14818" s="247"/>
      <c r="E14818" s="247"/>
      <c r="F14818" s="679"/>
      <c r="G14818" s="732"/>
      <c r="H14818" s="731"/>
      <c r="I14818" s="730"/>
      <c r="J14818" s="1260"/>
      <c r="K14818" s="1260"/>
      <c r="L14818" s="1260"/>
      <c r="M14818" s="1260"/>
      <c r="N14818" s="1260"/>
      <c r="O14818" s="1260"/>
    </row>
    <row r="14819" spans="1:15" ht="15.75" customHeight="1" x14ac:dyDescent="0.25">
      <c r="A14819" s="524">
        <v>1</v>
      </c>
      <c r="B14819" s="323" t="s">
        <v>159</v>
      </c>
      <c r="C14819" s="323" t="s">
        <v>380</v>
      </c>
      <c r="D14819" s="106">
        <v>3</v>
      </c>
      <c r="E14819" s="106">
        <v>5</v>
      </c>
      <c r="F14819" s="211" t="s">
        <v>2306</v>
      </c>
      <c r="G14819" s="429">
        <v>13.25</v>
      </c>
      <c r="H14819" s="106">
        <v>1</v>
      </c>
      <c r="I14819" s="961">
        <f>+H14819*G14819</f>
      </c>
      <c r="J14819" s="1260">
        <f>+H14819*G14819</f>
      </c>
      <c r="K14819" s="1260"/>
      <c r="L14819" s="1260"/>
      <c r="M14819" s="1260"/>
      <c r="N14819" s="1260"/>
      <c r="O14819" s="1260"/>
    </row>
    <row r="14820" spans="1:15" ht="15.75" customHeight="1" x14ac:dyDescent="0.25">
      <c r="A14820" s="524">
        <v>2</v>
      </c>
      <c r="B14820" s="323" t="s">
        <v>159</v>
      </c>
      <c r="C14820" s="323" t="s">
        <v>380</v>
      </c>
      <c r="D14820" s="106"/>
      <c r="E14820" s="106"/>
      <c r="F14820" s="211"/>
      <c r="G14820" s="429">
        <v>1.75</v>
      </c>
      <c r="H14820" s="775" t="s">
        <v>571</v>
      </c>
      <c r="I14820" s="961"/>
      <c r="J14820" s="1260"/>
      <c r="K14820" s="1260"/>
      <c r="L14820" s="1260"/>
      <c r="M14820" s="1260"/>
      <c r="N14820" s="1260"/>
      <c r="O14820" s="1260"/>
    </row>
    <row r="14821" spans="1:15" ht="15.75" customHeight="1" x14ac:dyDescent="0.25">
      <c r="A14821" s="47">
        <v>3</v>
      </c>
      <c r="B14821" s="107" t="s">
        <v>147</v>
      </c>
      <c r="C14821" s="107" t="s">
        <v>369</v>
      </c>
      <c r="D14821" s="108">
        <v>5</v>
      </c>
      <c r="E14821" s="194">
        <v>5</v>
      </c>
      <c r="F14821" s="334" t="s">
        <v>2201</v>
      </c>
      <c r="G14821" s="109">
        <v>22</v>
      </c>
      <c r="H14821" s="194">
        <v>1</v>
      </c>
      <c r="I14821" s="81">
        <f>+H14821*G14821</f>
      </c>
      <c r="J14821" s="17">
        <f>+H14821*G14821</f>
      </c>
      <c r="K14821" s="17"/>
      <c r="L14821" s="17"/>
      <c r="M14821" s="17"/>
      <c r="N14821" s="17"/>
      <c r="O14821" s="17"/>
    </row>
    <row r="14822" spans="1:15" ht="15.75" customHeight="1" x14ac:dyDescent="0.25">
      <c r="A14822" s="47">
        <v>4</v>
      </c>
      <c r="B14822" s="107" t="s">
        <v>147</v>
      </c>
      <c r="C14822" s="107" t="s">
        <v>369</v>
      </c>
      <c r="D14822" s="108"/>
      <c r="E14822" s="194"/>
      <c r="F14822" s="334"/>
      <c r="G14822" s="109">
        <v>3</v>
      </c>
      <c r="H14822" s="540" t="s">
        <v>571</v>
      </c>
      <c r="I14822" s="81"/>
      <c r="J14822" s="17"/>
      <c r="K14822" s="17"/>
      <c r="L14822" s="17"/>
      <c r="M14822" s="17"/>
      <c r="N14822" s="17"/>
      <c r="O14822" s="17"/>
    </row>
    <row r="14823" spans="1:15" ht="15.75" customHeight="1" x14ac:dyDescent="0.25">
      <c r="A14823" s="47">
        <v>5</v>
      </c>
      <c r="B14823" s="107" t="s">
        <v>2308</v>
      </c>
      <c r="C14823" s="107" t="s">
        <v>377</v>
      </c>
      <c r="D14823" s="194">
        <v>5</v>
      </c>
      <c r="E14823" s="194">
        <v>5</v>
      </c>
      <c r="F14823" s="334" t="s">
        <v>2079</v>
      </c>
      <c r="G14823" s="50">
        <v>21</v>
      </c>
      <c r="H14823" s="194">
        <v>1</v>
      </c>
      <c r="I14823" s="81">
        <f>+H14823*G14823</f>
      </c>
      <c r="J14823" s="17">
        <f>+H14823*G14823</f>
      </c>
      <c r="K14823" s="17"/>
      <c r="L14823" s="17"/>
      <c r="M14823" s="17"/>
      <c r="N14823" s="17"/>
      <c r="O14823" s="17"/>
    </row>
    <row r="14824" spans="1:15" ht="15.75" customHeight="1" x14ac:dyDescent="0.25">
      <c r="A14824" s="47">
        <v>6</v>
      </c>
      <c r="B14824" s="107" t="s">
        <v>2309</v>
      </c>
      <c r="C14824" s="107" t="s">
        <v>377</v>
      </c>
      <c r="D14824" s="194"/>
      <c r="E14824" s="194"/>
      <c r="F14824" s="334"/>
      <c r="G14824" s="50">
        <v>4</v>
      </c>
      <c r="H14824" s="540" t="s">
        <v>571</v>
      </c>
      <c r="I14824" s="81"/>
      <c r="J14824" s="17"/>
      <c r="K14824" s="17"/>
      <c r="L14824" s="17"/>
      <c r="M14824" s="17"/>
      <c r="N14824" s="17"/>
      <c r="O14824" s="17"/>
    </row>
    <row r="14825" spans="1:15" ht="15.75" customHeight="1" x14ac:dyDescent="0.25">
      <c r="A14825" s="47">
        <v>7</v>
      </c>
      <c r="B14825" s="107" t="s">
        <v>2150</v>
      </c>
      <c r="C14825" s="107" t="s">
        <v>378</v>
      </c>
      <c r="D14825" s="194">
        <v>5</v>
      </c>
      <c r="E14825" s="194">
        <v>5</v>
      </c>
      <c r="F14825" s="334" t="s">
        <v>2197</v>
      </c>
      <c r="G14825" s="50">
        <v>19</v>
      </c>
      <c r="H14825" s="194">
        <v>1</v>
      </c>
      <c r="I14825" s="81">
        <f>+H14825*G14825</f>
      </c>
      <c r="J14825" s="17">
        <f>+H14825*G14825</f>
      </c>
      <c r="K14825" s="17"/>
      <c r="L14825" s="17"/>
      <c r="M14825" s="17"/>
      <c r="N14825" s="17"/>
      <c r="O14825" s="17"/>
    </row>
    <row r="14826" spans="1:15" ht="15.75" customHeight="1" x14ac:dyDescent="0.25">
      <c r="A14826" s="47">
        <v>8</v>
      </c>
      <c r="B14826" s="107" t="s">
        <v>2150</v>
      </c>
      <c r="C14826" s="107" t="s">
        <v>378</v>
      </c>
      <c r="D14826" s="194"/>
      <c r="E14826" s="194"/>
      <c r="F14826" s="334"/>
      <c r="G14826" s="50">
        <v>6</v>
      </c>
      <c r="H14826" s="540" t="s">
        <v>571</v>
      </c>
      <c r="I14826" s="81"/>
      <c r="J14826" s="17"/>
      <c r="K14826" s="17"/>
      <c r="L14826" s="17"/>
      <c r="M14826" s="17"/>
      <c r="N14826" s="17"/>
      <c r="O14826" s="17"/>
    </row>
    <row r="14827" spans="1:15" ht="15.75" customHeight="1" x14ac:dyDescent="0.25">
      <c r="A14827" s="47">
        <v>9</v>
      </c>
      <c r="B14827" s="107" t="s">
        <v>2183</v>
      </c>
      <c r="C14827" s="107" t="s">
        <v>407</v>
      </c>
      <c r="D14827" s="194">
        <v>5</v>
      </c>
      <c r="E14827" s="194">
        <v>5</v>
      </c>
      <c r="F14827" s="334" t="s">
        <v>2197</v>
      </c>
      <c r="G14827" s="50">
        <v>19</v>
      </c>
      <c r="H14827" s="194">
        <v>1</v>
      </c>
      <c r="I14827" s="81">
        <f>+H14827*G14827</f>
      </c>
      <c r="J14827" s="17">
        <f>+H14827*G14827</f>
      </c>
      <c r="K14827" s="17"/>
      <c r="L14827" s="17"/>
      <c r="M14827" s="17"/>
      <c r="N14827" s="17"/>
      <c r="O14827" s="17"/>
    </row>
    <row r="14828" spans="1:15" ht="15.75" customHeight="1" x14ac:dyDescent="0.25">
      <c r="A14828" s="47">
        <v>10</v>
      </c>
      <c r="B14828" s="107" t="s">
        <v>2183</v>
      </c>
      <c r="C14828" s="107" t="s">
        <v>407</v>
      </c>
      <c r="D14828" s="194"/>
      <c r="E14828" s="194"/>
      <c r="F14828" s="334"/>
      <c r="G14828" s="50">
        <v>6</v>
      </c>
      <c r="H14828" s="540" t="s">
        <v>571</v>
      </c>
      <c r="I14828" s="81"/>
      <c r="J14828" s="17"/>
      <c r="K14828" s="17"/>
      <c r="L14828" s="17"/>
      <c r="M14828" s="17"/>
      <c r="N14828" s="17"/>
      <c r="O14828" s="17"/>
    </row>
    <row r="14829" spans="1:15" ht="15.75" customHeight="1" x14ac:dyDescent="0.25">
      <c r="A14829" s="47">
        <v>11</v>
      </c>
      <c r="B14829" s="1261" t="s">
        <v>1514</v>
      </c>
      <c r="C14829" s="49"/>
      <c r="D14829" s="194">
        <v>3</v>
      </c>
      <c r="E14829" s="194">
        <v>10</v>
      </c>
      <c r="F14829" s="542" t="s">
        <v>2231</v>
      </c>
      <c r="G14829" s="566">
        <v>24</v>
      </c>
      <c r="H14829" s="557">
        <v>1</v>
      </c>
      <c r="I14829" s="81">
        <f>+H14829*G14829</f>
      </c>
      <c r="J14829" s="17">
        <f>+H14829*G14829</f>
      </c>
      <c r="K14829" s="17"/>
      <c r="L14829" s="17"/>
      <c r="M14829" s="17"/>
      <c r="N14829" s="17"/>
      <c r="O14829" s="17"/>
    </row>
    <row r="14830" spans="1:15" ht="15.75" customHeight="1" x14ac:dyDescent="0.25">
      <c r="A14830" s="47">
        <v>12</v>
      </c>
      <c r="B14830" s="1261" t="s">
        <v>1514</v>
      </c>
      <c r="C14830" s="49"/>
      <c r="D14830" s="194"/>
      <c r="E14830" s="194"/>
      <c r="F14830" s="50"/>
      <c r="G14830" s="566">
        <v>6</v>
      </c>
      <c r="H14830" s="540" t="s">
        <v>571</v>
      </c>
      <c r="I14830" s="81"/>
      <c r="J14830" s="17"/>
      <c r="K14830" s="17"/>
      <c r="L14830" s="17"/>
      <c r="M14830" s="17"/>
      <c r="N14830" s="17"/>
      <c r="O14830" s="17"/>
    </row>
    <row r="14831" spans="1:15" ht="15.75" customHeight="1" x14ac:dyDescent="0.25">
      <c r="A14831" s="47">
        <v>13</v>
      </c>
      <c r="B14831" s="1261" t="s">
        <v>1518</v>
      </c>
      <c r="C14831" s="49"/>
      <c r="D14831" s="194">
        <v>3</v>
      </c>
      <c r="E14831" s="194">
        <v>10</v>
      </c>
      <c r="F14831" s="542" t="s">
        <v>2231</v>
      </c>
      <c r="G14831" s="566">
        <v>24</v>
      </c>
      <c r="H14831" s="557">
        <v>1</v>
      </c>
      <c r="I14831" s="81">
        <f>+H14831*G14831</f>
      </c>
      <c r="J14831" s="17">
        <f>+H14831*G14831</f>
      </c>
      <c r="K14831" s="17"/>
      <c r="L14831" s="17"/>
      <c r="M14831" s="17"/>
      <c r="N14831" s="17"/>
      <c r="O14831" s="17"/>
    </row>
    <row r="14832" spans="1:15" ht="15.75" customHeight="1" x14ac:dyDescent="0.25">
      <c r="A14832" s="47">
        <v>14</v>
      </c>
      <c r="B14832" s="1261" t="s">
        <v>1518</v>
      </c>
      <c r="C14832" s="49"/>
      <c r="D14832" s="194"/>
      <c r="E14832" s="194"/>
      <c r="F14832" s="542"/>
      <c r="G14832" s="566">
        <v>6</v>
      </c>
      <c r="H14832" s="540" t="s">
        <v>571</v>
      </c>
      <c r="I14832" s="81"/>
      <c r="J14832" s="17"/>
      <c r="K14832" s="17"/>
      <c r="L14832" s="17"/>
      <c r="M14832" s="17"/>
      <c r="N14832" s="17"/>
      <c r="O14832" s="17"/>
    </row>
    <row r="14833" spans="1:15" ht="15.75" customHeight="1" x14ac:dyDescent="0.25">
      <c r="A14833" s="47">
        <v>15</v>
      </c>
      <c r="B14833" s="1261" t="s">
        <v>2310</v>
      </c>
      <c r="C14833" s="49"/>
      <c r="D14833" s="194">
        <v>3</v>
      </c>
      <c r="E14833" s="194">
        <v>10</v>
      </c>
      <c r="F14833" s="542" t="s">
        <v>2251</v>
      </c>
      <c r="G14833" s="566">
        <v>23</v>
      </c>
      <c r="H14833" s="194">
        <v>1</v>
      </c>
      <c r="I14833" s="81">
        <f>+H14833*G14833</f>
      </c>
      <c r="J14833" s="17">
        <f>+H14833*G14833</f>
      </c>
      <c r="K14833" s="17"/>
      <c r="L14833" s="17"/>
      <c r="M14833" s="17"/>
      <c r="N14833" s="17"/>
      <c r="O14833" s="17"/>
    </row>
    <row r="14834" spans="1:15" ht="15.75" customHeight="1" x14ac:dyDescent="0.25">
      <c r="A14834" s="47">
        <v>16</v>
      </c>
      <c r="B14834" s="1261" t="s">
        <v>2310</v>
      </c>
      <c r="C14834" s="49"/>
      <c r="D14834" s="194"/>
      <c r="E14834" s="194"/>
      <c r="F14834" s="542"/>
      <c r="G14834" s="566">
        <v>7</v>
      </c>
      <c r="H14834" s="540" t="s">
        <v>571</v>
      </c>
      <c r="I14834" s="81"/>
      <c r="J14834" s="17"/>
      <c r="K14834" s="17"/>
      <c r="L14834" s="17"/>
      <c r="M14834" s="17"/>
      <c r="N14834" s="17"/>
      <c r="O14834" s="17"/>
    </row>
    <row r="14835" spans="1:15" ht="15.75" customHeight="1" x14ac:dyDescent="0.25">
      <c r="A14835" s="47">
        <v>17</v>
      </c>
      <c r="B14835" s="1261" t="s">
        <v>2311</v>
      </c>
      <c r="C14835" s="49"/>
      <c r="D14835" s="194">
        <v>3</v>
      </c>
      <c r="E14835" s="194">
        <v>10</v>
      </c>
      <c r="F14835" s="542" t="s">
        <v>2251</v>
      </c>
      <c r="G14835" s="566">
        <v>23</v>
      </c>
      <c r="H14835" s="194">
        <v>1</v>
      </c>
      <c r="I14835" s="81">
        <f>+H14835*G14835</f>
      </c>
      <c r="J14835" s="17">
        <f>+H14835*G14835</f>
      </c>
      <c r="K14835" s="17"/>
      <c r="L14835" s="17"/>
      <c r="M14835" s="17"/>
      <c r="N14835" s="17"/>
      <c r="O14835" s="17"/>
    </row>
    <row r="14836" spans="1:15" ht="15.75" customHeight="1" x14ac:dyDescent="0.25">
      <c r="A14836" s="47">
        <v>18</v>
      </c>
      <c r="B14836" s="1261" t="s">
        <v>2311</v>
      </c>
      <c r="C14836" s="49"/>
      <c r="D14836" s="194"/>
      <c r="E14836" s="194"/>
      <c r="F14836" s="542"/>
      <c r="G14836" s="566">
        <v>7</v>
      </c>
      <c r="H14836" s="540" t="s">
        <v>571</v>
      </c>
      <c r="I14836" s="81"/>
      <c r="J14836" s="17"/>
      <c r="K14836" s="17"/>
      <c r="L14836" s="17"/>
      <c r="M14836" s="17"/>
      <c r="N14836" s="17"/>
      <c r="O14836" s="17"/>
    </row>
    <row r="14837" spans="1:15" ht="15.75" customHeight="1" x14ac:dyDescent="0.25">
      <c r="A14837" s="47">
        <v>19</v>
      </c>
      <c r="B14837" s="1261" t="s">
        <v>2312</v>
      </c>
      <c r="C14837" s="49"/>
      <c r="D14837" s="194">
        <v>3</v>
      </c>
      <c r="E14837" s="194">
        <v>10</v>
      </c>
      <c r="F14837" s="542" t="s">
        <v>2231</v>
      </c>
      <c r="G14837" s="566">
        <v>24</v>
      </c>
      <c r="H14837" s="194">
        <v>1</v>
      </c>
      <c r="I14837" s="81">
        <f>+H14837*G14837</f>
      </c>
      <c r="J14837" s="17">
        <f>+H14837*G14837</f>
      </c>
      <c r="K14837" s="17"/>
      <c r="L14837" s="17"/>
      <c r="M14837" s="17"/>
      <c r="N14837" s="17"/>
      <c r="O14837" s="17"/>
    </row>
    <row r="14838" spans="1:15" ht="15.75" customHeight="1" x14ac:dyDescent="0.25">
      <c r="A14838" s="47">
        <v>20</v>
      </c>
      <c r="B14838" s="1261" t="s">
        <v>2312</v>
      </c>
      <c r="C14838" s="49"/>
      <c r="D14838" s="194"/>
      <c r="E14838" s="194"/>
      <c r="F14838" s="542"/>
      <c r="G14838" s="566">
        <v>6</v>
      </c>
      <c r="H14838" s="540" t="s">
        <v>571</v>
      </c>
      <c r="I14838" s="81"/>
      <c r="J14838" s="17"/>
      <c r="K14838" s="17"/>
      <c r="L14838" s="17"/>
      <c r="M14838" s="17"/>
      <c r="N14838" s="17"/>
      <c r="O14838" s="17"/>
    </row>
    <row r="14839" spans="1:15" ht="15.75" customHeight="1" x14ac:dyDescent="0.25">
      <c r="A14839" s="47"/>
      <c r="B14839" s="1262" t="s">
        <v>1055</v>
      </c>
      <c r="C14839" s="1262"/>
      <c r="D14839" s="194"/>
      <c r="E14839" s="194"/>
      <c r="F14839" s="50"/>
      <c r="G14839" s="566"/>
      <c r="H14839" s="557"/>
      <c r="I14839" s="81"/>
      <c r="J14839" s="17">
        <f t="shared" ref="J14839:J14840" si="500">+H14839*G14839</f>
      </c>
      <c r="K14839" s="17"/>
      <c r="L14839" s="17"/>
      <c r="M14839" s="17"/>
      <c r="N14839" s="17"/>
      <c r="O14839" s="17"/>
    </row>
    <row r="14840" spans="1:15" ht="15.75" customHeight="1" x14ac:dyDescent="0.25">
      <c r="A14840" s="47">
        <v>23</v>
      </c>
      <c r="B14840" s="1261" t="s">
        <v>234</v>
      </c>
      <c r="C14840" s="334" t="s">
        <v>950</v>
      </c>
      <c r="D14840" s="194">
        <v>4</v>
      </c>
      <c r="E14840" s="194">
        <v>6</v>
      </c>
      <c r="F14840" s="50" t="s">
        <v>2189</v>
      </c>
      <c r="G14840" s="566">
        <v>23</v>
      </c>
      <c r="H14840" s="557">
        <v>1</v>
      </c>
      <c r="I14840" s="81">
        <f>+H14840*G14840</f>
      </c>
      <c r="J14840" s="17">
        <f t="shared" si="500"/>
      </c>
      <c r="K14840" s="17"/>
      <c r="L14840" s="17"/>
      <c r="M14840" s="17"/>
      <c r="N14840" s="17"/>
      <c r="O14840" s="17"/>
    </row>
    <row r="14841" spans="1:15" ht="15.75" customHeight="1" x14ac:dyDescent="0.25">
      <c r="A14841" s="47">
        <v>24</v>
      </c>
      <c r="B14841" s="1261" t="s">
        <v>234</v>
      </c>
      <c r="C14841" s="334" t="s">
        <v>950</v>
      </c>
      <c r="D14841" s="194"/>
      <c r="E14841" s="194"/>
      <c r="F14841" s="50"/>
      <c r="G14841" s="566">
        <v>1</v>
      </c>
      <c r="H14841" s="540" t="s">
        <v>571</v>
      </c>
      <c r="I14841" s="81"/>
      <c r="J14841" s="17"/>
      <c r="K14841" s="17"/>
      <c r="L14841" s="17"/>
      <c r="M14841" s="17"/>
      <c r="N14841" s="17"/>
      <c r="O14841" s="17"/>
    </row>
    <row r="14842" spans="1:15" ht="15.75" customHeight="1" x14ac:dyDescent="0.25">
      <c r="A14842" s="47"/>
      <c r="B14842" s="1262" t="s">
        <v>599</v>
      </c>
      <c r="C14842" s="1262"/>
      <c r="D14842" s="194"/>
      <c r="E14842" s="194"/>
      <c r="F14842" s="50"/>
      <c r="G14842" s="566"/>
      <c r="H14842" s="557"/>
      <c r="I14842" s="81"/>
      <c r="J14842" s="17">
        <f t="shared" ref="J14842:J14843" si="501">+H14842*G14842</f>
      </c>
      <c r="K14842" s="17"/>
      <c r="L14842" s="17"/>
      <c r="M14842" s="17"/>
      <c r="N14842" s="17"/>
      <c r="O14842" s="17"/>
    </row>
    <row r="14843" spans="1:15" ht="15.75" customHeight="1" x14ac:dyDescent="0.25">
      <c r="A14843" s="47">
        <v>25</v>
      </c>
      <c r="B14843" s="1261" t="s">
        <v>2313</v>
      </c>
      <c r="C14843" s="334" t="s">
        <v>461</v>
      </c>
      <c r="D14843" s="194">
        <v>4</v>
      </c>
      <c r="E14843" s="194">
        <v>6</v>
      </c>
      <c r="F14843" s="50" t="s">
        <v>2189</v>
      </c>
      <c r="G14843" s="566">
        <v>23</v>
      </c>
      <c r="H14843" s="557">
        <v>1</v>
      </c>
      <c r="I14843" s="81">
        <f>+H14843*G14843</f>
      </c>
      <c r="J14843" s="17">
        <f t="shared" si="501"/>
      </c>
      <c r="K14843" s="17"/>
      <c r="L14843" s="17"/>
      <c r="M14843" s="17"/>
      <c r="N14843" s="17"/>
      <c r="O14843" s="17"/>
    </row>
    <row r="14844" spans="1:15" ht="15.75" customHeight="1" x14ac:dyDescent="0.25">
      <c r="A14844" s="47">
        <v>26</v>
      </c>
      <c r="B14844" s="1261" t="s">
        <v>2313</v>
      </c>
      <c r="C14844" s="334" t="s">
        <v>461</v>
      </c>
      <c r="D14844" s="194"/>
      <c r="E14844" s="194"/>
      <c r="F14844" s="50"/>
      <c r="G14844" s="566">
        <v>1</v>
      </c>
      <c r="H14844" s="540" t="s">
        <v>571</v>
      </c>
      <c r="I14844" s="81"/>
      <c r="J14844" s="17"/>
      <c r="K14844" s="17"/>
      <c r="L14844" s="17"/>
      <c r="M14844" s="17"/>
      <c r="N14844" s="17"/>
      <c r="O14844" s="17"/>
    </row>
    <row r="14845" spans="1:15" ht="15.75" customHeight="1" x14ac:dyDescent="0.25">
      <c r="A14845" s="47"/>
      <c r="B14845" s="1262" t="s">
        <v>12</v>
      </c>
      <c r="C14845" s="1262"/>
      <c r="D14845" s="194"/>
      <c r="E14845" s="194"/>
      <c r="F14845" s="50"/>
      <c r="G14845" s="566"/>
      <c r="H14845" s="557"/>
      <c r="I14845" s="81"/>
      <c r="J14845" s="17">
        <f t="shared" ref="J14845:J14846" si="502">+H14845*G14845</f>
      </c>
      <c r="K14845" s="17"/>
      <c r="L14845" s="17"/>
      <c r="M14845" s="17"/>
      <c r="N14845" s="17"/>
      <c r="O14845" s="17"/>
    </row>
    <row r="14846" spans="1:15" ht="15.75" customHeight="1" x14ac:dyDescent="0.25">
      <c r="A14846" s="47">
        <v>27</v>
      </c>
      <c r="B14846" s="1261" t="s">
        <v>2314</v>
      </c>
      <c r="C14846" s="233" t="s">
        <v>104</v>
      </c>
      <c r="D14846" s="194">
        <v>10</v>
      </c>
      <c r="E14846" s="194">
        <v>10</v>
      </c>
      <c r="F14846" s="50" t="s">
        <v>2315</v>
      </c>
      <c r="G14846" s="566">
        <v>92</v>
      </c>
      <c r="H14846" s="557">
        <v>1</v>
      </c>
      <c r="I14846" s="81">
        <f>+H14846*G14846</f>
      </c>
      <c r="J14846" s="17">
        <f t="shared" si="502"/>
      </c>
      <c r="K14846" s="17"/>
      <c r="L14846" s="17"/>
      <c r="M14846" s="17"/>
      <c r="N14846" s="17"/>
      <c r="O14846" s="17"/>
    </row>
    <row r="14847" spans="1:15" ht="15.75" customHeight="1" x14ac:dyDescent="0.25">
      <c r="A14847" s="47">
        <v>28</v>
      </c>
      <c r="B14847" s="1261" t="s">
        <v>2314</v>
      </c>
      <c r="C14847" s="233" t="s">
        <v>104</v>
      </c>
      <c r="D14847" s="194"/>
      <c r="E14847" s="194"/>
      <c r="F14847" s="50"/>
      <c r="G14847" s="566">
        <v>8</v>
      </c>
      <c r="H14847" s="540" t="s">
        <v>571</v>
      </c>
      <c r="I14847" s="81"/>
      <c r="J14847" s="17"/>
      <c r="K14847" s="17"/>
      <c r="L14847" s="17"/>
      <c r="M14847" s="17"/>
      <c r="N14847" s="17"/>
      <c r="O14847" s="17"/>
    </row>
    <row r="14848" spans="1:15" ht="15.75" customHeight="1" x14ac:dyDescent="0.25">
      <c r="A14848" s="47"/>
      <c r="B14848" s="1262" t="s">
        <v>2143</v>
      </c>
      <c r="C14848" s="1262"/>
      <c r="D14848" s="194"/>
      <c r="E14848" s="194"/>
      <c r="F14848" s="50"/>
      <c r="G14848" s="566"/>
      <c r="H14848" s="557"/>
      <c r="I14848" s="81"/>
      <c r="J14848" s="17">
        <f t="shared" ref="J14848:J14849" si="503">+H14848*G14848</f>
      </c>
      <c r="K14848" s="17"/>
      <c r="L14848" s="17"/>
      <c r="M14848" s="17"/>
      <c r="N14848" s="17"/>
      <c r="O14848" s="17"/>
    </row>
    <row r="14849" spans="1:15" ht="15.75" customHeight="1" x14ac:dyDescent="0.25">
      <c r="A14849" s="47">
        <v>29</v>
      </c>
      <c r="B14849" s="1261" t="s">
        <v>2316</v>
      </c>
      <c r="C14849" s="49" t="s">
        <v>2204</v>
      </c>
      <c r="D14849" s="194">
        <v>1</v>
      </c>
      <c r="E14849" s="194" t="s">
        <v>2317</v>
      </c>
      <c r="F14849" s="50">
        <v>0</v>
      </c>
      <c r="G14849" s="566">
        <v>124</v>
      </c>
      <c r="H14849" s="557">
        <v>1</v>
      </c>
      <c r="I14849" s="81">
        <f>+H14849*G14849</f>
      </c>
      <c r="J14849" s="17">
        <f t="shared" si="503"/>
      </c>
      <c r="K14849" s="17"/>
      <c r="L14849" s="17"/>
      <c r="M14849" s="17"/>
      <c r="N14849" s="17"/>
      <c r="O14849" s="17"/>
    </row>
    <row r="14850" spans="1:15" ht="15.75" customHeight="1" x14ac:dyDescent="0.25">
      <c r="A14850" s="116"/>
      <c r="B14850" s="117"/>
      <c r="C14850" s="118" t="s">
        <v>58</v>
      </c>
      <c r="D14850" s="121">
        <f>SUM(D14819:D14849)</f>
      </c>
      <c r="E14850" s="119"/>
      <c r="F14850" s="1113"/>
      <c r="G14850" s="119"/>
      <c r="H14850" s="120"/>
      <c r="I14850" s="121">
        <f t="shared" ref="I14850:J14850" si="504">SUM(I14819:I14849)</f>
      </c>
      <c r="J14850" s="1260">
        <f t="shared" si="504"/>
      </c>
      <c r="K14850" s="1260"/>
      <c r="L14850" s="1260"/>
      <c r="M14850" s="1260"/>
      <c r="N14850" s="1260"/>
      <c r="O14850" s="1260"/>
    </row>
    <row r="14851" spans="1:15" ht="15.75" customHeight="1" x14ac:dyDescent="0.25">
      <c r="A14851" s="1114"/>
      <c r="B14851" s="1115"/>
      <c r="C14851" s="1116"/>
      <c r="D14851" s="1117"/>
      <c r="E14851" s="1116"/>
      <c r="F14851" s="1116"/>
      <c r="G14851" s="1116"/>
      <c r="H14851" s="1118"/>
      <c r="I14851" s="897"/>
    </row>
    <row r="14852" spans="1:15" ht="15.75" customHeight="1" x14ac:dyDescent="0.25">
      <c r="A14852" s="1119" t="s">
        <v>72</v>
      </c>
      <c r="B14852" s="1119"/>
      <c r="C14852" s="1119"/>
      <c r="D14852" s="1119"/>
      <c r="E14852" s="1119"/>
      <c r="F14852" s="1119"/>
      <c r="G14852" s="1119"/>
      <c r="H14852" s="1119"/>
    </row>
    <row r="14853" spans="1:15" ht="15.75" customHeight="1" x14ac:dyDescent="0.25">
      <c r="A14853" s="76"/>
      <c r="B14853" s="909"/>
      <c r="C14853" s="909"/>
      <c r="D14853" s="910"/>
      <c r="E14853" s="76" t="s">
        <v>60</v>
      </c>
      <c r="F14853" s="76"/>
      <c r="G14853" s="17"/>
      <c r="H14853" s="25"/>
    </row>
    <row r="14854" spans="1:15" ht="15.75" customHeight="1" x14ac:dyDescent="0.25">
      <c r="A14854" s="76"/>
      <c r="B14854" s="909"/>
      <c r="C14854" s="909"/>
      <c r="D14854" s="910"/>
      <c r="E14854" s="76"/>
      <c r="F14854" s="76"/>
      <c r="G14854" s="17"/>
      <c r="H14854" s="25"/>
    </row>
    <row r="14855" spans="1:15" ht="15.75" customHeight="1" x14ac:dyDescent="0.25">
      <c r="A14855" s="76"/>
      <c r="B14855" s="909"/>
      <c r="C14855" s="909"/>
      <c r="D14855" s="910"/>
      <c r="E14855" s="76" t="s">
        <v>61</v>
      </c>
      <c r="F14855" s="76"/>
      <c r="G14855" s="17"/>
      <c r="H14855" s="25"/>
    </row>
    <row r="14856" spans="1:15" ht="15.75" customHeight="1" x14ac:dyDescent="0.25">
      <c r="D14856" s="9"/>
      <c r="H14856" s="9"/>
    </row>
    <row r="14857" spans="1:15" ht="15.75" customHeight="1" x14ac:dyDescent="0.25">
      <c r="A14857" s="36" t="s">
        <v>21</v>
      </c>
      <c r="B14857" s="36"/>
      <c r="C14857" s="36"/>
      <c r="D14857" s="36"/>
      <c r="E14857" s="36"/>
      <c r="F14857" s="36"/>
      <c r="G14857" s="36"/>
      <c r="H14857" s="36"/>
      <c r="I14857" s="36"/>
    </row>
    <row r="14858" spans="1:15" ht="15.75" customHeight="1" x14ac:dyDescent="0.25">
      <c r="A14858" s="17" t="s">
        <v>28</v>
      </c>
      <c r="B14858" s="17"/>
      <c r="C14858" s="17"/>
      <c r="D14858" s="18"/>
      <c r="E14858" s="17"/>
      <c r="H14858" s="9"/>
    </row>
    <row r="14859" spans="1:15" ht="15.75" customHeight="1" x14ac:dyDescent="0.3">
      <c r="A14859" s="87" t="inlineStr">
        <is>
          <t>Dealer-002</t>
        </is>
      </c>
      <c r="B14859" s="87"/>
      <c r="C14859" s="17"/>
      <c r="D14859" s="18"/>
      <c r="E14859" s="17"/>
      <c r="G14859" s="19" t="s">
        <v>24</v>
      </c>
      <c r="H14859" s="21" t="s">
        <v>748</v>
      </c>
    </row>
    <row r="14860" spans="1:15" ht="15.75" customHeight="1" x14ac:dyDescent="0.3">
      <c r="A14860" s="87" t="inlineStr">
        <is>
          <t>Address line (redacted)</t>
        </is>
      </c>
      <c r="B14860" s="87"/>
      <c r="C14860" s="1128"/>
      <c r="D14860" s="1128"/>
      <c r="E14860" s="1128"/>
      <c r="G14860" s="19" t="s">
        <v>29</v>
      </c>
      <c r="H14860" s="17" t="s">
        <v>1694</v>
      </c>
    </row>
    <row r="14861" spans="1:15" ht="15.75" customHeight="1" x14ac:dyDescent="0.3">
      <c r="A14861" s="87" t="inlineStr">
        <is>
          <t>Address line (redacted)</t>
        </is>
      </c>
      <c r="B14861" s="87"/>
      <c r="C14861" s="1128"/>
      <c r="D14861" s="1128"/>
      <c r="E14861" s="1128"/>
      <c r="F14861" s="18"/>
      <c r="G14861" s="17"/>
      <c r="H14861" s="25"/>
    </row>
    <row r="14862" spans="1:15" ht="15.75" customHeight="1" x14ac:dyDescent="0.25">
      <c r="C14862" s="1128"/>
      <c r="D14862" s="1128"/>
      <c r="E14862" s="1128"/>
      <c r="F14862" s="18"/>
      <c r="G14862" s="17"/>
      <c r="H14862" s="25"/>
    </row>
    <row r="14863" spans="1:15" ht="15.75" customHeight="1" x14ac:dyDescent="0.25">
      <c r="A14863" s="17" t="s">
        <v>34</v>
      </c>
      <c r="B14863" s="17"/>
      <c r="C14863" s="17"/>
      <c r="D14863" s="18"/>
      <c r="E14863" s="17"/>
      <c r="F14863" s="18"/>
      <c r="G14863" s="17"/>
      <c r="H14863" s="25"/>
    </row>
    <row r="14864" spans="1:15" ht="15.75" customHeight="1" x14ac:dyDescent="0.25">
      <c r="A14864" s="17" t="s">
        <v>35</v>
      </c>
      <c r="B14864" s="17"/>
      <c r="C14864" s="17"/>
      <c r="D14864" s="18"/>
      <c r="E14864" s="17"/>
      <c r="F14864" s="18"/>
      <c r="G14864" s="17"/>
      <c r="H14864" s="25"/>
    </row>
    <row r="14865" spans="1:9" ht="15.75" customHeight="1" x14ac:dyDescent="0.25">
      <c r="A14865" s="17" t="s">
        <v>36</v>
      </c>
      <c r="B14865" s="17"/>
      <c r="C14865" s="17"/>
      <c r="D14865" s="18"/>
      <c r="E14865" s="17"/>
      <c r="F14865" s="18"/>
      <c r="G14865" s="17"/>
      <c r="H14865" s="25"/>
    </row>
    <row r="14866" spans="1:9" ht="15.75" customHeight="1" x14ac:dyDescent="0.25">
      <c r="A14866" s="1105" t="s">
        <v>37</v>
      </c>
      <c r="B14866" s="1106" t="s">
        <v>38</v>
      </c>
      <c r="C14866" s="1106" t="s">
        <v>2224</v>
      </c>
      <c r="D14866" s="1107" t="s">
        <v>39</v>
      </c>
      <c r="E14866" s="1108" t="s">
        <v>40</v>
      </c>
      <c r="F14866" s="1106" t="s">
        <v>2077</v>
      </c>
      <c r="G14866" s="1109" t="s">
        <v>41</v>
      </c>
      <c r="H14866" s="1106" t="s">
        <v>42</v>
      </c>
      <c r="I14866" s="1110" t="s">
        <v>43</v>
      </c>
    </row>
    <row r="14867" spans="1:9" ht="15.75" customHeight="1" x14ac:dyDescent="0.25">
      <c r="A14867" s="524"/>
      <c r="B14867" s="1129" t="s">
        <v>44</v>
      </c>
      <c r="C14867" s="1130"/>
      <c r="D14867" s="247"/>
      <c r="E14867" s="247"/>
      <c r="F14867" s="679"/>
      <c r="G14867" s="732"/>
      <c r="H14867" s="731"/>
      <c r="I14867" s="730"/>
    </row>
    <row r="14868" spans="1:9" ht="15.75" customHeight="1" x14ac:dyDescent="0.25">
      <c r="A14868" s="524">
        <v>1</v>
      </c>
      <c r="B14868" s="323" t="s">
        <v>2237</v>
      </c>
      <c r="C14868" s="323" t="s">
        <v>401</v>
      </c>
      <c r="D14868" s="106">
        <v>3</v>
      </c>
      <c r="E14868" s="106">
        <v>5</v>
      </c>
      <c r="F14868" s="1125" t="s">
        <v>2306</v>
      </c>
      <c r="G14868" s="96">
        <v>13.25</v>
      </c>
      <c r="H14868" s="106">
        <v>1</v>
      </c>
      <c r="I14868" s="961">
        <f>+H14868*G14868</f>
      </c>
    </row>
    <row r="14869" spans="1:9" ht="15.75" customHeight="1" x14ac:dyDescent="0.25">
      <c r="A14869" s="524"/>
      <c r="B14869" s="323" t="s">
        <v>2237</v>
      </c>
      <c r="C14869" s="323" t="s">
        <v>401</v>
      </c>
      <c r="D14869" s="106"/>
      <c r="E14869" s="106"/>
      <c r="F14869" s="1125"/>
      <c r="G14869" s="96">
        <v>1.75</v>
      </c>
      <c r="H14869" s="775" t="s">
        <v>571</v>
      </c>
      <c r="I14869" s="961"/>
    </row>
    <row r="14870" spans="1:9" ht="15.75" customHeight="1" x14ac:dyDescent="0.25">
      <c r="A14870" s="524">
        <v>2</v>
      </c>
      <c r="B14870" s="323" t="s">
        <v>172</v>
      </c>
      <c r="C14870" s="323" t="s">
        <v>394</v>
      </c>
      <c r="D14870" s="106">
        <v>5</v>
      </c>
      <c r="E14870" s="106">
        <v>5</v>
      </c>
      <c r="F14870" s="699" t="s">
        <v>2079</v>
      </c>
      <c r="G14870" s="96">
        <v>21</v>
      </c>
      <c r="H14870" s="106">
        <v>1</v>
      </c>
      <c r="I14870" s="961">
        <f>+H14870*G14870</f>
      </c>
    </row>
    <row r="14871" spans="1:9" ht="15.75" customHeight="1" x14ac:dyDescent="0.25">
      <c r="A14871" s="524"/>
      <c r="B14871" s="323" t="s">
        <v>172</v>
      </c>
      <c r="C14871" s="323" t="s">
        <v>394</v>
      </c>
      <c r="D14871" s="106"/>
      <c r="E14871" s="106"/>
      <c r="F14871" s="699"/>
      <c r="G14871" s="96">
        <v>4</v>
      </c>
      <c r="H14871" s="775" t="s">
        <v>571</v>
      </c>
      <c r="I14871" s="961"/>
    </row>
    <row r="14872" spans="1:9" ht="15.75" customHeight="1" x14ac:dyDescent="0.25">
      <c r="A14872" s="524"/>
      <c r="B14872" s="1129" t="s">
        <v>1055</v>
      </c>
      <c r="C14872" s="1130"/>
      <c r="D14872" s="247"/>
      <c r="E14872" s="247"/>
      <c r="F14872" s="936"/>
      <c r="G14872" s="1203"/>
      <c r="H14872" s="915"/>
      <c r="I14872" s="1085"/>
    </row>
    <row r="14873" spans="1:9" ht="15.75" customHeight="1" x14ac:dyDescent="0.25">
      <c r="A14873" s="524">
        <v>3</v>
      </c>
      <c r="B14873" s="323" t="s">
        <v>181</v>
      </c>
      <c r="C14873" s="211" t="s">
        <v>956</v>
      </c>
      <c r="D14873" s="247">
        <v>5</v>
      </c>
      <c r="E14873" s="247">
        <v>1</v>
      </c>
      <c r="F14873" s="1263" t="s">
        <v>2189</v>
      </c>
      <c r="G14873" s="1203">
        <v>4.8</v>
      </c>
      <c r="H14873" s="915">
        <v>1</v>
      </c>
      <c r="I14873" s="1085">
        <f>+H14873*G14873</f>
      </c>
    </row>
    <row r="14874" spans="1:9" ht="15.75" customHeight="1" x14ac:dyDescent="0.25">
      <c r="A14874" s="524"/>
      <c r="B14874" s="323" t="s">
        <v>181</v>
      </c>
      <c r="C14874" s="211" t="s">
        <v>956</v>
      </c>
      <c r="D14874" s="247"/>
      <c r="E14874" s="247"/>
      <c r="F14874" s="1263"/>
      <c r="G14874" s="1203">
        <v>0.2</v>
      </c>
      <c r="H14874" s="775" t="s">
        <v>571</v>
      </c>
      <c r="I14874" s="1085"/>
    </row>
    <row r="14875" spans="1:9" ht="15.75" customHeight="1" x14ac:dyDescent="0.25">
      <c r="A14875" s="524">
        <v>4</v>
      </c>
      <c r="B14875" s="323" t="s">
        <v>2127</v>
      </c>
      <c r="C14875" s="1071" t="s">
        <v>1224</v>
      </c>
      <c r="D14875" s="247">
        <v>2</v>
      </c>
      <c r="E14875" s="247">
        <v>1</v>
      </c>
      <c r="F14875" s="1263" t="s">
        <v>2189</v>
      </c>
      <c r="G14875" s="1203">
        <v>1.92</v>
      </c>
      <c r="H14875" s="915">
        <v>1</v>
      </c>
      <c r="I14875" s="1085">
        <f>+H14875*G14875</f>
      </c>
    </row>
    <row r="14876" spans="1:9" ht="15.75" customHeight="1" x14ac:dyDescent="0.25">
      <c r="A14876" s="524"/>
      <c r="B14876" s="323" t="s">
        <v>2127</v>
      </c>
      <c r="C14876" s="1071" t="s">
        <v>1224</v>
      </c>
      <c r="D14876" s="247"/>
      <c r="E14876" s="247"/>
      <c r="F14876" s="1264"/>
      <c r="G14876" s="1203">
        <v>0.08</v>
      </c>
      <c r="H14876" s="775" t="s">
        <v>571</v>
      </c>
      <c r="I14876" s="1085"/>
    </row>
    <row r="14877" spans="1:9" ht="15.75" customHeight="1" x14ac:dyDescent="0.25">
      <c r="A14877" s="524"/>
      <c r="B14877" s="1129" t="s">
        <v>2318</v>
      </c>
      <c r="C14877" s="1130"/>
      <c r="D14877" s="247"/>
      <c r="E14877" s="247"/>
      <c r="F14877" s="936"/>
      <c r="G14877" s="1203"/>
      <c r="H14877" s="915"/>
      <c r="I14877" s="1085"/>
    </row>
    <row r="14878" spans="1:9" ht="15.75" customHeight="1" x14ac:dyDescent="0.25">
      <c r="A14878" s="524">
        <v>5</v>
      </c>
      <c r="B14878" s="323" t="s">
        <v>172</v>
      </c>
      <c r="C14878" s="211" t="s">
        <v>408</v>
      </c>
      <c r="D14878" s="106">
        <v>5</v>
      </c>
      <c r="E14878" s="106">
        <v>5</v>
      </c>
      <c r="F14878" s="699" t="s">
        <v>2319</v>
      </c>
      <c r="G14878" s="248">
        <v>20.65</v>
      </c>
      <c r="H14878" s="106">
        <v>1</v>
      </c>
      <c r="I14878" s="961">
        <f>+H14878*G14878</f>
      </c>
    </row>
    <row r="14879" spans="1:9" ht="15.75" customHeight="1" x14ac:dyDescent="0.25">
      <c r="A14879" s="524"/>
      <c r="B14879" s="323" t="s">
        <v>172</v>
      </c>
      <c r="C14879" s="211" t="s">
        <v>408</v>
      </c>
      <c r="D14879" s="106"/>
      <c r="E14879" s="106"/>
      <c r="F14879" s="699"/>
      <c r="G14879" s="248">
        <v>4.3499999999999996</v>
      </c>
      <c r="H14879" s="775" t="s">
        <v>571</v>
      </c>
      <c r="I14879" s="961"/>
    </row>
    <row r="14880" spans="1:9" ht="15.75" customHeight="1" x14ac:dyDescent="0.25">
      <c r="A14880" s="524"/>
      <c r="B14880" s="323"/>
      <c r="C14880" s="323"/>
      <c r="D14880" s="247"/>
      <c r="E14880" s="247"/>
      <c r="F14880" s="936"/>
      <c r="G14880" s="1203"/>
      <c r="H14880" s="915"/>
      <c r="I14880" s="1085"/>
    </row>
    <row r="14881" spans="1:10" ht="15.75" customHeight="1" x14ac:dyDescent="0.25">
      <c r="A14881" s="524"/>
      <c r="B14881" s="323"/>
      <c r="C14881" s="323"/>
      <c r="D14881" s="247"/>
      <c r="E14881" s="247"/>
      <c r="F14881" s="936"/>
      <c r="G14881" s="1203"/>
      <c r="H14881" s="915"/>
      <c r="I14881" s="1085"/>
    </row>
    <row r="14882" spans="1:10" ht="15.75" customHeight="1" x14ac:dyDescent="0.25">
      <c r="A14882" s="524"/>
      <c r="B14882" s="323"/>
      <c r="C14882" s="323"/>
      <c r="D14882" s="247"/>
      <c r="E14882" s="247"/>
      <c r="F14882" s="936"/>
      <c r="G14882" s="1203"/>
      <c r="H14882" s="915"/>
      <c r="I14882" s="1085"/>
    </row>
    <row r="14883" spans="1:10" ht="15.75" customHeight="1" x14ac:dyDescent="0.25">
      <c r="A14883" s="524"/>
      <c r="B14883" s="323"/>
      <c r="C14883" s="323"/>
      <c r="D14883" s="247"/>
      <c r="E14883" s="247"/>
      <c r="F14883" s="936"/>
      <c r="G14883" s="1203"/>
      <c r="H14883" s="915"/>
      <c r="I14883" s="1085"/>
    </row>
    <row r="14884" spans="1:10" ht="15.75" customHeight="1" x14ac:dyDescent="0.25">
      <c r="A14884" s="524"/>
      <c r="B14884" s="1082"/>
      <c r="C14884" s="325"/>
      <c r="D14884" s="247"/>
      <c r="E14884" s="247"/>
      <c r="F14884" s="679"/>
      <c r="G14884" s="732"/>
      <c r="H14884" s="731"/>
      <c r="I14884" s="730"/>
    </row>
    <row r="14885" spans="1:10" ht="15.75" customHeight="1" x14ac:dyDescent="0.25">
      <c r="A14885" s="524"/>
      <c r="B14885" s="1082"/>
      <c r="C14885" s="325"/>
      <c r="D14885" s="247"/>
      <c r="E14885" s="247"/>
      <c r="F14885" s="679"/>
      <c r="G14885" s="732"/>
      <c r="H14885" s="731"/>
      <c r="I14885" s="730"/>
    </row>
    <row r="14886" spans="1:10" ht="15.75" customHeight="1" x14ac:dyDescent="0.25">
      <c r="A14886" s="524"/>
      <c r="B14886" s="1082"/>
      <c r="C14886" s="325"/>
      <c r="D14886" s="247"/>
      <c r="E14886" s="247"/>
      <c r="F14886" s="679"/>
      <c r="G14886" s="732"/>
      <c r="H14886" s="731"/>
      <c r="I14886" s="730"/>
    </row>
    <row r="14887" spans="1:10" ht="15.75" customHeight="1" x14ac:dyDescent="0.25">
      <c r="A14887" s="524"/>
      <c r="B14887" s="651"/>
      <c r="C14887" s="247"/>
      <c r="D14887" s="247"/>
      <c r="E14887" s="247"/>
      <c r="F14887" s="679"/>
      <c r="G14887" s="679"/>
      <c r="H14887" s="247"/>
      <c r="I14887" s="730"/>
    </row>
    <row r="14888" spans="1:10" ht="15.75" customHeight="1" x14ac:dyDescent="0.25">
      <c r="A14888" s="116"/>
      <c r="B14888" s="117"/>
      <c r="C14888" s="118" t="s">
        <v>58</v>
      </c>
      <c r="D14888" s="121">
        <f>SUM(D14867:D14887)</f>
      </c>
      <c r="E14888" s="119"/>
      <c r="F14888" s="1113"/>
      <c r="G14888" s="119"/>
      <c r="H14888" s="120"/>
      <c r="I14888" s="121">
        <f>SUM(I14867:I14887)</f>
      </c>
      <c r="J14888" s="1265"/>
    </row>
    <row r="14889" spans="1:10" ht="15.75" customHeight="1" x14ac:dyDescent="0.25">
      <c r="A14889" s="1114"/>
      <c r="B14889" s="1115"/>
      <c r="C14889" s="1116"/>
      <c r="D14889" s="1117"/>
      <c r="E14889" s="1116"/>
      <c r="F14889" s="1116"/>
      <c r="G14889" s="1116"/>
      <c r="H14889" s="1118"/>
      <c r="I14889" s="897"/>
    </row>
    <row r="14890" spans="1:10" ht="15.75" customHeight="1" x14ac:dyDescent="0.25">
      <c r="A14890" s="1119" t="s">
        <v>72</v>
      </c>
      <c r="B14890" s="1119"/>
      <c r="C14890" s="1119"/>
      <c r="D14890" s="1119"/>
      <c r="E14890" s="1119"/>
      <c r="F14890" s="1119"/>
      <c r="G14890" s="1119"/>
      <c r="H14890" s="1119"/>
    </row>
    <row r="14891" spans="1:10" ht="15.75" customHeight="1" x14ac:dyDescent="0.25">
      <c r="A14891" s="76"/>
      <c r="B14891" s="909"/>
      <c r="C14891" s="909"/>
      <c r="D14891" s="910"/>
      <c r="E14891" s="76" t="s">
        <v>60</v>
      </c>
      <c r="F14891" s="76"/>
      <c r="G14891" s="17"/>
      <c r="H14891" s="25"/>
    </row>
    <row r="14892" spans="1:10" ht="15.75" customHeight="1" x14ac:dyDescent="0.25">
      <c r="A14892" s="76"/>
      <c r="B14892" s="909"/>
      <c r="C14892" s="909"/>
      <c r="D14892" s="910"/>
      <c r="E14892" s="76"/>
      <c r="F14892" s="76"/>
      <c r="G14892" s="17"/>
      <c r="H14892" s="25"/>
    </row>
    <row r="14893" spans="1:10" ht="15.75" customHeight="1" x14ac:dyDescent="0.25">
      <c r="A14893" s="76"/>
      <c r="B14893" s="909"/>
      <c r="C14893" s="909"/>
      <c r="D14893" s="910"/>
      <c r="E14893" s="76"/>
      <c r="F14893" s="76"/>
      <c r="G14893" s="17"/>
      <c r="H14893" s="25"/>
    </row>
    <row r="14894" spans="1:10" ht="15.75" customHeight="1" x14ac:dyDescent="0.25">
      <c r="A14894" s="76"/>
      <c r="B14894" s="909"/>
      <c r="C14894" s="909"/>
      <c r="D14894" s="910"/>
      <c r="E14894" s="76" t="s">
        <v>61</v>
      </c>
      <c r="F14894" s="76"/>
      <c r="G14894" s="17"/>
      <c r="H14894" s="25"/>
    </row>
    <row r="14895" spans="1:10" ht="15.75" customHeight="1" x14ac:dyDescent="0.25">
      <c r="D14895" s="9"/>
      <c r="H14895" s="9"/>
    </row>
    <row r="14896" spans="1:10" ht="15.75" customHeight="1" x14ac:dyDescent="0.25">
      <c r="D14896" s="9"/>
      <c r="H14896" s="9"/>
    </row>
    <row r="14897" spans="1:9" ht="15.75" customHeight="1" x14ac:dyDescent="0.25">
      <c r="D14897" s="9"/>
      <c r="H14897" s="9"/>
    </row>
    <row r="14898" spans="1:9" ht="15.75" customHeight="1" x14ac:dyDescent="0.25">
      <c r="D14898" s="9"/>
      <c r="H14898" s="9"/>
    </row>
    <row r="14899" spans="1:9" ht="15.75" customHeight="1" x14ac:dyDescent="0.25">
      <c r="A14899" s="36" t="s">
        <v>21</v>
      </c>
      <c r="B14899" s="36"/>
      <c r="C14899" s="36"/>
      <c r="D14899" s="36"/>
      <c r="E14899" s="36"/>
      <c r="F14899" s="36"/>
      <c r="G14899" s="36"/>
      <c r="H14899" s="36"/>
      <c r="I14899" s="36"/>
    </row>
    <row r="14900" spans="1:9" ht="15.75" customHeight="1" x14ac:dyDescent="0.25">
      <c r="D14900" s="9"/>
      <c r="H14900" s="9"/>
    </row>
    <row r="14901" spans="1:9" ht="15.75" customHeight="1" x14ac:dyDescent="0.25">
      <c r="A14901" s="17" t="s">
        <v>28</v>
      </c>
      <c r="B14901" s="17"/>
      <c r="C14901" s="86"/>
      <c r="D14901" s="18"/>
      <c r="E14901" s="17"/>
      <c r="G14901" s="19" t="s">
        <v>24</v>
      </c>
      <c r="H14901" s="21" t="s">
        <v>1696</v>
      </c>
    </row>
    <row r="14902" spans="1:9" ht="15.75" customHeight="1" x14ac:dyDescent="0.25">
      <c r="A14902" s="17" t="inlineStr">
        <is>
          <t>Dealer-004</t>
        </is>
      </c>
      <c r="B14902" s="17"/>
      <c r="C14902" s="86"/>
      <c r="D14902" s="18"/>
      <c r="E14902" s="17"/>
      <c r="G14902" s="19" t="s">
        <v>29</v>
      </c>
      <c r="H14902" s="17" t="s">
        <v>1697</v>
      </c>
    </row>
    <row r="14903" spans="1:9" ht="15.75" customHeight="1" x14ac:dyDescent="0.25">
      <c r="A14903" s="17" t="inlineStr">
        <is>
          <t>Address line (redacted)</t>
        </is>
      </c>
      <c r="B14903" s="17"/>
      <c r="C14903" s="138"/>
      <c r="D14903" s="138"/>
      <c r="E14903" s="138"/>
      <c r="F14903" s="18"/>
      <c r="G14903" s="17"/>
      <c r="H14903" s="25"/>
    </row>
    <row r="14904" spans="1:9" ht="15.75" customHeight="1" x14ac:dyDescent="0.25">
      <c r="A14904" s="17" t="inlineStr">
        <is>
          <t>Address line (redacted)</t>
        </is>
      </c>
      <c r="B14904" s="17"/>
      <c r="C14904" s="138"/>
      <c r="D14904" s="138"/>
      <c r="E14904" s="138"/>
      <c r="F14904" s="18"/>
      <c r="G14904" s="17"/>
      <c r="H14904" s="25"/>
    </row>
    <row r="14905" spans="1:9" ht="15.75" customHeight="1" x14ac:dyDescent="0.25">
      <c r="A14905" s="17"/>
      <c r="B14905" s="17"/>
      <c r="C14905" s="199"/>
      <c r="D14905" s="199"/>
      <c r="E14905" s="199"/>
      <c r="F14905" s="18"/>
      <c r="G14905" s="17"/>
      <c r="H14905" s="25"/>
    </row>
    <row r="14906" spans="1:9" ht="15.75" customHeight="1" x14ac:dyDescent="0.25">
      <c r="A14906" s="17"/>
      <c r="B14906" s="17"/>
      <c r="C14906" s="36" t="inlineStr">
        <is>
          <t>ATTN: Contact-006</t>
        </is>
      </c>
      <c r="D14906" s="9"/>
      <c r="F14906" s="18"/>
      <c r="G14906" s="17"/>
      <c r="H14906" s="25"/>
    </row>
    <row r="14907" spans="1:9" ht="15.75" customHeight="1" x14ac:dyDescent="0.25">
      <c r="A14907" s="36" t="inlineStr">
        <is>
          <t>Dealer-021</t>
        </is>
      </c>
      <c r="B14907" s="17"/>
      <c r="D14907" s="9"/>
      <c r="F14907" s="18"/>
      <c r="G14907" s="17"/>
      <c r="H14907" s="25"/>
    </row>
    <row r="14908" spans="1:9" ht="15.75" customHeight="1" x14ac:dyDescent="0.25">
      <c r="A14908" s="6" t="inlineStr">
        <is>
          <t>Address line (redacted)</t>
        </is>
      </c>
      <c r="B14908" s="17"/>
      <c r="D14908" s="9"/>
      <c r="F14908" s="18"/>
      <c r="G14908" s="17"/>
      <c r="H14908" s="25"/>
    </row>
    <row r="14909" spans="1:9" ht="15.75" customHeight="1" x14ac:dyDescent="0.25">
      <c r="C14909" s="1128"/>
      <c r="D14909" s="1128"/>
      <c r="E14909" s="1128"/>
      <c r="F14909" s="18"/>
      <c r="G14909" s="17"/>
      <c r="H14909" s="25"/>
    </row>
    <row r="14910" spans="1:9" ht="15.75" customHeight="1" x14ac:dyDescent="0.25">
      <c r="A14910" s="17" t="s">
        <v>34</v>
      </c>
      <c r="B14910" s="17"/>
      <c r="C14910" s="17"/>
      <c r="D14910" s="18"/>
      <c r="E14910" s="17"/>
      <c r="F14910" s="18"/>
      <c r="G14910" s="17"/>
      <c r="H14910" s="25"/>
    </row>
    <row r="14911" spans="1:9" ht="15.75" customHeight="1" x14ac:dyDescent="0.25">
      <c r="A14911" s="17" t="s">
        <v>35</v>
      </c>
      <c r="B14911" s="17"/>
      <c r="C14911" s="17"/>
      <c r="D14911" s="18"/>
      <c r="E14911" s="17"/>
      <c r="F14911" s="18"/>
      <c r="G14911" s="17"/>
      <c r="H14911" s="25"/>
    </row>
    <row r="14912" spans="1:9" ht="15.75" customHeight="1" x14ac:dyDescent="0.25">
      <c r="A14912" s="17" t="s">
        <v>36</v>
      </c>
      <c r="B14912" s="17"/>
      <c r="C14912" s="17"/>
      <c r="D14912" s="18"/>
      <c r="E14912" s="17"/>
      <c r="F14912" s="18"/>
      <c r="G14912" s="17"/>
      <c r="H14912" s="25"/>
    </row>
    <row r="14913" spans="1:15" ht="15.75" customHeight="1" x14ac:dyDescent="0.25">
      <c r="A14913" s="1105" t="s">
        <v>37</v>
      </c>
      <c r="B14913" s="1106" t="s">
        <v>38</v>
      </c>
      <c r="C14913" s="1106" t="s">
        <v>2224</v>
      </c>
      <c r="D14913" s="1107" t="s">
        <v>39</v>
      </c>
      <c r="E14913" s="1108" t="s">
        <v>40</v>
      </c>
      <c r="F14913" s="1106" t="s">
        <v>2077</v>
      </c>
      <c r="G14913" s="1109" t="s">
        <v>41</v>
      </c>
      <c r="H14913" s="1106" t="s">
        <v>42</v>
      </c>
      <c r="I14913" s="1110" t="s">
        <v>43</v>
      </c>
    </row>
    <row r="14914" spans="1:15" ht="15.75" customHeight="1" x14ac:dyDescent="0.25">
      <c r="A14914" s="524"/>
      <c r="B14914" s="1129" t="s">
        <v>44</v>
      </c>
      <c r="C14914" s="1130"/>
      <c r="D14914" s="106"/>
      <c r="E14914" s="106"/>
      <c r="F14914" s="699"/>
      <c r="G14914" s="525"/>
      <c r="H14914" s="106"/>
      <c r="I14914" s="961"/>
    </row>
    <row r="14915" spans="1:15" ht="15.75" customHeight="1" x14ac:dyDescent="0.25">
      <c r="A14915" s="47">
        <v>1</v>
      </c>
      <c r="B14915" s="107" t="s">
        <v>136</v>
      </c>
      <c r="C14915" s="107" t="s">
        <v>359</v>
      </c>
      <c r="D14915" s="194">
        <v>1</v>
      </c>
      <c r="E14915" s="194">
        <v>5</v>
      </c>
      <c r="F14915" s="1266" t="s">
        <v>2320</v>
      </c>
      <c r="G14915" s="50">
        <v>5</v>
      </c>
      <c r="H14915" s="194">
        <v>1</v>
      </c>
      <c r="I14915" s="81">
        <f t="shared" ref="I14915:I14916" si="505">+H14915*G14915</f>
      </c>
      <c r="J14915" s="86"/>
      <c r="K14915" s="86"/>
      <c r="L14915" s="86"/>
      <c r="M14915" s="86"/>
      <c r="N14915" s="86"/>
      <c r="O14915" s="86"/>
    </row>
    <row r="14916" spans="1:15" ht="15.75" customHeight="1" x14ac:dyDescent="0.25">
      <c r="A14916" s="47">
        <v>2</v>
      </c>
      <c r="B14916" s="107" t="s">
        <v>2237</v>
      </c>
      <c r="C14916" s="107" t="s">
        <v>401</v>
      </c>
      <c r="D14916" s="108">
        <v>3</v>
      </c>
      <c r="E14916" s="194">
        <v>5</v>
      </c>
      <c r="F14916" s="1266" t="s">
        <v>2205</v>
      </c>
      <c r="G14916" s="109">
        <v>13.25</v>
      </c>
      <c r="H14916" s="194">
        <v>1</v>
      </c>
      <c r="I14916" s="81">
        <f t="shared" si="505"/>
      </c>
      <c r="J14916" s="86"/>
      <c r="K14916" s="86"/>
      <c r="L14916" s="86"/>
      <c r="M14916" s="86"/>
      <c r="N14916" s="86"/>
      <c r="O14916" s="86"/>
    </row>
    <row r="14917" spans="1:15" ht="15.75" customHeight="1" x14ac:dyDescent="0.25">
      <c r="A14917" s="47">
        <v>3</v>
      </c>
      <c r="B14917" s="107" t="s">
        <v>2237</v>
      </c>
      <c r="C14917" s="107" t="s">
        <v>401</v>
      </c>
      <c r="D14917" s="108"/>
      <c r="E14917" s="194"/>
      <c r="F14917" s="1266"/>
      <c r="G14917" s="630">
        <v>1.75</v>
      </c>
      <c r="H14917" s="540" t="s">
        <v>571</v>
      </c>
      <c r="I14917" s="81"/>
      <c r="J14917" s="86"/>
      <c r="K14917" s="86"/>
      <c r="L14917" s="86"/>
      <c r="M14917" s="86"/>
      <c r="N14917" s="86"/>
      <c r="O14917" s="86"/>
    </row>
    <row r="14918" spans="1:15" ht="15.75" customHeight="1" x14ac:dyDescent="0.25">
      <c r="A14918" s="47">
        <v>4</v>
      </c>
      <c r="B14918" s="107" t="s">
        <v>2183</v>
      </c>
      <c r="C14918" s="107" t="s">
        <v>407</v>
      </c>
      <c r="D14918" s="108">
        <v>10</v>
      </c>
      <c r="E14918" s="194">
        <v>5</v>
      </c>
      <c r="F14918" s="841" t="s">
        <v>2197</v>
      </c>
      <c r="G14918" s="630">
        <f>19*2</f>
      </c>
      <c r="H14918" s="542">
        <v>1</v>
      </c>
      <c r="I14918" s="81">
        <f>+H14918*G14918</f>
      </c>
      <c r="J14918" s="86"/>
      <c r="K14918" s="86"/>
      <c r="L14918" s="86"/>
      <c r="M14918" s="86"/>
      <c r="N14918" s="86"/>
      <c r="O14918" s="86"/>
    </row>
    <row r="14919" spans="1:15" ht="15.75" customHeight="1" x14ac:dyDescent="0.25">
      <c r="A14919" s="47">
        <v>5</v>
      </c>
      <c r="B14919" s="107" t="s">
        <v>2183</v>
      </c>
      <c r="C14919" s="107" t="s">
        <v>407</v>
      </c>
      <c r="D14919" s="108"/>
      <c r="E14919" s="194"/>
      <c r="F14919" s="1267"/>
      <c r="G14919" s="630">
        <v>12</v>
      </c>
      <c r="H14919" s="540" t="s">
        <v>571</v>
      </c>
      <c r="I14919" s="81"/>
      <c r="J14919" s="86"/>
      <c r="K14919" s="86"/>
      <c r="L14919" s="86"/>
      <c r="M14919" s="86"/>
      <c r="N14919" s="86"/>
      <c r="O14919" s="86"/>
    </row>
    <row r="14920" spans="1:15" ht="15.75" customHeight="1" x14ac:dyDescent="0.25">
      <c r="A14920" s="294"/>
      <c r="B14920" s="1143" t="s">
        <v>1055</v>
      </c>
      <c r="C14920" s="1143"/>
      <c r="D14920" s="340"/>
      <c r="E14920" s="340"/>
      <c r="F14920" s="1144"/>
      <c r="G14920" s="1140"/>
      <c r="H14920" s="340"/>
      <c r="I14920" s="1145"/>
      <c r="J14920" s="86"/>
    </row>
    <row r="14921" spans="1:15" ht="15.75" customHeight="1" x14ac:dyDescent="0.25">
      <c r="A14921" s="47">
        <v>6</v>
      </c>
      <c r="B14921" s="107" t="s">
        <v>233</v>
      </c>
      <c r="C14921" s="1268" t="s">
        <v>895</v>
      </c>
      <c r="D14921" s="108">
        <v>6</v>
      </c>
      <c r="E14921" s="108">
        <v>4</v>
      </c>
      <c r="F14921" s="1269" t="s">
        <v>2189</v>
      </c>
      <c r="G14921" s="109">
        <v>23</v>
      </c>
      <c r="H14921" s="194">
        <v>1</v>
      </c>
      <c r="I14921" s="81">
        <f>+H14921*G14921</f>
      </c>
      <c r="J14921" s="86"/>
      <c r="K14921" s="86"/>
      <c r="L14921" s="86"/>
      <c r="M14921" s="86"/>
      <c r="N14921" s="86"/>
      <c r="O14921" s="86"/>
    </row>
    <row r="14922" spans="1:15" ht="15.75" customHeight="1" x14ac:dyDescent="0.25">
      <c r="A14922" s="47">
        <v>7</v>
      </c>
      <c r="B14922" s="107" t="s">
        <v>233</v>
      </c>
      <c r="C14922" s="1268" t="s">
        <v>895</v>
      </c>
      <c r="D14922" s="108"/>
      <c r="E14922" s="108"/>
      <c r="F14922" s="1269"/>
      <c r="G14922" s="109">
        <v>1</v>
      </c>
      <c r="H14922" s="540" t="s">
        <v>571</v>
      </c>
      <c r="I14922" s="1270"/>
      <c r="J14922" s="86"/>
      <c r="K14922" s="86"/>
      <c r="L14922" s="86"/>
      <c r="M14922" s="86"/>
      <c r="N14922" s="86"/>
      <c r="O14922" s="86"/>
    </row>
    <row r="14923" spans="1:15" ht="15.75" customHeight="1" x14ac:dyDescent="0.25">
      <c r="A14923" s="524"/>
      <c r="B14923" s="651"/>
      <c r="C14923" s="247"/>
      <c r="D14923" s="247"/>
      <c r="E14923" s="247"/>
      <c r="F14923" s="679"/>
      <c r="G14923" s="679"/>
      <c r="H14923" s="247"/>
      <c r="I14923" s="730"/>
    </row>
    <row r="14924" spans="1:15" ht="15.75" customHeight="1" x14ac:dyDescent="0.25">
      <c r="A14924" s="116"/>
      <c r="B14924" s="117"/>
      <c r="C14924" s="118" t="s">
        <v>58</v>
      </c>
      <c r="D14924" s="121">
        <f>SUM(D14915:D14923)</f>
      </c>
      <c r="E14924" s="119"/>
      <c r="F14924" s="1113"/>
      <c r="G14924" s="119"/>
      <c r="H14924" s="120"/>
      <c r="I14924" s="121">
        <f>SUM(I14915:I14923)</f>
      </c>
      <c r="J14924" s="86"/>
    </row>
    <row r="14925" spans="1:15" ht="15.75" customHeight="1" x14ac:dyDescent="0.25">
      <c r="A14925" s="1114"/>
      <c r="B14925" s="1115"/>
      <c r="C14925" s="1116"/>
      <c r="D14925" s="1117"/>
      <c r="E14925" s="1116"/>
      <c r="F14925" s="1116"/>
      <c r="G14925" s="1116"/>
      <c r="H14925" s="1118"/>
      <c r="I14925" s="897"/>
    </row>
    <row r="14926" spans="1:15" ht="15.75" customHeight="1" x14ac:dyDescent="0.25">
      <c r="A14926" s="1119" t="s">
        <v>72</v>
      </c>
      <c r="B14926" s="1119"/>
      <c r="C14926" s="1119"/>
      <c r="D14926" s="1119"/>
      <c r="E14926" s="76" t="s">
        <v>60</v>
      </c>
      <c r="F14926" s="1119"/>
      <c r="G14926" s="1119"/>
      <c r="H14926" s="1119"/>
    </row>
    <row r="14927" spans="1:15" ht="15.75" customHeight="1" x14ac:dyDescent="0.25">
      <c r="A14927" s="76"/>
      <c r="B14927" s="909"/>
      <c r="C14927" s="909"/>
      <c r="D14927" s="910"/>
      <c r="E14927" s="76"/>
      <c r="F14927" s="76"/>
      <c r="G14927" s="17"/>
      <c r="H14927" s="25"/>
    </row>
    <row r="14928" spans="1:15" ht="15.75" customHeight="1" x14ac:dyDescent="0.25">
      <c r="A14928" s="76"/>
      <c r="B14928" s="909"/>
      <c r="C14928" s="909"/>
      <c r="D14928" s="910"/>
      <c r="E14928" s="76" t="s">
        <v>61</v>
      </c>
      <c r="F14928" s="76"/>
      <c r="G14928" s="17"/>
      <c r="H14928" s="25"/>
    </row>
    <row r="14929" spans="4:8" ht="15.75" customHeight="1" x14ac:dyDescent="0.25">
      <c r="D14929" s="9"/>
      <c r="H14929" s="9"/>
    </row>
    <row r="14930" spans="4:8" ht="15.75" customHeight="1" x14ac:dyDescent="0.25">
      <c r="D14930" s="9"/>
      <c r="H14930" s="9"/>
    </row>
    <row r="14931" spans="4:8" ht="15.75" customHeight="1" x14ac:dyDescent="0.25">
      <c r="D14931" s="9"/>
      <c r="H14931" s="9"/>
    </row>
    <row r="14932" spans="4:8" ht="15.75" customHeight="1" x14ac:dyDescent="0.25">
      <c r="D14932" s="9"/>
      <c r="H14932" s="9"/>
    </row>
    <row r="14933" spans="4:8" ht="15.75" customHeight="1" x14ac:dyDescent="0.25">
      <c r="D14933" s="9"/>
      <c r="H14933" s="9"/>
    </row>
    <row r="14934" spans="4:8" ht="15.75" customHeight="1" x14ac:dyDescent="0.25">
      <c r="D14934" s="9"/>
      <c r="H14934" s="9"/>
    </row>
    <row r="14935" spans="4:8" ht="15.75" customHeight="1" x14ac:dyDescent="0.25">
      <c r="D14935" s="9"/>
      <c r="H14935" s="9"/>
    </row>
    <row r="14936" spans="4:8" ht="15.75" customHeight="1" x14ac:dyDescent="0.25">
      <c r="D14936" s="9"/>
      <c r="H14936" s="9"/>
    </row>
    <row r="14937" spans="4:8" ht="15.75" customHeight="1" x14ac:dyDescent="0.25">
      <c r="D14937" s="9"/>
      <c r="H14937" s="9"/>
    </row>
    <row r="14938" spans="4:8" ht="15.75" customHeight="1" x14ac:dyDescent="0.25">
      <c r="D14938" s="9"/>
      <c r="H14938" s="9"/>
    </row>
    <row r="14939" spans="4:8" ht="15.75" customHeight="1" x14ac:dyDescent="0.25">
      <c r="D14939" s="9"/>
      <c r="H14939" s="9"/>
    </row>
    <row r="14940" spans="4:8" ht="15.75" customHeight="1" x14ac:dyDescent="0.25">
      <c r="D14940" s="9"/>
      <c r="H14940" s="9"/>
    </row>
    <row r="14941" spans="4:8" ht="15.75" customHeight="1" x14ac:dyDescent="0.25">
      <c r="D14941" s="9"/>
      <c r="H14941" s="9"/>
    </row>
    <row r="14942" spans="4:8" ht="15.75" customHeight="1" x14ac:dyDescent="0.25">
      <c r="D14942" s="9"/>
      <c r="H14942" s="9"/>
    </row>
    <row r="14943" spans="4:8" ht="15.75" customHeight="1" x14ac:dyDescent="0.25">
      <c r="D14943" s="9"/>
      <c r="H14943" s="9"/>
    </row>
    <row r="14944" spans="4:8" ht="15.75" customHeight="1" x14ac:dyDescent="0.25">
      <c r="D14944" s="9"/>
      <c r="H14944" s="9"/>
    </row>
    <row r="14945" spans="1:14" ht="15.75" customHeight="1" x14ac:dyDescent="0.25">
      <c r="D14945" s="9"/>
      <c r="H14945" s="9"/>
    </row>
    <row r="14946" spans="1:14" ht="15.75" customHeight="1" x14ac:dyDescent="0.25">
      <c r="D14946" s="9"/>
      <c r="H14946" s="9"/>
    </row>
    <row r="14947" spans="1:14" ht="15.75" customHeight="1" x14ac:dyDescent="0.25">
      <c r="D14947" s="9"/>
      <c r="H14947" s="9"/>
    </row>
    <row r="14948" spans="1:14" ht="15.75" customHeight="1" x14ac:dyDescent="0.25">
      <c r="D14948" s="9"/>
      <c r="H14948" s="9"/>
    </row>
    <row r="14949" spans="1:14" ht="15.75" customHeight="1" x14ac:dyDescent="0.25">
      <c r="D14949" s="9"/>
      <c r="H14949" s="9"/>
    </row>
    <row r="14950" spans="1:14" ht="15.75" customHeight="1" x14ac:dyDescent="0.25">
      <c r="A14950" s="36" t="s">
        <v>21</v>
      </c>
      <c r="B14950" s="36"/>
      <c r="C14950" s="36"/>
      <c r="D14950" s="36"/>
      <c r="E14950" s="36"/>
      <c r="F14950" s="36"/>
      <c r="G14950" s="36"/>
      <c r="H14950" s="36"/>
      <c r="I14950" s="36"/>
    </row>
    <row r="14951" spans="1:14" ht="15.75" customHeight="1" x14ac:dyDescent="0.25">
      <c r="A14951" s="17" t="s">
        <v>28</v>
      </c>
      <c r="B14951" s="17"/>
      <c r="C14951" s="17"/>
      <c r="D14951" s="18"/>
      <c r="E14951" s="17"/>
      <c r="H14951" s="9"/>
    </row>
    <row r="14952" spans="1:14" ht="15.75" customHeight="1" x14ac:dyDescent="0.25">
      <c r="A14952" s="17" t="inlineStr">
        <is>
          <t>Dealer-009</t>
        </is>
      </c>
      <c r="B14952" s="17"/>
      <c r="C14952" s="17"/>
      <c r="D14952" s="18"/>
      <c r="E14952" s="17"/>
      <c r="G14952" s="19" t="s">
        <v>24</v>
      </c>
      <c r="H14952" s="21" t="s">
        <v>1699</v>
      </c>
    </row>
    <row r="14953" spans="1:14" ht="15.75" customHeight="1" x14ac:dyDescent="0.25">
      <c r="A14953" s="17" t="inlineStr">
        <is>
          <t>Address line (redacted)</t>
        </is>
      </c>
      <c r="B14953" s="17"/>
      <c r="C14953" s="1128"/>
      <c r="D14953" s="1128"/>
      <c r="E14953" s="1128"/>
      <c r="G14953" s="19" t="s">
        <v>29</v>
      </c>
      <c r="H14953" s="17" t="s">
        <v>1076</v>
      </c>
    </row>
    <row r="14954" spans="1:14" ht="15.75" customHeight="1" x14ac:dyDescent="0.25">
      <c r="A14954" s="17" t="inlineStr">
        <is>
          <t>Address line (redacted)</t>
        </is>
      </c>
      <c r="B14954" s="17"/>
      <c r="C14954" s="1128"/>
      <c r="D14954" s="1128"/>
      <c r="E14954" s="1128"/>
      <c r="F14954" s="18"/>
      <c r="G14954" s="17"/>
      <c r="H14954" s="25"/>
    </row>
    <row r="14955" spans="1:14" ht="15.75" customHeight="1" x14ac:dyDescent="0.25">
      <c r="C14955" s="1128"/>
      <c r="D14955" s="1128"/>
      <c r="E14955" s="1128"/>
      <c r="F14955" s="18"/>
      <c r="G14955" s="17"/>
      <c r="H14955" s="25"/>
    </row>
    <row r="14956" spans="1:14" ht="15.75" customHeight="1" x14ac:dyDescent="0.25">
      <c r="A14956" s="17" t="s">
        <v>34</v>
      </c>
      <c r="B14956" s="17"/>
      <c r="C14956" s="17"/>
      <c r="D14956" s="18"/>
      <c r="E14956" s="17"/>
      <c r="F14956" s="18"/>
      <c r="G14956" s="17"/>
      <c r="H14956" s="25"/>
    </row>
    <row r="14957" spans="1:14" ht="15.75" customHeight="1" x14ac:dyDescent="0.25">
      <c r="A14957" s="17" t="s">
        <v>35</v>
      </c>
      <c r="B14957" s="17"/>
      <c r="C14957" s="17"/>
      <c r="D14957" s="18"/>
      <c r="E14957" s="17"/>
      <c r="F14957" s="18"/>
      <c r="G14957" s="17"/>
      <c r="H14957" s="25"/>
    </row>
    <row r="14958" spans="1:14" ht="15.75" customHeight="1" x14ac:dyDescent="0.25">
      <c r="A14958" s="17" t="s">
        <v>36</v>
      </c>
      <c r="B14958" s="17"/>
      <c r="C14958" s="17"/>
      <c r="D14958" s="18"/>
      <c r="E14958" s="17"/>
      <c r="F14958" s="18"/>
      <c r="G14958" s="17"/>
      <c r="H14958" s="25"/>
    </row>
    <row r="14959" spans="1:14" ht="15.75" customHeight="1" x14ac:dyDescent="0.25">
      <c r="A14959" s="1105" t="s">
        <v>37</v>
      </c>
      <c r="B14959" s="1106" t="s">
        <v>38</v>
      </c>
      <c r="C14959" s="1106" t="s">
        <v>2224</v>
      </c>
      <c r="D14959" s="1107" t="s">
        <v>39</v>
      </c>
      <c r="E14959" s="1108" t="s">
        <v>40</v>
      </c>
      <c r="F14959" s="1106" t="s">
        <v>2077</v>
      </c>
      <c r="G14959" s="1109" t="s">
        <v>41</v>
      </c>
      <c r="H14959" s="1106" t="s">
        <v>42</v>
      </c>
      <c r="I14959" s="1110" t="s">
        <v>43</v>
      </c>
    </row>
    <row r="14960" spans="1:14" ht="15.75" customHeight="1" x14ac:dyDescent="0.25">
      <c r="A14960" s="524"/>
      <c r="B14960" s="1129" t="s">
        <v>44</v>
      </c>
      <c r="C14960" s="1130"/>
      <c r="D14960" s="247"/>
      <c r="E14960" s="247"/>
      <c r="F14960" s="679"/>
      <c r="G14960" s="732"/>
      <c r="H14960" s="731"/>
      <c r="I14960" s="730"/>
      <c r="J14960" s="1271"/>
      <c r="K14960" s="1272"/>
      <c r="L14960" s="1272"/>
      <c r="M14960" s="1273"/>
      <c r="N14960" s="1274"/>
    </row>
    <row r="14961" spans="1:14" ht="15.75" customHeight="1" x14ac:dyDescent="0.25">
      <c r="A14961" s="524">
        <v>1</v>
      </c>
      <c r="B14961" s="323" t="s">
        <v>1854</v>
      </c>
      <c r="C14961" s="1177" t="s">
        <v>27</v>
      </c>
      <c r="D14961" s="106">
        <v>1</v>
      </c>
      <c r="E14961" s="106">
        <v>5</v>
      </c>
      <c r="F14961" s="1248" t="s">
        <v>2205</v>
      </c>
      <c r="G14961" s="429">
        <f t="shared" ref="G14961:G14962" si="506">+E14961*D14961</f>
      </c>
      <c r="H14961" s="106">
        <v>1</v>
      </c>
      <c r="I14961" s="961">
        <f t="shared" ref="I14961:I14963" si="507">+H14961*G14961</f>
      </c>
      <c r="J14961" s="664">
        <f t="shared" ref="J14961:J14963" si="508">+H14961*G14961</f>
      </c>
      <c r="K14961" s="1177"/>
      <c r="L14961" s="664"/>
      <c r="M14961" s="1275"/>
      <c r="N14961" s="1276"/>
    </row>
    <row r="14962" spans="1:14" ht="15.75" customHeight="1" x14ac:dyDescent="0.25">
      <c r="A14962" s="47">
        <v>2</v>
      </c>
      <c r="B14962" s="107" t="s">
        <v>949</v>
      </c>
      <c r="C14962" s="323" t="s">
        <v>369</v>
      </c>
      <c r="D14962" s="108">
        <v>1</v>
      </c>
      <c r="E14962" s="106">
        <v>5</v>
      </c>
      <c r="F14962" s="1125" t="s">
        <v>2201</v>
      </c>
      <c r="G14962" s="429">
        <f t="shared" si="506"/>
      </c>
      <c r="H14962" s="557">
        <v>1</v>
      </c>
      <c r="I14962" s="961">
        <f t="shared" si="507"/>
      </c>
      <c r="J14962" s="664">
        <f t="shared" si="508"/>
      </c>
      <c r="K14962" s="323"/>
      <c r="L14962" s="106"/>
      <c r="M14962" s="1155"/>
      <c r="N14962" s="1154"/>
    </row>
    <row r="14963" spans="1:14" ht="15.75" customHeight="1" x14ac:dyDescent="0.25">
      <c r="A14963" s="524">
        <v>3</v>
      </c>
      <c r="B14963" s="107" t="s">
        <v>2321</v>
      </c>
      <c r="C14963" s="323" t="s">
        <v>373</v>
      </c>
      <c r="D14963" s="187">
        <v>5</v>
      </c>
      <c r="E14963" s="187">
        <v>5</v>
      </c>
      <c r="F14963" s="1125" t="s">
        <v>2203</v>
      </c>
      <c r="G14963" s="109">
        <v>23</v>
      </c>
      <c r="H14963" s="557">
        <v>1</v>
      </c>
      <c r="I14963" s="961">
        <f t="shared" si="507"/>
      </c>
      <c r="J14963" s="664">
        <f t="shared" si="508"/>
      </c>
      <c r="K14963" s="323"/>
      <c r="L14963" s="106"/>
      <c r="M14963" s="1155"/>
      <c r="N14963" s="1154"/>
    </row>
    <row r="14964" spans="1:14" ht="15.75" customHeight="1" x14ac:dyDescent="0.25">
      <c r="A14964" s="47">
        <v>4</v>
      </c>
      <c r="B14964" s="107" t="s">
        <v>2321</v>
      </c>
      <c r="C14964" s="323" t="s">
        <v>373</v>
      </c>
      <c r="D14964" s="189"/>
      <c r="E14964" s="189"/>
      <c r="F14964" s="1125"/>
      <c r="G14964" s="109">
        <v>2</v>
      </c>
      <c r="H14964" s="406" t="s">
        <v>571</v>
      </c>
      <c r="I14964" s="81"/>
      <c r="J14964" s="664"/>
      <c r="K14964" s="323"/>
      <c r="L14964" s="106"/>
      <c r="M14964" s="1155"/>
      <c r="N14964" s="1154"/>
    </row>
    <row r="14965" spans="1:14" ht="15.75" customHeight="1" x14ac:dyDescent="0.25">
      <c r="A14965" s="524">
        <v>5</v>
      </c>
      <c r="B14965" s="107" t="s">
        <v>826</v>
      </c>
      <c r="C14965" s="323" t="s">
        <v>377</v>
      </c>
      <c r="D14965" s="187">
        <v>5</v>
      </c>
      <c r="E14965" s="187">
        <v>5</v>
      </c>
      <c r="F14965" s="1126" t="s">
        <v>2079</v>
      </c>
      <c r="G14965" s="50">
        <v>21</v>
      </c>
      <c r="H14965" s="557">
        <v>1</v>
      </c>
      <c r="I14965" s="81">
        <f>+H14965*G14965</f>
      </c>
      <c r="J14965" s="664">
        <f>+H14965*G14965</f>
      </c>
      <c r="K14965" s="323"/>
      <c r="L14965" s="106"/>
      <c r="M14965" s="1155"/>
      <c r="N14965" s="1156"/>
    </row>
    <row r="14966" spans="1:14" ht="15.75" customHeight="1" x14ac:dyDescent="0.25">
      <c r="A14966" s="47">
        <v>6</v>
      </c>
      <c r="B14966" s="107" t="s">
        <v>826</v>
      </c>
      <c r="C14966" s="323" t="s">
        <v>377</v>
      </c>
      <c r="D14966" s="189"/>
      <c r="E14966" s="189"/>
      <c r="F14966" s="334"/>
      <c r="G14966" s="50">
        <v>4</v>
      </c>
      <c r="H14966" s="406" t="s">
        <v>571</v>
      </c>
      <c r="I14966" s="81"/>
      <c r="J14966" s="664"/>
      <c r="K14966" s="323"/>
      <c r="L14966" s="106"/>
      <c r="M14966" s="1155"/>
      <c r="N14966" s="1154"/>
    </row>
    <row r="14967" spans="1:14" ht="15.75" customHeight="1" x14ac:dyDescent="0.25">
      <c r="A14967" s="524">
        <v>7</v>
      </c>
      <c r="B14967" s="107" t="s">
        <v>1993</v>
      </c>
      <c r="C14967" s="323" t="s">
        <v>378</v>
      </c>
      <c r="D14967" s="187">
        <v>5</v>
      </c>
      <c r="E14967" s="187">
        <v>5</v>
      </c>
      <c r="F14967" s="1125" t="s">
        <v>2197</v>
      </c>
      <c r="G14967" s="50">
        <v>19</v>
      </c>
      <c r="H14967" s="557">
        <v>1</v>
      </c>
      <c r="I14967" s="81">
        <f>+H14967*G14967</f>
      </c>
      <c r="J14967" s="664">
        <f>+H14967*G14967</f>
      </c>
      <c r="K14967" s="323"/>
      <c r="L14967" s="106"/>
      <c r="M14967" s="1155"/>
      <c r="N14967" s="1154"/>
    </row>
    <row r="14968" spans="1:14" ht="15.75" customHeight="1" x14ac:dyDescent="0.25">
      <c r="A14968" s="47">
        <v>8</v>
      </c>
      <c r="B14968" s="107" t="s">
        <v>1993</v>
      </c>
      <c r="C14968" s="323" t="s">
        <v>378</v>
      </c>
      <c r="D14968" s="189"/>
      <c r="E14968" s="189"/>
      <c r="F14968" s="334"/>
      <c r="G14968" s="50">
        <v>6</v>
      </c>
      <c r="H14968" s="406" t="s">
        <v>571</v>
      </c>
      <c r="I14968" s="81"/>
      <c r="J14968" s="664"/>
      <c r="K14968" s="323"/>
      <c r="L14968" s="106"/>
      <c r="M14968" s="1155"/>
      <c r="N14968" s="1154"/>
    </row>
    <row r="14969" spans="1:14" ht="15.75" customHeight="1" x14ac:dyDescent="0.25">
      <c r="A14969" s="524">
        <v>9</v>
      </c>
      <c r="B14969" s="107" t="s">
        <v>2322</v>
      </c>
      <c r="C14969" s="323" t="s">
        <v>383</v>
      </c>
      <c r="D14969" s="187">
        <v>5</v>
      </c>
      <c r="E14969" s="187">
        <v>5</v>
      </c>
      <c r="F14969" s="1125" t="s">
        <v>2079</v>
      </c>
      <c r="G14969" s="50">
        <v>21</v>
      </c>
      <c r="H14969" s="557">
        <v>1</v>
      </c>
      <c r="I14969" s="81">
        <f>+H14969*G14969</f>
      </c>
      <c r="J14969" s="664">
        <f>+H14969*G14969</f>
      </c>
      <c r="K14969" s="323"/>
      <c r="L14969" s="106"/>
      <c r="M14969" s="1155"/>
      <c r="N14969" s="1154"/>
    </row>
    <row r="14970" spans="1:14" ht="15.75" customHeight="1" x14ac:dyDescent="0.25">
      <c r="A14970" s="47">
        <v>10</v>
      </c>
      <c r="B14970" s="107" t="s">
        <v>2322</v>
      </c>
      <c r="C14970" s="323" t="s">
        <v>383</v>
      </c>
      <c r="D14970" s="189"/>
      <c r="E14970" s="189"/>
      <c r="F14970" s="334"/>
      <c r="G14970" s="50">
        <v>4</v>
      </c>
      <c r="H14970" s="406" t="s">
        <v>571</v>
      </c>
      <c r="I14970" s="81"/>
      <c r="J14970" s="664"/>
      <c r="K14970" s="323"/>
      <c r="L14970" s="106"/>
      <c r="M14970" s="1155"/>
      <c r="N14970" s="1154"/>
    </row>
    <row r="14971" spans="1:14" ht="15.75" customHeight="1" x14ac:dyDescent="0.25">
      <c r="A14971" s="524">
        <v>11</v>
      </c>
      <c r="B14971" s="107" t="s">
        <v>53</v>
      </c>
      <c r="C14971" s="323" t="s">
        <v>388</v>
      </c>
      <c r="D14971" s="187">
        <v>3</v>
      </c>
      <c r="E14971" s="187">
        <v>5</v>
      </c>
      <c r="F14971" s="1125" t="s">
        <v>2205</v>
      </c>
      <c r="G14971" s="50">
        <v>13.25</v>
      </c>
      <c r="H14971" s="557">
        <v>1</v>
      </c>
      <c r="I14971" s="81">
        <f>+H14971*G14971</f>
      </c>
      <c r="J14971" s="664">
        <f>+H14971*G14971</f>
      </c>
      <c r="K14971" s="323"/>
      <c r="L14971" s="106"/>
      <c r="M14971" s="1155"/>
      <c r="N14971" s="1154"/>
    </row>
    <row r="14972" spans="1:14" ht="15.75" customHeight="1" x14ac:dyDescent="0.25">
      <c r="A14972" s="47">
        <v>12</v>
      </c>
      <c r="B14972" s="107" t="s">
        <v>53</v>
      </c>
      <c r="C14972" s="323" t="s">
        <v>388</v>
      </c>
      <c r="D14972" s="189"/>
      <c r="E14972" s="189"/>
      <c r="F14972" s="334"/>
      <c r="G14972" s="50">
        <v>1.75</v>
      </c>
      <c r="H14972" s="406" t="s">
        <v>571</v>
      </c>
      <c r="I14972" s="81"/>
      <c r="J14972" s="664"/>
      <c r="K14972" s="323"/>
      <c r="L14972" s="106"/>
      <c r="M14972" s="1155"/>
      <c r="N14972" s="1154"/>
    </row>
    <row r="14973" spans="1:14" ht="15.75" customHeight="1" x14ac:dyDescent="0.25">
      <c r="A14973" s="524">
        <v>13</v>
      </c>
      <c r="B14973" s="107" t="s">
        <v>593</v>
      </c>
      <c r="C14973" s="323" t="s">
        <v>391</v>
      </c>
      <c r="D14973" s="187">
        <v>3</v>
      </c>
      <c r="E14973" s="187">
        <v>5</v>
      </c>
      <c r="F14973" s="1125" t="s">
        <v>2248</v>
      </c>
      <c r="G14973" s="50">
        <v>12.5</v>
      </c>
      <c r="H14973" s="557">
        <v>1</v>
      </c>
      <c r="I14973" s="81">
        <f>+H14973*G14973</f>
      </c>
      <c r="J14973" s="664">
        <f>+H14973*G14973</f>
      </c>
      <c r="K14973" s="323"/>
      <c r="L14973" s="106"/>
      <c r="M14973" s="1155"/>
      <c r="N14973" s="1154"/>
    </row>
    <row r="14974" spans="1:14" ht="15.75" customHeight="1" x14ac:dyDescent="0.25">
      <c r="A14974" s="47">
        <v>14</v>
      </c>
      <c r="B14974" s="107" t="s">
        <v>593</v>
      </c>
      <c r="C14974" s="323" t="s">
        <v>391</v>
      </c>
      <c r="D14974" s="189"/>
      <c r="E14974" s="189"/>
      <c r="F14974" s="334"/>
      <c r="G14974" s="50">
        <v>2.5</v>
      </c>
      <c r="H14974" s="406" t="s">
        <v>571</v>
      </c>
      <c r="I14974" s="81"/>
      <c r="J14974" s="664"/>
      <c r="K14974" s="323"/>
      <c r="L14974" s="106"/>
      <c r="M14974" s="1155"/>
      <c r="N14974" s="1154"/>
    </row>
    <row r="14975" spans="1:14" ht="15.75" customHeight="1" x14ac:dyDescent="0.25">
      <c r="A14975" s="524">
        <v>15</v>
      </c>
      <c r="B14975" s="107" t="s">
        <v>589</v>
      </c>
      <c r="C14975" s="323" t="s">
        <v>392</v>
      </c>
      <c r="D14975" s="187">
        <v>1</v>
      </c>
      <c r="E14975" s="187">
        <v>5</v>
      </c>
      <c r="F14975" s="1125" t="s">
        <v>2248</v>
      </c>
      <c r="G14975" s="50">
        <v>4.17</v>
      </c>
      <c r="H14975" s="557">
        <v>1</v>
      </c>
      <c r="I14975" s="81">
        <f>+H14975*G14975</f>
      </c>
      <c r="J14975" s="664">
        <f>+H14975*G14975</f>
      </c>
      <c r="K14975" s="323">
        <f>2.5/12.5*100</f>
      </c>
      <c r="L14975" s="106"/>
      <c r="M14975" s="1155"/>
      <c r="N14975" s="1154"/>
    </row>
    <row r="14976" spans="1:14" ht="15.75" customHeight="1" x14ac:dyDescent="0.25">
      <c r="A14976" s="47">
        <v>16</v>
      </c>
      <c r="B14976" s="107" t="s">
        <v>589</v>
      </c>
      <c r="C14976" s="323" t="s">
        <v>392</v>
      </c>
      <c r="D14976" s="189"/>
      <c r="E14976" s="189"/>
      <c r="F14976" s="334"/>
      <c r="G14976" s="50">
        <v>0.83</v>
      </c>
      <c r="H14976" s="406" t="s">
        <v>571</v>
      </c>
      <c r="I14976" s="81"/>
      <c r="J14976" s="664"/>
      <c r="K14976" s="651"/>
      <c r="L14976" s="106"/>
      <c r="M14976" s="1155"/>
      <c r="N14976" s="1154"/>
    </row>
    <row r="14977" spans="1:14" ht="15.75" customHeight="1" x14ac:dyDescent="0.25">
      <c r="A14977" s="524">
        <v>17</v>
      </c>
      <c r="B14977" s="1277" t="s">
        <v>1949</v>
      </c>
      <c r="C14977" s="651" t="s">
        <v>89</v>
      </c>
      <c r="D14977" s="187">
        <v>1</v>
      </c>
      <c r="E14977" s="187">
        <v>5</v>
      </c>
      <c r="F14977" s="1125" t="s">
        <v>2205</v>
      </c>
      <c r="G14977" s="566">
        <v>4.42</v>
      </c>
      <c r="H14977" s="557">
        <v>1</v>
      </c>
      <c r="I14977" s="81">
        <f>+H14977*G14977</f>
      </c>
      <c r="J14977" s="664">
        <f>+H14977*G14977</f>
      </c>
      <c r="K14977" s="651"/>
      <c r="L14977" s="106"/>
      <c r="M14977" s="1155"/>
      <c r="N14977" s="1154"/>
    </row>
    <row r="14978" spans="1:14" ht="15.75" customHeight="1" x14ac:dyDescent="0.25">
      <c r="A14978" s="47">
        <v>18</v>
      </c>
      <c r="B14978" s="1277" t="s">
        <v>1949</v>
      </c>
      <c r="C14978" s="651" t="s">
        <v>89</v>
      </c>
      <c r="D14978" s="189"/>
      <c r="E14978" s="189"/>
      <c r="F14978" s="50"/>
      <c r="G14978" s="566">
        <v>0.57999999999999996</v>
      </c>
      <c r="H14978" s="406" t="s">
        <v>571</v>
      </c>
      <c r="I14978" s="81"/>
      <c r="J14978" s="664"/>
      <c r="K14978" s="651">
        <f>+G14978/G14977*100</f>
      </c>
      <c r="L14978" s="106"/>
      <c r="M14978" s="1278"/>
      <c r="N14978" s="1154"/>
    </row>
    <row r="14979" spans="1:14" ht="15.75" customHeight="1" x14ac:dyDescent="0.25">
      <c r="A14979" s="524">
        <v>19</v>
      </c>
      <c r="B14979" s="1277" t="s">
        <v>259</v>
      </c>
      <c r="C14979" s="323" t="s">
        <v>400</v>
      </c>
      <c r="D14979" s="187">
        <v>3</v>
      </c>
      <c r="E14979" s="187">
        <v>5</v>
      </c>
      <c r="F14979" s="1125" t="s">
        <v>2323</v>
      </c>
      <c r="G14979" s="566">
        <v>13.5</v>
      </c>
      <c r="H14979" s="557">
        <v>1</v>
      </c>
      <c r="I14979" s="81">
        <f>+H14979*G14979</f>
      </c>
      <c r="J14979" s="664">
        <f>+H14979*G14979</f>
      </c>
      <c r="K14979" s="1279"/>
      <c r="L14979" s="106"/>
      <c r="M14979" s="1278"/>
      <c r="N14979" s="1154"/>
    </row>
    <row r="14980" spans="1:14" ht="15.75" customHeight="1" x14ac:dyDescent="0.25">
      <c r="A14980" s="47">
        <v>20</v>
      </c>
      <c r="B14980" s="1277" t="s">
        <v>259</v>
      </c>
      <c r="C14980" s="323" t="s">
        <v>400</v>
      </c>
      <c r="D14980" s="189"/>
      <c r="E14980" s="189"/>
      <c r="F14980" s="542"/>
      <c r="G14980" s="566">
        <v>1.5</v>
      </c>
      <c r="H14980" s="406" t="s">
        <v>571</v>
      </c>
      <c r="I14980" s="81"/>
      <c r="J14980" s="664"/>
      <c r="K14980" s="323"/>
      <c r="L14980" s="106"/>
      <c r="M14980" s="1155"/>
      <c r="N14980" s="1154"/>
    </row>
    <row r="14981" spans="1:14" ht="15.75" customHeight="1" x14ac:dyDescent="0.25">
      <c r="A14981" s="524">
        <v>21</v>
      </c>
      <c r="B14981" s="1277" t="s">
        <v>184</v>
      </c>
      <c r="C14981" s="651" t="s">
        <v>406</v>
      </c>
      <c r="D14981" s="108">
        <v>1</v>
      </c>
      <c r="E14981" s="108">
        <v>5</v>
      </c>
      <c r="F14981" s="542"/>
      <c r="G14981" s="566">
        <v>5</v>
      </c>
      <c r="H14981" s="557">
        <v>1</v>
      </c>
      <c r="I14981" s="81">
        <f t="shared" ref="I14981:I14982" si="509">+H14981*G14981</f>
      </c>
      <c r="J14981" s="664">
        <f t="shared" ref="J14981:J14982" si="510">+H14981*G14981</f>
      </c>
      <c r="K14981" s="651"/>
      <c r="L14981" s="106"/>
      <c r="M14981" s="1155"/>
      <c r="N14981" s="1154"/>
    </row>
    <row r="14982" spans="1:14" ht="15.75" customHeight="1" x14ac:dyDescent="0.25">
      <c r="A14982" s="47">
        <v>22</v>
      </c>
      <c r="B14982" s="1277" t="s">
        <v>188</v>
      </c>
      <c r="C14982" s="651" t="s">
        <v>755</v>
      </c>
      <c r="D14982" s="187">
        <v>3</v>
      </c>
      <c r="E14982" s="187">
        <v>5</v>
      </c>
      <c r="F14982" s="1125" t="s">
        <v>2205</v>
      </c>
      <c r="G14982" s="566">
        <v>13.25</v>
      </c>
      <c r="H14982" s="557">
        <v>1</v>
      </c>
      <c r="I14982" s="81">
        <f t="shared" si="509"/>
      </c>
      <c r="J14982" s="664">
        <f t="shared" si="510"/>
      </c>
      <c r="K14982" s="651"/>
      <c r="L14982" s="106"/>
      <c r="M14982" s="1155"/>
      <c r="N14982" s="1154"/>
    </row>
    <row r="14983" spans="1:14" ht="15.75" customHeight="1" x14ac:dyDescent="0.25">
      <c r="A14983" s="524">
        <v>23</v>
      </c>
      <c r="B14983" s="1277" t="s">
        <v>188</v>
      </c>
      <c r="C14983" s="651" t="s">
        <v>755</v>
      </c>
      <c r="D14983" s="189"/>
      <c r="E14983" s="189"/>
      <c r="F14983" s="542"/>
      <c r="G14983" s="566">
        <v>1.75</v>
      </c>
      <c r="H14983" s="406" t="s">
        <v>571</v>
      </c>
      <c r="I14983" s="81"/>
      <c r="J14983" s="664"/>
      <c r="K14983" s="651"/>
      <c r="L14983" s="106"/>
      <c r="M14983" s="1155"/>
      <c r="N14983" s="1154"/>
    </row>
    <row r="14984" spans="1:14" ht="15.75" customHeight="1" x14ac:dyDescent="0.25">
      <c r="A14984" s="47">
        <v>24</v>
      </c>
      <c r="B14984" s="1277" t="s">
        <v>189</v>
      </c>
      <c r="C14984" s="651" t="s">
        <v>1768</v>
      </c>
      <c r="D14984" s="187">
        <v>3</v>
      </c>
      <c r="E14984" s="187">
        <v>5</v>
      </c>
      <c r="F14984" s="1125" t="s">
        <v>2205</v>
      </c>
      <c r="G14984" s="566">
        <v>13.25</v>
      </c>
      <c r="H14984" s="557">
        <v>1</v>
      </c>
      <c r="I14984" s="81">
        <f>+H14984*G14984</f>
      </c>
      <c r="J14984" s="664">
        <f>+H14984*G14984</f>
      </c>
      <c r="K14984" s="651"/>
      <c r="L14984" s="106"/>
      <c r="M14984" s="1278"/>
      <c r="N14984" s="1154"/>
    </row>
    <row r="14985" spans="1:14" ht="15.75" customHeight="1" x14ac:dyDescent="0.25">
      <c r="A14985" s="524">
        <v>25</v>
      </c>
      <c r="B14985" s="1277" t="s">
        <v>189</v>
      </c>
      <c r="C14985" s="651" t="s">
        <v>1768</v>
      </c>
      <c r="D14985" s="189"/>
      <c r="E14985" s="189"/>
      <c r="F14985" s="542"/>
      <c r="G14985" s="566">
        <v>1.75</v>
      </c>
      <c r="H14985" s="406" t="s">
        <v>571</v>
      </c>
      <c r="I14985" s="81"/>
      <c r="J14985" s="664"/>
      <c r="K14985" s="323"/>
      <c r="L14985" s="106"/>
      <c r="M14985" s="1155"/>
      <c r="N14985" s="1154"/>
    </row>
    <row r="14986" spans="1:14" ht="15.75" customHeight="1" x14ac:dyDescent="0.25">
      <c r="A14986" s="47"/>
      <c r="B14986" s="1277"/>
      <c r="C14986" s="323"/>
      <c r="D14986" s="187"/>
      <c r="E14986" s="187"/>
      <c r="F14986" s="1125"/>
      <c r="G14986" s="50"/>
      <c r="H14986" s="194"/>
      <c r="I14986" s="81"/>
      <c r="J14986" s="664">
        <f t="shared" ref="J14986:J14987" si="511">+H14986*G14986</f>
      </c>
      <c r="K14986" s="323"/>
      <c r="L14986" s="1124"/>
      <c r="M14986" s="1155"/>
      <c r="N14986" s="1154"/>
    </row>
    <row r="14987" spans="1:14" ht="15.75" customHeight="1" x14ac:dyDescent="0.25">
      <c r="A14987" s="47"/>
      <c r="B14987" s="1277"/>
      <c r="C14987" s="323"/>
      <c r="D14987" s="189"/>
      <c r="E14987" s="189"/>
      <c r="F14987" s="542"/>
      <c r="G14987" s="50"/>
      <c r="H14987" s="194"/>
      <c r="I14987" s="81"/>
      <c r="J14987" s="664">
        <f t="shared" si="511"/>
      </c>
      <c r="K14987" s="323"/>
      <c r="L14987" s="106"/>
      <c r="M14987" s="1155"/>
      <c r="N14987" s="1154"/>
    </row>
    <row r="14988" spans="1:14" ht="15.75" customHeight="1" x14ac:dyDescent="0.25">
      <c r="A14988" s="359"/>
      <c r="B14988" s="1280"/>
      <c r="C14988" s="1167"/>
      <c r="D14988" s="222"/>
      <c r="E14988" s="222"/>
      <c r="F14988" s="911"/>
      <c r="G14988" s="18"/>
      <c r="H14988" s="222"/>
      <c r="I14988" s="1281"/>
      <c r="J14988" s="664"/>
      <c r="K14988" s="1167"/>
      <c r="L14988" s="230"/>
      <c r="M14988" s="1282"/>
      <c r="N14988" s="1283"/>
    </row>
    <row r="14989" spans="1:14" ht="15.75" customHeight="1" x14ac:dyDescent="0.25">
      <c r="A14989" s="36" t="s">
        <v>21</v>
      </c>
      <c r="B14989" s="36"/>
      <c r="C14989" s="36"/>
      <c r="D14989" s="36"/>
      <c r="E14989" s="36"/>
      <c r="F14989" s="36"/>
      <c r="G14989" s="36"/>
      <c r="H14989" s="36"/>
      <c r="I14989" s="36"/>
      <c r="J14989" s="664">
        <f t="shared" ref="J14989:J14990" si="512">+H14989*G14989</f>
      </c>
    </row>
    <row r="14990" spans="1:14" ht="15.75" customHeight="1" x14ac:dyDescent="0.25">
      <c r="A14990" s="17" t="s">
        <v>28</v>
      </c>
      <c r="B14990" s="17"/>
      <c r="C14990" s="17"/>
      <c r="D14990" s="18"/>
      <c r="E14990" s="17"/>
      <c r="H14990" s="9"/>
      <c r="J14990" s="664">
        <f t="shared" si="512"/>
      </c>
    </row>
    <row r="14991" spans="1:14" ht="15.75" customHeight="1" x14ac:dyDescent="0.25">
      <c r="A14991" s="17" t="inlineStr">
        <is>
          <t>Dealer-009</t>
        </is>
      </c>
      <c r="B14991" s="17"/>
      <c r="C14991" s="17"/>
      <c r="D14991" s="18"/>
      <c r="E14991" s="17"/>
      <c r="G14991" s="19" t="s">
        <v>24</v>
      </c>
      <c r="H14991" s="21" t="s">
        <v>1699</v>
      </c>
      <c r="J14991" s="664"/>
    </row>
    <row r="14992" spans="1:14" ht="13.5" customHeight="1" x14ac:dyDescent="0.25">
      <c r="A14992" s="17" t="inlineStr">
        <is>
          <t>Address line (redacted)</t>
        </is>
      </c>
      <c r="B14992" s="17"/>
      <c r="C14992" s="1128"/>
      <c r="D14992" s="1128"/>
      <c r="E14992" s="1128"/>
      <c r="G14992" s="19" t="s">
        <v>29</v>
      </c>
      <c r="H14992" s="17" t="s">
        <v>1076</v>
      </c>
      <c r="J14992" s="664"/>
    </row>
    <row r="14993" spans="1:13" ht="15.75" customHeight="1" x14ac:dyDescent="0.25">
      <c r="A14993" s="17" t="inlineStr">
        <is>
          <t>Address line (redacted)</t>
        </is>
      </c>
      <c r="B14993" s="17"/>
      <c r="C14993" s="1128"/>
      <c r="D14993" s="1128"/>
      <c r="E14993" s="1128"/>
      <c r="F14993" s="18"/>
      <c r="G14993" s="17"/>
      <c r="H14993" s="25"/>
      <c r="J14993" s="664">
        <f t="shared" ref="J14993:J14998" si="513">+H14993*G14993</f>
      </c>
    </row>
    <row r="14994" spans="1:13" ht="15.75" customHeight="1" x14ac:dyDescent="0.25">
      <c r="C14994" s="1128"/>
      <c r="D14994" s="1128"/>
      <c r="E14994" s="1128"/>
      <c r="F14994" s="18"/>
      <c r="G14994" s="17"/>
      <c r="H14994" s="25"/>
      <c r="J14994" s="664">
        <f t="shared" si="513"/>
      </c>
    </row>
    <row r="14995" spans="1:13" ht="15.75" customHeight="1" x14ac:dyDescent="0.25">
      <c r="A14995" s="17" t="s">
        <v>34</v>
      </c>
      <c r="B14995" s="17"/>
      <c r="C14995" s="17"/>
      <c r="D14995" s="18"/>
      <c r="E14995" s="17"/>
      <c r="F14995" s="18"/>
      <c r="G14995" s="17"/>
      <c r="H14995" s="25"/>
      <c r="J14995" s="664">
        <f t="shared" si="513"/>
      </c>
    </row>
    <row r="14996" spans="1:13" ht="15.75" customHeight="1" x14ac:dyDescent="0.25">
      <c r="A14996" s="17" t="s">
        <v>35</v>
      </c>
      <c r="B14996" s="17"/>
      <c r="C14996" s="17"/>
      <c r="D14996" s="18"/>
      <c r="E14996" s="17"/>
      <c r="F14996" s="18"/>
      <c r="G14996" s="17"/>
      <c r="H14996" s="25"/>
      <c r="J14996" s="664">
        <f t="shared" si="513"/>
      </c>
    </row>
    <row r="14997" spans="1:13" ht="15.75" customHeight="1" x14ac:dyDescent="0.25">
      <c r="A14997" s="17" t="s">
        <v>36</v>
      </c>
      <c r="B14997" s="17"/>
      <c r="C14997" s="17"/>
      <c r="D14997" s="18"/>
      <c r="E14997" s="17"/>
      <c r="F14997" s="18"/>
      <c r="G14997" s="17"/>
      <c r="H14997" s="25"/>
      <c r="J14997" s="664">
        <f t="shared" si="513"/>
      </c>
    </row>
    <row r="14998" spans="1:13" ht="15.75" customHeight="1" x14ac:dyDescent="0.25">
      <c r="A14998" s="1284">
        <v>26</v>
      </c>
      <c r="B14998" s="1285" t="s">
        <v>2157</v>
      </c>
      <c r="C14998" s="1286" t="s">
        <v>2158</v>
      </c>
      <c r="D14998" s="1287">
        <v>3</v>
      </c>
      <c r="E14998" s="1287">
        <v>10</v>
      </c>
      <c r="F14998" s="1288" t="s">
        <v>2231</v>
      </c>
      <c r="G14998" s="1289">
        <v>24</v>
      </c>
      <c r="H14998" s="1290">
        <v>1</v>
      </c>
      <c r="I14998" s="1291">
        <f>+H14998*G14998</f>
      </c>
      <c r="J14998" s="1292">
        <f t="shared" si="513"/>
      </c>
      <c r="K14998" s="106"/>
      <c r="L14998" s="1181"/>
      <c r="M14998" s="1180"/>
    </row>
    <row r="14999" spans="1:13" ht="15.75" customHeight="1" x14ac:dyDescent="0.25">
      <c r="A14999" s="47">
        <v>27</v>
      </c>
      <c r="B14999" s="1277" t="s">
        <v>2157</v>
      </c>
      <c r="C14999" s="49" t="s">
        <v>2158</v>
      </c>
      <c r="D14999" s="208"/>
      <c r="E14999" s="208"/>
      <c r="F14999" s="1135"/>
      <c r="G14999" s="566">
        <v>6</v>
      </c>
      <c r="H14999" s="406" t="s">
        <v>571</v>
      </c>
      <c r="I14999" s="81"/>
      <c r="J14999" s="1292"/>
      <c r="K14999" s="106"/>
      <c r="L14999" s="1181"/>
      <c r="M14999" s="1180"/>
    </row>
    <row r="15000" spans="1:13" ht="15.75" customHeight="1" x14ac:dyDescent="0.25">
      <c r="A15000" s="47">
        <v>28</v>
      </c>
      <c r="B15000" s="1277" t="s">
        <v>2159</v>
      </c>
      <c r="C15000" s="49" t="s">
        <v>2160</v>
      </c>
      <c r="D15000" s="208">
        <v>3</v>
      </c>
      <c r="E15000" s="208">
        <v>10</v>
      </c>
      <c r="F15000" s="1135" t="s">
        <v>2231</v>
      </c>
      <c r="G15000" s="566">
        <v>24</v>
      </c>
      <c r="H15000" s="194">
        <v>1</v>
      </c>
      <c r="I15000" s="81">
        <f>+H15000*G15000</f>
      </c>
      <c r="J15000" s="1292">
        <f>+H15000*G15000</f>
      </c>
      <c r="K15000" s="106"/>
      <c r="L15000" s="1181"/>
      <c r="M15000" s="1180"/>
    </row>
    <row r="15001" spans="1:13" ht="15.75" customHeight="1" x14ac:dyDescent="0.25">
      <c r="A15001" s="47">
        <v>29</v>
      </c>
      <c r="B15001" s="1277" t="s">
        <v>2159</v>
      </c>
      <c r="C15001" s="49" t="s">
        <v>2160</v>
      </c>
      <c r="D15001" s="208"/>
      <c r="E15001" s="208"/>
      <c r="F15001" s="1135"/>
      <c r="G15001" s="566">
        <v>6</v>
      </c>
      <c r="H15001" s="406" t="s">
        <v>571</v>
      </c>
      <c r="I15001" s="81"/>
      <c r="J15001" s="1292"/>
      <c r="K15001" s="106"/>
      <c r="L15001" s="1181"/>
      <c r="M15001" s="1180"/>
    </row>
    <row r="15002" spans="1:13" ht="15.75" customHeight="1" x14ac:dyDescent="0.25">
      <c r="A15002" s="47">
        <v>30</v>
      </c>
      <c r="B15002" s="1293">
        <v>141822</v>
      </c>
      <c r="C15002" s="49" t="s">
        <v>1997</v>
      </c>
      <c r="D15002" s="208">
        <v>3</v>
      </c>
      <c r="E15002" s="208">
        <v>10</v>
      </c>
      <c r="F15002" s="1135" t="s">
        <v>2251</v>
      </c>
      <c r="G15002" s="566">
        <v>23</v>
      </c>
      <c r="H15002" s="194">
        <v>1</v>
      </c>
      <c r="I15002" s="81">
        <f>+H15002*G15002</f>
      </c>
      <c r="J15002" s="1292">
        <f>+H15002*G15002</f>
      </c>
      <c r="K15002" s="106"/>
      <c r="L15002" s="1181"/>
      <c r="M15002" s="1180"/>
    </row>
    <row r="15003" spans="1:13" ht="15.75" customHeight="1" x14ac:dyDescent="0.25">
      <c r="A15003" s="47">
        <v>31</v>
      </c>
      <c r="B15003" s="1293">
        <v>141822</v>
      </c>
      <c r="C15003" s="49" t="s">
        <v>1997</v>
      </c>
      <c r="D15003" s="208"/>
      <c r="E15003" s="208"/>
      <c r="F15003" s="542"/>
      <c r="G15003" s="566">
        <v>7</v>
      </c>
      <c r="H15003" s="406" t="s">
        <v>571</v>
      </c>
      <c r="I15003" s="81"/>
      <c r="J15003" s="1292"/>
      <c r="K15003" s="106"/>
      <c r="L15003" s="1181"/>
      <c r="M15003" s="1180"/>
    </row>
    <row r="15004" spans="1:13" ht="15.75" customHeight="1" x14ac:dyDescent="0.25">
      <c r="A15004" s="47">
        <v>32</v>
      </c>
      <c r="B15004" s="1293">
        <v>142126</v>
      </c>
      <c r="C15004" s="49" t="s">
        <v>2161</v>
      </c>
      <c r="D15004" s="208">
        <v>3</v>
      </c>
      <c r="E15004" s="208">
        <v>10</v>
      </c>
      <c r="F15004" s="1135" t="s">
        <v>2231</v>
      </c>
      <c r="G15004" s="566">
        <v>24</v>
      </c>
      <c r="H15004" s="194">
        <v>1</v>
      </c>
      <c r="I15004" s="81">
        <f>+H15004*G15004</f>
      </c>
      <c r="J15004" s="1292">
        <f>+H15004*G15004</f>
      </c>
      <c r="K15004" s="106"/>
      <c r="L15004" s="1181"/>
      <c r="M15004" s="1180"/>
    </row>
    <row r="15005" spans="1:13" ht="15.75" customHeight="1" x14ac:dyDescent="0.25">
      <c r="A15005" s="47">
        <v>33</v>
      </c>
      <c r="B15005" s="1293">
        <v>142126</v>
      </c>
      <c r="C15005" s="49" t="s">
        <v>2161</v>
      </c>
      <c r="D15005" s="208"/>
      <c r="E15005" s="208"/>
      <c r="F15005" s="542"/>
      <c r="G15005" s="566">
        <v>6</v>
      </c>
      <c r="H15005" s="406" t="s">
        <v>571</v>
      </c>
      <c r="I15005" s="81"/>
      <c r="J15005" s="1292"/>
      <c r="K15005" s="106"/>
      <c r="L15005" s="1181"/>
      <c r="M15005" s="1180"/>
    </row>
    <row r="15006" spans="1:13" ht="15.75" customHeight="1" x14ac:dyDescent="0.25">
      <c r="A15006" s="47">
        <v>34</v>
      </c>
      <c r="B15006" s="1293">
        <v>142122</v>
      </c>
      <c r="C15006" s="49" t="s">
        <v>1526</v>
      </c>
      <c r="D15006" s="208">
        <v>3</v>
      </c>
      <c r="E15006" s="208">
        <v>10</v>
      </c>
      <c r="F15006" s="1135" t="s">
        <v>2251</v>
      </c>
      <c r="G15006" s="566">
        <v>23</v>
      </c>
      <c r="H15006" s="194">
        <v>1</v>
      </c>
      <c r="I15006" s="81">
        <f>+H15006*G15006</f>
      </c>
      <c r="J15006" s="1292">
        <f>+H15006*G15006</f>
      </c>
      <c r="K15006" s="106"/>
      <c r="L15006" s="1181"/>
      <c r="M15006" s="1180"/>
    </row>
    <row r="15007" spans="1:13" ht="15.75" customHeight="1" x14ac:dyDescent="0.25">
      <c r="A15007" s="47">
        <v>35</v>
      </c>
      <c r="B15007" s="1293">
        <v>142122</v>
      </c>
      <c r="C15007" s="49" t="s">
        <v>1526</v>
      </c>
      <c r="D15007" s="208"/>
      <c r="E15007" s="208"/>
      <c r="F15007" s="542"/>
      <c r="G15007" s="566">
        <v>7</v>
      </c>
      <c r="H15007" s="406" t="s">
        <v>571</v>
      </c>
      <c r="I15007" s="81"/>
      <c r="J15007" s="1292"/>
      <c r="K15007" s="1124"/>
      <c r="L15007" s="1181"/>
      <c r="M15007" s="1180"/>
    </row>
    <row r="15008" spans="1:13" ht="15.75" customHeight="1" x14ac:dyDescent="0.25">
      <c r="A15008" s="47"/>
      <c r="B15008" s="1262" t="s">
        <v>2324</v>
      </c>
      <c r="C15008" s="1262"/>
      <c r="D15008" s="194"/>
      <c r="E15008" s="194"/>
      <c r="F15008" s="50"/>
      <c r="G15008" s="566"/>
      <c r="H15008" s="557"/>
      <c r="I15008" s="81"/>
      <c r="J15008" s="1292">
        <f t="shared" ref="J15008:J15009" si="514">+H15008*G15008</f>
      </c>
      <c r="K15008" s="106"/>
      <c r="L15008" s="1181"/>
      <c r="M15008" s="1294"/>
    </row>
    <row r="15009" spans="1:14" ht="15.75" customHeight="1" x14ac:dyDescent="0.25">
      <c r="A15009" s="47">
        <v>36</v>
      </c>
      <c r="B15009" s="1261" t="s">
        <v>172</v>
      </c>
      <c r="C15009" s="211" t="s">
        <v>408</v>
      </c>
      <c r="D15009" s="194">
        <v>10</v>
      </c>
      <c r="E15009" s="194">
        <v>5</v>
      </c>
      <c r="F15009" s="699" t="s">
        <v>2319</v>
      </c>
      <c r="G15009" s="566">
        <v>41.3</v>
      </c>
      <c r="H15009" s="557">
        <v>1</v>
      </c>
      <c r="I15009" s="81">
        <f>+H15009*G15009</f>
      </c>
      <c r="J15009" s="1292">
        <f t="shared" si="514"/>
      </c>
      <c r="K15009" s="1124"/>
      <c r="L15009" s="1181"/>
      <c r="M15009" s="1180"/>
    </row>
    <row r="15010" spans="1:14" ht="15.75" customHeight="1" x14ac:dyDescent="0.25">
      <c r="A15010" s="47">
        <v>37</v>
      </c>
      <c r="B15010" s="1261" t="s">
        <v>172</v>
      </c>
      <c r="C15010" s="211" t="s">
        <v>408</v>
      </c>
      <c r="D15010" s="194"/>
      <c r="E15010" s="194"/>
      <c r="F15010" s="842"/>
      <c r="G15010" s="566">
        <v>8.6999999999999993</v>
      </c>
      <c r="H15010" s="406" t="s">
        <v>571</v>
      </c>
      <c r="I15010" s="81"/>
      <c r="J15010" s="1292"/>
      <c r="K15010" s="1124"/>
      <c r="L15010" s="1181"/>
      <c r="M15010" s="1180"/>
    </row>
    <row r="15011" spans="1:14" ht="15.75" customHeight="1" x14ac:dyDescent="0.25">
      <c r="A15011" s="47">
        <v>38</v>
      </c>
      <c r="B15011" s="1261" t="s">
        <v>334</v>
      </c>
      <c r="C15011" s="211" t="s">
        <v>395</v>
      </c>
      <c r="D15011" s="194">
        <v>10</v>
      </c>
      <c r="E15011" s="194">
        <v>5</v>
      </c>
      <c r="F15011" s="699" t="s">
        <v>2319</v>
      </c>
      <c r="G15011" s="566">
        <v>41.3</v>
      </c>
      <c r="H15011" s="557">
        <v>1</v>
      </c>
      <c r="I15011" s="81">
        <f>+H15011*G15011</f>
      </c>
      <c r="J15011" s="1292">
        <f>+H15011*G15011</f>
      </c>
      <c r="K15011" s="1124"/>
      <c r="L15011" s="1181"/>
      <c r="M15011" s="1180"/>
    </row>
    <row r="15012" spans="1:14" ht="15.75" customHeight="1" x14ac:dyDescent="0.25">
      <c r="A15012" s="47">
        <v>39</v>
      </c>
      <c r="B15012" s="1261" t="s">
        <v>334</v>
      </c>
      <c r="C15012" s="211" t="s">
        <v>395</v>
      </c>
      <c r="D15012" s="194"/>
      <c r="E15012" s="194"/>
      <c r="F15012" s="842"/>
      <c r="G15012" s="566">
        <v>8.6999999999999993</v>
      </c>
      <c r="H15012" s="406" t="s">
        <v>571</v>
      </c>
      <c r="I15012" s="81"/>
      <c r="J15012" s="1292"/>
      <c r="K15012" s="106"/>
      <c r="L15012" s="1295"/>
      <c r="M15012" s="1135"/>
    </row>
    <row r="15013" spans="1:14" ht="15.75" customHeight="1" x14ac:dyDescent="0.25">
      <c r="A15013" s="47"/>
      <c r="B15013" s="1262" t="s">
        <v>599</v>
      </c>
      <c r="C15013" s="1262"/>
      <c r="D15013" s="194"/>
      <c r="E15013" s="194"/>
      <c r="F15013" s="50"/>
      <c r="G15013" s="566"/>
      <c r="H15013" s="557"/>
      <c r="I15013" s="81"/>
      <c r="J15013" s="1292">
        <f t="shared" ref="J15013:J15014" si="515">+H15013*G15013</f>
      </c>
      <c r="K15013" s="106"/>
      <c r="L15013" s="1181"/>
      <c r="M15013" s="1180"/>
    </row>
    <row r="15014" spans="1:14" ht="15.75" customHeight="1" x14ac:dyDescent="0.25">
      <c r="A15014" s="47">
        <v>40</v>
      </c>
      <c r="B15014" s="1296" t="s">
        <v>56</v>
      </c>
      <c r="C15014" s="479" t="s">
        <v>57</v>
      </c>
      <c r="D15014" s="608">
        <v>4</v>
      </c>
      <c r="E15014" s="608">
        <v>6</v>
      </c>
      <c r="F15014" s="1263" t="s">
        <v>2188</v>
      </c>
      <c r="G15014" s="566">
        <v>22</v>
      </c>
      <c r="H15014" s="557">
        <v>1</v>
      </c>
      <c r="I15014" s="1297">
        <f>+H15014*G15014</f>
      </c>
      <c r="J15014" s="1292">
        <f t="shared" si="515"/>
      </c>
      <c r="K15014" s="1227"/>
      <c r="L15014" s="1227"/>
      <c r="M15014" s="1298"/>
      <c r="N15014" s="1228"/>
    </row>
    <row r="15015" spans="1:14" ht="15.75" customHeight="1" x14ac:dyDescent="0.25">
      <c r="A15015" s="47">
        <v>41</v>
      </c>
      <c r="B15015" s="1296" t="s">
        <v>56</v>
      </c>
      <c r="C15015" s="479" t="s">
        <v>57</v>
      </c>
      <c r="D15015" s="608"/>
      <c r="E15015" s="608"/>
      <c r="F15015" s="50"/>
      <c r="G15015" s="566">
        <v>2</v>
      </c>
      <c r="H15015" s="406" t="s">
        <v>571</v>
      </c>
      <c r="I15015" s="1297"/>
      <c r="J15015" s="1292"/>
      <c r="K15015" s="479"/>
      <c r="L15015" s="479"/>
      <c r="M15015" s="1299"/>
      <c r="N15015" s="1231"/>
    </row>
    <row r="15016" spans="1:14" ht="15.75" customHeight="1" x14ac:dyDescent="0.25">
      <c r="A15016" s="47">
        <v>42</v>
      </c>
      <c r="B15016" s="1296" t="s">
        <v>322</v>
      </c>
      <c r="C15016" s="479" t="s">
        <v>424</v>
      </c>
      <c r="D15016" s="608">
        <v>4</v>
      </c>
      <c r="E15016" s="608">
        <v>6</v>
      </c>
      <c r="F15016" s="1263" t="s">
        <v>2189</v>
      </c>
      <c r="G15016" s="566">
        <v>23</v>
      </c>
      <c r="H15016" s="557">
        <v>1</v>
      </c>
      <c r="I15016" s="1297">
        <f>+H15016*G15016</f>
      </c>
      <c r="J15016" s="1292">
        <f>+H15016*G15016</f>
      </c>
      <c r="K15016" s="479"/>
      <c r="L15016" s="479"/>
      <c r="M15016" s="1300"/>
      <c r="N15016" s="1231"/>
    </row>
    <row r="15017" spans="1:14" ht="15.75" customHeight="1" x14ac:dyDescent="0.25">
      <c r="A15017" s="47">
        <v>43</v>
      </c>
      <c r="B15017" s="1296" t="s">
        <v>322</v>
      </c>
      <c r="C15017" s="479" t="s">
        <v>424</v>
      </c>
      <c r="D15017" s="608"/>
      <c r="E15017" s="608"/>
      <c r="F15017" s="50"/>
      <c r="G15017" s="566">
        <v>1</v>
      </c>
      <c r="H15017" s="406" t="s">
        <v>571</v>
      </c>
      <c r="I15017" s="1297"/>
      <c r="J15017" s="1292"/>
      <c r="K15017" s="479"/>
      <c r="L15017" s="479"/>
      <c r="M15017" s="1300"/>
      <c r="N15017" s="1231"/>
    </row>
    <row r="15018" spans="1:14" ht="15.75" customHeight="1" x14ac:dyDescent="0.25">
      <c r="A15018" s="47">
        <v>44</v>
      </c>
      <c r="B15018" s="1296" t="s">
        <v>233</v>
      </c>
      <c r="C15018" s="479" t="s">
        <v>431</v>
      </c>
      <c r="D15018" s="608">
        <v>4</v>
      </c>
      <c r="E15018" s="608">
        <v>6</v>
      </c>
      <c r="F15018" s="1263" t="s">
        <v>2189</v>
      </c>
      <c r="G15018" s="566">
        <v>23</v>
      </c>
      <c r="H15018" s="557">
        <v>1</v>
      </c>
      <c r="I15018" s="1297">
        <f>+H15018*G15018</f>
      </c>
      <c r="J15018" s="1292">
        <f>+H15018*G15018</f>
      </c>
      <c r="K15018" s="479"/>
      <c r="L15018" s="479"/>
      <c r="M15018" s="1300"/>
      <c r="N15018" s="1231"/>
    </row>
    <row r="15019" spans="1:14" ht="15.75" customHeight="1" x14ac:dyDescent="0.25">
      <c r="A15019" s="47">
        <v>45</v>
      </c>
      <c r="B15019" s="1296" t="s">
        <v>233</v>
      </c>
      <c r="C15019" s="479" t="s">
        <v>431</v>
      </c>
      <c r="D15019" s="608"/>
      <c r="E15019" s="608"/>
      <c r="F15019" s="50"/>
      <c r="G15019" s="566">
        <v>1</v>
      </c>
      <c r="H15019" s="406" t="s">
        <v>571</v>
      </c>
      <c r="I15019" s="1297"/>
      <c r="J15019" s="1292"/>
      <c r="K15019" s="479"/>
      <c r="L15019" s="479"/>
      <c r="M15019" s="1300"/>
      <c r="N15019" s="1231"/>
    </row>
    <row r="15020" spans="1:14" ht="15.75" customHeight="1" x14ac:dyDescent="0.25">
      <c r="A15020" s="47">
        <v>46</v>
      </c>
      <c r="B15020" s="1296" t="s">
        <v>949</v>
      </c>
      <c r="C15020" s="479" t="s">
        <v>432</v>
      </c>
      <c r="D15020" s="608">
        <v>4</v>
      </c>
      <c r="E15020" s="608">
        <v>6</v>
      </c>
      <c r="F15020" s="1263" t="s">
        <v>2189</v>
      </c>
      <c r="G15020" s="566">
        <v>23</v>
      </c>
      <c r="H15020" s="557">
        <v>1</v>
      </c>
      <c r="I15020" s="1297">
        <f>+H15020*G15020</f>
      </c>
      <c r="J15020" s="1292">
        <f>+H15020*G15020</f>
      </c>
      <c r="K15020" s="429"/>
      <c r="L15020" s="479"/>
      <c r="M15020" s="1300"/>
      <c r="N15020" s="1231"/>
    </row>
    <row r="15021" spans="1:14" ht="15.75" customHeight="1" x14ac:dyDescent="0.25">
      <c r="A15021" s="47">
        <v>47</v>
      </c>
      <c r="B15021" s="1296" t="s">
        <v>949</v>
      </c>
      <c r="C15021" s="479" t="s">
        <v>432</v>
      </c>
      <c r="D15021" s="608"/>
      <c r="E15021" s="608"/>
      <c r="F15021" s="50"/>
      <c r="G15021" s="566">
        <v>1</v>
      </c>
      <c r="H15021" s="406" t="s">
        <v>571</v>
      </c>
      <c r="I15021" s="1297"/>
      <c r="J15021" s="1292"/>
      <c r="K15021" s="429"/>
      <c r="L15021" s="479"/>
      <c r="M15021" s="1300"/>
      <c r="N15021" s="1231"/>
    </row>
    <row r="15022" spans="1:14" ht="15.75" customHeight="1" x14ac:dyDescent="0.25">
      <c r="A15022" s="47">
        <v>48</v>
      </c>
      <c r="B15022" s="1296" t="s">
        <v>159</v>
      </c>
      <c r="C15022" s="479" t="s">
        <v>439</v>
      </c>
      <c r="D15022" s="608">
        <v>4</v>
      </c>
      <c r="E15022" s="608">
        <v>6</v>
      </c>
      <c r="F15022" s="1263" t="s">
        <v>2189</v>
      </c>
      <c r="G15022" s="566">
        <v>23</v>
      </c>
      <c r="H15022" s="557">
        <v>1</v>
      </c>
      <c r="I15022" s="1297">
        <f>+H15022*G15022</f>
      </c>
      <c r="J15022" s="1292">
        <f>+H15022*G15022</f>
      </c>
      <c r="K15022" s="479"/>
      <c r="L15022" s="479"/>
      <c r="M15022" s="1300"/>
      <c r="N15022" s="1231"/>
    </row>
    <row r="15023" spans="1:14" ht="15.75" customHeight="1" x14ac:dyDescent="0.25">
      <c r="A15023" s="47">
        <v>49</v>
      </c>
      <c r="B15023" s="1296" t="s">
        <v>159</v>
      </c>
      <c r="C15023" s="479" t="s">
        <v>439</v>
      </c>
      <c r="D15023" s="608"/>
      <c r="E15023" s="608"/>
      <c r="F15023" s="50"/>
      <c r="G15023" s="566">
        <v>1</v>
      </c>
      <c r="H15023" s="406" t="s">
        <v>571</v>
      </c>
      <c r="I15023" s="1297"/>
      <c r="J15023" s="1292"/>
      <c r="K15023" s="479"/>
      <c r="L15023" s="479"/>
      <c r="M15023" s="1300"/>
      <c r="N15023" s="1231"/>
    </row>
    <row r="15024" spans="1:14" ht="15.75" customHeight="1" x14ac:dyDescent="0.25">
      <c r="A15024" s="47">
        <v>50</v>
      </c>
      <c r="B15024" s="1296" t="s">
        <v>615</v>
      </c>
      <c r="C15024" s="479" t="s">
        <v>441</v>
      </c>
      <c r="D15024" s="608">
        <v>4</v>
      </c>
      <c r="E15024" s="608">
        <v>6</v>
      </c>
      <c r="F15024" s="1263" t="s">
        <v>2189</v>
      </c>
      <c r="G15024" s="566">
        <v>23</v>
      </c>
      <c r="H15024" s="557">
        <v>1</v>
      </c>
      <c r="I15024" s="1297">
        <f>+H15024*G15024</f>
      </c>
      <c r="J15024" s="1292">
        <f>+H15024*G15024</f>
      </c>
      <c r="K15024" s="479"/>
      <c r="L15024" s="479"/>
      <c r="M15024" s="1300"/>
      <c r="N15024" s="1231"/>
    </row>
    <row r="15025" spans="1:14" ht="15.75" customHeight="1" x14ac:dyDescent="0.25">
      <c r="A15025" s="47">
        <v>51</v>
      </c>
      <c r="B15025" s="1296" t="s">
        <v>615</v>
      </c>
      <c r="C15025" s="479" t="s">
        <v>441</v>
      </c>
      <c r="D15025" s="608"/>
      <c r="E15025" s="608"/>
      <c r="F15025" s="50"/>
      <c r="G15025" s="566">
        <v>1</v>
      </c>
      <c r="H15025" s="406" t="s">
        <v>571</v>
      </c>
      <c r="I15025" s="1297"/>
      <c r="J15025" s="1292"/>
      <c r="K15025" s="479"/>
      <c r="L15025" s="479"/>
      <c r="M15025" s="1300"/>
      <c r="N15025" s="1231"/>
    </row>
    <row r="15026" spans="1:14" ht="15.75" customHeight="1" x14ac:dyDescent="0.25">
      <c r="A15026" s="47">
        <v>52</v>
      </c>
      <c r="B15026" s="1296" t="s">
        <v>171</v>
      </c>
      <c r="C15026" s="479" t="s">
        <v>450</v>
      </c>
      <c r="D15026" s="608">
        <v>4</v>
      </c>
      <c r="E15026" s="608">
        <v>6</v>
      </c>
      <c r="F15026" s="1263" t="s">
        <v>2189</v>
      </c>
      <c r="G15026" s="566">
        <v>23</v>
      </c>
      <c r="H15026" s="557">
        <v>1</v>
      </c>
      <c r="I15026" s="1297">
        <f>+H15026*G15026</f>
      </c>
      <c r="J15026" s="1292">
        <f>+H15026*G15026</f>
      </c>
      <c r="K15026" s="479"/>
      <c r="L15026" s="479"/>
      <c r="M15026" s="1300"/>
      <c r="N15026" s="1231"/>
    </row>
    <row r="15027" spans="1:14" ht="15.75" customHeight="1" x14ac:dyDescent="0.25">
      <c r="A15027" s="47">
        <v>53</v>
      </c>
      <c r="B15027" s="1296" t="s">
        <v>171</v>
      </c>
      <c r="C15027" s="479" t="s">
        <v>450</v>
      </c>
      <c r="D15027" s="608"/>
      <c r="E15027" s="608"/>
      <c r="F15027" s="50"/>
      <c r="G15027" s="566">
        <v>1</v>
      </c>
      <c r="H15027" s="406" t="s">
        <v>571</v>
      </c>
      <c r="I15027" s="1297"/>
      <c r="J15027" s="1292"/>
      <c r="K15027" s="479"/>
      <c r="L15027" s="479"/>
      <c r="M15027" s="1300"/>
      <c r="N15027" s="1231"/>
    </row>
    <row r="15028" spans="1:14" ht="15.75" customHeight="1" x14ac:dyDescent="0.25">
      <c r="A15028" s="47">
        <v>54</v>
      </c>
      <c r="B15028" s="1296" t="s">
        <v>172</v>
      </c>
      <c r="C15028" s="479" t="s">
        <v>453</v>
      </c>
      <c r="D15028" s="608">
        <v>4</v>
      </c>
      <c r="E15028" s="608">
        <v>6</v>
      </c>
      <c r="F15028" s="1263" t="s">
        <v>2189</v>
      </c>
      <c r="G15028" s="566">
        <v>23</v>
      </c>
      <c r="H15028" s="557">
        <v>1</v>
      </c>
      <c r="I15028" s="1297">
        <f>+H15028*G15028</f>
      </c>
      <c r="J15028" s="1292">
        <f>+H15028*G15028</f>
      </c>
      <c r="K15028" s="479"/>
      <c r="L15028" s="479"/>
      <c r="M15028" s="1300"/>
      <c r="N15028" s="1231"/>
    </row>
    <row r="15029" spans="1:14" ht="15.75" customHeight="1" x14ac:dyDescent="0.25">
      <c r="A15029" s="47">
        <v>55</v>
      </c>
      <c r="B15029" s="1296" t="s">
        <v>172</v>
      </c>
      <c r="C15029" s="479" t="s">
        <v>453</v>
      </c>
      <c r="D15029" s="608"/>
      <c r="E15029" s="608"/>
      <c r="F15029" s="50"/>
      <c r="G15029" s="566">
        <v>1</v>
      </c>
      <c r="H15029" s="406" t="s">
        <v>571</v>
      </c>
      <c r="I15029" s="1297"/>
      <c r="J15029" s="1292"/>
      <c r="K15029" s="479"/>
      <c r="L15029" s="1301"/>
      <c r="M15029" s="1300"/>
      <c r="N15029" s="1231"/>
    </row>
    <row r="15030" spans="1:14" ht="15.75" customHeight="1" x14ac:dyDescent="0.25">
      <c r="A15030" s="47">
        <v>56</v>
      </c>
      <c r="B15030" s="1296" t="s">
        <v>573</v>
      </c>
      <c r="C15030" s="479" t="s">
        <v>451</v>
      </c>
      <c r="D15030" s="608">
        <v>4</v>
      </c>
      <c r="E15030" s="608">
        <v>6</v>
      </c>
      <c r="F15030" s="1263" t="s">
        <v>2189</v>
      </c>
      <c r="G15030" s="566">
        <v>23</v>
      </c>
      <c r="H15030" s="557">
        <v>1</v>
      </c>
      <c r="I15030" s="1297">
        <f>+H15030*G15030</f>
      </c>
      <c r="J15030" s="1292">
        <f>+H15030*G15030</f>
      </c>
    </row>
    <row r="15031" spans="1:14" ht="15.75" customHeight="1" x14ac:dyDescent="0.25">
      <c r="A15031" s="47">
        <v>57</v>
      </c>
      <c r="B15031" s="1296" t="s">
        <v>573</v>
      </c>
      <c r="C15031" s="479" t="s">
        <v>451</v>
      </c>
      <c r="D15031" s="608"/>
      <c r="E15031" s="608"/>
      <c r="F15031" s="50"/>
      <c r="G15031" s="566">
        <v>1</v>
      </c>
      <c r="H15031" s="406" t="s">
        <v>571</v>
      </c>
      <c r="I15031" s="1297"/>
      <c r="J15031" s="1292"/>
    </row>
    <row r="15032" spans="1:14" ht="15.75" customHeight="1" x14ac:dyDescent="0.25">
      <c r="A15032" s="431"/>
      <c r="B15032" s="1302"/>
      <c r="C15032" s="1303"/>
      <c r="D15032" s="1014"/>
      <c r="E15032" s="1014"/>
      <c r="F15032" s="1015"/>
      <c r="G15032" s="1015"/>
      <c r="H15032" s="217"/>
      <c r="I15032" s="1304"/>
      <c r="J15032" s="1292"/>
    </row>
    <row r="15033" spans="1:14" ht="15.75" customHeight="1" x14ac:dyDescent="0.25">
      <c r="D15033" s="9"/>
      <c r="H15033" s="9"/>
      <c r="J15033" s="664"/>
    </row>
    <row r="15034" spans="1:14" ht="15.75" customHeight="1" x14ac:dyDescent="0.25">
      <c r="A15034" s="36" t="s">
        <v>21</v>
      </c>
      <c r="B15034" s="36"/>
      <c r="C15034" s="36"/>
      <c r="D15034" s="36"/>
      <c r="E15034" s="36"/>
      <c r="F15034" s="36"/>
      <c r="G15034" s="36"/>
      <c r="H15034" s="36"/>
      <c r="I15034" s="36"/>
      <c r="J15034" s="664"/>
    </row>
    <row r="15035" spans="1:14" ht="15.75" customHeight="1" x14ac:dyDescent="0.25">
      <c r="A15035" s="17" t="s">
        <v>28</v>
      </c>
      <c r="B15035" s="17"/>
      <c r="C15035" s="17"/>
      <c r="D15035" s="18"/>
      <c r="E15035" s="17"/>
      <c r="H15035" s="9"/>
      <c r="J15035" s="664"/>
    </row>
    <row r="15036" spans="1:14" ht="15.75" customHeight="1" x14ac:dyDescent="0.25">
      <c r="A15036" s="17" t="inlineStr">
        <is>
          <t>Dealer-009</t>
        </is>
      </c>
      <c r="B15036" s="17"/>
      <c r="C15036" s="17"/>
      <c r="D15036" s="18"/>
      <c r="E15036" s="17"/>
      <c r="G15036" s="19" t="s">
        <v>24</v>
      </c>
      <c r="H15036" s="21" t="s">
        <v>1699</v>
      </c>
      <c r="J15036" s="664"/>
    </row>
    <row r="15037" spans="1:14" ht="15.75" customHeight="1" x14ac:dyDescent="0.25">
      <c r="A15037" s="17" t="inlineStr">
        <is>
          <t>Address line (redacted)</t>
        </is>
      </c>
      <c r="B15037" s="17"/>
      <c r="C15037" s="1128"/>
      <c r="D15037" s="1128"/>
      <c r="E15037" s="1128"/>
      <c r="G15037" s="19" t="s">
        <v>29</v>
      </c>
      <c r="H15037" s="17" t="s">
        <v>1076</v>
      </c>
      <c r="J15037" s="664"/>
    </row>
    <row r="15038" spans="1:14" ht="15.75" customHeight="1" x14ac:dyDescent="0.25">
      <c r="A15038" s="17" t="inlineStr">
        <is>
          <t>Address line (redacted)</t>
        </is>
      </c>
      <c r="B15038" s="17"/>
      <c r="C15038" s="1128"/>
      <c r="D15038" s="1128"/>
      <c r="E15038" s="1128"/>
      <c r="F15038" s="18"/>
      <c r="G15038" s="17"/>
      <c r="H15038" s="25"/>
      <c r="J15038" s="664"/>
    </row>
    <row r="15039" spans="1:14" ht="15.75" customHeight="1" x14ac:dyDescent="0.25">
      <c r="C15039" s="1128"/>
      <c r="D15039" s="1128"/>
      <c r="E15039" s="1128"/>
      <c r="F15039" s="18"/>
      <c r="G15039" s="17"/>
      <c r="H15039" s="25"/>
      <c r="J15039" s="664"/>
    </row>
    <row r="15040" spans="1:14" ht="15.75" customHeight="1" x14ac:dyDescent="0.25">
      <c r="A15040" s="17" t="s">
        <v>34</v>
      </c>
      <c r="B15040" s="17"/>
      <c r="C15040" s="17"/>
      <c r="D15040" s="18"/>
      <c r="E15040" s="17"/>
      <c r="F15040" s="18"/>
      <c r="G15040" s="17"/>
      <c r="H15040" s="25"/>
      <c r="J15040" s="664">
        <f t="shared" ref="J15040:J15043" si="516">+H15040*G15040</f>
      </c>
    </row>
    <row r="15041" spans="1:14" ht="15.75" customHeight="1" x14ac:dyDescent="0.25">
      <c r="A15041" s="17" t="s">
        <v>35</v>
      </c>
      <c r="B15041" s="17"/>
      <c r="C15041" s="17"/>
      <c r="D15041" s="18"/>
      <c r="E15041" s="17"/>
      <c r="F15041" s="18"/>
      <c r="G15041" s="17"/>
      <c r="H15041" s="25"/>
      <c r="J15041" s="664">
        <f t="shared" si="516"/>
      </c>
    </row>
    <row r="15042" spans="1:14" ht="15.75" customHeight="1" x14ac:dyDescent="0.25">
      <c r="A15042" s="17" t="s">
        <v>36</v>
      </c>
      <c r="B15042" s="17"/>
      <c r="C15042" s="17"/>
      <c r="D15042" s="18"/>
      <c r="E15042" s="17"/>
      <c r="F15042" s="18"/>
      <c r="G15042" s="17"/>
      <c r="H15042" s="25"/>
      <c r="J15042" s="664">
        <f t="shared" si="516"/>
      </c>
    </row>
    <row r="15043" spans="1:14" ht="15.75" customHeight="1" x14ac:dyDescent="0.25">
      <c r="A15043" s="1305">
        <v>58</v>
      </c>
      <c r="B15043" s="1306" t="s">
        <v>176</v>
      </c>
      <c r="C15043" s="1307" t="s">
        <v>455</v>
      </c>
      <c r="D15043" s="1308">
        <v>4</v>
      </c>
      <c r="E15043" s="1309">
        <v>6</v>
      </c>
      <c r="F15043" s="1310" t="s">
        <v>2189</v>
      </c>
      <c r="G15043" s="1289">
        <v>23</v>
      </c>
      <c r="H15043" s="1311">
        <v>1</v>
      </c>
      <c r="I15043" s="1312">
        <f>+H15043*G15043</f>
      </c>
      <c r="J15043" s="1292">
        <f t="shared" si="516"/>
      </c>
      <c r="K15043" s="479"/>
      <c r="L15043" s="479"/>
      <c r="M15043" s="1300"/>
      <c r="N15043" s="1231"/>
    </row>
    <row r="15044" spans="1:14" ht="15.75" customHeight="1" x14ac:dyDescent="0.25">
      <c r="A15044" s="1313">
        <v>59</v>
      </c>
      <c r="B15044" s="1296" t="s">
        <v>176</v>
      </c>
      <c r="C15044" s="479" t="s">
        <v>455</v>
      </c>
      <c r="D15044" s="613"/>
      <c r="E15044" s="568"/>
      <c r="F15044" s="50"/>
      <c r="G15044" s="566">
        <v>1</v>
      </c>
      <c r="H15044" s="406" t="s">
        <v>571</v>
      </c>
      <c r="I15044" s="1297"/>
      <c r="J15044" s="1292"/>
      <c r="K15044" s="479"/>
      <c r="L15044" s="479"/>
      <c r="M15044" s="1300"/>
      <c r="N15044" s="1231"/>
    </row>
    <row r="15045" spans="1:14" ht="15.75" customHeight="1" x14ac:dyDescent="0.25">
      <c r="A15045" s="1313">
        <v>60</v>
      </c>
      <c r="B15045" s="1296" t="s">
        <v>177</v>
      </c>
      <c r="C15045" s="479" t="s">
        <v>457</v>
      </c>
      <c r="D15045" s="563">
        <v>4</v>
      </c>
      <c r="E15045" s="563">
        <v>6</v>
      </c>
      <c r="F15045" s="1263" t="s">
        <v>2188</v>
      </c>
      <c r="G15045" s="566">
        <v>22</v>
      </c>
      <c r="H15045" s="557">
        <v>1</v>
      </c>
      <c r="I15045" s="1297">
        <f>+H15045*G15045</f>
      </c>
      <c r="J15045" s="1292">
        <f>+H15045*G15045</f>
      </c>
      <c r="K15045" s="479"/>
      <c r="L15045" s="479"/>
      <c r="M15045" s="1300"/>
      <c r="N15045" s="1231"/>
    </row>
    <row r="15046" spans="1:14" ht="15.75" customHeight="1" x14ac:dyDescent="0.25">
      <c r="A15046" s="1313">
        <v>61</v>
      </c>
      <c r="B15046" s="1296" t="s">
        <v>177</v>
      </c>
      <c r="C15046" s="479" t="s">
        <v>457</v>
      </c>
      <c r="D15046" s="568"/>
      <c r="E15046" s="568"/>
      <c r="F15046" s="50"/>
      <c r="G15046" s="566">
        <v>2</v>
      </c>
      <c r="H15046" s="406" t="s">
        <v>571</v>
      </c>
      <c r="I15046" s="1297"/>
      <c r="J15046" s="1292"/>
      <c r="K15046" s="479"/>
      <c r="L15046" s="479"/>
      <c r="M15046" s="1300"/>
      <c r="N15046" s="1230"/>
    </row>
    <row r="15047" spans="1:14" ht="15.75" customHeight="1" x14ac:dyDescent="0.25">
      <c r="A15047" s="1313">
        <v>62</v>
      </c>
      <c r="B15047" s="1296" t="s">
        <v>179</v>
      </c>
      <c r="C15047" s="479" t="s">
        <v>459</v>
      </c>
      <c r="D15047" s="563">
        <v>4</v>
      </c>
      <c r="E15047" s="563">
        <v>6</v>
      </c>
      <c r="F15047" s="1263" t="s">
        <v>2189</v>
      </c>
      <c r="G15047" s="566">
        <v>23</v>
      </c>
      <c r="H15047" s="557">
        <v>1</v>
      </c>
      <c r="I15047" s="1297">
        <f>+H15047*G15047</f>
      </c>
      <c r="J15047" s="1292">
        <f>+H15047*G15047</f>
      </c>
      <c r="K15047" s="479"/>
      <c r="L15047" s="479"/>
      <c r="M15047" s="1300"/>
      <c r="N15047" s="1231"/>
    </row>
    <row r="15048" spans="1:14" ht="15.75" customHeight="1" x14ac:dyDescent="0.25">
      <c r="A15048" s="1313">
        <v>63</v>
      </c>
      <c r="B15048" s="1296" t="s">
        <v>179</v>
      </c>
      <c r="C15048" s="479" t="s">
        <v>459</v>
      </c>
      <c r="D15048" s="568"/>
      <c r="E15048" s="568"/>
      <c r="F15048" s="50"/>
      <c r="G15048" s="566">
        <v>1</v>
      </c>
      <c r="H15048" s="406" t="s">
        <v>571</v>
      </c>
      <c r="I15048" s="1297"/>
      <c r="J15048" s="1292"/>
      <c r="K15048" s="479"/>
      <c r="L15048" s="479"/>
      <c r="M15048" s="1300"/>
      <c r="N15048" s="1231"/>
    </row>
    <row r="15049" spans="1:14" ht="15.75" customHeight="1" x14ac:dyDescent="0.25">
      <c r="A15049" s="1313">
        <v>64</v>
      </c>
      <c r="B15049" s="1296" t="s">
        <v>1977</v>
      </c>
      <c r="C15049" s="429" t="s">
        <v>460</v>
      </c>
      <c r="D15049" s="563">
        <v>4</v>
      </c>
      <c r="E15049" s="563">
        <v>6</v>
      </c>
      <c r="F15049" s="1263" t="s">
        <v>2189</v>
      </c>
      <c r="G15049" s="566">
        <v>23</v>
      </c>
      <c r="H15049" s="557">
        <v>1</v>
      </c>
      <c r="I15049" s="1297">
        <f>+H15049*G15049</f>
      </c>
      <c r="J15049" s="1292">
        <f>+H15049*G15049</f>
      </c>
      <c r="K15049" s="429"/>
      <c r="L15049" s="479"/>
      <c r="M15049" s="1300"/>
      <c r="N15049" s="1231"/>
    </row>
    <row r="15050" spans="1:14" ht="15.75" customHeight="1" x14ac:dyDescent="0.25">
      <c r="A15050" s="1313">
        <v>65</v>
      </c>
      <c r="B15050" s="1296" t="s">
        <v>1977</v>
      </c>
      <c r="C15050" s="429" t="s">
        <v>460</v>
      </c>
      <c r="D15050" s="568"/>
      <c r="E15050" s="568"/>
      <c r="F15050" s="50"/>
      <c r="G15050" s="566">
        <v>1</v>
      </c>
      <c r="H15050" s="406" t="s">
        <v>571</v>
      </c>
      <c r="I15050" s="1297"/>
      <c r="J15050" s="1292"/>
      <c r="K15050" s="763"/>
      <c r="L15050" s="479"/>
      <c r="M15050" s="1300"/>
      <c r="N15050" s="1231"/>
    </row>
    <row r="15051" spans="1:14" ht="15.75" customHeight="1" x14ac:dyDescent="0.25">
      <c r="A15051" s="1313">
        <v>66</v>
      </c>
      <c r="B15051" s="1296" t="s">
        <v>334</v>
      </c>
      <c r="C15051" s="479" t="s">
        <v>464</v>
      </c>
      <c r="D15051" s="563">
        <v>4</v>
      </c>
      <c r="E15051" s="563">
        <v>6</v>
      </c>
      <c r="F15051" s="1263" t="s">
        <v>2188</v>
      </c>
      <c r="G15051" s="566">
        <v>22</v>
      </c>
      <c r="H15051" s="557">
        <v>1</v>
      </c>
      <c r="I15051" s="1297">
        <f>+H15051*G15051</f>
      </c>
      <c r="J15051" s="1292">
        <f>+H15051*G15051</f>
      </c>
      <c r="K15051" s="763"/>
      <c r="L15051" s="479"/>
      <c r="M15051" s="1300"/>
      <c r="N15051" s="1231"/>
    </row>
    <row r="15052" spans="1:14" ht="15.75" customHeight="1" x14ac:dyDescent="0.25">
      <c r="A15052" s="1313">
        <v>67</v>
      </c>
      <c r="B15052" s="1296" t="s">
        <v>334</v>
      </c>
      <c r="C15052" s="479" t="s">
        <v>464</v>
      </c>
      <c r="D15052" s="568"/>
      <c r="E15052" s="568"/>
      <c r="F15052" s="50"/>
      <c r="G15052" s="566">
        <v>2</v>
      </c>
      <c r="H15052" s="406" t="s">
        <v>571</v>
      </c>
      <c r="I15052" s="1297"/>
      <c r="J15052" s="1292"/>
      <c r="K15052" s="763"/>
      <c r="L15052" s="479"/>
      <c r="M15052" s="1300"/>
      <c r="N15052" s="1230"/>
    </row>
    <row r="15053" spans="1:14" ht="15.75" customHeight="1" x14ac:dyDescent="0.25">
      <c r="A15053" s="1313">
        <v>68</v>
      </c>
      <c r="B15053" s="1296" t="s">
        <v>2325</v>
      </c>
      <c r="C15053" s="479" t="s">
        <v>465</v>
      </c>
      <c r="D15053" s="563">
        <v>4</v>
      </c>
      <c r="E15053" s="563">
        <v>6</v>
      </c>
      <c r="F15053" s="1263" t="s">
        <v>2189</v>
      </c>
      <c r="G15053" s="566">
        <v>23</v>
      </c>
      <c r="H15053" s="557">
        <v>1</v>
      </c>
      <c r="I15053" s="1297">
        <f>+H15053*G15053</f>
      </c>
      <c r="J15053" s="1292">
        <f>+H15053*G15053</f>
      </c>
      <c r="K15053" s="479"/>
      <c r="L15053" s="479"/>
      <c r="M15053" s="1300"/>
      <c r="N15053" s="1230"/>
    </row>
    <row r="15054" spans="1:14" ht="15.75" customHeight="1" x14ac:dyDescent="0.25">
      <c r="A15054" s="1313">
        <v>69</v>
      </c>
      <c r="B15054" s="1296" t="s">
        <v>2325</v>
      </c>
      <c r="C15054" s="479" t="s">
        <v>465</v>
      </c>
      <c r="D15054" s="568"/>
      <c r="E15054" s="568"/>
      <c r="F15054" s="50"/>
      <c r="G15054" s="566">
        <v>1</v>
      </c>
      <c r="H15054" s="406" t="s">
        <v>571</v>
      </c>
      <c r="I15054" s="1297"/>
      <c r="J15054" s="1292"/>
      <c r="K15054" s="479"/>
      <c r="L15054" s="479"/>
      <c r="M15054" s="1300"/>
      <c r="N15054" s="1231"/>
    </row>
    <row r="15055" spans="1:14" ht="15.75" customHeight="1" x14ac:dyDescent="0.25">
      <c r="A15055" s="1313">
        <v>70</v>
      </c>
      <c r="B15055" s="1296" t="s">
        <v>189</v>
      </c>
      <c r="C15055" s="479" t="s">
        <v>1657</v>
      </c>
      <c r="D15055" s="563">
        <v>4</v>
      </c>
      <c r="E15055" s="563">
        <v>6</v>
      </c>
      <c r="F15055" s="1263" t="s">
        <v>2189</v>
      </c>
      <c r="G15055" s="566">
        <v>23</v>
      </c>
      <c r="H15055" s="557">
        <v>1</v>
      </c>
      <c r="I15055" s="1297">
        <f>+H15055*G15055</f>
      </c>
      <c r="J15055" s="1292">
        <f>+H15055*G15055</f>
      </c>
      <c r="K15055" s="479"/>
      <c r="L15055" s="479"/>
      <c r="M15055" s="1300"/>
      <c r="N15055" s="1231"/>
    </row>
    <row r="15056" spans="1:14" ht="15.75" customHeight="1" x14ac:dyDescent="0.25">
      <c r="A15056" s="1313">
        <v>71</v>
      </c>
      <c r="B15056" s="1296" t="s">
        <v>189</v>
      </c>
      <c r="C15056" s="479" t="s">
        <v>1657</v>
      </c>
      <c r="D15056" s="568"/>
      <c r="E15056" s="568"/>
      <c r="F15056" s="50"/>
      <c r="G15056" s="566">
        <v>1</v>
      </c>
      <c r="H15056" s="540" t="s">
        <v>571</v>
      </c>
      <c r="I15056" s="1297"/>
      <c r="J15056" s="1292"/>
      <c r="K15056" s="1303"/>
      <c r="L15056" s="1303"/>
      <c r="M15056" s="1314"/>
      <c r="N15056" s="1315"/>
    </row>
    <row r="15057" spans="1:15" ht="15.75" customHeight="1" x14ac:dyDescent="0.25">
      <c r="A15057" s="47"/>
      <c r="B15057" s="1316" t="s">
        <v>2326</v>
      </c>
      <c r="C15057" s="1317"/>
      <c r="D15057" s="557"/>
      <c r="E15057" s="557"/>
      <c r="F15057" s="50"/>
      <c r="G15057" s="566"/>
      <c r="H15057" s="557"/>
      <c r="I15057" s="1297"/>
      <c r="J15057" s="1292">
        <f t="shared" ref="J15057:J15058" si="517">+H15057*G15057</f>
      </c>
    </row>
    <row r="15058" spans="1:15" ht="15.75" customHeight="1" x14ac:dyDescent="0.25">
      <c r="A15058" s="47">
        <v>72</v>
      </c>
      <c r="B15058" s="1318" t="s">
        <v>949</v>
      </c>
      <c r="C15058" s="211" t="s">
        <v>950</v>
      </c>
      <c r="D15058" s="563">
        <v>4</v>
      </c>
      <c r="E15058" s="563">
        <v>6</v>
      </c>
      <c r="F15058" s="1319" t="s">
        <v>2189</v>
      </c>
      <c r="G15058" s="566">
        <v>23</v>
      </c>
      <c r="H15058" s="557">
        <v>1</v>
      </c>
      <c r="I15058" s="1297">
        <f>+H15058*G15058</f>
      </c>
      <c r="J15058" s="1292">
        <f t="shared" si="517"/>
      </c>
      <c r="K15058" s="1320"/>
      <c r="L15058" s="1321"/>
      <c r="M15058" s="1322"/>
      <c r="N15058" s="1323"/>
      <c r="O15058" s="1324"/>
    </row>
    <row r="15059" spans="1:15" ht="15.75" customHeight="1" x14ac:dyDescent="0.25">
      <c r="A15059" s="47">
        <v>73</v>
      </c>
      <c r="B15059" s="1318" t="s">
        <v>949</v>
      </c>
      <c r="C15059" s="211" t="s">
        <v>950</v>
      </c>
      <c r="D15059" s="568"/>
      <c r="E15059" s="568"/>
      <c r="F15059" s="50"/>
      <c r="G15059" s="566">
        <v>1</v>
      </c>
      <c r="H15059" s="406" t="s">
        <v>571</v>
      </c>
      <c r="I15059" s="1297"/>
      <c r="J15059" s="1292"/>
      <c r="K15059" s="211"/>
      <c r="L15059" s="1325"/>
      <c r="M15059" s="1326"/>
      <c r="N15059" s="1319"/>
      <c r="O15059" s="1327"/>
    </row>
    <row r="15060" spans="1:15" ht="15.75" customHeight="1" x14ac:dyDescent="0.25">
      <c r="A15060" s="47">
        <v>74</v>
      </c>
      <c r="B15060" s="1318" t="s">
        <v>656</v>
      </c>
      <c r="C15060" s="211" t="s">
        <v>657</v>
      </c>
      <c r="D15060" s="563">
        <v>3</v>
      </c>
      <c r="E15060" s="563">
        <v>4</v>
      </c>
      <c r="F15060" s="1319" t="s">
        <v>2189</v>
      </c>
      <c r="G15060" s="566">
        <v>11.5</v>
      </c>
      <c r="H15060" s="557">
        <v>1</v>
      </c>
      <c r="I15060" s="1297">
        <f>+H15060*G15060</f>
      </c>
      <c r="J15060" s="1292">
        <f>+H15060*G15060</f>
      </c>
      <c r="K15060" s="211"/>
      <c r="L15060" s="1325"/>
      <c r="M15060" s="106"/>
      <c r="N15060" s="1319"/>
      <c r="O15060" s="1328"/>
    </row>
    <row r="15061" spans="1:15" ht="15.75" customHeight="1" x14ac:dyDescent="0.25">
      <c r="A15061" s="47">
        <v>75</v>
      </c>
      <c r="B15061" s="1318" t="s">
        <v>656</v>
      </c>
      <c r="C15061" s="211" t="s">
        <v>657</v>
      </c>
      <c r="D15061" s="568"/>
      <c r="E15061" s="568"/>
      <c r="F15061" s="50"/>
      <c r="G15061" s="566">
        <v>0.5</v>
      </c>
      <c r="H15061" s="406" t="s">
        <v>571</v>
      </c>
      <c r="I15061" s="1297"/>
      <c r="J15061" s="1292"/>
      <c r="K15061" s="211"/>
      <c r="L15061" s="1325"/>
      <c r="M15061" s="106"/>
      <c r="N15061" s="1319"/>
      <c r="O15061" s="1328"/>
    </row>
    <row r="15062" spans="1:15" ht="15.75" customHeight="1" x14ac:dyDescent="0.25">
      <c r="A15062" s="47">
        <v>76</v>
      </c>
      <c r="B15062" s="1318" t="s">
        <v>602</v>
      </c>
      <c r="C15062" s="211" t="s">
        <v>821</v>
      </c>
      <c r="D15062" s="563">
        <v>6</v>
      </c>
      <c r="E15062" s="563">
        <v>4</v>
      </c>
      <c r="F15062" s="530" t="s">
        <v>2188</v>
      </c>
      <c r="G15062" s="566">
        <v>22</v>
      </c>
      <c r="H15062" s="557">
        <v>1</v>
      </c>
      <c r="I15062" s="1297">
        <f>+H15062*G15062</f>
      </c>
      <c r="J15062" s="1292">
        <f>+H15062*G15062</f>
      </c>
      <c r="K15062" s="211"/>
      <c r="L15062" s="1329"/>
      <c r="M15062" s="106"/>
      <c r="N15062" s="1330"/>
      <c r="O15062" s="1328"/>
    </row>
    <row r="15063" spans="1:15" ht="15.75" customHeight="1" x14ac:dyDescent="0.25">
      <c r="A15063" s="47">
        <v>77</v>
      </c>
      <c r="B15063" s="1318" t="s">
        <v>602</v>
      </c>
      <c r="C15063" s="211" t="s">
        <v>821</v>
      </c>
      <c r="D15063" s="568"/>
      <c r="E15063" s="568"/>
      <c r="F15063" s="50"/>
      <c r="G15063" s="566">
        <v>2</v>
      </c>
      <c r="H15063" s="406" t="s">
        <v>571</v>
      </c>
      <c r="I15063" s="1297"/>
      <c r="J15063" s="1292"/>
      <c r="K15063" s="211"/>
      <c r="L15063" s="1329"/>
      <c r="M15063" s="106"/>
      <c r="N15063" s="1330"/>
      <c r="O15063" s="1328"/>
    </row>
    <row r="15064" spans="1:15" ht="15.75" customHeight="1" x14ac:dyDescent="0.25">
      <c r="A15064" s="47">
        <v>78</v>
      </c>
      <c r="B15064" s="1318" t="s">
        <v>233</v>
      </c>
      <c r="C15064" s="211" t="s">
        <v>895</v>
      </c>
      <c r="D15064" s="563">
        <v>6</v>
      </c>
      <c r="E15064" s="563">
        <v>4</v>
      </c>
      <c r="F15064" s="1319" t="s">
        <v>2189</v>
      </c>
      <c r="G15064" s="566">
        <v>23</v>
      </c>
      <c r="H15064" s="557">
        <v>1</v>
      </c>
      <c r="I15064" s="1297">
        <f>+H15064*G15064</f>
      </c>
      <c r="J15064" s="1292">
        <f>+H15064*G15064</f>
      </c>
      <c r="K15064" s="211"/>
      <c r="L15064" s="1329"/>
      <c r="M15064" s="106"/>
      <c r="N15064" s="1319"/>
      <c r="O15064" s="1328"/>
    </row>
    <row r="15065" spans="1:15" ht="15.75" customHeight="1" x14ac:dyDescent="0.25">
      <c r="A15065" s="47">
        <v>79</v>
      </c>
      <c r="B15065" s="1318" t="s">
        <v>233</v>
      </c>
      <c r="C15065" s="211" t="s">
        <v>895</v>
      </c>
      <c r="D15065" s="568"/>
      <c r="E15065" s="568"/>
      <c r="F15065" s="50"/>
      <c r="G15065" s="566">
        <v>1</v>
      </c>
      <c r="H15065" s="406" t="s">
        <v>571</v>
      </c>
      <c r="I15065" s="1297"/>
      <c r="J15065" s="1292"/>
      <c r="K15065" s="211"/>
      <c r="L15065" s="1329"/>
      <c r="M15065" s="106"/>
      <c r="N15065" s="1319"/>
      <c r="O15065" s="1328"/>
    </row>
    <row r="15066" spans="1:15" ht="15.75" customHeight="1" x14ac:dyDescent="0.25">
      <c r="A15066" s="47">
        <v>80</v>
      </c>
      <c r="B15066" s="1318" t="s">
        <v>81</v>
      </c>
      <c r="C15066" s="211" t="s">
        <v>946</v>
      </c>
      <c r="D15066" s="563">
        <v>6</v>
      </c>
      <c r="E15066" s="563">
        <v>4</v>
      </c>
      <c r="F15066" s="1319" t="s">
        <v>2189</v>
      </c>
      <c r="G15066" s="566">
        <v>23</v>
      </c>
      <c r="H15066" s="557">
        <v>1</v>
      </c>
      <c r="I15066" s="1297">
        <f>+H15066*G15066</f>
      </c>
      <c r="J15066" s="1292">
        <f>+H15066*G15066</f>
      </c>
      <c r="K15066" s="211"/>
      <c r="L15066" s="1329"/>
      <c r="M15066" s="106"/>
      <c r="N15066" s="1319"/>
      <c r="O15066" s="1328"/>
    </row>
    <row r="15067" spans="1:15" ht="15.75" customHeight="1" x14ac:dyDescent="0.25">
      <c r="A15067" s="47">
        <v>81</v>
      </c>
      <c r="B15067" s="1318" t="s">
        <v>81</v>
      </c>
      <c r="C15067" s="211" t="s">
        <v>946</v>
      </c>
      <c r="D15067" s="568"/>
      <c r="E15067" s="568"/>
      <c r="F15067" s="50"/>
      <c r="G15067" s="566">
        <v>1</v>
      </c>
      <c r="H15067" s="406" t="s">
        <v>571</v>
      </c>
      <c r="I15067" s="1297"/>
      <c r="J15067" s="1292"/>
      <c r="K15067" s="1071"/>
      <c r="L15067" s="1329"/>
      <c r="M15067" s="106"/>
      <c r="N15067" s="1319"/>
      <c r="O15067" s="1328"/>
    </row>
    <row r="15068" spans="1:15" ht="15.75" customHeight="1" x14ac:dyDescent="0.25">
      <c r="A15068" s="47">
        <v>82</v>
      </c>
      <c r="B15068" s="1318" t="s">
        <v>605</v>
      </c>
      <c r="C15068" s="1071" t="s">
        <v>2327</v>
      </c>
      <c r="D15068" s="563">
        <v>6</v>
      </c>
      <c r="E15068" s="563">
        <v>4</v>
      </c>
      <c r="F15068" s="530" t="s">
        <v>2328</v>
      </c>
      <c r="G15068" s="566">
        <v>21</v>
      </c>
      <c r="H15068" s="557">
        <v>1</v>
      </c>
      <c r="I15068" s="1297">
        <f>+H15068*G15068</f>
      </c>
      <c r="J15068" s="1292">
        <f>+H15068*G15068</f>
      </c>
      <c r="K15068" s="211"/>
      <c r="L15068" s="1329"/>
      <c r="M15068" s="106"/>
      <c r="N15068" s="1319"/>
      <c r="O15068" s="1328"/>
    </row>
    <row r="15069" spans="1:15" ht="15.75" customHeight="1" x14ac:dyDescent="0.25">
      <c r="A15069" s="47">
        <v>83</v>
      </c>
      <c r="B15069" s="1318" t="s">
        <v>605</v>
      </c>
      <c r="C15069" s="1071" t="s">
        <v>2327</v>
      </c>
      <c r="D15069" s="568"/>
      <c r="E15069" s="568"/>
      <c r="F15069" s="50"/>
      <c r="G15069" s="566">
        <v>3</v>
      </c>
      <c r="H15069" s="406" t="s">
        <v>571</v>
      </c>
      <c r="I15069" s="1297"/>
      <c r="J15069" s="1292"/>
      <c r="K15069" s="211"/>
      <c r="L15069" s="1329"/>
      <c r="M15069" s="106"/>
      <c r="N15069" s="1319"/>
      <c r="O15069" s="1328"/>
    </row>
    <row r="15070" spans="1:15" ht="15.75" customHeight="1" x14ac:dyDescent="0.25">
      <c r="A15070" s="1331"/>
      <c r="B15070" s="1332"/>
      <c r="C15070" s="1332"/>
      <c r="D15070" s="1332"/>
      <c r="E15070" s="1332"/>
      <c r="F15070" s="1332"/>
      <c r="G15070" s="1332"/>
      <c r="H15070" s="1332"/>
      <c r="I15070" s="1333"/>
      <c r="J15070" s="1292"/>
      <c r="K15070" s="211"/>
      <c r="L15070" s="1329"/>
      <c r="M15070" s="106"/>
      <c r="N15070" s="1319"/>
      <c r="O15070" s="1328"/>
    </row>
    <row r="15071" spans="1:15" ht="15.75" customHeight="1" x14ac:dyDescent="0.25">
      <c r="A15071" s="1334"/>
      <c r="B15071" s="1334"/>
      <c r="C15071" s="1334"/>
      <c r="D15071" s="1334"/>
      <c r="E15071" s="1334"/>
      <c r="F15071" s="1334"/>
      <c r="G15071" s="1334"/>
      <c r="H15071" s="1334"/>
      <c r="I15071" s="1334"/>
      <c r="J15071" s="1292"/>
      <c r="K15071" s="211"/>
      <c r="L15071" s="1329"/>
      <c r="M15071" s="106"/>
      <c r="N15071" s="1319"/>
      <c r="O15071" s="1328"/>
    </row>
    <row r="15072" spans="1:15" ht="15.75" customHeight="1" x14ac:dyDescent="0.25">
      <c r="A15072" s="1334"/>
      <c r="B15072" s="1334"/>
      <c r="C15072" s="1334"/>
      <c r="D15072" s="1334"/>
      <c r="E15072" s="1334"/>
      <c r="F15072" s="1334"/>
      <c r="G15072" s="1334"/>
      <c r="H15072" s="1334"/>
      <c r="I15072" s="1334"/>
      <c r="J15072" s="1292"/>
      <c r="K15072" s="211"/>
      <c r="L15072" s="1329"/>
      <c r="M15072" s="106"/>
      <c r="N15072" s="1319"/>
      <c r="O15072" s="1328"/>
    </row>
    <row r="15073" spans="1:15" ht="15.75" customHeight="1" x14ac:dyDescent="0.25">
      <c r="A15073" s="1334"/>
      <c r="B15073" s="1334"/>
      <c r="C15073" s="1334"/>
      <c r="D15073" s="1334"/>
      <c r="E15073" s="1334"/>
      <c r="F15073" s="1334"/>
      <c r="G15073" s="1334"/>
      <c r="H15073" s="1334"/>
      <c r="I15073" s="1334"/>
      <c r="J15073" s="1292"/>
      <c r="K15073" s="211"/>
      <c r="L15073" s="1329"/>
      <c r="M15073" s="106"/>
      <c r="N15073" s="1319"/>
      <c r="O15073" s="1328"/>
    </row>
    <row r="15074" spans="1:15" ht="15.75" customHeight="1" x14ac:dyDescent="0.25">
      <c r="A15074" s="1334"/>
      <c r="B15074" s="1334"/>
      <c r="C15074" s="1334"/>
      <c r="D15074" s="1334"/>
      <c r="E15074" s="1334"/>
      <c r="F15074" s="1334"/>
      <c r="G15074" s="1334"/>
      <c r="H15074" s="1334"/>
      <c r="I15074" s="1334"/>
      <c r="J15074" s="1292"/>
      <c r="K15074" s="211"/>
      <c r="L15074" s="1329"/>
      <c r="M15074" s="106"/>
      <c r="N15074" s="1319"/>
      <c r="O15074" s="1328"/>
    </row>
    <row r="15075" spans="1:15" ht="15.75" customHeight="1" x14ac:dyDescent="0.25">
      <c r="A15075" s="1334"/>
      <c r="B15075" s="1334"/>
      <c r="C15075" s="1334"/>
      <c r="D15075" s="1334"/>
      <c r="E15075" s="1334"/>
      <c r="F15075" s="1334"/>
      <c r="G15075" s="1334"/>
      <c r="H15075" s="1334"/>
      <c r="I15075" s="1334"/>
      <c r="J15075" s="1292"/>
      <c r="K15075" s="211"/>
      <c r="L15075" s="1329"/>
      <c r="M15075" s="106"/>
      <c r="N15075" s="1319"/>
      <c r="O15075" s="1328"/>
    </row>
    <row r="15076" spans="1:15" ht="15.75" customHeight="1" x14ac:dyDescent="0.25">
      <c r="A15076" s="1334"/>
      <c r="B15076" s="1334"/>
      <c r="C15076" s="1334"/>
      <c r="D15076" s="1334"/>
      <c r="E15076" s="1334"/>
      <c r="F15076" s="1334"/>
      <c r="G15076" s="1334"/>
      <c r="H15076" s="1334"/>
      <c r="I15076" s="1334"/>
      <c r="J15076" s="1292"/>
      <c r="K15076" s="211"/>
      <c r="L15076" s="1329"/>
      <c r="M15076" s="106"/>
      <c r="N15076" s="1319"/>
      <c r="O15076" s="1328"/>
    </row>
    <row r="15077" spans="1:15" ht="15.75" customHeight="1" x14ac:dyDescent="0.25">
      <c r="A15077" s="1334"/>
      <c r="B15077" s="1334"/>
      <c r="C15077" s="1334"/>
      <c r="D15077" s="1334"/>
      <c r="E15077" s="1334"/>
      <c r="F15077" s="1334"/>
      <c r="G15077" s="1334"/>
      <c r="H15077" s="1334"/>
      <c r="I15077" s="1334"/>
      <c r="J15077" s="1292"/>
      <c r="K15077" s="211"/>
      <c r="L15077" s="1329"/>
      <c r="M15077" s="106"/>
      <c r="N15077" s="1319"/>
      <c r="O15077" s="1328"/>
    </row>
    <row r="15078" spans="1:15" ht="15.75" customHeight="1" x14ac:dyDescent="0.25">
      <c r="A15078" s="1334"/>
      <c r="B15078" s="1334"/>
      <c r="C15078" s="1334"/>
      <c r="D15078" s="1334"/>
      <c r="E15078" s="1334"/>
      <c r="F15078" s="1334"/>
      <c r="G15078" s="1334"/>
      <c r="H15078" s="1334"/>
      <c r="I15078" s="1334"/>
      <c r="J15078" s="1292"/>
      <c r="K15078" s="211"/>
      <c r="L15078" s="1329"/>
      <c r="M15078" s="106"/>
      <c r="N15078" s="1319"/>
      <c r="O15078" s="1328"/>
    </row>
    <row r="15079" spans="1:15" ht="15.75" customHeight="1" x14ac:dyDescent="0.25">
      <c r="A15079" s="1334"/>
      <c r="B15079" s="1334"/>
      <c r="C15079" s="1334"/>
      <c r="D15079" s="1334"/>
      <c r="E15079" s="1334"/>
      <c r="F15079" s="1334"/>
      <c r="G15079" s="1334"/>
      <c r="H15079" s="1334"/>
      <c r="I15079" s="1334"/>
      <c r="J15079" s="1292"/>
      <c r="K15079" s="211"/>
      <c r="L15079" s="1329"/>
      <c r="M15079" s="106"/>
      <c r="N15079" s="1319"/>
      <c r="O15079" s="1328"/>
    </row>
    <row r="15080" spans="1:15" ht="15.75" customHeight="1" x14ac:dyDescent="0.25">
      <c r="A15080" s="36" t="s">
        <v>21</v>
      </c>
      <c r="B15080" s="36"/>
      <c r="C15080" s="36"/>
      <c r="D15080" s="36"/>
      <c r="E15080" s="36"/>
      <c r="F15080" s="36"/>
      <c r="G15080" s="36"/>
      <c r="H15080" s="36"/>
      <c r="I15080" s="36"/>
      <c r="J15080" s="664"/>
      <c r="K15080" s="1071"/>
      <c r="L15080" s="1329"/>
      <c r="M15080" s="106"/>
      <c r="N15080" s="1319"/>
      <c r="O15080" s="1328"/>
    </row>
    <row r="15081" spans="1:15" ht="15.75" customHeight="1" x14ac:dyDescent="0.25">
      <c r="A15081" s="17" t="s">
        <v>28</v>
      </c>
      <c r="B15081" s="17"/>
      <c r="C15081" s="17"/>
      <c r="D15081" s="18"/>
      <c r="E15081" s="17"/>
      <c r="H15081" s="9"/>
      <c r="J15081" s="664"/>
      <c r="K15081" s="1071"/>
      <c r="L15081" s="1329"/>
      <c r="M15081" s="106"/>
      <c r="N15081" s="1330"/>
      <c r="O15081" s="1328"/>
    </row>
    <row r="15082" spans="1:15" ht="15.75" customHeight="1" x14ac:dyDescent="0.25">
      <c r="A15082" s="17" t="inlineStr">
        <is>
          <t>Dealer-009</t>
        </is>
      </c>
      <c r="B15082" s="17"/>
      <c r="C15082" s="17"/>
      <c r="D15082" s="18"/>
      <c r="E15082" s="17"/>
      <c r="G15082" s="19" t="s">
        <v>24</v>
      </c>
      <c r="H15082" s="21" t="s">
        <v>1699</v>
      </c>
      <c r="J15082" s="664"/>
      <c r="K15082" s="1071"/>
      <c r="L15082" s="1329"/>
      <c r="M15082" s="106"/>
      <c r="N15082" s="1319"/>
      <c r="O15082" s="1328"/>
    </row>
    <row r="15083" spans="1:15" ht="15.75" customHeight="1" x14ac:dyDescent="0.25">
      <c r="A15083" s="17" t="inlineStr">
        <is>
          <t>Address line (redacted)</t>
        </is>
      </c>
      <c r="B15083" s="17"/>
      <c r="C15083" s="1128"/>
      <c r="D15083" s="1128"/>
      <c r="E15083" s="1128"/>
      <c r="G15083" s="19" t="s">
        <v>29</v>
      </c>
      <c r="H15083" s="17" t="s">
        <v>1076</v>
      </c>
      <c r="J15083" s="664"/>
      <c r="K15083" s="1071"/>
      <c r="L15083" s="1329"/>
      <c r="M15083" s="106"/>
      <c r="N15083" s="1319"/>
      <c r="O15083" s="1328"/>
    </row>
    <row r="15084" spans="1:15" ht="15.75" customHeight="1" x14ac:dyDescent="0.25">
      <c r="A15084" s="17" t="inlineStr">
        <is>
          <t>Address line (redacted)</t>
        </is>
      </c>
      <c r="B15084" s="17"/>
      <c r="C15084" s="1128"/>
      <c r="D15084" s="1128"/>
      <c r="E15084" s="1128"/>
      <c r="F15084" s="18"/>
      <c r="G15084" s="17"/>
      <c r="H15084" s="25"/>
      <c r="J15084" s="664"/>
      <c r="K15084" s="1071"/>
      <c r="L15084" s="1329"/>
      <c r="M15084" s="106"/>
      <c r="N15084" s="1319"/>
      <c r="O15084" s="1328"/>
    </row>
    <row r="15085" spans="1:15" ht="15.75" customHeight="1" x14ac:dyDescent="0.25">
      <c r="C15085" s="1128"/>
      <c r="D15085" s="1128"/>
      <c r="E15085" s="1128"/>
      <c r="F15085" s="18"/>
      <c r="G15085" s="17"/>
      <c r="H15085" s="25"/>
      <c r="J15085" s="664"/>
      <c r="K15085" s="1071"/>
      <c r="L15085" s="1329"/>
      <c r="M15085" s="106"/>
      <c r="N15085" s="1319"/>
      <c r="O15085" s="1328"/>
    </row>
    <row r="15086" spans="1:15" ht="15.75" customHeight="1" x14ac:dyDescent="0.25">
      <c r="A15086" s="17" t="s">
        <v>34</v>
      </c>
      <c r="B15086" s="17"/>
      <c r="C15086" s="17"/>
      <c r="D15086" s="18"/>
      <c r="E15086" s="17"/>
      <c r="F15086" s="18"/>
      <c r="G15086" s="17"/>
      <c r="H15086" s="25"/>
      <c r="J15086" s="664"/>
      <c r="K15086" s="1071"/>
      <c r="L15086" s="1329"/>
      <c r="M15086" s="106"/>
      <c r="N15086" s="1319"/>
      <c r="O15086" s="1328"/>
    </row>
    <row r="15087" spans="1:15" ht="15.75" customHeight="1" x14ac:dyDescent="0.25">
      <c r="A15087" s="17" t="s">
        <v>35</v>
      </c>
      <c r="B15087" s="17"/>
      <c r="C15087" s="17"/>
      <c r="D15087" s="18"/>
      <c r="E15087" s="17"/>
      <c r="F15087" s="18"/>
      <c r="G15087" s="17"/>
      <c r="H15087" s="25"/>
      <c r="J15087" s="664"/>
      <c r="K15087" s="211"/>
      <c r="L15087" s="1329"/>
      <c r="M15087" s="106"/>
      <c r="N15087" s="1319"/>
      <c r="O15087" s="1328"/>
    </row>
    <row r="15088" spans="1:15" ht="15.75" customHeight="1" x14ac:dyDescent="0.25">
      <c r="A15088" s="17" t="s">
        <v>36</v>
      </c>
      <c r="B15088" s="17"/>
      <c r="C15088" s="17"/>
      <c r="D15088" s="18"/>
      <c r="E15088" s="17"/>
      <c r="F15088" s="18"/>
      <c r="G15088" s="17"/>
      <c r="H15088" s="25"/>
      <c r="J15088" s="664"/>
      <c r="K15088" s="211"/>
      <c r="L15088" s="1329"/>
      <c r="M15088" s="106"/>
      <c r="N15088" s="1319"/>
      <c r="O15088" s="1328"/>
    </row>
    <row r="15089" spans="1:15" ht="15.75" customHeight="1" x14ac:dyDescent="0.25">
      <c r="A15089" s="1284">
        <v>84</v>
      </c>
      <c r="B15089" s="1335" t="s">
        <v>175</v>
      </c>
      <c r="C15089" s="1336" t="s">
        <v>1223</v>
      </c>
      <c r="D15089" s="1309">
        <v>6</v>
      </c>
      <c r="E15089" s="1309">
        <v>4</v>
      </c>
      <c r="F15089" s="1337" t="s">
        <v>2188</v>
      </c>
      <c r="G15089" s="1289">
        <v>22</v>
      </c>
      <c r="H15089" s="1311">
        <v>1</v>
      </c>
      <c r="I15089" s="1312">
        <f>+H15089*G15089</f>
      </c>
      <c r="J15089" s="664">
        <f>+H15089*G15089</f>
      </c>
      <c r="K15089" s="1071"/>
      <c r="L15089" s="1329"/>
      <c r="M15089" s="106"/>
      <c r="N15089" s="1330"/>
      <c r="O15089" s="1328"/>
    </row>
    <row r="15090" spans="1:15" ht="15.75" customHeight="1" x14ac:dyDescent="0.25">
      <c r="A15090" s="47">
        <v>85</v>
      </c>
      <c r="B15090" s="1318" t="s">
        <v>175</v>
      </c>
      <c r="C15090" s="1071" t="s">
        <v>1223</v>
      </c>
      <c r="D15090" s="568"/>
      <c r="E15090" s="568"/>
      <c r="F15090" s="566"/>
      <c r="G15090" s="566">
        <v>2</v>
      </c>
      <c r="H15090" s="406" t="s">
        <v>571</v>
      </c>
      <c r="I15090" s="1297"/>
      <c r="J15090" s="664"/>
      <c r="K15090" s="211"/>
      <c r="L15090" s="1329"/>
      <c r="M15090" s="106"/>
      <c r="N15090" s="1319"/>
      <c r="O15090" s="1328"/>
    </row>
    <row r="15091" spans="1:15" ht="15.75" customHeight="1" x14ac:dyDescent="0.25">
      <c r="A15091" s="47"/>
      <c r="B15091" s="1316" t="s">
        <v>564</v>
      </c>
      <c r="C15091" s="1317"/>
      <c r="D15091" s="557"/>
      <c r="E15091" s="557"/>
      <c r="F15091" s="566"/>
      <c r="G15091" s="566"/>
      <c r="H15091" s="557"/>
      <c r="I15091" s="1297"/>
      <c r="J15091" s="664">
        <f t="shared" ref="J15091:J15095" si="518">+H15091*G15091</f>
      </c>
      <c r="K15091" s="1071"/>
      <c r="L15091" s="1329"/>
      <c r="M15091" s="106"/>
      <c r="N15091" s="1319"/>
      <c r="O15091" s="1328"/>
    </row>
    <row r="15092" spans="1:15" ht="15.75" customHeight="1" x14ac:dyDescent="0.25">
      <c r="A15092" s="47">
        <v>86</v>
      </c>
      <c r="B15092" s="1338" t="s">
        <v>2329</v>
      </c>
      <c r="C15092" s="1338" t="s">
        <v>2206</v>
      </c>
      <c r="D15092" s="557">
        <v>20</v>
      </c>
      <c r="E15092" s="557">
        <v>1</v>
      </c>
      <c r="F15092" s="566">
        <v>0</v>
      </c>
      <c r="G15092" s="566">
        <v>20</v>
      </c>
      <c r="H15092" s="557">
        <v>1</v>
      </c>
      <c r="I15092" s="1297">
        <f t="shared" ref="I15092:I15093" si="519">+H15092*G15092</f>
      </c>
      <c r="J15092" s="664">
        <f t="shared" si="518"/>
      </c>
      <c r="K15092" s="211"/>
      <c r="L15092" s="1329"/>
      <c r="M15092" s="106"/>
      <c r="N15092" s="1319"/>
      <c r="O15092" s="1328"/>
    </row>
    <row r="15093" spans="1:15" ht="15.75" customHeight="1" x14ac:dyDescent="0.25">
      <c r="A15093" s="47">
        <v>87</v>
      </c>
      <c r="B15093" s="1338" t="s">
        <v>2329</v>
      </c>
      <c r="C15093" s="1338" t="s">
        <v>2207</v>
      </c>
      <c r="D15093" s="557">
        <v>33</v>
      </c>
      <c r="E15093" s="557">
        <v>1</v>
      </c>
      <c r="F15093" s="566">
        <v>0</v>
      </c>
      <c r="G15093" s="566">
        <v>33</v>
      </c>
      <c r="H15093" s="557">
        <v>1</v>
      </c>
      <c r="I15093" s="1297">
        <f t="shared" si="519"/>
      </c>
      <c r="J15093" s="664">
        <f t="shared" si="518"/>
      </c>
      <c r="K15093" s="211"/>
      <c r="L15093" s="1329"/>
      <c r="M15093" s="106"/>
      <c r="N15093" s="1319"/>
      <c r="O15093" s="1328"/>
    </row>
    <row r="15094" spans="1:15" ht="15.75" customHeight="1" x14ac:dyDescent="0.25">
      <c r="A15094" s="47"/>
      <c r="B15094" s="1316" t="s">
        <v>803</v>
      </c>
      <c r="C15094" s="1317"/>
      <c r="D15094" s="557"/>
      <c r="E15094" s="557"/>
      <c r="F15094" s="566"/>
      <c r="G15094" s="566"/>
      <c r="H15094" s="557"/>
      <c r="I15094" s="1297"/>
      <c r="J15094" s="664">
        <f t="shared" si="518"/>
      </c>
      <c r="K15094" s="1071"/>
      <c r="L15094" s="1329"/>
      <c r="M15094" s="106"/>
      <c r="N15094" s="1319"/>
      <c r="O15094" s="1328"/>
    </row>
    <row r="15095" spans="1:15" ht="15.75" customHeight="1" x14ac:dyDescent="0.25">
      <c r="A15095" s="47">
        <v>88</v>
      </c>
      <c r="B15095" s="1338" t="s">
        <v>108</v>
      </c>
      <c r="C15095" s="1338"/>
      <c r="D15095" s="557">
        <v>4</v>
      </c>
      <c r="E15095" s="557">
        <v>100</v>
      </c>
      <c r="F15095" s="566">
        <v>0</v>
      </c>
      <c r="G15095" s="566">
        <v>400</v>
      </c>
      <c r="H15095" s="557">
        <v>1</v>
      </c>
      <c r="I15095" s="1297">
        <f>+H15095*G15095</f>
      </c>
      <c r="J15095" s="664">
        <f t="shared" si="518"/>
      </c>
      <c r="K15095" s="1071"/>
      <c r="L15095" s="1339"/>
      <c r="M15095" s="247"/>
      <c r="N15095" s="1319"/>
      <c r="O15095" s="1340"/>
    </row>
    <row r="15096" spans="1:15" ht="15.75" customHeight="1" x14ac:dyDescent="0.25">
      <c r="A15096" s="47"/>
      <c r="B15096" s="1338"/>
      <c r="C15096" s="1338"/>
      <c r="D15096" s="557"/>
      <c r="E15096" s="557"/>
      <c r="F15096" s="566"/>
      <c r="G15096" s="566"/>
      <c r="H15096" s="557"/>
      <c r="I15096" s="1297"/>
      <c r="J15096" s="1073"/>
      <c r="K15096" s="1073"/>
      <c r="L15096" s="1341"/>
      <c r="M15096" s="228"/>
      <c r="N15096" s="1342"/>
      <c r="O15096" s="1343"/>
    </row>
    <row r="15097" spans="1:15" ht="15.75" customHeight="1" x14ac:dyDescent="0.25">
      <c r="A15097" s="47"/>
      <c r="B15097" s="1338"/>
      <c r="C15097" s="1338"/>
      <c r="D15097" s="557"/>
      <c r="E15097" s="557"/>
      <c r="F15097" s="566"/>
      <c r="G15097" s="566"/>
      <c r="H15097" s="557"/>
      <c r="I15097" s="1297"/>
    </row>
    <row r="15098" spans="1:15" ht="15.75" customHeight="1" x14ac:dyDescent="0.25">
      <c r="A15098" s="47"/>
      <c r="B15098" s="1338"/>
      <c r="C15098" s="1344"/>
      <c r="D15098" s="602"/>
      <c r="E15098" s="602"/>
      <c r="F15098" s="630"/>
      <c r="G15098" s="630"/>
      <c r="H15098" s="602"/>
      <c r="I15098" s="1345"/>
    </row>
    <row r="15099" spans="1:15" ht="15.75" customHeight="1" x14ac:dyDescent="0.25">
      <c r="A15099" s="116"/>
      <c r="B15099" s="196"/>
      <c r="C15099" s="118" t="s">
        <v>58</v>
      </c>
      <c r="D15099" s="121">
        <f>+D15095+D15093+D15092+D15089+D15068+D15066+D15064+D15062+D15060+D15058+D15055+D15053+D15051+D15049+D15047+D15045+D15043+D15030+D15028+D15026+D15024+D15022+D15020+D15018+D15016+D15014+D15011+D15009+D15006+D15004+D15002+D15000+D14998+D14984+D14982+D14981+D14979+D14977+D14975+D14973+D14971+D14969+D14967+D14965+D14963+D14962+D14961</f>
      </c>
      <c r="E15099" s="119"/>
      <c r="F15099" s="1113"/>
      <c r="G15099" s="119"/>
      <c r="H15099" s="120"/>
      <c r="I15099" s="121">
        <f>+I15095+I15093+I15092+I15089+I15068+I15066+I15064+I15062+I15060+I15058+I15055+I15053+I15051+I15049+I15047+I15045+I15043+I15030+I15028+I15026+I15024+I15022+I15020+I15018+I15016+I15014+I15011+I15009+I15006+I15004+I15002+I15000+I14998+I14984+I14982+I14981+I14979+I14977+I14975+I14973+I14971+I14969+I14967+I14965+I14963+I14962+I14961</f>
      </c>
      <c r="J15099" s="6">
        <f>SUM(J14961:J15098)</f>
      </c>
    </row>
    <row r="15100" spans="1:15" ht="15.75" customHeight="1" x14ac:dyDescent="0.25">
      <c r="A15100" s="1114"/>
      <c r="B15100" s="1115"/>
      <c r="C15100" s="1116"/>
      <c r="D15100" s="1117"/>
      <c r="E15100" s="1116"/>
      <c r="F15100" s="1116"/>
      <c r="G15100" s="1116"/>
      <c r="H15100" s="1118"/>
      <c r="I15100" s="897"/>
    </row>
    <row r="15101" spans="1:15" ht="15.75" customHeight="1" x14ac:dyDescent="0.25">
      <c r="A15101" s="1119" t="s">
        <v>72</v>
      </c>
      <c r="B15101" s="1119"/>
      <c r="C15101" s="1119"/>
      <c r="D15101" s="1119"/>
      <c r="E15101" s="1119"/>
      <c r="F15101" s="1119"/>
      <c r="G15101" s="1119"/>
      <c r="H15101" s="1119"/>
    </row>
    <row r="15102" spans="1:15" ht="15.75" customHeight="1" x14ac:dyDescent="0.25">
      <c r="A15102" s="76"/>
      <c r="B15102" s="909"/>
      <c r="C15102" s="909"/>
      <c r="D15102" s="910"/>
      <c r="E15102" s="76" t="s">
        <v>60</v>
      </c>
      <c r="F15102" s="76"/>
      <c r="G15102" s="17"/>
      <c r="H15102" s="25"/>
    </row>
    <row r="15103" spans="1:15" ht="15.75" customHeight="1" x14ac:dyDescent="0.25">
      <c r="A15103" s="76"/>
      <c r="B15103" s="909"/>
      <c r="C15103" s="909"/>
      <c r="D15103" s="910"/>
      <c r="E15103" s="76"/>
      <c r="F15103" s="76"/>
      <c r="G15103" s="17"/>
      <c r="H15103" s="25"/>
    </row>
    <row r="15104" spans="1:15" ht="15.75" customHeight="1" x14ac:dyDescent="0.25">
      <c r="A15104" s="76"/>
      <c r="B15104" s="909"/>
      <c r="C15104" s="909"/>
      <c r="D15104" s="910"/>
      <c r="E15104" s="76" t="s">
        <v>61</v>
      </c>
      <c r="F15104" s="76"/>
      <c r="G15104" s="17"/>
      <c r="H15104" s="25"/>
    </row>
    <row r="15105" spans="4:8" ht="15.75" customHeight="1" x14ac:dyDescent="0.25">
      <c r="D15105" s="9"/>
      <c r="H15105" s="9"/>
    </row>
    <row r="15106" spans="4:8" ht="15.75" customHeight="1" x14ac:dyDescent="0.25">
      <c r="D15106" s="9"/>
      <c r="H15106" s="9"/>
    </row>
    <row r="15107" spans="4:8" ht="15.75" customHeight="1" x14ac:dyDescent="0.25">
      <c r="D15107" s="9"/>
      <c r="H15107" s="9"/>
    </row>
    <row r="15108" spans="4:8" ht="15.75" customHeight="1" x14ac:dyDescent="0.25">
      <c r="D15108" s="9"/>
      <c r="H15108" s="9"/>
    </row>
    <row r="15109" spans="4:8" ht="15.75" customHeight="1" x14ac:dyDescent="0.25">
      <c r="D15109" s="9"/>
      <c r="H15109" s="9"/>
    </row>
    <row r="15110" spans="4:8" ht="15.75" customHeight="1" x14ac:dyDescent="0.25">
      <c r="D15110" s="9"/>
      <c r="H15110" s="9"/>
    </row>
    <row r="15111" spans="4:8" ht="15.75" customHeight="1" x14ac:dyDescent="0.25">
      <c r="D15111" s="9"/>
      <c r="H15111" s="9"/>
    </row>
    <row r="15112" spans="4:8" ht="15.75" customHeight="1" x14ac:dyDescent="0.25">
      <c r="D15112" s="9"/>
      <c r="H15112" s="9"/>
    </row>
    <row r="15113" spans="4:8" ht="15.75" customHeight="1" x14ac:dyDescent="0.25">
      <c r="D15113" s="9"/>
      <c r="H15113" s="9"/>
    </row>
    <row r="15114" spans="4:8" ht="15.75" customHeight="1" x14ac:dyDescent="0.25">
      <c r="D15114" s="9"/>
      <c r="H15114" s="9"/>
    </row>
    <row r="15115" spans="4:8" ht="15.75" customHeight="1" x14ac:dyDescent="0.25">
      <c r="D15115" s="9"/>
      <c r="H15115" s="9"/>
    </row>
    <row r="15116" spans="4:8" ht="15.75" customHeight="1" x14ac:dyDescent="0.25">
      <c r="D15116" s="9"/>
      <c r="H15116" s="9"/>
    </row>
    <row r="15117" spans="4:8" ht="15.75" customHeight="1" x14ac:dyDescent="0.25">
      <c r="D15117" s="9"/>
      <c r="H15117" s="9"/>
    </row>
    <row r="15118" spans="4:8" ht="15.75" customHeight="1" x14ac:dyDescent="0.25">
      <c r="D15118" s="9"/>
      <c r="H15118" s="9"/>
    </row>
    <row r="15119" spans="4:8" ht="15.75" customHeight="1" x14ac:dyDescent="0.25">
      <c r="D15119" s="9"/>
      <c r="H15119" s="9"/>
    </row>
    <row r="15120" spans="4:8" ht="15.75" customHeight="1" x14ac:dyDescent="0.25">
      <c r="D15120" s="9"/>
      <c r="H15120" s="9"/>
    </row>
    <row r="15121" spans="1:9" ht="15.75" customHeight="1" x14ac:dyDescent="0.25">
      <c r="D15121" s="9"/>
      <c r="H15121" s="9"/>
    </row>
    <row r="15122" spans="1:9" ht="15.75" customHeight="1" x14ac:dyDescent="0.25">
      <c r="D15122" s="9"/>
      <c r="H15122" s="9"/>
    </row>
    <row r="15123" spans="1:9" ht="15.75" customHeight="1" x14ac:dyDescent="0.25">
      <c r="D15123" s="9"/>
      <c r="H15123" s="9"/>
    </row>
    <row r="15124" spans="1:9" ht="15.75" customHeight="1" x14ac:dyDescent="0.25">
      <c r="D15124" s="9"/>
      <c r="H15124" s="9"/>
    </row>
    <row r="15125" spans="1:9" ht="15.75" customHeight="1" x14ac:dyDescent="0.25">
      <c r="D15125" s="9"/>
      <c r="H15125" s="9"/>
    </row>
    <row r="15126" spans="1:9" ht="15.75" customHeight="1" x14ac:dyDescent="0.25">
      <c r="A15126" s="36" t="s">
        <v>21</v>
      </c>
      <c r="B15126" s="36"/>
      <c r="C15126" s="36"/>
      <c r="D15126" s="36"/>
      <c r="E15126" s="36"/>
      <c r="F15126" s="36"/>
      <c r="G15126" s="36"/>
      <c r="H15126" s="36"/>
      <c r="I15126" s="36"/>
    </row>
    <row r="15127" spans="1:9" ht="15.75" customHeight="1" x14ac:dyDescent="0.25">
      <c r="A15127" s="17" t="s">
        <v>28</v>
      </c>
      <c r="B15127" s="17"/>
      <c r="C15127" s="17"/>
      <c r="D15127" s="18"/>
      <c r="E15127" s="17"/>
      <c r="H15127" s="9"/>
    </row>
    <row r="15128" spans="1:9" ht="15.75" customHeight="1" x14ac:dyDescent="0.3">
      <c r="A15128" s="17" t="inlineStr">
        <is>
          <t>Dealer-004</t>
        </is>
      </c>
      <c r="B15128" s="87"/>
      <c r="C15128" s="17"/>
      <c r="D15128" s="18"/>
      <c r="E15128" s="17"/>
      <c r="G15128" s="19" t="s">
        <v>24</v>
      </c>
      <c r="H15128" s="21" t="s">
        <v>1699</v>
      </c>
    </row>
    <row r="15129" spans="1:9" ht="15.75" customHeight="1" x14ac:dyDescent="0.3">
      <c r="A15129" s="17" t="inlineStr">
        <is>
          <t>Address line (redacted)</t>
        </is>
      </c>
      <c r="B15129" s="87"/>
      <c r="C15129" s="1128"/>
      <c r="D15129" s="1128"/>
      <c r="E15129" s="1128"/>
      <c r="G15129" s="19" t="s">
        <v>29</v>
      </c>
      <c r="H15129" s="17" t="s">
        <v>1700</v>
      </c>
    </row>
    <row r="15130" spans="1:9" ht="15.75" customHeight="1" x14ac:dyDescent="0.3">
      <c r="A15130" s="17" t="inlineStr">
        <is>
          <t>Address line (redacted)</t>
        </is>
      </c>
      <c r="B15130" s="87"/>
      <c r="C15130" s="1128"/>
      <c r="D15130" s="1128"/>
      <c r="E15130" s="1128"/>
      <c r="F15130" s="18"/>
      <c r="G15130" s="17"/>
      <c r="H15130" s="25"/>
    </row>
    <row r="15131" spans="1:9" ht="15.75" customHeight="1" x14ac:dyDescent="0.25">
      <c r="C15131" s="1128"/>
      <c r="D15131" s="1128"/>
      <c r="E15131" s="1128"/>
      <c r="F15131" s="18"/>
      <c r="G15131" s="17"/>
      <c r="H15131" s="25"/>
    </row>
    <row r="15132" spans="1:9" ht="15.75" customHeight="1" x14ac:dyDescent="0.25">
      <c r="A15132" s="17" t="s">
        <v>34</v>
      </c>
      <c r="B15132" s="17"/>
      <c r="C15132" s="17"/>
      <c r="D15132" s="18"/>
      <c r="E15132" s="17"/>
      <c r="F15132" s="18"/>
      <c r="G15132" s="17"/>
      <c r="H15132" s="25"/>
    </row>
    <row r="15133" spans="1:9" ht="15.75" customHeight="1" x14ac:dyDescent="0.25">
      <c r="A15133" s="17" t="s">
        <v>35</v>
      </c>
      <c r="B15133" s="17"/>
      <c r="C15133" s="17"/>
      <c r="D15133" s="18"/>
      <c r="E15133" s="17"/>
      <c r="F15133" s="18"/>
      <c r="G15133" s="17"/>
      <c r="H15133" s="25"/>
    </row>
    <row r="15134" spans="1:9" ht="15.75" customHeight="1" x14ac:dyDescent="0.25">
      <c r="A15134" s="17" t="s">
        <v>36</v>
      </c>
      <c r="B15134" s="17"/>
      <c r="C15134" s="17"/>
      <c r="D15134" s="18"/>
      <c r="E15134" s="17"/>
      <c r="F15134" s="18"/>
      <c r="G15134" s="17"/>
      <c r="H15134" s="25"/>
    </row>
    <row r="15135" spans="1:9" ht="15.75" customHeight="1" x14ac:dyDescent="0.25">
      <c r="A15135" s="1204" t="s">
        <v>37</v>
      </c>
      <c r="B15135" s="1205" t="s">
        <v>38</v>
      </c>
      <c r="C15135" s="1205" t="s">
        <v>2224</v>
      </c>
      <c r="D15135" s="1206" t="s">
        <v>39</v>
      </c>
      <c r="E15135" s="1207" t="s">
        <v>2330</v>
      </c>
      <c r="F15135" s="1205" t="s">
        <v>2077</v>
      </c>
      <c r="G15135" s="1208" t="s">
        <v>41</v>
      </c>
      <c r="H15135" s="1205" t="s">
        <v>42</v>
      </c>
      <c r="I15135" s="1209" t="s">
        <v>43</v>
      </c>
    </row>
    <row r="15136" spans="1:9" ht="15.75" customHeight="1" x14ac:dyDescent="0.25">
      <c r="A15136" s="524"/>
      <c r="B15136" s="1030" t="s">
        <v>44</v>
      </c>
      <c r="C15136" s="1030"/>
      <c r="D15136" s="106"/>
      <c r="E15136" s="106"/>
      <c r="F15136" s="525"/>
      <c r="G15136" s="649"/>
      <c r="H15136" s="655"/>
      <c r="I15136" s="725"/>
    </row>
    <row r="15137" spans="1:14" ht="15.75" customHeight="1" x14ac:dyDescent="0.25">
      <c r="A15137" s="47">
        <v>1</v>
      </c>
      <c r="B15137" s="1277" t="s">
        <v>172</v>
      </c>
      <c r="C15137" s="323" t="s">
        <v>394</v>
      </c>
      <c r="D15137" s="194">
        <v>5</v>
      </c>
      <c r="E15137" s="194">
        <v>5</v>
      </c>
      <c r="F15137" s="1125" t="s">
        <v>2079</v>
      </c>
      <c r="G15137" s="566">
        <v>21</v>
      </c>
      <c r="H15137" s="194">
        <v>1</v>
      </c>
      <c r="I15137" s="81">
        <f>+H15137*G15137</f>
      </c>
      <c r="J15137" s="6">
        <f>+H15137*G15137</f>
      </c>
    </row>
    <row r="15138" spans="1:14" ht="15.75" customHeight="1" x14ac:dyDescent="0.25">
      <c r="A15138" s="47"/>
      <c r="B15138" s="1277" t="s">
        <v>172</v>
      </c>
      <c r="C15138" s="323" t="s">
        <v>394</v>
      </c>
      <c r="D15138" s="194"/>
      <c r="E15138" s="194"/>
      <c r="F15138" s="542"/>
      <c r="G15138" s="566">
        <v>4</v>
      </c>
      <c r="H15138" s="540" t="s">
        <v>571</v>
      </c>
      <c r="I15138" s="81"/>
    </row>
    <row r="15139" spans="1:14" ht="15.75" customHeight="1" x14ac:dyDescent="0.25">
      <c r="A15139" s="47">
        <v>2</v>
      </c>
      <c r="B15139" s="1277" t="s">
        <v>179</v>
      </c>
      <c r="C15139" s="323" t="s">
        <v>401</v>
      </c>
      <c r="D15139" s="1346" t="s">
        <v>2331</v>
      </c>
      <c r="E15139" s="194">
        <v>5</v>
      </c>
      <c r="F15139" s="1125" t="s">
        <v>2306</v>
      </c>
      <c r="G15139" s="566">
        <v>10.6</v>
      </c>
      <c r="H15139" s="194">
        <v>1</v>
      </c>
      <c r="I15139" s="81">
        <f>+H15139*G15139</f>
      </c>
      <c r="J15139" s="6">
        <f>+H15139*G15139</f>
      </c>
      <c r="K15139" s="6">
        <v>12</v>
      </c>
      <c r="L15139" s="6">
        <v>1.4</v>
      </c>
      <c r="M15139" s="6">
        <v>10.6</v>
      </c>
      <c r="N15139" s="6">
        <f>+M15139+L15139</f>
      </c>
    </row>
    <row r="15140" spans="1:14" ht="15.75" customHeight="1" x14ac:dyDescent="0.25">
      <c r="A15140" s="47"/>
      <c r="B15140" s="1277" t="s">
        <v>179</v>
      </c>
      <c r="C15140" s="323" t="s">
        <v>401</v>
      </c>
      <c r="D15140" s="194"/>
      <c r="E15140" s="194"/>
      <c r="F15140" s="542"/>
      <c r="G15140" s="566">
        <v>1.4</v>
      </c>
      <c r="H15140" s="540" t="s">
        <v>571</v>
      </c>
      <c r="I15140" s="81"/>
      <c r="K15140" s="6">
        <f>+G15140/G15139*100</f>
      </c>
      <c r="M15140" s="6">
        <f>+L15139/M15139*100</f>
      </c>
    </row>
    <row r="15141" spans="1:14" ht="15.75" customHeight="1" x14ac:dyDescent="0.25">
      <c r="A15141" s="47"/>
      <c r="B15141" s="1262" t="s">
        <v>2332</v>
      </c>
      <c r="C15141" s="1262"/>
      <c r="D15141" s="194"/>
      <c r="E15141" s="194"/>
      <c r="F15141" s="50"/>
      <c r="G15141" s="566"/>
      <c r="H15141" s="557"/>
      <c r="I15141" s="81"/>
    </row>
    <row r="15142" spans="1:14" ht="15.75" customHeight="1" x14ac:dyDescent="0.25">
      <c r="A15142" s="47">
        <v>3</v>
      </c>
      <c r="B15142" s="1277" t="s">
        <v>172</v>
      </c>
      <c r="C15142" s="211" t="s">
        <v>408</v>
      </c>
      <c r="D15142" s="194">
        <v>5</v>
      </c>
      <c r="E15142" s="194">
        <v>5</v>
      </c>
      <c r="F15142" s="842" t="s">
        <v>2333</v>
      </c>
      <c r="G15142" s="566">
        <v>20.65</v>
      </c>
      <c r="H15142" s="557">
        <v>1</v>
      </c>
      <c r="I15142" s="81">
        <f>+H15142*G15142</f>
      </c>
      <c r="J15142" s="6">
        <f>+H15142*G15142</f>
      </c>
    </row>
    <row r="15143" spans="1:14" ht="15.75" customHeight="1" x14ac:dyDescent="0.25">
      <c r="A15143" s="47"/>
      <c r="B15143" s="1277" t="s">
        <v>172</v>
      </c>
      <c r="C15143" s="211" t="s">
        <v>408</v>
      </c>
      <c r="D15143" s="194"/>
      <c r="E15143" s="194"/>
      <c r="F15143" s="842"/>
      <c r="G15143" s="566">
        <v>4.3499999999999996</v>
      </c>
      <c r="H15143" s="540" t="s">
        <v>571</v>
      </c>
      <c r="I15143" s="81"/>
    </row>
    <row r="15144" spans="1:14" ht="15.75" customHeight="1" x14ac:dyDescent="0.25">
      <c r="A15144" s="47">
        <v>4</v>
      </c>
      <c r="B15144" s="1277" t="s">
        <v>334</v>
      </c>
      <c r="C15144" s="211" t="s">
        <v>395</v>
      </c>
      <c r="D15144" s="194">
        <v>5</v>
      </c>
      <c r="E15144" s="194">
        <v>5</v>
      </c>
      <c r="F15144" s="842" t="s">
        <v>2333</v>
      </c>
      <c r="G15144" s="566">
        <v>20.65</v>
      </c>
      <c r="H15144" s="557">
        <v>1</v>
      </c>
      <c r="I15144" s="81">
        <f>+H15144*G15144</f>
      </c>
      <c r="J15144" s="6">
        <f>+H15144*G15144</f>
      </c>
    </row>
    <row r="15145" spans="1:14" ht="15.75" customHeight="1" x14ac:dyDescent="0.25">
      <c r="A15145" s="47"/>
      <c r="B15145" s="1277" t="s">
        <v>334</v>
      </c>
      <c r="C15145" s="211" t="s">
        <v>395</v>
      </c>
      <c r="D15145" s="194"/>
      <c r="E15145" s="194"/>
      <c r="F15145" s="842"/>
      <c r="G15145" s="566">
        <v>4.3499999999999996</v>
      </c>
      <c r="H15145" s="540" t="s">
        <v>571</v>
      </c>
      <c r="I15145" s="81"/>
    </row>
    <row r="15146" spans="1:14" ht="15.75" customHeight="1" x14ac:dyDescent="0.25">
      <c r="A15146" s="47"/>
      <c r="B15146" s="1262" t="s">
        <v>599</v>
      </c>
      <c r="C15146" s="1262"/>
      <c r="D15146" s="194"/>
      <c r="E15146" s="194"/>
      <c r="F15146" s="50"/>
      <c r="G15146" s="50"/>
      <c r="H15146" s="542"/>
      <c r="I15146" s="81"/>
    </row>
    <row r="15147" spans="1:14" ht="15.75" customHeight="1" x14ac:dyDescent="0.25">
      <c r="A15147" s="47">
        <v>5</v>
      </c>
      <c r="B15147" s="325" t="s">
        <v>221</v>
      </c>
      <c r="C15147" s="479" t="s">
        <v>423</v>
      </c>
      <c r="D15147" s="608">
        <v>4</v>
      </c>
      <c r="E15147" s="608">
        <v>6</v>
      </c>
      <c r="F15147" s="1263" t="s">
        <v>2189</v>
      </c>
      <c r="G15147" s="566">
        <v>23</v>
      </c>
      <c r="H15147" s="557">
        <v>1</v>
      </c>
      <c r="I15147" s="81">
        <f>+H15147*G15147</f>
      </c>
      <c r="J15147" s="6">
        <f>+H15147*G15147</f>
      </c>
    </row>
    <row r="15148" spans="1:14" ht="15.75" customHeight="1" x14ac:dyDescent="0.25">
      <c r="A15148" s="47"/>
      <c r="B15148" s="325" t="s">
        <v>221</v>
      </c>
      <c r="C15148" s="479" t="s">
        <v>423</v>
      </c>
      <c r="D15148" s="608"/>
      <c r="E15148" s="608"/>
      <c r="F15148" s="566"/>
      <c r="G15148" s="566">
        <v>1</v>
      </c>
      <c r="H15148" s="406" t="s">
        <v>571</v>
      </c>
      <c r="I15148" s="1297"/>
    </row>
    <row r="15149" spans="1:14" ht="15.75" customHeight="1" x14ac:dyDescent="0.25">
      <c r="A15149" s="47">
        <v>6</v>
      </c>
      <c r="B15149" s="1293" t="s">
        <v>172</v>
      </c>
      <c r="C15149" s="479" t="s">
        <v>453</v>
      </c>
      <c r="D15149" s="608">
        <v>4</v>
      </c>
      <c r="E15149" s="608">
        <v>6</v>
      </c>
      <c r="F15149" s="1263" t="s">
        <v>2189</v>
      </c>
      <c r="G15149" s="566">
        <v>23</v>
      </c>
      <c r="H15149" s="557">
        <v>1</v>
      </c>
      <c r="I15149" s="81">
        <f>+H15149*G15149</f>
      </c>
      <c r="J15149" s="6">
        <f>+H15149*G15149</f>
      </c>
    </row>
    <row r="15150" spans="1:14" ht="15.75" customHeight="1" x14ac:dyDescent="0.25">
      <c r="A15150" s="47"/>
      <c r="B15150" s="1293" t="s">
        <v>172</v>
      </c>
      <c r="C15150" s="479" t="s">
        <v>453</v>
      </c>
      <c r="D15150" s="608"/>
      <c r="E15150" s="608"/>
      <c r="F15150" s="50"/>
      <c r="G15150" s="566">
        <v>1</v>
      </c>
      <c r="H15150" s="406" t="s">
        <v>571</v>
      </c>
      <c r="I15150" s="1297"/>
    </row>
    <row r="15151" spans="1:14" ht="15.75" customHeight="1" x14ac:dyDescent="0.25">
      <c r="A15151" s="1313">
        <v>7</v>
      </c>
      <c r="B15151" s="1293" t="s">
        <v>176</v>
      </c>
      <c r="C15151" s="479" t="s">
        <v>455</v>
      </c>
      <c r="D15151" s="557">
        <v>4</v>
      </c>
      <c r="E15151" s="557">
        <v>6</v>
      </c>
      <c r="F15151" s="1263" t="s">
        <v>2189</v>
      </c>
      <c r="G15151" s="566">
        <v>23</v>
      </c>
      <c r="H15151" s="557">
        <v>1</v>
      </c>
      <c r="I15151" s="81">
        <f>+H15151*G15151</f>
      </c>
      <c r="J15151" s="6">
        <f>+H15151*G15151</f>
      </c>
    </row>
    <row r="15152" spans="1:14" ht="15.75" customHeight="1" x14ac:dyDescent="0.25">
      <c r="A15152" s="1313"/>
      <c r="B15152" s="1293" t="s">
        <v>176</v>
      </c>
      <c r="C15152" s="479" t="s">
        <v>455</v>
      </c>
      <c r="D15152" s="557"/>
      <c r="E15152" s="557"/>
      <c r="F15152" s="50"/>
      <c r="G15152" s="566">
        <v>1</v>
      </c>
      <c r="H15152" s="406" t="s">
        <v>571</v>
      </c>
      <c r="I15152" s="1297"/>
    </row>
    <row r="15153" spans="1:10" ht="15.75" customHeight="1" x14ac:dyDescent="0.25">
      <c r="A15153" s="47"/>
      <c r="B15153" s="1262" t="s">
        <v>2334</v>
      </c>
      <c r="C15153" s="1262"/>
      <c r="D15153" s="557"/>
      <c r="E15153" s="557"/>
      <c r="F15153" s="50"/>
      <c r="G15153" s="566"/>
      <c r="H15153" s="557"/>
      <c r="I15153" s="1297"/>
    </row>
    <row r="15154" spans="1:10" ht="15" customHeight="1" x14ac:dyDescent="0.25">
      <c r="A15154" s="47">
        <v>8</v>
      </c>
      <c r="B15154" s="1277" t="s">
        <v>605</v>
      </c>
      <c r="C15154" s="1071" t="s">
        <v>2327</v>
      </c>
      <c r="D15154" s="360" t="s">
        <v>2335</v>
      </c>
      <c r="E15154" s="608">
        <v>4</v>
      </c>
      <c r="F15154" s="842" t="s">
        <v>2328</v>
      </c>
      <c r="G15154" s="566">
        <v>22.75</v>
      </c>
      <c r="H15154" s="557">
        <v>1</v>
      </c>
      <c r="I15154" s="81">
        <f>+H15154*G15154</f>
      </c>
      <c r="J15154" s="6">
        <f>+H15154*G15154</f>
      </c>
    </row>
    <row r="15155" spans="1:10" ht="15.75" customHeight="1" x14ac:dyDescent="0.25">
      <c r="A15155" s="47"/>
      <c r="B15155" s="1277" t="s">
        <v>605</v>
      </c>
      <c r="C15155" s="1071" t="s">
        <v>2327</v>
      </c>
      <c r="D15155" s="367"/>
      <c r="E15155" s="608"/>
      <c r="F15155" s="566"/>
      <c r="G15155" s="566">
        <v>3.25</v>
      </c>
      <c r="H15155" s="406" t="s">
        <v>571</v>
      </c>
      <c r="I15155" s="1297"/>
    </row>
    <row r="15156" spans="1:10" ht="15.75" customHeight="1" x14ac:dyDescent="0.25">
      <c r="A15156" s="47"/>
      <c r="B15156" s="1338"/>
      <c r="C15156" s="1338"/>
      <c r="D15156" s="557"/>
      <c r="E15156" s="557"/>
      <c r="F15156" s="566"/>
      <c r="G15156" s="566"/>
      <c r="H15156" s="557"/>
      <c r="I15156" s="1297"/>
    </row>
    <row r="15157" spans="1:10" ht="15.75" customHeight="1" x14ac:dyDescent="0.25">
      <c r="A15157" s="47"/>
      <c r="B15157" s="1338"/>
      <c r="C15157" s="1338"/>
      <c r="D15157" s="557"/>
      <c r="E15157" s="557"/>
      <c r="F15157" s="566"/>
      <c r="G15157" s="566"/>
      <c r="H15157" s="557"/>
      <c r="I15157" s="1297"/>
    </row>
    <row r="15158" spans="1:10" ht="15.75" customHeight="1" x14ac:dyDescent="0.25">
      <c r="A15158" s="47"/>
      <c r="B15158" s="1338"/>
      <c r="C15158" s="1338"/>
      <c r="D15158" s="557"/>
      <c r="E15158" s="557"/>
      <c r="F15158" s="566"/>
      <c r="G15158" s="566"/>
      <c r="H15158" s="557"/>
      <c r="I15158" s="1297"/>
    </row>
    <row r="15159" spans="1:10" ht="15.75" customHeight="1" x14ac:dyDescent="0.25">
      <c r="A15159" s="47"/>
      <c r="B15159" s="1338"/>
      <c r="C15159" s="1338"/>
      <c r="D15159" s="557"/>
      <c r="E15159" s="557"/>
      <c r="F15159" s="566"/>
      <c r="G15159" s="566"/>
      <c r="H15159" s="557"/>
      <c r="I15159" s="1297"/>
    </row>
    <row r="15160" spans="1:10" ht="15.75" customHeight="1" x14ac:dyDescent="0.25">
      <c r="A15160" s="47"/>
      <c r="B15160" s="1338"/>
      <c r="C15160" s="1344"/>
      <c r="D15160" s="602"/>
      <c r="E15160" s="602"/>
      <c r="F15160" s="630"/>
      <c r="G15160" s="630"/>
      <c r="H15160" s="602"/>
      <c r="I15160" s="1345"/>
    </row>
    <row r="15161" spans="1:10" ht="15.75" customHeight="1" x14ac:dyDescent="0.25">
      <c r="A15161" s="116"/>
      <c r="B15161" s="117"/>
      <c r="C15161" s="118" t="s">
        <v>58</v>
      </c>
      <c r="D15161" s="121"/>
      <c r="E15161" s="119"/>
      <c r="F15161" s="1113"/>
      <c r="G15161" s="119"/>
      <c r="H15161" s="120"/>
      <c r="I15161" s="121">
        <f t="shared" ref="I15161:J15161" si="520">SUM(I15137:I15160)</f>
      </c>
      <c r="J15161" s="6">
        <f t="shared" si="520"/>
      </c>
    </row>
    <row r="15162" spans="1:10" ht="15.75" customHeight="1" x14ac:dyDescent="0.25">
      <c r="A15162" s="1114"/>
      <c r="B15162" s="1115"/>
      <c r="C15162" s="1116"/>
      <c r="D15162" s="1117"/>
      <c r="E15162" s="1116"/>
      <c r="F15162" s="1116"/>
      <c r="G15162" s="1116"/>
      <c r="H15162" s="1118"/>
      <c r="I15162" s="897"/>
    </row>
    <row r="15163" spans="1:10" ht="15.75" customHeight="1" x14ac:dyDescent="0.25">
      <c r="A15163" s="1119" t="s">
        <v>72</v>
      </c>
      <c r="B15163" s="1119"/>
      <c r="C15163" s="1119"/>
      <c r="D15163" s="1119"/>
      <c r="E15163" s="1119"/>
      <c r="F15163" s="1119"/>
      <c r="G15163" s="1119"/>
      <c r="H15163" s="1119"/>
    </row>
    <row r="15164" spans="1:10" ht="15.75" customHeight="1" x14ac:dyDescent="0.25">
      <c r="A15164" s="76"/>
      <c r="B15164" s="909"/>
      <c r="C15164" s="909"/>
      <c r="D15164" s="910"/>
      <c r="E15164" s="76" t="s">
        <v>60</v>
      </c>
      <c r="F15164" s="76"/>
      <c r="G15164" s="17"/>
      <c r="H15164" s="25"/>
    </row>
    <row r="15165" spans="1:10" ht="15.75" customHeight="1" x14ac:dyDescent="0.25">
      <c r="A15165" s="76"/>
      <c r="B15165" s="909"/>
      <c r="C15165" s="909"/>
      <c r="D15165" s="910"/>
      <c r="E15165" s="76"/>
      <c r="F15165" s="76"/>
      <c r="G15165" s="17"/>
      <c r="H15165" s="25"/>
    </row>
    <row r="15166" spans="1:10" ht="15.75" customHeight="1" x14ac:dyDescent="0.25">
      <c r="A15166" s="76"/>
      <c r="B15166" s="909"/>
      <c r="C15166" s="909"/>
      <c r="D15166" s="910"/>
      <c r="E15166" s="76" t="s">
        <v>61</v>
      </c>
      <c r="F15166" s="76"/>
      <c r="G15166" s="17"/>
      <c r="H15166" s="25"/>
    </row>
    <row r="15167" spans="1:10" ht="15.75" customHeight="1" x14ac:dyDescent="0.25">
      <c r="D15167" s="9"/>
      <c r="H15167" s="9"/>
    </row>
    <row r="15168" spans="1:10" ht="15.75" customHeight="1" x14ac:dyDescent="0.25">
      <c r="D15168" s="9"/>
      <c r="H15168" s="9"/>
    </row>
    <row r="15169" spans="1:9" ht="15.75" customHeight="1" x14ac:dyDescent="0.25">
      <c r="A15169" s="36" t="s">
        <v>21</v>
      </c>
      <c r="B15169" s="36"/>
      <c r="C15169" s="36"/>
      <c r="D15169" s="36"/>
      <c r="E15169" s="36"/>
      <c r="F15169" s="36"/>
      <c r="G15169" s="36"/>
      <c r="H15169" s="36"/>
      <c r="I15169" s="36"/>
    </row>
    <row r="15170" spans="1:9" ht="15.75" customHeight="1" x14ac:dyDescent="0.25">
      <c r="A15170" s="17" t="s">
        <v>28</v>
      </c>
      <c r="B15170" s="17"/>
      <c r="C15170" s="17"/>
      <c r="D15170" s="18"/>
      <c r="E15170" s="17"/>
      <c r="H15170" s="9"/>
    </row>
    <row r="15171" spans="1:9" ht="15.75" customHeight="1" x14ac:dyDescent="0.3">
      <c r="A15171" s="17" t="inlineStr">
        <is>
          <t>Dealer-004</t>
        </is>
      </c>
      <c r="B15171" s="87"/>
      <c r="C15171" s="17"/>
      <c r="D15171" s="18"/>
      <c r="E15171" s="17"/>
      <c r="G15171" s="19" t="s">
        <v>24</v>
      </c>
      <c r="H15171" s="21" t="s">
        <v>750</v>
      </c>
    </row>
    <row r="15172" spans="1:9" ht="15.75" customHeight="1" x14ac:dyDescent="0.3">
      <c r="A15172" s="17" t="inlineStr">
        <is>
          <t>Address line (redacted)</t>
        </is>
      </c>
      <c r="B15172" s="87"/>
      <c r="C15172" s="1128"/>
      <c r="D15172" s="1128"/>
      <c r="E15172" s="1128"/>
      <c r="G15172" s="19" t="s">
        <v>29</v>
      </c>
      <c r="H15172" s="17" t="s">
        <v>1774</v>
      </c>
    </row>
    <row r="15173" spans="1:9" ht="15.75" customHeight="1" x14ac:dyDescent="0.3">
      <c r="A15173" s="17" t="inlineStr">
        <is>
          <t>Address line (redacted)</t>
        </is>
      </c>
      <c r="B15173" s="87"/>
      <c r="C15173" s="1128"/>
      <c r="D15173" s="1128"/>
      <c r="E15173" s="1128"/>
      <c r="F15173" s="18"/>
      <c r="G15173" s="17"/>
      <c r="H15173" s="25"/>
    </row>
    <row r="15174" spans="1:9" ht="15.75" customHeight="1" x14ac:dyDescent="0.25">
      <c r="C15174" s="1128"/>
      <c r="D15174" s="1128"/>
      <c r="E15174" s="1128"/>
      <c r="F15174" s="18"/>
      <c r="G15174" s="17"/>
      <c r="H15174" s="25"/>
    </row>
    <row r="15175" spans="1:9" ht="15.75" customHeight="1" x14ac:dyDescent="0.25">
      <c r="A15175" s="17" t="s">
        <v>34</v>
      </c>
      <c r="B15175" s="17"/>
      <c r="C15175" s="17"/>
      <c r="D15175" s="18"/>
      <c r="E15175" s="17"/>
      <c r="F15175" s="18"/>
      <c r="G15175" s="17"/>
      <c r="H15175" s="25"/>
    </row>
    <row r="15176" spans="1:9" ht="15.75" customHeight="1" x14ac:dyDescent="0.25">
      <c r="A15176" s="17" t="s">
        <v>35</v>
      </c>
      <c r="B15176" s="17"/>
      <c r="C15176" s="17"/>
      <c r="D15176" s="18"/>
      <c r="E15176" s="17"/>
      <c r="F15176" s="18"/>
      <c r="G15176" s="17"/>
      <c r="H15176" s="25"/>
    </row>
    <row r="15177" spans="1:9" ht="15.75" customHeight="1" x14ac:dyDescent="0.25">
      <c r="A15177" s="17" t="s">
        <v>36</v>
      </c>
      <c r="B15177" s="17"/>
      <c r="C15177" s="17"/>
      <c r="D15177" s="18"/>
      <c r="E15177" s="17"/>
      <c r="F15177" s="18"/>
      <c r="G15177" s="17"/>
      <c r="H15177" s="25"/>
    </row>
    <row r="15178" spans="1:9" ht="15.75" customHeight="1" x14ac:dyDescent="0.25">
      <c r="A15178" s="1204" t="s">
        <v>37</v>
      </c>
      <c r="B15178" s="1205" t="s">
        <v>38</v>
      </c>
      <c r="C15178" s="1205" t="s">
        <v>2224</v>
      </c>
      <c r="D15178" s="1206" t="s">
        <v>39</v>
      </c>
      <c r="E15178" s="1207" t="s">
        <v>2330</v>
      </c>
      <c r="F15178" s="1205" t="s">
        <v>2077</v>
      </c>
      <c r="G15178" s="1208" t="s">
        <v>41</v>
      </c>
      <c r="H15178" s="1205" t="s">
        <v>42</v>
      </c>
      <c r="I15178" s="1209" t="s">
        <v>43</v>
      </c>
    </row>
    <row r="15179" spans="1:9" ht="15.75" customHeight="1" x14ac:dyDescent="0.25">
      <c r="A15179" s="47"/>
      <c r="B15179" s="1262" t="s">
        <v>599</v>
      </c>
      <c r="C15179" s="1262"/>
      <c r="D15179" s="194"/>
      <c r="E15179" s="194"/>
      <c r="F15179" s="50"/>
      <c r="G15179" s="50"/>
      <c r="H15179" s="542"/>
      <c r="I15179" s="81"/>
    </row>
    <row r="15180" spans="1:9" ht="15.75" customHeight="1" x14ac:dyDescent="0.25">
      <c r="A15180" s="47">
        <v>1</v>
      </c>
      <c r="B15180" s="325" t="s">
        <v>591</v>
      </c>
      <c r="C15180" s="429" t="s">
        <v>438</v>
      </c>
      <c r="D15180" s="608">
        <v>4</v>
      </c>
      <c r="E15180" s="608">
        <v>6</v>
      </c>
      <c r="F15180" s="1263" t="s">
        <v>2189</v>
      </c>
      <c r="G15180" s="566">
        <v>23</v>
      </c>
      <c r="H15180" s="557">
        <v>1</v>
      </c>
      <c r="I15180" s="81">
        <f>+H15180*G15180</f>
      </c>
    </row>
    <row r="15181" spans="1:9" ht="15.75" customHeight="1" x14ac:dyDescent="0.25">
      <c r="A15181" s="47"/>
      <c r="B15181" s="325" t="s">
        <v>591</v>
      </c>
      <c r="C15181" s="429" t="s">
        <v>438</v>
      </c>
      <c r="D15181" s="608"/>
      <c r="E15181" s="608"/>
      <c r="F15181" s="566"/>
      <c r="G15181" s="566">
        <v>1</v>
      </c>
      <c r="H15181" s="406" t="s">
        <v>571</v>
      </c>
      <c r="I15181" s="1297"/>
    </row>
    <row r="15182" spans="1:9" ht="15.75" customHeight="1" x14ac:dyDescent="0.25">
      <c r="A15182" s="47">
        <v>2</v>
      </c>
      <c r="B15182" s="1347" t="s">
        <v>2191</v>
      </c>
      <c r="C15182" s="479" t="s">
        <v>431</v>
      </c>
      <c r="D15182" s="608">
        <v>4</v>
      </c>
      <c r="E15182" s="608">
        <v>6</v>
      </c>
      <c r="F15182" s="1263" t="s">
        <v>2189</v>
      </c>
      <c r="G15182" s="566">
        <v>23</v>
      </c>
      <c r="H15182" s="557">
        <v>1</v>
      </c>
      <c r="I15182" s="81">
        <f>+H15182*G15182</f>
      </c>
    </row>
    <row r="15183" spans="1:9" ht="15.75" customHeight="1" x14ac:dyDescent="0.25">
      <c r="A15183" s="47"/>
      <c r="B15183" s="1347" t="s">
        <v>2191</v>
      </c>
      <c r="C15183" s="479" t="s">
        <v>431</v>
      </c>
      <c r="D15183" s="608"/>
      <c r="E15183" s="608"/>
      <c r="F15183" s="566"/>
      <c r="G15183" s="566">
        <v>1</v>
      </c>
      <c r="H15183" s="406" t="s">
        <v>571</v>
      </c>
      <c r="I15183" s="1297"/>
    </row>
    <row r="15184" spans="1:9" ht="15.75" customHeight="1" x14ac:dyDescent="0.25">
      <c r="A15184" s="47">
        <v>3</v>
      </c>
      <c r="B15184" s="325" t="s">
        <v>261</v>
      </c>
      <c r="C15184" s="429" t="s">
        <v>460</v>
      </c>
      <c r="D15184" s="608">
        <v>4</v>
      </c>
      <c r="E15184" s="608">
        <v>6</v>
      </c>
      <c r="F15184" s="1263" t="s">
        <v>2189</v>
      </c>
      <c r="G15184" s="566">
        <v>23</v>
      </c>
      <c r="H15184" s="557">
        <v>1</v>
      </c>
      <c r="I15184" s="81">
        <f>+H15184*G15184</f>
      </c>
    </row>
    <row r="15185" spans="1:9" ht="15.75" customHeight="1" x14ac:dyDescent="0.25">
      <c r="A15185" s="47"/>
      <c r="B15185" s="325" t="s">
        <v>261</v>
      </c>
      <c r="C15185" s="429" t="s">
        <v>460</v>
      </c>
      <c r="D15185" s="608"/>
      <c r="E15185" s="608"/>
      <c r="F15185" s="566"/>
      <c r="G15185" s="566">
        <v>1</v>
      </c>
      <c r="H15185" s="406" t="s">
        <v>571</v>
      </c>
      <c r="I15185" s="1297"/>
    </row>
    <row r="15186" spans="1:9" ht="15.75" customHeight="1" x14ac:dyDescent="0.25">
      <c r="A15186" s="47"/>
      <c r="B15186" s="1262" t="s">
        <v>572</v>
      </c>
      <c r="C15186" s="1262"/>
      <c r="D15186" s="557"/>
      <c r="E15186" s="557"/>
      <c r="F15186" s="566"/>
      <c r="G15186" s="566"/>
      <c r="H15186" s="557"/>
      <c r="I15186" s="1297"/>
    </row>
    <row r="15187" spans="1:9" ht="15.75" customHeight="1" x14ac:dyDescent="0.25">
      <c r="A15187" s="47">
        <v>4</v>
      </c>
      <c r="B15187" s="1338" t="s">
        <v>1165</v>
      </c>
      <c r="C15187" s="1338"/>
      <c r="D15187" s="557">
        <v>2</v>
      </c>
      <c r="E15187" s="557">
        <v>200</v>
      </c>
      <c r="F15187" s="566" t="s">
        <v>2336</v>
      </c>
      <c r="G15187" s="566">
        <v>509.2</v>
      </c>
      <c r="H15187" s="557">
        <v>1</v>
      </c>
      <c r="I15187" s="1297">
        <f>+H15187*G15187</f>
      </c>
    </row>
    <row r="15188" spans="1:9" ht="15.75" customHeight="1" x14ac:dyDescent="0.25">
      <c r="A15188" s="47"/>
      <c r="B15188" s="1338" t="s">
        <v>1165</v>
      </c>
      <c r="C15188" s="1338"/>
      <c r="D15188" s="557">
        <v>1</v>
      </c>
      <c r="E15188" s="557">
        <v>100</v>
      </c>
      <c r="F15188" s="566"/>
      <c r="G15188" s="566">
        <v>26.8</v>
      </c>
      <c r="H15188" s="406" t="s">
        <v>571</v>
      </c>
      <c r="I15188" s="1297"/>
    </row>
    <row r="15189" spans="1:9" ht="15.75" customHeight="1" x14ac:dyDescent="0.25">
      <c r="A15189" s="47"/>
      <c r="B15189" s="1338" t="s">
        <v>1165</v>
      </c>
      <c r="C15189" s="1338"/>
      <c r="D15189" s="557">
        <v>1</v>
      </c>
      <c r="E15189" s="557">
        <v>36</v>
      </c>
      <c r="F15189" s="566"/>
      <c r="G15189" s="566"/>
      <c r="H15189" s="557"/>
      <c r="I15189" s="1297"/>
    </row>
    <row r="15190" spans="1:9" ht="15.75" customHeight="1" x14ac:dyDescent="0.25">
      <c r="A15190" s="47"/>
      <c r="B15190" s="1338"/>
      <c r="C15190" s="1338"/>
      <c r="D15190" s="557"/>
      <c r="E15190" s="557"/>
      <c r="F15190" s="566"/>
      <c r="G15190" s="566"/>
      <c r="H15190" s="557"/>
      <c r="I15190" s="1297"/>
    </row>
    <row r="15191" spans="1:9" ht="15.75" customHeight="1" x14ac:dyDescent="0.25">
      <c r="A15191" s="47"/>
      <c r="B15191" s="1338"/>
      <c r="C15191" s="1338"/>
      <c r="D15191" s="557"/>
      <c r="E15191" s="557"/>
      <c r="F15191" s="566"/>
      <c r="G15191" s="566"/>
      <c r="H15191" s="557"/>
      <c r="I15191" s="1297"/>
    </row>
    <row r="15192" spans="1:9" ht="15.75" customHeight="1" x14ac:dyDescent="0.25">
      <c r="A15192" s="47"/>
      <c r="B15192" s="1338"/>
      <c r="C15192" s="1344"/>
      <c r="D15192" s="602"/>
      <c r="E15192" s="602"/>
      <c r="F15192" s="630"/>
      <c r="G15192" s="630"/>
      <c r="H15192" s="602"/>
      <c r="I15192" s="1345"/>
    </row>
    <row r="15193" spans="1:9" ht="15.75" customHeight="1" x14ac:dyDescent="0.25">
      <c r="A15193" s="116"/>
      <c r="B15193" s="117"/>
      <c r="C15193" s="118" t="s">
        <v>58</v>
      </c>
      <c r="D15193" s="121">
        <f>SUM(D15179:D15192)</f>
      </c>
      <c r="E15193" s="119"/>
      <c r="F15193" s="1113"/>
      <c r="G15193" s="119"/>
      <c r="H15193" s="120"/>
      <c r="I15193" s="121">
        <f>SUM(I15180:I15192)</f>
      </c>
    </row>
    <row r="15194" spans="1:9" ht="15.75" customHeight="1" x14ac:dyDescent="0.25">
      <c r="A15194" s="1114"/>
      <c r="B15194" s="1115"/>
      <c r="C15194" s="1116"/>
      <c r="D15194" s="1117"/>
      <c r="E15194" s="1116"/>
      <c r="F15194" s="1116"/>
      <c r="G15194" s="1116"/>
      <c r="H15194" s="1118"/>
      <c r="I15194" s="897"/>
    </row>
    <row r="15195" spans="1:9" ht="15.75" customHeight="1" x14ac:dyDescent="0.25">
      <c r="A15195" s="1119" t="s">
        <v>72</v>
      </c>
      <c r="B15195" s="1119"/>
      <c r="C15195" s="1119"/>
      <c r="D15195" s="1119"/>
      <c r="E15195" s="1119"/>
      <c r="F15195" s="1119"/>
      <c r="G15195" s="1119"/>
      <c r="H15195" s="1119"/>
    </row>
    <row r="15196" spans="1:9" ht="15.75" customHeight="1" x14ac:dyDescent="0.25">
      <c r="A15196" s="76"/>
      <c r="B15196" s="909"/>
      <c r="C15196" s="909"/>
      <c r="D15196" s="910"/>
      <c r="E15196" s="76" t="s">
        <v>60</v>
      </c>
      <c r="F15196" s="76"/>
      <c r="G15196" s="17"/>
      <c r="H15196" s="25"/>
    </row>
    <row r="15197" spans="1:9" ht="15.75" customHeight="1" x14ac:dyDescent="0.25">
      <c r="A15197" s="76"/>
      <c r="B15197" s="909"/>
      <c r="C15197" s="909"/>
      <c r="D15197" s="910"/>
      <c r="E15197" s="76"/>
      <c r="F15197" s="76"/>
      <c r="G15197" s="17"/>
      <c r="H15197" s="25"/>
    </row>
    <row r="15198" spans="1:9" ht="15.75" customHeight="1" x14ac:dyDescent="0.25">
      <c r="A15198" s="76"/>
      <c r="B15198" s="909"/>
      <c r="C15198" s="909"/>
      <c r="D15198" s="910"/>
      <c r="E15198" s="76" t="s">
        <v>61</v>
      </c>
      <c r="F15198" s="76"/>
      <c r="G15198" s="17"/>
      <c r="H15198" s="25"/>
    </row>
    <row r="15199" spans="1:9" ht="15.75" customHeight="1" x14ac:dyDescent="0.25">
      <c r="D15199" s="9"/>
      <c r="H15199" s="9"/>
    </row>
    <row r="15200" spans="1:9" ht="15.75" customHeight="1" x14ac:dyDescent="0.25">
      <c r="D15200" s="9"/>
      <c r="H15200" s="9"/>
    </row>
    <row r="15201" spans="4:8" ht="15.75" customHeight="1" x14ac:dyDescent="0.25">
      <c r="D15201" s="9"/>
      <c r="H15201" s="9"/>
    </row>
    <row r="15202" spans="4:8" ht="15.75" customHeight="1" x14ac:dyDescent="0.25">
      <c r="D15202" s="9"/>
      <c r="H15202" s="9"/>
    </row>
    <row r="15203" spans="4:8" ht="15.75" customHeight="1" x14ac:dyDescent="0.25">
      <c r="D15203" s="9"/>
      <c r="H15203" s="9"/>
    </row>
    <row r="15204" spans="4:8" ht="15.75" customHeight="1" x14ac:dyDescent="0.25">
      <c r="D15204" s="9"/>
      <c r="H15204" s="9"/>
    </row>
    <row r="15205" spans="4:8" ht="15.75" customHeight="1" x14ac:dyDescent="0.25">
      <c r="D15205" s="9"/>
      <c r="H15205" s="9"/>
    </row>
    <row r="15206" spans="4:8" ht="15.75" customHeight="1" x14ac:dyDescent="0.25">
      <c r="D15206" s="9"/>
      <c r="H15206" s="9"/>
    </row>
    <row r="15207" spans="4:8" ht="15.75" customHeight="1" x14ac:dyDescent="0.25">
      <c r="D15207" s="9"/>
      <c r="H15207" s="9"/>
    </row>
    <row r="15208" spans="4:8" ht="15.75" customHeight="1" x14ac:dyDescent="0.25">
      <c r="D15208" s="9"/>
      <c r="H15208" s="9"/>
    </row>
    <row r="15209" spans="4:8" ht="15.75" customHeight="1" x14ac:dyDescent="0.25">
      <c r="D15209" s="9"/>
      <c r="H15209" s="9"/>
    </row>
    <row r="15210" spans="4:8" ht="15.75" customHeight="1" x14ac:dyDescent="0.25">
      <c r="D15210" s="9"/>
      <c r="H15210" s="9"/>
    </row>
    <row r="15211" spans="4:8" ht="15.75" customHeight="1" x14ac:dyDescent="0.25">
      <c r="D15211" s="9"/>
      <c r="H15211" s="9"/>
    </row>
    <row r="15212" spans="4:8" ht="15.75" customHeight="1" x14ac:dyDescent="0.25">
      <c r="D15212" s="9"/>
      <c r="H15212" s="9"/>
    </row>
    <row r="15213" spans="4:8" ht="15.75" customHeight="1" x14ac:dyDescent="0.25">
      <c r="D15213" s="9"/>
      <c r="H15213" s="9"/>
    </row>
    <row r="15214" spans="4:8" ht="15.75" customHeight="1" x14ac:dyDescent="0.25">
      <c r="D15214" s="9"/>
      <c r="H15214" s="9"/>
    </row>
    <row r="15215" spans="4:8" ht="15.75" customHeight="1" x14ac:dyDescent="0.25">
      <c r="D15215" s="9"/>
      <c r="H15215" s="9"/>
    </row>
    <row r="15216" spans="4:8" ht="15.75" customHeight="1" x14ac:dyDescent="0.25">
      <c r="D15216" s="9"/>
      <c r="H15216" s="9"/>
    </row>
    <row r="15217" spans="1:15" ht="15.75" customHeight="1" x14ac:dyDescent="0.25">
      <c r="D15217" s="9"/>
      <c r="H15217" s="9"/>
    </row>
    <row r="15218" spans="1:15" ht="15.75" customHeight="1" x14ac:dyDescent="0.25">
      <c r="D15218" s="9"/>
      <c r="H15218" s="9"/>
    </row>
    <row r="15219" spans="1:15" ht="15.75" customHeight="1" x14ac:dyDescent="0.25">
      <c r="D15219" s="9"/>
      <c r="H15219" s="9"/>
    </row>
    <row r="15220" spans="1:15" ht="15.75" customHeight="1" x14ac:dyDescent="0.25">
      <c r="A15220" s="36" t="s">
        <v>21</v>
      </c>
      <c r="B15220" s="36"/>
      <c r="C15220" s="36"/>
      <c r="D15220" s="36"/>
      <c r="E15220" s="36"/>
      <c r="F15220" s="36"/>
      <c r="G15220" s="36"/>
      <c r="H15220" s="36"/>
      <c r="I15220" s="36"/>
    </row>
    <row r="15221" spans="1:15" ht="15.75" customHeight="1" x14ac:dyDescent="0.25">
      <c r="A15221" s="17" t="s">
        <v>28</v>
      </c>
      <c r="B15221" s="17"/>
      <c r="C15221" s="17"/>
      <c r="D15221" s="18"/>
      <c r="E15221" s="17"/>
      <c r="H15221" s="9"/>
    </row>
    <row r="15222" spans="1:15" ht="15.75" customHeight="1" x14ac:dyDescent="0.3">
      <c r="A15222" s="87" t="inlineStr">
        <is>
          <t>Dealer-002</t>
        </is>
      </c>
      <c r="B15222" s="87"/>
      <c r="C15222" s="17"/>
      <c r="D15222" s="18"/>
      <c r="E15222" s="17"/>
      <c r="G15222" s="19" t="s">
        <v>24</v>
      </c>
      <c r="H15222" s="21" t="s">
        <v>750</v>
      </c>
    </row>
    <row r="15223" spans="1:15" ht="15.75" customHeight="1" x14ac:dyDescent="0.3">
      <c r="A15223" s="87" t="inlineStr">
        <is>
          <t>Address line (redacted)</t>
        </is>
      </c>
      <c r="B15223" s="87"/>
      <c r="C15223" s="1128"/>
      <c r="D15223" s="1128"/>
      <c r="E15223" s="1128"/>
      <c r="G15223" s="19" t="s">
        <v>29</v>
      </c>
      <c r="H15223" s="17" t="s">
        <v>1707</v>
      </c>
    </row>
    <row r="15224" spans="1:15" ht="15.75" customHeight="1" x14ac:dyDescent="0.3">
      <c r="A15224" s="87" t="inlineStr">
        <is>
          <t>Address line (redacted)</t>
        </is>
      </c>
      <c r="B15224" s="87"/>
      <c r="C15224" s="1128"/>
      <c r="D15224" s="1128"/>
      <c r="E15224" s="1128"/>
      <c r="F15224" s="18"/>
      <c r="G15224" s="17"/>
      <c r="H15224" s="25"/>
    </row>
    <row r="15225" spans="1:15" ht="15.75" customHeight="1" x14ac:dyDescent="0.25">
      <c r="C15225" s="1128"/>
      <c r="D15225" s="1128"/>
      <c r="E15225" s="1128"/>
      <c r="F15225" s="18"/>
      <c r="G15225" s="17"/>
      <c r="H15225" s="25"/>
    </row>
    <row r="15226" spans="1:15" ht="15.75" customHeight="1" x14ac:dyDescent="0.25">
      <c r="A15226" s="17" t="s">
        <v>34</v>
      </c>
      <c r="B15226" s="17"/>
      <c r="C15226" s="17"/>
      <c r="D15226" s="18"/>
      <c r="E15226" s="17"/>
      <c r="F15226" s="18"/>
      <c r="G15226" s="17"/>
      <c r="H15226" s="25"/>
    </row>
    <row r="15227" spans="1:15" ht="15.75" customHeight="1" x14ac:dyDescent="0.25">
      <c r="A15227" s="17" t="s">
        <v>35</v>
      </c>
      <c r="B15227" s="17"/>
      <c r="C15227" s="17"/>
      <c r="D15227" s="18"/>
      <c r="E15227" s="17"/>
      <c r="F15227" s="18"/>
      <c r="G15227" s="17"/>
      <c r="H15227" s="25"/>
    </row>
    <row r="15228" spans="1:15" ht="15.75" customHeight="1" x14ac:dyDescent="0.25">
      <c r="A15228" s="17" t="s">
        <v>36</v>
      </c>
      <c r="B15228" s="17"/>
      <c r="C15228" s="17"/>
      <c r="D15228" s="18"/>
      <c r="E15228" s="17"/>
      <c r="F15228" s="18"/>
      <c r="G15228" s="17"/>
      <c r="H15228" s="25"/>
    </row>
    <row r="15229" spans="1:15" ht="15.75" customHeight="1" x14ac:dyDescent="0.25">
      <c r="A15229" s="1105" t="s">
        <v>37</v>
      </c>
      <c r="B15229" s="1106" t="s">
        <v>38</v>
      </c>
      <c r="C15229" s="1106" t="s">
        <v>2224</v>
      </c>
      <c r="D15229" s="1107" t="s">
        <v>39</v>
      </c>
      <c r="E15229" s="1108" t="s">
        <v>40</v>
      </c>
      <c r="F15229" s="1106" t="s">
        <v>2077</v>
      </c>
      <c r="G15229" s="1109" t="s">
        <v>41</v>
      </c>
      <c r="H15229" s="1106" t="s">
        <v>42</v>
      </c>
      <c r="I15229" s="1110" t="s">
        <v>43</v>
      </c>
    </row>
    <row r="15230" spans="1:15" ht="15.75" customHeight="1" x14ac:dyDescent="0.25">
      <c r="A15230" s="47"/>
      <c r="B15230" s="1262" t="s">
        <v>599</v>
      </c>
      <c r="C15230" s="1262"/>
      <c r="D15230" s="194"/>
      <c r="E15230" s="194"/>
      <c r="F15230" s="50"/>
      <c r="G15230" s="566"/>
      <c r="H15230" s="557"/>
      <c r="I15230" s="81"/>
    </row>
    <row r="15231" spans="1:15" ht="15" customHeight="1" x14ac:dyDescent="0.25">
      <c r="A15231" s="524">
        <v>1</v>
      </c>
      <c r="B15231" s="1348" t="s">
        <v>56</v>
      </c>
      <c r="C15231" s="106" t="s">
        <v>57</v>
      </c>
      <c r="D15231" s="904">
        <v>4</v>
      </c>
      <c r="E15231" s="904">
        <v>6</v>
      </c>
      <c r="F15231" s="1112" t="s">
        <v>2188</v>
      </c>
      <c r="G15231" s="649">
        <v>22</v>
      </c>
      <c r="H15231" s="655">
        <v>1</v>
      </c>
      <c r="I15231" s="1349">
        <f>+H15231*G15231</f>
      </c>
      <c r="J15231" s="381">
        <f>+H15231*G15231</f>
      </c>
      <c r="K15231" s="381"/>
      <c r="L15231" s="381"/>
      <c r="M15231" s="381"/>
      <c r="N15231" s="381"/>
      <c r="O15231" s="381"/>
    </row>
    <row r="15232" spans="1:15" ht="15" customHeight="1" x14ac:dyDescent="0.25">
      <c r="A15232" s="524">
        <v>2</v>
      </c>
      <c r="B15232" s="1348" t="s">
        <v>56</v>
      </c>
      <c r="C15232" s="106" t="s">
        <v>57</v>
      </c>
      <c r="D15232" s="904"/>
      <c r="E15232" s="904"/>
      <c r="F15232" s="525"/>
      <c r="G15232" s="649">
        <v>2</v>
      </c>
      <c r="H15232" s="775" t="s">
        <v>571</v>
      </c>
      <c r="I15232" s="1349"/>
      <c r="J15232" s="381"/>
      <c r="K15232" s="381"/>
      <c r="L15232" s="381"/>
      <c r="M15232" s="381"/>
      <c r="N15232" s="381"/>
      <c r="O15232" s="381"/>
    </row>
    <row r="15233" spans="1:15" ht="15" customHeight="1" x14ac:dyDescent="0.25">
      <c r="A15233" s="524">
        <v>3</v>
      </c>
      <c r="B15233" s="651" t="s">
        <v>163</v>
      </c>
      <c r="C15233" s="106" t="s">
        <v>444</v>
      </c>
      <c r="D15233" s="655">
        <v>1</v>
      </c>
      <c r="E15233" s="655">
        <v>6</v>
      </c>
      <c r="F15233" s="1112" t="s">
        <v>2189</v>
      </c>
      <c r="G15233" s="649">
        <v>6</v>
      </c>
      <c r="H15233" s="655">
        <v>1</v>
      </c>
      <c r="I15233" s="1349">
        <f t="shared" ref="I15233:I15235" si="521">+H15233*G15233</f>
      </c>
      <c r="J15233" s="381">
        <f t="shared" ref="J15233:J15235" si="522">+H15233*G15233</f>
      </c>
      <c r="K15233" s="381"/>
      <c r="L15233" s="381"/>
      <c r="M15233" s="381"/>
      <c r="N15233" s="381"/>
      <c r="O15233" s="381"/>
    </row>
    <row r="15234" spans="1:15" ht="15" customHeight="1" x14ac:dyDescent="0.25">
      <c r="A15234" s="524">
        <v>4</v>
      </c>
      <c r="B15234" s="651" t="s">
        <v>252</v>
      </c>
      <c r="C15234" s="106" t="s">
        <v>450</v>
      </c>
      <c r="D15234" s="655">
        <v>1</v>
      </c>
      <c r="E15234" s="655">
        <v>6</v>
      </c>
      <c r="F15234" s="1112" t="s">
        <v>2189</v>
      </c>
      <c r="G15234" s="649">
        <v>6</v>
      </c>
      <c r="H15234" s="655">
        <v>1</v>
      </c>
      <c r="I15234" s="1349">
        <f t="shared" si="521"/>
      </c>
      <c r="J15234" s="381">
        <f t="shared" si="522"/>
      </c>
      <c r="K15234" s="381"/>
      <c r="L15234" s="381"/>
      <c r="M15234" s="381"/>
      <c r="N15234" s="381"/>
      <c r="O15234" s="381"/>
    </row>
    <row r="15235" spans="1:15" ht="15" customHeight="1" x14ac:dyDescent="0.25">
      <c r="A15235" s="524">
        <v>5</v>
      </c>
      <c r="B15235" s="682" t="s">
        <v>261</v>
      </c>
      <c r="C15235" s="525" t="s">
        <v>460</v>
      </c>
      <c r="D15235" s="904">
        <v>4</v>
      </c>
      <c r="E15235" s="904">
        <v>6</v>
      </c>
      <c r="F15235" s="1112" t="s">
        <v>2189</v>
      </c>
      <c r="G15235" s="649">
        <v>23</v>
      </c>
      <c r="H15235" s="655">
        <v>1</v>
      </c>
      <c r="I15235" s="1349">
        <f t="shared" si="521"/>
      </c>
      <c r="J15235" s="381">
        <f t="shared" si="522"/>
      </c>
      <c r="K15235" s="381"/>
      <c r="L15235" s="381"/>
      <c r="M15235" s="381"/>
      <c r="N15235" s="381"/>
      <c r="O15235" s="381"/>
    </row>
    <row r="15236" spans="1:15" ht="15" customHeight="1" x14ac:dyDescent="0.25">
      <c r="A15236" s="524">
        <v>6</v>
      </c>
      <c r="B15236" s="682" t="s">
        <v>261</v>
      </c>
      <c r="C15236" s="525" t="s">
        <v>460</v>
      </c>
      <c r="D15236" s="904"/>
      <c r="E15236" s="904"/>
      <c r="F15236" s="649"/>
      <c r="G15236" s="649">
        <v>1</v>
      </c>
      <c r="H15236" s="775" t="s">
        <v>571</v>
      </c>
      <c r="I15236" s="1349"/>
      <c r="J15236" s="381"/>
      <c r="K15236" s="381"/>
      <c r="L15236" s="381"/>
      <c r="M15236" s="381"/>
      <c r="N15236" s="381"/>
      <c r="O15236" s="381"/>
    </row>
    <row r="15237" spans="1:15" ht="15" customHeight="1" x14ac:dyDescent="0.25">
      <c r="A15237" s="524">
        <v>7</v>
      </c>
      <c r="B15237" s="682" t="s">
        <v>591</v>
      </c>
      <c r="C15237" s="525" t="s">
        <v>438</v>
      </c>
      <c r="D15237" s="904">
        <v>4</v>
      </c>
      <c r="E15237" s="904">
        <v>6</v>
      </c>
      <c r="F15237" s="1112" t="s">
        <v>2189</v>
      </c>
      <c r="G15237" s="649">
        <v>23</v>
      </c>
      <c r="H15237" s="106">
        <v>1</v>
      </c>
      <c r="I15237" s="1349">
        <f>+H15237*G15237</f>
      </c>
      <c r="J15237" s="381">
        <f>+H15237*G15237</f>
      </c>
      <c r="K15237" s="381"/>
      <c r="L15237" s="381"/>
      <c r="M15237" s="381"/>
      <c r="N15237" s="381"/>
      <c r="O15237" s="381"/>
    </row>
    <row r="15238" spans="1:15" ht="15" customHeight="1" x14ac:dyDescent="0.25">
      <c r="A15238" s="524">
        <v>8</v>
      </c>
      <c r="B15238" s="682" t="s">
        <v>591</v>
      </c>
      <c r="C15238" s="525" t="s">
        <v>438</v>
      </c>
      <c r="D15238" s="904"/>
      <c r="E15238" s="904"/>
      <c r="F15238" s="649"/>
      <c r="G15238" s="649">
        <v>1</v>
      </c>
      <c r="H15238" s="775" t="s">
        <v>571</v>
      </c>
      <c r="I15238" s="1349"/>
      <c r="J15238" s="381"/>
      <c r="K15238" s="381"/>
      <c r="L15238" s="381"/>
      <c r="M15238" s="381"/>
      <c r="N15238" s="381"/>
      <c r="O15238" s="381"/>
    </row>
    <row r="15239" spans="1:15" ht="15.75" customHeight="1" x14ac:dyDescent="0.25">
      <c r="A15239" s="47"/>
      <c r="B15239" s="1316" t="s">
        <v>2337</v>
      </c>
      <c r="C15239" s="1317"/>
      <c r="D15239" s="557"/>
      <c r="E15239" s="557"/>
      <c r="F15239" s="566"/>
      <c r="G15239" s="566"/>
      <c r="H15239" s="557"/>
      <c r="I15239" s="1297"/>
      <c r="J15239" s="381">
        <f t="shared" ref="J15239:J15243" si="523">+H15239*G15239</f>
      </c>
    </row>
    <row r="15240" spans="1:15" ht="15.75" customHeight="1" x14ac:dyDescent="0.25">
      <c r="A15240" s="47">
        <v>9</v>
      </c>
      <c r="B15240" s="1177" t="s">
        <v>135</v>
      </c>
      <c r="C15240" s="211" t="s">
        <v>592</v>
      </c>
      <c r="D15240" s="108">
        <v>1</v>
      </c>
      <c r="E15240" s="108">
        <v>4</v>
      </c>
      <c r="F15240" s="1319" t="s">
        <v>2189</v>
      </c>
      <c r="G15240" s="50">
        <v>4</v>
      </c>
      <c r="H15240" s="194">
        <v>1</v>
      </c>
      <c r="I15240" s="81">
        <f t="shared" ref="I15240:I15243" si="524">+H15240*G15240</f>
      </c>
      <c r="J15240" s="381">
        <f t="shared" si="523"/>
      </c>
      <c r="K15240" s="6">
        <f>1/23*100</f>
      </c>
    </row>
    <row r="15241" spans="1:15" ht="15.75" customHeight="1" x14ac:dyDescent="0.25">
      <c r="A15241" s="47">
        <v>10</v>
      </c>
      <c r="B15241" s="1083" t="s">
        <v>1170</v>
      </c>
      <c r="C15241" s="1071" t="s">
        <v>1226</v>
      </c>
      <c r="D15241" s="108">
        <v>1</v>
      </c>
      <c r="E15241" s="108">
        <v>4</v>
      </c>
      <c r="F15241" s="1319">
        <v>0</v>
      </c>
      <c r="G15241" s="50">
        <v>4</v>
      </c>
      <c r="H15241" s="542">
        <v>1</v>
      </c>
      <c r="I15241" s="81">
        <f t="shared" si="524"/>
      </c>
      <c r="J15241" s="381">
        <f t="shared" si="523"/>
      </c>
    </row>
    <row r="15242" spans="1:15" ht="15.75" customHeight="1" x14ac:dyDescent="0.25">
      <c r="A15242" s="47">
        <v>11</v>
      </c>
      <c r="B15242" s="1083" t="s">
        <v>1175</v>
      </c>
      <c r="C15242" s="1071" t="s">
        <v>1230</v>
      </c>
      <c r="D15242" s="108">
        <v>1</v>
      </c>
      <c r="E15242" s="108">
        <v>4</v>
      </c>
      <c r="F15242" s="1319" t="s">
        <v>2189</v>
      </c>
      <c r="G15242" s="50">
        <v>4</v>
      </c>
      <c r="H15242" s="542">
        <v>1</v>
      </c>
      <c r="I15242" s="81">
        <f t="shared" si="524"/>
      </c>
      <c r="J15242" s="381">
        <f t="shared" si="523"/>
      </c>
    </row>
    <row r="15243" spans="1:15" ht="15.75" customHeight="1" x14ac:dyDescent="0.25">
      <c r="A15243" s="47">
        <v>12</v>
      </c>
      <c r="B15243" s="1350" t="s">
        <v>849</v>
      </c>
      <c r="C15243" s="1071" t="s">
        <v>1229</v>
      </c>
      <c r="D15243" s="108">
        <v>1</v>
      </c>
      <c r="E15243" s="108">
        <v>4</v>
      </c>
      <c r="F15243" s="1319" t="s">
        <v>2189</v>
      </c>
      <c r="G15243" s="50">
        <v>4</v>
      </c>
      <c r="H15243" s="194">
        <v>1</v>
      </c>
      <c r="I15243" s="81">
        <f t="shared" si="524"/>
      </c>
      <c r="J15243" s="381">
        <f t="shared" si="523"/>
      </c>
    </row>
    <row r="15244" spans="1:15" ht="15" customHeight="1" x14ac:dyDescent="0.25">
      <c r="A15244" s="47"/>
      <c r="B15244" s="1351" t="s">
        <v>2338</v>
      </c>
      <c r="C15244" s="1352"/>
      <c r="D15244" s="108"/>
      <c r="E15244" s="108"/>
      <c r="F15244" s="1319"/>
      <c r="G15244" s="50"/>
      <c r="H15244" s="194"/>
      <c r="I15244" s="81"/>
      <c r="J15244" s="381"/>
    </row>
    <row r="15245" spans="1:15" ht="15.75" customHeight="1" x14ac:dyDescent="0.25">
      <c r="A15245" s="47"/>
      <c r="B15245" s="1353"/>
      <c r="C15245" s="1354"/>
      <c r="D15245" s="108"/>
      <c r="E15245" s="108"/>
      <c r="F15245" s="1319"/>
      <c r="G15245" s="50"/>
      <c r="H15245" s="194"/>
      <c r="I15245" s="81"/>
      <c r="J15245" s="381"/>
    </row>
    <row r="15246" spans="1:15" ht="15.75" customHeight="1" x14ac:dyDescent="0.25">
      <c r="A15246" s="47">
        <v>13</v>
      </c>
      <c r="B15246" s="1277" t="s">
        <v>233</v>
      </c>
      <c r="C15246" s="211" t="s">
        <v>895</v>
      </c>
      <c r="D15246" s="563">
        <v>15.75</v>
      </c>
      <c r="E15246" s="563">
        <v>4</v>
      </c>
      <c r="F15246" s="1319" t="s">
        <v>2189</v>
      </c>
      <c r="G15246" s="50">
        <v>60.38</v>
      </c>
      <c r="H15246" s="194">
        <v>1</v>
      </c>
      <c r="I15246" s="81">
        <f>+H15246*G15246</f>
      </c>
      <c r="J15246" s="381">
        <f>+H15246*G15246</f>
      </c>
    </row>
    <row r="15247" spans="1:15" ht="15.75" customHeight="1" x14ac:dyDescent="0.25">
      <c r="A15247" s="47">
        <v>14</v>
      </c>
      <c r="B15247" s="1277" t="s">
        <v>233</v>
      </c>
      <c r="C15247" s="211" t="s">
        <v>895</v>
      </c>
      <c r="D15247" s="568"/>
      <c r="E15247" s="568"/>
      <c r="F15247" s="566"/>
      <c r="G15247" s="50">
        <v>2.62</v>
      </c>
      <c r="H15247" s="540" t="s">
        <v>571</v>
      </c>
      <c r="I15247" s="1297"/>
      <c r="J15247" s="381"/>
    </row>
    <row r="15248" spans="1:15" ht="15.75" customHeight="1" x14ac:dyDescent="0.25">
      <c r="A15248" s="47">
        <v>15</v>
      </c>
      <c r="B15248" s="1355" t="s">
        <v>118</v>
      </c>
      <c r="C15248" s="1320" t="s">
        <v>119</v>
      </c>
      <c r="D15248" s="233">
        <f>+G15248/E15248</f>
      </c>
      <c r="E15248" s="233">
        <v>4</v>
      </c>
      <c r="F15248" s="1319" t="s">
        <v>2189</v>
      </c>
      <c r="G15248" s="50">
        <v>17.25</v>
      </c>
      <c r="H15248" s="194">
        <v>1</v>
      </c>
      <c r="I15248" s="81">
        <f>+H15248*G15248</f>
      </c>
      <c r="J15248" s="381">
        <f>+H15248*G15248</f>
      </c>
    </row>
    <row r="15249" spans="1:11" ht="15.75" customHeight="1" x14ac:dyDescent="0.25">
      <c r="A15249" s="47">
        <v>16</v>
      </c>
      <c r="B15249" s="1355" t="s">
        <v>118</v>
      </c>
      <c r="C15249" s="1320" t="s">
        <v>119</v>
      </c>
      <c r="D15249" s="233"/>
      <c r="E15249" s="233"/>
      <c r="F15249" s="50"/>
      <c r="G15249" s="50">
        <v>0.75</v>
      </c>
      <c r="H15249" s="540" t="s">
        <v>571</v>
      </c>
      <c r="I15249" s="81"/>
      <c r="J15249" s="381"/>
      <c r="K15249" s="6">
        <f>+G15249/G15248*100</f>
      </c>
    </row>
    <row r="15250" spans="1:11" ht="15.75" customHeight="1" x14ac:dyDescent="0.25">
      <c r="A15250" s="47">
        <v>17</v>
      </c>
      <c r="B15250" s="1083" t="s">
        <v>2130</v>
      </c>
      <c r="C15250" s="1071" t="s">
        <v>1223</v>
      </c>
      <c r="D15250" s="233">
        <f>+G15250/E15250</f>
      </c>
      <c r="E15250" s="233">
        <v>4</v>
      </c>
      <c r="F15250" s="50" t="s">
        <v>2188</v>
      </c>
      <c r="G15250" s="50">
        <v>33</v>
      </c>
      <c r="H15250" s="194">
        <v>1</v>
      </c>
      <c r="I15250" s="81">
        <f>+H15250*G15250</f>
      </c>
      <c r="J15250" s="381">
        <f>+H15250*G15250</f>
      </c>
    </row>
    <row r="15251" spans="1:11" ht="15.75" customHeight="1" x14ac:dyDescent="0.25">
      <c r="A15251" s="47">
        <v>18</v>
      </c>
      <c r="B15251" s="1083" t="s">
        <v>2130</v>
      </c>
      <c r="C15251" s="1071" t="s">
        <v>1223</v>
      </c>
      <c r="D15251" s="233"/>
      <c r="E15251" s="233"/>
      <c r="F15251" s="50"/>
      <c r="G15251" s="50">
        <v>3</v>
      </c>
      <c r="H15251" s="540" t="s">
        <v>571</v>
      </c>
      <c r="I15251" s="81"/>
      <c r="J15251" s="381"/>
    </row>
    <row r="15252" spans="1:11" ht="15.75" customHeight="1" x14ac:dyDescent="0.25">
      <c r="A15252" s="47"/>
      <c r="B15252" s="1083"/>
      <c r="C15252" s="1071"/>
      <c r="D15252" s="233"/>
      <c r="E15252" s="233"/>
      <c r="F15252" s="50"/>
      <c r="G15252" s="50"/>
      <c r="H15252" s="542"/>
      <c r="I15252" s="81"/>
      <c r="J15252" s="381"/>
    </row>
    <row r="15253" spans="1:11" ht="15.75" customHeight="1" x14ac:dyDescent="0.25">
      <c r="A15253" s="47"/>
      <c r="B15253" s="1083"/>
      <c r="C15253" s="1071"/>
      <c r="D15253" s="233"/>
      <c r="E15253" s="233"/>
      <c r="F15253" s="50"/>
      <c r="G15253" s="50"/>
      <c r="H15253" s="542"/>
      <c r="I15253" s="81"/>
      <c r="J15253" s="381"/>
    </row>
    <row r="15254" spans="1:11" ht="15.75" customHeight="1" x14ac:dyDescent="0.25">
      <c r="A15254" s="47"/>
      <c r="B15254" s="1083"/>
      <c r="C15254" s="1071"/>
      <c r="D15254" s="233"/>
      <c r="E15254" s="233"/>
      <c r="F15254" s="50"/>
      <c r="G15254" s="50"/>
      <c r="H15254" s="542"/>
      <c r="I15254" s="81"/>
      <c r="J15254" s="381"/>
    </row>
    <row r="15255" spans="1:11" ht="15.75" customHeight="1" x14ac:dyDescent="0.25">
      <c r="A15255" s="47"/>
      <c r="B15255" s="1083"/>
      <c r="C15255" s="1071"/>
      <c r="D15255" s="411" t="s">
        <v>2339</v>
      </c>
      <c r="E15255" s="412"/>
      <c r="F15255" s="412"/>
      <c r="G15255" s="413"/>
      <c r="H15255" s="542"/>
      <c r="I15255" s="81"/>
      <c r="J15255" s="381"/>
    </row>
    <row r="15256" spans="1:11" ht="15.75" customHeight="1" x14ac:dyDescent="0.25">
      <c r="A15256" s="47"/>
      <c r="B15256" s="1083"/>
      <c r="C15256" s="1071"/>
      <c r="D15256" s="416"/>
      <c r="E15256" s="417"/>
      <c r="F15256" s="417"/>
      <c r="G15256" s="418"/>
      <c r="H15256" s="542"/>
      <c r="I15256" s="81"/>
      <c r="J15256" s="381"/>
    </row>
    <row r="15257" spans="1:11" ht="15.75" customHeight="1" x14ac:dyDescent="0.25">
      <c r="A15257" s="47"/>
      <c r="B15257" s="1083"/>
      <c r="C15257" s="1071"/>
      <c r="D15257" s="233"/>
      <c r="E15257" s="233"/>
      <c r="F15257" s="50"/>
      <c r="G15257" s="50"/>
      <c r="H15257" s="542"/>
      <c r="I15257" s="81"/>
      <c r="J15257" s="381"/>
    </row>
    <row r="15258" spans="1:11" ht="15.75" customHeight="1" x14ac:dyDescent="0.25">
      <c r="A15258" s="431"/>
      <c r="B15258" s="1356"/>
      <c r="C15258" s="1073"/>
      <c r="D15258" s="1357"/>
      <c r="E15258" s="1357"/>
      <c r="F15258" s="218"/>
      <c r="G15258" s="218"/>
      <c r="H15258" s="1358"/>
      <c r="I15258" s="1359"/>
      <c r="J15258" s="381"/>
    </row>
    <row r="15259" spans="1:11" ht="15.75" customHeight="1" x14ac:dyDescent="0.25">
      <c r="A15259" s="359"/>
      <c r="B15259" s="1360"/>
      <c r="C15259" s="1361"/>
      <c r="D15259" s="222"/>
      <c r="E15259" s="222"/>
      <c r="F15259" s="18"/>
      <c r="G15259" s="18"/>
      <c r="H15259" s="911"/>
      <c r="I15259" s="1281"/>
      <c r="J15259" s="381"/>
    </row>
    <row r="15260" spans="1:11" ht="15.75" customHeight="1" x14ac:dyDescent="0.25">
      <c r="A15260" s="359"/>
      <c r="B15260" s="1360"/>
      <c r="C15260" s="1361"/>
      <c r="D15260" s="222"/>
      <c r="E15260" s="222"/>
      <c r="F15260" s="18"/>
      <c r="G15260" s="18"/>
      <c r="H15260" s="911"/>
      <c r="I15260" s="1281"/>
      <c r="J15260" s="381"/>
    </row>
    <row r="15261" spans="1:11" ht="15.75" customHeight="1" x14ac:dyDescent="0.25">
      <c r="A15261" s="359"/>
      <c r="B15261" s="1360"/>
      <c r="C15261" s="1361"/>
      <c r="D15261" s="222"/>
      <c r="E15261" s="222"/>
      <c r="F15261" s="18"/>
      <c r="G15261" s="18"/>
      <c r="H15261" s="911"/>
      <c r="I15261" s="1281"/>
      <c r="J15261" s="381"/>
    </row>
    <row r="15262" spans="1:11" ht="15.75" customHeight="1" x14ac:dyDescent="0.25">
      <c r="A15262" s="359"/>
      <c r="B15262" s="1360"/>
      <c r="C15262" s="1361"/>
      <c r="D15262" s="222"/>
      <c r="E15262" s="222"/>
      <c r="F15262" s="18"/>
      <c r="G15262" s="18"/>
      <c r="H15262" s="911"/>
      <c r="I15262" s="1281"/>
      <c r="J15262" s="381"/>
    </row>
    <row r="15263" spans="1:11" ht="15.75" customHeight="1" x14ac:dyDescent="0.25">
      <c r="A15263" s="359"/>
      <c r="B15263" s="1360"/>
      <c r="C15263" s="1361"/>
      <c r="D15263" s="222"/>
      <c r="E15263" s="222"/>
      <c r="F15263" s="18"/>
      <c r="G15263" s="18"/>
      <c r="H15263" s="911"/>
      <c r="I15263" s="1281"/>
      <c r="J15263" s="381"/>
    </row>
    <row r="15264" spans="1:11" ht="15.75" customHeight="1" x14ac:dyDescent="0.25">
      <c r="A15264" s="36" t="s">
        <v>21</v>
      </c>
      <c r="B15264" s="36"/>
      <c r="C15264" s="36"/>
      <c r="D15264" s="36"/>
      <c r="E15264" s="36"/>
      <c r="F15264" s="36"/>
      <c r="G15264" s="36"/>
      <c r="H15264" s="36"/>
      <c r="I15264" s="36"/>
      <c r="J15264" s="381"/>
    </row>
    <row r="15265" spans="1:11" ht="15.75" customHeight="1" x14ac:dyDescent="0.25">
      <c r="A15265" s="17" t="s">
        <v>28</v>
      </c>
      <c r="B15265" s="17"/>
      <c r="C15265" s="17"/>
      <c r="D15265" s="18"/>
      <c r="E15265" s="17"/>
      <c r="H15265" s="9"/>
      <c r="J15265" s="381"/>
    </row>
    <row r="15266" spans="1:11" ht="15.75" customHeight="1" x14ac:dyDescent="0.3">
      <c r="A15266" s="87" t="inlineStr">
        <is>
          <t>Dealer-002</t>
        </is>
      </c>
      <c r="B15266" s="87"/>
      <c r="C15266" s="17"/>
      <c r="D15266" s="18"/>
      <c r="E15266" s="17"/>
      <c r="G15266" s="19" t="s">
        <v>24</v>
      </c>
      <c r="H15266" s="21" t="s">
        <v>750</v>
      </c>
      <c r="J15266" s="381"/>
    </row>
    <row r="15267" spans="1:11" ht="15.75" customHeight="1" x14ac:dyDescent="0.3">
      <c r="A15267" s="87" t="inlineStr">
        <is>
          <t>Address line (redacted)</t>
        </is>
      </c>
      <c r="B15267" s="87"/>
      <c r="C15267" s="1128"/>
      <c r="D15267" s="1128"/>
      <c r="E15267" s="1128"/>
      <c r="G15267" s="19" t="s">
        <v>29</v>
      </c>
      <c r="H15267" s="17" t="s">
        <v>1707</v>
      </c>
      <c r="J15267" s="381"/>
    </row>
    <row r="15268" spans="1:11" ht="15.75" customHeight="1" x14ac:dyDescent="0.3">
      <c r="A15268" s="87" t="inlineStr">
        <is>
          <t>Address line (redacted)</t>
        </is>
      </c>
      <c r="B15268" s="87"/>
      <c r="C15268" s="411" t="s">
        <v>2340</v>
      </c>
      <c r="D15268" s="412"/>
      <c r="E15268" s="412"/>
      <c r="F15268" s="413"/>
      <c r="G15268" s="17"/>
      <c r="H15268" s="25"/>
      <c r="J15268" s="381"/>
    </row>
    <row r="15269" spans="1:11" ht="15.75" customHeight="1" x14ac:dyDescent="0.25">
      <c r="C15269" s="416"/>
      <c r="D15269" s="417"/>
      <c r="E15269" s="417"/>
      <c r="F15269" s="418"/>
      <c r="G15269" s="17"/>
      <c r="H15269" s="25"/>
      <c r="J15269" s="381"/>
    </row>
    <row r="15270" spans="1:11" ht="15.75" customHeight="1" x14ac:dyDescent="0.25">
      <c r="A15270" s="17" t="s">
        <v>34</v>
      </c>
      <c r="B15270" s="17"/>
      <c r="C15270" s="17"/>
      <c r="D15270" s="18"/>
      <c r="E15270" s="17"/>
      <c r="F15270" s="18"/>
      <c r="G15270" s="17"/>
      <c r="H15270" s="25"/>
      <c r="J15270" s="381"/>
    </row>
    <row r="15271" spans="1:11" ht="15.75" customHeight="1" x14ac:dyDescent="0.25">
      <c r="A15271" s="17" t="s">
        <v>35</v>
      </c>
      <c r="B15271" s="17"/>
      <c r="C15271" s="17"/>
      <c r="D15271" s="18"/>
      <c r="E15271" s="17"/>
      <c r="F15271" s="18"/>
      <c r="G15271" s="17"/>
      <c r="H15271" s="25"/>
      <c r="J15271" s="381"/>
    </row>
    <row r="15272" spans="1:11" ht="15.75" customHeight="1" x14ac:dyDescent="0.25">
      <c r="A15272" s="17" t="s">
        <v>36</v>
      </c>
      <c r="B15272" s="17"/>
      <c r="C15272" s="17"/>
      <c r="D15272" s="18"/>
      <c r="E15272" s="17"/>
      <c r="F15272" s="18"/>
      <c r="G15272" s="17"/>
      <c r="H15272" s="25"/>
      <c r="J15272" s="381"/>
    </row>
    <row r="15273" spans="1:11" ht="15.75" customHeight="1" x14ac:dyDescent="0.25">
      <c r="A15273" s="1105" t="s">
        <v>37</v>
      </c>
      <c r="B15273" s="1106" t="s">
        <v>38</v>
      </c>
      <c r="C15273" s="1106" t="s">
        <v>2224</v>
      </c>
      <c r="D15273" s="1107" t="s">
        <v>39</v>
      </c>
      <c r="E15273" s="1108" t="s">
        <v>40</v>
      </c>
      <c r="F15273" s="1106" t="s">
        <v>2077</v>
      </c>
      <c r="G15273" s="1109" t="s">
        <v>41</v>
      </c>
      <c r="H15273" s="1106" t="s">
        <v>42</v>
      </c>
      <c r="I15273" s="1110" t="s">
        <v>43</v>
      </c>
      <c r="J15273" s="381"/>
    </row>
    <row r="15274" spans="1:11" ht="15.75" customHeight="1" x14ac:dyDescent="0.25">
      <c r="A15274" s="47"/>
      <c r="B15274" s="1262" t="s">
        <v>44</v>
      </c>
      <c r="C15274" s="1262"/>
      <c r="D15274" s="557"/>
      <c r="E15274" s="557"/>
      <c r="F15274" s="566"/>
      <c r="G15274" s="566"/>
      <c r="H15274" s="557"/>
      <c r="I15274" s="1297"/>
      <c r="J15274" s="381">
        <f t="shared" ref="J15274:J15276" si="525">+H15274*G15274</f>
      </c>
    </row>
    <row r="15275" spans="1:11" ht="15.75" customHeight="1" x14ac:dyDescent="0.25">
      <c r="A15275" s="47">
        <v>19</v>
      </c>
      <c r="B15275" s="1338" t="s">
        <v>163</v>
      </c>
      <c r="C15275" s="323" t="s">
        <v>384</v>
      </c>
      <c r="D15275" s="557">
        <v>1</v>
      </c>
      <c r="E15275" s="557">
        <v>5</v>
      </c>
      <c r="F15275" s="699" t="s">
        <v>2201</v>
      </c>
      <c r="G15275" s="566">
        <v>5</v>
      </c>
      <c r="H15275" s="557">
        <v>1</v>
      </c>
      <c r="I15275" s="81">
        <f t="shared" ref="I15275:I15276" si="526">+H15275*G15275</f>
      </c>
      <c r="J15275" s="381">
        <f t="shared" si="525"/>
      </c>
    </row>
    <row r="15276" spans="1:11" ht="15.75" customHeight="1" x14ac:dyDescent="0.25">
      <c r="A15276" s="47">
        <v>20</v>
      </c>
      <c r="B15276" s="1338" t="s">
        <v>2138</v>
      </c>
      <c r="C15276" s="1338"/>
      <c r="D15276" s="557">
        <v>6</v>
      </c>
      <c r="E15276" s="557">
        <v>10</v>
      </c>
      <c r="F15276" s="50" t="s">
        <v>2231</v>
      </c>
      <c r="G15276" s="566">
        <f>24*2</f>
      </c>
      <c r="H15276" s="557">
        <v>1</v>
      </c>
      <c r="I15276" s="81">
        <f t="shared" si="526"/>
      </c>
      <c r="J15276" s="381">
        <f t="shared" si="525"/>
      </c>
    </row>
    <row r="15277" spans="1:11" ht="15.75" customHeight="1" x14ac:dyDescent="0.25">
      <c r="A15277" s="47">
        <v>21</v>
      </c>
      <c r="B15277" s="1338" t="s">
        <v>2138</v>
      </c>
      <c r="C15277" s="1338"/>
      <c r="D15277" s="557"/>
      <c r="E15277" s="557"/>
      <c r="F15277" s="50"/>
      <c r="G15277" s="566">
        <v>12</v>
      </c>
      <c r="H15277" s="540" t="s">
        <v>571</v>
      </c>
      <c r="I15277" s="1297"/>
      <c r="J15277" s="381"/>
    </row>
    <row r="15278" spans="1:11" ht="15.75" customHeight="1" x14ac:dyDescent="0.25">
      <c r="A15278" s="47">
        <v>22</v>
      </c>
      <c r="B15278" s="1338" t="s">
        <v>2341</v>
      </c>
      <c r="C15278" s="1338"/>
      <c r="D15278" s="557">
        <v>6</v>
      </c>
      <c r="E15278" s="557">
        <v>10</v>
      </c>
      <c r="F15278" s="50" t="s">
        <v>2251</v>
      </c>
      <c r="G15278" s="566">
        <f>23*2</f>
      </c>
      <c r="H15278" s="557">
        <v>1</v>
      </c>
      <c r="I15278" s="81">
        <f>+H15278*G15278</f>
      </c>
      <c r="J15278" s="381">
        <f>+H15278*G15278</f>
      </c>
    </row>
    <row r="15279" spans="1:11" ht="15.75" customHeight="1" x14ac:dyDescent="0.25">
      <c r="A15279" s="47">
        <v>23</v>
      </c>
      <c r="B15279" s="1338" t="s">
        <v>2341</v>
      </c>
      <c r="C15279" s="1338"/>
      <c r="D15279" s="602"/>
      <c r="E15279" s="602"/>
      <c r="F15279" s="109"/>
      <c r="G15279" s="630">
        <v>14</v>
      </c>
      <c r="H15279" s="540" t="s">
        <v>571</v>
      </c>
      <c r="I15279" s="1345"/>
      <c r="J15279" s="381"/>
    </row>
    <row r="15280" spans="1:11" ht="15.75" customHeight="1" x14ac:dyDescent="0.25">
      <c r="A15280" s="47">
        <v>24</v>
      </c>
      <c r="B15280" s="1338" t="s">
        <v>188</v>
      </c>
      <c r="C15280" s="651" t="s">
        <v>755</v>
      </c>
      <c r="D15280" s="602">
        <v>1</v>
      </c>
      <c r="E15280" s="602">
        <v>5</v>
      </c>
      <c r="F15280" s="1125" t="s">
        <v>2306</v>
      </c>
      <c r="G15280" s="630">
        <v>4.42</v>
      </c>
      <c r="H15280" s="602">
        <v>1</v>
      </c>
      <c r="I15280" s="81">
        <f>+H15280*G15280</f>
      </c>
      <c r="J15280" s="381">
        <f>+H15280*G15280</f>
      </c>
      <c r="K15280" s="6">
        <f>+G15281/G15280*100</f>
      </c>
    </row>
    <row r="15281" spans="1:11" ht="15.75" customHeight="1" x14ac:dyDescent="0.25">
      <c r="A15281" s="47">
        <v>25</v>
      </c>
      <c r="B15281" s="1338" t="s">
        <v>188</v>
      </c>
      <c r="C15281" s="651" t="s">
        <v>755</v>
      </c>
      <c r="D15281" s="602"/>
      <c r="E15281" s="602"/>
      <c r="F15281" s="109"/>
      <c r="G15281" s="630">
        <v>0.57999999999999996</v>
      </c>
      <c r="H15281" s="540" t="s">
        <v>571</v>
      </c>
      <c r="I15281" s="1345"/>
      <c r="J15281" s="381"/>
      <c r="K15281" s="6">
        <f>+G15281/G15280*100</f>
      </c>
    </row>
    <row r="15282" spans="1:11" ht="15.75" customHeight="1" x14ac:dyDescent="0.25">
      <c r="A15282" s="47"/>
      <c r="B15282" s="1262" t="s">
        <v>2342</v>
      </c>
      <c r="C15282" s="1262"/>
      <c r="D15282" s="602"/>
      <c r="E15282" s="602"/>
      <c r="F15282" s="109"/>
      <c r="G15282" s="630"/>
      <c r="H15282" s="602"/>
      <c r="I15282" s="1345"/>
      <c r="J15282" s="381">
        <f t="shared" ref="J15282:J15283" si="527">+H15282*G15282</f>
      </c>
    </row>
    <row r="15283" spans="1:11" ht="15.75" customHeight="1" x14ac:dyDescent="0.25">
      <c r="A15283" s="47">
        <v>26</v>
      </c>
      <c r="B15283" s="1338" t="s">
        <v>334</v>
      </c>
      <c r="C15283" s="211" t="s">
        <v>395</v>
      </c>
      <c r="D15283" s="602">
        <v>5</v>
      </c>
      <c r="E15283" s="602">
        <v>5</v>
      </c>
      <c r="F15283" s="699" t="s">
        <v>2319</v>
      </c>
      <c r="G15283" s="630">
        <v>20.65</v>
      </c>
      <c r="H15283" s="602">
        <v>1</v>
      </c>
      <c r="I15283" s="1345">
        <f>+H15283*G15283</f>
      </c>
      <c r="J15283" s="381">
        <f t="shared" si="527"/>
      </c>
    </row>
    <row r="15284" spans="1:11" ht="15.75" customHeight="1" x14ac:dyDescent="0.25">
      <c r="A15284" s="47">
        <v>27</v>
      </c>
      <c r="B15284" s="1338" t="s">
        <v>334</v>
      </c>
      <c r="C15284" s="211" t="s">
        <v>395</v>
      </c>
      <c r="D15284" s="602"/>
      <c r="E15284" s="602"/>
      <c r="F15284" s="109"/>
      <c r="G15284" s="630">
        <v>4.3499999999999996</v>
      </c>
      <c r="H15284" s="540" t="s">
        <v>571</v>
      </c>
      <c r="I15284" s="1345"/>
      <c r="J15284" s="381"/>
    </row>
    <row r="15285" spans="1:11" ht="15.75" customHeight="1" x14ac:dyDescent="0.25">
      <c r="A15285" s="47"/>
      <c r="B15285" s="1338"/>
      <c r="C15285" s="1362"/>
      <c r="D15285" s="602"/>
      <c r="E15285" s="602"/>
      <c r="F15285" s="630"/>
      <c r="G15285" s="630"/>
      <c r="H15285" s="602"/>
      <c r="I15285" s="1345"/>
      <c r="J15285" s="381"/>
    </row>
    <row r="15286" spans="1:11" ht="15.75" customHeight="1" x14ac:dyDescent="0.25">
      <c r="A15286" s="47"/>
      <c r="B15286" s="1338"/>
      <c r="C15286" s="1362"/>
      <c r="D15286" s="602"/>
      <c r="E15286" s="602"/>
      <c r="F15286" s="630"/>
      <c r="G15286" s="630"/>
      <c r="H15286" s="602"/>
      <c r="I15286" s="1345"/>
      <c r="J15286" s="381"/>
    </row>
    <row r="15287" spans="1:11" ht="15.75" customHeight="1" x14ac:dyDescent="0.25">
      <c r="A15287" s="47"/>
      <c r="B15287" s="1338"/>
      <c r="C15287" s="1362"/>
      <c r="D15287" s="602"/>
      <c r="E15287" s="602"/>
      <c r="F15287" s="630"/>
      <c r="G15287" s="630"/>
      <c r="H15287" s="602"/>
      <c r="I15287" s="1345"/>
      <c r="J15287" s="381"/>
    </row>
    <row r="15288" spans="1:11" ht="15.75" customHeight="1" x14ac:dyDescent="0.25">
      <c r="A15288" s="47"/>
      <c r="B15288" s="1338"/>
      <c r="C15288" s="1362"/>
      <c r="D15288" s="602"/>
      <c r="E15288" s="602"/>
      <c r="F15288" s="630"/>
      <c r="G15288" s="630"/>
      <c r="H15288" s="602"/>
      <c r="I15288" s="1345"/>
      <c r="J15288" s="381"/>
    </row>
    <row r="15289" spans="1:11" ht="15.75" customHeight="1" x14ac:dyDescent="0.25">
      <c r="A15289" s="47"/>
      <c r="B15289" s="1338"/>
      <c r="C15289" s="1362"/>
      <c r="D15289" s="602"/>
      <c r="E15289" s="602"/>
      <c r="F15289" s="630"/>
      <c r="G15289" s="630"/>
      <c r="H15289" s="602"/>
      <c r="I15289" s="1345"/>
      <c r="J15289" s="381"/>
    </row>
    <row r="15290" spans="1:11" ht="15.75" customHeight="1" x14ac:dyDescent="0.25">
      <c r="A15290" s="47"/>
      <c r="B15290" s="1338"/>
      <c r="C15290" s="1362"/>
      <c r="D15290" s="602"/>
      <c r="E15290" s="602"/>
      <c r="F15290" s="630"/>
      <c r="G15290" s="630"/>
      <c r="H15290" s="602"/>
      <c r="I15290" s="1345"/>
      <c r="J15290" s="381"/>
    </row>
    <row r="15291" spans="1:11" ht="15.75" customHeight="1" x14ac:dyDescent="0.25">
      <c r="A15291" s="47"/>
      <c r="B15291" s="1338"/>
      <c r="C15291" s="1362"/>
      <c r="D15291" s="602"/>
      <c r="E15291" s="602"/>
      <c r="F15291" s="630"/>
      <c r="G15291" s="630"/>
      <c r="H15291" s="602"/>
      <c r="I15291" s="1345"/>
      <c r="J15291" s="381"/>
    </row>
    <row r="15292" spans="1:11" ht="15.75" customHeight="1" x14ac:dyDescent="0.25">
      <c r="A15292" s="47"/>
      <c r="B15292" s="1338"/>
      <c r="C15292" s="1344"/>
      <c r="D15292" s="602"/>
      <c r="E15292" s="602"/>
      <c r="F15292" s="630"/>
      <c r="G15292" s="630"/>
      <c r="H15292" s="602"/>
      <c r="I15292" s="1345"/>
    </row>
    <row r="15293" spans="1:11" ht="15.75" customHeight="1" x14ac:dyDescent="0.25">
      <c r="A15293" s="116"/>
      <c r="B15293" s="196"/>
      <c r="C15293" s="118" t="s">
        <v>58</v>
      </c>
      <c r="D15293" s="121">
        <f>SUM(D15231:D15292)</f>
      </c>
      <c r="E15293" s="119"/>
      <c r="F15293" s="1113"/>
      <c r="G15293" s="119"/>
      <c r="H15293" s="120"/>
      <c r="I15293" s="121">
        <f>SUM(I15231:I15292)</f>
      </c>
      <c r="J15293" s="381">
        <f>SUM(J15230:J15292)</f>
      </c>
    </row>
    <row r="15294" spans="1:11" ht="15.75" customHeight="1" x14ac:dyDescent="0.25">
      <c r="A15294" s="1114"/>
      <c r="B15294" s="1115"/>
      <c r="C15294" s="1116"/>
      <c r="D15294" s="1117"/>
      <c r="E15294" s="1116"/>
      <c r="F15294" s="1116"/>
      <c r="G15294" s="1116"/>
      <c r="H15294" s="1118"/>
      <c r="I15294" s="897"/>
    </row>
    <row r="15295" spans="1:11" ht="15.75" customHeight="1" x14ac:dyDescent="0.25">
      <c r="A15295" s="1119" t="s">
        <v>72</v>
      </c>
      <c r="B15295" s="1119"/>
      <c r="C15295" s="1119"/>
      <c r="D15295" s="1119"/>
      <c r="E15295" s="1119"/>
      <c r="F15295" s="1119"/>
      <c r="G15295" s="1119"/>
      <c r="H15295" s="1119"/>
    </row>
    <row r="15296" spans="1:11" ht="15.75" customHeight="1" x14ac:dyDescent="0.25">
      <c r="A15296" s="76"/>
      <c r="B15296" s="909"/>
      <c r="C15296" s="909"/>
      <c r="D15296" s="910"/>
      <c r="E15296" s="76" t="s">
        <v>60</v>
      </c>
      <c r="F15296" s="76"/>
      <c r="G15296" s="17"/>
      <c r="H15296" s="25"/>
    </row>
    <row r="15297" spans="1:9" ht="15.75" customHeight="1" x14ac:dyDescent="0.25">
      <c r="A15297" s="76"/>
      <c r="B15297" s="909"/>
      <c r="C15297" s="909"/>
      <c r="D15297" s="910"/>
      <c r="E15297" s="76"/>
      <c r="F15297" s="76"/>
      <c r="G15297" s="17"/>
      <c r="H15297" s="25"/>
    </row>
    <row r="15298" spans="1:9" ht="15.75" customHeight="1" x14ac:dyDescent="0.25">
      <c r="A15298" s="76"/>
      <c r="B15298" s="909"/>
      <c r="C15298" s="909"/>
      <c r="D15298" s="910"/>
      <c r="E15298" s="76" t="s">
        <v>61</v>
      </c>
      <c r="F15298" s="76"/>
      <c r="G15298" s="17"/>
      <c r="H15298" s="25"/>
    </row>
    <row r="15299" spans="1:9" ht="15.75" customHeight="1" x14ac:dyDescent="0.25">
      <c r="D15299" s="9"/>
      <c r="H15299" s="9"/>
    </row>
    <row r="15300" spans="1:9" ht="15.75" customHeight="1" x14ac:dyDescent="0.25">
      <c r="D15300" s="9"/>
      <c r="H15300" s="9"/>
    </row>
    <row r="15301" spans="1:9" ht="15.75" customHeight="1" x14ac:dyDescent="0.25">
      <c r="D15301" s="9"/>
      <c r="H15301" s="9"/>
    </row>
    <row r="15302" spans="1:9" ht="15.75" customHeight="1" x14ac:dyDescent="0.25">
      <c r="D15302" s="9"/>
      <c r="H15302" s="9"/>
    </row>
    <row r="15303" spans="1:9" ht="15.75" customHeight="1" x14ac:dyDescent="0.25">
      <c r="D15303" s="9"/>
      <c r="H15303" s="9"/>
    </row>
    <row r="15304" spans="1:9" ht="15.75" customHeight="1" x14ac:dyDescent="0.25">
      <c r="D15304" s="9"/>
      <c r="H15304" s="9"/>
    </row>
    <row r="15305" spans="1:9" ht="15.75" customHeight="1" x14ac:dyDescent="0.25">
      <c r="D15305" s="9"/>
      <c r="H15305" s="9"/>
    </row>
    <row r="15306" spans="1:9" ht="15.75" customHeight="1" x14ac:dyDescent="0.25">
      <c r="A15306" s="36" t="s">
        <v>21</v>
      </c>
      <c r="B15306" s="36"/>
      <c r="C15306" s="36"/>
      <c r="D15306" s="36"/>
      <c r="E15306" s="36"/>
      <c r="F15306" s="36"/>
      <c r="G15306" s="36"/>
      <c r="H15306" s="36"/>
      <c r="I15306" s="36"/>
    </row>
    <row r="15307" spans="1:9" ht="15.75" customHeight="1" x14ac:dyDescent="0.25">
      <c r="A15307" s="17" t="s">
        <v>28</v>
      </c>
      <c r="B15307" s="17"/>
      <c r="C15307" s="17"/>
      <c r="D15307" s="18"/>
      <c r="E15307" s="17"/>
      <c r="H15307" s="9"/>
    </row>
    <row r="15308" spans="1:9" ht="15.75" customHeight="1" x14ac:dyDescent="0.25">
      <c r="A15308" s="17" t="inlineStr">
        <is>
          <t>Dealer-003</t>
        </is>
      </c>
      <c r="B15308" s="17"/>
      <c r="C15308" s="17"/>
      <c r="D15308" s="18"/>
      <c r="E15308" s="17"/>
      <c r="G15308" s="19" t="s">
        <v>24</v>
      </c>
      <c r="H15308" s="21" t="s">
        <v>750</v>
      </c>
    </row>
    <row r="15309" spans="1:9" ht="15.75" customHeight="1" x14ac:dyDescent="0.25">
      <c r="A15309" s="17" t="inlineStr">
        <is>
          <t>Address line (redacted)</t>
        </is>
      </c>
      <c r="B15309" s="17"/>
      <c r="C15309" s="1128"/>
      <c r="D15309" s="1128"/>
      <c r="E15309" s="1128"/>
      <c r="G15309" s="19" t="s">
        <v>29</v>
      </c>
      <c r="H15309" s="17" t="s">
        <v>1782</v>
      </c>
    </row>
    <row r="15310" spans="1:9" ht="15.75" customHeight="1" x14ac:dyDescent="0.25">
      <c r="A15310" s="17" t="inlineStr">
        <is>
          <t>Address line (redacted)</t>
        </is>
      </c>
      <c r="B15310" s="17"/>
      <c r="C15310" s="1128"/>
      <c r="D15310" s="1128"/>
      <c r="E15310" s="1128"/>
      <c r="F15310" s="18"/>
      <c r="G15310" s="17"/>
      <c r="H15310" s="25"/>
    </row>
    <row r="15311" spans="1:9" ht="15.75" customHeight="1" x14ac:dyDescent="0.25">
      <c r="C15311" s="1128"/>
      <c r="D15311" s="1128"/>
      <c r="E15311" s="1128"/>
      <c r="F15311" s="18"/>
      <c r="G15311" s="17"/>
      <c r="H15311" s="25"/>
    </row>
    <row r="15312" spans="1:9" ht="15.75" customHeight="1" x14ac:dyDescent="0.25">
      <c r="A15312" s="17" t="s">
        <v>34</v>
      </c>
      <c r="B15312" s="17"/>
      <c r="C15312" s="17"/>
      <c r="D15312" s="18"/>
      <c r="E15312" s="17"/>
      <c r="F15312" s="18"/>
      <c r="G15312" s="17"/>
      <c r="H15312" s="25"/>
    </row>
    <row r="15313" spans="1:9" ht="15.75" customHeight="1" x14ac:dyDescent="0.25">
      <c r="A15313" s="17" t="s">
        <v>35</v>
      </c>
      <c r="B15313" s="17"/>
      <c r="C15313" s="17"/>
      <c r="D15313" s="18"/>
      <c r="E15313" s="17"/>
      <c r="F15313" s="18"/>
      <c r="G15313" s="17"/>
      <c r="H15313" s="25"/>
    </row>
    <row r="15314" spans="1:9" ht="15.75" customHeight="1" x14ac:dyDescent="0.25">
      <c r="A15314" s="17" t="s">
        <v>36</v>
      </c>
      <c r="B15314" s="17"/>
      <c r="C15314" s="17"/>
      <c r="D15314" s="18"/>
      <c r="E15314" s="17"/>
      <c r="F15314" s="18"/>
      <c r="G15314" s="17"/>
      <c r="H15314" s="25"/>
    </row>
    <row r="15315" spans="1:9" ht="15.75" customHeight="1" x14ac:dyDescent="0.25">
      <c r="A15315" s="1105" t="s">
        <v>37</v>
      </c>
      <c r="B15315" s="1106" t="s">
        <v>38</v>
      </c>
      <c r="C15315" s="1106" t="s">
        <v>2224</v>
      </c>
      <c r="D15315" s="1107" t="s">
        <v>39</v>
      </c>
      <c r="E15315" s="1108" t="s">
        <v>40</v>
      </c>
      <c r="F15315" s="1106" t="s">
        <v>2077</v>
      </c>
      <c r="G15315" s="1109" t="s">
        <v>41</v>
      </c>
      <c r="H15315" s="1106" t="s">
        <v>42</v>
      </c>
      <c r="I15315" s="1110" t="s">
        <v>43</v>
      </c>
    </row>
    <row r="15316" spans="1:9" ht="15.75" customHeight="1" x14ac:dyDescent="0.25">
      <c r="A15316" s="524"/>
      <c r="B15316" s="1129" t="s">
        <v>44</v>
      </c>
      <c r="C15316" s="1130"/>
      <c r="D15316" s="247"/>
      <c r="E15316" s="247"/>
      <c r="F15316" s="679"/>
      <c r="G15316" s="732"/>
      <c r="H15316" s="731"/>
      <c r="I15316" s="730"/>
    </row>
    <row r="15317" spans="1:9" ht="15.75" customHeight="1" x14ac:dyDescent="0.25">
      <c r="A15317" s="47">
        <v>1</v>
      </c>
      <c r="B15317" s="1277" t="s">
        <v>259</v>
      </c>
      <c r="C15317" s="323" t="s">
        <v>400</v>
      </c>
      <c r="D15317" s="208">
        <v>3</v>
      </c>
      <c r="E15317" s="208">
        <v>5</v>
      </c>
      <c r="F15317" s="1125" t="s">
        <v>2323</v>
      </c>
      <c r="G15317" s="566">
        <v>13.5</v>
      </c>
      <c r="H15317" s="557">
        <v>1</v>
      </c>
      <c r="I15317" s="81">
        <f>+H15317*G15317</f>
      </c>
    </row>
    <row r="15318" spans="1:9" ht="15.75" customHeight="1" x14ac:dyDescent="0.25">
      <c r="A15318" s="47"/>
      <c r="B15318" s="1277" t="s">
        <v>259</v>
      </c>
      <c r="C15318" s="323" t="s">
        <v>400</v>
      </c>
      <c r="D15318" s="208"/>
      <c r="E15318" s="208"/>
      <c r="F15318" s="542"/>
      <c r="G15318" s="566">
        <v>1.5</v>
      </c>
      <c r="H15318" s="540" t="s">
        <v>571</v>
      </c>
      <c r="I15318" s="81"/>
    </row>
    <row r="15319" spans="1:9" ht="15.75" customHeight="1" x14ac:dyDescent="0.25">
      <c r="A15319" s="47">
        <v>2</v>
      </c>
      <c r="B15319" s="1277" t="s">
        <v>149</v>
      </c>
      <c r="C15319" s="323" t="s">
        <v>371</v>
      </c>
      <c r="D15319" s="194">
        <v>5</v>
      </c>
      <c r="E15319" s="194">
        <v>5</v>
      </c>
      <c r="F15319" s="542" t="s">
        <v>2203</v>
      </c>
      <c r="G15319" s="50">
        <v>23</v>
      </c>
      <c r="H15319" s="194">
        <v>1</v>
      </c>
      <c r="I15319" s="81">
        <f>+H15319*G15319</f>
      </c>
    </row>
    <row r="15320" spans="1:9" ht="15.75" customHeight="1" x14ac:dyDescent="0.25">
      <c r="A15320" s="47"/>
      <c r="B15320" s="1277" t="s">
        <v>149</v>
      </c>
      <c r="C15320" s="323" t="s">
        <v>371</v>
      </c>
      <c r="D15320" s="194"/>
      <c r="E15320" s="194"/>
      <c r="F15320" s="542"/>
      <c r="G15320" s="566">
        <v>2</v>
      </c>
      <c r="H15320" s="540" t="s">
        <v>571</v>
      </c>
      <c r="I15320" s="81"/>
    </row>
    <row r="15321" spans="1:9" ht="15.75" customHeight="1" x14ac:dyDescent="0.25">
      <c r="A15321" s="47">
        <v>3</v>
      </c>
      <c r="B15321" s="1277" t="s">
        <v>2157</v>
      </c>
      <c r="C15321" s="49"/>
      <c r="D15321" s="208">
        <v>3</v>
      </c>
      <c r="E15321" s="208">
        <v>10</v>
      </c>
      <c r="F15321" s="1135" t="s">
        <v>2231</v>
      </c>
      <c r="G15321" s="566">
        <v>24</v>
      </c>
      <c r="H15321" s="194">
        <v>1</v>
      </c>
      <c r="I15321" s="81">
        <f>+H15321*G15321</f>
      </c>
    </row>
    <row r="15322" spans="1:9" ht="15.75" customHeight="1" x14ac:dyDescent="0.25">
      <c r="A15322" s="47"/>
      <c r="B15322" s="1277" t="s">
        <v>2157</v>
      </c>
      <c r="C15322" s="49"/>
      <c r="D15322" s="208"/>
      <c r="E15322" s="208"/>
      <c r="F15322" s="1135"/>
      <c r="G15322" s="566">
        <v>6</v>
      </c>
      <c r="H15322" s="540" t="s">
        <v>571</v>
      </c>
      <c r="I15322" s="81"/>
    </row>
    <row r="15323" spans="1:9" ht="15.75" customHeight="1" x14ac:dyDescent="0.25">
      <c r="A15323" s="47">
        <v>4</v>
      </c>
      <c r="B15323" s="1277" t="s">
        <v>2159</v>
      </c>
      <c r="C15323" s="49"/>
      <c r="D15323" s="208">
        <v>3</v>
      </c>
      <c r="E15323" s="208">
        <v>10</v>
      </c>
      <c r="F15323" s="1135" t="s">
        <v>2231</v>
      </c>
      <c r="G15323" s="566">
        <v>24</v>
      </c>
      <c r="H15323" s="194">
        <v>1</v>
      </c>
      <c r="I15323" s="81">
        <f>+H15323*G15323</f>
      </c>
    </row>
    <row r="15324" spans="1:9" ht="15.75" customHeight="1" x14ac:dyDescent="0.25">
      <c r="A15324" s="47"/>
      <c r="B15324" s="1277" t="s">
        <v>2159</v>
      </c>
      <c r="C15324" s="49"/>
      <c r="D15324" s="208"/>
      <c r="E15324" s="208"/>
      <c r="F15324" s="1135"/>
      <c r="G15324" s="566">
        <v>6</v>
      </c>
      <c r="H15324" s="540" t="s">
        <v>571</v>
      </c>
      <c r="I15324" s="81"/>
    </row>
    <row r="15325" spans="1:9" ht="15.75" customHeight="1" x14ac:dyDescent="0.25">
      <c r="A15325" s="47"/>
      <c r="B15325" s="416" t="s">
        <v>2143</v>
      </c>
      <c r="C15325" s="418"/>
      <c r="D15325" s="233"/>
      <c r="E15325" s="233"/>
      <c r="F15325" s="942"/>
      <c r="G15325" s="837"/>
      <c r="H15325" s="194"/>
      <c r="I15325" s="81"/>
    </row>
    <row r="15326" spans="1:9" ht="15.75" customHeight="1" x14ac:dyDescent="0.25">
      <c r="A15326" s="47">
        <v>5</v>
      </c>
      <c r="B15326" s="1363" t="s">
        <v>176</v>
      </c>
      <c r="C15326" s="329"/>
      <c r="D15326" s="233">
        <v>1</v>
      </c>
      <c r="E15326" s="233" t="s">
        <v>2343</v>
      </c>
      <c r="F15326" s="542">
        <v>0</v>
      </c>
      <c r="G15326" s="566">
        <v>150</v>
      </c>
      <c r="H15326" s="194">
        <v>1</v>
      </c>
      <c r="I15326" s="81">
        <f>+H15326*G15326</f>
      </c>
    </row>
    <row r="15327" spans="1:9" ht="15.75" customHeight="1" x14ac:dyDescent="0.25">
      <c r="A15327" s="1364"/>
      <c r="B15327" s="1365"/>
      <c r="C15327" s="1365"/>
      <c r="D15327" s="1365"/>
      <c r="E15327" s="1365"/>
      <c r="F15327" s="1365"/>
      <c r="G15327" s="1365"/>
      <c r="H15327" s="1365"/>
      <c r="I15327" s="1366"/>
    </row>
    <row r="15328" spans="1:9" ht="15.75" customHeight="1" x14ac:dyDescent="0.25">
      <c r="A15328" s="47"/>
      <c r="B15328" s="1338"/>
      <c r="C15328" s="1338"/>
      <c r="D15328" s="557"/>
      <c r="E15328" s="557"/>
      <c r="F15328" s="566"/>
      <c r="G15328" s="566"/>
      <c r="H15328" s="557"/>
      <c r="I15328" s="1297"/>
    </row>
    <row r="15329" spans="1:9" ht="15.75" customHeight="1" x14ac:dyDescent="0.25">
      <c r="A15329" s="47"/>
      <c r="B15329" s="1338"/>
      <c r="C15329" s="1338"/>
      <c r="D15329" s="557"/>
      <c r="E15329" s="557"/>
      <c r="F15329" s="566"/>
      <c r="G15329" s="566"/>
      <c r="H15329" s="557"/>
      <c r="I15329" s="1297"/>
    </row>
    <row r="15330" spans="1:9" ht="15.75" customHeight="1" x14ac:dyDescent="0.25">
      <c r="A15330" s="47"/>
      <c r="B15330" s="1338"/>
      <c r="C15330" s="1338"/>
      <c r="D15330" s="557"/>
      <c r="E15330" s="557"/>
      <c r="F15330" s="566"/>
      <c r="G15330" s="566"/>
      <c r="H15330" s="557"/>
      <c r="I15330" s="1297"/>
    </row>
    <row r="15331" spans="1:9" ht="15.75" customHeight="1" x14ac:dyDescent="0.25">
      <c r="A15331" s="47"/>
      <c r="B15331" s="1338"/>
      <c r="C15331" s="1338"/>
      <c r="D15331" s="557"/>
      <c r="E15331" s="557"/>
      <c r="F15331" s="566"/>
      <c r="G15331" s="566"/>
      <c r="H15331" s="557"/>
      <c r="I15331" s="1297"/>
    </row>
    <row r="15332" spans="1:9" ht="15.75" customHeight="1" x14ac:dyDescent="0.25">
      <c r="A15332" s="47"/>
      <c r="B15332" s="1338"/>
      <c r="C15332" s="1344"/>
      <c r="D15332" s="602"/>
      <c r="E15332" s="602"/>
      <c r="F15332" s="630"/>
      <c r="G15332" s="630"/>
      <c r="H15332" s="602"/>
      <c r="I15332" s="1345"/>
    </row>
    <row r="15333" spans="1:9" ht="15.75" customHeight="1" x14ac:dyDescent="0.25">
      <c r="A15333" s="116"/>
      <c r="B15333" s="196"/>
      <c r="C15333" s="118" t="s">
        <v>58</v>
      </c>
      <c r="D15333" s="121">
        <f>SUM(D15317:D15332)</f>
      </c>
      <c r="E15333" s="119"/>
      <c r="F15333" s="1113"/>
      <c r="G15333" s="119"/>
      <c r="H15333" s="120"/>
      <c r="I15333" s="121">
        <f>SUM(I15317:I15332)</f>
      </c>
    </row>
    <row r="15334" spans="1:9" ht="15.75" customHeight="1" x14ac:dyDescent="0.25">
      <c r="A15334" s="1114"/>
      <c r="B15334" s="1115"/>
      <c r="C15334" s="1116"/>
      <c r="D15334" s="1117"/>
      <c r="E15334" s="1116"/>
      <c r="F15334" s="1116"/>
      <c r="G15334" s="1116"/>
      <c r="H15334" s="1118"/>
      <c r="I15334" s="897"/>
    </row>
    <row r="15335" spans="1:9" ht="15.75" customHeight="1" x14ac:dyDescent="0.25">
      <c r="A15335" s="1119" t="s">
        <v>72</v>
      </c>
      <c r="B15335" s="1119"/>
      <c r="C15335" s="1119"/>
      <c r="D15335" s="1119"/>
      <c r="E15335" s="1119"/>
      <c r="F15335" s="1119"/>
      <c r="G15335" s="1119"/>
      <c r="H15335" s="1119"/>
    </row>
    <row r="15336" spans="1:9" ht="15.75" customHeight="1" x14ac:dyDescent="0.25">
      <c r="A15336" s="76"/>
      <c r="B15336" s="909"/>
      <c r="C15336" s="909"/>
      <c r="D15336" s="910"/>
      <c r="E15336" s="76" t="s">
        <v>60</v>
      </c>
      <c r="F15336" s="76"/>
      <c r="G15336" s="17"/>
      <c r="H15336" s="25"/>
    </row>
    <row r="15337" spans="1:9" ht="15.75" customHeight="1" x14ac:dyDescent="0.25">
      <c r="A15337" s="76"/>
      <c r="B15337" s="909"/>
      <c r="C15337" s="909"/>
      <c r="D15337" s="910"/>
      <c r="E15337" s="76"/>
      <c r="F15337" s="76"/>
      <c r="G15337" s="17"/>
      <c r="H15337" s="25"/>
    </row>
    <row r="15338" spans="1:9" ht="15.75" customHeight="1" x14ac:dyDescent="0.25">
      <c r="A15338" s="76"/>
      <c r="B15338" s="909"/>
      <c r="C15338" s="909"/>
      <c r="D15338" s="910"/>
      <c r="E15338" s="76" t="s">
        <v>61</v>
      </c>
      <c r="F15338" s="76"/>
      <c r="G15338" s="17"/>
      <c r="H15338" s="25"/>
    </row>
    <row r="15339" spans="1:9" ht="15.75" customHeight="1" x14ac:dyDescent="0.25">
      <c r="D15339" s="9"/>
      <c r="H15339" s="9"/>
    </row>
    <row r="15340" spans="1:9" ht="15.75" customHeight="1" x14ac:dyDescent="0.25">
      <c r="D15340" s="9"/>
      <c r="H15340" s="9"/>
    </row>
    <row r="15341" spans="1:9" ht="15.75" customHeight="1" x14ac:dyDescent="0.25">
      <c r="D15341" s="9"/>
      <c r="H15341" s="9"/>
    </row>
    <row r="15342" spans="1:9" ht="15.75" customHeight="1" x14ac:dyDescent="0.25">
      <c r="D15342" s="9"/>
      <c r="H15342" s="9"/>
    </row>
    <row r="15343" spans="1:9" ht="15.75" customHeight="1" x14ac:dyDescent="0.25">
      <c r="D15343" s="9"/>
      <c r="H15343" s="9"/>
    </row>
    <row r="15344" spans="1:9" ht="15.75" customHeight="1" x14ac:dyDescent="0.25">
      <c r="D15344" s="9"/>
      <c r="H15344" s="9"/>
    </row>
    <row r="15345" spans="1:9" ht="15.75" customHeight="1" x14ac:dyDescent="0.25">
      <c r="D15345" s="9"/>
      <c r="H15345" s="9"/>
    </row>
    <row r="15346" spans="1:9" ht="15.75" customHeight="1" x14ac:dyDescent="0.25">
      <c r="D15346" s="9"/>
      <c r="H15346" s="9"/>
    </row>
    <row r="15347" spans="1:9" ht="15.75" customHeight="1" x14ac:dyDescent="0.25">
      <c r="D15347" s="9"/>
      <c r="H15347" s="9"/>
    </row>
    <row r="15348" spans="1:9" ht="15.75" customHeight="1" x14ac:dyDescent="0.25">
      <c r="D15348" s="9"/>
      <c r="H15348" s="9"/>
    </row>
    <row r="15349" spans="1:9" ht="15.75" customHeight="1" x14ac:dyDescent="0.25">
      <c r="D15349" s="9"/>
      <c r="H15349" s="9"/>
    </row>
    <row r="15350" spans="1:9" ht="15.75" customHeight="1" x14ac:dyDescent="0.25">
      <c r="A15350" s="36" t="s">
        <v>21</v>
      </c>
      <c r="B15350" s="36"/>
      <c r="C15350" s="36"/>
      <c r="D15350" s="36"/>
      <c r="E15350" s="36"/>
      <c r="F15350" s="36"/>
      <c r="G15350" s="36"/>
      <c r="H15350" s="36"/>
      <c r="I15350" s="36"/>
    </row>
    <row r="15351" spans="1:9" ht="15.75" customHeight="1" x14ac:dyDescent="0.25">
      <c r="A15351" s="17" t="s">
        <v>28</v>
      </c>
      <c r="B15351" s="17"/>
      <c r="C15351" s="17"/>
      <c r="D15351" s="18"/>
      <c r="E15351" s="17"/>
      <c r="H15351" s="9"/>
    </row>
    <row r="15352" spans="1:9" ht="15.75" customHeight="1" x14ac:dyDescent="0.25">
      <c r="A15352" s="17" t="inlineStr">
        <is>
          <t>Dealer-010</t>
        </is>
      </c>
      <c r="B15352" s="17"/>
      <c r="C15352" s="17"/>
      <c r="D15352" s="18"/>
      <c r="E15352" s="17"/>
      <c r="G15352" s="19" t="s">
        <v>24</v>
      </c>
      <c r="H15352" s="21" t="s">
        <v>750</v>
      </c>
    </row>
    <row r="15353" spans="1:9" ht="15.75" customHeight="1" x14ac:dyDescent="0.25">
      <c r="A15353" s="17" t="inlineStr">
        <is>
          <t>Address line (redacted)</t>
        </is>
      </c>
      <c r="B15353" s="17"/>
      <c r="C15353" s="1128"/>
      <c r="D15353" s="1128"/>
      <c r="E15353" s="1128"/>
      <c r="G15353" s="19" t="s">
        <v>29</v>
      </c>
      <c r="H15353" s="17" t="s">
        <v>1712</v>
      </c>
    </row>
    <row r="15354" spans="1:9" ht="15.75" customHeight="1" x14ac:dyDescent="0.25">
      <c r="A15354" s="17" t="inlineStr">
        <is>
          <t>Address line (redacted)</t>
        </is>
      </c>
      <c r="B15354" s="17"/>
      <c r="C15354" s="1128"/>
      <c r="D15354" s="1128"/>
      <c r="E15354" s="1128"/>
      <c r="F15354" s="18"/>
      <c r="G15354" s="17"/>
      <c r="H15354" s="25"/>
    </row>
    <row r="15355" spans="1:9" ht="15.75" customHeight="1" x14ac:dyDescent="0.25">
      <c r="A15355" s="17" t="inlineStr">
        <is>
          <t>Address line (redacted)</t>
        </is>
      </c>
      <c r="C15355" s="1128"/>
      <c r="D15355" s="1128"/>
      <c r="E15355" s="1128"/>
      <c r="F15355" s="18"/>
      <c r="G15355" s="17"/>
      <c r="H15355" s="25"/>
    </row>
    <row r="15356" spans="1:9" ht="15.75" customHeight="1" x14ac:dyDescent="0.25">
      <c r="A15356" s="17"/>
      <c r="C15356" s="1128"/>
      <c r="D15356" s="1128"/>
      <c r="E15356" s="1128"/>
      <c r="F15356" s="18"/>
      <c r="G15356" s="17"/>
      <c r="H15356" s="25"/>
    </row>
    <row r="15357" spans="1:9" ht="15.75" customHeight="1" x14ac:dyDescent="0.25">
      <c r="A15357" s="17" t="s">
        <v>34</v>
      </c>
      <c r="B15357" s="17"/>
      <c r="C15357" s="17"/>
      <c r="D15357" s="18"/>
      <c r="E15357" s="17"/>
      <c r="F15357" s="18"/>
      <c r="G15357" s="17"/>
      <c r="H15357" s="25"/>
    </row>
    <row r="15358" spans="1:9" ht="15.75" customHeight="1" x14ac:dyDescent="0.25">
      <c r="A15358" s="17" t="s">
        <v>35</v>
      </c>
      <c r="B15358" s="17"/>
      <c r="C15358" s="17"/>
      <c r="D15358" s="18"/>
      <c r="E15358" s="17"/>
      <c r="F15358" s="18"/>
      <c r="G15358" s="17"/>
      <c r="H15358" s="25"/>
    </row>
    <row r="15359" spans="1:9" ht="15.75" customHeight="1" x14ac:dyDescent="0.25">
      <c r="A15359" s="17" t="s">
        <v>36</v>
      </c>
      <c r="B15359" s="17"/>
      <c r="C15359" s="17"/>
      <c r="D15359" s="18"/>
      <c r="E15359" s="17"/>
      <c r="F15359" s="18"/>
      <c r="G15359" s="17"/>
      <c r="H15359" s="25"/>
    </row>
    <row r="15360" spans="1:9" ht="15.75" customHeight="1" x14ac:dyDescent="0.25">
      <c r="A15360" s="1105" t="s">
        <v>37</v>
      </c>
      <c r="B15360" s="1106" t="s">
        <v>38</v>
      </c>
      <c r="C15360" s="1106" t="s">
        <v>2224</v>
      </c>
      <c r="D15360" s="1107" t="s">
        <v>39</v>
      </c>
      <c r="E15360" s="1108" t="s">
        <v>40</v>
      </c>
      <c r="F15360" s="1106" t="s">
        <v>2077</v>
      </c>
      <c r="G15360" s="1109" t="s">
        <v>41</v>
      </c>
      <c r="H15360" s="1106" t="s">
        <v>42</v>
      </c>
      <c r="I15360" s="1110" t="s">
        <v>43</v>
      </c>
    </row>
    <row r="15361" spans="1:9" ht="15.75" customHeight="1" x14ac:dyDescent="0.25">
      <c r="A15361" s="47"/>
      <c r="B15361" s="1316" t="s">
        <v>1055</v>
      </c>
      <c r="C15361" s="1317"/>
      <c r="D15361" s="557"/>
      <c r="E15361" s="557"/>
      <c r="F15361" s="566"/>
      <c r="G15361" s="566"/>
      <c r="H15361" s="557"/>
      <c r="I15361" s="1297"/>
    </row>
    <row r="15362" spans="1:9" ht="15.75" customHeight="1" x14ac:dyDescent="0.25">
      <c r="A15362" s="47">
        <v>1</v>
      </c>
      <c r="B15362" s="1083" t="s">
        <v>81</v>
      </c>
      <c r="C15362" s="211" t="s">
        <v>946</v>
      </c>
      <c r="D15362" s="602">
        <v>1</v>
      </c>
      <c r="E15362" s="602">
        <v>4</v>
      </c>
      <c r="F15362" s="1319" t="s">
        <v>2189</v>
      </c>
      <c r="G15362" s="566">
        <v>4</v>
      </c>
      <c r="H15362" s="557">
        <v>1</v>
      </c>
      <c r="I15362" s="1297">
        <f t="shared" ref="I15362:I15363" si="528">+H15362*G15362</f>
      </c>
    </row>
    <row r="15363" spans="1:9" ht="15.75" customHeight="1" x14ac:dyDescent="0.25">
      <c r="A15363" s="47">
        <v>2</v>
      </c>
      <c r="B15363" s="1318" t="s">
        <v>53</v>
      </c>
      <c r="C15363" s="211" t="s">
        <v>953</v>
      </c>
      <c r="D15363" s="602">
        <v>1</v>
      </c>
      <c r="E15363" s="602">
        <v>4</v>
      </c>
      <c r="F15363" s="1319" t="s">
        <v>2189</v>
      </c>
      <c r="G15363" s="566">
        <v>4</v>
      </c>
      <c r="H15363" s="557">
        <v>1</v>
      </c>
      <c r="I15363" s="1297">
        <f t="shared" si="528"/>
      </c>
    </row>
    <row r="15364" spans="1:9" ht="15.75" customHeight="1" x14ac:dyDescent="0.25">
      <c r="A15364" s="1364"/>
      <c r="B15364" s="1365"/>
      <c r="C15364" s="1365"/>
      <c r="D15364" s="1365"/>
      <c r="E15364" s="1365"/>
      <c r="F15364" s="1365"/>
      <c r="G15364" s="1365"/>
      <c r="H15364" s="1365"/>
      <c r="I15364" s="1366"/>
    </row>
    <row r="15365" spans="1:9" ht="15.75" customHeight="1" x14ac:dyDescent="0.25">
      <c r="A15365" s="47"/>
      <c r="B15365" s="1338"/>
      <c r="C15365" s="1338"/>
      <c r="D15365" s="557"/>
      <c r="E15365" s="557"/>
      <c r="F15365" s="566"/>
      <c r="G15365" s="566"/>
      <c r="H15365" s="557"/>
      <c r="I15365" s="1297"/>
    </row>
    <row r="15366" spans="1:9" ht="15.75" customHeight="1" x14ac:dyDescent="0.25">
      <c r="A15366" s="47"/>
      <c r="B15366" s="1338"/>
      <c r="C15366" s="1338"/>
      <c r="D15366" s="557"/>
      <c r="E15366" s="557"/>
      <c r="F15366" s="566"/>
      <c r="G15366" s="566"/>
      <c r="H15366" s="557"/>
      <c r="I15366" s="1297"/>
    </row>
    <row r="15367" spans="1:9" ht="15.75" customHeight="1" x14ac:dyDescent="0.25">
      <c r="A15367" s="47"/>
      <c r="B15367" s="1338"/>
      <c r="C15367" s="1338"/>
      <c r="D15367" s="557"/>
      <c r="E15367" s="557"/>
      <c r="F15367" s="566"/>
      <c r="G15367" s="566"/>
      <c r="H15367" s="557"/>
      <c r="I15367" s="1297"/>
    </row>
    <row r="15368" spans="1:9" ht="15.75" customHeight="1" x14ac:dyDescent="0.25">
      <c r="A15368" s="47"/>
      <c r="B15368" s="1338"/>
      <c r="C15368" s="1338"/>
      <c r="D15368" s="557"/>
      <c r="E15368" s="557"/>
      <c r="F15368" s="566"/>
      <c r="G15368" s="566"/>
      <c r="H15368" s="557"/>
      <c r="I15368" s="1297"/>
    </row>
    <row r="15369" spans="1:9" ht="15.75" customHeight="1" x14ac:dyDescent="0.25">
      <c r="A15369" s="47"/>
      <c r="B15369" s="1338"/>
      <c r="C15369" s="1344"/>
      <c r="D15369" s="602"/>
      <c r="E15369" s="602"/>
      <c r="F15369" s="630"/>
      <c r="G15369" s="630"/>
      <c r="H15369" s="602"/>
      <c r="I15369" s="1345"/>
    </row>
    <row r="15370" spans="1:9" ht="15.75" customHeight="1" x14ac:dyDescent="0.25">
      <c r="A15370" s="116"/>
      <c r="B15370" s="196"/>
      <c r="C15370" s="118" t="s">
        <v>58</v>
      </c>
      <c r="D15370" s="121">
        <f>SUM(D15361:D15369)</f>
      </c>
      <c r="E15370" s="119"/>
      <c r="F15370" s="1113"/>
      <c r="G15370" s="119"/>
      <c r="H15370" s="120"/>
      <c r="I15370" s="121">
        <f>SUM(I15361:I15369)</f>
      </c>
    </row>
    <row r="15371" spans="1:9" ht="15.75" customHeight="1" x14ac:dyDescent="0.25">
      <c r="A15371" s="1114"/>
      <c r="B15371" s="1115"/>
      <c r="C15371" s="1116"/>
      <c r="D15371" s="1117"/>
      <c r="E15371" s="1116"/>
      <c r="F15371" s="1116"/>
      <c r="G15371" s="1116"/>
      <c r="H15371" s="1118"/>
      <c r="I15371" s="897"/>
    </row>
    <row r="15372" spans="1:9" ht="15.75" customHeight="1" x14ac:dyDescent="0.25">
      <c r="A15372" s="1119" t="s">
        <v>72</v>
      </c>
      <c r="B15372" s="1119"/>
      <c r="C15372" s="1119"/>
      <c r="D15372" s="1119"/>
      <c r="E15372" s="1119"/>
      <c r="F15372" s="1119"/>
      <c r="G15372" s="1119"/>
      <c r="H15372" s="1119"/>
    </row>
    <row r="15373" spans="1:9" ht="15.75" customHeight="1" x14ac:dyDescent="0.25">
      <c r="A15373" s="76"/>
      <c r="B15373" s="909"/>
      <c r="C15373" s="909"/>
      <c r="D15373" s="910"/>
      <c r="E15373" s="76" t="s">
        <v>60</v>
      </c>
      <c r="F15373" s="76"/>
      <c r="G15373" s="17"/>
      <c r="H15373" s="25"/>
    </row>
    <row r="15374" spans="1:9" ht="15.75" customHeight="1" x14ac:dyDescent="0.25">
      <c r="A15374" s="76"/>
      <c r="B15374" s="909"/>
      <c r="C15374" s="909"/>
      <c r="D15374" s="910"/>
      <c r="E15374" s="76"/>
      <c r="F15374" s="76"/>
      <c r="G15374" s="17"/>
      <c r="H15374" s="25"/>
    </row>
    <row r="15375" spans="1:9" ht="15.75" customHeight="1" x14ac:dyDescent="0.25">
      <c r="A15375" s="76"/>
      <c r="B15375" s="909"/>
      <c r="C15375" s="909"/>
      <c r="D15375" s="910"/>
      <c r="E15375" s="76" t="s">
        <v>61</v>
      </c>
      <c r="F15375" s="76"/>
      <c r="G15375" s="17"/>
      <c r="H15375" s="25"/>
    </row>
    <row r="15376" spans="1:9" ht="15.75" customHeight="1" x14ac:dyDescent="0.25">
      <c r="D15376" s="9"/>
      <c r="H15376" s="9"/>
    </row>
    <row r="15377" spans="4:8" ht="15.75" customHeight="1" x14ac:dyDescent="0.25">
      <c r="D15377" s="9"/>
      <c r="H15377" s="9"/>
    </row>
    <row r="15378" spans="4:8" ht="15.75" customHeight="1" x14ac:dyDescent="0.25">
      <c r="D15378" s="9"/>
      <c r="H15378" s="9"/>
    </row>
    <row r="15379" spans="4:8" ht="15.75" customHeight="1" x14ac:dyDescent="0.25">
      <c r="D15379" s="9"/>
      <c r="H15379" s="9"/>
    </row>
    <row r="15380" spans="4:8" ht="15.75" customHeight="1" x14ac:dyDescent="0.25">
      <c r="D15380" s="9"/>
      <c r="H15380" s="9"/>
    </row>
    <row r="15381" spans="4:8" ht="15.75" customHeight="1" x14ac:dyDescent="0.25">
      <c r="D15381" s="9"/>
      <c r="H15381" s="9"/>
    </row>
    <row r="15382" spans="4:8" ht="15.75" customHeight="1" x14ac:dyDescent="0.25">
      <c r="D15382" s="9"/>
      <c r="H15382" s="9"/>
    </row>
    <row r="15383" spans="4:8" ht="15.75" customHeight="1" x14ac:dyDescent="0.25">
      <c r="D15383" s="9"/>
      <c r="H15383" s="9"/>
    </row>
    <row r="15384" spans="4:8" ht="15.75" customHeight="1" x14ac:dyDescent="0.25">
      <c r="D15384" s="9"/>
      <c r="H15384" s="9"/>
    </row>
    <row r="15385" spans="4:8" ht="15.75" customHeight="1" x14ac:dyDescent="0.25">
      <c r="D15385" s="9"/>
      <c r="H15385" s="9"/>
    </row>
    <row r="15386" spans="4:8" ht="15.75" customHeight="1" x14ac:dyDescent="0.25">
      <c r="D15386" s="9"/>
      <c r="H15386" s="9"/>
    </row>
    <row r="15387" spans="4:8" ht="15.75" customHeight="1" x14ac:dyDescent="0.25">
      <c r="D15387" s="9"/>
      <c r="H15387" s="9"/>
    </row>
    <row r="15388" spans="4:8" ht="15.75" customHeight="1" x14ac:dyDescent="0.25">
      <c r="D15388" s="9"/>
      <c r="H15388" s="9"/>
    </row>
    <row r="15389" spans="4:8" ht="15.75" customHeight="1" x14ac:dyDescent="0.25">
      <c r="D15389" s="9"/>
      <c r="H15389" s="9"/>
    </row>
    <row r="15390" spans="4:8" ht="15.75" customHeight="1" x14ac:dyDescent="0.25">
      <c r="D15390" s="9"/>
      <c r="H15390" s="9"/>
    </row>
    <row r="15391" spans="4:8" ht="15.75" customHeight="1" x14ac:dyDescent="0.25">
      <c r="D15391" s="9"/>
      <c r="H15391" s="9"/>
    </row>
    <row r="15392" spans="4:8" ht="15.75" customHeight="1" x14ac:dyDescent="0.25">
      <c r="D15392" s="9"/>
      <c r="H15392" s="9"/>
    </row>
    <row r="15393" spans="1:9" ht="15.75" customHeight="1" x14ac:dyDescent="0.25">
      <c r="A15393" s="36" t="s">
        <v>21</v>
      </c>
      <c r="B15393" s="36"/>
      <c r="C15393" s="36"/>
      <c r="D15393" s="36"/>
      <c r="E15393" s="36"/>
      <c r="F15393" s="36"/>
      <c r="G15393" s="36"/>
      <c r="H15393" s="36"/>
      <c r="I15393" s="36"/>
    </row>
    <row r="15394" spans="1:9" ht="15.75" customHeight="1" x14ac:dyDescent="0.25">
      <c r="A15394" s="381" t="s">
        <v>28</v>
      </c>
      <c r="B15394" s="381"/>
      <c r="C15394" s="17"/>
      <c r="D15394" s="18"/>
      <c r="E15394" s="17"/>
      <c r="H15394" s="9"/>
    </row>
    <row r="15395" spans="1:9" ht="15.75" customHeight="1" x14ac:dyDescent="0.25">
      <c r="A15395" s="381" t="inlineStr">
        <is>
          <t>Dealer-031</t>
        </is>
      </c>
      <c r="B15395" s="381"/>
      <c r="C15395" s="17"/>
      <c r="D15395" s="18"/>
      <c r="E15395" s="17"/>
      <c r="G15395" s="19" t="s">
        <v>24</v>
      </c>
      <c r="H15395" s="21" t="s">
        <v>1714</v>
      </c>
    </row>
    <row r="15396" spans="1:9" ht="15.75" customHeight="1" x14ac:dyDescent="0.25">
      <c r="A15396" s="382" t="inlineStr">
        <is>
          <t>Address line (redacted)</t>
        </is>
      </c>
      <c r="B15396" s="381"/>
      <c r="C15396" s="1128"/>
      <c r="D15396" s="1128"/>
      <c r="E15396" s="1128"/>
      <c r="G15396" s="19" t="s">
        <v>29</v>
      </c>
      <c r="H15396" s="17" t="s">
        <v>1077</v>
      </c>
    </row>
    <row r="15397" spans="1:9" ht="15.75" customHeight="1" x14ac:dyDescent="0.25">
      <c r="A15397" s="381" t="inlineStr">
        <is>
          <t>Address line (redacted)</t>
        </is>
      </c>
      <c r="B15397" s="381"/>
      <c r="C15397" s="1128"/>
      <c r="D15397" s="1128"/>
      <c r="E15397" s="1128"/>
      <c r="F15397" s="18"/>
      <c r="G15397" s="17"/>
      <c r="H15397" s="25"/>
    </row>
    <row r="15398" spans="1:9" ht="15.75" customHeight="1" x14ac:dyDescent="0.25">
      <c r="C15398" s="1128"/>
      <c r="D15398" s="1128"/>
      <c r="E15398" s="1128"/>
      <c r="F15398" s="18"/>
      <c r="G15398" s="17"/>
      <c r="H15398" s="25"/>
    </row>
    <row r="15399" spans="1:9" ht="15.75" customHeight="1" x14ac:dyDescent="0.25">
      <c r="A15399" s="17" t="s">
        <v>34</v>
      </c>
      <c r="B15399" s="17"/>
      <c r="C15399" s="17"/>
      <c r="D15399" s="18"/>
      <c r="E15399" s="17"/>
      <c r="F15399" s="18"/>
      <c r="G15399" s="17"/>
      <c r="H15399" s="25"/>
    </row>
    <row r="15400" spans="1:9" ht="15.75" customHeight="1" x14ac:dyDescent="0.25">
      <c r="A15400" s="17" t="s">
        <v>35</v>
      </c>
      <c r="B15400" s="17"/>
      <c r="C15400" s="17"/>
      <c r="D15400" s="18"/>
      <c r="E15400" s="17"/>
      <c r="F15400" s="18"/>
      <c r="G15400" s="17"/>
      <c r="H15400" s="25"/>
    </row>
    <row r="15401" spans="1:9" ht="15.75" customHeight="1" x14ac:dyDescent="0.25">
      <c r="A15401" s="17" t="s">
        <v>36</v>
      </c>
      <c r="B15401" s="17"/>
      <c r="C15401" s="17"/>
      <c r="D15401" s="18"/>
      <c r="E15401" s="17"/>
      <c r="F15401" s="18"/>
      <c r="G15401" s="17"/>
      <c r="H15401" s="25"/>
    </row>
    <row r="15402" spans="1:9" ht="15.75" customHeight="1" x14ac:dyDescent="0.25">
      <c r="A15402" s="1105" t="s">
        <v>37</v>
      </c>
      <c r="B15402" s="1250" t="s">
        <v>38</v>
      </c>
      <c r="C15402" s="1250" t="s">
        <v>2224</v>
      </c>
      <c r="D15402" s="1251" t="s">
        <v>39</v>
      </c>
      <c r="E15402" s="1252" t="s">
        <v>40</v>
      </c>
      <c r="F15402" s="1106" t="s">
        <v>2077</v>
      </c>
      <c r="G15402" s="1109" t="s">
        <v>41</v>
      </c>
      <c r="H15402" s="1106" t="s">
        <v>42</v>
      </c>
      <c r="I15402" s="1110" t="s">
        <v>43</v>
      </c>
    </row>
    <row r="15403" spans="1:9" ht="15.75" customHeight="1" x14ac:dyDescent="0.25">
      <c r="A15403" s="656">
        <v>1</v>
      </c>
      <c r="B15403" s="760" t="s">
        <v>599</v>
      </c>
      <c r="C15403" s="765"/>
      <c r="D15403" s="907"/>
      <c r="E15403" s="907"/>
      <c r="F15403" s="679"/>
      <c r="G15403" s="732"/>
      <c r="H15403" s="731"/>
      <c r="I15403" s="730"/>
    </row>
    <row r="15404" spans="1:9" ht="15.75" customHeight="1" x14ac:dyDescent="0.25">
      <c r="A15404" s="656">
        <v>2</v>
      </c>
      <c r="B15404" s="1367" t="s">
        <v>345</v>
      </c>
      <c r="C15404" s="106" t="s">
        <v>464</v>
      </c>
      <c r="D15404" s="525">
        <v>1</v>
      </c>
      <c r="E15404" s="525">
        <v>6</v>
      </c>
      <c r="F15404" s="679"/>
      <c r="G15404" s="525">
        <v>6</v>
      </c>
      <c r="H15404" s="623">
        <v>1</v>
      </c>
      <c r="I15404" s="730">
        <f t="shared" ref="I15404:I15419" si="529">+H15404*G15404</f>
      </c>
    </row>
    <row r="15405" spans="1:9" ht="15.75" customHeight="1" x14ac:dyDescent="0.25">
      <c r="A15405" s="656">
        <v>3</v>
      </c>
      <c r="B15405" s="1367" t="s">
        <v>176</v>
      </c>
      <c r="C15405" s="106" t="s">
        <v>455</v>
      </c>
      <c r="D15405" s="525">
        <v>1</v>
      </c>
      <c r="E15405" s="525">
        <v>6</v>
      </c>
      <c r="F15405" s="679"/>
      <c r="G15405" s="525">
        <v>6</v>
      </c>
      <c r="H15405" s="623">
        <v>1</v>
      </c>
      <c r="I15405" s="730">
        <f t="shared" si="529"/>
      </c>
    </row>
    <row r="15406" spans="1:9" ht="15.75" customHeight="1" x14ac:dyDescent="0.25">
      <c r="A15406" s="656">
        <v>4</v>
      </c>
      <c r="B15406" s="1367" t="s">
        <v>1977</v>
      </c>
      <c r="C15406" s="525" t="s">
        <v>460</v>
      </c>
      <c r="D15406" s="525">
        <v>1</v>
      </c>
      <c r="E15406" s="525">
        <v>6</v>
      </c>
      <c r="F15406" s="679"/>
      <c r="G15406" s="525">
        <v>6</v>
      </c>
      <c r="H15406" s="623">
        <v>1</v>
      </c>
      <c r="I15406" s="730">
        <f t="shared" si="529"/>
      </c>
    </row>
    <row r="15407" spans="1:9" ht="15.75" customHeight="1" x14ac:dyDescent="0.25">
      <c r="A15407" s="656"/>
      <c r="B15407" s="1367" t="s">
        <v>159</v>
      </c>
      <c r="C15407" s="106" t="s">
        <v>439</v>
      </c>
      <c r="D15407" s="525">
        <v>1</v>
      </c>
      <c r="E15407" s="525">
        <v>6</v>
      </c>
      <c r="F15407" s="679"/>
      <c r="G15407" s="525">
        <v>6</v>
      </c>
      <c r="H15407" s="623">
        <v>1</v>
      </c>
      <c r="I15407" s="730">
        <f t="shared" si="529"/>
      </c>
    </row>
    <row r="15408" spans="1:9" ht="15.75" customHeight="1" x14ac:dyDescent="0.25">
      <c r="A15408" s="656">
        <v>5</v>
      </c>
      <c r="B15408" s="98" t="s">
        <v>2344</v>
      </c>
      <c r="C15408" s="99"/>
      <c r="D15408" s="525"/>
      <c r="E15408" s="525"/>
      <c r="F15408" s="679"/>
      <c r="G15408" s="525"/>
      <c r="H15408" s="525"/>
      <c r="I15408" s="730">
        <f t="shared" si="529"/>
      </c>
    </row>
    <row r="15409" spans="1:9" ht="15.75" customHeight="1" x14ac:dyDescent="0.25">
      <c r="A15409" s="656"/>
      <c r="B15409" s="117" t="s">
        <v>154</v>
      </c>
      <c r="C15409" s="211" t="s">
        <v>946</v>
      </c>
      <c r="D15409" s="525">
        <v>1</v>
      </c>
      <c r="E15409" s="525">
        <v>4</v>
      </c>
      <c r="F15409" s="679"/>
      <c r="G15409" s="525">
        <v>4</v>
      </c>
      <c r="H15409" s="525">
        <v>1</v>
      </c>
      <c r="I15409" s="730">
        <f t="shared" si="529"/>
      </c>
    </row>
    <row r="15410" spans="1:9" ht="15.75" customHeight="1" x14ac:dyDescent="0.25">
      <c r="A15410" s="656">
        <v>6</v>
      </c>
      <c r="B15410" s="98" t="s">
        <v>2345</v>
      </c>
      <c r="C15410" s="99"/>
      <c r="D15410" s="525"/>
      <c r="E15410" s="525"/>
      <c r="F15410" s="679"/>
      <c r="G15410" s="525"/>
      <c r="H15410" s="525"/>
      <c r="I15410" s="730">
        <f t="shared" si="529"/>
      </c>
    </row>
    <row r="15411" spans="1:9" ht="15.75" customHeight="1" x14ac:dyDescent="0.25">
      <c r="A15411" s="656">
        <v>7</v>
      </c>
      <c r="B15411" s="117" t="s">
        <v>345</v>
      </c>
      <c r="C15411" s="211" t="s">
        <v>395</v>
      </c>
      <c r="D15411" s="525">
        <v>1</v>
      </c>
      <c r="E15411" s="525">
        <v>5</v>
      </c>
      <c r="F15411" s="679"/>
      <c r="G15411" s="525">
        <v>5</v>
      </c>
      <c r="H15411" s="525">
        <v>1</v>
      </c>
      <c r="I15411" s="730">
        <f t="shared" si="529"/>
      </c>
    </row>
    <row r="15412" spans="1:9" ht="15.75" customHeight="1" x14ac:dyDescent="0.25">
      <c r="A15412" s="656"/>
      <c r="B15412" s="117" t="s">
        <v>172</v>
      </c>
      <c r="C15412" s="211" t="s">
        <v>408</v>
      </c>
      <c r="D15412" s="525">
        <v>1</v>
      </c>
      <c r="E15412" s="525">
        <v>5</v>
      </c>
      <c r="F15412" s="679"/>
      <c r="G15412" s="525">
        <v>5</v>
      </c>
      <c r="H15412" s="525">
        <v>1</v>
      </c>
      <c r="I15412" s="730">
        <f t="shared" si="529"/>
      </c>
    </row>
    <row r="15413" spans="1:9" ht="15.75" customHeight="1" x14ac:dyDescent="0.25">
      <c r="A15413" s="656">
        <v>8</v>
      </c>
      <c r="B15413" s="760" t="s">
        <v>1623</v>
      </c>
      <c r="C15413" s="765"/>
      <c r="D15413" s="525"/>
      <c r="E15413" s="525"/>
      <c r="F15413" s="679"/>
      <c r="G15413" s="525"/>
      <c r="H15413" s="525"/>
      <c r="I15413" s="730">
        <f t="shared" si="529"/>
      </c>
    </row>
    <row r="15414" spans="1:9" ht="15.75" customHeight="1" x14ac:dyDescent="0.25">
      <c r="A15414" s="656">
        <v>9</v>
      </c>
      <c r="B15414" s="1367" t="s">
        <v>159</v>
      </c>
      <c r="C15414" s="323" t="s">
        <v>380</v>
      </c>
      <c r="D15414" s="525">
        <v>1</v>
      </c>
      <c r="E15414" s="525">
        <v>5</v>
      </c>
      <c r="F15414" s="679"/>
      <c r="G15414" s="525">
        <v>5</v>
      </c>
      <c r="H15414" s="525">
        <v>1</v>
      </c>
      <c r="I15414" s="730">
        <f t="shared" si="529"/>
      </c>
    </row>
    <row r="15415" spans="1:9" ht="15.75" customHeight="1" x14ac:dyDescent="0.25">
      <c r="A15415" s="656">
        <v>10</v>
      </c>
      <c r="B15415" s="1367" t="s">
        <v>264</v>
      </c>
      <c r="C15415" s="323" t="s">
        <v>414</v>
      </c>
      <c r="D15415" s="525">
        <v>1</v>
      </c>
      <c r="E15415" s="525">
        <v>10</v>
      </c>
      <c r="F15415" s="679"/>
      <c r="G15415" s="525">
        <v>10</v>
      </c>
      <c r="H15415" s="525">
        <v>1</v>
      </c>
      <c r="I15415" s="730">
        <f t="shared" si="529"/>
      </c>
    </row>
    <row r="15416" spans="1:9" ht="15.75" customHeight="1" x14ac:dyDescent="0.25">
      <c r="A15416" s="656">
        <v>11</v>
      </c>
      <c r="B15416" s="1367" t="s">
        <v>573</v>
      </c>
      <c r="C15416" s="323" t="s">
        <v>396</v>
      </c>
      <c r="D15416" s="525">
        <v>1</v>
      </c>
      <c r="E15416" s="525">
        <v>5</v>
      </c>
      <c r="F15416" s="679"/>
      <c r="G15416" s="525">
        <v>5</v>
      </c>
      <c r="H15416" s="525">
        <v>1</v>
      </c>
      <c r="I15416" s="730">
        <f t="shared" si="529"/>
      </c>
    </row>
    <row r="15417" spans="1:9" ht="15.75" customHeight="1" x14ac:dyDescent="0.25">
      <c r="A15417" s="656"/>
      <c r="B15417" s="1367" t="s">
        <v>153</v>
      </c>
      <c r="C15417" s="322" t="s">
        <v>375</v>
      </c>
      <c r="D15417" s="525">
        <v>1</v>
      </c>
      <c r="E15417" s="525">
        <v>5</v>
      </c>
      <c r="F15417" s="679"/>
      <c r="G15417" s="525">
        <v>5</v>
      </c>
      <c r="H15417" s="525">
        <v>1</v>
      </c>
      <c r="I15417" s="730">
        <f t="shared" si="529"/>
      </c>
    </row>
    <row r="15418" spans="1:9" ht="15.75" customHeight="1" x14ac:dyDescent="0.25">
      <c r="A15418" s="656">
        <v>12</v>
      </c>
      <c r="B15418" s="760" t="s">
        <v>12</v>
      </c>
      <c r="C15418" s="765"/>
      <c r="D15418" s="525"/>
      <c r="E15418" s="525"/>
      <c r="F15418" s="679"/>
      <c r="G15418" s="732"/>
      <c r="H15418" s="525"/>
      <c r="I15418" s="730">
        <f t="shared" si="529"/>
      </c>
    </row>
    <row r="15419" spans="1:9" ht="15.75" customHeight="1" x14ac:dyDescent="0.25">
      <c r="A15419" s="656"/>
      <c r="B15419" s="1367" t="s">
        <v>1935</v>
      </c>
      <c r="C15419" s="106" t="s">
        <v>527</v>
      </c>
      <c r="D15419" s="651">
        <v>10</v>
      </c>
      <c r="E15419" s="525">
        <v>10</v>
      </c>
      <c r="F15419" s="1136" t="s">
        <v>2346</v>
      </c>
      <c r="G15419" s="732">
        <v>92.5</v>
      </c>
      <c r="H15419" s="525">
        <v>1</v>
      </c>
      <c r="I15419" s="730">
        <f t="shared" si="529"/>
      </c>
    </row>
    <row r="15420" spans="1:9" ht="15.75" customHeight="1" x14ac:dyDescent="0.25">
      <c r="A15420" s="656"/>
      <c r="B15420" s="1367" t="s">
        <v>1935</v>
      </c>
      <c r="C15420" s="106" t="s">
        <v>527</v>
      </c>
      <c r="D15420" s="651"/>
      <c r="E15420" s="525"/>
      <c r="F15420" s="679"/>
      <c r="G15420" s="732">
        <v>7.5</v>
      </c>
      <c r="H15420" s="901" t="s">
        <v>571</v>
      </c>
      <c r="I15420" s="730"/>
    </row>
    <row r="15421" spans="1:9" ht="15.75" customHeight="1" x14ac:dyDescent="0.25">
      <c r="A15421" s="656">
        <v>13</v>
      </c>
      <c r="B15421" s="760" t="s">
        <v>564</v>
      </c>
      <c r="C15421" s="765"/>
      <c r="D15421" s="525"/>
      <c r="E15421" s="525"/>
      <c r="F15421" s="679"/>
      <c r="G15421" s="732"/>
      <c r="H15421" s="525"/>
      <c r="I15421" s="730"/>
    </row>
    <row r="15422" spans="1:9" ht="15.75" customHeight="1" x14ac:dyDescent="0.25">
      <c r="A15422" s="524"/>
      <c r="B15422" s="1367" t="s">
        <v>1071</v>
      </c>
      <c r="C15422" s="158" t="s">
        <v>2347</v>
      </c>
      <c r="D15422" s="525">
        <v>1</v>
      </c>
      <c r="E15422" s="525">
        <v>1</v>
      </c>
      <c r="F15422" s="679"/>
      <c r="G15422" s="525">
        <v>1</v>
      </c>
      <c r="H15422" s="525">
        <v>1</v>
      </c>
      <c r="I15422" s="730">
        <f>+H15422*G15422</f>
      </c>
    </row>
    <row r="15423" spans="1:9" ht="15.75" customHeight="1" x14ac:dyDescent="0.25">
      <c r="A15423" s="1364"/>
      <c r="B15423" s="1365"/>
      <c r="C15423" s="1365"/>
      <c r="D15423" s="1365"/>
      <c r="E15423" s="1365"/>
      <c r="F15423" s="1365"/>
      <c r="G15423" s="1365"/>
      <c r="H15423" s="1365"/>
      <c r="I15423" s="1366"/>
    </row>
    <row r="15424" spans="1:9" ht="15.75" customHeight="1" x14ac:dyDescent="0.25">
      <c r="A15424" s="47"/>
      <c r="B15424" s="1338"/>
      <c r="C15424" s="1338"/>
      <c r="D15424" s="557"/>
      <c r="E15424" s="557"/>
      <c r="F15424" s="566"/>
      <c r="G15424" s="566"/>
      <c r="H15424" s="557"/>
      <c r="I15424" s="1297"/>
    </row>
    <row r="15425" spans="1:9" ht="15.75" customHeight="1" x14ac:dyDescent="0.25">
      <c r="A15425" s="47"/>
      <c r="B15425" s="1338"/>
      <c r="C15425" s="1338"/>
      <c r="D15425" s="557"/>
      <c r="E15425" s="557"/>
      <c r="F15425" s="566"/>
      <c r="G15425" s="566"/>
      <c r="H15425" s="557"/>
      <c r="I15425" s="1297"/>
    </row>
    <row r="15426" spans="1:9" ht="15.75" customHeight="1" x14ac:dyDescent="0.25">
      <c r="A15426" s="47"/>
      <c r="B15426" s="1338"/>
      <c r="C15426" s="1338"/>
      <c r="D15426" s="557"/>
      <c r="E15426" s="557"/>
      <c r="F15426" s="566"/>
      <c r="G15426" s="566"/>
      <c r="H15426" s="557"/>
      <c r="I15426" s="1297"/>
    </row>
    <row r="15427" spans="1:9" ht="15.75" customHeight="1" x14ac:dyDescent="0.25">
      <c r="A15427" s="47"/>
      <c r="B15427" s="1338"/>
      <c r="C15427" s="1338"/>
      <c r="D15427" s="557"/>
      <c r="E15427" s="557"/>
      <c r="F15427" s="566"/>
      <c r="G15427" s="566"/>
      <c r="H15427" s="557"/>
      <c r="I15427" s="1297"/>
    </row>
    <row r="15428" spans="1:9" ht="15.75" customHeight="1" x14ac:dyDescent="0.25">
      <c r="A15428" s="47"/>
      <c r="B15428" s="1338"/>
      <c r="C15428" s="1344"/>
      <c r="D15428" s="602"/>
      <c r="E15428" s="602"/>
      <c r="F15428" s="630"/>
      <c r="G15428" s="630"/>
      <c r="H15428" s="602"/>
      <c r="I15428" s="1345"/>
    </row>
    <row r="15429" spans="1:9" ht="15.75" customHeight="1" x14ac:dyDescent="0.25">
      <c r="A15429" s="116"/>
      <c r="B15429" s="196"/>
      <c r="C15429" s="118" t="s">
        <v>58</v>
      </c>
      <c r="D15429" s="121">
        <f>SUM(D15404:D15428)</f>
      </c>
      <c r="E15429" s="119"/>
      <c r="F15429" s="1113"/>
      <c r="G15429" s="119"/>
      <c r="H15429" s="120"/>
      <c r="I15429" s="121">
        <f>SUM(I15404:I15428)</f>
      </c>
    </row>
    <row r="15430" spans="1:9" ht="15.75" customHeight="1" x14ac:dyDescent="0.25">
      <c r="A15430" s="1114"/>
      <c r="B15430" s="1115"/>
      <c r="C15430" s="1116"/>
      <c r="D15430" s="1117"/>
      <c r="E15430" s="1116"/>
      <c r="F15430" s="1116"/>
      <c r="G15430" s="1116"/>
      <c r="H15430" s="1118"/>
      <c r="I15430" s="897"/>
    </row>
    <row r="15431" spans="1:9" ht="15.75" customHeight="1" x14ac:dyDescent="0.25">
      <c r="A15431" s="1119" t="s">
        <v>72</v>
      </c>
      <c r="B15431" s="1119"/>
      <c r="C15431" s="1119"/>
      <c r="D15431" s="1119"/>
      <c r="E15431" s="1119"/>
      <c r="F15431" s="1119"/>
      <c r="G15431" s="1119"/>
      <c r="H15431" s="1119"/>
    </row>
    <row r="15432" spans="1:9" ht="15.75" customHeight="1" x14ac:dyDescent="0.25">
      <c r="A15432" s="76"/>
      <c r="B15432" s="909"/>
      <c r="C15432" s="909"/>
      <c r="D15432" s="910"/>
      <c r="E15432" s="76" t="s">
        <v>60</v>
      </c>
      <c r="F15432" s="76"/>
      <c r="G15432" s="17"/>
      <c r="H15432" s="25"/>
    </row>
    <row r="15433" spans="1:9" ht="15.75" customHeight="1" x14ac:dyDescent="0.25">
      <c r="A15433" s="76"/>
      <c r="B15433" s="909"/>
      <c r="C15433" s="909"/>
      <c r="D15433" s="910"/>
      <c r="E15433" s="76"/>
      <c r="F15433" s="76"/>
      <c r="G15433" s="17"/>
      <c r="H15433" s="25"/>
    </row>
    <row r="15434" spans="1:9" ht="15.75" customHeight="1" x14ac:dyDescent="0.25">
      <c r="A15434" s="76"/>
      <c r="B15434" s="909"/>
      <c r="C15434" s="909"/>
      <c r="D15434" s="910"/>
      <c r="E15434" s="76" t="s">
        <v>61</v>
      </c>
      <c r="F15434" s="76"/>
      <c r="G15434" s="17"/>
      <c r="H15434" s="25"/>
    </row>
    <row r="15435" spans="1:9" ht="15.75" customHeight="1" x14ac:dyDescent="0.25">
      <c r="D15435" s="9"/>
      <c r="H15435" s="9"/>
    </row>
    <row r="15436" spans="1:9" ht="15.75" customHeight="1" x14ac:dyDescent="0.25">
      <c r="A15436" s="36" t="s">
        <v>21</v>
      </c>
      <c r="B15436" s="36"/>
      <c r="C15436" s="36"/>
      <c r="D15436" s="36"/>
      <c r="E15436" s="36"/>
      <c r="F15436" s="36"/>
      <c r="G15436" s="36"/>
      <c r="H15436" s="36"/>
      <c r="I15436" s="36"/>
    </row>
    <row r="15437" spans="1:9" ht="15.75" customHeight="1" x14ac:dyDescent="0.25">
      <c r="A15437" s="17" t="s">
        <v>28</v>
      </c>
      <c r="B15437" s="17"/>
      <c r="C15437" s="17"/>
      <c r="D15437" s="18"/>
      <c r="E15437" s="17"/>
      <c r="H15437" s="9"/>
    </row>
    <row r="15438" spans="1:9" ht="15.75" customHeight="1" x14ac:dyDescent="0.3">
      <c r="A15438" s="87" t="inlineStr">
        <is>
          <t>Dealer-002</t>
        </is>
      </c>
      <c r="B15438" s="87"/>
      <c r="C15438" s="17"/>
      <c r="D15438" s="18"/>
      <c r="E15438" s="17"/>
      <c r="G15438" s="19" t="s">
        <v>24</v>
      </c>
      <c r="H15438" s="21" t="s">
        <v>1785</v>
      </c>
    </row>
    <row r="15439" spans="1:9" ht="15.75" customHeight="1" x14ac:dyDescent="0.3">
      <c r="A15439" s="87" t="inlineStr">
        <is>
          <t>Address line (redacted)</t>
        </is>
      </c>
      <c r="B15439" s="87"/>
      <c r="C15439" s="1128"/>
      <c r="D15439" s="1128"/>
      <c r="E15439" s="1128"/>
      <c r="G15439" s="19" t="s">
        <v>29</v>
      </c>
      <c r="H15439" s="17" t="s">
        <v>1786</v>
      </c>
    </row>
    <row r="15440" spans="1:9" ht="15.75" customHeight="1" x14ac:dyDescent="0.3">
      <c r="A15440" s="87" t="inlineStr">
        <is>
          <t>Address line (redacted)</t>
        </is>
      </c>
      <c r="B15440" s="87"/>
      <c r="C15440" s="1128"/>
      <c r="D15440" s="1128"/>
      <c r="E15440" s="1128"/>
      <c r="F15440" s="18"/>
      <c r="G15440" s="17"/>
      <c r="H15440" s="25"/>
    </row>
    <row r="15441" spans="1:9" ht="15.75" customHeight="1" x14ac:dyDescent="0.25">
      <c r="C15441" s="1128"/>
      <c r="D15441" s="1128"/>
      <c r="E15441" s="1128"/>
      <c r="F15441" s="18"/>
      <c r="G15441" s="17"/>
      <c r="H15441" s="25"/>
    </row>
    <row r="15442" spans="1:9" ht="15.75" customHeight="1" x14ac:dyDescent="0.25">
      <c r="A15442" s="17" t="s">
        <v>34</v>
      </c>
      <c r="B15442" s="17"/>
      <c r="C15442" s="17"/>
      <c r="D15442" s="18"/>
      <c r="E15442" s="17"/>
      <c r="F15442" s="18"/>
      <c r="G15442" s="17"/>
      <c r="H15442" s="25"/>
    </row>
    <row r="15443" spans="1:9" ht="15.75" customHeight="1" x14ac:dyDescent="0.25">
      <c r="A15443" s="17" t="s">
        <v>35</v>
      </c>
      <c r="B15443" s="17"/>
      <c r="C15443" s="17"/>
      <c r="D15443" s="18"/>
      <c r="E15443" s="17"/>
      <c r="F15443" s="18"/>
      <c r="G15443" s="17"/>
      <c r="H15443" s="25"/>
    </row>
    <row r="15444" spans="1:9" ht="15.75" customHeight="1" x14ac:dyDescent="0.25">
      <c r="A15444" s="17" t="s">
        <v>36</v>
      </c>
      <c r="B15444" s="17"/>
      <c r="C15444" s="17"/>
      <c r="D15444" s="18"/>
      <c r="E15444" s="17"/>
      <c r="F15444" s="18"/>
      <c r="G15444" s="17"/>
      <c r="H15444" s="25"/>
    </row>
    <row r="15445" spans="1:9" ht="15.75" customHeight="1" x14ac:dyDescent="0.25">
      <c r="A15445" s="1105" t="s">
        <v>37</v>
      </c>
      <c r="B15445" s="1106" t="s">
        <v>38</v>
      </c>
      <c r="C15445" s="1106" t="s">
        <v>2224</v>
      </c>
      <c r="D15445" s="1107" t="s">
        <v>39</v>
      </c>
      <c r="E15445" s="1108" t="s">
        <v>40</v>
      </c>
      <c r="F15445" s="1106" t="s">
        <v>2077</v>
      </c>
      <c r="G15445" s="1109" t="s">
        <v>41</v>
      </c>
      <c r="H15445" s="1106" t="s">
        <v>42</v>
      </c>
      <c r="I15445" s="1110" t="s">
        <v>43</v>
      </c>
    </row>
    <row r="15446" spans="1:9" ht="15.75" customHeight="1" x14ac:dyDescent="0.25">
      <c r="A15446" s="1368"/>
      <c r="B15446" s="1262" t="s">
        <v>599</v>
      </c>
      <c r="C15446" s="1262"/>
      <c r="D15446" s="602"/>
      <c r="E15446" s="602"/>
      <c r="F15446" s="109"/>
      <c r="G15446" s="630"/>
      <c r="H15446" s="602"/>
      <c r="I15446" s="1345"/>
    </row>
    <row r="15447" spans="1:9" ht="15.75" customHeight="1" x14ac:dyDescent="0.25">
      <c r="A15447" s="47">
        <v>1</v>
      </c>
      <c r="B15447" s="1338" t="s">
        <v>334</v>
      </c>
      <c r="C15447" s="211" t="s">
        <v>464</v>
      </c>
      <c r="D15447" s="602">
        <v>21</v>
      </c>
      <c r="E15447" s="602">
        <v>6</v>
      </c>
      <c r="F15447" s="699" t="s">
        <v>2188</v>
      </c>
      <c r="G15447" s="630">
        <v>115.5</v>
      </c>
      <c r="H15447" s="602">
        <v>1</v>
      </c>
      <c r="I15447" s="1345">
        <f>+H15447*G15447</f>
      </c>
    </row>
    <row r="15448" spans="1:9" ht="15.75" customHeight="1" x14ac:dyDescent="0.25">
      <c r="A15448" s="47">
        <v>2</v>
      </c>
      <c r="B15448" s="1338" t="s">
        <v>334</v>
      </c>
      <c r="C15448" s="211" t="s">
        <v>464</v>
      </c>
      <c r="D15448" s="602"/>
      <c r="E15448" s="602"/>
      <c r="F15448" s="109"/>
      <c r="G15448" s="1369">
        <v>10.5</v>
      </c>
      <c r="H15448" s="540" t="s">
        <v>571</v>
      </c>
      <c r="I15448" s="1345"/>
    </row>
    <row r="15449" spans="1:9" ht="15.75" customHeight="1" x14ac:dyDescent="0.25">
      <c r="A15449" s="47">
        <v>3</v>
      </c>
      <c r="B15449" s="1338" t="s">
        <v>189</v>
      </c>
      <c r="C15449" s="1370" t="s">
        <v>1657</v>
      </c>
      <c r="D15449" s="602">
        <v>4</v>
      </c>
      <c r="E15449" s="602">
        <v>6</v>
      </c>
      <c r="F15449" s="630" t="s">
        <v>2189</v>
      </c>
      <c r="G15449" s="630">
        <v>23</v>
      </c>
      <c r="H15449" s="602">
        <v>1</v>
      </c>
      <c r="I15449" s="1345">
        <f>+H15449*G15449</f>
      </c>
    </row>
    <row r="15450" spans="1:9" ht="15.75" customHeight="1" x14ac:dyDescent="0.25">
      <c r="A15450" s="47"/>
      <c r="B15450" s="1338"/>
      <c r="C15450" s="1362"/>
      <c r="D15450" s="602"/>
      <c r="E15450" s="602"/>
      <c r="F15450" s="630"/>
      <c r="G15450" s="630">
        <v>1</v>
      </c>
      <c r="H15450" s="602"/>
      <c r="I15450" s="1345"/>
    </row>
    <row r="15451" spans="1:9" ht="15.75" customHeight="1" x14ac:dyDescent="0.25">
      <c r="A15451" s="47"/>
      <c r="B15451" s="1338"/>
      <c r="C15451" s="1362"/>
      <c r="D15451" s="602"/>
      <c r="E15451" s="602"/>
      <c r="F15451" s="630"/>
      <c r="G15451" s="630"/>
      <c r="H15451" s="602"/>
      <c r="I15451" s="1345"/>
    </row>
    <row r="15452" spans="1:9" ht="15.75" customHeight="1" x14ac:dyDescent="0.25">
      <c r="A15452" s="47"/>
      <c r="B15452" s="1338"/>
      <c r="C15452" s="1362"/>
      <c r="D15452" s="602"/>
      <c r="E15452" s="602"/>
      <c r="F15452" s="630"/>
      <c r="G15452" s="630"/>
      <c r="H15452" s="602"/>
      <c r="I15452" s="1345"/>
    </row>
    <row r="15453" spans="1:9" ht="15.75" customHeight="1" x14ac:dyDescent="0.25">
      <c r="A15453" s="47"/>
      <c r="B15453" s="1338"/>
      <c r="C15453" s="1362"/>
      <c r="D15453" s="602"/>
      <c r="E15453" s="602"/>
      <c r="F15453" s="630"/>
      <c r="G15453" s="630"/>
      <c r="H15453" s="602"/>
      <c r="I15453" s="1345"/>
    </row>
    <row r="15454" spans="1:9" ht="15.75" customHeight="1" x14ac:dyDescent="0.25">
      <c r="A15454" s="47"/>
      <c r="B15454" s="1338"/>
      <c r="C15454" s="1362"/>
      <c r="D15454" s="602"/>
      <c r="E15454" s="602"/>
      <c r="F15454" s="630"/>
      <c r="G15454" s="630"/>
      <c r="H15454" s="602"/>
      <c r="I15454" s="1345"/>
    </row>
    <row r="15455" spans="1:9" ht="15.75" customHeight="1" x14ac:dyDescent="0.25">
      <c r="A15455" s="47"/>
      <c r="B15455" s="1338"/>
      <c r="C15455" s="1362"/>
      <c r="D15455" s="602"/>
      <c r="E15455" s="602"/>
      <c r="F15455" s="630"/>
      <c r="G15455" s="630"/>
      <c r="H15455" s="602"/>
      <c r="I15455" s="1345"/>
    </row>
    <row r="15456" spans="1:9" ht="15.75" customHeight="1" x14ac:dyDescent="0.25">
      <c r="A15456" s="47"/>
      <c r="B15456" s="1338"/>
      <c r="C15456" s="1344"/>
      <c r="D15456" s="602"/>
      <c r="E15456" s="602"/>
      <c r="F15456" s="630"/>
      <c r="G15456" s="630"/>
      <c r="H15456" s="602"/>
      <c r="I15456" s="1345"/>
    </row>
    <row r="15457" spans="1:9" ht="15.75" customHeight="1" x14ac:dyDescent="0.25">
      <c r="A15457" s="116"/>
      <c r="B15457" s="196"/>
      <c r="C15457" s="118" t="s">
        <v>58</v>
      </c>
      <c r="D15457" s="121">
        <f>SUM(D15446:D15456)</f>
      </c>
      <c r="E15457" s="119"/>
      <c r="F15457" s="1113"/>
      <c r="G15457" s="119"/>
      <c r="H15457" s="120"/>
      <c r="I15457" s="121">
        <f>SUM(I15446:I15456)</f>
      </c>
    </row>
    <row r="15458" spans="1:9" ht="15.75" customHeight="1" x14ac:dyDescent="0.25">
      <c r="A15458" s="1114"/>
      <c r="B15458" s="1115"/>
      <c r="C15458" s="1116"/>
      <c r="D15458" s="1117"/>
      <c r="E15458" s="1116"/>
      <c r="F15458" s="1116"/>
      <c r="G15458" s="1116"/>
      <c r="H15458" s="1118"/>
      <c r="I15458" s="897"/>
    </row>
    <row r="15459" spans="1:9" ht="15.75" customHeight="1" x14ac:dyDescent="0.25">
      <c r="A15459" s="1119" t="s">
        <v>72</v>
      </c>
      <c r="B15459" s="1119"/>
      <c r="C15459" s="1119"/>
      <c r="D15459" s="1119"/>
      <c r="E15459" s="1119"/>
      <c r="F15459" s="1119"/>
      <c r="G15459" s="1119"/>
      <c r="H15459" s="1119"/>
    </row>
    <row r="15460" spans="1:9" ht="15.75" customHeight="1" x14ac:dyDescent="0.25">
      <c r="A15460" s="76"/>
      <c r="B15460" s="909"/>
      <c r="C15460" s="909"/>
      <c r="D15460" s="910"/>
      <c r="E15460" s="76" t="s">
        <v>60</v>
      </c>
      <c r="F15460" s="76"/>
      <c r="G15460" s="17"/>
      <c r="H15460" s="25"/>
    </row>
    <row r="15461" spans="1:9" ht="15.75" customHeight="1" x14ac:dyDescent="0.25">
      <c r="A15461" s="76"/>
      <c r="B15461" s="909"/>
      <c r="C15461" s="909"/>
      <c r="D15461" s="910"/>
      <c r="E15461" s="76"/>
      <c r="F15461" s="76"/>
      <c r="G15461" s="17"/>
      <c r="H15461" s="25"/>
    </row>
    <row r="15462" spans="1:9" ht="15.75" customHeight="1" x14ac:dyDescent="0.25">
      <c r="A15462" s="76"/>
      <c r="B15462" s="909"/>
      <c r="C15462" s="909"/>
      <c r="D15462" s="910"/>
      <c r="E15462" s="76" t="s">
        <v>61</v>
      </c>
      <c r="F15462" s="76"/>
      <c r="G15462" s="17"/>
      <c r="H15462" s="25"/>
    </row>
    <row r="15463" spans="1:9" ht="15.75" customHeight="1" x14ac:dyDescent="0.25">
      <c r="D15463" s="9"/>
      <c r="H15463" s="9"/>
    </row>
    <row r="15464" spans="1:9" ht="15.75" customHeight="1" x14ac:dyDescent="0.25">
      <c r="D15464" s="9"/>
      <c r="H15464" s="9"/>
    </row>
    <row r="15465" spans="1:9" ht="15.75" customHeight="1" x14ac:dyDescent="0.25">
      <c r="D15465" s="9"/>
      <c r="H15465" s="9"/>
    </row>
    <row r="15466" spans="1:9" ht="15.75" customHeight="1" x14ac:dyDescent="0.25">
      <c r="D15466" s="9"/>
      <c r="H15466" s="9"/>
    </row>
    <row r="15467" spans="1:9" ht="15.75" customHeight="1" x14ac:dyDescent="0.25">
      <c r="D15467" s="9"/>
      <c r="H15467" s="9"/>
    </row>
    <row r="15468" spans="1:9" ht="15.75" customHeight="1" x14ac:dyDescent="0.25">
      <c r="D15468" s="9"/>
      <c r="H15468" s="9"/>
    </row>
    <row r="15469" spans="1:9" ht="15.75" customHeight="1" x14ac:dyDescent="0.25">
      <c r="D15469" s="9"/>
      <c r="H15469" s="9"/>
    </row>
    <row r="15470" spans="1:9" ht="15.75" customHeight="1" x14ac:dyDescent="0.25">
      <c r="D15470" s="9"/>
      <c r="H15470" s="9"/>
    </row>
    <row r="15471" spans="1:9" ht="15.75" customHeight="1" x14ac:dyDescent="0.25">
      <c r="D15471" s="9"/>
      <c r="H15471" s="9"/>
    </row>
    <row r="15472" spans="1:9" ht="15.75" customHeight="1" x14ac:dyDescent="0.25">
      <c r="D15472" s="9"/>
      <c r="H15472" s="9"/>
    </row>
    <row r="15473" spans="1:9" ht="15.75" customHeight="1" x14ac:dyDescent="0.25">
      <c r="D15473" s="9"/>
      <c r="H15473" s="9"/>
    </row>
    <row r="15474" spans="1:9" ht="15.75" customHeight="1" x14ac:dyDescent="0.25">
      <c r="D15474" s="9"/>
      <c r="H15474" s="9"/>
    </row>
    <row r="15475" spans="1:9" ht="15.75" customHeight="1" x14ac:dyDescent="0.25">
      <c r="D15475" s="9"/>
      <c r="H15475" s="9"/>
    </row>
    <row r="15476" spans="1:9" ht="15.75" customHeight="1" x14ac:dyDescent="0.25">
      <c r="D15476" s="9"/>
      <c r="H15476" s="9"/>
    </row>
    <row r="15477" spans="1:9" ht="15.75" customHeight="1" x14ac:dyDescent="0.25">
      <c r="D15477" s="9"/>
      <c r="H15477" s="9"/>
    </row>
    <row r="15478" spans="1:9" ht="15.75" customHeight="1" x14ac:dyDescent="0.25">
      <c r="D15478" s="9"/>
      <c r="H15478" s="9"/>
    </row>
    <row r="15479" spans="1:9" ht="15.75" customHeight="1" x14ac:dyDescent="0.25">
      <c r="D15479" s="9"/>
      <c r="H15479" s="9"/>
    </row>
    <row r="15480" spans="1:9" ht="15.75" customHeight="1" x14ac:dyDescent="0.25">
      <c r="A15480" s="36" t="s">
        <v>21</v>
      </c>
      <c r="B15480" s="36"/>
      <c r="C15480" s="36"/>
      <c r="D15480" s="36"/>
      <c r="E15480" s="36"/>
      <c r="F15480" s="36"/>
      <c r="G15480" s="36"/>
      <c r="H15480" s="36"/>
      <c r="I15480" s="36"/>
    </row>
    <row r="15481" spans="1:9" ht="15.75" customHeight="1" x14ac:dyDescent="0.25">
      <c r="A15481" s="17" t="s">
        <v>28</v>
      </c>
      <c r="B15481" s="17"/>
      <c r="C15481" s="17"/>
      <c r="D15481" s="18"/>
      <c r="E15481" s="17"/>
      <c r="H15481" s="9"/>
    </row>
    <row r="15482" spans="1:9" ht="15.75" customHeight="1" x14ac:dyDescent="0.3">
      <c r="A15482" s="87" t="inlineStr">
        <is>
          <t>Dealer-002</t>
        </is>
      </c>
      <c r="B15482" s="87"/>
      <c r="C15482" s="17"/>
      <c r="D15482" s="18"/>
      <c r="E15482" s="17"/>
      <c r="G15482" s="19" t="s">
        <v>24</v>
      </c>
      <c r="H15482" s="21" t="s">
        <v>1718</v>
      </c>
    </row>
    <row r="15483" spans="1:9" ht="15.75" customHeight="1" x14ac:dyDescent="0.3">
      <c r="A15483" s="87" t="inlineStr">
        <is>
          <t>Address line (redacted)</t>
        </is>
      </c>
      <c r="B15483" s="87"/>
      <c r="C15483" s="1128"/>
      <c r="D15483" s="1128"/>
      <c r="E15483" s="1128"/>
      <c r="G15483" s="19" t="s">
        <v>29</v>
      </c>
      <c r="H15483" s="17" t="s">
        <v>1719</v>
      </c>
    </row>
    <row r="15484" spans="1:9" ht="15.75" customHeight="1" x14ac:dyDescent="0.3">
      <c r="A15484" s="87" t="inlineStr">
        <is>
          <t>Address line (redacted)</t>
        </is>
      </c>
      <c r="B15484" s="87"/>
      <c r="C15484" s="1128"/>
      <c r="D15484" s="1128"/>
      <c r="E15484" s="1128"/>
      <c r="F15484" s="18"/>
      <c r="G15484" s="17"/>
      <c r="H15484" s="25"/>
    </row>
    <row r="15485" spans="1:9" ht="15.75" customHeight="1" x14ac:dyDescent="0.25">
      <c r="C15485" s="1128"/>
      <c r="D15485" s="1128"/>
      <c r="E15485" s="1128"/>
      <c r="F15485" s="18"/>
      <c r="G15485" s="17"/>
      <c r="H15485" s="25"/>
    </row>
    <row r="15486" spans="1:9" ht="15.75" customHeight="1" x14ac:dyDescent="0.25">
      <c r="A15486" s="17" t="s">
        <v>34</v>
      </c>
      <c r="B15486" s="17"/>
      <c r="C15486" s="17"/>
      <c r="D15486" s="18"/>
      <c r="E15486" s="17"/>
      <c r="F15486" s="18"/>
      <c r="G15486" s="17"/>
      <c r="H15486" s="25"/>
    </row>
    <row r="15487" spans="1:9" ht="15.75" customHeight="1" x14ac:dyDescent="0.25">
      <c r="A15487" s="17" t="s">
        <v>35</v>
      </c>
      <c r="B15487" s="17"/>
      <c r="C15487" s="17"/>
      <c r="D15487" s="18"/>
      <c r="E15487" s="17"/>
      <c r="F15487" s="18"/>
      <c r="G15487" s="17"/>
      <c r="H15487" s="25"/>
    </row>
    <row r="15488" spans="1:9" ht="15.75" customHeight="1" x14ac:dyDescent="0.25">
      <c r="A15488" s="17" t="s">
        <v>36</v>
      </c>
      <c r="B15488" s="17"/>
      <c r="C15488" s="17"/>
      <c r="D15488" s="18"/>
      <c r="E15488" s="17"/>
      <c r="F15488" s="18"/>
      <c r="G15488" s="17"/>
      <c r="H15488" s="25"/>
    </row>
    <row r="15489" spans="1:9" ht="15.75" customHeight="1" x14ac:dyDescent="0.25">
      <c r="A15489" s="1105" t="s">
        <v>37</v>
      </c>
      <c r="B15489" s="1106" t="s">
        <v>38</v>
      </c>
      <c r="C15489" s="1106" t="s">
        <v>2224</v>
      </c>
      <c r="D15489" s="1107" t="s">
        <v>39</v>
      </c>
      <c r="E15489" s="1108" t="s">
        <v>40</v>
      </c>
      <c r="F15489" s="1106" t="s">
        <v>2077</v>
      </c>
      <c r="G15489" s="1109" t="s">
        <v>41</v>
      </c>
      <c r="H15489" s="1106" t="s">
        <v>42</v>
      </c>
      <c r="I15489" s="1110" t="s">
        <v>43</v>
      </c>
    </row>
    <row r="15490" spans="1:9" ht="15.75" customHeight="1" x14ac:dyDescent="0.25">
      <c r="A15490" s="47"/>
      <c r="B15490" s="1262" t="s">
        <v>2348</v>
      </c>
      <c r="C15490" s="1262"/>
      <c r="D15490" s="602"/>
      <c r="E15490" s="602"/>
      <c r="F15490" s="109"/>
      <c r="G15490" s="630"/>
      <c r="H15490" s="602"/>
      <c r="I15490" s="1345"/>
    </row>
    <row r="15491" spans="1:9" ht="15.75" customHeight="1" x14ac:dyDescent="0.25">
      <c r="A15491" s="47">
        <v>1</v>
      </c>
      <c r="B15491" s="1350" t="s">
        <v>849</v>
      </c>
      <c r="C15491" s="1071" t="s">
        <v>1229</v>
      </c>
      <c r="D15491" s="602">
        <v>5</v>
      </c>
      <c r="E15491" s="602">
        <v>4</v>
      </c>
      <c r="F15491" s="699" t="s">
        <v>2189</v>
      </c>
      <c r="G15491" s="630">
        <v>19</v>
      </c>
      <c r="H15491" s="602">
        <v>1</v>
      </c>
      <c r="I15491" s="1345">
        <f>+H15491*G15491</f>
      </c>
    </row>
    <row r="15492" spans="1:9" ht="15.75" customHeight="1" x14ac:dyDescent="0.25">
      <c r="A15492" s="47">
        <v>2</v>
      </c>
      <c r="B15492" s="1350" t="s">
        <v>849</v>
      </c>
      <c r="C15492" s="1071" t="s">
        <v>1229</v>
      </c>
      <c r="D15492" s="602"/>
      <c r="E15492" s="602"/>
      <c r="F15492" s="109"/>
      <c r="G15492" s="109">
        <v>1</v>
      </c>
      <c r="H15492" s="540" t="s">
        <v>571</v>
      </c>
      <c r="I15492" s="1345"/>
    </row>
    <row r="15493" spans="1:9" ht="15" customHeight="1" x14ac:dyDescent="0.25">
      <c r="A15493" s="47"/>
      <c r="B15493" s="1351" t="s">
        <v>2349</v>
      </c>
      <c r="C15493" s="1352"/>
      <c r="D15493" s="602"/>
      <c r="E15493" s="602"/>
      <c r="F15493" s="109"/>
      <c r="G15493" s="109"/>
      <c r="H15493" s="1371"/>
      <c r="I15493" s="1345"/>
    </row>
    <row r="15494" spans="1:9" ht="15.75" customHeight="1" x14ac:dyDescent="0.25">
      <c r="A15494" s="47"/>
      <c r="B15494" s="1353"/>
      <c r="C15494" s="1354"/>
      <c r="D15494" s="602"/>
      <c r="E15494" s="602"/>
      <c r="F15494" s="109"/>
      <c r="G15494" s="109"/>
      <c r="H15494" s="1371"/>
      <c r="I15494" s="1345"/>
    </row>
    <row r="15495" spans="1:9" ht="15.75" customHeight="1" x14ac:dyDescent="0.25">
      <c r="A15495" s="47"/>
      <c r="B15495" s="1372"/>
      <c r="C15495" s="1373"/>
      <c r="D15495" s="108"/>
      <c r="E15495" s="108"/>
      <c r="F15495" s="109"/>
      <c r="G15495" s="109"/>
      <c r="H15495" s="1371"/>
      <c r="I15495" s="1270"/>
    </row>
    <row r="15496" spans="1:9" ht="15.75" customHeight="1" x14ac:dyDescent="0.25">
      <c r="A15496" s="47"/>
      <c r="B15496" s="1262" t="s">
        <v>44</v>
      </c>
      <c r="C15496" s="1262"/>
      <c r="D15496" s="602"/>
      <c r="E15496" s="602"/>
      <c r="F15496" s="109"/>
      <c r="G15496" s="109"/>
      <c r="H15496" s="1371"/>
      <c r="I15496" s="1345"/>
    </row>
    <row r="15497" spans="1:9" ht="15.75" customHeight="1" x14ac:dyDescent="0.25">
      <c r="A15497" s="47">
        <v>3</v>
      </c>
      <c r="B15497" s="1338" t="s">
        <v>2350</v>
      </c>
      <c r="C15497" s="1338"/>
      <c r="D15497" s="557">
        <v>3</v>
      </c>
      <c r="E15497" s="557">
        <v>10</v>
      </c>
      <c r="F15497" s="50" t="s">
        <v>2231</v>
      </c>
      <c r="G15497" s="566">
        <v>24</v>
      </c>
      <c r="H15497" s="557">
        <v>1</v>
      </c>
      <c r="I15497" s="81">
        <f>+H15497*G15497</f>
      </c>
    </row>
    <row r="15498" spans="1:9" ht="15.75" customHeight="1" x14ac:dyDescent="0.25">
      <c r="A15498" s="47">
        <v>4</v>
      </c>
      <c r="B15498" s="1338" t="s">
        <v>2350</v>
      </c>
      <c r="C15498" s="1338"/>
      <c r="D15498" s="557"/>
      <c r="E15498" s="557"/>
      <c r="F15498" s="50"/>
      <c r="G15498" s="566">
        <v>6</v>
      </c>
      <c r="H15498" s="540" t="s">
        <v>571</v>
      </c>
      <c r="I15498" s="1297"/>
    </row>
    <row r="15499" spans="1:9" ht="15.75" customHeight="1" x14ac:dyDescent="0.25">
      <c r="A15499" s="47"/>
      <c r="B15499" s="1262" t="s">
        <v>1635</v>
      </c>
      <c r="C15499" s="1262"/>
      <c r="D15499" s="602"/>
      <c r="E15499" s="602"/>
      <c r="F15499" s="630"/>
      <c r="G15499" s="630"/>
      <c r="H15499" s="602"/>
      <c r="I15499" s="1345"/>
    </row>
    <row r="15500" spans="1:9" ht="15.75" customHeight="1" x14ac:dyDescent="0.25">
      <c r="A15500" s="47">
        <v>5</v>
      </c>
      <c r="B15500" s="1338" t="s">
        <v>547</v>
      </c>
      <c r="C15500" s="1362"/>
      <c r="D15500" s="602">
        <v>1</v>
      </c>
      <c r="E15500" s="602">
        <v>100</v>
      </c>
      <c r="F15500" s="630" t="s">
        <v>2186</v>
      </c>
      <c r="G15500" s="630">
        <v>95</v>
      </c>
      <c r="H15500" s="602">
        <v>1</v>
      </c>
      <c r="I15500" s="1345">
        <f>+H15500*G15500</f>
      </c>
    </row>
    <row r="15501" spans="1:9" ht="15.75" customHeight="1" x14ac:dyDescent="0.25">
      <c r="A15501" s="47">
        <v>6</v>
      </c>
      <c r="B15501" s="1338" t="s">
        <v>547</v>
      </c>
      <c r="C15501" s="1362"/>
      <c r="D15501" s="602"/>
      <c r="E15501" s="602"/>
      <c r="F15501" s="630"/>
      <c r="G15501" s="630">
        <v>5</v>
      </c>
      <c r="H15501" s="540" t="s">
        <v>571</v>
      </c>
      <c r="I15501" s="1345"/>
    </row>
    <row r="15502" spans="1:9" ht="15.75" customHeight="1" x14ac:dyDescent="0.25">
      <c r="A15502" s="47"/>
      <c r="B15502" s="1262" t="s">
        <v>564</v>
      </c>
      <c r="C15502" s="1262"/>
      <c r="D15502" s="602"/>
      <c r="E15502" s="602"/>
      <c r="F15502" s="630"/>
      <c r="G15502" s="630"/>
      <c r="H15502" s="602"/>
      <c r="I15502" s="1345"/>
    </row>
    <row r="15503" spans="1:9" ht="15.75" customHeight="1" x14ac:dyDescent="0.25">
      <c r="A15503" s="47">
        <v>7</v>
      </c>
      <c r="B15503" s="1338" t="s">
        <v>271</v>
      </c>
      <c r="C15503" s="1362"/>
      <c r="D15503" s="602">
        <v>38</v>
      </c>
      <c r="E15503" s="602">
        <v>2</v>
      </c>
      <c r="F15503" s="630" t="s">
        <v>2281</v>
      </c>
      <c r="G15503" s="630">
        <v>69.09</v>
      </c>
      <c r="H15503" s="602">
        <v>1</v>
      </c>
      <c r="I15503" s="1345">
        <f>+H15503*G15503</f>
      </c>
    </row>
    <row r="15504" spans="1:9" ht="15.75" customHeight="1" x14ac:dyDescent="0.25">
      <c r="A15504" s="47">
        <v>8</v>
      </c>
      <c r="B15504" s="1338" t="s">
        <v>271</v>
      </c>
      <c r="C15504" s="1362"/>
      <c r="D15504" s="602"/>
      <c r="E15504" s="602"/>
      <c r="F15504" s="630"/>
      <c r="G15504" s="630">
        <v>6.91</v>
      </c>
      <c r="H15504" s="540" t="s">
        <v>571</v>
      </c>
      <c r="I15504" s="1345"/>
    </row>
    <row r="15505" spans="1:9" ht="15.75" customHeight="1" x14ac:dyDescent="0.25">
      <c r="A15505" s="47"/>
      <c r="B15505" s="1262" t="s">
        <v>2351</v>
      </c>
      <c r="C15505" s="1262"/>
      <c r="D15505" s="602"/>
      <c r="E15505" s="602"/>
      <c r="F15505" s="109"/>
      <c r="G15505" s="630"/>
      <c r="H15505" s="602"/>
      <c r="I15505" s="1345"/>
    </row>
    <row r="15506" spans="1:9" ht="15.75" customHeight="1" x14ac:dyDescent="0.25">
      <c r="A15506" s="47">
        <v>9</v>
      </c>
      <c r="B15506" s="1338" t="s">
        <v>334</v>
      </c>
      <c r="C15506" s="211" t="s">
        <v>395</v>
      </c>
      <c r="D15506" s="602">
        <v>5</v>
      </c>
      <c r="E15506" s="602">
        <v>5</v>
      </c>
      <c r="F15506" s="699" t="s">
        <v>2319</v>
      </c>
      <c r="G15506" s="630">
        <v>20.65</v>
      </c>
      <c r="H15506" s="602">
        <v>1</v>
      </c>
      <c r="I15506" s="1345">
        <f>+H15506*G15506</f>
      </c>
    </row>
    <row r="15507" spans="1:9" ht="15.75" customHeight="1" x14ac:dyDescent="0.25">
      <c r="A15507" s="47">
        <v>10</v>
      </c>
      <c r="B15507" s="1261" t="s">
        <v>172</v>
      </c>
      <c r="C15507" s="211" t="s">
        <v>408</v>
      </c>
      <c r="D15507" s="602"/>
      <c r="E15507" s="602"/>
      <c r="F15507" s="109"/>
      <c r="G15507" s="630">
        <v>4.3499999999999996</v>
      </c>
      <c r="H15507" s="540" t="s">
        <v>571</v>
      </c>
      <c r="I15507" s="1345"/>
    </row>
    <row r="15508" spans="1:9" ht="15.75" customHeight="1" x14ac:dyDescent="0.25">
      <c r="A15508" s="47"/>
      <c r="B15508" s="1262" t="s">
        <v>2352</v>
      </c>
      <c r="C15508" s="1262"/>
      <c r="D15508" s="108"/>
      <c r="E15508" s="108"/>
      <c r="F15508" s="109"/>
      <c r="G15508" s="109"/>
      <c r="H15508" s="1371"/>
      <c r="I15508" s="1270"/>
    </row>
    <row r="15509" spans="1:9" ht="15.75" customHeight="1" x14ac:dyDescent="0.25">
      <c r="A15509" s="47">
        <v>11</v>
      </c>
      <c r="B15509" s="1261" t="s">
        <v>2353</v>
      </c>
      <c r="C15509" s="1374" t="s">
        <v>454</v>
      </c>
      <c r="D15509" s="108">
        <v>4</v>
      </c>
      <c r="E15509" s="108">
        <v>6</v>
      </c>
      <c r="F15509" s="109" t="s">
        <v>2189</v>
      </c>
      <c r="G15509" s="109">
        <v>23</v>
      </c>
      <c r="H15509" s="1371">
        <v>1</v>
      </c>
      <c r="I15509" s="1270">
        <f>+H15509*G15509</f>
      </c>
    </row>
    <row r="15510" spans="1:9" ht="15.75" customHeight="1" x14ac:dyDescent="0.25">
      <c r="A15510" s="47">
        <v>12</v>
      </c>
      <c r="B15510" s="1261" t="s">
        <v>2353</v>
      </c>
      <c r="C15510" s="1374" t="s">
        <v>454</v>
      </c>
      <c r="D15510" s="108"/>
      <c r="E15510" s="108"/>
      <c r="F15510" s="109"/>
      <c r="G15510" s="109">
        <v>1</v>
      </c>
      <c r="H15510" s="540" t="s">
        <v>571</v>
      </c>
      <c r="I15510" s="1270"/>
    </row>
    <row r="15511" spans="1:9" ht="15.75" customHeight="1" x14ac:dyDescent="0.25">
      <c r="A15511" s="47"/>
      <c r="B15511" s="1261"/>
      <c r="C15511" s="1374"/>
      <c r="D15511" s="108"/>
      <c r="E15511" s="108"/>
      <c r="F15511" s="109"/>
      <c r="G15511" s="109"/>
      <c r="H15511" s="1371"/>
      <c r="I15511" s="1270"/>
    </row>
    <row r="15512" spans="1:9" ht="15.75" customHeight="1" x14ac:dyDescent="0.25">
      <c r="A15512" s="47"/>
      <c r="B15512" s="1338"/>
      <c r="C15512" s="1362"/>
      <c r="D15512" s="602"/>
      <c r="E15512" s="602"/>
      <c r="F15512" s="630"/>
      <c r="G15512" s="630"/>
      <c r="H15512" s="602"/>
      <c r="I15512" s="1345"/>
    </row>
    <row r="15513" spans="1:9" ht="15.75" customHeight="1" x14ac:dyDescent="0.25">
      <c r="A15513" s="47"/>
      <c r="B15513" s="1338"/>
      <c r="C15513" s="1344"/>
      <c r="D15513" s="602"/>
      <c r="E15513" s="602"/>
      <c r="F15513" s="630"/>
      <c r="G15513" s="630"/>
      <c r="H15513" s="602"/>
      <c r="I15513" s="1345"/>
    </row>
    <row r="15514" spans="1:9" ht="15.75" customHeight="1" x14ac:dyDescent="0.25">
      <c r="A15514" s="116"/>
      <c r="B15514" s="196"/>
      <c r="C15514" s="118" t="s">
        <v>58</v>
      </c>
      <c r="D15514" s="121">
        <f>SUM(D15490:D15513)</f>
      </c>
      <c r="E15514" s="119"/>
      <c r="F15514" s="1113"/>
      <c r="G15514" s="119"/>
      <c r="H15514" s="120"/>
      <c r="I15514" s="121">
        <f>SUM(I15490:I15513)</f>
      </c>
    </row>
    <row r="15515" spans="1:9" ht="15.75" customHeight="1" x14ac:dyDescent="0.25">
      <c r="A15515" s="1114"/>
      <c r="B15515" s="1115"/>
      <c r="C15515" s="1116"/>
      <c r="D15515" s="1117"/>
      <c r="E15515" s="1116"/>
      <c r="F15515" s="1116"/>
      <c r="G15515" s="1116"/>
      <c r="H15515" s="1118"/>
      <c r="I15515" s="897"/>
    </row>
    <row r="15516" spans="1:9" ht="15.75" customHeight="1" x14ac:dyDescent="0.25">
      <c r="A15516" s="1119" t="s">
        <v>72</v>
      </c>
      <c r="B15516" s="1119"/>
      <c r="C15516" s="1119"/>
      <c r="D15516" s="1119"/>
      <c r="E15516" s="1119"/>
      <c r="F15516" s="1119"/>
      <c r="G15516" s="1119"/>
      <c r="H15516" s="1119"/>
    </row>
    <row r="15517" spans="1:9" ht="15.75" customHeight="1" x14ac:dyDescent="0.25">
      <c r="A15517" s="76"/>
      <c r="B15517" s="909"/>
      <c r="C15517" s="909"/>
      <c r="D15517" s="910"/>
      <c r="E15517" s="76" t="s">
        <v>60</v>
      </c>
      <c r="F15517" s="76"/>
      <c r="G15517" s="17"/>
      <c r="H15517" s="25"/>
    </row>
    <row r="15518" spans="1:9" ht="15.75" customHeight="1" x14ac:dyDescent="0.25">
      <c r="A15518" s="76"/>
      <c r="B15518" s="909"/>
      <c r="C15518" s="909"/>
      <c r="D15518" s="910"/>
      <c r="E15518" s="76"/>
      <c r="F15518" s="76"/>
      <c r="G15518" s="17"/>
      <c r="H15518" s="25"/>
    </row>
    <row r="15519" spans="1:9" ht="15.75" customHeight="1" x14ac:dyDescent="0.25">
      <c r="A15519" s="76"/>
      <c r="B15519" s="909"/>
      <c r="C15519" s="909"/>
      <c r="D15519" s="910"/>
      <c r="E15519" s="76" t="s">
        <v>61</v>
      </c>
      <c r="F15519" s="76"/>
      <c r="G15519" s="17"/>
      <c r="H15519" s="25"/>
    </row>
    <row r="15520" spans="1:9" ht="15.75" customHeight="1" x14ac:dyDescent="0.25">
      <c r="D15520" s="9"/>
      <c r="H15520" s="9"/>
    </row>
    <row r="15521" spans="1:9" ht="15.75" customHeight="1" x14ac:dyDescent="0.25">
      <c r="D15521" s="9"/>
      <c r="H15521" s="9"/>
    </row>
    <row r="15522" spans="1:9" ht="15.75" customHeight="1" x14ac:dyDescent="0.25">
      <c r="D15522" s="9"/>
      <c r="H15522" s="9"/>
    </row>
    <row r="15523" spans="1:9" ht="15.75" customHeight="1" x14ac:dyDescent="0.25">
      <c r="A15523" s="36" t="s">
        <v>21</v>
      </c>
      <c r="B15523" s="36"/>
      <c r="C15523" s="36"/>
      <c r="D15523" s="36"/>
      <c r="E15523" s="36"/>
      <c r="F15523" s="36"/>
      <c r="G15523" s="36"/>
      <c r="H15523" s="36"/>
      <c r="I15523" s="36"/>
    </row>
    <row r="15524" spans="1:9" ht="15.75" customHeight="1" x14ac:dyDescent="0.25">
      <c r="D15524" s="9"/>
      <c r="H15524" s="9"/>
    </row>
    <row r="15525" spans="1:9" ht="15.75" customHeight="1" x14ac:dyDescent="0.25">
      <c r="A15525" s="17" t="s">
        <v>28</v>
      </c>
      <c r="B15525" s="17"/>
      <c r="C15525" s="86"/>
      <c r="D15525" s="18"/>
      <c r="E15525" s="17"/>
      <c r="G15525" s="19" t="s">
        <v>24</v>
      </c>
      <c r="H15525" s="21" t="s">
        <v>1718</v>
      </c>
    </row>
    <row r="15526" spans="1:9" ht="15.75" customHeight="1" x14ac:dyDescent="0.25">
      <c r="A15526" s="17" t="inlineStr">
        <is>
          <t>Dealer-004</t>
        </is>
      </c>
      <c r="B15526" s="17"/>
      <c r="C15526" s="86"/>
      <c r="D15526" s="18"/>
      <c r="E15526" s="17"/>
      <c r="G15526" s="19" t="s">
        <v>29</v>
      </c>
      <c r="H15526" s="17" t="s">
        <v>1115</v>
      </c>
    </row>
    <row r="15527" spans="1:9" ht="15.75" customHeight="1" x14ac:dyDescent="0.25">
      <c r="A15527" s="17" t="inlineStr">
        <is>
          <t>Address line (redacted)</t>
        </is>
      </c>
      <c r="B15527" s="17"/>
      <c r="C15527" s="138"/>
      <c r="D15527" s="138"/>
      <c r="E15527" s="138"/>
      <c r="F15527" s="18"/>
      <c r="G15527" s="17"/>
      <c r="H15527" s="25"/>
    </row>
    <row r="15528" spans="1:9" ht="15.75" customHeight="1" x14ac:dyDescent="0.25">
      <c r="A15528" s="17" t="inlineStr">
        <is>
          <t>Address line (redacted)</t>
        </is>
      </c>
      <c r="B15528" s="17"/>
      <c r="C15528" s="138"/>
      <c r="D15528" s="138"/>
      <c r="E15528" s="138"/>
      <c r="F15528" s="18"/>
      <c r="G15528" s="17"/>
      <c r="H15528" s="25"/>
    </row>
    <row r="15529" spans="1:9" ht="15.75" customHeight="1" x14ac:dyDescent="0.25">
      <c r="A15529" s="17"/>
      <c r="B15529" s="17"/>
      <c r="C15529" s="199"/>
      <c r="D15529" s="199"/>
      <c r="E15529" s="199"/>
      <c r="F15529" s="18"/>
      <c r="G15529" s="17"/>
      <c r="H15529" s="25"/>
    </row>
    <row r="15530" spans="1:9" ht="15.75" customHeight="1" x14ac:dyDescent="0.25">
      <c r="A15530" s="17"/>
      <c r="B15530" s="17"/>
      <c r="C15530" s="36" t="inlineStr">
        <is>
          <t>ATTN: Contact-006</t>
        </is>
      </c>
      <c r="D15530" s="9"/>
      <c r="F15530" s="18"/>
      <c r="G15530" s="17"/>
      <c r="H15530" s="25"/>
    </row>
    <row r="15531" spans="1:9" ht="15.75" customHeight="1" x14ac:dyDescent="0.25">
      <c r="A15531" s="36" t="inlineStr">
        <is>
          <t>Dealer-021</t>
        </is>
      </c>
      <c r="B15531" s="17"/>
      <c r="D15531" s="9"/>
      <c r="F15531" s="18"/>
      <c r="G15531" s="17"/>
      <c r="H15531" s="25"/>
    </row>
    <row r="15532" spans="1:9" ht="15.75" customHeight="1" x14ac:dyDescent="0.25">
      <c r="A15532" s="6" t="inlineStr">
        <is>
          <t>Address line (redacted)</t>
        </is>
      </c>
      <c r="B15532" s="17"/>
      <c r="D15532" s="9"/>
      <c r="F15532" s="18"/>
      <c r="G15532" s="17"/>
      <c r="H15532" s="25"/>
    </row>
    <row r="15533" spans="1:9" ht="15.75" customHeight="1" x14ac:dyDescent="0.25">
      <c r="C15533" s="1128"/>
      <c r="D15533" s="1128"/>
      <c r="E15533" s="1128"/>
      <c r="F15533" s="18"/>
      <c r="G15533" s="17"/>
      <c r="H15533" s="25"/>
    </row>
    <row r="15534" spans="1:9" ht="15.75" customHeight="1" x14ac:dyDescent="0.25">
      <c r="A15534" s="17" t="s">
        <v>34</v>
      </c>
      <c r="B15534" s="17"/>
      <c r="C15534" s="17"/>
      <c r="D15534" s="18"/>
      <c r="E15534" s="17"/>
      <c r="F15534" s="18"/>
      <c r="G15534" s="17"/>
      <c r="H15534" s="25"/>
    </row>
    <row r="15535" spans="1:9" ht="15.75" customHeight="1" x14ac:dyDescent="0.25">
      <c r="A15535" s="17" t="s">
        <v>35</v>
      </c>
      <c r="B15535" s="17"/>
      <c r="C15535" s="17"/>
      <c r="D15535" s="18"/>
      <c r="E15535" s="17"/>
      <c r="F15535" s="18"/>
      <c r="G15535" s="17"/>
      <c r="H15535" s="25"/>
    </row>
    <row r="15536" spans="1:9" ht="15.75" customHeight="1" x14ac:dyDescent="0.25">
      <c r="A15536" s="17" t="s">
        <v>36</v>
      </c>
      <c r="B15536" s="17"/>
      <c r="C15536" s="17"/>
      <c r="D15536" s="18"/>
      <c r="E15536" s="17"/>
      <c r="F15536" s="18"/>
      <c r="G15536" s="17"/>
      <c r="H15536" s="25"/>
    </row>
    <row r="15537" spans="1:9" ht="15.75" customHeight="1" x14ac:dyDescent="0.25">
      <c r="A15537" s="1105" t="s">
        <v>37</v>
      </c>
      <c r="B15537" s="1106" t="s">
        <v>38</v>
      </c>
      <c r="C15537" s="1106" t="s">
        <v>2224</v>
      </c>
      <c r="D15537" s="1107" t="s">
        <v>39</v>
      </c>
      <c r="E15537" s="1108" t="s">
        <v>40</v>
      </c>
      <c r="F15537" s="1106" t="s">
        <v>2077</v>
      </c>
      <c r="G15537" s="1109" t="s">
        <v>41</v>
      </c>
      <c r="H15537" s="1106" t="s">
        <v>42</v>
      </c>
      <c r="I15537" s="1110" t="s">
        <v>43</v>
      </c>
    </row>
    <row r="15538" spans="1:9" ht="15.75" customHeight="1" x14ac:dyDescent="0.25">
      <c r="A15538" s="524"/>
      <c r="B15538" s="1129" t="s">
        <v>44</v>
      </c>
      <c r="C15538" s="1130"/>
      <c r="D15538" s="106"/>
      <c r="E15538" s="106"/>
      <c r="F15538" s="699"/>
      <c r="G15538" s="525"/>
      <c r="H15538" s="106"/>
      <c r="I15538" s="961"/>
    </row>
    <row r="15539" spans="1:9" ht="15.75" customHeight="1" x14ac:dyDescent="0.25">
      <c r="A15539" s="1375">
        <v>1</v>
      </c>
      <c r="B15539" s="211" t="s">
        <v>2354</v>
      </c>
      <c r="C15539" s="323" t="s">
        <v>379</v>
      </c>
      <c r="D15539" s="106">
        <v>2</v>
      </c>
      <c r="E15539" s="106">
        <v>5</v>
      </c>
      <c r="F15539" s="841" t="s">
        <v>2203</v>
      </c>
      <c r="G15539" s="525">
        <v>10</v>
      </c>
      <c r="H15539" s="106">
        <v>1</v>
      </c>
      <c r="I15539" s="961">
        <f t="shared" ref="I15539:I15541" si="530">+H15539*G15539</f>
      </c>
    </row>
    <row r="15540" spans="1:9" ht="15.75" customHeight="1" x14ac:dyDescent="0.25">
      <c r="A15540" s="1375">
        <v>2</v>
      </c>
      <c r="B15540" s="1376" t="s">
        <v>142</v>
      </c>
      <c r="C15540" s="322" t="s">
        <v>1969</v>
      </c>
      <c r="D15540" s="106">
        <v>1</v>
      </c>
      <c r="E15540" s="106">
        <v>5</v>
      </c>
      <c r="F15540" s="841" t="s">
        <v>2306</v>
      </c>
      <c r="G15540" s="525">
        <v>5</v>
      </c>
      <c r="H15540" s="106">
        <v>1</v>
      </c>
      <c r="I15540" s="961">
        <f t="shared" si="530"/>
      </c>
    </row>
    <row r="15541" spans="1:9" ht="15.75" customHeight="1" x14ac:dyDescent="0.25">
      <c r="A15541" s="1377">
        <v>3</v>
      </c>
      <c r="B15541" s="1000" t="s">
        <v>172</v>
      </c>
      <c r="C15541" s="1000" t="s">
        <v>394</v>
      </c>
      <c r="D15541" s="340">
        <v>10</v>
      </c>
      <c r="E15541" s="300">
        <v>5</v>
      </c>
      <c r="F15541" s="542" t="s">
        <v>2079</v>
      </c>
      <c r="G15541" s="1140">
        <f>21*2</f>
      </c>
      <c r="H15541" s="300">
        <v>1</v>
      </c>
      <c r="I15541" s="1137">
        <f t="shared" si="530"/>
      </c>
    </row>
    <row r="15542" spans="1:9" ht="15.75" customHeight="1" x14ac:dyDescent="0.25">
      <c r="A15542" s="1377">
        <v>4</v>
      </c>
      <c r="B15542" s="1000" t="s">
        <v>172</v>
      </c>
      <c r="C15542" s="1000" t="s">
        <v>394</v>
      </c>
      <c r="D15542" s="340"/>
      <c r="E15542" s="300"/>
      <c r="F15542" s="158"/>
      <c r="G15542" s="1141">
        <v>8</v>
      </c>
      <c r="H15542" s="1093" t="s">
        <v>571</v>
      </c>
      <c r="I15542" s="1137"/>
    </row>
    <row r="15543" spans="1:9" ht="15.75" customHeight="1" x14ac:dyDescent="0.25">
      <c r="A15543" s="294"/>
      <c r="B15543" s="1262" t="s">
        <v>2355</v>
      </c>
      <c r="C15543" s="1262"/>
      <c r="D15543" s="340"/>
      <c r="E15543" s="340"/>
      <c r="F15543" s="200"/>
      <c r="G15543" s="1141"/>
      <c r="H15543" s="200"/>
      <c r="I15543" s="1145"/>
    </row>
    <row r="15544" spans="1:9" ht="15.75" customHeight="1" x14ac:dyDescent="0.25">
      <c r="A15544" s="294">
        <v>5</v>
      </c>
      <c r="B15544" s="322" t="s">
        <v>820</v>
      </c>
      <c r="C15544" s="211" t="s">
        <v>821</v>
      </c>
      <c r="D15544" s="340">
        <v>1</v>
      </c>
      <c r="E15544" s="340">
        <v>4</v>
      </c>
      <c r="F15544" s="200" t="s">
        <v>2188</v>
      </c>
      <c r="G15544" s="1141">
        <v>4</v>
      </c>
      <c r="H15544" s="200">
        <v>1</v>
      </c>
      <c r="I15544" s="1137">
        <f t="shared" ref="I15544:I15547" si="531">+H15544*G15544</f>
      </c>
    </row>
    <row r="15545" spans="1:9" ht="15.75" customHeight="1" x14ac:dyDescent="0.25">
      <c r="A15545" s="294">
        <v>6</v>
      </c>
      <c r="B15545" s="1142" t="s">
        <v>154</v>
      </c>
      <c r="C15545" s="211" t="s">
        <v>946</v>
      </c>
      <c r="D15545" s="340">
        <v>2</v>
      </c>
      <c r="E15545" s="340">
        <v>4</v>
      </c>
      <c r="F15545" s="200" t="s">
        <v>2189</v>
      </c>
      <c r="G15545" s="1141">
        <v>8</v>
      </c>
      <c r="H15545" s="200">
        <v>1</v>
      </c>
      <c r="I15545" s="1137">
        <f t="shared" si="531"/>
      </c>
    </row>
    <row r="15546" spans="1:9" ht="15.75" customHeight="1" x14ac:dyDescent="0.25">
      <c r="A15546" s="294">
        <v>7</v>
      </c>
      <c r="B15546" s="325" t="s">
        <v>238</v>
      </c>
      <c r="C15546" s="429" t="s">
        <v>436</v>
      </c>
      <c r="D15546" s="340">
        <v>1</v>
      </c>
      <c r="E15546" s="340">
        <v>6</v>
      </c>
      <c r="F15546" s="200" t="s">
        <v>2189</v>
      </c>
      <c r="G15546" s="1141">
        <v>6</v>
      </c>
      <c r="H15546" s="200">
        <v>1</v>
      </c>
      <c r="I15546" s="1145">
        <f t="shared" si="531"/>
      </c>
    </row>
    <row r="15547" spans="1:9" ht="15.75" customHeight="1" x14ac:dyDescent="0.25">
      <c r="A15547" s="294">
        <v>8</v>
      </c>
      <c r="B15547" s="325" t="s">
        <v>235</v>
      </c>
      <c r="C15547" s="429" t="s">
        <v>1924</v>
      </c>
      <c r="D15547" s="340">
        <v>1</v>
      </c>
      <c r="E15547" s="340">
        <v>6</v>
      </c>
      <c r="F15547" s="200" t="s">
        <v>2189</v>
      </c>
      <c r="G15547" s="1141">
        <v>6</v>
      </c>
      <c r="H15547" s="200">
        <v>1</v>
      </c>
      <c r="I15547" s="1145">
        <f t="shared" si="531"/>
      </c>
    </row>
    <row r="15548" spans="1:9" ht="15.75" customHeight="1" x14ac:dyDescent="0.25">
      <c r="A15548" s="294"/>
      <c r="B15548" s="1262" t="s">
        <v>825</v>
      </c>
      <c r="C15548" s="1262"/>
      <c r="D15548" s="340"/>
      <c r="E15548" s="340"/>
      <c r="F15548" s="200"/>
      <c r="G15548" s="1141"/>
      <c r="H15548" s="200"/>
      <c r="I15548" s="1145"/>
    </row>
    <row r="15549" spans="1:9" ht="15.75" customHeight="1" x14ac:dyDescent="0.25">
      <c r="A15549" s="294">
        <v>9</v>
      </c>
      <c r="B15549" s="1378" t="s">
        <v>602</v>
      </c>
      <c r="C15549" s="325" t="s">
        <v>488</v>
      </c>
      <c r="D15549" s="340">
        <v>2</v>
      </c>
      <c r="E15549" s="340">
        <v>25</v>
      </c>
      <c r="F15549" s="200">
        <v>0</v>
      </c>
      <c r="G15549" s="1140">
        <v>50</v>
      </c>
      <c r="H15549" s="200">
        <v>1</v>
      </c>
      <c r="I15549" s="1145">
        <f>+H15549*G15549</f>
      </c>
    </row>
    <row r="15550" spans="1:9" ht="15.75" customHeight="1" x14ac:dyDescent="0.25">
      <c r="A15550" s="294"/>
      <c r="B15550" s="1262" t="s">
        <v>354</v>
      </c>
      <c r="C15550" s="1262"/>
      <c r="D15550" s="340"/>
      <c r="E15550" s="340"/>
      <c r="F15550" s="200"/>
      <c r="G15550" s="1141"/>
      <c r="H15550" s="200"/>
      <c r="I15550" s="1145"/>
    </row>
    <row r="15551" spans="1:9" ht="15.75" customHeight="1" x14ac:dyDescent="0.25">
      <c r="A15551" s="294">
        <v>10</v>
      </c>
      <c r="B15551" s="1378">
        <v>507</v>
      </c>
      <c r="C15551" s="1379" t="s">
        <v>578</v>
      </c>
      <c r="D15551" s="340">
        <v>1</v>
      </c>
      <c r="E15551" s="340">
        <v>500</v>
      </c>
      <c r="F15551" s="200" t="s">
        <v>2356</v>
      </c>
      <c r="G15551" s="1140">
        <v>400</v>
      </c>
      <c r="H15551" s="200">
        <v>1</v>
      </c>
      <c r="I15551" s="1145">
        <f>+H15551*G15551</f>
      </c>
    </row>
    <row r="15552" spans="1:9" ht="15.75" customHeight="1" x14ac:dyDescent="0.25">
      <c r="A15552" s="294">
        <v>11</v>
      </c>
      <c r="B15552" s="1378">
        <v>507</v>
      </c>
      <c r="C15552" s="1379" t="s">
        <v>578</v>
      </c>
      <c r="D15552" s="340"/>
      <c r="E15552" s="340"/>
      <c r="F15552" s="200"/>
      <c r="G15552" s="1141">
        <v>100</v>
      </c>
      <c r="H15552" s="1380" t="s">
        <v>571</v>
      </c>
      <c r="I15552" s="1145"/>
    </row>
    <row r="15553" spans="1:9" ht="15.75" customHeight="1" x14ac:dyDescent="0.25">
      <c r="A15553" s="294"/>
      <c r="B15553" s="1381"/>
      <c r="C15553" s="1379"/>
      <c r="D15553" s="340"/>
      <c r="E15553" s="340"/>
      <c r="F15553" s="1382"/>
      <c r="G15553" s="1140"/>
      <c r="H15553" s="200"/>
      <c r="I15553" s="1145"/>
    </row>
    <row r="15554" spans="1:9" ht="15.75" customHeight="1" x14ac:dyDescent="0.25">
      <c r="A15554" s="524"/>
      <c r="B15554" s="651"/>
      <c r="C15554" s="247"/>
      <c r="D15554" s="247"/>
      <c r="E15554" s="247"/>
      <c r="F15554" s="679"/>
      <c r="G15554" s="679"/>
      <c r="H15554" s="247"/>
      <c r="I15554" s="730"/>
    </row>
    <row r="15555" spans="1:9" ht="15.75" customHeight="1" x14ac:dyDescent="0.25">
      <c r="A15555" s="116"/>
      <c r="B15555" s="117"/>
      <c r="C15555" s="118" t="s">
        <v>58</v>
      </c>
      <c r="D15555" s="121">
        <f>SUM(D15539:D15554)</f>
      </c>
      <c r="E15555" s="119"/>
      <c r="F15555" s="1113"/>
      <c r="G15555" s="119"/>
      <c r="H15555" s="120"/>
      <c r="I15555" s="121">
        <f>SUM(I15539:I15554)</f>
      </c>
    </row>
    <row r="15556" spans="1:9" ht="15.75" customHeight="1" x14ac:dyDescent="0.25">
      <c r="A15556" s="1114"/>
      <c r="B15556" s="1115"/>
      <c r="C15556" s="1116"/>
      <c r="D15556" s="1117"/>
      <c r="E15556" s="1116"/>
      <c r="F15556" s="1116"/>
      <c r="G15556" s="1116"/>
      <c r="H15556" s="1118"/>
      <c r="I15556" s="897"/>
    </row>
    <row r="15557" spans="1:9" ht="15.75" customHeight="1" x14ac:dyDescent="0.25">
      <c r="A15557" s="1119" t="s">
        <v>72</v>
      </c>
      <c r="B15557" s="1119"/>
      <c r="C15557" s="1119"/>
      <c r="D15557" s="1119"/>
      <c r="E15557" s="76" t="s">
        <v>60</v>
      </c>
      <c r="F15557" s="1119"/>
      <c r="G15557" s="1119"/>
      <c r="H15557" s="1119"/>
    </row>
    <row r="15558" spans="1:9" ht="15.75" customHeight="1" x14ac:dyDescent="0.25">
      <c r="A15558" s="76"/>
      <c r="B15558" s="909"/>
      <c r="C15558" s="909"/>
      <c r="D15558" s="910"/>
      <c r="E15558" s="76"/>
      <c r="F15558" s="76"/>
      <c r="G15558" s="17"/>
      <c r="H15558" s="25"/>
    </row>
    <row r="15559" spans="1:9" ht="15.75" customHeight="1" x14ac:dyDescent="0.25">
      <c r="A15559" s="76"/>
      <c r="B15559" s="909"/>
      <c r="C15559" s="909"/>
      <c r="D15559" s="910"/>
      <c r="E15559" s="76" t="s">
        <v>61</v>
      </c>
      <c r="F15559" s="76"/>
      <c r="G15559" s="17"/>
      <c r="H15559" s="25"/>
    </row>
    <row r="15560" spans="1:9" ht="15.75" customHeight="1" x14ac:dyDescent="0.25">
      <c r="D15560" s="9"/>
      <c r="H15560" s="9"/>
    </row>
    <row r="15561" spans="1:9" ht="15.75" customHeight="1" x14ac:dyDescent="0.25">
      <c r="D15561" s="9"/>
      <c r="H15561" s="9"/>
    </row>
    <row r="15562" spans="1:9" ht="15.75" customHeight="1" x14ac:dyDescent="0.25">
      <c r="D15562" s="9"/>
      <c r="H15562" s="9"/>
    </row>
    <row r="15563" spans="1:9" ht="15.75" customHeight="1" x14ac:dyDescent="0.25">
      <c r="D15563" s="9"/>
      <c r="H15563" s="9"/>
    </row>
    <row r="15564" spans="1:9" ht="15.75" customHeight="1" x14ac:dyDescent="0.25">
      <c r="D15564" s="9"/>
      <c r="H15564" s="9"/>
    </row>
    <row r="15565" spans="1:9" ht="15.75" customHeight="1" x14ac:dyDescent="0.25">
      <c r="D15565" s="9"/>
      <c r="H15565" s="9"/>
    </row>
    <row r="15566" spans="1:9" ht="15.75" customHeight="1" x14ac:dyDescent="0.25">
      <c r="A15566" s="36" t="s">
        <v>21</v>
      </c>
      <c r="B15566" s="36"/>
      <c r="C15566" s="36"/>
      <c r="D15566" s="36"/>
      <c r="E15566" s="36"/>
      <c r="F15566" s="36"/>
      <c r="G15566" s="36"/>
      <c r="H15566" s="36"/>
      <c r="I15566" s="36"/>
    </row>
    <row r="15567" spans="1:9" ht="15.75" customHeight="1" x14ac:dyDescent="0.25">
      <c r="A15567" s="17" t="s">
        <v>28</v>
      </c>
      <c r="B15567" s="17"/>
      <c r="C15567" s="17"/>
      <c r="D15567" s="18"/>
      <c r="E15567" s="17"/>
      <c r="H15567" s="9"/>
    </row>
    <row r="15568" spans="1:9" ht="15.75" customHeight="1" x14ac:dyDescent="0.3">
      <c r="A15568" s="17" t="inlineStr">
        <is>
          <t>Dealer-004</t>
        </is>
      </c>
      <c r="B15568" s="87"/>
      <c r="C15568" s="17"/>
      <c r="D15568" s="18"/>
      <c r="E15568" s="17"/>
      <c r="G15568" s="19" t="s">
        <v>24</v>
      </c>
      <c r="H15568" s="21" t="s">
        <v>1723</v>
      </c>
    </row>
    <row r="15569" spans="1:15" ht="15.75" customHeight="1" x14ac:dyDescent="0.3">
      <c r="A15569" s="17" t="inlineStr">
        <is>
          <t>Address line (redacted)</t>
        </is>
      </c>
      <c r="B15569" s="87"/>
      <c r="C15569" s="1128"/>
      <c r="D15569" s="1128"/>
      <c r="E15569" s="1128"/>
      <c r="G15569" s="19" t="s">
        <v>29</v>
      </c>
      <c r="H15569" s="17" t="s">
        <v>1793</v>
      </c>
    </row>
    <row r="15570" spans="1:15" ht="15.75" customHeight="1" x14ac:dyDescent="0.3">
      <c r="A15570" s="17" t="inlineStr">
        <is>
          <t>Address line (redacted)</t>
        </is>
      </c>
      <c r="B15570" s="87"/>
      <c r="C15570" s="1128"/>
      <c r="D15570" s="1128"/>
      <c r="E15570" s="1128"/>
      <c r="F15570" s="18"/>
      <c r="G15570" s="17"/>
      <c r="H15570" s="25"/>
    </row>
    <row r="15571" spans="1:15" ht="15.75" customHeight="1" x14ac:dyDescent="0.25">
      <c r="C15571" s="1128"/>
      <c r="D15571" s="1128"/>
      <c r="E15571" s="1128"/>
      <c r="F15571" s="18"/>
      <c r="G15571" s="17"/>
      <c r="H15571" s="25"/>
    </row>
    <row r="15572" spans="1:15" ht="15.75" customHeight="1" x14ac:dyDescent="0.25">
      <c r="A15572" s="17" t="s">
        <v>34</v>
      </c>
      <c r="B15572" s="17"/>
      <c r="C15572" s="17"/>
      <c r="D15572" s="18"/>
      <c r="E15572" s="17"/>
      <c r="F15572" s="18"/>
      <c r="G15572" s="17"/>
      <c r="H15572" s="25"/>
    </row>
    <row r="15573" spans="1:15" ht="15.75" customHeight="1" x14ac:dyDescent="0.25">
      <c r="A15573" s="17" t="s">
        <v>35</v>
      </c>
      <c r="B15573" s="17"/>
      <c r="C15573" s="17"/>
      <c r="D15573" s="18"/>
      <c r="E15573" s="17"/>
      <c r="F15573" s="18"/>
      <c r="G15573" s="17"/>
      <c r="H15573" s="25"/>
    </row>
    <row r="15574" spans="1:15" ht="15.75" customHeight="1" x14ac:dyDescent="0.25">
      <c r="A15574" s="17" t="s">
        <v>36</v>
      </c>
      <c r="B15574" s="17"/>
      <c r="C15574" s="17"/>
      <c r="D15574" s="18"/>
      <c r="E15574" s="17"/>
      <c r="F15574" s="18"/>
      <c r="G15574" s="17"/>
      <c r="H15574" s="25"/>
    </row>
    <row r="15575" spans="1:15" ht="15.75" customHeight="1" x14ac:dyDescent="0.25">
      <c r="A15575" s="1204" t="s">
        <v>37</v>
      </c>
      <c r="B15575" s="1205" t="s">
        <v>38</v>
      </c>
      <c r="C15575" s="1205" t="s">
        <v>2224</v>
      </c>
      <c r="D15575" s="1206" t="s">
        <v>39</v>
      </c>
      <c r="E15575" s="1207" t="s">
        <v>2330</v>
      </c>
      <c r="F15575" s="1205" t="s">
        <v>2077</v>
      </c>
      <c r="G15575" s="1208" t="s">
        <v>41</v>
      </c>
      <c r="H15575" s="1205" t="s">
        <v>42</v>
      </c>
      <c r="I15575" s="1209" t="s">
        <v>43</v>
      </c>
    </row>
    <row r="15576" spans="1:15" ht="15.75" customHeight="1" x14ac:dyDescent="0.25">
      <c r="A15576" s="47"/>
      <c r="B15576" s="1383" t="s">
        <v>44</v>
      </c>
      <c r="C15576" s="1383"/>
      <c r="D15576" s="194"/>
      <c r="E15576" s="194"/>
      <c r="F15576" s="50"/>
      <c r="G15576" s="50"/>
      <c r="H15576" s="542"/>
      <c r="I15576" s="81"/>
    </row>
    <row r="15577" spans="1:15" ht="15" customHeight="1" x14ac:dyDescent="0.25">
      <c r="A15577" s="47">
        <v>1</v>
      </c>
      <c r="B15577" s="49" t="s">
        <v>591</v>
      </c>
      <c r="C15577" s="107" t="s">
        <v>379</v>
      </c>
      <c r="D15577" s="608">
        <v>5</v>
      </c>
      <c r="E15577" s="608">
        <v>5</v>
      </c>
      <c r="F15577" s="1384" t="s">
        <v>2203</v>
      </c>
      <c r="G15577" s="566">
        <v>23</v>
      </c>
      <c r="H15577" s="557">
        <v>1</v>
      </c>
      <c r="I15577" s="81">
        <f>+H15577*G15577</f>
      </c>
      <c r="J15577" s="86"/>
      <c r="K15577" s="86"/>
      <c r="L15577" s="86"/>
      <c r="M15577" s="86"/>
      <c r="N15577" s="86"/>
      <c r="O15577" s="86"/>
    </row>
    <row r="15578" spans="1:15" ht="15" customHeight="1" x14ac:dyDescent="0.25">
      <c r="A15578" s="47"/>
      <c r="B15578" s="49" t="s">
        <v>591</v>
      </c>
      <c r="C15578" s="107" t="s">
        <v>379</v>
      </c>
      <c r="D15578" s="608"/>
      <c r="E15578" s="608"/>
      <c r="F15578" s="566"/>
      <c r="G15578" s="566">
        <v>2</v>
      </c>
      <c r="H15578" s="406" t="s">
        <v>571</v>
      </c>
      <c r="I15578" s="1297"/>
      <c r="J15578" s="86"/>
      <c r="K15578" s="86"/>
      <c r="L15578" s="86"/>
      <c r="M15578" s="86"/>
      <c r="N15578" s="86"/>
      <c r="O15578" s="86"/>
    </row>
    <row r="15579" spans="1:15" ht="15" customHeight="1" x14ac:dyDescent="0.25">
      <c r="A15579" s="47">
        <v>2</v>
      </c>
      <c r="B15579" s="107" t="s">
        <v>162</v>
      </c>
      <c r="C15579" s="107" t="s">
        <v>383</v>
      </c>
      <c r="D15579" s="608">
        <v>5</v>
      </c>
      <c r="E15579" s="608">
        <v>5</v>
      </c>
      <c r="F15579" s="1384" t="s">
        <v>2079</v>
      </c>
      <c r="G15579" s="566">
        <v>21</v>
      </c>
      <c r="H15579" s="557">
        <v>1</v>
      </c>
      <c r="I15579" s="81">
        <f>+H15579*G15579</f>
      </c>
      <c r="J15579" s="86"/>
      <c r="K15579" s="86"/>
      <c r="L15579" s="86"/>
      <c r="M15579" s="86"/>
      <c r="N15579" s="86"/>
      <c r="O15579" s="86"/>
    </row>
    <row r="15580" spans="1:15" ht="15" customHeight="1" x14ac:dyDescent="0.25">
      <c r="A15580" s="47"/>
      <c r="B15580" s="107" t="s">
        <v>162</v>
      </c>
      <c r="C15580" s="107" t="s">
        <v>383</v>
      </c>
      <c r="D15580" s="608"/>
      <c r="E15580" s="608"/>
      <c r="F15580" s="566"/>
      <c r="G15580" s="566">
        <v>4</v>
      </c>
      <c r="H15580" s="406" t="s">
        <v>571</v>
      </c>
      <c r="I15580" s="1297"/>
      <c r="J15580" s="86"/>
      <c r="K15580" s="86"/>
      <c r="L15580" s="86"/>
      <c r="M15580" s="86"/>
      <c r="N15580" s="86"/>
      <c r="O15580" s="86"/>
    </row>
    <row r="15581" spans="1:15" ht="15" customHeight="1" x14ac:dyDescent="0.25">
      <c r="A15581" s="47">
        <v>3</v>
      </c>
      <c r="B15581" s="49" t="s">
        <v>2357</v>
      </c>
      <c r="C15581" s="107" t="s">
        <v>404</v>
      </c>
      <c r="D15581" s="608">
        <v>3</v>
      </c>
      <c r="E15581" s="608">
        <v>5</v>
      </c>
      <c r="F15581" s="1385" t="s">
        <v>2205</v>
      </c>
      <c r="G15581" s="566">
        <v>13.25</v>
      </c>
      <c r="H15581" s="557">
        <v>1</v>
      </c>
      <c r="I15581" s="81">
        <f>+H15581*G15581</f>
      </c>
      <c r="J15581" s="86"/>
      <c r="K15581" s="86"/>
      <c r="L15581" s="86"/>
      <c r="M15581" s="86"/>
      <c r="N15581" s="86"/>
      <c r="O15581" s="86"/>
    </row>
    <row r="15582" spans="1:15" ht="15" customHeight="1" x14ac:dyDescent="0.25">
      <c r="A15582" s="47"/>
      <c r="B15582" s="49" t="s">
        <v>2357</v>
      </c>
      <c r="C15582" s="107" t="s">
        <v>404</v>
      </c>
      <c r="D15582" s="608"/>
      <c r="E15582" s="608"/>
      <c r="F15582" s="566"/>
      <c r="G15582" s="566">
        <v>1.75</v>
      </c>
      <c r="H15582" s="406" t="s">
        <v>571</v>
      </c>
      <c r="I15582" s="1297"/>
      <c r="J15582" s="86"/>
      <c r="K15582" s="86"/>
      <c r="L15582" s="86"/>
      <c r="M15582" s="86"/>
      <c r="N15582" s="86"/>
      <c r="O15582" s="86"/>
    </row>
    <row r="15583" spans="1:15" ht="14.25" customHeight="1" x14ac:dyDescent="0.25">
      <c r="A15583" s="47">
        <v>4</v>
      </c>
      <c r="B15583" s="1338" t="s">
        <v>1518</v>
      </c>
      <c r="C15583" s="1338"/>
      <c r="D15583" s="608">
        <v>6</v>
      </c>
      <c r="E15583" s="608">
        <v>10</v>
      </c>
      <c r="F15583" s="1384" t="s">
        <v>2231</v>
      </c>
      <c r="G15583" s="566">
        <v>48</v>
      </c>
      <c r="H15583" s="557">
        <v>1</v>
      </c>
      <c r="I15583" s="81">
        <f>+H15583*G15583</f>
      </c>
      <c r="J15583" s="86"/>
    </row>
    <row r="15584" spans="1:15" ht="14.25" customHeight="1" x14ac:dyDescent="0.25">
      <c r="A15584" s="47"/>
      <c r="B15584" s="1338" t="s">
        <v>1518</v>
      </c>
      <c r="C15584" s="1338"/>
      <c r="D15584" s="608"/>
      <c r="E15584" s="608"/>
      <c r="F15584" s="566"/>
      <c r="G15584" s="566">
        <v>12</v>
      </c>
      <c r="H15584" s="406" t="s">
        <v>571</v>
      </c>
      <c r="I15584" s="1297"/>
      <c r="J15584" s="86"/>
    </row>
    <row r="15585" spans="1:10" ht="15.75" customHeight="1" x14ac:dyDescent="0.25">
      <c r="A15585" s="47"/>
      <c r="B15585" s="1338"/>
      <c r="C15585" s="1338"/>
      <c r="D15585" s="557"/>
      <c r="E15585" s="557"/>
      <c r="F15585" s="566"/>
      <c r="G15585" s="566"/>
      <c r="H15585" s="557"/>
      <c r="I15585" s="1297"/>
      <c r="J15585" s="86"/>
    </row>
    <row r="15586" spans="1:10" ht="15.75" customHeight="1" x14ac:dyDescent="0.25">
      <c r="A15586" s="47"/>
      <c r="B15586" s="1338"/>
      <c r="C15586" s="1344"/>
      <c r="D15586" s="602"/>
      <c r="E15586" s="602"/>
      <c r="F15586" s="630"/>
      <c r="G15586" s="630"/>
      <c r="H15586" s="602"/>
      <c r="I15586" s="1345"/>
    </row>
    <row r="15587" spans="1:10" ht="15.75" customHeight="1" x14ac:dyDescent="0.25">
      <c r="A15587" s="116"/>
      <c r="B15587" s="117"/>
      <c r="C15587" s="118" t="s">
        <v>58</v>
      </c>
      <c r="D15587" s="121">
        <f>SUM(D15577:D15586)</f>
      </c>
      <c r="E15587" s="119"/>
      <c r="F15587" s="1113"/>
      <c r="G15587" s="119"/>
      <c r="H15587" s="120"/>
      <c r="I15587" s="121">
        <f>SUM(I15577:I15586)</f>
      </c>
    </row>
    <row r="15588" spans="1:10" ht="15.75" customHeight="1" x14ac:dyDescent="0.25">
      <c r="A15588" s="1114"/>
      <c r="B15588" s="1115"/>
      <c r="C15588" s="1116"/>
      <c r="D15588" s="1117"/>
      <c r="E15588" s="1116"/>
      <c r="F15588" s="1116"/>
      <c r="G15588" s="1116"/>
      <c r="H15588" s="1118"/>
      <c r="I15588" s="897"/>
    </row>
    <row r="15589" spans="1:10" ht="15.75" customHeight="1" x14ac:dyDescent="0.25">
      <c r="A15589" s="1119" t="s">
        <v>72</v>
      </c>
      <c r="B15589" s="1119"/>
      <c r="C15589" s="1119"/>
      <c r="D15589" s="1119"/>
      <c r="E15589" s="1119"/>
      <c r="F15589" s="1119"/>
      <c r="G15589" s="1119"/>
      <c r="H15589" s="1119"/>
    </row>
    <row r="15590" spans="1:10" ht="15.75" customHeight="1" x14ac:dyDescent="0.25">
      <c r="A15590" s="76"/>
      <c r="B15590" s="909"/>
      <c r="C15590" s="909"/>
      <c r="D15590" s="910"/>
      <c r="E15590" s="76" t="s">
        <v>60</v>
      </c>
      <c r="F15590" s="76"/>
      <c r="G15590" s="17"/>
      <c r="H15590" s="25"/>
    </row>
    <row r="15591" spans="1:10" ht="15.75" customHeight="1" x14ac:dyDescent="0.25">
      <c r="A15591" s="76"/>
      <c r="B15591" s="909"/>
      <c r="C15591" s="909"/>
      <c r="D15591" s="910"/>
      <c r="E15591" s="76"/>
      <c r="F15591" s="76"/>
      <c r="G15591" s="17"/>
      <c r="H15591" s="25"/>
    </row>
    <row r="15592" spans="1:10" ht="15.75" customHeight="1" x14ac:dyDescent="0.25">
      <c r="A15592" s="76"/>
      <c r="B15592" s="909"/>
      <c r="C15592" s="909"/>
      <c r="D15592" s="910"/>
      <c r="E15592" s="76" t="s">
        <v>61</v>
      </c>
      <c r="F15592" s="76"/>
      <c r="G15592" s="17"/>
      <c r="H15592" s="25"/>
    </row>
    <row r="15593" spans="1:10" ht="15.75" customHeight="1" x14ac:dyDescent="0.25">
      <c r="D15593" s="9"/>
      <c r="H15593" s="9"/>
    </row>
    <row r="15594" spans="1:10" ht="15.75" customHeight="1" x14ac:dyDescent="0.25">
      <c r="D15594" s="9"/>
      <c r="H15594" s="9"/>
    </row>
    <row r="15595" spans="1:10" ht="15.75" customHeight="1" x14ac:dyDescent="0.25">
      <c r="D15595" s="9"/>
      <c r="H15595" s="9"/>
    </row>
    <row r="15596" spans="1:10" ht="15.75" customHeight="1" x14ac:dyDescent="0.25">
      <c r="D15596" s="9"/>
      <c r="H15596" s="9"/>
    </row>
    <row r="15597" spans="1:10" ht="15.75" customHeight="1" x14ac:dyDescent="0.25">
      <c r="D15597" s="9"/>
      <c r="H15597" s="9"/>
    </row>
    <row r="15598" spans="1:10" ht="15.75" customHeight="1" x14ac:dyDescent="0.25">
      <c r="D15598" s="9"/>
      <c r="H15598" s="9"/>
    </row>
    <row r="15599" spans="1:10" ht="15.75" customHeight="1" x14ac:dyDescent="0.25">
      <c r="D15599" s="9"/>
      <c r="H15599" s="9"/>
    </row>
    <row r="15600" spans="1:10" ht="15.75" customHeight="1" x14ac:dyDescent="0.25">
      <c r="D15600" s="9"/>
      <c r="H15600" s="9"/>
    </row>
    <row r="15601" spans="1:9" ht="15.75" customHeight="1" x14ac:dyDescent="0.25">
      <c r="D15601" s="9"/>
      <c r="H15601" s="9"/>
    </row>
    <row r="15602" spans="1:9" ht="15.75" customHeight="1" x14ac:dyDescent="0.25">
      <c r="D15602" s="9"/>
      <c r="H15602" s="9"/>
    </row>
    <row r="15603" spans="1:9" ht="15.75" customHeight="1" x14ac:dyDescent="0.25">
      <c r="D15603" s="9"/>
      <c r="H15603" s="9"/>
    </row>
    <row r="15604" spans="1:9" ht="15.75" customHeight="1" x14ac:dyDescent="0.25">
      <c r="D15604" s="9"/>
      <c r="H15604" s="9"/>
    </row>
    <row r="15605" spans="1:9" ht="15.75" customHeight="1" x14ac:dyDescent="0.25">
      <c r="D15605" s="9"/>
      <c r="H15605" s="9"/>
    </row>
    <row r="15606" spans="1:9" ht="15.75" customHeight="1" x14ac:dyDescent="0.25">
      <c r="D15606" s="9"/>
      <c r="H15606" s="9"/>
    </row>
    <row r="15607" spans="1:9" ht="15.75" customHeight="1" x14ac:dyDescent="0.25">
      <c r="D15607" s="9"/>
      <c r="H15607" s="9"/>
    </row>
    <row r="15608" spans="1:9" ht="15.75" customHeight="1" x14ac:dyDescent="0.25">
      <c r="D15608" s="9"/>
      <c r="H15608" s="9"/>
    </row>
    <row r="15609" spans="1:9" ht="15.75" customHeight="1" x14ac:dyDescent="0.25">
      <c r="D15609" s="9"/>
      <c r="H15609" s="9"/>
    </row>
    <row r="15610" spans="1:9" ht="15.75" customHeight="1" x14ac:dyDescent="0.25">
      <c r="A15610" s="36" t="s">
        <v>21</v>
      </c>
      <c r="B15610" s="36"/>
      <c r="C15610" s="36"/>
      <c r="D15610" s="36"/>
      <c r="E15610" s="36"/>
      <c r="F15610" s="36"/>
      <c r="G15610" s="36"/>
      <c r="H15610" s="36"/>
      <c r="I15610" s="36"/>
    </row>
    <row r="15611" spans="1:9" ht="15.75" customHeight="1" x14ac:dyDescent="0.25">
      <c r="A15611" s="17" t="s">
        <v>28</v>
      </c>
      <c r="B15611" s="17"/>
      <c r="C15611" s="17"/>
      <c r="D15611" s="18"/>
      <c r="E15611" s="17"/>
      <c r="H15611" s="9"/>
    </row>
    <row r="15612" spans="1:9" ht="15.75" customHeight="1" x14ac:dyDescent="0.25">
      <c r="A15612" s="17" t="inlineStr">
        <is>
          <t>Dealer-022</t>
        </is>
      </c>
      <c r="B15612" s="17"/>
      <c r="C15612" s="17"/>
      <c r="D15612" s="18"/>
      <c r="E15612" s="17"/>
      <c r="G15612" s="19" t="s">
        <v>24</v>
      </c>
      <c r="H15612" s="21" t="s">
        <v>1723</v>
      </c>
    </row>
    <row r="15613" spans="1:9" ht="15.75" customHeight="1" x14ac:dyDescent="0.25">
      <c r="A15613" s="17" t="inlineStr">
        <is>
          <t>Address line (redacted)</t>
        </is>
      </c>
      <c r="B15613" s="17"/>
      <c r="C15613" s="17"/>
      <c r="D15613" s="1128"/>
      <c r="E15613" s="1128"/>
      <c r="G15613" s="19" t="s">
        <v>29</v>
      </c>
      <c r="H15613" s="17" t="s">
        <v>1724</v>
      </c>
    </row>
    <row r="15614" spans="1:9" ht="15.75" customHeight="1" x14ac:dyDescent="0.25">
      <c r="A15614" s="17"/>
      <c r="B15614" s="17"/>
      <c r="C15614" s="17"/>
      <c r="D15614" s="1128"/>
      <c r="E15614" s="1128"/>
      <c r="F15614" s="18"/>
      <c r="G15614" s="17"/>
      <c r="H15614" s="25"/>
    </row>
    <row r="15615" spans="1:9" ht="15.75" customHeight="1" x14ac:dyDescent="0.25">
      <c r="A15615" s="86" t="inlineStr">
        <is>
          <t>Through: Transporter-001</t>
        </is>
      </c>
      <c r="B15615" s="86"/>
      <c r="C15615" s="17"/>
      <c r="D15615" s="1128"/>
      <c r="E15615" s="1128"/>
      <c r="F15615" s="18"/>
      <c r="G15615" s="17"/>
      <c r="H15615" s="25"/>
    </row>
    <row r="15616" spans="1:9" ht="15.75" customHeight="1" x14ac:dyDescent="0.25">
      <c r="A15616" s="86"/>
      <c r="B15616" s="86" t="inlineStr">
        <is>
          <t>Address line (redacted)</t>
        </is>
      </c>
      <c r="C15616" s="17"/>
      <c r="D15616" s="1128"/>
      <c r="E15616" s="1128"/>
      <c r="F15616" s="18"/>
      <c r="G15616" s="17"/>
      <c r="H15616" s="25"/>
    </row>
    <row r="15617" spans="1:13" ht="15.75" customHeight="1" x14ac:dyDescent="0.25">
      <c r="A15617" s="86"/>
      <c r="B15617" s="86" t="inlineStr">
        <is>
          <t>Address line (redacted)</t>
        </is>
      </c>
      <c r="C15617" s="17"/>
      <c r="D15617" s="1128"/>
      <c r="E15617" s="1128"/>
      <c r="F15617" s="18"/>
      <c r="G15617" s="17"/>
      <c r="H15617" s="25"/>
    </row>
    <row r="15618" spans="1:13" ht="15.75" customHeight="1" x14ac:dyDescent="0.25">
      <c r="C15618" s="1128"/>
      <c r="D15618" s="1128"/>
      <c r="E15618" s="1128"/>
      <c r="F15618" s="18"/>
      <c r="G15618" s="17"/>
      <c r="H15618" s="25"/>
    </row>
    <row r="15619" spans="1:13" ht="15.75" customHeight="1" x14ac:dyDescent="0.25">
      <c r="A15619" s="17" t="s">
        <v>34</v>
      </c>
      <c r="B15619" s="17"/>
      <c r="C15619" s="17"/>
      <c r="D15619" s="18"/>
      <c r="E15619" s="17"/>
      <c r="F15619" s="18"/>
      <c r="G15619" s="17"/>
      <c r="H15619" s="25"/>
    </row>
    <row r="15620" spans="1:13" ht="15.75" customHeight="1" x14ac:dyDescent="0.25">
      <c r="A15620" s="17" t="s">
        <v>35</v>
      </c>
      <c r="B15620" s="17"/>
      <c r="C15620" s="17"/>
      <c r="D15620" s="18"/>
      <c r="E15620" s="17"/>
      <c r="F15620" s="18"/>
      <c r="G15620" s="17"/>
      <c r="H15620" s="25"/>
    </row>
    <row r="15621" spans="1:13" ht="15.75" customHeight="1" x14ac:dyDescent="0.25">
      <c r="A15621" s="17" t="s">
        <v>36</v>
      </c>
      <c r="B15621" s="17"/>
      <c r="C15621" s="17"/>
      <c r="D15621" s="18"/>
      <c r="E15621" s="17"/>
      <c r="F15621" s="18"/>
      <c r="G15621" s="17"/>
      <c r="H15621" s="25"/>
    </row>
    <row r="15622" spans="1:13" ht="15.75" customHeight="1" x14ac:dyDescent="0.25">
      <c r="A15622" s="1204" t="s">
        <v>37</v>
      </c>
      <c r="B15622" s="1205" t="s">
        <v>38</v>
      </c>
      <c r="C15622" s="1205" t="s">
        <v>2224</v>
      </c>
      <c r="D15622" s="1206" t="s">
        <v>39</v>
      </c>
      <c r="E15622" s="1207" t="s">
        <v>2330</v>
      </c>
      <c r="F15622" s="1205" t="s">
        <v>2077</v>
      </c>
      <c r="G15622" s="1208" t="s">
        <v>41</v>
      </c>
      <c r="H15622" s="1205" t="s">
        <v>42</v>
      </c>
      <c r="I15622" s="1209" t="s">
        <v>43</v>
      </c>
    </row>
    <row r="15623" spans="1:13" ht="15.75" customHeight="1" x14ac:dyDescent="0.25">
      <c r="A15623" s="47"/>
      <c r="B15623" s="1383" t="s">
        <v>44</v>
      </c>
      <c r="C15623" s="1383"/>
      <c r="D15623" s="194"/>
      <c r="E15623" s="194"/>
      <c r="F15623" s="50"/>
      <c r="G15623" s="50"/>
      <c r="H15623" s="542"/>
      <c r="I15623" s="81"/>
    </row>
    <row r="15624" spans="1:13" ht="15.75" customHeight="1" x14ac:dyDescent="0.25">
      <c r="A15624" s="47">
        <v>1</v>
      </c>
      <c r="B15624" s="323" t="s">
        <v>145</v>
      </c>
      <c r="C15624" s="323" t="s">
        <v>367</v>
      </c>
      <c r="D15624" s="608">
        <v>3</v>
      </c>
      <c r="E15624" s="608">
        <v>10</v>
      </c>
      <c r="F15624" s="699" t="s">
        <v>2358</v>
      </c>
      <c r="G15624" s="566">
        <v>26.4</v>
      </c>
      <c r="H15624" s="557">
        <v>1</v>
      </c>
      <c r="I15624" s="81">
        <f>+H15624*G15624</f>
      </c>
    </row>
    <row r="15625" spans="1:13" ht="15.75" customHeight="1" x14ac:dyDescent="0.25">
      <c r="A15625" s="47"/>
      <c r="B15625" s="323" t="s">
        <v>145</v>
      </c>
      <c r="C15625" s="323" t="s">
        <v>367</v>
      </c>
      <c r="D15625" s="608"/>
      <c r="E15625" s="608"/>
      <c r="F15625" s="566"/>
      <c r="G15625" s="566">
        <v>3.6</v>
      </c>
      <c r="H15625" s="540" t="s">
        <v>571</v>
      </c>
      <c r="I15625" s="1297"/>
    </row>
    <row r="15626" spans="1:13" ht="15.75" customHeight="1" x14ac:dyDescent="0.25">
      <c r="A15626" s="47"/>
      <c r="B15626" s="1262" t="s">
        <v>2359</v>
      </c>
      <c r="C15626" s="1262"/>
      <c r="D15626" s="194"/>
      <c r="E15626" s="194"/>
      <c r="F15626" s="50"/>
      <c r="G15626" s="566"/>
      <c r="H15626" s="557"/>
      <c r="I15626" s="81"/>
      <c r="K15626" s="106"/>
      <c r="L15626" s="1181"/>
      <c r="M15626" s="1294"/>
    </row>
    <row r="15627" spans="1:13" ht="15.75" customHeight="1" x14ac:dyDescent="0.25">
      <c r="A15627" s="47">
        <v>2</v>
      </c>
      <c r="B15627" s="1261" t="s">
        <v>334</v>
      </c>
      <c r="C15627" s="211" t="s">
        <v>395</v>
      </c>
      <c r="D15627" s="194">
        <v>5</v>
      </c>
      <c r="E15627" s="194">
        <v>5</v>
      </c>
      <c r="F15627" s="699" t="s">
        <v>2319</v>
      </c>
      <c r="G15627" s="566">
        <v>20.65</v>
      </c>
      <c r="H15627" s="557">
        <v>1</v>
      </c>
      <c r="I15627" s="81">
        <f>+H15627*G15627</f>
      </c>
      <c r="K15627" s="1124"/>
      <c r="L15627" s="1181"/>
      <c r="M15627" s="1180"/>
    </row>
    <row r="15628" spans="1:13" ht="15.75" customHeight="1" x14ac:dyDescent="0.25">
      <c r="A15628" s="47">
        <v>3</v>
      </c>
      <c r="B15628" s="1261" t="s">
        <v>334</v>
      </c>
      <c r="C15628" s="211" t="s">
        <v>395</v>
      </c>
      <c r="D15628" s="557">
        <v>5</v>
      </c>
      <c r="E15628" s="557">
        <v>5</v>
      </c>
      <c r="F15628" s="842"/>
      <c r="G15628" s="566">
        <v>4.3499999999999996</v>
      </c>
      <c r="H15628" s="540" t="s">
        <v>571</v>
      </c>
      <c r="I15628" s="81"/>
      <c r="J15628" s="6">
        <v>36100</v>
      </c>
      <c r="K15628" s="106"/>
      <c r="L15628" s="1295"/>
      <c r="M15628" s="1135"/>
    </row>
    <row r="15629" spans="1:13" ht="15.75" customHeight="1" x14ac:dyDescent="0.25">
      <c r="A15629" s="47"/>
      <c r="B15629" s="1383" t="s">
        <v>911</v>
      </c>
      <c r="C15629" s="1383"/>
      <c r="D15629" s="557"/>
      <c r="E15629" s="557"/>
      <c r="F15629" s="1384"/>
      <c r="G15629" s="566"/>
      <c r="H15629" s="557"/>
      <c r="I15629" s="81"/>
      <c r="J15629" s="6">
        <f>+J15628*30%</f>
      </c>
    </row>
    <row r="15630" spans="1:13" ht="15.75" customHeight="1" x14ac:dyDescent="0.25">
      <c r="A15630" s="47">
        <v>4</v>
      </c>
      <c r="B15630" s="1338" t="s">
        <v>2360</v>
      </c>
      <c r="C15630" s="1338" t="s">
        <v>107</v>
      </c>
      <c r="D15630" s="557">
        <v>1</v>
      </c>
      <c r="E15630" s="557">
        <v>100</v>
      </c>
      <c r="F15630" s="1384">
        <v>0</v>
      </c>
      <c r="G15630" s="566">
        <v>100</v>
      </c>
      <c r="H15630" s="557">
        <v>1</v>
      </c>
      <c r="I15630" s="81">
        <f>+H15630*G15630</f>
      </c>
    </row>
    <row r="15631" spans="1:13" ht="15.75" customHeight="1" x14ac:dyDescent="0.25">
      <c r="A15631" s="47"/>
      <c r="B15631" s="1338"/>
      <c r="C15631" s="1338"/>
      <c r="D15631" s="557"/>
      <c r="E15631" s="557"/>
      <c r="F15631" s="1384"/>
      <c r="G15631" s="566"/>
      <c r="H15631" s="557"/>
      <c r="I15631" s="81"/>
    </row>
    <row r="15632" spans="1:13" ht="15" customHeight="1" x14ac:dyDescent="0.25">
      <c r="A15632" s="47"/>
      <c r="B15632" s="1386" t="s">
        <v>2361</v>
      </c>
      <c r="C15632" s="1387"/>
      <c r="D15632" s="557"/>
      <c r="E15632" s="557"/>
      <c r="F15632" s="1384"/>
      <c r="G15632" s="566"/>
      <c r="H15632" s="557"/>
      <c r="I15632" s="81"/>
    </row>
    <row r="15633" spans="1:9" ht="15.75" customHeight="1" x14ac:dyDescent="0.25">
      <c r="A15633" s="47"/>
      <c r="B15633" s="1388"/>
      <c r="C15633" s="1389"/>
      <c r="D15633" s="557"/>
      <c r="E15633" s="557"/>
      <c r="F15633" s="1384"/>
      <c r="G15633" s="566"/>
      <c r="H15633" s="557"/>
      <c r="I15633" s="81"/>
    </row>
    <row r="15634" spans="1:9" ht="15.75" customHeight="1" x14ac:dyDescent="0.25">
      <c r="A15634" s="47"/>
      <c r="B15634" s="1390"/>
      <c r="C15634" s="1391"/>
      <c r="D15634" s="557"/>
      <c r="E15634" s="557"/>
      <c r="F15634" s="1384"/>
      <c r="G15634" s="566"/>
      <c r="H15634" s="557"/>
      <c r="I15634" s="81"/>
    </row>
    <row r="15635" spans="1:9" ht="15.75" customHeight="1" x14ac:dyDescent="0.25">
      <c r="A15635" s="47"/>
      <c r="B15635" s="1338"/>
      <c r="C15635" s="1338"/>
      <c r="D15635" s="557"/>
      <c r="E15635" s="557"/>
      <c r="F15635" s="1384"/>
      <c r="G15635" s="566"/>
      <c r="H15635" s="557"/>
      <c r="I15635" s="81"/>
    </row>
    <row r="15636" spans="1:9" ht="15.75" customHeight="1" x14ac:dyDescent="0.25">
      <c r="A15636" s="47"/>
      <c r="B15636" s="1338"/>
      <c r="C15636" s="1338"/>
      <c r="D15636" s="557"/>
      <c r="E15636" s="557"/>
      <c r="F15636" s="566"/>
      <c r="G15636" s="566"/>
      <c r="H15636" s="557"/>
      <c r="I15636" s="1297"/>
    </row>
    <row r="15637" spans="1:9" ht="15.75" customHeight="1" x14ac:dyDescent="0.25">
      <c r="A15637" s="47"/>
      <c r="B15637" s="1338"/>
      <c r="C15637" s="1344"/>
      <c r="D15637" s="602"/>
      <c r="E15637" s="602"/>
      <c r="F15637" s="630"/>
      <c r="G15637" s="630"/>
      <c r="H15637" s="602"/>
      <c r="I15637" s="1345"/>
    </row>
    <row r="15638" spans="1:9" ht="15.75" customHeight="1" x14ac:dyDescent="0.25">
      <c r="A15638" s="116"/>
      <c r="B15638" s="117"/>
      <c r="C15638" s="118" t="s">
        <v>58</v>
      </c>
      <c r="D15638" s="121">
        <f>SUM(D15624:D15637)</f>
      </c>
      <c r="E15638" s="119"/>
      <c r="F15638" s="1113"/>
      <c r="G15638" s="119"/>
      <c r="H15638" s="120"/>
      <c r="I15638" s="121">
        <f>SUM(I15624:I15637)</f>
      </c>
    </row>
    <row r="15639" spans="1:9" ht="15.75" customHeight="1" x14ac:dyDescent="0.25">
      <c r="A15639" s="1114"/>
      <c r="B15639" s="1115"/>
      <c r="C15639" s="1116"/>
      <c r="D15639" s="1117"/>
      <c r="E15639" s="1116"/>
      <c r="F15639" s="1116"/>
      <c r="G15639" s="1116"/>
      <c r="H15639" s="1118"/>
      <c r="I15639" s="897"/>
    </row>
    <row r="15640" spans="1:9" ht="15.75" customHeight="1" x14ac:dyDescent="0.25">
      <c r="A15640" s="1119" t="s">
        <v>72</v>
      </c>
      <c r="B15640" s="1119"/>
      <c r="C15640" s="1119"/>
      <c r="D15640" s="1119"/>
      <c r="E15640" s="1119"/>
      <c r="F15640" s="1119"/>
      <c r="G15640" s="1119"/>
      <c r="H15640" s="1119"/>
    </row>
    <row r="15641" spans="1:9" ht="15.75" customHeight="1" x14ac:dyDescent="0.25">
      <c r="A15641" s="76"/>
      <c r="B15641" s="909"/>
      <c r="C15641" s="909"/>
      <c r="D15641" s="910"/>
      <c r="E15641" s="76" t="s">
        <v>60</v>
      </c>
      <c r="F15641" s="76"/>
      <c r="G15641" s="17"/>
      <c r="H15641" s="25"/>
    </row>
    <row r="15642" spans="1:9" ht="15.75" customHeight="1" x14ac:dyDescent="0.25">
      <c r="A15642" s="76"/>
      <c r="B15642" s="909"/>
      <c r="C15642" s="909"/>
      <c r="D15642" s="910"/>
      <c r="E15642" s="76"/>
      <c r="F15642" s="76"/>
      <c r="G15642" s="17"/>
      <c r="H15642" s="25"/>
    </row>
    <row r="15643" spans="1:9" ht="15.75" customHeight="1" x14ac:dyDescent="0.25">
      <c r="A15643" s="76"/>
      <c r="B15643" s="909"/>
      <c r="C15643" s="909"/>
      <c r="D15643" s="910"/>
      <c r="E15643" s="76" t="s">
        <v>61</v>
      </c>
      <c r="F15643" s="76"/>
      <c r="G15643" s="17"/>
      <c r="H15643" s="25"/>
    </row>
    <row r="15644" spans="1:9" ht="15.75" customHeight="1" x14ac:dyDescent="0.25">
      <c r="D15644" s="9"/>
      <c r="H15644" s="9"/>
    </row>
    <row r="15645" spans="1:9" ht="15.75" customHeight="1" x14ac:dyDescent="0.25">
      <c r="D15645" s="9"/>
      <c r="H15645" s="9"/>
    </row>
    <row r="15646" spans="1:9" ht="15.75" customHeight="1" x14ac:dyDescent="0.25">
      <c r="D15646" s="9"/>
      <c r="H15646" s="9"/>
    </row>
    <row r="15647" spans="1:9" ht="15.75" customHeight="1" x14ac:dyDescent="0.25">
      <c r="D15647" s="9"/>
      <c r="H15647" s="9"/>
    </row>
    <row r="15648" spans="1:9" ht="15.75" customHeight="1" x14ac:dyDescent="0.25">
      <c r="D15648" s="9"/>
      <c r="H15648" s="9"/>
    </row>
    <row r="15649" spans="1:15" ht="15.75" customHeight="1" x14ac:dyDescent="0.25">
      <c r="D15649" s="9"/>
      <c r="H15649" s="9"/>
    </row>
    <row r="15650" spans="1:15" ht="15.75" customHeight="1" x14ac:dyDescent="0.25">
      <c r="D15650" s="9"/>
      <c r="H15650" s="9"/>
    </row>
    <row r="15651" spans="1:15" ht="15.75" customHeight="1" x14ac:dyDescent="0.25">
      <c r="D15651" s="9"/>
      <c r="H15651" s="9"/>
    </row>
    <row r="15652" spans="1:15" ht="15.75" customHeight="1" x14ac:dyDescent="0.25">
      <c r="D15652" s="9"/>
      <c r="H15652" s="9"/>
    </row>
    <row r="15653" spans="1:15" ht="15.75" customHeight="1" x14ac:dyDescent="0.25">
      <c r="A15653" s="36" t="s">
        <v>21</v>
      </c>
      <c r="B15653" s="36"/>
      <c r="C15653" s="36"/>
      <c r="D15653" s="36"/>
      <c r="E15653" s="36"/>
      <c r="F15653" s="36"/>
      <c r="G15653" s="36"/>
      <c r="H15653" s="36"/>
      <c r="I15653" s="36"/>
    </row>
    <row r="15654" spans="1:15" ht="15.75" customHeight="1" x14ac:dyDescent="0.25">
      <c r="A15654" s="17" t="s">
        <v>28</v>
      </c>
      <c r="B15654" s="17"/>
      <c r="C15654" s="17"/>
      <c r="D15654" s="18"/>
      <c r="E15654" s="17"/>
      <c r="H15654" s="9"/>
    </row>
    <row r="15655" spans="1:15" ht="15.75" customHeight="1" x14ac:dyDescent="0.3">
      <c r="A15655" s="17" t="inlineStr">
        <is>
          <t>Dealer-004</t>
        </is>
      </c>
      <c r="B15655" s="87"/>
      <c r="C15655" s="17"/>
      <c r="D15655" s="18"/>
      <c r="E15655" s="17"/>
      <c r="G15655" s="19" t="s">
        <v>24</v>
      </c>
      <c r="H15655" s="21" t="s">
        <v>1727</v>
      </c>
    </row>
    <row r="15656" spans="1:15" ht="15.75" customHeight="1" x14ac:dyDescent="0.3">
      <c r="A15656" s="17" t="inlineStr">
        <is>
          <t>Address line (redacted)</t>
        </is>
      </c>
      <c r="B15656" s="87"/>
      <c r="C15656" s="1128"/>
      <c r="D15656" s="1128"/>
      <c r="E15656" s="1128"/>
      <c r="G15656" s="19" t="s">
        <v>29</v>
      </c>
      <c r="H15656" s="17" t="s">
        <v>1728</v>
      </c>
    </row>
    <row r="15657" spans="1:15" ht="15.75" customHeight="1" x14ac:dyDescent="0.3">
      <c r="A15657" s="17" t="inlineStr">
        <is>
          <t>Address line (redacted)</t>
        </is>
      </c>
      <c r="B15657" s="87"/>
      <c r="C15657" s="1128"/>
      <c r="D15657" s="1128"/>
      <c r="E15657" s="1128"/>
      <c r="F15657" s="18"/>
      <c r="G15657" s="17"/>
      <c r="H15657" s="25"/>
    </row>
    <row r="15658" spans="1:15" ht="15.75" customHeight="1" x14ac:dyDescent="0.25">
      <c r="C15658" s="1128"/>
      <c r="D15658" s="1128"/>
      <c r="E15658" s="1128"/>
      <c r="F15658" s="18"/>
      <c r="G15658" s="17"/>
      <c r="H15658" s="25"/>
    </row>
    <row r="15659" spans="1:15" ht="15.75" customHeight="1" x14ac:dyDescent="0.25">
      <c r="A15659" s="17" t="s">
        <v>34</v>
      </c>
      <c r="B15659" s="17"/>
      <c r="C15659" s="17"/>
      <c r="D15659" s="18"/>
      <c r="E15659" s="17"/>
      <c r="F15659" s="18"/>
      <c r="G15659" s="17"/>
      <c r="H15659" s="25"/>
    </row>
    <row r="15660" spans="1:15" ht="15.75" customHeight="1" x14ac:dyDescent="0.25">
      <c r="A15660" s="17" t="s">
        <v>35</v>
      </c>
      <c r="B15660" s="17"/>
      <c r="C15660" s="17"/>
      <c r="D15660" s="18"/>
      <c r="E15660" s="17"/>
      <c r="F15660" s="18"/>
      <c r="G15660" s="17"/>
      <c r="H15660" s="25"/>
    </row>
    <row r="15661" spans="1:15" ht="15.75" customHeight="1" x14ac:dyDescent="0.25">
      <c r="A15661" s="17" t="s">
        <v>36</v>
      </c>
      <c r="B15661" s="17"/>
      <c r="C15661" s="17"/>
      <c r="D15661" s="18"/>
      <c r="E15661" s="17"/>
      <c r="F15661" s="18"/>
      <c r="G15661" s="17"/>
      <c r="H15661" s="25"/>
    </row>
    <row r="15662" spans="1:15" ht="15.75" customHeight="1" x14ac:dyDescent="0.25">
      <c r="A15662" s="1204" t="s">
        <v>37</v>
      </c>
      <c r="B15662" s="1205" t="s">
        <v>38</v>
      </c>
      <c r="C15662" s="1205" t="s">
        <v>2224</v>
      </c>
      <c r="D15662" s="1206" t="s">
        <v>39</v>
      </c>
      <c r="E15662" s="1207" t="s">
        <v>2330</v>
      </c>
      <c r="F15662" s="1205" t="s">
        <v>2077</v>
      </c>
      <c r="G15662" s="1208" t="s">
        <v>41</v>
      </c>
      <c r="H15662" s="1205" t="s">
        <v>42</v>
      </c>
      <c r="I15662" s="1209" t="s">
        <v>43</v>
      </c>
    </row>
    <row r="15663" spans="1:15" ht="19.5" customHeight="1" x14ac:dyDescent="0.25">
      <c r="A15663" s="47"/>
      <c r="B15663" s="1262" t="s">
        <v>44</v>
      </c>
      <c r="C15663" s="1262"/>
      <c r="D15663" s="194"/>
      <c r="E15663" s="194"/>
      <c r="F15663" s="50"/>
      <c r="G15663" s="50"/>
      <c r="H15663" s="542"/>
      <c r="I15663" s="81"/>
      <c r="J15663" s="17"/>
      <c r="K15663" s="17"/>
      <c r="L15663" s="17"/>
      <c r="M15663" s="17"/>
      <c r="N15663" s="17"/>
      <c r="O15663" s="17"/>
    </row>
    <row r="15664" spans="1:15" ht="31.5" customHeight="1" x14ac:dyDescent="0.25">
      <c r="A15664" s="520">
        <v>1</v>
      </c>
      <c r="B15664" s="107" t="s">
        <v>1173</v>
      </c>
      <c r="C15664" s="208" t="s">
        <v>405</v>
      </c>
      <c r="D15664" s="608">
        <v>3</v>
      </c>
      <c r="E15664" s="608">
        <v>5</v>
      </c>
      <c r="F15664" s="1266" t="s">
        <v>2306</v>
      </c>
      <c r="G15664" s="566">
        <v>13.25</v>
      </c>
      <c r="H15664" s="557">
        <v>1</v>
      </c>
      <c r="I15664" s="81">
        <f>+H15664*G15664</f>
      </c>
      <c r="J15664" s="17"/>
      <c r="K15664" s="17"/>
      <c r="L15664" s="17"/>
      <c r="M15664" s="17"/>
      <c r="N15664" s="17"/>
      <c r="O15664" s="17"/>
    </row>
    <row r="15665" spans="1:15" ht="19.5" customHeight="1" x14ac:dyDescent="0.25">
      <c r="A15665" s="47"/>
      <c r="B15665" s="107" t="s">
        <v>1173</v>
      </c>
      <c r="C15665" s="208" t="s">
        <v>405</v>
      </c>
      <c r="D15665" s="608"/>
      <c r="E15665" s="608"/>
      <c r="F15665" s="566"/>
      <c r="G15665" s="50">
        <v>1.75</v>
      </c>
      <c r="H15665" s="540" t="s">
        <v>571</v>
      </c>
      <c r="I15665" s="81"/>
      <c r="J15665" s="17"/>
      <c r="K15665" s="17"/>
      <c r="L15665" s="17"/>
      <c r="M15665" s="17"/>
      <c r="N15665" s="17"/>
      <c r="O15665" s="17"/>
    </row>
    <row r="15666" spans="1:15" ht="19.5" customHeight="1" x14ac:dyDescent="0.25">
      <c r="A15666" s="47"/>
      <c r="B15666" s="1262" t="s">
        <v>1879</v>
      </c>
      <c r="C15666" s="1262"/>
      <c r="D15666" s="557"/>
      <c r="E15666" s="557"/>
      <c r="F15666" s="566"/>
      <c r="G15666" s="50"/>
      <c r="H15666" s="194"/>
      <c r="I15666" s="81"/>
      <c r="J15666" s="17"/>
      <c r="K15666" s="17"/>
      <c r="L15666" s="17"/>
      <c r="M15666" s="17"/>
      <c r="N15666" s="17"/>
      <c r="O15666" s="17"/>
    </row>
    <row r="15667" spans="1:15" ht="19.5" customHeight="1" x14ac:dyDescent="0.25">
      <c r="A15667" s="520">
        <v>2</v>
      </c>
      <c r="B15667" s="107" t="s">
        <v>176</v>
      </c>
      <c r="C15667" s="194" t="s">
        <v>531</v>
      </c>
      <c r="D15667" s="608">
        <v>1</v>
      </c>
      <c r="E15667" s="608">
        <v>50</v>
      </c>
      <c r="F15667" s="1384" t="s">
        <v>2362</v>
      </c>
      <c r="G15667" s="566">
        <v>45</v>
      </c>
      <c r="H15667" s="557">
        <v>1</v>
      </c>
      <c r="I15667" s="81">
        <f>+H15667*G15667</f>
      </c>
      <c r="J15667" s="17"/>
      <c r="K15667" s="17"/>
      <c r="L15667" s="17"/>
      <c r="M15667" s="17"/>
      <c r="N15667" s="17"/>
      <c r="O15667" s="17"/>
    </row>
    <row r="15668" spans="1:15" ht="19.5" customHeight="1" x14ac:dyDescent="0.25">
      <c r="A15668" s="47"/>
      <c r="B15668" s="107" t="s">
        <v>176</v>
      </c>
      <c r="C15668" s="194" t="s">
        <v>531</v>
      </c>
      <c r="D15668" s="608"/>
      <c r="E15668" s="608"/>
      <c r="F15668" s="566"/>
      <c r="G15668" s="566">
        <v>5</v>
      </c>
      <c r="H15668" s="540" t="s">
        <v>571</v>
      </c>
      <c r="I15668" s="1297"/>
      <c r="J15668" s="17"/>
      <c r="K15668" s="17"/>
      <c r="L15668" s="17"/>
      <c r="M15668" s="17"/>
      <c r="N15668" s="17"/>
      <c r="O15668" s="17"/>
    </row>
    <row r="15669" spans="1:15" ht="19.5" customHeight="1" x14ac:dyDescent="0.25">
      <c r="A15669" s="47"/>
      <c r="B15669" s="1262" t="s">
        <v>825</v>
      </c>
      <c r="C15669" s="1262"/>
      <c r="D15669" s="557"/>
      <c r="E15669" s="557"/>
      <c r="F15669" s="566"/>
      <c r="G15669" s="566"/>
      <c r="H15669" s="542"/>
      <c r="I15669" s="1297"/>
      <c r="J15669" s="17"/>
      <c r="K15669" s="17"/>
      <c r="L15669" s="17"/>
      <c r="M15669" s="17"/>
      <c r="N15669" s="17"/>
      <c r="O15669" s="17"/>
    </row>
    <row r="15670" spans="1:15" ht="19.5" customHeight="1" x14ac:dyDescent="0.25">
      <c r="A15670" s="520">
        <v>3</v>
      </c>
      <c r="B15670" s="1338" t="s">
        <v>585</v>
      </c>
      <c r="C15670" s="1338" t="s">
        <v>489</v>
      </c>
      <c r="D15670" s="557">
        <f>300/25</f>
      </c>
      <c r="E15670" s="557">
        <v>25</v>
      </c>
      <c r="F15670" s="1384">
        <v>0</v>
      </c>
      <c r="G15670" s="566">
        <v>300</v>
      </c>
      <c r="H15670" s="557">
        <v>1</v>
      </c>
      <c r="I15670" s="81">
        <f>+H15670*G15670</f>
      </c>
      <c r="J15670" s="17"/>
      <c r="K15670" s="17"/>
      <c r="L15670" s="17"/>
      <c r="M15670" s="17"/>
      <c r="N15670" s="17"/>
      <c r="O15670" s="17"/>
    </row>
    <row r="15671" spans="1:15" ht="19.5" customHeight="1" x14ac:dyDescent="0.25">
      <c r="A15671" s="47"/>
      <c r="B15671" s="1338"/>
      <c r="C15671" s="1338"/>
      <c r="D15671" s="557"/>
      <c r="E15671" s="557"/>
      <c r="F15671" s="566"/>
      <c r="G15671" s="566"/>
      <c r="H15671" s="557"/>
      <c r="I15671" s="1297"/>
    </row>
    <row r="15672" spans="1:15" ht="15.75" customHeight="1" x14ac:dyDescent="0.25">
      <c r="A15672" s="47"/>
      <c r="B15672" s="1338"/>
      <c r="C15672" s="1344"/>
      <c r="D15672" s="602"/>
      <c r="E15672" s="602"/>
      <c r="F15672" s="630"/>
      <c r="G15672" s="630"/>
      <c r="H15672" s="602"/>
      <c r="I15672" s="1345"/>
    </row>
    <row r="15673" spans="1:15" ht="15.75" customHeight="1" x14ac:dyDescent="0.25">
      <c r="A15673" s="116"/>
      <c r="B15673" s="117"/>
      <c r="C15673" s="118" t="s">
        <v>58</v>
      </c>
      <c r="D15673" s="121">
        <f>SUM(D15664:D15672)</f>
      </c>
      <c r="E15673" s="119"/>
      <c r="F15673" s="1113"/>
      <c r="G15673" s="119"/>
      <c r="H15673" s="120"/>
      <c r="I15673" s="121">
        <f>SUM(I15664:I15672)</f>
      </c>
    </row>
    <row r="15674" spans="1:15" ht="15.75" customHeight="1" x14ac:dyDescent="0.25">
      <c r="A15674" s="1114"/>
      <c r="B15674" s="1115"/>
      <c r="C15674" s="1116"/>
      <c r="D15674" s="1117"/>
      <c r="E15674" s="1116"/>
      <c r="F15674" s="1116"/>
      <c r="G15674" s="1116"/>
      <c r="H15674" s="1118"/>
      <c r="I15674" s="897"/>
    </row>
    <row r="15675" spans="1:15" ht="15.75" customHeight="1" x14ac:dyDescent="0.25">
      <c r="A15675" s="1119" t="s">
        <v>72</v>
      </c>
      <c r="B15675" s="1119"/>
      <c r="C15675" s="1119"/>
      <c r="D15675" s="1119"/>
      <c r="E15675" s="1119"/>
      <c r="F15675" s="1119"/>
      <c r="G15675" s="1119"/>
      <c r="H15675" s="1119"/>
    </row>
    <row r="15676" spans="1:15" ht="15.75" customHeight="1" x14ac:dyDescent="0.25">
      <c r="A15676" s="76"/>
      <c r="B15676" s="909"/>
      <c r="C15676" s="909"/>
      <c r="D15676" s="910"/>
      <c r="E15676" s="76" t="s">
        <v>60</v>
      </c>
      <c r="F15676" s="76"/>
      <c r="G15676" s="17"/>
      <c r="H15676" s="25"/>
    </row>
    <row r="15677" spans="1:15" ht="15.75" customHeight="1" x14ac:dyDescent="0.25">
      <c r="A15677" s="76"/>
      <c r="B15677" s="909"/>
      <c r="C15677" s="909"/>
      <c r="D15677" s="910"/>
      <c r="E15677" s="76"/>
      <c r="F15677" s="76"/>
      <c r="G15677" s="17"/>
      <c r="H15677" s="25"/>
    </row>
    <row r="15678" spans="1:15" ht="15.75" customHeight="1" x14ac:dyDescent="0.25">
      <c r="A15678" s="76"/>
      <c r="B15678" s="909"/>
      <c r="C15678" s="909"/>
      <c r="D15678" s="910"/>
      <c r="E15678" s="76" t="s">
        <v>61</v>
      </c>
      <c r="F15678" s="76"/>
      <c r="G15678" s="17"/>
      <c r="H15678" s="25"/>
    </row>
    <row r="15679" spans="1:15" ht="15.75" customHeight="1" x14ac:dyDescent="0.25">
      <c r="D15679" s="9"/>
      <c r="H15679" s="9"/>
    </row>
    <row r="15680" spans="1:15" ht="15.75" customHeight="1" x14ac:dyDescent="0.25">
      <c r="D15680" s="9"/>
      <c r="H15680" s="9"/>
    </row>
    <row r="15681" spans="1:9" ht="15.75" customHeight="1" x14ac:dyDescent="0.25">
      <c r="D15681" s="9"/>
      <c r="H15681" s="9"/>
    </row>
    <row r="15682" spans="1:9" ht="15.75" customHeight="1" x14ac:dyDescent="0.25">
      <c r="D15682" s="9"/>
      <c r="H15682" s="9"/>
    </row>
    <row r="15683" spans="1:9" ht="15.75" customHeight="1" x14ac:dyDescent="0.25">
      <c r="D15683" s="9"/>
      <c r="H15683" s="9"/>
    </row>
    <row r="15684" spans="1:9" ht="15.75" customHeight="1" x14ac:dyDescent="0.25">
      <c r="D15684" s="9"/>
      <c r="H15684" s="9"/>
    </row>
    <row r="15685" spans="1:9" ht="15.75" customHeight="1" x14ac:dyDescent="0.25">
      <c r="D15685" s="9"/>
      <c r="H15685" s="9"/>
    </row>
    <row r="15686" spans="1:9" ht="15.75" customHeight="1" x14ac:dyDescent="0.25">
      <c r="D15686" s="9"/>
      <c r="H15686" s="9"/>
    </row>
    <row r="15687" spans="1:9" ht="15.75" customHeight="1" x14ac:dyDescent="0.25">
      <c r="D15687" s="9"/>
      <c r="H15687" s="9"/>
    </row>
    <row r="15688" spans="1:9" ht="15.75" customHeight="1" x14ac:dyDescent="0.25">
      <c r="D15688" s="9"/>
      <c r="H15688" s="9"/>
    </row>
    <row r="15689" spans="1:9" ht="15.75" customHeight="1" x14ac:dyDescent="0.25">
      <c r="D15689" s="9"/>
      <c r="H15689" s="9"/>
    </row>
    <row r="15690" spans="1:9" ht="15.75" customHeight="1" x14ac:dyDescent="0.25">
      <c r="D15690" s="9"/>
      <c r="H15690" s="9"/>
    </row>
    <row r="15691" spans="1:9" ht="15.75" customHeight="1" x14ac:dyDescent="0.25">
      <c r="D15691" s="9"/>
      <c r="H15691" s="9"/>
    </row>
    <row r="15692" spans="1:9" ht="15.75" customHeight="1" x14ac:dyDescent="0.25">
      <c r="D15692" s="9"/>
      <c r="H15692" s="9"/>
    </row>
    <row r="15693" spans="1:9" ht="15.75" customHeight="1" x14ac:dyDescent="0.25">
      <c r="A15693" s="36" t="s">
        <v>21</v>
      </c>
      <c r="B15693" s="36"/>
      <c r="C15693" s="36"/>
      <c r="D15693" s="36"/>
      <c r="E15693" s="36"/>
      <c r="F15693" s="36"/>
      <c r="G15693" s="36"/>
      <c r="H15693" s="36"/>
      <c r="I15693" s="36"/>
    </row>
    <row r="15694" spans="1:9" ht="15.75" customHeight="1" x14ac:dyDescent="0.25">
      <c r="A15694" s="17" t="s">
        <v>28</v>
      </c>
      <c r="B15694" s="17"/>
      <c r="C15694" s="17"/>
      <c r="D15694" s="18"/>
      <c r="E15694" s="17"/>
      <c r="H15694" s="9"/>
    </row>
    <row r="15695" spans="1:9" ht="15.75" customHeight="1" x14ac:dyDescent="0.25">
      <c r="A15695" s="17" t="inlineStr">
        <is>
          <t>Dealer-003</t>
        </is>
      </c>
      <c r="B15695" s="17"/>
      <c r="C15695" s="17"/>
      <c r="D15695" s="18"/>
      <c r="E15695" s="17"/>
      <c r="G15695" s="19" t="s">
        <v>24</v>
      </c>
      <c r="H15695" s="21" t="s">
        <v>1727</v>
      </c>
    </row>
    <row r="15696" spans="1:9" ht="15.75" customHeight="1" x14ac:dyDescent="0.25">
      <c r="A15696" s="17" t="inlineStr">
        <is>
          <t>Address line (redacted)</t>
        </is>
      </c>
      <c r="B15696" s="17"/>
      <c r="C15696" s="1128"/>
      <c r="D15696" s="1128"/>
      <c r="E15696" s="1128"/>
      <c r="G15696" s="19" t="s">
        <v>29</v>
      </c>
      <c r="H15696" s="17" t="s">
        <v>1798</v>
      </c>
    </row>
    <row r="15697" spans="1:11" ht="15.75" customHeight="1" x14ac:dyDescent="0.25">
      <c r="A15697" s="17" t="inlineStr">
        <is>
          <t>Address line (redacted)</t>
        </is>
      </c>
      <c r="B15697" s="17"/>
      <c r="C15697" s="1128"/>
      <c r="D15697" s="1128"/>
      <c r="E15697" s="1128"/>
      <c r="F15697" s="18"/>
      <c r="G15697" s="17"/>
      <c r="H15697" s="25"/>
    </row>
    <row r="15698" spans="1:11" ht="15.75" customHeight="1" x14ac:dyDescent="0.25">
      <c r="C15698" s="1128"/>
      <c r="D15698" s="1128"/>
      <c r="E15698" s="1128"/>
      <c r="F15698" s="18"/>
      <c r="G15698" s="17"/>
      <c r="H15698" s="25"/>
    </row>
    <row r="15699" spans="1:11" ht="15.75" customHeight="1" x14ac:dyDescent="0.25">
      <c r="A15699" s="17" t="s">
        <v>34</v>
      </c>
      <c r="B15699" s="17"/>
      <c r="C15699" s="17"/>
      <c r="D15699" s="18"/>
      <c r="E15699" s="17"/>
      <c r="F15699" s="18"/>
      <c r="G15699" s="17"/>
      <c r="H15699" s="25"/>
    </row>
    <row r="15700" spans="1:11" ht="15.75" customHeight="1" x14ac:dyDescent="0.25">
      <c r="A15700" s="17" t="s">
        <v>35</v>
      </c>
      <c r="B15700" s="17"/>
      <c r="C15700" s="17"/>
      <c r="D15700" s="18"/>
      <c r="E15700" s="17"/>
      <c r="F15700" s="18"/>
      <c r="G15700" s="17"/>
      <c r="H15700" s="25"/>
    </row>
    <row r="15701" spans="1:11" ht="15.75" customHeight="1" x14ac:dyDescent="0.25">
      <c r="A15701" s="17" t="s">
        <v>36</v>
      </c>
      <c r="B15701" s="17"/>
      <c r="C15701" s="17"/>
      <c r="D15701" s="18"/>
      <c r="E15701" s="17"/>
      <c r="F15701" s="18"/>
      <c r="G15701" s="17"/>
      <c r="H15701" s="25"/>
    </row>
    <row r="15702" spans="1:11" ht="15.75" customHeight="1" x14ac:dyDescent="0.25">
      <c r="A15702" s="1105" t="s">
        <v>37</v>
      </c>
      <c r="B15702" s="1106" t="s">
        <v>38</v>
      </c>
      <c r="C15702" s="1106" t="s">
        <v>2224</v>
      </c>
      <c r="D15702" s="1107" t="s">
        <v>39</v>
      </c>
      <c r="E15702" s="1108" t="s">
        <v>40</v>
      </c>
      <c r="F15702" s="1106" t="s">
        <v>2077</v>
      </c>
      <c r="G15702" s="1109" t="s">
        <v>41</v>
      </c>
      <c r="H15702" s="1106" t="s">
        <v>42</v>
      </c>
      <c r="I15702" s="1110" t="s">
        <v>43</v>
      </c>
    </row>
    <row r="15703" spans="1:11" ht="15.75" customHeight="1" x14ac:dyDescent="0.25">
      <c r="A15703" s="524"/>
      <c r="B15703" s="1129" t="s">
        <v>646</v>
      </c>
      <c r="C15703" s="1130"/>
      <c r="D15703" s="247"/>
      <c r="E15703" s="247"/>
      <c r="F15703" s="679"/>
      <c r="G15703" s="732"/>
      <c r="H15703" s="731"/>
      <c r="I15703" s="730"/>
    </row>
    <row r="15704" spans="1:11" ht="15.75" customHeight="1" x14ac:dyDescent="0.25">
      <c r="A15704" s="47">
        <v>1</v>
      </c>
      <c r="B15704" s="1277" t="s">
        <v>2363</v>
      </c>
      <c r="C15704" s="323" t="s">
        <v>993</v>
      </c>
      <c r="D15704" s="208">
        <v>21</v>
      </c>
      <c r="E15704" s="208">
        <v>6</v>
      </c>
      <c r="F15704" s="699" t="s">
        <v>2328</v>
      </c>
      <c r="G15704" s="566">
        <v>110.25</v>
      </c>
      <c r="H15704" s="557">
        <v>1</v>
      </c>
      <c r="I15704" s="81">
        <f>+H15704*G15704</f>
      </c>
      <c r="J15704" s="6">
        <f>3/21*100</f>
      </c>
      <c r="K15704" s="6">
        <f>+H15704*G15704</f>
      </c>
    </row>
    <row r="15705" spans="1:11" ht="15.75" customHeight="1" x14ac:dyDescent="0.25">
      <c r="A15705" s="47"/>
      <c r="B15705" s="1277" t="s">
        <v>2363</v>
      </c>
      <c r="C15705" s="323" t="s">
        <v>993</v>
      </c>
      <c r="D15705" s="208"/>
      <c r="E15705" s="208"/>
      <c r="F15705" s="542"/>
      <c r="G15705" s="566">
        <v>15.75</v>
      </c>
      <c r="H15705" s="540" t="s">
        <v>571</v>
      </c>
      <c r="I15705" s="81"/>
      <c r="J15705" s="6">
        <f>+G15705/G15704*100</f>
      </c>
      <c r="K15705" s="6">
        <f>+K15704/126</f>
      </c>
    </row>
    <row r="15706" spans="1:11" ht="15.75" customHeight="1" x14ac:dyDescent="0.25">
      <c r="A15706" s="1364"/>
      <c r="B15706" s="1365"/>
      <c r="C15706" s="1365"/>
      <c r="D15706" s="1365"/>
      <c r="E15706" s="1365"/>
      <c r="F15706" s="1365"/>
      <c r="G15706" s="1365"/>
      <c r="H15706" s="1365"/>
      <c r="I15706" s="1366"/>
      <c r="K15706" s="6">
        <f>+K15705/4</f>
      </c>
    </row>
    <row r="15707" spans="1:11" ht="15.75" customHeight="1" x14ac:dyDescent="0.25">
      <c r="A15707" s="47"/>
      <c r="B15707" s="1338"/>
      <c r="C15707" s="1338"/>
      <c r="D15707" s="557"/>
      <c r="E15707" s="557"/>
      <c r="F15707" s="566"/>
      <c r="G15707" s="566"/>
      <c r="H15707" s="557"/>
      <c r="I15707" s="1297"/>
    </row>
    <row r="15708" spans="1:11" ht="15.75" customHeight="1" x14ac:dyDescent="0.25">
      <c r="A15708" s="47"/>
      <c r="B15708" s="1338"/>
      <c r="C15708" s="1338"/>
      <c r="D15708" s="557"/>
      <c r="E15708" s="557"/>
      <c r="F15708" s="566"/>
      <c r="G15708" s="566"/>
      <c r="H15708" s="557"/>
      <c r="I15708" s="1297"/>
    </row>
    <row r="15709" spans="1:11" ht="15.75" customHeight="1" x14ac:dyDescent="0.25">
      <c r="A15709" s="47"/>
      <c r="B15709" s="1338"/>
      <c r="C15709" s="1338"/>
      <c r="D15709" s="557"/>
      <c r="E15709" s="557"/>
      <c r="F15709" s="566"/>
      <c r="G15709" s="566"/>
      <c r="H15709" s="557"/>
      <c r="I15709" s="1297"/>
    </row>
    <row r="15710" spans="1:11" ht="15.75" customHeight="1" x14ac:dyDescent="0.25">
      <c r="A15710" s="47"/>
      <c r="B15710" s="1338"/>
      <c r="C15710" s="1338"/>
      <c r="D15710" s="557"/>
      <c r="E15710" s="557"/>
      <c r="F15710" s="566"/>
      <c r="G15710" s="566"/>
      <c r="H15710" s="557"/>
      <c r="I15710" s="1297"/>
    </row>
    <row r="15711" spans="1:11" ht="15.75" customHeight="1" x14ac:dyDescent="0.25">
      <c r="A15711" s="47"/>
      <c r="B15711" s="1338"/>
      <c r="C15711" s="1344"/>
      <c r="D15711" s="602"/>
      <c r="E15711" s="602"/>
      <c r="F15711" s="630"/>
      <c r="G15711" s="630"/>
      <c r="H15711" s="602"/>
      <c r="I15711" s="1345"/>
    </row>
    <row r="15712" spans="1:11" ht="15.75" customHeight="1" x14ac:dyDescent="0.25">
      <c r="A15712" s="116"/>
      <c r="B15712" s="196"/>
      <c r="C15712" s="118" t="s">
        <v>58</v>
      </c>
      <c r="D15712" s="121">
        <f>SUM(D15704:D15711)</f>
      </c>
      <c r="E15712" s="119"/>
      <c r="F15712" s="1113"/>
      <c r="G15712" s="119"/>
      <c r="H15712" s="120"/>
      <c r="I15712" s="121">
        <f>SUM(I15704:I15711)</f>
      </c>
    </row>
    <row r="15713" spans="1:9" ht="15.75" customHeight="1" x14ac:dyDescent="0.25">
      <c r="A15713" s="1114"/>
      <c r="B15713" s="1115"/>
      <c r="C15713" s="1116"/>
      <c r="D15713" s="1117"/>
      <c r="E15713" s="1116"/>
      <c r="F15713" s="1116"/>
      <c r="G15713" s="1116"/>
      <c r="H15713" s="1118"/>
      <c r="I15713" s="897"/>
    </row>
    <row r="15714" spans="1:9" ht="15.75" customHeight="1" x14ac:dyDescent="0.25">
      <c r="A15714" s="1119" t="s">
        <v>72</v>
      </c>
      <c r="B15714" s="1119"/>
      <c r="C15714" s="1119"/>
      <c r="D15714" s="1119"/>
      <c r="E15714" s="1119"/>
      <c r="F15714" s="1119"/>
      <c r="G15714" s="1119"/>
      <c r="H15714" s="1119"/>
    </row>
    <row r="15715" spans="1:9" ht="15.75" customHeight="1" x14ac:dyDescent="0.25">
      <c r="A15715" s="76"/>
      <c r="B15715" s="909"/>
      <c r="C15715" s="909"/>
      <c r="D15715" s="910"/>
      <c r="E15715" s="76" t="s">
        <v>60</v>
      </c>
      <c r="F15715" s="76"/>
      <c r="G15715" s="17"/>
      <c r="H15715" s="25"/>
    </row>
    <row r="15716" spans="1:9" ht="15.75" customHeight="1" x14ac:dyDescent="0.25">
      <c r="A15716" s="76"/>
      <c r="B15716" s="909"/>
      <c r="C15716" s="909"/>
      <c r="D15716" s="910"/>
      <c r="E15716" s="76"/>
      <c r="F15716" s="76"/>
      <c r="G15716" s="17"/>
      <c r="H15716" s="25"/>
    </row>
    <row r="15717" spans="1:9" ht="15.75" customHeight="1" x14ac:dyDescent="0.25">
      <c r="A15717" s="76"/>
      <c r="B15717" s="909"/>
      <c r="C15717" s="909"/>
      <c r="D15717" s="910"/>
      <c r="E15717" s="76" t="s">
        <v>61</v>
      </c>
      <c r="F15717" s="76"/>
      <c r="G15717" s="17"/>
      <c r="H15717" s="25"/>
    </row>
    <row r="15718" spans="1:9" ht="15.75" customHeight="1" x14ac:dyDescent="0.25">
      <c r="D15718" s="9"/>
      <c r="H15718" s="9"/>
    </row>
    <row r="15719" spans="1:9" ht="15.75" customHeight="1" x14ac:dyDescent="0.25">
      <c r="D15719" s="9"/>
      <c r="H15719" s="9"/>
    </row>
    <row r="15720" spans="1:9" ht="15.75" customHeight="1" x14ac:dyDescent="0.25">
      <c r="D15720" s="9"/>
      <c r="H15720" s="9"/>
    </row>
    <row r="15721" spans="1:9" ht="15.75" customHeight="1" x14ac:dyDescent="0.25">
      <c r="D15721" s="9"/>
      <c r="H15721" s="9"/>
    </row>
    <row r="15722" spans="1:9" ht="15.75" customHeight="1" x14ac:dyDescent="0.25">
      <c r="D15722" s="9"/>
      <c r="H15722" s="9"/>
    </row>
    <row r="15723" spans="1:9" ht="15.75" customHeight="1" x14ac:dyDescent="0.25">
      <c r="D15723" s="9"/>
      <c r="H15723" s="9"/>
    </row>
    <row r="15724" spans="1:9" ht="15.75" customHeight="1" x14ac:dyDescent="0.25">
      <c r="D15724" s="9"/>
      <c r="H15724" s="9"/>
    </row>
    <row r="15725" spans="1:9" ht="15.75" customHeight="1" x14ac:dyDescent="0.25">
      <c r="D15725" s="9"/>
      <c r="H15725" s="9"/>
    </row>
    <row r="15726" spans="1:9" ht="15.75" customHeight="1" x14ac:dyDescent="0.25">
      <c r="D15726" s="9"/>
      <c r="H15726" s="9"/>
    </row>
    <row r="15727" spans="1:9" ht="15.75" customHeight="1" x14ac:dyDescent="0.25">
      <c r="D15727" s="9"/>
      <c r="H15727" s="9"/>
    </row>
    <row r="15728" spans="1:9" ht="15.75" customHeight="1" x14ac:dyDescent="0.25">
      <c r="D15728" s="9"/>
      <c r="H15728" s="9"/>
    </row>
    <row r="15729" spans="1:9" ht="15.75" customHeight="1" x14ac:dyDescent="0.25">
      <c r="D15729" s="9"/>
      <c r="H15729" s="9"/>
    </row>
    <row r="15730" spans="1:9" ht="15.75" customHeight="1" x14ac:dyDescent="0.25">
      <c r="D15730" s="9"/>
      <c r="H15730" s="9"/>
    </row>
    <row r="15731" spans="1:9" ht="15.75" customHeight="1" x14ac:dyDescent="0.25">
      <c r="D15731" s="9"/>
      <c r="H15731" s="9"/>
    </row>
    <row r="15732" spans="1:9" ht="15.75" customHeight="1" x14ac:dyDescent="0.25">
      <c r="D15732" s="9"/>
      <c r="H15732" s="9"/>
    </row>
    <row r="15733" spans="1:9" ht="15.75" customHeight="1" x14ac:dyDescent="0.25">
      <c r="D15733" s="9"/>
      <c r="H15733" s="9"/>
    </row>
    <row r="15734" spans="1:9" ht="15.75" customHeight="1" x14ac:dyDescent="0.25">
      <c r="D15734" s="9"/>
      <c r="H15734" s="9"/>
    </row>
    <row r="15735" spans="1:9" ht="15.75" customHeight="1" x14ac:dyDescent="0.25">
      <c r="D15735" s="9"/>
      <c r="H15735" s="9"/>
    </row>
    <row r="15736" spans="1:9" ht="15.75" customHeight="1" x14ac:dyDescent="0.25">
      <c r="D15736" s="9"/>
      <c r="H15736" s="9"/>
    </row>
    <row r="15737" spans="1:9" ht="15.75" customHeight="1" x14ac:dyDescent="0.25">
      <c r="A15737" s="36" t="s">
        <v>21</v>
      </c>
      <c r="B15737" s="36"/>
      <c r="C15737" s="36"/>
      <c r="D15737" s="36"/>
      <c r="E15737" s="36"/>
      <c r="F15737" s="36"/>
      <c r="G15737" s="36"/>
      <c r="H15737" s="36"/>
      <c r="I15737" s="36"/>
    </row>
    <row r="15738" spans="1:9" ht="15.75" customHeight="1" x14ac:dyDescent="0.25">
      <c r="A15738" s="17" t="s">
        <v>28</v>
      </c>
      <c r="B15738" s="17"/>
      <c r="C15738" s="17"/>
      <c r="D15738" s="18"/>
      <c r="E15738" s="17"/>
      <c r="H15738" s="9"/>
    </row>
    <row r="15739" spans="1:9" ht="15.75" customHeight="1" x14ac:dyDescent="0.3">
      <c r="A15739" s="17" t="inlineStr">
        <is>
          <t>Dealer-004</t>
        </is>
      </c>
      <c r="B15739" s="87"/>
      <c r="C15739" s="17"/>
      <c r="D15739" s="18"/>
      <c r="E15739" s="17"/>
      <c r="G15739" s="19" t="s">
        <v>24</v>
      </c>
      <c r="H15739" s="21" t="s">
        <v>1731</v>
      </c>
    </row>
    <row r="15740" spans="1:9" ht="15.75" customHeight="1" x14ac:dyDescent="0.3">
      <c r="A15740" s="17" t="inlineStr">
        <is>
          <t>Address line (redacted)</t>
        </is>
      </c>
      <c r="B15740" s="87"/>
      <c r="C15740" s="1128"/>
      <c r="D15740" s="1128"/>
      <c r="E15740" s="1128"/>
      <c r="G15740" s="19" t="s">
        <v>29</v>
      </c>
      <c r="H15740" s="17" t="s">
        <v>1800</v>
      </c>
    </row>
    <row r="15741" spans="1:9" ht="15.75" customHeight="1" x14ac:dyDescent="0.3">
      <c r="A15741" s="17" t="inlineStr">
        <is>
          <t>Address line (redacted)</t>
        </is>
      </c>
      <c r="B15741" s="87"/>
      <c r="C15741" s="1128"/>
      <c r="D15741" s="1128"/>
      <c r="E15741" s="1128"/>
      <c r="F15741" s="18"/>
      <c r="G15741" s="17"/>
      <c r="H15741" s="25"/>
    </row>
    <row r="15742" spans="1:9" ht="15.75" customHeight="1" x14ac:dyDescent="0.25">
      <c r="C15742" s="1128"/>
      <c r="D15742" s="1128"/>
      <c r="E15742" s="1128"/>
      <c r="F15742" s="18"/>
      <c r="G15742" s="17"/>
      <c r="H15742" s="25"/>
    </row>
    <row r="15743" spans="1:9" ht="15.75" customHeight="1" x14ac:dyDescent="0.25">
      <c r="A15743" s="17" t="s">
        <v>34</v>
      </c>
      <c r="B15743" s="17"/>
      <c r="C15743" s="17"/>
      <c r="D15743" s="18"/>
      <c r="E15743" s="17"/>
      <c r="F15743" s="18"/>
      <c r="G15743" s="17"/>
      <c r="H15743" s="25"/>
    </row>
    <row r="15744" spans="1:9" ht="15.75" customHeight="1" x14ac:dyDescent="0.25">
      <c r="A15744" s="17" t="s">
        <v>35</v>
      </c>
      <c r="B15744" s="17"/>
      <c r="C15744" s="17"/>
      <c r="D15744" s="18"/>
      <c r="E15744" s="17"/>
      <c r="F15744" s="18"/>
      <c r="G15744" s="17"/>
      <c r="H15744" s="25"/>
    </row>
    <row r="15745" spans="1:10" ht="15.75" customHeight="1" x14ac:dyDescent="0.25">
      <c r="A15745" s="17" t="s">
        <v>36</v>
      </c>
      <c r="B15745" s="17"/>
      <c r="C15745" s="17"/>
      <c r="D15745" s="18"/>
      <c r="E15745" s="17"/>
      <c r="F15745" s="18"/>
      <c r="G15745" s="17"/>
      <c r="H15745" s="25"/>
    </row>
    <row r="15746" spans="1:10" ht="15.75" customHeight="1" x14ac:dyDescent="0.25">
      <c r="A15746" s="1204" t="s">
        <v>37</v>
      </c>
      <c r="B15746" s="1205" t="s">
        <v>38</v>
      </c>
      <c r="C15746" s="1205" t="s">
        <v>2224</v>
      </c>
      <c r="D15746" s="1206" t="s">
        <v>39</v>
      </c>
      <c r="E15746" s="1207" t="s">
        <v>2330</v>
      </c>
      <c r="F15746" s="1205" t="s">
        <v>2077</v>
      </c>
      <c r="G15746" s="1208" t="s">
        <v>41</v>
      </c>
      <c r="H15746" s="1205" t="s">
        <v>42</v>
      </c>
      <c r="I15746" s="1209" t="s">
        <v>43</v>
      </c>
    </row>
    <row r="15747" spans="1:10" ht="15.75" customHeight="1" x14ac:dyDescent="0.25">
      <c r="A15747" s="47"/>
      <c r="B15747" s="1262" t="s">
        <v>44</v>
      </c>
      <c r="C15747" s="1262"/>
      <c r="D15747" s="194"/>
      <c r="E15747" s="194"/>
      <c r="F15747" s="50"/>
      <c r="G15747" s="50"/>
      <c r="H15747" s="542"/>
      <c r="I15747" s="81"/>
    </row>
    <row r="15748" spans="1:10" ht="15.75" customHeight="1" x14ac:dyDescent="0.25">
      <c r="A15748" s="520">
        <v>1</v>
      </c>
      <c r="B15748" s="107" t="s">
        <v>1518</v>
      </c>
      <c r="C15748" s="208" t="s">
        <v>2364</v>
      </c>
      <c r="D15748" s="208">
        <v>4.5</v>
      </c>
      <c r="E15748" s="208">
        <v>10</v>
      </c>
      <c r="F15748" s="1266" t="s">
        <v>2231</v>
      </c>
      <c r="G15748" s="50">
        <v>36</v>
      </c>
      <c r="H15748" s="194">
        <v>1</v>
      </c>
      <c r="I15748" s="81">
        <f>+H15748*G15748</f>
      </c>
      <c r="J15748" s="6">
        <f>+H15748*G15748</f>
      </c>
    </row>
    <row r="15749" spans="1:10" ht="15.75" customHeight="1" x14ac:dyDescent="0.25">
      <c r="A15749" s="47"/>
      <c r="B15749" s="107" t="s">
        <v>1518</v>
      </c>
      <c r="C15749" s="208" t="s">
        <v>2364</v>
      </c>
      <c r="D15749" s="208"/>
      <c r="E15749" s="208"/>
      <c r="F15749" s="50"/>
      <c r="G15749" s="50">
        <v>9</v>
      </c>
      <c r="H15749" s="540" t="s">
        <v>571</v>
      </c>
      <c r="I15749" s="81"/>
    </row>
    <row r="15750" spans="1:10" ht="15.75" customHeight="1" x14ac:dyDescent="0.25">
      <c r="A15750" s="520">
        <v>2</v>
      </c>
      <c r="B15750" s="107" t="s">
        <v>2365</v>
      </c>
      <c r="C15750" s="194" t="s">
        <v>1988</v>
      </c>
      <c r="D15750" s="208">
        <v>12</v>
      </c>
      <c r="E15750" s="208">
        <v>10</v>
      </c>
      <c r="F15750" s="1384" t="s">
        <v>2231</v>
      </c>
      <c r="G15750" s="50">
        <f>24*4</f>
      </c>
      <c r="H15750" s="194">
        <v>1</v>
      </c>
      <c r="I15750" s="81">
        <f>+H15750*G15750</f>
      </c>
      <c r="J15750" s="6">
        <f>+H15750*G15750</f>
      </c>
    </row>
    <row r="15751" spans="1:10" ht="15.75" customHeight="1" x14ac:dyDescent="0.25">
      <c r="A15751" s="47"/>
      <c r="B15751" s="107" t="s">
        <v>2365</v>
      </c>
      <c r="C15751" s="194" t="s">
        <v>1988</v>
      </c>
      <c r="D15751" s="208"/>
      <c r="E15751" s="208"/>
      <c r="F15751" s="50"/>
      <c r="G15751" s="50">
        <v>24</v>
      </c>
      <c r="H15751" s="540" t="s">
        <v>571</v>
      </c>
      <c r="I15751" s="81"/>
    </row>
    <row r="15752" spans="1:10" ht="15.75" customHeight="1" x14ac:dyDescent="0.25">
      <c r="A15752" s="47"/>
      <c r="B15752" s="1262" t="s">
        <v>599</v>
      </c>
      <c r="C15752" s="1262"/>
      <c r="D15752" s="194"/>
      <c r="E15752" s="194"/>
      <c r="F15752" s="50"/>
      <c r="G15752" s="50"/>
      <c r="H15752" s="542"/>
      <c r="I15752" s="81"/>
    </row>
    <row r="15753" spans="1:10" ht="15.75" customHeight="1" x14ac:dyDescent="0.25">
      <c r="A15753" s="47">
        <v>3</v>
      </c>
      <c r="B15753" s="107" t="s">
        <v>56</v>
      </c>
      <c r="C15753" s="194" t="s">
        <v>56</v>
      </c>
      <c r="D15753" s="194">
        <v>8</v>
      </c>
      <c r="E15753" s="194">
        <v>6</v>
      </c>
      <c r="F15753" s="50" t="s">
        <v>2188</v>
      </c>
      <c r="G15753" s="50">
        <f>22*2</f>
      </c>
      <c r="H15753" s="542">
        <v>1</v>
      </c>
      <c r="I15753" s="81">
        <f>+H15753*G15753</f>
      </c>
    </row>
    <row r="15754" spans="1:10" ht="15.75" customHeight="1" x14ac:dyDescent="0.25">
      <c r="A15754" s="47"/>
      <c r="B15754" s="107" t="s">
        <v>56</v>
      </c>
      <c r="C15754" s="194" t="s">
        <v>56</v>
      </c>
      <c r="D15754" s="194"/>
      <c r="E15754" s="194"/>
      <c r="F15754" s="50"/>
      <c r="G15754" s="50">
        <v>4</v>
      </c>
      <c r="H15754" s="540" t="s">
        <v>571</v>
      </c>
      <c r="I15754" s="81"/>
    </row>
    <row r="15755" spans="1:10" ht="15.75" customHeight="1" x14ac:dyDescent="0.25">
      <c r="A15755" s="520"/>
      <c r="B15755" s="1338"/>
      <c r="C15755" s="1338"/>
      <c r="D15755" s="194"/>
      <c r="E15755" s="194"/>
      <c r="F15755" s="1384"/>
      <c r="G15755" s="50"/>
      <c r="H15755" s="194"/>
      <c r="I15755" s="81"/>
    </row>
    <row r="15756" spans="1:10" ht="15.75" customHeight="1" x14ac:dyDescent="0.25">
      <c r="A15756" s="47"/>
      <c r="B15756" s="1338"/>
      <c r="C15756" s="1338"/>
      <c r="D15756" s="557"/>
      <c r="E15756" s="557"/>
      <c r="F15756" s="566"/>
      <c r="G15756" s="566"/>
      <c r="H15756" s="557"/>
      <c r="I15756" s="1297"/>
    </row>
    <row r="15757" spans="1:10" ht="15.75" customHeight="1" x14ac:dyDescent="0.25">
      <c r="A15757" s="47"/>
      <c r="B15757" s="1338"/>
      <c r="C15757" s="1344"/>
      <c r="D15757" s="602"/>
      <c r="E15757" s="602"/>
      <c r="F15757" s="630"/>
      <c r="G15757" s="630"/>
      <c r="H15757" s="602"/>
      <c r="I15757" s="1345"/>
    </row>
    <row r="15758" spans="1:10" ht="15.75" customHeight="1" x14ac:dyDescent="0.25">
      <c r="A15758" s="116"/>
      <c r="B15758" s="117"/>
      <c r="C15758" s="118" t="s">
        <v>58</v>
      </c>
      <c r="D15758" s="121">
        <f>SUM(D15748:D15757)</f>
      </c>
      <c r="E15758" s="119"/>
      <c r="F15758" s="1113"/>
      <c r="G15758" s="119"/>
      <c r="H15758" s="120"/>
      <c r="I15758" s="121">
        <f>SUM(I15748:I15757)</f>
      </c>
    </row>
    <row r="15759" spans="1:10" ht="15.75" customHeight="1" x14ac:dyDescent="0.25">
      <c r="A15759" s="1114"/>
      <c r="B15759" s="1115"/>
      <c r="C15759" s="1116"/>
      <c r="D15759" s="1117"/>
      <c r="E15759" s="1116"/>
      <c r="F15759" s="1116"/>
      <c r="G15759" s="1116"/>
      <c r="H15759" s="1118"/>
      <c r="I15759" s="897"/>
    </row>
    <row r="15760" spans="1:10" ht="15.75" customHeight="1" x14ac:dyDescent="0.25">
      <c r="A15760" s="1119" t="s">
        <v>72</v>
      </c>
      <c r="B15760" s="1119"/>
      <c r="C15760" s="1119"/>
      <c r="D15760" s="1119"/>
      <c r="E15760" s="1119"/>
      <c r="F15760" s="1119"/>
      <c r="G15760" s="1119"/>
      <c r="H15760" s="1119"/>
    </row>
    <row r="15761" spans="1:8" ht="15.75" customHeight="1" x14ac:dyDescent="0.25">
      <c r="A15761" s="76"/>
      <c r="B15761" s="909"/>
      <c r="C15761" s="909"/>
      <c r="D15761" s="910"/>
      <c r="E15761" s="76" t="s">
        <v>60</v>
      </c>
      <c r="F15761" s="76"/>
      <c r="G15761" s="17"/>
      <c r="H15761" s="25"/>
    </row>
    <row r="15762" spans="1:8" ht="15.75" customHeight="1" x14ac:dyDescent="0.25">
      <c r="A15762" s="76"/>
      <c r="B15762" s="909"/>
      <c r="C15762" s="909"/>
      <c r="D15762" s="910"/>
      <c r="E15762" s="76"/>
      <c r="F15762" s="76"/>
      <c r="G15762" s="17"/>
      <c r="H15762" s="25"/>
    </row>
    <row r="15763" spans="1:8" ht="15.75" customHeight="1" x14ac:dyDescent="0.25">
      <c r="A15763" s="76"/>
      <c r="B15763" s="909"/>
      <c r="C15763" s="909"/>
      <c r="D15763" s="910"/>
      <c r="E15763" s="76" t="s">
        <v>61</v>
      </c>
      <c r="F15763" s="76"/>
      <c r="G15763" s="17"/>
      <c r="H15763" s="25"/>
    </row>
    <row r="15764" spans="1:8" ht="15.75" customHeight="1" x14ac:dyDescent="0.25">
      <c r="D15764" s="9"/>
      <c r="H15764" s="9"/>
    </row>
    <row r="15765" spans="1:8" ht="15.75" customHeight="1" x14ac:dyDescent="0.25">
      <c r="D15765" s="9"/>
      <c r="H15765" s="9"/>
    </row>
    <row r="15766" spans="1:8" ht="15.75" customHeight="1" x14ac:dyDescent="0.25">
      <c r="D15766" s="9"/>
      <c r="H15766" s="9"/>
    </row>
    <row r="15767" spans="1:8" ht="15.75" customHeight="1" x14ac:dyDescent="0.25">
      <c r="D15767" s="9"/>
      <c r="H15767" s="9"/>
    </row>
    <row r="15768" spans="1:8" ht="15.75" customHeight="1" x14ac:dyDescent="0.25">
      <c r="D15768" s="9"/>
      <c r="H15768" s="9"/>
    </row>
    <row r="15769" spans="1:8" ht="15.75" customHeight="1" x14ac:dyDescent="0.25">
      <c r="D15769" s="9"/>
      <c r="H15769" s="9"/>
    </row>
    <row r="15770" spans="1:8" ht="15.75" customHeight="1" x14ac:dyDescent="0.25">
      <c r="D15770" s="9"/>
      <c r="H15770" s="9"/>
    </row>
    <row r="15771" spans="1:8" ht="15.75" customHeight="1" x14ac:dyDescent="0.25">
      <c r="D15771" s="9"/>
      <c r="H15771" s="9"/>
    </row>
    <row r="15772" spans="1:8" ht="15.75" customHeight="1" x14ac:dyDescent="0.25">
      <c r="D15772" s="9"/>
      <c r="H15772" s="9"/>
    </row>
    <row r="15773" spans="1:8" ht="15.75" customHeight="1" x14ac:dyDescent="0.25">
      <c r="D15773" s="9"/>
      <c r="H15773" s="9"/>
    </row>
    <row r="15774" spans="1:8" ht="15.75" customHeight="1" x14ac:dyDescent="0.25">
      <c r="D15774" s="9"/>
      <c r="H15774" s="9"/>
    </row>
    <row r="15775" spans="1:8" ht="15.75" customHeight="1" x14ac:dyDescent="0.25">
      <c r="D15775" s="9"/>
      <c r="H15775" s="9"/>
    </row>
    <row r="15776" spans="1:8" ht="15.75" customHeight="1" x14ac:dyDescent="0.25">
      <c r="D15776" s="9"/>
      <c r="H15776" s="9"/>
    </row>
    <row r="15777" spans="1:9" ht="15.75" customHeight="1" x14ac:dyDescent="0.25">
      <c r="D15777" s="9"/>
      <c r="H15777" s="9"/>
    </row>
    <row r="15778" spans="1:9" ht="15.75" customHeight="1" x14ac:dyDescent="0.25">
      <c r="D15778" s="9"/>
      <c r="H15778" s="9"/>
    </row>
    <row r="15779" spans="1:9" ht="15.75" customHeight="1" x14ac:dyDescent="0.25">
      <c r="D15779" s="9"/>
      <c r="H15779" s="9"/>
    </row>
    <row r="15780" spans="1:9" ht="15.75" customHeight="1" x14ac:dyDescent="0.25">
      <c r="D15780" s="9"/>
      <c r="H15780" s="9"/>
    </row>
    <row r="15781" spans="1:9" ht="15.75" customHeight="1" x14ac:dyDescent="0.25">
      <c r="A15781" s="36" t="s">
        <v>21</v>
      </c>
      <c r="B15781" s="36"/>
      <c r="C15781" s="36"/>
      <c r="D15781" s="36"/>
      <c r="E15781" s="36"/>
      <c r="F15781" s="36"/>
      <c r="G15781" s="36"/>
      <c r="H15781" s="36"/>
      <c r="I15781" s="36"/>
    </row>
    <row r="15782" spans="1:9" ht="15.75" customHeight="1" x14ac:dyDescent="0.25">
      <c r="A15782" s="17" t="s">
        <v>28</v>
      </c>
      <c r="B15782" s="17"/>
      <c r="C15782" s="17"/>
      <c r="D15782" s="18"/>
      <c r="E15782" s="17"/>
      <c r="H15782" s="9"/>
    </row>
    <row r="15783" spans="1:9" ht="15.75" customHeight="1" x14ac:dyDescent="0.3">
      <c r="A15783" s="87" t="inlineStr">
        <is>
          <t>Dealer-002</t>
        </is>
      </c>
      <c r="B15783" s="87"/>
      <c r="C15783" s="17"/>
      <c r="D15783" s="18"/>
      <c r="E15783" s="17"/>
      <c r="G15783" s="19" t="s">
        <v>24</v>
      </c>
      <c r="H15783" s="21" t="s">
        <v>1731</v>
      </c>
    </row>
    <row r="15784" spans="1:9" ht="15.75" customHeight="1" x14ac:dyDescent="0.3">
      <c r="A15784" s="87" t="inlineStr">
        <is>
          <t>Address line (redacted)</t>
        </is>
      </c>
      <c r="B15784" s="87"/>
      <c r="C15784" s="1128"/>
      <c r="D15784" s="1128"/>
      <c r="E15784" s="1128"/>
      <c r="G15784" s="19" t="s">
        <v>29</v>
      </c>
      <c r="H15784" s="17" t="s">
        <v>1732</v>
      </c>
    </row>
    <row r="15785" spans="1:9" ht="15.75" customHeight="1" x14ac:dyDescent="0.3">
      <c r="A15785" s="87" t="inlineStr">
        <is>
          <t>Address line (redacted)</t>
        </is>
      </c>
      <c r="B15785" s="87"/>
      <c r="C15785" s="1128"/>
      <c r="D15785" s="1128"/>
      <c r="E15785" s="1128"/>
      <c r="F15785" s="18"/>
      <c r="G15785" s="17"/>
      <c r="H15785" s="25"/>
    </row>
    <row r="15786" spans="1:9" ht="15.75" customHeight="1" x14ac:dyDescent="0.25">
      <c r="C15786" s="1128"/>
      <c r="D15786" s="1128"/>
      <c r="E15786" s="1128"/>
      <c r="F15786" s="18"/>
      <c r="G15786" s="17"/>
      <c r="H15786" s="25"/>
    </row>
    <row r="15787" spans="1:9" ht="15.75" customHeight="1" x14ac:dyDescent="0.25">
      <c r="A15787" s="17" t="s">
        <v>34</v>
      </c>
      <c r="B15787" s="17"/>
      <c r="C15787" s="17"/>
      <c r="D15787" s="18"/>
      <c r="E15787" s="17"/>
      <c r="F15787" s="18"/>
      <c r="G15787" s="17"/>
      <c r="H15787" s="25"/>
    </row>
    <row r="15788" spans="1:9" ht="15.75" customHeight="1" x14ac:dyDescent="0.25">
      <c r="A15788" s="17" t="s">
        <v>35</v>
      </c>
      <c r="B15788" s="17"/>
      <c r="C15788" s="17"/>
      <c r="D15788" s="18"/>
      <c r="E15788" s="17"/>
      <c r="F15788" s="18"/>
      <c r="G15788" s="17"/>
      <c r="H15788" s="25"/>
    </row>
    <row r="15789" spans="1:9" ht="15.75" customHeight="1" x14ac:dyDescent="0.25">
      <c r="A15789" s="17" t="s">
        <v>36</v>
      </c>
      <c r="B15789" s="17"/>
      <c r="C15789" s="17"/>
      <c r="D15789" s="18"/>
      <c r="E15789" s="17"/>
      <c r="F15789" s="18"/>
      <c r="G15789" s="17"/>
      <c r="H15789" s="25"/>
    </row>
    <row r="15790" spans="1:9" ht="15.75" customHeight="1" x14ac:dyDescent="0.25">
      <c r="A15790" s="1105" t="s">
        <v>37</v>
      </c>
      <c r="B15790" s="1106" t="s">
        <v>38</v>
      </c>
      <c r="C15790" s="1106" t="s">
        <v>2224</v>
      </c>
      <c r="D15790" s="1107" t="s">
        <v>39</v>
      </c>
      <c r="E15790" s="1108" t="s">
        <v>40</v>
      </c>
      <c r="F15790" s="1106" t="s">
        <v>2077</v>
      </c>
      <c r="G15790" s="1109" t="s">
        <v>41</v>
      </c>
      <c r="H15790" s="1106" t="s">
        <v>42</v>
      </c>
      <c r="I15790" s="1110" t="s">
        <v>43</v>
      </c>
    </row>
    <row r="15791" spans="1:9" ht="15.75" customHeight="1" x14ac:dyDescent="0.25">
      <c r="A15791" s="47"/>
      <c r="B15791" s="1262" t="s">
        <v>2366</v>
      </c>
      <c r="C15791" s="1262"/>
      <c r="D15791" s="602"/>
      <c r="E15791" s="602"/>
      <c r="F15791" s="109"/>
      <c r="G15791" s="630"/>
      <c r="H15791" s="602"/>
      <c r="I15791" s="1345"/>
    </row>
    <row r="15792" spans="1:9" ht="15.75" customHeight="1" x14ac:dyDescent="0.25">
      <c r="A15792" s="47">
        <v>1</v>
      </c>
      <c r="B15792" s="1350" t="s">
        <v>176</v>
      </c>
      <c r="C15792" s="211" t="s">
        <v>954</v>
      </c>
      <c r="D15792" s="602">
        <v>1</v>
      </c>
      <c r="E15792" s="602">
        <v>5</v>
      </c>
      <c r="F15792" s="699" t="s">
        <v>2189</v>
      </c>
      <c r="G15792" s="630">
        <v>4.8</v>
      </c>
      <c r="H15792" s="602">
        <v>1</v>
      </c>
      <c r="I15792" s="1345">
        <f>+H15792*G15792</f>
      </c>
    </row>
    <row r="15793" spans="1:9" ht="15.75" customHeight="1" x14ac:dyDescent="0.25">
      <c r="A15793" s="47"/>
      <c r="B15793" s="1350" t="s">
        <v>176</v>
      </c>
      <c r="C15793" s="211" t="s">
        <v>954</v>
      </c>
      <c r="D15793" s="602"/>
      <c r="E15793" s="602"/>
      <c r="F15793" s="936"/>
      <c r="G15793" s="630">
        <v>0.2</v>
      </c>
      <c r="H15793" s="1392" t="s">
        <v>571</v>
      </c>
      <c r="I15793" s="1345"/>
    </row>
    <row r="15794" spans="1:9" ht="15.75" customHeight="1" x14ac:dyDescent="0.25">
      <c r="A15794" s="47">
        <v>2</v>
      </c>
      <c r="B15794" s="1350" t="s">
        <v>166</v>
      </c>
      <c r="C15794" s="211" t="s">
        <v>952</v>
      </c>
      <c r="D15794" s="563">
        <v>6</v>
      </c>
      <c r="E15794" s="563">
        <v>4</v>
      </c>
      <c r="F15794" s="936" t="s">
        <v>2189</v>
      </c>
      <c r="G15794" s="630">
        <v>23</v>
      </c>
      <c r="H15794" s="602">
        <v>1</v>
      </c>
      <c r="I15794" s="1345">
        <f>+H15794*G15794</f>
      </c>
    </row>
    <row r="15795" spans="1:9" ht="15.75" customHeight="1" x14ac:dyDescent="0.25">
      <c r="A15795" s="47"/>
      <c r="B15795" s="1350" t="s">
        <v>166</v>
      </c>
      <c r="C15795" s="211" t="s">
        <v>952</v>
      </c>
      <c r="D15795" s="568"/>
      <c r="E15795" s="568"/>
      <c r="F15795" s="936"/>
      <c r="G15795" s="630">
        <v>1</v>
      </c>
      <c r="H15795" s="1392" t="s">
        <v>571</v>
      </c>
      <c r="I15795" s="1345"/>
    </row>
    <row r="15796" spans="1:9" ht="15.75" customHeight="1" x14ac:dyDescent="0.25">
      <c r="A15796" s="47">
        <v>3</v>
      </c>
      <c r="B15796" s="1350" t="s">
        <v>849</v>
      </c>
      <c r="C15796" s="211" t="s">
        <v>1229</v>
      </c>
      <c r="D15796" s="194">
        <v>1</v>
      </c>
      <c r="E15796" s="194">
        <v>4</v>
      </c>
      <c r="F15796" s="936" t="s">
        <v>2189</v>
      </c>
      <c r="G15796" s="109">
        <v>3.84</v>
      </c>
      <c r="H15796" s="108">
        <v>1</v>
      </c>
      <c r="I15796" s="1345">
        <f>+H15796*G15796</f>
      </c>
    </row>
    <row r="15797" spans="1:9" ht="15.75" customHeight="1" x14ac:dyDescent="0.25">
      <c r="A15797" s="47"/>
      <c r="B15797" s="1350" t="s">
        <v>849</v>
      </c>
      <c r="C15797" s="211" t="s">
        <v>1229</v>
      </c>
      <c r="D15797" s="194"/>
      <c r="E15797" s="194"/>
      <c r="F15797" s="936"/>
      <c r="G15797" s="630">
        <v>0.16</v>
      </c>
      <c r="H15797" s="1392" t="s">
        <v>571</v>
      </c>
      <c r="I15797" s="1345"/>
    </row>
    <row r="15798" spans="1:9" ht="15" customHeight="1" x14ac:dyDescent="0.25">
      <c r="A15798" s="47"/>
      <c r="B15798" s="1393" t="s">
        <v>599</v>
      </c>
      <c r="C15798" s="1394"/>
      <c r="D15798" s="608"/>
      <c r="E15798" s="608"/>
      <c r="F15798" s="936"/>
      <c r="G15798" s="109"/>
      <c r="H15798" s="1371"/>
      <c r="I15798" s="1345"/>
    </row>
    <row r="15799" spans="1:9" ht="15.75" customHeight="1" x14ac:dyDescent="0.25">
      <c r="A15799" s="47">
        <v>4</v>
      </c>
      <c r="B15799" s="1350" t="s">
        <v>1977</v>
      </c>
      <c r="C15799" s="429" t="s">
        <v>460</v>
      </c>
      <c r="D15799" s="563">
        <v>12</v>
      </c>
      <c r="E15799" s="563">
        <v>6</v>
      </c>
      <c r="F15799" s="936" t="s">
        <v>2189</v>
      </c>
      <c r="G15799" s="630">
        <v>69</v>
      </c>
      <c r="H15799" s="602">
        <v>1</v>
      </c>
      <c r="I15799" s="1345">
        <f>+H15799*G15799</f>
      </c>
    </row>
    <row r="15800" spans="1:9" ht="15.75" customHeight="1" x14ac:dyDescent="0.25">
      <c r="A15800" s="47"/>
      <c r="B15800" s="1350" t="s">
        <v>1977</v>
      </c>
      <c r="C15800" s="429" t="s">
        <v>460</v>
      </c>
      <c r="D15800" s="568"/>
      <c r="E15800" s="568"/>
      <c r="F15800" s="936"/>
      <c r="G15800" s="630">
        <v>3</v>
      </c>
      <c r="H15800" s="1392" t="s">
        <v>571</v>
      </c>
      <c r="I15800" s="1345"/>
    </row>
    <row r="15801" spans="1:9" ht="15.75" customHeight="1" x14ac:dyDescent="0.25">
      <c r="A15801" s="47">
        <v>5</v>
      </c>
      <c r="B15801" s="1350" t="s">
        <v>1993</v>
      </c>
      <c r="C15801" s="479" t="s">
        <v>437</v>
      </c>
      <c r="D15801" s="563">
        <v>4</v>
      </c>
      <c r="E15801" s="563">
        <v>6</v>
      </c>
      <c r="F15801" s="109" t="s">
        <v>2189</v>
      </c>
      <c r="G15801" s="109">
        <v>23</v>
      </c>
      <c r="H15801" s="1010">
        <v>1</v>
      </c>
      <c r="I15801" s="1345">
        <f>+G15801*H15801</f>
      </c>
    </row>
    <row r="15802" spans="1:9" ht="15.75" customHeight="1" x14ac:dyDescent="0.25">
      <c r="A15802" s="47"/>
      <c r="B15802" s="1350" t="s">
        <v>1993</v>
      </c>
      <c r="C15802" s="479" t="s">
        <v>437</v>
      </c>
      <c r="D15802" s="568"/>
      <c r="E15802" s="568"/>
      <c r="F15802" s="109"/>
      <c r="G15802" s="109">
        <v>1</v>
      </c>
      <c r="H15802" s="1392" t="s">
        <v>571</v>
      </c>
      <c r="I15802" s="1345"/>
    </row>
    <row r="15803" spans="1:9" ht="15.75" customHeight="1" x14ac:dyDescent="0.25">
      <c r="A15803" s="47"/>
      <c r="B15803" s="1262" t="s">
        <v>44</v>
      </c>
      <c r="C15803" s="1262"/>
      <c r="D15803" s="602"/>
      <c r="E15803" s="602"/>
      <c r="F15803" s="109"/>
      <c r="G15803" s="109"/>
      <c r="H15803" s="1371"/>
      <c r="I15803" s="1345"/>
    </row>
    <row r="15804" spans="1:9" ht="15.75" customHeight="1" x14ac:dyDescent="0.25">
      <c r="A15804" s="47">
        <v>6</v>
      </c>
      <c r="B15804" s="1338" t="s">
        <v>159</v>
      </c>
      <c r="C15804" s="323" t="s">
        <v>380</v>
      </c>
      <c r="D15804" s="194">
        <v>11</v>
      </c>
      <c r="E15804" s="194">
        <v>5</v>
      </c>
      <c r="F15804" s="50">
        <v>0</v>
      </c>
      <c r="G15804" s="50">
        <v>55</v>
      </c>
      <c r="H15804" s="194">
        <v>1</v>
      </c>
      <c r="I15804" s="81">
        <f t="shared" ref="I15804:I15805" si="532">+H15804*G15804</f>
      </c>
    </row>
    <row r="15805" spans="1:9" ht="15.75" customHeight="1" x14ac:dyDescent="0.25">
      <c r="A15805" s="47">
        <v>7</v>
      </c>
      <c r="B15805" s="1338" t="s">
        <v>172</v>
      </c>
      <c r="C15805" s="323" t="s">
        <v>394</v>
      </c>
      <c r="D15805" s="108">
        <v>20</v>
      </c>
      <c r="E15805" s="108">
        <v>5</v>
      </c>
      <c r="F15805" s="109" t="s">
        <v>2079</v>
      </c>
      <c r="G15805" s="109">
        <f>21*4</f>
      </c>
      <c r="H15805" s="108">
        <v>1</v>
      </c>
      <c r="I15805" s="81">
        <f t="shared" si="532"/>
      </c>
    </row>
    <row r="15806" spans="1:9" ht="15.75" customHeight="1" x14ac:dyDescent="0.25">
      <c r="A15806" s="47">
        <v>8</v>
      </c>
      <c r="B15806" s="1338" t="s">
        <v>172</v>
      </c>
      <c r="C15806" s="323" t="s">
        <v>394</v>
      </c>
      <c r="D15806" s="602"/>
      <c r="E15806" s="602"/>
      <c r="F15806" s="630"/>
      <c r="G15806" s="630">
        <v>16</v>
      </c>
      <c r="H15806" s="1392" t="s">
        <v>571</v>
      </c>
      <c r="I15806" s="1345"/>
    </row>
    <row r="15807" spans="1:9" ht="15.75" customHeight="1" x14ac:dyDescent="0.25">
      <c r="A15807" s="116"/>
      <c r="B15807" s="196"/>
      <c r="C15807" s="118" t="s">
        <v>58</v>
      </c>
      <c r="D15807" s="121">
        <f>SUM(D15791:D15806)</f>
      </c>
      <c r="E15807" s="119"/>
      <c r="F15807" s="1113"/>
      <c r="G15807" s="119"/>
      <c r="H15807" s="120"/>
      <c r="I15807" s="121">
        <f>SUM(I15791:I15806)</f>
      </c>
    </row>
    <row r="15808" spans="1:9" ht="15.75" customHeight="1" x14ac:dyDescent="0.25">
      <c r="A15808" s="1114"/>
      <c r="B15808" s="1115"/>
      <c r="C15808" s="1116"/>
      <c r="D15808" s="1117"/>
      <c r="E15808" s="1116"/>
      <c r="F15808" s="1116"/>
      <c r="G15808" s="1116"/>
      <c r="H15808" s="1118"/>
      <c r="I15808" s="897"/>
    </row>
    <row r="15809" spans="1:8" ht="15.75" customHeight="1" x14ac:dyDescent="0.25">
      <c r="A15809" s="1119" t="s">
        <v>72</v>
      </c>
      <c r="B15809" s="1119"/>
      <c r="C15809" s="1119"/>
      <c r="D15809" s="1119"/>
      <c r="E15809" s="1119"/>
      <c r="F15809" s="1119"/>
      <c r="G15809" s="1119"/>
      <c r="H15809" s="1119"/>
    </row>
    <row r="15810" spans="1:8" ht="15.75" customHeight="1" x14ac:dyDescent="0.25">
      <c r="A15810" s="76"/>
      <c r="B15810" s="909"/>
      <c r="C15810" s="909"/>
      <c r="D15810" s="910"/>
      <c r="E15810" s="76" t="s">
        <v>60</v>
      </c>
      <c r="F15810" s="76"/>
      <c r="G15810" s="17"/>
      <c r="H15810" s="25"/>
    </row>
    <row r="15811" spans="1:8" ht="15.75" customHeight="1" x14ac:dyDescent="0.25">
      <c r="A15811" s="76"/>
      <c r="B15811" s="909"/>
      <c r="C15811" s="909"/>
      <c r="D15811" s="910"/>
      <c r="E15811" s="76"/>
      <c r="F15811" s="76"/>
      <c r="G15811" s="17"/>
      <c r="H15811" s="25"/>
    </row>
    <row r="15812" spans="1:8" ht="15.75" customHeight="1" x14ac:dyDescent="0.25">
      <c r="A15812" s="76"/>
      <c r="B15812" s="909"/>
      <c r="C15812" s="909"/>
      <c r="D15812" s="910"/>
      <c r="E15812" s="76" t="s">
        <v>61</v>
      </c>
      <c r="F15812" s="76"/>
      <c r="G15812" s="17"/>
      <c r="H15812" s="25"/>
    </row>
    <row r="15813" spans="1:8" ht="15.75" customHeight="1" x14ac:dyDescent="0.25">
      <c r="D15813" s="9"/>
      <c r="H15813" s="9"/>
    </row>
    <row r="15814" spans="1:8" ht="15.75" customHeight="1" x14ac:dyDescent="0.25">
      <c r="D15814" s="9"/>
      <c r="H15814" s="9"/>
    </row>
    <row r="15815" spans="1:8" ht="15.75" customHeight="1" x14ac:dyDescent="0.25">
      <c r="D15815" s="9"/>
      <c r="H15815" s="9"/>
    </row>
    <row r="15816" spans="1:8" ht="15.75" customHeight="1" x14ac:dyDescent="0.25">
      <c r="D15816" s="9"/>
      <c r="H15816" s="9"/>
    </row>
    <row r="15817" spans="1:8" ht="15.75" customHeight="1" x14ac:dyDescent="0.25">
      <c r="D15817" s="9"/>
      <c r="H15817" s="9"/>
    </row>
    <row r="15818" spans="1:8" ht="15.75" customHeight="1" x14ac:dyDescent="0.25">
      <c r="D15818" s="9"/>
      <c r="H15818" s="9"/>
    </row>
    <row r="15819" spans="1:8" ht="15.75" customHeight="1" x14ac:dyDescent="0.25">
      <c r="D15819" s="9"/>
      <c r="H15819" s="9"/>
    </row>
    <row r="15820" spans="1:8" ht="15.75" customHeight="1" x14ac:dyDescent="0.25">
      <c r="D15820" s="9"/>
      <c r="H15820" s="9"/>
    </row>
    <row r="15821" spans="1:8" ht="15.75" customHeight="1" x14ac:dyDescent="0.25">
      <c r="D15821" s="9"/>
      <c r="H15821" s="9"/>
    </row>
    <row r="15822" spans="1:8" ht="15.75" customHeight="1" x14ac:dyDescent="0.25">
      <c r="D15822" s="9"/>
      <c r="H15822" s="9"/>
    </row>
    <row r="15823" spans="1:8" ht="15.75" customHeight="1" x14ac:dyDescent="0.25">
      <c r="D15823" s="9"/>
      <c r="H15823" s="9"/>
    </row>
    <row r="15824" spans="1:8" ht="15.75" customHeight="1" x14ac:dyDescent="0.25">
      <c r="D15824" s="9"/>
      <c r="H15824" s="9"/>
    </row>
    <row r="15825" spans="1:9" ht="15.75" customHeight="1" x14ac:dyDescent="0.25">
      <c r="D15825" s="9"/>
      <c r="H15825" s="9"/>
    </row>
    <row r="15826" spans="1:9" ht="15.75" customHeight="1" x14ac:dyDescent="0.25">
      <c r="D15826" s="9"/>
      <c r="H15826" s="9"/>
    </row>
    <row r="15827" spans="1:9" ht="15.75" customHeight="1" x14ac:dyDescent="0.25">
      <c r="A15827" s="36" t="s">
        <v>21</v>
      </c>
      <c r="B15827" s="36"/>
      <c r="C15827" s="36"/>
      <c r="D15827" s="36"/>
      <c r="E15827" s="36"/>
      <c r="F15827" s="36"/>
      <c r="G15827" s="36"/>
      <c r="H15827" s="36"/>
      <c r="I15827" s="36"/>
    </row>
    <row r="15828" spans="1:9" ht="15.75" customHeight="1" x14ac:dyDescent="0.25">
      <c r="A15828" s="17" t="s">
        <v>28</v>
      </c>
      <c r="B15828" s="17"/>
      <c r="C15828" s="17"/>
      <c r="D15828" s="18"/>
      <c r="E15828" s="17"/>
      <c r="H15828" s="9"/>
    </row>
    <row r="15829" spans="1:9" ht="15.75" customHeight="1" x14ac:dyDescent="0.3">
      <c r="A15829" s="17" t="inlineStr">
        <is>
          <t>Dealer-004</t>
        </is>
      </c>
      <c r="B15829" s="87"/>
      <c r="C15829" s="17"/>
      <c r="D15829" s="18"/>
      <c r="E15829" s="17"/>
      <c r="G15829" s="19" t="s">
        <v>24</v>
      </c>
      <c r="H15829" s="21" t="s">
        <v>1731</v>
      </c>
    </row>
    <row r="15830" spans="1:9" ht="15.75" customHeight="1" x14ac:dyDescent="0.3">
      <c r="A15830" s="17" t="inlineStr">
        <is>
          <t>Address line (redacted)</t>
        </is>
      </c>
      <c r="B15830" s="87"/>
      <c r="C15830" s="1128"/>
      <c r="D15830" s="1128"/>
      <c r="E15830" s="1128"/>
      <c r="G15830" s="19" t="s">
        <v>29</v>
      </c>
      <c r="H15830" s="17" t="s">
        <v>1802</v>
      </c>
    </row>
    <row r="15831" spans="1:9" ht="15.75" customHeight="1" x14ac:dyDescent="0.3">
      <c r="A15831" s="17" t="inlineStr">
        <is>
          <t>Address line (redacted)</t>
        </is>
      </c>
      <c r="B15831" s="87"/>
      <c r="C15831" s="1128"/>
      <c r="D15831" s="1128"/>
      <c r="E15831" s="1128"/>
      <c r="F15831" s="18"/>
      <c r="G15831" s="17"/>
      <c r="H15831" s="25"/>
    </row>
    <row r="15832" spans="1:9" ht="15.75" customHeight="1" x14ac:dyDescent="0.25">
      <c r="C15832" s="1128"/>
      <c r="D15832" s="1128"/>
      <c r="E15832" s="1128"/>
      <c r="F15832" s="18"/>
      <c r="G15832" s="17"/>
      <c r="H15832" s="25"/>
    </row>
    <row r="15833" spans="1:9" ht="15.75" customHeight="1" x14ac:dyDescent="0.25">
      <c r="A15833" s="17" t="s">
        <v>34</v>
      </c>
      <c r="B15833" s="17"/>
      <c r="C15833" s="17"/>
      <c r="D15833" s="18"/>
      <c r="E15833" s="17"/>
      <c r="F15833" s="18"/>
      <c r="G15833" s="17"/>
      <c r="H15833" s="25"/>
    </row>
    <row r="15834" spans="1:9" ht="15.75" customHeight="1" x14ac:dyDescent="0.25">
      <c r="A15834" s="17" t="s">
        <v>35</v>
      </c>
      <c r="B15834" s="17"/>
      <c r="C15834" s="17"/>
      <c r="D15834" s="18"/>
      <c r="E15834" s="17"/>
      <c r="F15834" s="18"/>
      <c r="G15834" s="17"/>
      <c r="H15834" s="25"/>
    </row>
    <row r="15835" spans="1:9" ht="15.75" customHeight="1" x14ac:dyDescent="0.25">
      <c r="A15835" s="17" t="s">
        <v>36</v>
      </c>
      <c r="B15835" s="17"/>
      <c r="C15835" s="17"/>
      <c r="D15835" s="18"/>
      <c r="E15835" s="17"/>
      <c r="F15835" s="18"/>
      <c r="G15835" s="17"/>
      <c r="H15835" s="25"/>
    </row>
    <row r="15836" spans="1:9" ht="15.75" customHeight="1" x14ac:dyDescent="0.25">
      <c r="A15836" s="1204" t="s">
        <v>37</v>
      </c>
      <c r="B15836" s="1205" t="s">
        <v>38</v>
      </c>
      <c r="C15836" s="1205" t="s">
        <v>2224</v>
      </c>
      <c r="D15836" s="1206" t="s">
        <v>39</v>
      </c>
      <c r="E15836" s="1207" t="s">
        <v>2330</v>
      </c>
      <c r="F15836" s="1205" t="s">
        <v>2077</v>
      </c>
      <c r="G15836" s="1208" t="s">
        <v>41</v>
      </c>
      <c r="H15836" s="1205" t="s">
        <v>42</v>
      </c>
      <c r="I15836" s="1209" t="s">
        <v>43</v>
      </c>
    </row>
    <row r="15837" spans="1:9" ht="15.75" customHeight="1" x14ac:dyDescent="0.25">
      <c r="A15837" s="47"/>
      <c r="B15837" s="1262" t="s">
        <v>646</v>
      </c>
      <c r="C15837" s="1262"/>
      <c r="D15837" s="194"/>
      <c r="E15837" s="194"/>
      <c r="F15837" s="50"/>
      <c r="G15837" s="50"/>
      <c r="H15837" s="542"/>
      <c r="I15837" s="81"/>
    </row>
    <row r="15838" spans="1:9" ht="15.75" customHeight="1" x14ac:dyDescent="0.25">
      <c r="A15838" s="520">
        <v>1</v>
      </c>
      <c r="B15838" s="107" t="s">
        <v>581</v>
      </c>
      <c r="C15838" s="208" t="s">
        <v>482</v>
      </c>
      <c r="D15838" s="557">
        <v>2</v>
      </c>
      <c r="E15838" s="557">
        <v>100</v>
      </c>
      <c r="F15838" s="1266">
        <v>0</v>
      </c>
      <c r="G15838" s="566">
        <v>200</v>
      </c>
      <c r="H15838" s="557">
        <v>1</v>
      </c>
      <c r="I15838" s="81">
        <f>+H15838*G15838</f>
      </c>
    </row>
    <row r="15839" spans="1:9" ht="15.75" customHeight="1" x14ac:dyDescent="0.25">
      <c r="A15839" s="47"/>
      <c r="B15839" s="1338"/>
      <c r="C15839" s="1338"/>
      <c r="D15839" s="557"/>
      <c r="E15839" s="557"/>
      <c r="F15839" s="566"/>
      <c r="G15839" s="566"/>
      <c r="H15839" s="557"/>
      <c r="I15839" s="1297"/>
    </row>
    <row r="15840" spans="1:9" ht="15.75" customHeight="1" x14ac:dyDescent="0.25">
      <c r="A15840" s="47"/>
      <c r="B15840" s="1338"/>
      <c r="C15840" s="1344"/>
      <c r="D15840" s="602"/>
      <c r="E15840" s="602"/>
      <c r="F15840" s="630"/>
      <c r="G15840" s="630"/>
      <c r="H15840" s="602"/>
      <c r="I15840" s="1345"/>
    </row>
    <row r="15841" spans="1:9" ht="15.75" customHeight="1" x14ac:dyDescent="0.25">
      <c r="A15841" s="116"/>
      <c r="B15841" s="117"/>
      <c r="C15841" s="118" t="s">
        <v>58</v>
      </c>
      <c r="D15841" s="121">
        <f>SUM(D15838:D15840)</f>
      </c>
      <c r="E15841" s="119"/>
      <c r="F15841" s="1113"/>
      <c r="G15841" s="119"/>
      <c r="H15841" s="120"/>
      <c r="I15841" s="121">
        <f>SUM(I15838:I15840)</f>
      </c>
    </row>
    <row r="15842" spans="1:9" ht="15.75" customHeight="1" x14ac:dyDescent="0.25">
      <c r="A15842" s="1114"/>
      <c r="B15842" s="1115"/>
      <c r="C15842" s="1116"/>
      <c r="D15842" s="1117"/>
      <c r="E15842" s="1116"/>
      <c r="F15842" s="1116"/>
      <c r="G15842" s="1116"/>
      <c r="H15842" s="1118"/>
      <c r="I15842" s="897"/>
    </row>
    <row r="15843" spans="1:9" ht="15.75" customHeight="1" x14ac:dyDescent="0.25">
      <c r="A15843" s="1119" t="s">
        <v>72</v>
      </c>
      <c r="B15843" s="1119"/>
      <c r="C15843" s="1119"/>
      <c r="D15843" s="1119"/>
      <c r="E15843" s="1119"/>
      <c r="F15843" s="1119"/>
      <c r="G15843" s="1119"/>
      <c r="H15843" s="1119"/>
    </row>
    <row r="15844" spans="1:9" ht="15.75" customHeight="1" x14ac:dyDescent="0.25">
      <c r="A15844" s="76"/>
      <c r="B15844" s="909"/>
      <c r="C15844" s="909"/>
      <c r="D15844" s="910"/>
      <c r="E15844" s="76" t="s">
        <v>60</v>
      </c>
      <c r="F15844" s="76"/>
      <c r="G15844" s="17"/>
      <c r="H15844" s="25"/>
    </row>
    <row r="15845" spans="1:9" ht="15.75" customHeight="1" x14ac:dyDescent="0.25">
      <c r="A15845" s="76"/>
      <c r="B15845" s="909"/>
      <c r="C15845" s="909"/>
      <c r="D15845" s="910"/>
      <c r="E15845" s="76"/>
      <c r="F15845" s="76"/>
      <c r="G15845" s="17"/>
      <c r="H15845" s="25"/>
    </row>
    <row r="15846" spans="1:9" ht="15.75" customHeight="1" x14ac:dyDescent="0.25">
      <c r="A15846" s="76"/>
      <c r="B15846" s="909"/>
      <c r="C15846" s="909"/>
      <c r="D15846" s="910"/>
      <c r="E15846" s="76" t="s">
        <v>61</v>
      </c>
      <c r="F15846" s="76"/>
      <c r="G15846" s="17"/>
      <c r="H15846" s="25"/>
    </row>
    <row r="15847" spans="1:9" ht="15.75" customHeight="1" x14ac:dyDescent="0.25">
      <c r="D15847" s="9"/>
      <c r="H15847" s="9"/>
    </row>
    <row r="15848" spans="1:9" ht="15.75" customHeight="1" x14ac:dyDescent="0.25">
      <c r="D15848" s="9"/>
      <c r="H15848" s="9"/>
    </row>
    <row r="15849" spans="1:9" ht="15.75" customHeight="1" x14ac:dyDescent="0.25">
      <c r="D15849" s="9"/>
      <c r="H15849" s="9"/>
    </row>
    <row r="15850" spans="1:9" ht="15.75" customHeight="1" x14ac:dyDescent="0.25">
      <c r="D15850" s="9"/>
      <c r="H15850" s="9"/>
    </row>
    <row r="15851" spans="1:9" ht="15.75" customHeight="1" x14ac:dyDescent="0.25">
      <c r="D15851" s="9"/>
      <c r="H15851" s="9"/>
    </row>
    <row r="15852" spans="1:9" ht="15.75" customHeight="1" x14ac:dyDescent="0.25">
      <c r="D15852" s="9"/>
      <c r="H15852" s="9"/>
    </row>
    <row r="15853" spans="1:9" ht="15.75" customHeight="1" x14ac:dyDescent="0.25">
      <c r="D15853" s="9"/>
      <c r="H15853" s="9"/>
    </row>
    <row r="15854" spans="1:9" ht="15.75" customHeight="1" x14ac:dyDescent="0.25">
      <c r="D15854" s="9"/>
      <c r="H15854" s="9"/>
    </row>
    <row r="15855" spans="1:9" ht="15.75" customHeight="1" x14ac:dyDescent="0.25">
      <c r="D15855" s="9"/>
      <c r="H15855" s="9"/>
    </row>
    <row r="15856" spans="1:9" ht="15.75" customHeight="1" x14ac:dyDescent="0.25">
      <c r="D15856" s="9"/>
      <c r="H15856" s="9"/>
    </row>
    <row r="15857" spans="1:9" ht="15.75" customHeight="1" x14ac:dyDescent="0.25">
      <c r="D15857" s="9"/>
      <c r="H15857" s="9"/>
    </row>
    <row r="15858" spans="1:9" ht="15.75" customHeight="1" x14ac:dyDescent="0.25">
      <c r="D15858" s="9"/>
      <c r="H15858" s="9"/>
    </row>
    <row r="15859" spans="1:9" ht="15.75" customHeight="1" x14ac:dyDescent="0.25">
      <c r="D15859" s="9"/>
      <c r="H15859" s="9"/>
    </row>
    <row r="15860" spans="1:9" ht="15.75" customHeight="1" x14ac:dyDescent="0.25">
      <c r="D15860" s="9"/>
      <c r="H15860" s="9"/>
    </row>
    <row r="15861" spans="1:9" ht="15.75" customHeight="1" x14ac:dyDescent="0.25">
      <c r="D15861" s="9"/>
      <c r="H15861" s="9"/>
    </row>
    <row r="15862" spans="1:9" ht="15.75" customHeight="1" x14ac:dyDescent="0.25">
      <c r="D15862" s="9"/>
      <c r="H15862" s="9"/>
    </row>
    <row r="15863" spans="1:9" ht="15.75" customHeight="1" x14ac:dyDescent="0.25">
      <c r="D15863" s="9"/>
      <c r="H15863" s="9"/>
    </row>
    <row r="15864" spans="1:9" ht="15.75" customHeight="1" x14ac:dyDescent="0.25">
      <c r="D15864" s="9"/>
      <c r="H15864" s="9"/>
    </row>
    <row r="15865" spans="1:9" ht="15.75" customHeight="1" x14ac:dyDescent="0.25">
      <c r="D15865" s="9"/>
      <c r="H15865" s="9"/>
    </row>
    <row r="15866" spans="1:9" ht="15.75" customHeight="1" x14ac:dyDescent="0.25">
      <c r="D15866" s="9"/>
      <c r="H15866" s="9"/>
    </row>
    <row r="15867" spans="1:9" ht="15.75" customHeight="1" x14ac:dyDescent="0.25">
      <c r="D15867" s="9"/>
      <c r="H15867" s="9"/>
    </row>
    <row r="15868" spans="1:9" ht="15.75" customHeight="1" x14ac:dyDescent="0.25">
      <c r="D15868" s="9"/>
      <c r="H15868" s="9"/>
    </row>
    <row r="15869" spans="1:9" ht="15.75" customHeight="1" x14ac:dyDescent="0.25">
      <c r="D15869" s="9"/>
      <c r="H15869" s="9"/>
    </row>
    <row r="15870" spans="1:9" ht="15.75" customHeight="1" x14ac:dyDescent="0.25">
      <c r="D15870" s="9"/>
      <c r="H15870" s="9"/>
    </row>
    <row r="15871" spans="1:9" ht="15.75" customHeight="1" x14ac:dyDescent="0.25">
      <c r="A15871" s="36" t="s">
        <v>21</v>
      </c>
      <c r="B15871" s="36"/>
      <c r="C15871" s="36"/>
      <c r="D15871" s="36"/>
      <c r="E15871" s="36"/>
      <c r="F15871" s="36"/>
      <c r="G15871" s="36"/>
      <c r="H15871" s="36"/>
      <c r="I15871" s="36"/>
    </row>
    <row r="15872" spans="1:9" ht="15.75" customHeight="1" x14ac:dyDescent="0.25">
      <c r="A15872" s="17" t="s">
        <v>28</v>
      </c>
      <c r="B15872" s="17"/>
      <c r="C15872" s="17"/>
      <c r="D15872" s="18"/>
      <c r="E15872" s="17"/>
      <c r="H15872" s="9"/>
    </row>
    <row r="15873" spans="1:9" ht="15.75" customHeight="1" x14ac:dyDescent="0.3">
      <c r="A15873" s="17" t="inlineStr">
        <is>
          <t>Dealer-004</t>
        </is>
      </c>
      <c r="B15873" s="87"/>
      <c r="C15873" s="17"/>
      <c r="D15873" s="18"/>
      <c r="E15873" s="17"/>
      <c r="G15873" s="19" t="s">
        <v>24</v>
      </c>
      <c r="H15873" s="21" t="s">
        <v>753</v>
      </c>
    </row>
    <row r="15874" spans="1:9" ht="15.75" customHeight="1" x14ac:dyDescent="0.3">
      <c r="A15874" s="17" t="inlineStr">
        <is>
          <t>Address line (redacted)</t>
        </is>
      </c>
      <c r="B15874" s="87"/>
      <c r="C15874" s="1128"/>
      <c r="D15874" s="1128"/>
      <c r="E15874" s="1128"/>
      <c r="G15874" s="19" t="s">
        <v>29</v>
      </c>
      <c r="H15874" s="17" t="s">
        <v>1735</v>
      </c>
    </row>
    <row r="15875" spans="1:9" ht="15.75" customHeight="1" x14ac:dyDescent="0.3">
      <c r="A15875" s="17" t="inlineStr">
        <is>
          <t>Address line (redacted)</t>
        </is>
      </c>
      <c r="B15875" s="87"/>
      <c r="C15875" s="1128"/>
      <c r="D15875" s="1128"/>
      <c r="E15875" s="1128"/>
      <c r="F15875" s="18"/>
      <c r="G15875" s="17"/>
      <c r="H15875" s="25"/>
    </row>
    <row r="15876" spans="1:9" ht="15.75" customHeight="1" x14ac:dyDescent="0.25">
      <c r="C15876" s="1128"/>
      <c r="D15876" s="1128"/>
      <c r="E15876" s="1128"/>
      <c r="F15876" s="18"/>
      <c r="G15876" s="17"/>
      <c r="H15876" s="25"/>
    </row>
    <row r="15877" spans="1:9" ht="15.75" customHeight="1" x14ac:dyDescent="0.25">
      <c r="A15877" s="17" t="s">
        <v>34</v>
      </c>
      <c r="B15877" s="17"/>
      <c r="C15877" s="17"/>
      <c r="D15877" s="18"/>
      <c r="E15877" s="17"/>
      <c r="F15877" s="18"/>
      <c r="G15877" s="17"/>
      <c r="H15877" s="25"/>
    </row>
    <row r="15878" spans="1:9" ht="15.75" customHeight="1" x14ac:dyDescent="0.25">
      <c r="A15878" s="17" t="s">
        <v>35</v>
      </c>
      <c r="B15878" s="17"/>
      <c r="C15878" s="17"/>
      <c r="D15878" s="18"/>
      <c r="E15878" s="17"/>
      <c r="F15878" s="18"/>
      <c r="G15878" s="17"/>
      <c r="H15878" s="25"/>
    </row>
    <row r="15879" spans="1:9" ht="15.75" customHeight="1" x14ac:dyDescent="0.25">
      <c r="A15879" s="17" t="s">
        <v>36</v>
      </c>
      <c r="B15879" s="17"/>
      <c r="C15879" s="17"/>
      <c r="D15879" s="18"/>
      <c r="E15879" s="17"/>
      <c r="F15879" s="18"/>
      <c r="G15879" s="17"/>
      <c r="H15879" s="25"/>
    </row>
    <row r="15880" spans="1:9" ht="15.75" customHeight="1" x14ac:dyDescent="0.25">
      <c r="A15880" s="1204" t="s">
        <v>37</v>
      </c>
      <c r="B15880" s="1205" t="s">
        <v>38</v>
      </c>
      <c r="C15880" s="1205" t="s">
        <v>2224</v>
      </c>
      <c r="D15880" s="1206" t="s">
        <v>39</v>
      </c>
      <c r="E15880" s="1207" t="s">
        <v>2330</v>
      </c>
      <c r="F15880" s="1205" t="s">
        <v>2077</v>
      </c>
      <c r="G15880" s="1208" t="s">
        <v>41</v>
      </c>
      <c r="H15880" s="1205" t="s">
        <v>42</v>
      </c>
      <c r="I15880" s="1209" t="s">
        <v>43</v>
      </c>
    </row>
    <row r="15881" spans="1:9" ht="15.75" customHeight="1" x14ac:dyDescent="0.25">
      <c r="A15881" s="47"/>
      <c r="B15881" s="1262" t="s">
        <v>803</v>
      </c>
      <c r="C15881" s="1262"/>
      <c r="D15881" s="194"/>
      <c r="E15881" s="194"/>
      <c r="F15881" s="50"/>
      <c r="G15881" s="50"/>
      <c r="H15881" s="542"/>
      <c r="I15881" s="81"/>
    </row>
    <row r="15882" spans="1:9" ht="15.75" customHeight="1" x14ac:dyDescent="0.25">
      <c r="A15882" s="520">
        <v>1</v>
      </c>
      <c r="B15882" s="107" t="s">
        <v>912</v>
      </c>
      <c r="C15882" s="208" t="s">
        <v>106</v>
      </c>
      <c r="D15882" s="557">
        <v>6</v>
      </c>
      <c r="E15882" s="557">
        <v>100</v>
      </c>
      <c r="F15882" s="1266">
        <v>0</v>
      </c>
      <c r="G15882" s="566">
        <f t="shared" ref="G15882:G15884" si="533">+E15882*D15882</f>
      </c>
      <c r="H15882" s="557">
        <v>1</v>
      </c>
      <c r="I15882" s="81">
        <f t="shared" ref="I15882:I15884" si="534">+H15882*G15882</f>
      </c>
    </row>
    <row r="15883" spans="1:9" ht="15.75" customHeight="1" x14ac:dyDescent="0.25">
      <c r="A15883" s="520">
        <v>2</v>
      </c>
      <c r="B15883" s="107" t="s">
        <v>914</v>
      </c>
      <c r="C15883" s="208" t="s">
        <v>107</v>
      </c>
      <c r="D15883" s="557">
        <v>36</v>
      </c>
      <c r="E15883" s="557">
        <v>100</v>
      </c>
      <c r="F15883" s="1266">
        <v>0</v>
      </c>
      <c r="G15883" s="566">
        <f t="shared" si="533"/>
      </c>
      <c r="H15883" s="557">
        <v>1</v>
      </c>
      <c r="I15883" s="81">
        <f t="shared" si="534"/>
      </c>
    </row>
    <row r="15884" spans="1:9" ht="15.75" customHeight="1" x14ac:dyDescent="0.25">
      <c r="A15884" s="520">
        <v>3</v>
      </c>
      <c r="B15884" s="107" t="s">
        <v>913</v>
      </c>
      <c r="C15884" s="208" t="s">
        <v>108</v>
      </c>
      <c r="D15884" s="557">
        <v>18</v>
      </c>
      <c r="E15884" s="557">
        <v>100</v>
      </c>
      <c r="F15884" s="1266">
        <v>0</v>
      </c>
      <c r="G15884" s="566">
        <f t="shared" si="533"/>
      </c>
      <c r="H15884" s="557">
        <v>1</v>
      </c>
      <c r="I15884" s="81">
        <f t="shared" si="534"/>
      </c>
    </row>
    <row r="15885" spans="1:9" ht="15.75" customHeight="1" x14ac:dyDescent="0.25">
      <c r="A15885" s="520"/>
      <c r="B15885" s="107"/>
      <c r="C15885" s="208"/>
      <c r="D15885" s="557"/>
      <c r="E15885" s="557"/>
      <c r="F15885" s="1266"/>
      <c r="G15885" s="566"/>
      <c r="H15885" s="557"/>
      <c r="I15885" s="81"/>
    </row>
    <row r="15886" spans="1:9" ht="15.75" customHeight="1" x14ac:dyDescent="0.25">
      <c r="A15886" s="47"/>
      <c r="B15886" s="1338"/>
      <c r="C15886" s="1338"/>
      <c r="D15886" s="557"/>
      <c r="E15886" s="557"/>
      <c r="F15886" s="566"/>
      <c r="G15886" s="566"/>
      <c r="H15886" s="557"/>
      <c r="I15886" s="1297"/>
    </row>
    <row r="15887" spans="1:9" ht="15.75" customHeight="1" x14ac:dyDescent="0.25">
      <c r="A15887" s="47"/>
      <c r="B15887" s="1338"/>
      <c r="C15887" s="1344"/>
      <c r="D15887" s="602"/>
      <c r="E15887" s="602"/>
      <c r="F15887" s="630"/>
      <c r="G15887" s="630"/>
      <c r="H15887" s="602"/>
      <c r="I15887" s="1345"/>
    </row>
    <row r="15888" spans="1:9" ht="15.75" customHeight="1" x14ac:dyDescent="0.25">
      <c r="A15888" s="116"/>
      <c r="B15888" s="117"/>
      <c r="C15888" s="118" t="s">
        <v>58</v>
      </c>
      <c r="D15888" s="121">
        <f>SUM(D15882:D15887)</f>
      </c>
      <c r="E15888" s="119"/>
      <c r="F15888" s="1113"/>
      <c r="G15888" s="119"/>
      <c r="H15888" s="120"/>
      <c r="I15888" s="121">
        <f>SUM(I15882:I15887)</f>
      </c>
    </row>
    <row r="15889" spans="1:9" ht="15.75" customHeight="1" x14ac:dyDescent="0.25">
      <c r="A15889" s="1114"/>
      <c r="B15889" s="1115"/>
      <c r="C15889" s="1116"/>
      <c r="D15889" s="1117"/>
      <c r="E15889" s="1116"/>
      <c r="F15889" s="1116"/>
      <c r="G15889" s="1116"/>
      <c r="H15889" s="1118"/>
      <c r="I15889" s="897"/>
    </row>
    <row r="15890" spans="1:9" ht="15.75" customHeight="1" x14ac:dyDescent="0.25">
      <c r="A15890" s="1119" t="s">
        <v>72</v>
      </c>
      <c r="B15890" s="1119"/>
      <c r="C15890" s="1119"/>
      <c r="D15890" s="1119"/>
      <c r="E15890" s="1119"/>
      <c r="F15890" s="1119"/>
      <c r="G15890" s="1119"/>
      <c r="H15890" s="1119"/>
    </row>
    <row r="15891" spans="1:9" ht="15.75" customHeight="1" x14ac:dyDescent="0.25">
      <c r="A15891" s="76"/>
      <c r="B15891" s="909"/>
      <c r="C15891" s="909"/>
      <c r="D15891" s="910"/>
      <c r="E15891" s="76" t="s">
        <v>60</v>
      </c>
      <c r="F15891" s="76"/>
      <c r="G15891" s="17"/>
      <c r="H15891" s="25"/>
    </row>
    <row r="15892" spans="1:9" ht="15.75" customHeight="1" x14ac:dyDescent="0.25">
      <c r="A15892" s="76"/>
      <c r="B15892" s="909"/>
      <c r="C15892" s="909"/>
      <c r="D15892" s="910"/>
      <c r="E15892" s="76"/>
      <c r="F15892" s="76"/>
      <c r="G15892" s="17"/>
      <c r="H15892" s="25"/>
    </row>
    <row r="15893" spans="1:9" ht="15.75" customHeight="1" x14ac:dyDescent="0.25">
      <c r="A15893" s="76"/>
      <c r="B15893" s="909"/>
      <c r="C15893" s="909"/>
      <c r="D15893" s="910"/>
      <c r="E15893" s="76" t="s">
        <v>61</v>
      </c>
      <c r="F15893" s="76"/>
      <c r="G15893" s="17"/>
      <c r="H15893" s="25"/>
    </row>
    <row r="15894" spans="1:9" ht="15.75" customHeight="1" x14ac:dyDescent="0.25">
      <c r="D15894" s="9"/>
      <c r="H15894" s="9"/>
    </row>
    <row r="15895" spans="1:9" ht="15.75" customHeight="1" x14ac:dyDescent="0.25">
      <c r="D15895" s="9"/>
      <c r="H15895" s="9"/>
    </row>
    <row r="15896" spans="1:9" ht="15.75" customHeight="1" x14ac:dyDescent="0.25">
      <c r="D15896" s="9"/>
      <c r="H15896" s="9"/>
    </row>
    <row r="15897" spans="1:9" ht="15.75" customHeight="1" x14ac:dyDescent="0.25">
      <c r="D15897" s="9"/>
      <c r="H15897" s="9"/>
    </row>
    <row r="15898" spans="1:9" ht="15.75" customHeight="1" x14ac:dyDescent="0.25">
      <c r="D15898" s="9"/>
      <c r="H15898" s="9"/>
    </row>
    <row r="15899" spans="1:9" ht="15.75" customHeight="1" x14ac:dyDescent="0.25">
      <c r="D15899" s="9"/>
      <c r="H15899" s="9"/>
    </row>
    <row r="15900" spans="1:9" ht="15.75" customHeight="1" x14ac:dyDescent="0.25">
      <c r="D15900" s="9"/>
      <c r="H15900" s="9"/>
    </row>
    <row r="15901" spans="1:9" ht="15.75" customHeight="1" x14ac:dyDescent="0.25">
      <c r="D15901" s="9"/>
      <c r="H15901" s="9"/>
    </row>
    <row r="15902" spans="1:9" ht="15.75" customHeight="1" x14ac:dyDescent="0.25">
      <c r="D15902" s="9"/>
      <c r="H15902" s="9"/>
    </row>
    <row r="15903" spans="1:9" ht="15.75" customHeight="1" x14ac:dyDescent="0.25">
      <c r="D15903" s="9"/>
      <c r="H15903" s="9"/>
    </row>
    <row r="15904" spans="1:9" ht="15.75" customHeight="1" x14ac:dyDescent="0.25">
      <c r="D15904" s="9"/>
      <c r="H15904" s="9"/>
    </row>
    <row r="15905" spans="4:8" ht="15.75" customHeight="1" x14ac:dyDescent="0.25">
      <c r="D15905" s="9"/>
      <c r="H15905" s="9"/>
    </row>
    <row r="15906" spans="4:8" ht="15.75" customHeight="1" x14ac:dyDescent="0.25">
      <c r="D15906" s="9"/>
      <c r="H15906" s="9"/>
    </row>
    <row r="15907" spans="4:8" ht="15.75" customHeight="1" x14ac:dyDescent="0.25">
      <c r="D15907" s="9"/>
      <c r="H15907" s="9"/>
    </row>
    <row r="15908" spans="4:8" ht="15.75" customHeight="1" x14ac:dyDescent="0.25">
      <c r="D15908" s="9"/>
      <c r="H15908" s="9"/>
    </row>
    <row r="15909" spans="4:8" ht="15.75" customHeight="1" x14ac:dyDescent="0.25">
      <c r="D15909" s="9"/>
      <c r="H15909" s="9"/>
    </row>
    <row r="15910" spans="4:8" ht="15.75" customHeight="1" x14ac:dyDescent="0.25">
      <c r="D15910" s="9"/>
      <c r="H15910" s="9"/>
    </row>
    <row r="15911" spans="4:8" ht="15.75" customHeight="1" x14ac:dyDescent="0.25">
      <c r="D15911" s="9"/>
      <c r="H15911" s="9"/>
    </row>
    <row r="15912" spans="4:8" ht="15.75" customHeight="1" x14ac:dyDescent="0.25">
      <c r="D15912" s="9"/>
      <c r="H15912" s="9"/>
    </row>
    <row r="15913" spans="4:8" ht="15.75" customHeight="1" x14ac:dyDescent="0.25">
      <c r="D15913" s="9"/>
      <c r="H15913" s="9"/>
    </row>
    <row r="15914" spans="4:8" ht="15.75" customHeight="1" x14ac:dyDescent="0.25">
      <c r="D15914" s="9"/>
      <c r="H15914" s="9"/>
    </row>
    <row r="15915" spans="4:8" ht="15.75" customHeight="1" x14ac:dyDescent="0.25">
      <c r="D15915" s="9"/>
      <c r="H15915" s="9"/>
    </row>
    <row r="15916" spans="4:8" ht="15.75" customHeight="1" x14ac:dyDescent="0.25">
      <c r="D15916" s="9"/>
      <c r="H15916" s="9"/>
    </row>
    <row r="15917" spans="4:8" ht="15.75" customHeight="1" x14ac:dyDescent="0.25">
      <c r="D15917" s="9"/>
      <c r="H15917" s="9"/>
    </row>
    <row r="15918" spans="4:8" ht="15.75" customHeight="1" x14ac:dyDescent="0.25">
      <c r="D15918" s="9"/>
      <c r="H15918" s="9"/>
    </row>
    <row r="15919" spans="4:8" ht="15.75" customHeight="1" x14ac:dyDescent="0.25">
      <c r="D15919" s="9"/>
      <c r="H15919" s="9"/>
    </row>
    <row r="15920" spans="4:8" ht="15.75" customHeight="1" x14ac:dyDescent="0.25">
      <c r="D15920" s="9"/>
      <c r="H15920" s="9"/>
    </row>
    <row r="15921" spans="1:15" ht="15.75" customHeight="1" x14ac:dyDescent="0.25">
      <c r="D15921" s="9"/>
      <c r="H15921" s="9"/>
    </row>
    <row r="15922" spans="1:15" ht="15.75" customHeight="1" x14ac:dyDescent="0.25">
      <c r="D15922" s="9"/>
      <c r="H15922" s="9"/>
    </row>
    <row r="15923" spans="1:15" ht="58.5" customHeight="1" x14ac:dyDescent="0.7">
      <c r="A15923" s="1395"/>
      <c r="B15923" s="1395"/>
      <c r="C15923" s="1395" t="s">
        <v>2367</v>
      </c>
      <c r="D15923" s="1396"/>
      <c r="E15923" s="1395"/>
      <c r="F15923" s="1395"/>
      <c r="G15923" s="1395"/>
      <c r="H15923" s="1396"/>
      <c r="I15923" s="1395"/>
      <c r="J15923" s="1395"/>
      <c r="K15923" s="1395"/>
      <c r="L15923" s="1395"/>
      <c r="M15923" s="1395"/>
      <c r="N15923" s="1395"/>
      <c r="O15923" s="1395"/>
    </row>
    <row r="15924" spans="1:15" ht="15.75" customHeight="1" x14ac:dyDescent="0.25">
      <c r="D15924" s="9"/>
      <c r="H15924" s="9"/>
    </row>
    <row r="15925" spans="1:15" ht="15.75" customHeight="1" x14ac:dyDescent="0.25">
      <c r="D15925" s="9"/>
      <c r="H15925" s="9"/>
    </row>
    <row r="15926" spans="1:15" ht="15.75" customHeight="1" x14ac:dyDescent="0.25">
      <c r="D15926" s="9"/>
      <c r="H15926" s="9"/>
    </row>
    <row r="15927" spans="1:15" ht="15.75" customHeight="1" x14ac:dyDescent="0.25">
      <c r="D15927" s="9"/>
      <c r="H15927" s="9"/>
    </row>
    <row r="15928" spans="1:15" ht="15.75" customHeight="1" x14ac:dyDescent="0.25">
      <c r="D15928" s="9"/>
      <c r="H15928" s="9"/>
    </row>
    <row r="15929" spans="1:15" ht="15.75" customHeight="1" x14ac:dyDescent="0.25">
      <c r="D15929" s="9"/>
      <c r="H15929" s="9"/>
    </row>
    <row r="15930" spans="1:15" ht="15.75" customHeight="1" x14ac:dyDescent="0.25">
      <c r="D15930" s="9"/>
      <c r="H15930" s="9"/>
    </row>
    <row r="15931" spans="1:15" ht="15.75" customHeight="1" x14ac:dyDescent="0.25">
      <c r="D15931" s="9"/>
      <c r="H15931" s="9"/>
    </row>
    <row r="15932" spans="1:15" ht="15.75" customHeight="1" x14ac:dyDescent="0.25">
      <c r="D15932" s="9"/>
      <c r="H15932" s="9"/>
    </row>
    <row r="15933" spans="1:15" ht="15.75" customHeight="1" x14ac:dyDescent="0.25">
      <c r="D15933" s="9"/>
      <c r="H15933" s="9"/>
    </row>
    <row r="15934" spans="1:15" ht="15.75" customHeight="1" x14ac:dyDescent="0.25">
      <c r="D15934" s="9"/>
      <c r="H15934" s="9"/>
    </row>
    <row r="15935" spans="1:15" ht="15.75" customHeight="1" x14ac:dyDescent="0.25">
      <c r="D15935" s="9"/>
      <c r="H15935" s="9"/>
    </row>
    <row r="15936" spans="1:15" ht="15.75" customHeight="1" x14ac:dyDescent="0.25">
      <c r="D15936" s="9"/>
      <c r="H15936" s="9"/>
    </row>
    <row r="15937" spans="4:8" ht="15.75" customHeight="1" x14ac:dyDescent="0.25">
      <c r="D15937" s="9"/>
      <c r="H15937" s="9"/>
    </row>
    <row r="15938" spans="4:8" ht="15.75" customHeight="1" x14ac:dyDescent="0.25">
      <c r="D15938" s="9"/>
      <c r="H15938" s="9"/>
    </row>
    <row r="15939" spans="4:8" ht="15.75" customHeight="1" x14ac:dyDescent="0.25">
      <c r="D15939" s="9"/>
      <c r="H15939" s="9"/>
    </row>
    <row r="15940" spans="4:8" ht="15.75" customHeight="1" x14ac:dyDescent="0.25">
      <c r="D15940" s="9"/>
      <c r="H15940" s="9"/>
    </row>
    <row r="15941" spans="4:8" ht="15.75" customHeight="1" x14ac:dyDescent="0.25">
      <c r="D15941" s="9"/>
      <c r="H15941" s="9"/>
    </row>
    <row r="15942" spans="4:8" ht="15.75" customHeight="1" x14ac:dyDescent="0.25">
      <c r="D15942" s="9"/>
      <c r="H15942" s="9"/>
    </row>
    <row r="15943" spans="4:8" ht="15.75" customHeight="1" x14ac:dyDescent="0.25">
      <c r="D15943" s="9"/>
      <c r="H15943" s="9"/>
    </row>
    <row r="15944" spans="4:8" ht="15.75" customHeight="1" x14ac:dyDescent="0.25">
      <c r="D15944" s="9"/>
      <c r="H15944" s="9"/>
    </row>
    <row r="15945" spans="4:8" ht="15.75" customHeight="1" x14ac:dyDescent="0.25">
      <c r="D15945" s="9"/>
      <c r="H15945" s="9"/>
    </row>
    <row r="15946" spans="4:8" ht="15.75" customHeight="1" x14ac:dyDescent="0.25">
      <c r="D15946" s="9"/>
      <c r="H15946" s="9"/>
    </row>
    <row r="15947" spans="4:8" ht="15.75" customHeight="1" x14ac:dyDescent="0.25">
      <c r="D15947" s="9"/>
      <c r="H15947" s="9"/>
    </row>
    <row r="15948" spans="4:8" ht="15.75" customHeight="1" x14ac:dyDescent="0.25">
      <c r="D15948" s="9"/>
      <c r="H15948" s="9"/>
    </row>
    <row r="15949" spans="4:8" ht="15.75" customHeight="1" x14ac:dyDescent="0.25">
      <c r="D15949" s="9"/>
      <c r="H15949" s="9"/>
    </row>
    <row r="15950" spans="4:8" ht="15.75" customHeight="1" x14ac:dyDescent="0.25">
      <c r="D15950" s="9"/>
      <c r="H15950" s="9"/>
    </row>
    <row r="15951" spans="4:8" ht="15.75" customHeight="1" x14ac:dyDescent="0.25">
      <c r="D15951" s="9"/>
      <c r="H15951" s="9"/>
    </row>
    <row r="15952" spans="4:8" ht="15.75" customHeight="1" x14ac:dyDescent="0.25">
      <c r="D15952" s="9"/>
      <c r="H15952" s="9"/>
    </row>
    <row r="15953" spans="1:9" ht="15.75" customHeight="1" x14ac:dyDescent="0.25">
      <c r="D15953" s="9"/>
      <c r="H15953" s="9"/>
    </row>
    <row r="15954" spans="1:9" ht="15.75" customHeight="1" x14ac:dyDescent="0.25">
      <c r="D15954" s="9"/>
      <c r="H15954" s="9"/>
    </row>
    <row r="15955" spans="1:9" ht="15.75" customHeight="1" x14ac:dyDescent="0.25">
      <c r="D15955" s="9"/>
      <c r="H15955" s="9"/>
    </row>
    <row r="15956" spans="1:9" ht="15.75" customHeight="1" x14ac:dyDescent="0.25">
      <c r="D15956" s="9"/>
      <c r="H15956" s="9"/>
    </row>
    <row r="15957" spans="1:9" ht="15.75" customHeight="1" x14ac:dyDescent="0.25">
      <c r="D15957" s="9"/>
      <c r="H15957" s="9"/>
    </row>
    <row r="15958" spans="1:9" ht="15.75" customHeight="1" x14ac:dyDescent="0.25">
      <c r="D15958" s="9"/>
      <c r="H15958" s="9"/>
    </row>
    <row r="15959" spans="1:9" ht="15.75" customHeight="1" x14ac:dyDescent="0.25">
      <c r="A15959" s="36" t="s">
        <v>21</v>
      </c>
      <c r="B15959" s="36"/>
      <c r="C15959" s="36"/>
      <c r="D15959" s="36"/>
      <c r="E15959" s="36"/>
      <c r="F15959" s="36"/>
      <c r="G15959" s="36"/>
      <c r="H15959" s="36"/>
      <c r="I15959" s="36"/>
    </row>
    <row r="15960" spans="1:9" ht="15.75" customHeight="1" x14ac:dyDescent="0.25">
      <c r="A15960" s="17" t="s">
        <v>28</v>
      </c>
      <c r="B15960" s="17"/>
      <c r="C15960" s="17"/>
      <c r="D15960" s="18"/>
      <c r="E15960" s="17"/>
      <c r="H15960" s="9"/>
    </row>
    <row r="15961" spans="1:9" ht="15.75" customHeight="1" x14ac:dyDescent="0.3">
      <c r="A15961" s="87" t="inlineStr">
        <is>
          <t>Dealer-002</t>
        </is>
      </c>
      <c r="B15961" s="87"/>
      <c r="C15961" s="17"/>
      <c r="D15961" s="18"/>
      <c r="E15961" s="17"/>
      <c r="G15961" s="19" t="s">
        <v>24</v>
      </c>
      <c r="H15961" s="21" t="s">
        <v>753</v>
      </c>
    </row>
    <row r="15962" spans="1:9" ht="15.75" customHeight="1" x14ac:dyDescent="0.3">
      <c r="A15962" s="87" t="inlineStr">
        <is>
          <t>Address line (redacted)</t>
        </is>
      </c>
      <c r="B15962" s="87"/>
      <c r="C15962" s="1128"/>
      <c r="D15962" s="1128"/>
      <c r="E15962" s="1128"/>
      <c r="G15962" s="19" t="s">
        <v>29</v>
      </c>
      <c r="H15962" s="17" t="s">
        <v>1808</v>
      </c>
    </row>
    <row r="15963" spans="1:9" ht="15.75" customHeight="1" x14ac:dyDescent="0.3">
      <c r="A15963" s="87" t="inlineStr">
        <is>
          <t>Address line (redacted)</t>
        </is>
      </c>
      <c r="B15963" s="87"/>
      <c r="C15963" s="1128"/>
      <c r="D15963" s="1128"/>
      <c r="E15963" s="1128"/>
      <c r="F15963" s="18"/>
      <c r="G15963" s="17"/>
      <c r="H15963" s="25"/>
    </row>
    <row r="15964" spans="1:9" ht="15.75" customHeight="1" x14ac:dyDescent="0.25">
      <c r="C15964" s="1128"/>
      <c r="D15964" s="1128"/>
      <c r="E15964" s="1128"/>
      <c r="F15964" s="18"/>
      <c r="G15964" s="17"/>
      <c r="H15964" s="25"/>
    </row>
    <row r="15965" spans="1:9" ht="15.75" customHeight="1" x14ac:dyDescent="0.25">
      <c r="A15965" s="17" t="s">
        <v>34</v>
      </c>
      <c r="B15965" s="17"/>
      <c r="C15965" s="17"/>
      <c r="D15965" s="18"/>
      <c r="E15965" s="17"/>
      <c r="F15965" s="18"/>
      <c r="G15965" s="17"/>
      <c r="H15965" s="25"/>
    </row>
    <row r="15966" spans="1:9" ht="15.75" customHeight="1" x14ac:dyDescent="0.25">
      <c r="A15966" s="17" t="s">
        <v>35</v>
      </c>
      <c r="B15966" s="17"/>
      <c r="C15966" s="17"/>
      <c r="D15966" s="18"/>
      <c r="E15966" s="17"/>
      <c r="F15966" s="18"/>
      <c r="G15966" s="17"/>
      <c r="H15966" s="25"/>
    </row>
    <row r="15967" spans="1:9" ht="15.75" customHeight="1" x14ac:dyDescent="0.25">
      <c r="A15967" s="17" t="s">
        <v>36</v>
      </c>
      <c r="B15967" s="17"/>
      <c r="C15967" s="17"/>
      <c r="D15967" s="18"/>
      <c r="E15967" s="17"/>
      <c r="F15967" s="18"/>
      <c r="G15967" s="17"/>
      <c r="H15967" s="25"/>
    </row>
    <row r="15968" spans="1:9" ht="15.75" customHeight="1" x14ac:dyDescent="0.25">
      <c r="A15968" s="1105" t="s">
        <v>37</v>
      </c>
      <c r="B15968" s="1106" t="s">
        <v>38</v>
      </c>
      <c r="C15968" s="1106" t="s">
        <v>2224</v>
      </c>
      <c r="D15968" s="1107" t="s">
        <v>39</v>
      </c>
      <c r="E15968" s="1108" t="s">
        <v>2368</v>
      </c>
      <c r="F15968" s="1106" t="s">
        <v>2077</v>
      </c>
      <c r="G15968" s="1109" t="s">
        <v>41</v>
      </c>
      <c r="H15968" s="1106" t="s">
        <v>42</v>
      </c>
      <c r="I15968" s="1110" t="s">
        <v>43</v>
      </c>
    </row>
    <row r="15969" spans="1:15" ht="15" customHeight="1" x14ac:dyDescent="0.25">
      <c r="A15969" s="47"/>
      <c r="B15969" s="1393" t="s">
        <v>599</v>
      </c>
      <c r="C15969" s="1394"/>
      <c r="D15969" s="608"/>
      <c r="E15969" s="608"/>
      <c r="F15969" s="936"/>
      <c r="G15969" s="630"/>
      <c r="H15969" s="602"/>
      <c r="I15969" s="1345"/>
    </row>
    <row r="15970" spans="1:15" ht="15.75" customHeight="1" x14ac:dyDescent="0.25">
      <c r="A15970" s="47">
        <v>1</v>
      </c>
      <c r="B15970" s="1350" t="s">
        <v>172</v>
      </c>
      <c r="C15970" s="429" t="s">
        <v>453</v>
      </c>
      <c r="D15970" s="563">
        <v>4</v>
      </c>
      <c r="E15970" s="563">
        <v>6</v>
      </c>
      <c r="F15970" s="936" t="s">
        <v>2189</v>
      </c>
      <c r="G15970" s="630">
        <v>23</v>
      </c>
      <c r="H15970" s="602">
        <v>1</v>
      </c>
      <c r="I15970" s="1345">
        <f>+H15970*G15970</f>
      </c>
    </row>
    <row r="15971" spans="1:15" ht="15.75" customHeight="1" x14ac:dyDescent="0.25">
      <c r="A15971" s="47">
        <v>2</v>
      </c>
      <c r="B15971" s="1350" t="s">
        <v>172</v>
      </c>
      <c r="C15971" s="429" t="s">
        <v>453</v>
      </c>
      <c r="D15971" s="568"/>
      <c r="E15971" s="568"/>
      <c r="F15971" s="936"/>
      <c r="G15971" s="630">
        <v>1</v>
      </c>
      <c r="H15971" s="1392" t="s">
        <v>571</v>
      </c>
      <c r="I15971" s="1345"/>
    </row>
    <row r="15972" spans="1:15" ht="15.75" customHeight="1" x14ac:dyDescent="0.25">
      <c r="A15972" s="47"/>
      <c r="B15972" s="1262" t="s">
        <v>44</v>
      </c>
      <c r="C15972" s="1262"/>
      <c r="D15972" s="602"/>
      <c r="E15972" s="602"/>
      <c r="F15972" s="115"/>
      <c r="G15972" s="109"/>
      <c r="H15972" s="1371"/>
      <c r="I15972" s="1345"/>
    </row>
    <row r="15973" spans="1:15" ht="15.75" customHeight="1" x14ac:dyDescent="0.25">
      <c r="A15973" s="47">
        <v>3</v>
      </c>
      <c r="B15973" s="1338" t="s">
        <v>1993</v>
      </c>
      <c r="C15973" s="323" t="s">
        <v>378</v>
      </c>
      <c r="D15973" s="194">
        <v>10</v>
      </c>
      <c r="E15973" s="194">
        <v>5</v>
      </c>
      <c r="F15973" s="43" t="s">
        <v>2197</v>
      </c>
      <c r="G15973" s="50">
        <f>19*2</f>
      </c>
      <c r="H15973" s="194">
        <v>1</v>
      </c>
      <c r="I15973" s="81">
        <f>+H15973*G15973</f>
      </c>
    </row>
    <row r="15974" spans="1:15" ht="15.75" customHeight="1" x14ac:dyDescent="0.25">
      <c r="A15974" s="47">
        <v>4</v>
      </c>
      <c r="B15974" s="1338" t="s">
        <v>1993</v>
      </c>
      <c r="C15974" s="323" t="s">
        <v>378</v>
      </c>
      <c r="D15974" s="108"/>
      <c r="E15974" s="108"/>
      <c r="F15974" s="115"/>
      <c r="G15974" s="109">
        <v>12</v>
      </c>
      <c r="H15974" s="1392" t="s">
        <v>571</v>
      </c>
      <c r="I15974" s="1270"/>
    </row>
    <row r="15975" spans="1:15" ht="15.75" customHeight="1" x14ac:dyDescent="0.25">
      <c r="A15975" s="47">
        <v>5</v>
      </c>
      <c r="B15975" s="1338" t="s">
        <v>2163</v>
      </c>
      <c r="C15975" s="323"/>
      <c r="D15975" s="108">
        <v>3</v>
      </c>
      <c r="E15975" s="108">
        <v>10</v>
      </c>
      <c r="F15975" s="1180" t="s">
        <v>2256</v>
      </c>
      <c r="G15975" s="109">
        <v>26.5</v>
      </c>
      <c r="H15975" s="1371">
        <v>1</v>
      </c>
      <c r="I15975" s="81">
        <f>+H15975*G15975</f>
      </c>
    </row>
    <row r="15976" spans="1:15" ht="15.75" customHeight="1" x14ac:dyDescent="0.25">
      <c r="A15976" s="47">
        <v>6</v>
      </c>
      <c r="B15976" s="1338" t="s">
        <v>2163</v>
      </c>
      <c r="C15976" s="323"/>
      <c r="D15976" s="108"/>
      <c r="E15976" s="108"/>
      <c r="F15976" s="115"/>
      <c r="G15976" s="109">
        <v>3.5</v>
      </c>
      <c r="H15976" s="1392" t="s">
        <v>571</v>
      </c>
      <c r="I15976" s="1270"/>
    </row>
    <row r="15977" spans="1:15" ht="15" customHeight="1" x14ac:dyDescent="0.25">
      <c r="A15977" s="47"/>
      <c r="B15977" s="1262" t="s">
        <v>2369</v>
      </c>
      <c r="C15977" s="1262"/>
      <c r="D15977" s="194"/>
      <c r="E15977" s="194"/>
      <c r="F15977" s="43"/>
      <c r="G15977" s="566"/>
      <c r="H15977" s="557"/>
      <c r="I15977" s="81"/>
      <c r="K15977" s="106"/>
      <c r="L15977" s="1181"/>
      <c r="M15977" s="1294"/>
    </row>
    <row r="15978" spans="1:15" ht="15" customHeight="1" x14ac:dyDescent="0.25">
      <c r="A15978" s="47">
        <v>7</v>
      </c>
      <c r="B15978" s="1261" t="s">
        <v>334</v>
      </c>
      <c r="C15978" s="334" t="s">
        <v>395</v>
      </c>
      <c r="D15978" s="194">
        <v>10</v>
      </c>
      <c r="E15978" s="194">
        <v>5</v>
      </c>
      <c r="F15978" s="841" t="s">
        <v>2319</v>
      </c>
      <c r="G15978" s="566">
        <v>41.3</v>
      </c>
      <c r="H15978" s="557">
        <v>1</v>
      </c>
      <c r="I15978" s="81">
        <f>+H15978*G15978</f>
      </c>
      <c r="K15978" s="1397"/>
      <c r="L15978" s="406"/>
      <c r="M15978" s="540"/>
      <c r="N15978" s="17"/>
      <c r="O15978" s="17"/>
    </row>
    <row r="15979" spans="1:15" ht="15" customHeight="1" x14ac:dyDescent="0.25">
      <c r="A15979" s="47">
        <v>8</v>
      </c>
      <c r="B15979" s="1261" t="s">
        <v>334</v>
      </c>
      <c r="C15979" s="334" t="s">
        <v>395</v>
      </c>
      <c r="D15979" s="194"/>
      <c r="E15979" s="194"/>
      <c r="F15979" s="542"/>
      <c r="G15979" s="566">
        <v>8.6999999999999993</v>
      </c>
      <c r="H15979" s="540" t="s">
        <v>571</v>
      </c>
      <c r="I15979" s="81"/>
      <c r="K15979" s="194"/>
      <c r="L15979" s="194"/>
      <c r="M15979" s="542"/>
      <c r="N15979" s="17"/>
      <c r="O15979" s="17"/>
    </row>
    <row r="15980" spans="1:15" ht="15.75" customHeight="1" x14ac:dyDescent="0.25">
      <c r="A15980" s="47"/>
      <c r="B15980" s="1261"/>
      <c r="C15980" s="387"/>
      <c r="D15980" s="108"/>
      <c r="E15980" s="108"/>
      <c r="F15980" s="115"/>
      <c r="G15980" s="109"/>
      <c r="H15980" s="108"/>
      <c r="I15980" s="1270"/>
    </row>
    <row r="15981" spans="1:15" ht="15.75" customHeight="1" x14ac:dyDescent="0.25">
      <c r="A15981" s="47"/>
      <c r="B15981" s="1261"/>
      <c r="C15981" s="387"/>
      <c r="D15981" s="108"/>
      <c r="E15981" s="108"/>
      <c r="F15981" s="109"/>
      <c r="G15981" s="109"/>
      <c r="H15981" s="108"/>
      <c r="I15981" s="1270"/>
    </row>
    <row r="15982" spans="1:15" ht="15.75" customHeight="1" x14ac:dyDescent="0.25">
      <c r="A15982" s="47"/>
      <c r="B15982" s="1261"/>
      <c r="C15982" s="387"/>
      <c r="D15982" s="108"/>
      <c r="E15982" s="108"/>
      <c r="F15982" s="109"/>
      <c r="G15982" s="109"/>
      <c r="H15982" s="108"/>
      <c r="I15982" s="1270"/>
    </row>
    <row r="15983" spans="1:15" ht="15.75" customHeight="1" x14ac:dyDescent="0.25">
      <c r="A15983" s="47"/>
      <c r="B15983" s="1261"/>
      <c r="C15983" s="1398"/>
      <c r="D15983" s="108"/>
      <c r="E15983" s="108"/>
      <c r="F15983" s="109"/>
      <c r="G15983" s="109"/>
      <c r="H15983" s="108"/>
      <c r="I15983" s="1270"/>
    </row>
    <row r="15984" spans="1:15" ht="15.75" customHeight="1" x14ac:dyDescent="0.25">
      <c r="A15984" s="116"/>
      <c r="B15984" s="196"/>
      <c r="C15984" s="118" t="s">
        <v>58</v>
      </c>
      <c r="D15984" s="121">
        <f>SUM(D15969:D15983)</f>
      </c>
      <c r="E15984" s="119"/>
      <c r="F15984" s="1113"/>
      <c r="G15984" s="119"/>
      <c r="H15984" s="120"/>
      <c r="I15984" s="121">
        <f>SUM(I15969:I15983)</f>
      </c>
    </row>
    <row r="15985" spans="1:9" ht="15.75" customHeight="1" x14ac:dyDescent="0.25">
      <c r="A15985" s="1114"/>
      <c r="B15985" s="1115"/>
      <c r="C15985" s="1116"/>
      <c r="D15985" s="1117"/>
      <c r="E15985" s="1116"/>
      <c r="F15985" s="1116"/>
      <c r="G15985" s="1116"/>
      <c r="H15985" s="1118"/>
      <c r="I15985" s="897"/>
    </row>
    <row r="15986" spans="1:9" ht="15.75" customHeight="1" x14ac:dyDescent="0.25">
      <c r="A15986" s="1119" t="s">
        <v>72</v>
      </c>
      <c r="B15986" s="1119"/>
      <c r="C15986" s="1119"/>
      <c r="D15986" s="1119"/>
      <c r="E15986" s="1119"/>
      <c r="F15986" s="1119"/>
      <c r="G15986" s="1119"/>
      <c r="H15986" s="1119"/>
    </row>
    <row r="15987" spans="1:9" ht="15.75" customHeight="1" x14ac:dyDescent="0.25">
      <c r="A15987" s="76"/>
      <c r="B15987" s="909"/>
      <c r="C15987" s="909"/>
      <c r="D15987" s="910"/>
      <c r="E15987" s="76" t="s">
        <v>60</v>
      </c>
      <c r="F15987" s="76"/>
      <c r="G15987" s="17"/>
      <c r="H15987" s="25"/>
    </row>
    <row r="15988" spans="1:9" ht="15.75" customHeight="1" x14ac:dyDescent="0.25">
      <c r="A15988" s="76"/>
      <c r="B15988" s="909"/>
      <c r="C15988" s="909"/>
      <c r="D15988" s="910"/>
      <c r="E15988" s="76"/>
      <c r="F15988" s="76"/>
      <c r="G15988" s="17"/>
      <c r="H15988" s="25"/>
    </row>
    <row r="15989" spans="1:9" ht="15.75" customHeight="1" x14ac:dyDescent="0.25">
      <c r="A15989" s="76"/>
      <c r="B15989" s="909"/>
      <c r="C15989" s="909"/>
      <c r="D15989" s="910"/>
      <c r="E15989" s="76" t="s">
        <v>61</v>
      </c>
      <c r="F15989" s="76"/>
      <c r="G15989" s="17"/>
      <c r="H15989" s="25"/>
    </row>
    <row r="15990" spans="1:9" ht="15.75" customHeight="1" x14ac:dyDescent="0.25">
      <c r="D15990" s="9"/>
      <c r="H15990" s="9"/>
    </row>
    <row r="15991" spans="1:9" ht="15.75" customHeight="1" x14ac:dyDescent="0.25">
      <c r="D15991" s="9"/>
      <c r="H15991" s="9"/>
    </row>
    <row r="15992" spans="1:9" ht="15.75" customHeight="1" x14ac:dyDescent="0.25">
      <c r="D15992" s="9"/>
      <c r="H15992" s="9"/>
    </row>
    <row r="15993" spans="1:9" ht="15.75" customHeight="1" x14ac:dyDescent="0.25">
      <c r="D15993" s="9"/>
      <c r="H15993" s="9"/>
    </row>
    <row r="15994" spans="1:9" ht="15.75" customHeight="1" x14ac:dyDescent="0.25">
      <c r="D15994" s="9"/>
      <c r="H15994" s="9"/>
    </row>
    <row r="15995" spans="1:9" ht="15.75" customHeight="1" x14ac:dyDescent="0.25">
      <c r="D15995" s="9"/>
      <c r="H15995" s="9"/>
    </row>
    <row r="15996" spans="1:9" ht="15.75" customHeight="1" x14ac:dyDescent="0.25">
      <c r="D15996" s="9"/>
      <c r="H15996" s="9"/>
    </row>
    <row r="15997" spans="1:9" ht="15.75" customHeight="1" x14ac:dyDescent="0.25">
      <c r="D15997" s="9"/>
      <c r="H15997" s="9"/>
    </row>
    <row r="15998" spans="1:9" ht="15.75" customHeight="1" x14ac:dyDescent="0.25">
      <c r="D15998" s="9"/>
      <c r="H15998" s="9"/>
    </row>
    <row r="15999" spans="1:9" ht="15.75" customHeight="1" x14ac:dyDescent="0.25">
      <c r="D15999" s="9"/>
      <c r="H15999" s="9"/>
    </row>
    <row r="16000" spans="1:9" ht="15.75" customHeight="1" x14ac:dyDescent="0.25">
      <c r="D16000" s="9"/>
      <c r="H16000" s="9"/>
    </row>
    <row r="16001" spans="1:9" ht="15.75" customHeight="1" x14ac:dyDescent="0.25">
      <c r="D16001" s="9"/>
      <c r="H16001" s="9"/>
    </row>
    <row r="16002" spans="1:9" ht="15.75" customHeight="1" x14ac:dyDescent="0.25">
      <c r="D16002" s="9"/>
      <c r="H16002" s="9"/>
    </row>
    <row r="16003" spans="1:9" ht="15.75" customHeight="1" x14ac:dyDescent="0.25">
      <c r="A16003" s="36" t="s">
        <v>21</v>
      </c>
      <c r="B16003" s="36"/>
      <c r="C16003" s="36"/>
      <c r="D16003" s="36"/>
      <c r="E16003" s="36"/>
      <c r="F16003" s="36"/>
      <c r="G16003" s="36"/>
      <c r="H16003" s="36"/>
      <c r="I16003" s="36"/>
    </row>
    <row r="16004" spans="1:9" ht="15.75" customHeight="1" x14ac:dyDescent="0.25">
      <c r="A16004" s="17" t="s">
        <v>28</v>
      </c>
      <c r="B16004" s="17"/>
      <c r="C16004" s="17"/>
      <c r="D16004" s="18"/>
      <c r="E16004" s="17"/>
      <c r="H16004" s="9"/>
    </row>
    <row r="16005" spans="1:9" ht="15.75" customHeight="1" x14ac:dyDescent="0.3">
      <c r="A16005" s="87" t="inlineStr">
        <is>
          <t>Dealer-002</t>
        </is>
      </c>
      <c r="B16005" s="87"/>
      <c r="C16005" s="17"/>
      <c r="D16005" s="18"/>
      <c r="E16005" s="17"/>
      <c r="G16005" s="19" t="s">
        <v>24</v>
      </c>
      <c r="H16005" s="21" t="s">
        <v>753</v>
      </c>
    </row>
    <row r="16006" spans="1:9" ht="15.75" customHeight="1" x14ac:dyDescent="0.3">
      <c r="A16006" s="87" t="inlineStr">
        <is>
          <t>Address line (redacted)</t>
        </is>
      </c>
      <c r="B16006" s="87"/>
      <c r="C16006" s="1128"/>
      <c r="D16006" s="1128"/>
      <c r="E16006" s="1128"/>
      <c r="G16006" s="19" t="s">
        <v>29</v>
      </c>
      <c r="H16006" s="17" t="s">
        <v>1809</v>
      </c>
    </row>
    <row r="16007" spans="1:9" ht="15.75" customHeight="1" x14ac:dyDescent="0.3">
      <c r="A16007" s="87" t="inlineStr">
        <is>
          <t>Address line (redacted)</t>
        </is>
      </c>
      <c r="B16007" s="87"/>
      <c r="C16007" s="1128"/>
      <c r="D16007" s="1128"/>
      <c r="E16007" s="1128"/>
      <c r="F16007" s="18"/>
      <c r="G16007" s="17"/>
      <c r="H16007" s="25"/>
    </row>
    <row r="16008" spans="1:9" ht="15.75" customHeight="1" x14ac:dyDescent="0.25">
      <c r="C16008" s="1128"/>
      <c r="D16008" s="1128"/>
      <c r="E16008" s="1128"/>
      <c r="F16008" s="18"/>
      <c r="G16008" s="17"/>
      <c r="H16008" s="25"/>
    </row>
    <row r="16009" spans="1:9" ht="15.75" customHeight="1" x14ac:dyDescent="0.25">
      <c r="A16009" s="17" t="s">
        <v>34</v>
      </c>
      <c r="B16009" s="17"/>
      <c r="C16009" s="17"/>
      <c r="D16009" s="18"/>
      <c r="E16009" s="17"/>
      <c r="F16009" s="18"/>
      <c r="G16009" s="17"/>
      <c r="H16009" s="25"/>
    </row>
    <row r="16010" spans="1:9" ht="15.75" customHeight="1" x14ac:dyDescent="0.25">
      <c r="A16010" s="17" t="s">
        <v>35</v>
      </c>
      <c r="B16010" s="17"/>
      <c r="C16010" s="17"/>
      <c r="D16010" s="18"/>
      <c r="E16010" s="17"/>
      <c r="F16010" s="18"/>
      <c r="G16010" s="17"/>
      <c r="H16010" s="25"/>
    </row>
    <row r="16011" spans="1:9" ht="15.75" customHeight="1" x14ac:dyDescent="0.25">
      <c r="A16011" s="17" t="s">
        <v>36</v>
      </c>
      <c r="B16011" s="17"/>
      <c r="C16011" s="17"/>
      <c r="D16011" s="18"/>
      <c r="E16011" s="17"/>
      <c r="F16011" s="18"/>
      <c r="G16011" s="17"/>
      <c r="H16011" s="25"/>
    </row>
    <row r="16012" spans="1:9" ht="15.75" customHeight="1" x14ac:dyDescent="0.25">
      <c r="A16012" s="1105" t="s">
        <v>37</v>
      </c>
      <c r="B16012" s="1106" t="s">
        <v>38</v>
      </c>
      <c r="C16012" s="1106" t="s">
        <v>2224</v>
      </c>
      <c r="D16012" s="1107" t="s">
        <v>39</v>
      </c>
      <c r="E16012" s="1108" t="s">
        <v>2368</v>
      </c>
      <c r="F16012" s="1106" t="s">
        <v>2077</v>
      </c>
      <c r="G16012" s="1109" t="s">
        <v>41</v>
      </c>
      <c r="H16012" s="1106" t="s">
        <v>42</v>
      </c>
      <c r="I16012" s="1110" t="s">
        <v>43</v>
      </c>
    </row>
    <row r="16013" spans="1:9" ht="15.75" customHeight="1" x14ac:dyDescent="0.25">
      <c r="A16013" s="47"/>
      <c r="B16013" s="1393" t="s">
        <v>12</v>
      </c>
      <c r="C16013" s="1394"/>
      <c r="D16013" s="608"/>
      <c r="E16013" s="608"/>
      <c r="F16013" s="936"/>
      <c r="G16013" s="630"/>
      <c r="H16013" s="602"/>
      <c r="I16013" s="1345"/>
    </row>
    <row r="16014" spans="1:9" ht="15.75" customHeight="1" x14ac:dyDescent="0.25">
      <c r="A16014" s="47">
        <v>1</v>
      </c>
      <c r="B16014" s="1350" t="s">
        <v>2121</v>
      </c>
      <c r="C16014" s="1399" t="s">
        <v>104</v>
      </c>
      <c r="D16014" s="563">
        <v>9</v>
      </c>
      <c r="E16014" s="563">
        <v>10</v>
      </c>
      <c r="F16014" s="936" t="s">
        <v>2315</v>
      </c>
      <c r="G16014" s="630">
        <v>82</v>
      </c>
      <c r="H16014" s="602">
        <v>1</v>
      </c>
      <c r="I16014" s="1345">
        <f>+H16014*G16014</f>
      </c>
    </row>
    <row r="16015" spans="1:9" ht="15.75" customHeight="1" x14ac:dyDescent="0.25">
      <c r="A16015" s="47">
        <v>2</v>
      </c>
      <c r="B16015" s="1350" t="s">
        <v>2121</v>
      </c>
      <c r="C16015" s="1399" t="s">
        <v>104</v>
      </c>
      <c r="D16015" s="568"/>
      <c r="E16015" s="568"/>
      <c r="F16015" s="936"/>
      <c r="G16015" s="630">
        <v>8</v>
      </c>
      <c r="H16015" s="1392" t="s">
        <v>571</v>
      </c>
      <c r="I16015" s="1345"/>
    </row>
    <row r="16016" spans="1:9" ht="15.75" customHeight="1" x14ac:dyDescent="0.25">
      <c r="A16016" s="47">
        <v>3</v>
      </c>
      <c r="B16016" s="1350" t="s">
        <v>1625</v>
      </c>
      <c r="C16016" s="1400" t="s">
        <v>525</v>
      </c>
      <c r="D16016" s="628">
        <v>1</v>
      </c>
      <c r="E16016" s="628">
        <v>10</v>
      </c>
      <c r="F16016" s="936">
        <v>0</v>
      </c>
      <c r="G16016" s="630">
        <v>10</v>
      </c>
      <c r="H16016" s="1371">
        <v>1</v>
      </c>
      <c r="I16016" s="1345">
        <f t="shared" ref="I16016:I16017" si="535">+H16016*G16016</f>
      </c>
    </row>
    <row r="16017" spans="1:9" ht="15.75" customHeight="1" x14ac:dyDescent="0.25">
      <c r="A16017" s="47">
        <v>4</v>
      </c>
      <c r="B16017" s="1350" t="s">
        <v>2370</v>
      </c>
      <c r="C16017" s="1400" t="s">
        <v>526</v>
      </c>
      <c r="D16017" s="563">
        <v>9</v>
      </c>
      <c r="E16017" s="563">
        <v>10</v>
      </c>
      <c r="F16017" s="936" t="s">
        <v>2346</v>
      </c>
      <c r="G16017" s="630">
        <v>82.5</v>
      </c>
      <c r="H16017" s="602">
        <v>1</v>
      </c>
      <c r="I16017" s="1345">
        <f t="shared" si="535"/>
      </c>
    </row>
    <row r="16018" spans="1:9" ht="15.75" customHeight="1" x14ac:dyDescent="0.25">
      <c r="A16018" s="47">
        <v>5</v>
      </c>
      <c r="B16018" s="1350" t="s">
        <v>2370</v>
      </c>
      <c r="C16018" s="1400" t="s">
        <v>526</v>
      </c>
      <c r="D16018" s="568"/>
      <c r="E16018" s="568"/>
      <c r="F16018" s="936"/>
      <c r="G16018" s="630">
        <v>7.5</v>
      </c>
      <c r="H16018" s="1392" t="s">
        <v>571</v>
      </c>
      <c r="I16018" s="1345"/>
    </row>
    <row r="16019" spans="1:9" ht="15.75" customHeight="1" x14ac:dyDescent="0.25">
      <c r="A16019" s="47">
        <v>6</v>
      </c>
      <c r="B16019" s="1350" t="s">
        <v>1627</v>
      </c>
      <c r="C16019" s="1400" t="s">
        <v>527</v>
      </c>
      <c r="D16019" s="628">
        <v>1</v>
      </c>
      <c r="E16019" s="628">
        <v>10</v>
      </c>
      <c r="F16019" s="936">
        <v>0</v>
      </c>
      <c r="G16019" s="630">
        <v>10</v>
      </c>
      <c r="H16019" s="1371">
        <v>1</v>
      </c>
      <c r="I16019" s="1345">
        <f>+H16019*G16019</f>
      </c>
    </row>
    <row r="16020" spans="1:9" ht="15" customHeight="1" x14ac:dyDescent="0.25">
      <c r="A16020" s="47"/>
      <c r="B16020" s="1393" t="s">
        <v>44</v>
      </c>
      <c r="C16020" s="1394"/>
      <c r="D16020" s="108"/>
      <c r="E16020" s="108"/>
      <c r="F16020" s="115"/>
      <c r="G16020" s="109"/>
      <c r="H16020" s="108"/>
      <c r="I16020" s="1270"/>
    </row>
    <row r="16021" spans="1:9" ht="15.75" customHeight="1" x14ac:dyDescent="0.25">
      <c r="A16021" s="47">
        <v>7</v>
      </c>
      <c r="B16021" s="1261" t="s">
        <v>189</v>
      </c>
      <c r="C16021" s="387" t="s">
        <v>50</v>
      </c>
      <c r="D16021" s="108">
        <v>1</v>
      </c>
      <c r="E16021" s="108">
        <v>5</v>
      </c>
      <c r="F16021" s="1154" t="s">
        <v>2306</v>
      </c>
      <c r="G16021" s="109">
        <v>4.42</v>
      </c>
      <c r="H16021" s="108">
        <v>1</v>
      </c>
      <c r="I16021" s="1345">
        <f>+H16021*G16021</f>
      </c>
    </row>
    <row r="16022" spans="1:9" ht="15.75" customHeight="1" x14ac:dyDescent="0.25">
      <c r="A16022" s="47">
        <v>8</v>
      </c>
      <c r="B16022" s="1261" t="s">
        <v>189</v>
      </c>
      <c r="C16022" s="387" t="s">
        <v>50</v>
      </c>
      <c r="D16022" s="108"/>
      <c r="E16022" s="108"/>
      <c r="F16022" s="109"/>
      <c r="G16022" s="109">
        <v>0.57999999999999996</v>
      </c>
      <c r="H16022" s="1392" t="s">
        <v>571</v>
      </c>
      <c r="I16022" s="1270"/>
    </row>
    <row r="16023" spans="1:9" ht="15.75" customHeight="1" x14ac:dyDescent="0.25">
      <c r="A16023" s="47"/>
      <c r="B16023" s="1261"/>
      <c r="C16023" s="1398"/>
      <c r="D16023" s="108"/>
      <c r="E16023" s="108"/>
      <c r="F16023" s="109"/>
      <c r="G16023" s="109"/>
      <c r="H16023" s="108"/>
      <c r="I16023" s="1270"/>
    </row>
    <row r="16024" spans="1:9" ht="15.75" customHeight="1" x14ac:dyDescent="0.25">
      <c r="A16024" s="116"/>
      <c r="B16024" s="196"/>
      <c r="C16024" s="118" t="s">
        <v>58</v>
      </c>
      <c r="D16024" s="121">
        <f>SUM(D16014:D16023)</f>
      </c>
      <c r="E16024" s="119"/>
      <c r="F16024" s="1113"/>
      <c r="G16024" s="119"/>
      <c r="H16024" s="120"/>
      <c r="I16024" s="121">
        <f>SUM(I16014:I16023)</f>
      </c>
    </row>
    <row r="16025" spans="1:9" ht="15.75" customHeight="1" x14ac:dyDescent="0.25">
      <c r="A16025" s="1114"/>
      <c r="B16025" s="1115"/>
      <c r="C16025" s="1116"/>
      <c r="D16025" s="1117"/>
      <c r="E16025" s="1116"/>
      <c r="F16025" s="1116"/>
      <c r="G16025" s="1116"/>
      <c r="H16025" s="1118"/>
      <c r="I16025" s="897"/>
    </row>
    <row r="16026" spans="1:9" ht="15.75" customHeight="1" x14ac:dyDescent="0.25">
      <c r="A16026" s="1119" t="s">
        <v>72</v>
      </c>
      <c r="B16026" s="1119"/>
      <c r="C16026" s="1119"/>
      <c r="D16026" s="1119"/>
      <c r="E16026" s="1119"/>
      <c r="F16026" s="1119"/>
      <c r="G16026" s="1119"/>
      <c r="H16026" s="1119"/>
    </row>
    <row r="16027" spans="1:9" ht="15.75" customHeight="1" x14ac:dyDescent="0.25">
      <c r="A16027" s="76"/>
      <c r="B16027" s="909"/>
      <c r="C16027" s="909"/>
      <c r="D16027" s="910"/>
      <c r="E16027" s="76" t="s">
        <v>60</v>
      </c>
      <c r="F16027" s="76"/>
      <c r="G16027" s="17"/>
      <c r="H16027" s="25"/>
    </row>
    <row r="16028" spans="1:9" ht="15.75" customHeight="1" x14ac:dyDescent="0.25">
      <c r="A16028" s="76"/>
      <c r="B16028" s="909"/>
      <c r="C16028" s="909"/>
      <c r="D16028" s="910"/>
      <c r="E16028" s="76"/>
      <c r="F16028" s="76"/>
      <c r="G16028" s="17"/>
      <c r="H16028" s="25"/>
    </row>
    <row r="16029" spans="1:9" ht="15.75" customHeight="1" x14ac:dyDescent="0.25">
      <c r="A16029" s="76"/>
      <c r="B16029" s="909"/>
      <c r="C16029" s="909"/>
      <c r="D16029" s="910"/>
      <c r="E16029" s="76" t="s">
        <v>61</v>
      </c>
      <c r="F16029" s="76"/>
      <c r="G16029" s="17"/>
      <c r="H16029" s="25"/>
    </row>
    <row r="16030" spans="1:9" ht="15.75" customHeight="1" x14ac:dyDescent="0.25">
      <c r="D16030" s="9"/>
      <c r="H16030" s="9"/>
    </row>
    <row r="16031" spans="1:9" ht="15.75" customHeight="1" x14ac:dyDescent="0.25">
      <c r="D16031" s="9"/>
      <c r="H16031" s="9"/>
    </row>
    <row r="16032" spans="1:9" ht="15.75" customHeight="1" x14ac:dyDescent="0.25">
      <c r="D16032" s="9"/>
      <c r="H16032" s="9"/>
    </row>
    <row r="16033" spans="1:9" ht="15.75" customHeight="1" x14ac:dyDescent="0.25">
      <c r="D16033" s="9"/>
      <c r="H16033" s="9"/>
    </row>
    <row r="16034" spans="1:9" ht="15.75" customHeight="1" x14ac:dyDescent="0.25">
      <c r="D16034" s="9"/>
      <c r="H16034" s="9"/>
    </row>
    <row r="16035" spans="1:9" ht="15.75" customHeight="1" x14ac:dyDescent="0.25">
      <c r="D16035" s="9"/>
      <c r="H16035" s="9"/>
    </row>
    <row r="16036" spans="1:9" ht="15.75" customHeight="1" x14ac:dyDescent="0.25">
      <c r="D16036" s="9"/>
      <c r="H16036" s="9"/>
    </row>
    <row r="16037" spans="1:9" ht="15.75" customHeight="1" x14ac:dyDescent="0.25">
      <c r="D16037" s="9"/>
      <c r="H16037" s="9"/>
    </row>
    <row r="16038" spans="1:9" ht="15.75" customHeight="1" x14ac:dyDescent="0.25">
      <c r="D16038" s="9"/>
      <c r="H16038" s="9"/>
    </row>
    <row r="16039" spans="1:9" ht="15.75" customHeight="1" x14ac:dyDescent="0.25">
      <c r="D16039" s="9"/>
      <c r="H16039" s="9"/>
    </row>
    <row r="16040" spans="1:9" ht="15.75" customHeight="1" x14ac:dyDescent="0.25">
      <c r="D16040" s="9"/>
      <c r="H16040" s="9"/>
    </row>
    <row r="16041" spans="1:9" ht="15.75" customHeight="1" x14ac:dyDescent="0.25">
      <c r="D16041" s="9"/>
      <c r="H16041" s="9"/>
    </row>
    <row r="16042" spans="1:9" ht="15.75" customHeight="1" x14ac:dyDescent="0.25">
      <c r="D16042" s="9"/>
      <c r="H16042" s="9"/>
    </row>
    <row r="16043" spans="1:9" ht="15.75" customHeight="1" x14ac:dyDescent="0.25">
      <c r="D16043" s="9"/>
      <c r="H16043" s="9"/>
    </row>
    <row r="16044" spans="1:9" ht="15.75" customHeight="1" x14ac:dyDescent="0.25">
      <c r="D16044" s="9"/>
      <c r="H16044" s="9"/>
    </row>
    <row r="16045" spans="1:9" ht="15.75" customHeight="1" x14ac:dyDescent="0.25">
      <c r="D16045" s="9"/>
      <c r="H16045" s="9"/>
    </row>
    <row r="16046" spans="1:9" ht="15.75" customHeight="1" x14ac:dyDescent="0.25">
      <c r="A16046" s="36" t="s">
        <v>21</v>
      </c>
      <c r="B16046" s="36"/>
      <c r="C16046" s="36"/>
      <c r="D16046" s="36"/>
      <c r="E16046" s="36"/>
      <c r="F16046" s="36"/>
      <c r="G16046" s="36"/>
      <c r="H16046" s="36"/>
      <c r="I16046" s="36"/>
    </row>
    <row r="16047" spans="1:9" ht="15.75" customHeight="1" x14ac:dyDescent="0.25">
      <c r="A16047" s="17" t="s">
        <v>28</v>
      </c>
      <c r="B16047" s="17"/>
      <c r="C16047" s="17"/>
      <c r="D16047" s="18"/>
      <c r="E16047" s="17"/>
      <c r="H16047" s="9"/>
    </row>
    <row r="16048" spans="1:9" ht="15.75" customHeight="1" x14ac:dyDescent="0.25">
      <c r="A16048" s="17" t="inlineStr">
        <is>
          <t>Dealer-009</t>
        </is>
      </c>
      <c r="B16048" s="17"/>
      <c r="C16048" s="17" t="inlineStr">
        <is>
          <t>ATTN: Contact-001</t>
        </is>
      </c>
      <c r="D16048" s="18"/>
      <c r="E16048" s="17"/>
      <c r="G16048" s="19" t="s">
        <v>24</v>
      </c>
      <c r="H16048" s="21" t="s">
        <v>753</v>
      </c>
    </row>
    <row r="16049" spans="1:9" ht="15.75" customHeight="1" x14ac:dyDescent="0.25">
      <c r="A16049" s="17" t="inlineStr">
        <is>
          <t>Address line (redacted)</t>
        </is>
      </c>
      <c r="B16049" s="17"/>
      <c r="C16049" s="17"/>
      <c r="D16049" s="1128"/>
      <c r="E16049" s="1128"/>
      <c r="G16049" s="19" t="s">
        <v>29</v>
      </c>
      <c r="H16049" s="17" t="s">
        <v>1810</v>
      </c>
    </row>
    <row r="16050" spans="1:9" ht="15.75" customHeight="1" x14ac:dyDescent="0.25">
      <c r="A16050" s="17" t="inlineStr">
        <is>
          <t>Address line (redacted)</t>
        </is>
      </c>
      <c r="B16050" s="17"/>
      <c r="C16050" s="17"/>
      <c r="D16050" s="1128"/>
      <c r="E16050" s="1128"/>
      <c r="F16050" s="18"/>
      <c r="G16050" s="17"/>
      <c r="H16050" s="25"/>
    </row>
    <row r="16051" spans="1:9" ht="15.75" customHeight="1" x14ac:dyDescent="0.25">
      <c r="D16051" s="1128"/>
      <c r="E16051" s="1128"/>
      <c r="F16051" s="18"/>
      <c r="G16051" s="17"/>
      <c r="H16051" s="25"/>
    </row>
    <row r="16052" spans="1:9" ht="15.75" customHeight="1" x14ac:dyDescent="0.25">
      <c r="A16052" s="17" t="s">
        <v>34</v>
      </c>
      <c r="B16052" s="17"/>
      <c r="C16052" s="17"/>
      <c r="D16052" s="18"/>
      <c r="E16052" s="17"/>
      <c r="F16052" s="18"/>
      <c r="G16052" s="17"/>
      <c r="H16052" s="25"/>
    </row>
    <row r="16053" spans="1:9" ht="15.75" customHeight="1" x14ac:dyDescent="0.25">
      <c r="A16053" s="17" t="s">
        <v>35</v>
      </c>
      <c r="B16053" s="17"/>
      <c r="C16053" s="17"/>
      <c r="D16053" s="18"/>
      <c r="E16053" s="17"/>
      <c r="F16053" s="18"/>
      <c r="G16053" s="17"/>
      <c r="H16053" s="25"/>
    </row>
    <row r="16054" spans="1:9" ht="15.75" customHeight="1" x14ac:dyDescent="0.25">
      <c r="A16054" s="17" t="s">
        <v>36</v>
      </c>
      <c r="B16054" s="17"/>
      <c r="C16054" s="17"/>
      <c r="D16054" s="18"/>
      <c r="E16054" s="17"/>
      <c r="F16054" s="18"/>
      <c r="G16054" s="17"/>
      <c r="H16054" s="25"/>
    </row>
    <row r="16055" spans="1:9" ht="15.75" customHeight="1" x14ac:dyDescent="0.25">
      <c r="A16055" s="1105" t="s">
        <v>37</v>
      </c>
      <c r="B16055" s="1106" t="s">
        <v>38</v>
      </c>
      <c r="C16055" s="1106" t="s">
        <v>2224</v>
      </c>
      <c r="D16055" s="1107" t="s">
        <v>39</v>
      </c>
      <c r="E16055" s="1108" t="s">
        <v>2368</v>
      </c>
      <c r="F16055" s="1106" t="s">
        <v>2077</v>
      </c>
      <c r="G16055" s="1109" t="s">
        <v>41</v>
      </c>
      <c r="H16055" s="1106" t="s">
        <v>42</v>
      </c>
      <c r="I16055" s="1110" t="s">
        <v>43</v>
      </c>
    </row>
    <row r="16056" spans="1:9" ht="15.75" customHeight="1" x14ac:dyDescent="0.25">
      <c r="A16056" s="47"/>
      <c r="B16056" s="1393" t="s">
        <v>12</v>
      </c>
      <c r="C16056" s="1394"/>
      <c r="D16056" s="608"/>
      <c r="E16056" s="608"/>
      <c r="F16056" s="936"/>
      <c r="G16056" s="630"/>
      <c r="H16056" s="602"/>
      <c r="I16056" s="1345"/>
    </row>
    <row r="16057" spans="1:9" ht="15.75" customHeight="1" x14ac:dyDescent="0.25">
      <c r="A16057" s="47">
        <v>1</v>
      </c>
      <c r="B16057" s="1350" t="s">
        <v>2121</v>
      </c>
      <c r="C16057" s="1399" t="s">
        <v>104</v>
      </c>
      <c r="D16057" s="563">
        <v>10</v>
      </c>
      <c r="E16057" s="563">
        <v>10</v>
      </c>
      <c r="F16057" s="936" t="s">
        <v>2315</v>
      </c>
      <c r="G16057" s="630">
        <v>92</v>
      </c>
      <c r="H16057" s="602">
        <v>1</v>
      </c>
      <c r="I16057" s="1345">
        <f>+H16057*G16057</f>
      </c>
    </row>
    <row r="16058" spans="1:9" ht="15.75" customHeight="1" x14ac:dyDescent="0.25">
      <c r="A16058" s="47">
        <v>2</v>
      </c>
      <c r="B16058" s="1350" t="s">
        <v>2121</v>
      </c>
      <c r="C16058" s="1399" t="s">
        <v>104</v>
      </c>
      <c r="D16058" s="568"/>
      <c r="E16058" s="568"/>
      <c r="F16058" s="936"/>
      <c r="G16058" s="630">
        <v>8</v>
      </c>
      <c r="H16058" s="1392" t="s">
        <v>571</v>
      </c>
      <c r="I16058" s="1345"/>
    </row>
    <row r="16059" spans="1:9" ht="15.75" customHeight="1" x14ac:dyDescent="0.25">
      <c r="A16059" s="47">
        <v>3</v>
      </c>
      <c r="B16059" s="1350" t="s">
        <v>2370</v>
      </c>
      <c r="C16059" s="1400" t="s">
        <v>526</v>
      </c>
      <c r="D16059" s="557">
        <v>5</v>
      </c>
      <c r="E16059" s="557">
        <v>10</v>
      </c>
      <c r="F16059" s="936" t="s">
        <v>2346</v>
      </c>
      <c r="G16059" s="630">
        <v>50</v>
      </c>
      <c r="H16059" s="602">
        <v>1</v>
      </c>
      <c r="I16059" s="1345">
        <f t="shared" ref="I16059:I16060" si="536">+H16059*G16059</f>
      </c>
    </row>
    <row r="16060" spans="1:9" ht="15.75" customHeight="1" x14ac:dyDescent="0.25">
      <c r="A16060" s="47">
        <v>4</v>
      </c>
      <c r="B16060" s="1350" t="s">
        <v>1627</v>
      </c>
      <c r="C16060" s="1400" t="s">
        <v>527</v>
      </c>
      <c r="D16060" s="557">
        <v>5</v>
      </c>
      <c r="E16060" s="557">
        <v>10</v>
      </c>
      <c r="F16060" s="936">
        <f>50-7.5</f>
      </c>
      <c r="G16060" s="630">
        <v>42.5</v>
      </c>
      <c r="H16060" s="602">
        <v>1</v>
      </c>
      <c r="I16060" s="1345">
        <f t="shared" si="536"/>
      </c>
    </row>
    <row r="16061" spans="1:9" ht="15.75" customHeight="1" x14ac:dyDescent="0.25">
      <c r="A16061" s="47">
        <v>5</v>
      </c>
      <c r="B16061" s="1350" t="s">
        <v>1627</v>
      </c>
      <c r="C16061" s="1400" t="s">
        <v>527</v>
      </c>
      <c r="D16061" s="557">
        <v>5</v>
      </c>
      <c r="E16061" s="557">
        <v>10</v>
      </c>
      <c r="F16061" s="936"/>
      <c r="G16061" s="630">
        <v>7.5</v>
      </c>
      <c r="H16061" s="1392" t="s">
        <v>571</v>
      </c>
      <c r="I16061" s="1345"/>
    </row>
    <row r="16062" spans="1:9" ht="15.75" customHeight="1" x14ac:dyDescent="0.25">
      <c r="A16062" s="47"/>
      <c r="B16062" s="1261"/>
      <c r="C16062" s="387"/>
      <c r="D16062" s="108"/>
      <c r="E16062" s="108"/>
      <c r="F16062" s="115"/>
      <c r="G16062" s="109"/>
      <c r="H16062" s="108"/>
      <c r="I16062" s="1270"/>
    </row>
    <row r="16063" spans="1:9" ht="15.75" customHeight="1" x14ac:dyDescent="0.25">
      <c r="A16063" s="47"/>
      <c r="B16063" s="1261"/>
      <c r="C16063" s="387"/>
      <c r="D16063" s="108"/>
      <c r="E16063" s="108"/>
      <c r="F16063" s="109"/>
      <c r="G16063" s="109"/>
      <c r="H16063" s="108"/>
      <c r="I16063" s="1270"/>
    </row>
    <row r="16064" spans="1:9" ht="15.75" customHeight="1" x14ac:dyDescent="0.25">
      <c r="A16064" s="47"/>
      <c r="B16064" s="1261"/>
      <c r="C16064" s="387"/>
      <c r="D16064" s="108"/>
      <c r="E16064" s="108"/>
      <c r="F16064" s="109"/>
      <c r="G16064" s="109"/>
      <c r="H16064" s="108"/>
      <c r="I16064" s="1270"/>
    </row>
    <row r="16065" spans="1:9" ht="15.75" customHeight="1" x14ac:dyDescent="0.25">
      <c r="A16065" s="47"/>
      <c r="B16065" s="1261"/>
      <c r="C16065" s="1398"/>
      <c r="D16065" s="108"/>
      <c r="E16065" s="108"/>
      <c r="F16065" s="109"/>
      <c r="G16065" s="109"/>
      <c r="H16065" s="108"/>
      <c r="I16065" s="1270"/>
    </row>
    <row r="16066" spans="1:9" ht="15.75" customHeight="1" x14ac:dyDescent="0.25">
      <c r="A16066" s="116"/>
      <c r="B16066" s="196"/>
      <c r="C16066" s="118" t="s">
        <v>58</v>
      </c>
      <c r="D16066" s="121">
        <f>SUM(D16056:D16065)</f>
      </c>
      <c r="E16066" s="119"/>
      <c r="F16066" s="1113"/>
      <c r="G16066" s="119"/>
      <c r="H16066" s="120"/>
      <c r="I16066" s="121">
        <f>SUM(I16057:I16065)</f>
      </c>
    </row>
    <row r="16067" spans="1:9" ht="15.75" customHeight="1" x14ac:dyDescent="0.25">
      <c r="A16067" s="1114"/>
      <c r="B16067" s="1115"/>
      <c r="C16067" s="1116"/>
      <c r="D16067" s="1117"/>
      <c r="E16067" s="1116"/>
      <c r="F16067" s="1116"/>
      <c r="G16067" s="1116"/>
      <c r="H16067" s="1118"/>
      <c r="I16067" s="897"/>
    </row>
    <row r="16068" spans="1:9" ht="15.75" customHeight="1" x14ac:dyDescent="0.25">
      <c r="A16068" s="1119" t="s">
        <v>72</v>
      </c>
      <c r="B16068" s="1119"/>
      <c r="C16068" s="1119"/>
      <c r="D16068" s="1119"/>
      <c r="E16068" s="1119"/>
      <c r="F16068" s="1119"/>
      <c r="G16068" s="1119"/>
      <c r="H16068" s="1119"/>
    </row>
    <row r="16069" spans="1:9" ht="15.75" customHeight="1" x14ac:dyDescent="0.25">
      <c r="A16069" s="76"/>
      <c r="B16069" s="909"/>
      <c r="C16069" s="909"/>
      <c r="D16069" s="910"/>
      <c r="E16069" s="76" t="s">
        <v>60</v>
      </c>
      <c r="F16069" s="76"/>
      <c r="G16069" s="17"/>
      <c r="H16069" s="25"/>
    </row>
    <row r="16070" spans="1:9" ht="15.75" customHeight="1" x14ac:dyDescent="0.25">
      <c r="A16070" s="76"/>
      <c r="B16070" s="909"/>
      <c r="C16070" s="909"/>
      <c r="D16070" s="910"/>
      <c r="E16070" s="76"/>
      <c r="F16070" s="76"/>
      <c r="G16070" s="17"/>
      <c r="H16070" s="25"/>
    </row>
    <row r="16071" spans="1:9" ht="15.75" customHeight="1" x14ac:dyDescent="0.25">
      <c r="A16071" s="76"/>
      <c r="B16071" s="909"/>
      <c r="C16071" s="909"/>
      <c r="D16071" s="910"/>
      <c r="E16071" s="76" t="s">
        <v>61</v>
      </c>
      <c r="F16071" s="76"/>
      <c r="G16071" s="17"/>
      <c r="H16071" s="25"/>
    </row>
  </sheetData>
  <pageMargins left="0.7" right="0.7" top="0.5" bottom="0.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L1000"/>
  <sheetViews>
    <sheetView showGridLines="0" tabSelected="1" workbookViewId="0">
      <selection activeCell="CJ14" sqref="CJ14"/>
    </sheetView>
  </sheetViews>
  <sheetFormatPr defaultColWidth="14.42578125" defaultRowHeight="15" customHeight="1" x14ac:dyDescent="0.25"/>
  <cols>
    <col min="1" max="1" width="23.85546875" customWidth="1"/>
    <col min="2" max="2" width="16.140625" customWidth="1"/>
    <col min="3" max="5" width="13" customWidth="1"/>
    <col min="6" max="7" width="8.7109375" customWidth="1"/>
    <col min="8" max="8" width="4.140625" customWidth="1"/>
    <col min="9" max="9" width="2.28515625" customWidth="1"/>
    <col min="10" max="10" width="28.5703125" customWidth="1"/>
    <col min="11" max="11" width="17.140625" customWidth="1"/>
    <col min="12" max="15" width="13" customWidth="1"/>
    <col min="16" max="16" width="2.28515625" customWidth="1"/>
    <col min="17" max="17" width="27.5703125" customWidth="1"/>
    <col min="18" max="18" width="17.140625" customWidth="1"/>
    <col min="19" max="22" width="13" customWidth="1"/>
    <col min="23" max="23" width="2.28515625" customWidth="1"/>
    <col min="24" max="24" width="30.42578125" customWidth="1"/>
    <col min="25" max="25" width="21" customWidth="1"/>
    <col min="26" max="29" width="13" customWidth="1"/>
    <col min="30" max="30" width="2.28515625" customWidth="1"/>
    <col min="31" max="31" width="38.140625" customWidth="1"/>
    <col min="32" max="32" width="3.42578125" customWidth="1"/>
    <col min="33" max="36" width="13" customWidth="1"/>
    <col min="37" max="37" width="47.42578125" customWidth="1"/>
    <col min="38" max="38" width="2.28515625" customWidth="1"/>
    <col min="39" max="39" width="32.42578125" customWidth="1"/>
    <col min="40" max="40" width="17.140625" customWidth="1"/>
    <col min="41" max="44" width="13" customWidth="1"/>
    <col min="45" max="45" width="2.28515625" customWidth="1"/>
    <col min="46" max="46" width="28.5703125" customWidth="1"/>
    <col min="47" max="47" width="17.140625" customWidth="1"/>
    <col min="48" max="51" width="13" customWidth="1"/>
    <col min="52" max="52" width="15.85546875" customWidth="1"/>
    <col min="53" max="53" width="2.28515625" customWidth="1"/>
    <col min="54" max="54" width="33.28515625" customWidth="1"/>
    <col min="55" max="55" width="19" customWidth="1"/>
    <col min="56" max="59" width="13" customWidth="1"/>
    <col min="60" max="60" width="28.85546875" customWidth="1"/>
    <col min="61" max="61" width="2.28515625" customWidth="1"/>
    <col min="62" max="62" width="28.5703125" customWidth="1"/>
    <col min="63" max="63" width="17.140625" customWidth="1"/>
    <col min="64" max="67" width="13" customWidth="1"/>
    <col min="68" max="68" width="26.7109375" customWidth="1"/>
    <col min="69" max="69" width="2.28515625" customWidth="1"/>
    <col min="70" max="70" width="36.140625" customWidth="1"/>
    <col min="71" max="71" width="8.5703125" customWidth="1"/>
    <col min="72" max="75" width="13" customWidth="1"/>
    <col min="76" max="76" width="2.28515625" customWidth="1"/>
    <col min="77" max="77" width="36.140625" customWidth="1"/>
    <col min="78" max="78" width="17.140625" customWidth="1"/>
    <col min="79" max="82" width="13" customWidth="1"/>
    <col min="83" max="83" width="2.28515625" customWidth="1"/>
    <col min="84" max="84" width="38.140625" customWidth="1"/>
    <col min="85" max="85" width="13.28515625" customWidth="1"/>
    <col min="86" max="89" width="13" customWidth="1"/>
    <col min="90" max="90" width="20.7109375" customWidth="1"/>
  </cols>
  <sheetData>
    <row r="1" spans="1:90" ht="36" customHeight="1" thickBot="1" x14ac:dyDescent="0.3">
      <c r="A1" s="1"/>
      <c r="B1" s="1"/>
      <c r="C1" s="1" t="s">
        <v>0</v>
      </c>
      <c r="D1" s="1" t="s">
        <v>1</v>
      </c>
      <c r="E1" s="1425" t="s">
        <v>2</v>
      </c>
      <c r="F1" s="1402" t="s">
        <v>2096</v>
      </c>
      <c r="G1" s="3"/>
      <c r="H1" s="3"/>
      <c r="I1" s="4"/>
      <c r="J1" s="1" t="s">
        <v>3</v>
      </c>
      <c r="K1" s="1"/>
      <c r="L1" s="1" t="s">
        <v>0</v>
      </c>
      <c r="M1" s="1" t="s">
        <v>1</v>
      </c>
      <c r="N1" s="1425" t="s">
        <v>2</v>
      </c>
      <c r="O1" s="1426" t="s">
        <v>2096</v>
      </c>
      <c r="P1" s="4"/>
      <c r="Q1" s="1" t="s">
        <v>4</v>
      </c>
      <c r="R1" s="1"/>
      <c r="S1" s="1" t="s">
        <v>0</v>
      </c>
      <c r="T1" s="1" t="s">
        <v>1</v>
      </c>
      <c r="U1" s="1425" t="s">
        <v>2</v>
      </c>
      <c r="V1" s="1426" t="s">
        <v>2096</v>
      </c>
      <c r="W1" s="4"/>
      <c r="X1" s="1" t="s">
        <v>5</v>
      </c>
      <c r="Y1" s="1"/>
      <c r="Z1" s="1" t="s">
        <v>0</v>
      </c>
      <c r="AA1" s="1" t="s">
        <v>1</v>
      </c>
      <c r="AB1" s="1425" t="s">
        <v>2</v>
      </c>
      <c r="AC1" s="1426" t="s">
        <v>2096</v>
      </c>
      <c r="AD1" s="4"/>
      <c r="AE1" s="1" t="s">
        <v>8</v>
      </c>
      <c r="AF1" s="1"/>
      <c r="AG1" s="1" t="s">
        <v>0</v>
      </c>
      <c r="AH1" s="1" t="s">
        <v>1</v>
      </c>
      <c r="AI1" s="1425" t="s">
        <v>2</v>
      </c>
      <c r="AJ1" s="1426" t="s">
        <v>2096</v>
      </c>
      <c r="AK1" s="1" t="s">
        <v>7</v>
      </c>
      <c r="AL1" s="4"/>
      <c r="AM1" s="1" t="s">
        <v>10</v>
      </c>
      <c r="AN1" s="1"/>
      <c r="AO1" s="1" t="s">
        <v>0</v>
      </c>
      <c r="AP1" s="1" t="s">
        <v>1</v>
      </c>
      <c r="AQ1" s="1425" t="s">
        <v>2</v>
      </c>
      <c r="AR1" s="1426" t="s">
        <v>2096</v>
      </c>
      <c r="AS1" s="4"/>
      <c r="AT1" s="1" t="s">
        <v>12</v>
      </c>
      <c r="AU1" s="1"/>
      <c r="AV1" s="1" t="s">
        <v>0</v>
      </c>
      <c r="AW1" s="1" t="s">
        <v>1</v>
      </c>
      <c r="AX1" s="2" t="s">
        <v>2</v>
      </c>
      <c r="AY1" s="1401" t="s">
        <v>2096</v>
      </c>
      <c r="AZ1" s="1" t="s">
        <v>7</v>
      </c>
      <c r="BA1" s="4"/>
      <c r="BB1" s="1" t="s">
        <v>13</v>
      </c>
      <c r="BC1" s="1"/>
      <c r="BD1" s="1" t="s">
        <v>0</v>
      </c>
      <c r="BE1" s="1" t="s">
        <v>1</v>
      </c>
      <c r="BF1" s="2" t="s">
        <v>2</v>
      </c>
      <c r="BG1" s="1401" t="s">
        <v>2096</v>
      </c>
      <c r="BH1" s="1" t="s">
        <v>7</v>
      </c>
      <c r="BI1" s="4"/>
      <c r="BJ1" s="1" t="s">
        <v>15</v>
      </c>
      <c r="BK1" s="1"/>
      <c r="BL1" s="1" t="s">
        <v>0</v>
      </c>
      <c r="BM1" s="1" t="s">
        <v>1</v>
      </c>
      <c r="BN1" s="2" t="s">
        <v>2</v>
      </c>
      <c r="BO1" s="1401" t="s">
        <v>2096</v>
      </c>
      <c r="BP1" s="1" t="s">
        <v>7</v>
      </c>
      <c r="BQ1" s="4"/>
      <c r="BR1" s="1" t="s">
        <v>17</v>
      </c>
      <c r="BS1" s="1"/>
      <c r="BT1" s="1" t="s">
        <v>0</v>
      </c>
      <c r="BU1" s="1" t="s">
        <v>1</v>
      </c>
      <c r="BV1" s="1425" t="s">
        <v>2</v>
      </c>
      <c r="BW1" s="1426" t="s">
        <v>2096</v>
      </c>
      <c r="BX1" s="4"/>
      <c r="BY1" s="1" t="s">
        <v>20</v>
      </c>
      <c r="BZ1" s="1"/>
      <c r="CA1" s="1" t="s">
        <v>0</v>
      </c>
      <c r="CB1" s="1" t="s">
        <v>1</v>
      </c>
      <c r="CC1" s="1425" t="s">
        <v>2</v>
      </c>
      <c r="CD1" s="1426" t="s">
        <v>2096</v>
      </c>
      <c r="CE1" s="4"/>
      <c r="CF1" s="1" t="s">
        <v>22</v>
      </c>
      <c r="CG1" s="1" t="s">
        <v>19</v>
      </c>
      <c r="CH1" s="1" t="s">
        <v>0</v>
      </c>
      <c r="CI1" s="1" t="s">
        <v>1</v>
      </c>
      <c r="CJ1" s="2" t="s">
        <v>2</v>
      </c>
      <c r="CK1" s="1401" t="s">
        <v>2096</v>
      </c>
      <c r="CL1" s="1" t="s">
        <v>23</v>
      </c>
    </row>
    <row r="2" spans="1:90" ht="15.75" thickTop="1" x14ac:dyDescent="0.25">
      <c r="A2" s="20" t="s">
        <v>25</v>
      </c>
      <c r="B2" s="23" t="s">
        <v>27</v>
      </c>
      <c r="C2" s="32">
        <v>88</v>
      </c>
      <c r="D2" s="32">
        <f t="array" ref="D2">IF($A2="","",IF(TRIM(INDEX('Part 1'!$F$3:$CZ$3,1,ROW()-1))=TRIM($A2),INDEX('Part 1'!$F$386:$CZ$386,1,ROW()-1),"CHECK"))</f>
        <v>100</v>
      </c>
      <c r="E2" s="52">
        <f t="shared" ref="E2:E92" si="0">IF(OR($A2="",$D2="CHECK",$D2=""),"",$C2-$D2)</f>
        <v>-12</v>
      </c>
      <c r="F2" cm="1">
        <f t="array" ref="F2">IF($A2="","",IF(TRIM(INDEX('Part 1'!$F$3:$CZ$3,1,ROW()-1))=TRIM($A2),INDEX('Part 1'!$F$38:$CZ$38,1,ROW()-1),"CHECK"))</f>
        <v>100</v>
      </c>
      <c r="G2" s="54"/>
      <c r="H2" s="54"/>
      <c r="I2" s="55"/>
      <c r="J2" s="20" t="s">
        <v>56</v>
      </c>
      <c r="K2" s="23" t="s">
        <v>57</v>
      </c>
      <c r="L2" s="32">
        <v>715</v>
      </c>
      <c r="M2" s="32">
        <f t="array" ref="M2">IF($J2="","",IF(TRIM(INDEX('Part 1'!$CS$3:$EQ$3,1,ROW()-1))=TRIM($J2),INDEX('Part 1'!$CS$386:$EQ$386,1,ROW()-1),"CHECK"))</f>
        <v>702</v>
      </c>
      <c r="N2" s="52">
        <f t="shared" ref="N2:N52" si="1">IF(OR($J2="",$M2="CHECK",$M2=""),"",$L2-$M2)</f>
        <v>13</v>
      </c>
      <c r="O2" cm="1">
        <f t="array" ref="O2">IF($J2="","",IF(TRIM(INDEX('Part 1'!$CS$3:$EQ$3,1,ROW()-1))=TRIM($J2),INDEX('Part 1'!$CS$38:$EQ$38,1,ROW()-1),"CHECK"))</f>
        <v>1008</v>
      </c>
      <c r="P2" s="55"/>
      <c r="Q2" s="20" t="s">
        <v>62</v>
      </c>
      <c r="R2" s="23" t="s">
        <v>63</v>
      </c>
      <c r="S2" s="32">
        <v>325</v>
      </c>
      <c r="T2" s="32">
        <f t="array" ref="T2">IF($Q2="","",IF(TRIM(INDEX('Part 1'!$GD$3:$HB$3,1,ROW()-1))=TRIM($Q2),INDEX('Part 1'!$GD$386:$HB$386,1,ROW()-1),"CHECK"))</f>
        <v>325</v>
      </c>
      <c r="U2" s="52">
        <f t="shared" ref="U2:U26" si="2">IF(OR($Q2="",$T2="CHECK",$T2=""),"",$S2-$T2)</f>
        <v>0</v>
      </c>
      <c r="V2" cm="1">
        <f t="array" ref="V2">IF($Q2="","",IF(TRIM(INDEX('Part 1'!$GD$3:$HB$3,1,ROW()-1))=TRIM($Q2),INDEX('Part 1'!$GD$38:$HB$38,1,ROW()-1),"CHECK"))</f>
        <v>750</v>
      </c>
      <c r="W2" s="55"/>
      <c r="X2" s="20" t="s">
        <v>73</v>
      </c>
      <c r="Y2" s="23"/>
      <c r="Z2" s="32">
        <v>2</v>
      </c>
      <c r="AA2" s="32">
        <f t="array" ref="AA2">IF($X2="","",IF(TRIM(INDEX('Part 1'!$FG$3:$GC$3,1,ROW()-1))=TRIM($X2),INDEX('Part 1'!$FG$386:$GC$386,1,ROW()-1),"CHECK"))</f>
        <v>2</v>
      </c>
      <c r="AB2" s="104">
        <f t="shared" ref="AB2:AB24" si="3">IF(OR($X2="",$AA2="CHECK",$AA2=""),"",$Z2-$AA2)</f>
        <v>0</v>
      </c>
      <c r="AC2" cm="1">
        <f t="array" ref="AC2">IF($X2="","",IF(TRIM(INDEX('Part 1'!$FG$3:$GC$3,1,ROW()-1))=TRIM($X2),INDEX('Part 1'!$FG$38:$GC$38,1,ROW()-1),"CHECK"))</f>
        <v>0</v>
      </c>
      <c r="AD2" s="55"/>
      <c r="AE2" s="20" t="s">
        <v>83</v>
      </c>
      <c r="AF2" s="23"/>
      <c r="AG2" s="32">
        <v>155</v>
      </c>
      <c r="AH2" s="32">
        <f t="array" ref="AH2">IF($AE2="","",IF(TRIM(INDEX('Part 1'!$ER$3:$FF$3,1,ROW()-1))=TRIM($AE2),INDEX('Part 1'!$ER$386:$FF$386,1,ROW()-1),"CHECK"))</f>
        <v>155</v>
      </c>
      <c r="AI2" s="104">
        <f t="shared" ref="AI2:AI16" si="4">IF(OR($AE2="",$AH2="CHECK",$AH2=""),"",ROUND($AG2-$AH2,2))</f>
        <v>0</v>
      </c>
      <c r="AJ2" cm="1">
        <f t="array" ref="AJ2">IF($AE2="","",IF(TRIM(INDEX('Part 1'!$ER$3:$FF$3,1,ROW()-1))=TRIM($AE2),INDEX('Part 1'!$ER$38:$FF$38,1,ROW()-1),"CHECK"))</f>
        <v>155</v>
      </c>
      <c r="AK2" s="105" t="s">
        <v>91</v>
      </c>
      <c r="AL2" s="55"/>
      <c r="AM2" s="131" t="s">
        <v>92</v>
      </c>
      <c r="AN2" s="23" t="s">
        <v>94</v>
      </c>
      <c r="AO2" s="32">
        <v>0</v>
      </c>
      <c r="AP2" s="32">
        <f t="array" ref="AP2">IF($AM2="","",IF(TRIM(INDEX('Part 1'!$HC$3:$HT$3,1,ROW()-1))=TRIM($AM2),INDEX('Part 1'!$HC$386:$HT$386,1,ROW()-1),"CHECK"))</f>
        <v>0</v>
      </c>
      <c r="AQ2" s="104">
        <f t="shared" ref="AQ2:AQ19" si="5">IF(OR($AM2="",$AP2="CHECK",$AP2=""),"",ROUND($AO2-$AP2,2))</f>
        <v>0</v>
      </c>
      <c r="AR2" cm="1">
        <f t="array" ref="AR2">IF($AM2="","",IF(TRIM(INDEX('Part 1'!$HC$3:$HT$3,1,ROW()-1))=TRIM($AM2),INDEX('Part 1'!$HC$38:$HT$38,1,ROW()-1),"CHECK"))</f>
        <v>0</v>
      </c>
      <c r="AS2" s="55"/>
      <c r="AT2" s="20" t="s">
        <v>103</v>
      </c>
      <c r="AU2" s="23" t="s">
        <v>104</v>
      </c>
      <c r="AV2" s="32">
        <v>1020</v>
      </c>
      <c r="AW2" s="32">
        <f t="array" ref="AW2">IF($AT2="","",IF(TRIM(INDEX('Part 1'!$HU$3:$IC$3,1,ROW()-1))=TRIM($AT2),INDEX('Part 1'!$HU$386:$IC$386,1,ROW()-1),"CHECK"))</f>
        <v>1030</v>
      </c>
      <c r="AX2" s="104">
        <f t="shared" ref="AX2:AX10" si="6">IF(OR($AT2="",$AW2="CHECK",$AW2=""),"",ROUND($AV2-$AW2,2))</f>
        <v>-10</v>
      </c>
      <c r="AY2" cm="1">
        <f t="array" ref="AY2">IF($AT2="","",IF(TRIM(INDEX('Part 1'!$HU$3:$IC$3,1,ROW()-1))=TRIM($AT2),INDEX('Part 1'!$HU$38:$IC$38,1,ROW()-1),"CHECK"))</f>
        <v>2000</v>
      </c>
      <c r="AZ2" s="105" t="s">
        <v>103</v>
      </c>
      <c r="BA2" s="55"/>
      <c r="BB2" s="20" t="s">
        <v>115</v>
      </c>
      <c r="BC2" s="23" t="s">
        <v>116</v>
      </c>
      <c r="BD2" s="32">
        <v>50</v>
      </c>
      <c r="BE2" s="32">
        <f t="array" ref="BE2">IF($BB2="","",IF(TRIM(INDEX('Part 1'!$ID$3:$IP$3,1,ROW()-1))=TRIM($BB2),INDEX('Part 1'!$ID$386:$IP$386,1,ROW()-1),"CHECK"))</f>
        <v>50</v>
      </c>
      <c r="BF2" s="104">
        <f t="shared" ref="BF2:BF14" si="7">IF(OR($BB2="",$BE2="CHECK",$BE2=""),"",ROUND($BD2-$BE2,2))</f>
        <v>0</v>
      </c>
      <c r="BG2" cm="1">
        <f t="array" ref="BG2">IF($BB2="","",IF(TRIM(INDEX('Part 1'!$ID$3:$IP$3,1,ROW()-1))=TRIM($BB2),INDEX('Part 1'!$ID$38:$IP$38,1,ROW()-1),"CHECK"))</f>
        <v>200</v>
      </c>
      <c r="BH2" s="105" t="s">
        <v>115</v>
      </c>
      <c r="BI2" s="55"/>
      <c r="BJ2" s="20" t="s">
        <v>118</v>
      </c>
      <c r="BK2" s="23" t="s">
        <v>119</v>
      </c>
      <c r="BL2" s="32">
        <v>70</v>
      </c>
      <c r="BM2" s="32">
        <f t="array" ref="BM2">IF($BJ2="","",IF(TRIM(INDEX('Part 2'!$F$3:$AS$3,1,ROW()-1))=TRIM($BJ2),INDEX('Part 2'!$F$243:$AS$243,1,ROW()-1),"CHECK"))</f>
        <v>70</v>
      </c>
      <c r="BN2" s="104">
        <f t="shared" ref="BN2:BN41" si="8">IF(OR($BJ2="",$BM2="CHECK",$BM2=""),"",ROUND($BL2-$BM2,2))</f>
        <v>0</v>
      </c>
      <c r="BO2" cm="1">
        <f t="array" ref="BO2">IF($BJ2="","",IF(TRIM(INDEX('Part 2'!$F$3:$AS$3,1,ROW()-1))=TRIM($BJ2),INDEX('Part 2'!$F$33:$AS$33,1,ROW()-1),"CHECK"))</f>
        <v>70</v>
      </c>
      <c r="BP2" s="105" t="s">
        <v>118</v>
      </c>
      <c r="BQ2" s="55"/>
      <c r="BR2" s="155" t="s">
        <v>125</v>
      </c>
      <c r="BS2" s="23" t="s">
        <v>131</v>
      </c>
      <c r="BT2" s="32">
        <v>100</v>
      </c>
      <c r="BU2" s="32">
        <f>IF(TRIM('Part 2'!$AT$3&amp;" "&amp;'Part 2'!$AT$4)=TRIM($BR2),'Part 2'!$AT$243,"CHECK")</f>
        <v>100</v>
      </c>
      <c r="BV2" s="104">
        <f t="shared" ref="BV2:BV20" si="9">IF(OR($BR2="",$BU2="CHECK"),"",ROUND($BT2-$BU2,2))</f>
        <v>0</v>
      </c>
      <c r="BW2">
        <f>IF(TRIM('Part 2'!$AT$3&amp;" "&amp;'Part 2'!$AT$4)=TRIM($BR2),'Part 2'!$AT$33,"CHECK")</f>
        <v>100</v>
      </c>
      <c r="BX2" s="55"/>
      <c r="BY2" s="155" t="s">
        <v>197</v>
      </c>
      <c r="BZ2" s="23" t="s">
        <v>201</v>
      </c>
      <c r="CA2" s="32">
        <v>60</v>
      </c>
      <c r="CB2" s="32">
        <f t="array" ref="CB2">IF($BY2="","",IF(TRIM(INDEX('Part 2'!$BJ$3:$CZ$3,1,ROW()-1))=TRIM($BZ2),INDEX('Part 2'!$BJ$243:$CZ$243,1,ROW()-1),"CHECK"))</f>
        <v>60</v>
      </c>
      <c r="CC2" s="104">
        <f t="shared" ref="CC2:CC44" si="10">IF(OR($BY2="",$CB2="CHECK"),"",ROUND($CA2-$CB2,2))</f>
        <v>0</v>
      </c>
      <c r="CD2" cm="1">
        <f t="array" ref="CD2">IF($BY2="","",IF(TRIM(INDEX('Part 2'!$BJ$3:$CZ$3,1,ROW()-1))=TRIM($BZ2),INDEX('Part 2'!$BJ$33:$CZ$33,1,ROW()-1),"CHECK"))</f>
        <v>60</v>
      </c>
      <c r="CE2" s="55"/>
      <c r="CF2" s="20" t="s">
        <v>278</v>
      </c>
      <c r="CG2" s="23" t="s">
        <v>280</v>
      </c>
      <c r="CH2" s="32">
        <v>7464</v>
      </c>
      <c r="CI2" s="32">
        <f>IF(TRIM('Part 3'!$F$3&amp;" "&amp;'Part 3'!$F$4)=TRIM($CL2),'Part 3'!$F$57,"CHECK")</f>
        <v>7464</v>
      </c>
      <c r="CJ2" s="104">
        <f t="shared" ref="CJ2:CJ7" si="11">IF(OR($CH2="",$CI2="CHECK"),"",ROUND($CH2-$CI2,2))</f>
        <v>0</v>
      </c>
      <c r="CK2">
        <f>IF(TRIM('Part 3'!$F$3&amp;" "&amp;'Part 3'!$F$4)=TRIM($CL2),'Part 3'!$F$16,"CHECK")</f>
        <v>12696</v>
      </c>
      <c r="CL2" s="105" t="s">
        <v>348</v>
      </c>
    </row>
    <row r="3" spans="1:90" x14ac:dyDescent="0.25">
      <c r="A3" s="172" t="s">
        <v>132</v>
      </c>
      <c r="B3" s="174" t="s">
        <v>356</v>
      </c>
      <c r="C3" s="178">
        <v>101</v>
      </c>
      <c r="D3" s="178">
        <f t="array" ref="D3">IF($A3="","",IF(TRIM(INDEX('Part 1'!$F$3:$CZ$3,1,ROW()-1))=TRIM($A3),INDEX('Part 1'!$F$386:$CZ$386,1,ROW()-1),"CHECK"))</f>
        <v>101</v>
      </c>
      <c r="E3" s="179">
        <f t="shared" si="0"/>
        <v>0</v>
      </c>
      <c r="F3" cm="1">
        <f t="array" ref="F3">IF($A3="","",IF(TRIM(INDEX('Part 1'!$F$3:$CZ$3,1,ROW()-1))=TRIM($A3),INDEX('Part 1'!$F$38:$CZ$38,1,ROW()-1),"CHECK"))</f>
        <v>100</v>
      </c>
      <c r="G3" s="54"/>
      <c r="H3" s="54"/>
      <c r="I3" s="55"/>
      <c r="J3" s="172" t="s">
        <v>217</v>
      </c>
      <c r="K3" s="174"/>
      <c r="L3" s="178">
        <v>0</v>
      </c>
      <c r="M3" s="178">
        <f t="array" ref="M3">IF($J3="","",IF(TRIM(INDEX('Part 1'!$CS$3:$EQ$3,1,ROW()-1))=TRIM($J3),INDEX('Part 1'!$CS$386:$EQ$386,1,ROW()-1),"CHECK"))</f>
        <v>0</v>
      </c>
      <c r="N3" s="179">
        <f t="shared" si="1"/>
        <v>0</v>
      </c>
      <c r="O3" cm="1">
        <f t="array" ref="O3">IF($J3="","",IF(TRIM(INDEX('Part 1'!$CS$3:$EQ$3,1,ROW()-1))=TRIM($J3),INDEX('Part 1'!$CS$38:$EQ$38,1,ROW()-1),"CHECK"))</f>
        <v>0</v>
      </c>
      <c r="P3" s="55"/>
      <c r="Q3" s="172" t="s">
        <v>135</v>
      </c>
      <c r="R3" s="174" t="s">
        <v>485</v>
      </c>
      <c r="S3" s="178">
        <v>50</v>
      </c>
      <c r="T3" s="178">
        <f t="array" ref="T3">IF($Q3="","",IF(TRIM(INDEX('Part 1'!$GD$3:$HB$3,1,ROW()-1))=TRIM($Q3),INDEX('Part 1'!$GD$386:$HB$386,1,ROW()-1),"CHECK"))</f>
        <v>50</v>
      </c>
      <c r="U3" s="179">
        <f t="shared" si="2"/>
        <v>0</v>
      </c>
      <c r="V3" cm="1">
        <f t="array" ref="V3">IF($Q3="","",IF(TRIM(INDEX('Part 1'!$GD$3:$HB$3,1,ROW()-1))=TRIM($Q3),INDEX('Part 1'!$GD$38:$HB$38,1,ROW()-1),"CHECK"))</f>
        <v>50</v>
      </c>
      <c r="W3" s="55"/>
      <c r="X3" s="172" t="s">
        <v>283</v>
      </c>
      <c r="Y3" s="174"/>
      <c r="Z3" s="178">
        <v>0</v>
      </c>
      <c r="AA3" s="178">
        <f t="array" ref="AA3">IF($X3="","",IF(TRIM(INDEX('Part 1'!$FG$3:$GC$3,1,ROW()-1))=TRIM($X3),INDEX('Part 1'!$FG$386:$GC$386,1,ROW()-1),"CHECK"))</f>
        <v>0</v>
      </c>
      <c r="AB3" s="197">
        <f t="shared" si="3"/>
        <v>0</v>
      </c>
      <c r="AC3" cm="1">
        <f t="array" ref="AC3">IF($X3="","",IF(TRIM(INDEX('Part 1'!$FG$3:$GC$3,1,ROW()-1))=TRIM($X3),INDEX('Part 1'!$FG$38:$GC$38,1,ROW()-1),"CHECK"))</f>
        <v>0</v>
      </c>
      <c r="AD3" s="55"/>
      <c r="AE3" s="172" t="s">
        <v>269</v>
      </c>
      <c r="AF3" s="174"/>
      <c r="AG3" s="178">
        <v>0</v>
      </c>
      <c r="AH3" s="178">
        <f t="array" ref="AH3">IF($AE3="","",IF(TRIM(INDEX('Part 1'!$ER$3:$FF$3,1,ROW()-1))=TRIM($AE3),INDEX('Part 1'!$ER$386:$FF$386,1,ROW()-1),"CHECK"))</f>
        <v>0</v>
      </c>
      <c r="AI3" s="197">
        <f t="shared" si="4"/>
        <v>0</v>
      </c>
      <c r="AJ3" cm="1">
        <f t="array" ref="AJ3">IF($AE3="","",IF(TRIM(INDEX('Part 1'!$ER$3:$FF$3,1,ROW()-1))=TRIM($AE3),INDEX('Part 1'!$ER$38:$FF$38,1,ROW()-1),"CHECK"))</f>
        <v>0</v>
      </c>
      <c r="AK3" s="198"/>
      <c r="AL3" s="55"/>
      <c r="AM3" s="207" t="s">
        <v>568</v>
      </c>
      <c r="AN3" s="174" t="s">
        <v>510</v>
      </c>
      <c r="AO3" s="178">
        <v>0</v>
      </c>
      <c r="AP3" s="178">
        <f t="array" ref="AP3">IF($AM3="","",IF(TRIM(INDEX('Part 1'!$HC$3:$HT$3,1,ROW()-1))=TRIM($AM3),INDEX('Part 1'!$HC$386:$HT$386,1,ROW()-1),"CHECK"))</f>
        <v>0</v>
      </c>
      <c r="AQ3" s="197">
        <f t="shared" si="5"/>
        <v>0</v>
      </c>
      <c r="AR3" cm="1">
        <f t="array" ref="AR3">IF($AM3="","",IF(TRIM(INDEX('Part 1'!$HC$3:$HT$3,1,ROW()-1))=TRIM($AM3),INDEX('Part 1'!$HC$38:$HT$38,1,ROW()-1),"CHECK"))</f>
        <v>0</v>
      </c>
      <c r="AS3" s="55"/>
      <c r="AT3" s="172" t="s">
        <v>336</v>
      </c>
      <c r="AU3" s="174" t="s">
        <v>525</v>
      </c>
      <c r="AV3" s="178">
        <v>751</v>
      </c>
      <c r="AW3" s="178">
        <f t="array" ref="AW3">IF($AT3="","",IF(TRIM(INDEX('Part 1'!$HU$3:$IC$3,1,ROW()-1))=TRIM($AT3),INDEX('Part 1'!$HU$386:$IC$386,1,ROW()-1),"CHECK"))</f>
        <v>751</v>
      </c>
      <c r="AX3" s="197">
        <f t="shared" si="6"/>
        <v>0</v>
      </c>
      <c r="AY3" cm="1">
        <f t="array" ref="AY3">IF($AT3="","",IF(TRIM(INDEX('Part 1'!$HU$3:$IC$3,1,ROW()-1))=TRIM($AT3),INDEX('Part 1'!$HU$38:$IC$38,1,ROW()-1),"CHECK"))</f>
        <v>2000</v>
      </c>
      <c r="AZ3" s="198" t="s">
        <v>336</v>
      </c>
      <c r="BA3" s="55"/>
      <c r="BB3" s="172" t="s">
        <v>176</v>
      </c>
      <c r="BC3" s="174" t="s">
        <v>531</v>
      </c>
      <c r="BD3" s="178">
        <v>150</v>
      </c>
      <c r="BE3" s="178">
        <f t="array" ref="BE3">IF($BB3="","",IF(TRIM(INDEX('Part 1'!$ID$3:$IP$3,1,ROW()-1))=TRIM($BB3),INDEX('Part 1'!$ID$386:$IP$386,1,ROW()-1),"CHECK"))</f>
        <v>150</v>
      </c>
      <c r="BF3" s="197">
        <f t="shared" si="7"/>
        <v>0</v>
      </c>
      <c r="BG3" cm="1">
        <f t="array" ref="BG3">IF($BB3="","",IF(TRIM(INDEX('Part 1'!$ID$3:$IP$3,1,ROW()-1))=TRIM($BB3),INDEX('Part 1'!$ID$38:$IP$38,1,ROW()-1),"CHECK"))</f>
        <v>200</v>
      </c>
      <c r="BH3" s="198" t="s">
        <v>176</v>
      </c>
      <c r="BI3" s="55"/>
      <c r="BJ3" s="172" t="s">
        <v>135</v>
      </c>
      <c r="BK3" s="174" t="s">
        <v>592</v>
      </c>
      <c r="BL3" s="178">
        <v>32</v>
      </c>
      <c r="BM3" s="178">
        <f t="array" ref="BM3">IF($BJ3="","",IF(TRIM(INDEX('Part 2'!$F$3:$AS$3,1,ROW()-1))=TRIM($BJ3),INDEX('Part 2'!$F$243:$AS$243,1,ROW()-1),"CHECK"))</f>
        <v>32</v>
      </c>
      <c r="BN3" s="197">
        <f t="shared" si="8"/>
        <v>0</v>
      </c>
      <c r="BO3" cm="1">
        <f t="array" ref="BO3">IF($BJ3="","",IF(TRIM(INDEX('Part 2'!$F$3:$AS$3,1,ROW()-1))=TRIM($BJ3),INDEX('Part 2'!$F$33:$AS$33,1,ROW()-1),"CHECK"))</f>
        <v>79</v>
      </c>
      <c r="BP3" s="198" t="s">
        <v>135</v>
      </c>
      <c r="BQ3" s="55"/>
      <c r="BR3" s="226" t="s">
        <v>600</v>
      </c>
      <c r="BS3" s="174" t="s">
        <v>601</v>
      </c>
      <c r="BT3" s="178">
        <v>600</v>
      </c>
      <c r="BU3" s="178">
        <f>IF(TRIM('Part 2'!$AU$3&amp;" "&amp;'Part 2'!$AU$4)=TRIM($BR3),'Part 2'!$AU$243,"CHECK")</f>
        <v>566</v>
      </c>
      <c r="BV3" s="197">
        <f t="shared" si="9"/>
        <v>34</v>
      </c>
      <c r="BW3">
        <f>IF(TRIM('Part 2'!$AU$3&amp;" "&amp;'Part 2'!$AU$4)=TRIM($BR3),'Part 2'!$AU$33,"CHECK")</f>
        <v>600</v>
      </c>
      <c r="BX3" s="55"/>
      <c r="BY3" s="226" t="s">
        <v>608</v>
      </c>
      <c r="BZ3" s="174" t="s">
        <v>609</v>
      </c>
      <c r="CA3" s="178">
        <v>120</v>
      </c>
      <c r="CB3" s="178">
        <f t="array" ref="CB3">IF($BY3="","",IF(TRIM(INDEX('Part 2'!$BJ$3:$CZ$3,1,ROW()-1))=TRIM($BZ3),INDEX('Part 2'!$BJ$243:$CZ$243,1,ROW()-1),"CHECK"))</f>
        <v>120</v>
      </c>
      <c r="CC3" s="197">
        <f t="shared" si="10"/>
        <v>0</v>
      </c>
      <c r="CD3" cm="1">
        <f t="array" ref="CD3">IF($BY3="","",IF(TRIM(INDEX('Part 2'!$BJ$3:$CZ$3,1,ROW()-1))=TRIM($BZ3),INDEX('Part 2'!$BJ$33:$CZ$33,1,ROW()-1),"CHECK"))</f>
        <v>120</v>
      </c>
      <c r="CE3" s="55"/>
      <c r="CF3" s="172" t="s">
        <v>616</v>
      </c>
      <c r="CG3" s="174" t="s">
        <v>280</v>
      </c>
      <c r="CH3" s="178">
        <v>1704</v>
      </c>
      <c r="CI3" s="178">
        <f>IF(TRIM('Part 3'!$G$3&amp;" "&amp;'Part 3'!$G$4)=TRIM($CL3),'Part 3'!$G$57,"CHECK")</f>
        <v>1704</v>
      </c>
      <c r="CJ3" s="197">
        <f t="shared" si="11"/>
        <v>0</v>
      </c>
      <c r="CK3">
        <f>IF(TRIM('Part 3'!$G$3&amp;" "&amp;'Part 3'!$G$4)=TRIM($CL3),'Part 3'!$G$16,"CHECK")</f>
        <v>1704</v>
      </c>
      <c r="CL3" s="198" t="s">
        <v>617</v>
      </c>
    </row>
    <row r="4" spans="1:90" x14ac:dyDescent="0.25">
      <c r="A4" s="172" t="s">
        <v>133</v>
      </c>
      <c r="B4" s="174"/>
      <c r="C4" s="178">
        <v>0</v>
      </c>
      <c r="D4" s="178">
        <f t="array" ref="D4">IF($A4="","",IF(TRIM(INDEX('Part 1'!$F$3:$CZ$3,1,ROW()-1))=TRIM($A4),INDEX('Part 1'!$F$386:$CZ$386,1,ROW()-1),"CHECK"))</f>
        <v>0</v>
      </c>
      <c r="E4" s="179">
        <f t="shared" si="0"/>
        <v>0</v>
      </c>
      <c r="F4" cm="1">
        <f t="array" ref="F4">IF($A4="","",IF(TRIM(INDEX('Part 1'!$F$3:$CZ$3,1,ROW()-1))=TRIM($A4),INDEX('Part 1'!$F$38:$CZ$38,1,ROW()-1),"CHECK"))</f>
        <v>0</v>
      </c>
      <c r="G4" s="54"/>
      <c r="H4" s="54"/>
      <c r="I4" s="55"/>
      <c r="J4" s="172" t="s">
        <v>219</v>
      </c>
      <c r="K4" s="174" t="s">
        <v>421</v>
      </c>
      <c r="L4" s="178">
        <v>258</v>
      </c>
      <c r="M4" s="178">
        <f t="array" ref="M4">IF($J4="","",IF(TRIM(INDEX('Part 1'!$CS$3:$EQ$3,1,ROW()-1))=TRIM($J4),INDEX('Part 1'!$CS$386:$EQ$386,1,ROW()-1),"CHECK"))</f>
        <v>258</v>
      </c>
      <c r="N4" s="179">
        <f t="shared" si="1"/>
        <v>0</v>
      </c>
      <c r="O4" cm="1">
        <f t="array" ref="O4">IF($J4="","",IF(TRIM(INDEX('Part 1'!$CS$3:$EQ$3,1,ROW()-1))=TRIM($J4),INDEX('Part 1'!$CS$38:$EQ$38,1,ROW()-1),"CHECK"))</f>
        <v>306</v>
      </c>
      <c r="P4" s="55"/>
      <c r="Q4" s="172" t="s">
        <v>300</v>
      </c>
      <c r="R4" s="174" t="s">
        <v>486</v>
      </c>
      <c r="S4" s="178">
        <v>460</v>
      </c>
      <c r="T4" s="178">
        <f t="array" ref="T4">IF($Q4="","",IF(TRIM(INDEX('Part 1'!$GD$3:$HB$3,1,ROW()-1))=TRIM($Q4),INDEX('Part 1'!$GD$386:$HB$386,1,ROW()-1),"CHECK"))</f>
        <v>460</v>
      </c>
      <c r="U4" s="179">
        <f t="shared" si="2"/>
        <v>0</v>
      </c>
      <c r="V4" cm="1">
        <f t="array" ref="V4">IF($Q4="","",IF(TRIM(INDEX('Part 1'!$GD$3:$HB$3,1,ROW()-1))=TRIM($Q4),INDEX('Part 1'!$GD$38:$HB$38,1,ROW()-1),"CHECK"))</f>
        <v>460</v>
      </c>
      <c r="W4" s="55"/>
      <c r="X4" s="172" t="s">
        <v>284</v>
      </c>
      <c r="Y4" s="174" t="s">
        <v>468</v>
      </c>
      <c r="Z4" s="178">
        <v>0</v>
      </c>
      <c r="AA4" s="178">
        <f t="array" ref="AA4">IF($X4="","",IF(TRIM(INDEX('Part 1'!$FG$3:$GC$3,1,ROW()-1))=TRIM($X4),INDEX('Part 1'!$FG$386:$GC$386,1,ROW()-1),"CHECK"))</f>
        <v>0</v>
      </c>
      <c r="AB4" s="197">
        <f t="shared" si="3"/>
        <v>0</v>
      </c>
      <c r="AC4" cm="1">
        <f t="array" ref="AC4">IF($X4="","",IF(TRIM(INDEX('Part 1'!$FG$3:$GC$3,1,ROW()-1))=TRIM($X4),INDEX('Part 1'!$FG$38:$GC$38,1,ROW()-1),"CHECK"))</f>
        <v>800</v>
      </c>
      <c r="AD4" s="55"/>
      <c r="AE4" s="172" t="s">
        <v>270</v>
      </c>
      <c r="AF4" s="174"/>
      <c r="AG4" s="178">
        <v>66</v>
      </c>
      <c r="AH4" s="178">
        <f t="array" ref="AH4">IF($AE4="","",IF(TRIM(INDEX('Part 1'!$ER$3:$FF$3,1,ROW()-1))=TRIM($AE4),INDEX('Part 1'!$ER$386:$FF$386,1,ROW()-1),"CHECK"))</f>
        <v>66</v>
      </c>
      <c r="AI4" s="197">
        <f t="shared" si="4"/>
        <v>0</v>
      </c>
      <c r="AJ4" cm="1">
        <f t="array" ref="AJ4">IF($AE4="","",IF(TRIM(INDEX('Part 1'!$ER$3:$FF$3,1,ROW()-1))=TRIM($AE4),INDEX('Part 1'!$ER$38:$FF$38,1,ROW()-1),"CHECK"))</f>
        <v>66</v>
      </c>
      <c r="AK4" s="198" t="s">
        <v>639</v>
      </c>
      <c r="AL4" s="55"/>
      <c r="AM4" s="172" t="s">
        <v>319</v>
      </c>
      <c r="AN4" s="174" t="s">
        <v>511</v>
      </c>
      <c r="AO4" s="178">
        <v>600</v>
      </c>
      <c r="AP4" s="178">
        <f t="array" ref="AP4">IF($AM4="","",IF(TRIM(INDEX('Part 1'!$HC$3:$HT$3,1,ROW()-1))=TRIM($AM4),INDEX('Part 1'!$HC$386:$HT$386,1,ROW()-1),"CHECK"))</f>
        <v>600</v>
      </c>
      <c r="AQ4" s="197">
        <f t="shared" si="5"/>
        <v>0</v>
      </c>
      <c r="AR4" cm="1">
        <f t="array" ref="AR4">IF($AM4="","",IF(TRIM(INDEX('Part 1'!$HC$3:$HT$3,1,ROW()-1))=TRIM($AM4),INDEX('Part 1'!$HC$38:$HT$38,1,ROW()-1),"CHECK"))</f>
        <v>3000</v>
      </c>
      <c r="AS4" s="55"/>
      <c r="AT4" s="172" t="s">
        <v>337</v>
      </c>
      <c r="AU4" s="174" t="s">
        <v>526</v>
      </c>
      <c r="AV4" s="178">
        <v>635</v>
      </c>
      <c r="AW4" s="178">
        <f t="array" ref="AW4">IF($AT4="","",IF(TRIM(INDEX('Part 1'!$HU$3:$IC$3,1,ROW()-1))=TRIM($AT4),INDEX('Part 1'!$HU$386:$IC$386,1,ROW()-1),"CHECK"))</f>
        <v>635</v>
      </c>
      <c r="AX4" s="197">
        <f t="shared" si="6"/>
        <v>0</v>
      </c>
      <c r="AY4" cm="1">
        <f t="array" ref="AY4">IF($AT4="","",IF(TRIM(INDEX('Part 1'!$HU$3:$IC$3,1,ROW()-1))=TRIM($AT4),INDEX('Part 1'!$HU$38:$IC$38,1,ROW()-1),"CHECK"))</f>
        <v>2000</v>
      </c>
      <c r="AZ4" s="198" t="s">
        <v>337</v>
      </c>
      <c r="BA4" s="55"/>
      <c r="BB4" s="172" t="s">
        <v>345</v>
      </c>
      <c r="BC4" s="174" t="s">
        <v>532</v>
      </c>
      <c r="BD4" s="178">
        <v>0</v>
      </c>
      <c r="BE4" s="178">
        <f t="array" ref="BE4">IF($BB4="","",IF(TRIM(INDEX('Part 1'!$ID$3:$IP$3,1,ROW()-1))=TRIM($BB4),INDEX('Part 1'!$ID$386:$IP$386,1,ROW()-1),"CHECK"))</f>
        <v>0</v>
      </c>
      <c r="BF4" s="197">
        <f t="shared" si="7"/>
        <v>0</v>
      </c>
      <c r="BG4" cm="1">
        <f t="array" ref="BG4">IF($BB4="","",IF(TRIM(INDEX('Part 1'!$ID$3:$IP$3,1,ROW()-1))=TRIM($BB4),INDEX('Part 1'!$ID$38:$IP$38,1,ROW()-1),"CHECK"))</f>
        <v>200</v>
      </c>
      <c r="BH4" s="198" t="s">
        <v>345</v>
      </c>
      <c r="BI4" s="55"/>
      <c r="BJ4" s="172" t="s">
        <v>656</v>
      </c>
      <c r="BK4" s="174" t="s">
        <v>657</v>
      </c>
      <c r="BL4" s="178">
        <v>126</v>
      </c>
      <c r="BM4" s="178">
        <f t="array" ref="BM4">IF($BJ4="","",IF(TRIM(INDEX('Part 2'!$F$3:$AS$3,1,ROW()-1))=TRIM($BJ4),INDEX('Part 2'!$F$243:$AS$243,1,ROW()-1),"CHECK"))</f>
        <v>126</v>
      </c>
      <c r="BN4" s="197">
        <f t="shared" si="8"/>
        <v>0</v>
      </c>
      <c r="BO4" cm="1">
        <f t="array" ref="BO4">IF($BJ4="","",IF(TRIM(INDEX('Part 2'!$F$3:$AS$3,1,ROW()-1))=TRIM($BJ4),INDEX('Part 2'!$F$33:$AS$33,1,ROW()-1),"CHECK"))</f>
        <v>128</v>
      </c>
      <c r="BP4" s="198" t="s">
        <v>656</v>
      </c>
      <c r="BQ4" s="55"/>
      <c r="BR4" s="226" t="s">
        <v>666</v>
      </c>
      <c r="BS4" s="174" t="s">
        <v>667</v>
      </c>
      <c r="BT4" s="178">
        <v>200</v>
      </c>
      <c r="BU4" s="178">
        <f>IF(TRIM('Part 2'!$AV$3&amp;" "&amp;'Part 2'!$AV$4)=TRIM($BR4),'Part 2'!$AV$243,"CHECK")</f>
        <v>234</v>
      </c>
      <c r="BV4" s="197">
        <f t="shared" si="9"/>
        <v>-34</v>
      </c>
      <c r="BW4">
        <f>IF(TRIM('Part 2'!$AV$3&amp;" "&amp;'Part 2'!$AV$4)=TRIM($BR4),'Part 2'!$AV$33,"CHECK")</f>
        <v>200</v>
      </c>
      <c r="BX4" s="55"/>
      <c r="BY4" s="226" t="s">
        <v>672</v>
      </c>
      <c r="BZ4" s="174" t="s">
        <v>673</v>
      </c>
      <c r="CA4" s="178">
        <v>48</v>
      </c>
      <c r="CB4" s="178">
        <f t="array" ref="CB4">IF($BY4="","",IF(TRIM(INDEX('Part 2'!$BJ$3:$CZ$3,1,ROW()-1))=TRIM($BZ4),INDEX('Part 2'!$BJ$243:$CZ$243,1,ROW()-1),"CHECK"))</f>
        <v>48</v>
      </c>
      <c r="CC4" s="197">
        <f t="shared" si="10"/>
        <v>0</v>
      </c>
      <c r="CD4" cm="1">
        <f t="array" ref="CD4">IF($BY4="","",IF(TRIM(INDEX('Part 2'!$BJ$3:$CZ$3,1,ROW()-1))=TRIM($BZ4),INDEX('Part 2'!$BJ$33:$CZ$33,1,ROW()-1),"CHECK"))</f>
        <v>48</v>
      </c>
      <c r="CE4" s="55"/>
      <c r="CF4" s="172" t="s">
        <v>677</v>
      </c>
      <c r="CG4" s="174" t="s">
        <v>678</v>
      </c>
      <c r="CH4" s="178">
        <v>504</v>
      </c>
      <c r="CI4" s="178">
        <f>IF(TRIM('Part 3'!$H$3&amp;" "&amp;'Part 3'!$H$4)=TRIM($CL4),'Part 3'!$H$57,"CHECK")</f>
        <v>504</v>
      </c>
      <c r="CJ4" s="197">
        <f t="shared" si="11"/>
        <v>0</v>
      </c>
      <c r="CK4">
        <f>IF(TRIM('Part 3'!$H$3&amp;" "&amp;'Part 3'!$H$4)=TRIM($CL4),'Part 3'!$H$16,"CHECK")</f>
        <v>504</v>
      </c>
      <c r="CL4" s="198" t="s">
        <v>681</v>
      </c>
    </row>
    <row r="5" spans="1:90" x14ac:dyDescent="0.25">
      <c r="A5" s="172" t="s">
        <v>134</v>
      </c>
      <c r="B5" s="174" t="s">
        <v>357</v>
      </c>
      <c r="C5" s="178">
        <v>150</v>
      </c>
      <c r="D5" s="178">
        <f t="array" ref="D5">IF($A5="","",IF(TRIM(INDEX('Part 1'!$F$3:$CZ$3,1,ROW()-1))=TRIM($A5),INDEX('Part 1'!$F$386:$CZ$386,1,ROW()-1),"CHECK"))</f>
        <v>150</v>
      </c>
      <c r="E5" s="179">
        <f t="shared" si="0"/>
        <v>0</v>
      </c>
      <c r="F5" cm="1">
        <f t="array" ref="F5">IF($A5="","",IF(TRIM(INDEX('Part 1'!$F$3:$CZ$3,1,ROW()-1))=TRIM($A5),INDEX('Part 1'!$F$38:$CZ$38,1,ROW()-1),"CHECK"))</f>
        <v>150</v>
      </c>
      <c r="G5" s="54"/>
      <c r="H5" s="54"/>
      <c r="I5" s="55"/>
      <c r="J5" s="172" t="s">
        <v>133</v>
      </c>
      <c r="K5" s="174" t="s">
        <v>422</v>
      </c>
      <c r="L5" s="178">
        <v>0</v>
      </c>
      <c r="M5" s="178">
        <f t="array" ref="M5">IF($J5="","",IF(TRIM(INDEX('Part 1'!$CS$3:$EQ$3,1,ROW()-1))=TRIM($J5),INDEX('Part 1'!$CS$386:$EQ$386,1,ROW()-1),"CHECK"))</f>
        <v>0</v>
      </c>
      <c r="N5" s="179">
        <f t="shared" si="1"/>
        <v>0</v>
      </c>
      <c r="O5" cm="1">
        <f t="array" ref="O5">IF($J5="","",IF(TRIM(INDEX('Part 1'!$CS$3:$EQ$3,1,ROW()-1))=TRIM($J5),INDEX('Part 1'!$CS$38:$EQ$38,1,ROW()-1),"CHECK"))</f>
        <v>0</v>
      </c>
      <c r="P5" s="55"/>
      <c r="Q5" s="172" t="s">
        <v>301</v>
      </c>
      <c r="R5" s="174" t="s">
        <v>487</v>
      </c>
      <c r="S5" s="178">
        <v>20</v>
      </c>
      <c r="T5" s="178">
        <f t="array" ref="T5">IF($Q5="","",IF(TRIM(INDEX('Part 1'!$GD$3:$HB$3,1,ROW()-1))=TRIM($Q5),INDEX('Part 1'!$GD$386:$HB$386,1,ROW()-1),"CHECK"))</f>
        <v>20</v>
      </c>
      <c r="U5" s="179">
        <f t="shared" si="2"/>
        <v>0</v>
      </c>
      <c r="V5" cm="1">
        <f t="array" ref="V5">IF($Q5="","",IF(TRIM(INDEX('Part 1'!$GD$3:$HB$3,1,ROW()-1))=TRIM($Q5),INDEX('Part 1'!$GD$38:$HB$38,1,ROW()-1),"CHECK"))</f>
        <v>0</v>
      </c>
      <c r="W5" s="55"/>
      <c r="X5" s="172" t="s">
        <v>285</v>
      </c>
      <c r="Y5" s="174" t="s">
        <v>469</v>
      </c>
      <c r="Z5" s="178">
        <v>149</v>
      </c>
      <c r="AA5" s="178">
        <f t="array" ref="AA5">IF($X5="","",IF(TRIM(INDEX('Part 1'!$FG$3:$GC$3,1,ROW()-1))=TRIM($X5),INDEX('Part 1'!$FG$386:$GC$386,1,ROW()-1),"CHECK"))</f>
        <v>149</v>
      </c>
      <c r="AB5" s="197">
        <f t="shared" si="3"/>
        <v>0</v>
      </c>
      <c r="AC5" cm="1">
        <f t="array" ref="AC5">IF($X5="","",IF(TRIM(INDEX('Part 1'!$FG$3:$GC$3,1,ROW()-1))=TRIM($X5),INDEX('Part 1'!$FG$38:$GC$38,1,ROW()-1),"CHECK"))</f>
        <v>1000</v>
      </c>
      <c r="AD5" s="55"/>
      <c r="AE5" s="172" t="s">
        <v>271</v>
      </c>
      <c r="AF5" s="174"/>
      <c r="AG5" s="178">
        <v>550</v>
      </c>
      <c r="AH5" s="178">
        <f t="array" ref="AH5">IF($AE5="","",IF(TRIM(INDEX('Part 1'!$ER$3:$FF$3,1,ROW()-1))=TRIM($AE5),INDEX('Part 1'!$ER$386:$FF$386,1,ROW()-1),"CHECK"))</f>
        <v>550</v>
      </c>
      <c r="AI5" s="197">
        <f t="shared" si="4"/>
        <v>0</v>
      </c>
      <c r="AJ5" cm="1">
        <f t="array" ref="AJ5">IF($AE5="","",IF(TRIM(INDEX('Part 1'!$ER$3:$FF$3,1,ROW()-1))=TRIM($AE5),INDEX('Part 1'!$ER$38:$FF$38,1,ROW()-1),"CHECK"))</f>
        <v>550</v>
      </c>
      <c r="AK5" s="198" t="s">
        <v>710</v>
      </c>
      <c r="AL5" s="55"/>
      <c r="AM5" s="172" t="s">
        <v>320</v>
      </c>
      <c r="AN5" s="174" t="s">
        <v>94</v>
      </c>
      <c r="AO5" s="178">
        <v>2250</v>
      </c>
      <c r="AP5" s="178">
        <f t="array" ref="AP5">IF($AM5="","",IF(TRIM(INDEX('Part 1'!$HC$3:$HT$3,1,ROW()-1))=TRIM($AM5),INDEX('Part 1'!$HC$386:$HT$386,1,ROW()-1),"CHECK"))</f>
        <v>1950</v>
      </c>
      <c r="AQ5" s="197">
        <f t="shared" si="5"/>
        <v>300</v>
      </c>
      <c r="AR5" cm="1">
        <f t="array" ref="AR5">IF($AM5="","",IF(TRIM(INDEX('Part 1'!$HC$3:$HT$3,1,ROW()-1))=TRIM($AM5),INDEX('Part 1'!$HC$38:$HT$38,1,ROW()-1),"CHECK"))</f>
        <v>3000</v>
      </c>
      <c r="AS5" s="55"/>
      <c r="AT5" s="172" t="s">
        <v>338</v>
      </c>
      <c r="AU5" s="174" t="s">
        <v>527</v>
      </c>
      <c r="AV5" s="178">
        <v>985</v>
      </c>
      <c r="AW5" s="178">
        <f t="array" ref="AW5">IF($AT5="","",IF(TRIM(INDEX('Part 1'!$HU$3:$IC$3,1,ROW()-1))=TRIM($AT5),INDEX('Part 1'!$HU$386:$IC$386,1,ROW()-1),"CHECK"))</f>
        <v>985</v>
      </c>
      <c r="AX5" s="197">
        <f t="shared" si="6"/>
        <v>0</v>
      </c>
      <c r="AY5" cm="1">
        <f t="array" ref="AY5">IF($AT5="","",IF(TRIM(INDEX('Part 1'!$HU$3:$IC$3,1,ROW()-1))=TRIM($AT5),INDEX('Part 1'!$HU$38:$IC$38,1,ROW()-1),"CHECK"))</f>
        <v>2000</v>
      </c>
      <c r="AZ5" s="198" t="s">
        <v>338</v>
      </c>
      <c r="BA5" s="55"/>
      <c r="BB5" s="172" t="s">
        <v>346</v>
      </c>
      <c r="BC5" s="174" t="s">
        <v>533</v>
      </c>
      <c r="BD5" s="178">
        <v>200</v>
      </c>
      <c r="BE5" s="178">
        <f t="array" ref="BE5">IF($BB5="","",IF(TRIM(INDEX('Part 1'!$ID$3:$IP$3,1,ROW()-1))=TRIM($BB5),INDEX('Part 1'!$ID$386:$IP$386,1,ROW()-1),"CHECK"))</f>
        <v>200</v>
      </c>
      <c r="BF5" s="197">
        <f t="shared" si="7"/>
        <v>0</v>
      </c>
      <c r="BG5" cm="1">
        <f t="array" ref="BG5">IF($BB5="","",IF(TRIM(INDEX('Part 1'!$ID$3:$IP$3,1,ROW()-1))=TRIM($BB5),INDEX('Part 1'!$ID$38:$IP$38,1,ROW()-1),"CHECK"))</f>
        <v>200</v>
      </c>
      <c r="BH5" s="198" t="s">
        <v>346</v>
      </c>
      <c r="BI5" s="55"/>
      <c r="BJ5" s="172" t="s">
        <v>722</v>
      </c>
      <c r="BK5" s="174" t="s">
        <v>723</v>
      </c>
      <c r="BL5" s="178">
        <v>24</v>
      </c>
      <c r="BM5" s="178">
        <f t="array" ref="BM5">IF($BJ5="","",IF(TRIM(INDEX('Part 2'!$F$3:$AS$3,1,ROW()-1))=TRIM($BJ5),INDEX('Part 2'!$F$243:$AS$243,1,ROW()-1),"CHECK"))</f>
        <v>24</v>
      </c>
      <c r="BN5" s="197">
        <f t="shared" si="8"/>
        <v>0</v>
      </c>
      <c r="BO5" cm="1">
        <f t="array" ref="BO5">IF($BJ5="","",IF(TRIM(INDEX('Part 2'!$F$3:$AS$3,1,ROW()-1))=TRIM($BJ5),INDEX('Part 2'!$F$33:$AS$33,1,ROW()-1),"CHECK"))</f>
        <v>58</v>
      </c>
      <c r="BP5" s="198" t="s">
        <v>722</v>
      </c>
      <c r="BQ5" s="55"/>
      <c r="BR5" s="226" t="s">
        <v>730</v>
      </c>
      <c r="BS5" s="174" t="s">
        <v>731</v>
      </c>
      <c r="BT5" s="178">
        <v>110</v>
      </c>
      <c r="BU5" s="178">
        <f>IF(TRIM('Part 2'!$AW$3&amp;" "&amp;'Part 2'!$AW$4)=TRIM($BR5),'Part 2'!$AW$243,"CHECK")</f>
        <v>100</v>
      </c>
      <c r="BV5" s="197">
        <f t="shared" si="9"/>
        <v>10</v>
      </c>
      <c r="BW5">
        <f>IF(TRIM('Part 2'!$AW$3&amp;" "&amp;'Part 2'!$AW$4)=TRIM($BR5),'Part 2'!$AW$33,"CHECK")</f>
        <v>100</v>
      </c>
      <c r="BX5" s="55"/>
      <c r="BY5" s="226" t="s">
        <v>733</v>
      </c>
      <c r="BZ5" s="174" t="s">
        <v>734</v>
      </c>
      <c r="CA5" s="178">
        <v>60</v>
      </c>
      <c r="CB5" s="178">
        <f t="array" ref="CB5">IF($BY5="","",IF(TRIM(INDEX('Part 2'!$BJ$3:$CZ$3,1,ROW()-1))=TRIM($BZ5),INDEX('Part 2'!$BJ$243:$CZ$243,1,ROW()-1),"CHECK"))</f>
        <v>60</v>
      </c>
      <c r="CC5" s="197">
        <f t="shared" si="10"/>
        <v>0</v>
      </c>
      <c r="CD5" cm="1">
        <f t="array" ref="CD5">IF($BY5="","",IF(TRIM(INDEX('Part 2'!$BJ$3:$CZ$3,1,ROW()-1))=TRIM($BZ5),INDEX('Part 2'!$BJ$33:$CZ$33,1,ROW()-1),"CHECK"))</f>
        <v>60</v>
      </c>
      <c r="CE5" s="55"/>
      <c r="CF5" s="172" t="s">
        <v>738</v>
      </c>
      <c r="CG5" s="174" t="s">
        <v>739</v>
      </c>
      <c r="CH5" s="178">
        <v>30</v>
      </c>
      <c r="CI5" s="178">
        <f>IF(TRIM('Part 3'!$I$3&amp;" "&amp;'Part 3'!$I$4)=TRIM($CL5),'Part 3'!$I$57,"CHECK")</f>
        <v>20</v>
      </c>
      <c r="CJ5" s="197">
        <f t="shared" si="11"/>
        <v>10</v>
      </c>
      <c r="CK5">
        <f>IF(TRIM('Part 3'!$I$3&amp;" "&amp;'Part 3'!$I$4)=TRIM($CL5),'Part 3'!$I$16,"CHECK")</f>
        <v>30</v>
      </c>
      <c r="CL5" s="198" t="s">
        <v>742</v>
      </c>
    </row>
    <row r="6" spans="1:90" ht="27" x14ac:dyDescent="0.25">
      <c r="A6" s="172" t="s">
        <v>135</v>
      </c>
      <c r="B6" s="174" t="s">
        <v>358</v>
      </c>
      <c r="C6" s="178">
        <v>67</v>
      </c>
      <c r="D6" s="178">
        <f t="array" ref="D6">IF($A6="","",IF(TRIM(INDEX('Part 1'!$F$3:$CZ$3,1,ROW()-1))=TRIM($A6),INDEX('Part 1'!$F$386:$CZ$386,1,ROW()-1),"CHECK"))</f>
        <v>65</v>
      </c>
      <c r="E6" s="179">
        <f t="shared" si="0"/>
        <v>2</v>
      </c>
      <c r="F6" cm="1">
        <f t="array" ref="F6">IF($A6="","",IF(TRIM(INDEX('Part 1'!$F$3:$CZ$3,1,ROW()-1))=TRIM($A6),INDEX('Part 1'!$F$38:$CZ$38,1,ROW()-1),"CHECK"))</f>
        <v>100</v>
      </c>
      <c r="G6" s="54"/>
      <c r="H6" s="54"/>
      <c r="I6" s="55"/>
      <c r="J6" s="172" t="s">
        <v>221</v>
      </c>
      <c r="K6" s="174" t="s">
        <v>423</v>
      </c>
      <c r="L6" s="178">
        <v>52</v>
      </c>
      <c r="M6" s="178">
        <f t="array" ref="M6">IF($J6="","",IF(TRIM(INDEX('Part 1'!$CS$3:$EQ$3,1,ROW()-1))=TRIM($J6),INDEX('Part 1'!$CS$386:$EQ$386,1,ROW()-1),"CHECK"))</f>
        <v>52</v>
      </c>
      <c r="N6" s="179">
        <f t="shared" si="1"/>
        <v>0</v>
      </c>
      <c r="O6" cm="1">
        <f t="array" ref="O6">IF($J6="","",IF(TRIM(INDEX('Part 1'!$CS$3:$EQ$3,1,ROW()-1))=TRIM($J6),INDEX('Part 1'!$CS$38:$EQ$38,1,ROW()-1),"CHECK"))</f>
        <v>84</v>
      </c>
      <c r="P6" s="55"/>
      <c r="Q6" s="172" t="s">
        <v>302</v>
      </c>
      <c r="R6" s="174"/>
      <c r="S6" s="178">
        <v>199</v>
      </c>
      <c r="T6" s="178">
        <f t="array" ref="T6">IF($Q6="","",IF(TRIM(INDEX('Part 1'!$GD$3:$HB$3,1,ROW()-1))=TRIM($Q6),INDEX('Part 1'!$GD$386:$HB$386,1,ROW()-1),"CHECK"))</f>
        <v>200</v>
      </c>
      <c r="U6" s="179">
        <f t="shared" si="2"/>
        <v>-1</v>
      </c>
      <c r="V6" cm="1">
        <f t="array" ref="V6">IF($Q6="","",IF(TRIM(INDEX('Part 1'!$GD$3:$HB$3,1,ROW()-1))=TRIM($Q6),INDEX('Part 1'!$GD$38:$HB$38,1,ROW()-1),"CHECK"))</f>
        <v>1200</v>
      </c>
      <c r="W6" s="55"/>
      <c r="X6" s="172" t="s">
        <v>286</v>
      </c>
      <c r="Y6" s="174" t="s">
        <v>470</v>
      </c>
      <c r="Z6" s="178">
        <v>300</v>
      </c>
      <c r="AA6" s="178">
        <f t="array" ref="AA6">IF($X6="","",IF(TRIM(INDEX('Part 1'!$FG$3:$GC$3,1,ROW()-1))=TRIM($X6),INDEX('Part 1'!$FG$386:$GC$386,1,ROW()-1),"CHECK"))</f>
        <v>300</v>
      </c>
      <c r="AB6" s="197">
        <f t="shared" si="3"/>
        <v>0</v>
      </c>
      <c r="AC6" cm="1">
        <f t="array" ref="AC6">IF($X6="","",IF(TRIM(INDEX('Part 1'!$FG$3:$GC$3,1,ROW()-1))=TRIM($X6),INDEX('Part 1'!$FG$38:$GC$38,1,ROW()-1),"CHECK"))</f>
        <v>1200</v>
      </c>
      <c r="AD6" s="55"/>
      <c r="AE6" s="172" t="s">
        <v>272</v>
      </c>
      <c r="AF6" s="174"/>
      <c r="AG6" s="178">
        <v>1554</v>
      </c>
      <c r="AH6" s="178">
        <f t="array" ref="AH6">IF($AE6="","",IF(TRIM(INDEX('Part 1'!$ER$3:$FF$3,1,ROW()-1))=TRIM($AE6),INDEX('Part 1'!$ER$386:$FF$386,1,ROW()-1),"CHECK"))</f>
        <v>1534</v>
      </c>
      <c r="AI6" s="197">
        <f t="shared" si="4"/>
        <v>20</v>
      </c>
      <c r="AJ6" cm="1">
        <f t="array" ref="AJ6">IF($AE6="","",IF(TRIM(INDEX('Part 1'!$ER$3:$FF$3,1,ROW()-1))=TRIM($AE6),INDEX('Part 1'!$ER$38:$FF$38,1,ROW()-1),"CHECK"))</f>
        <v>1600</v>
      </c>
      <c r="AK6" s="198" t="s">
        <v>761</v>
      </c>
      <c r="AL6" s="55"/>
      <c r="AM6" s="172" t="s">
        <v>321</v>
      </c>
      <c r="AN6" s="174" t="s">
        <v>510</v>
      </c>
      <c r="AO6" s="178">
        <v>400</v>
      </c>
      <c r="AP6" s="178">
        <f t="array" ref="AP6">IF($AM6="","",IF(TRIM(INDEX('Part 1'!$HC$3:$HT$3,1,ROW()-1))=TRIM($AM6),INDEX('Part 1'!$HC$386:$HT$386,1,ROW()-1),"CHECK"))</f>
        <v>250</v>
      </c>
      <c r="AQ6" s="197">
        <f t="shared" si="5"/>
        <v>150</v>
      </c>
      <c r="AR6" cm="1">
        <f t="array" ref="AR6">IF($AM6="","",IF(TRIM(INDEX('Part 1'!$HC$3:$HT$3,1,ROW()-1))=TRIM($AM6),INDEX('Part 1'!$HC$38:$HT$38,1,ROW()-1),"CHECK"))</f>
        <v>1500</v>
      </c>
      <c r="AS6" s="55"/>
      <c r="AT6" s="172" t="s">
        <v>340</v>
      </c>
      <c r="AU6" s="174" t="s">
        <v>528</v>
      </c>
      <c r="AV6" s="178">
        <v>400</v>
      </c>
      <c r="AW6" s="178">
        <f t="array" ref="AW6">IF($AT6="","",IF(TRIM(INDEX('Part 1'!$HU$3:$IC$3,1,ROW()-1))=TRIM($AT6),INDEX('Part 1'!$HU$386:$IC$386,1,ROW()-1),"CHECK"))</f>
        <v>410</v>
      </c>
      <c r="AX6" s="197">
        <f t="shared" si="6"/>
        <v>-10</v>
      </c>
      <c r="AY6" cm="1">
        <f t="array" ref="AY6">IF($AT6="","",IF(TRIM(INDEX('Part 1'!$HU$3:$IC$3,1,ROW()-1))=TRIM($AT6),INDEX('Part 1'!$HU$38:$IC$38,1,ROW()-1),"CHECK"))</f>
        <v>400</v>
      </c>
      <c r="AZ6" s="198" t="s">
        <v>340</v>
      </c>
      <c r="BA6" s="55"/>
      <c r="BB6" s="172" t="s">
        <v>287</v>
      </c>
      <c r="BC6" s="174" t="s">
        <v>534</v>
      </c>
      <c r="BD6" s="178">
        <v>50</v>
      </c>
      <c r="BE6" s="178">
        <f t="array" ref="BE6">IF($BB6="","",IF(TRIM(INDEX('Part 1'!$ID$3:$IP$3,1,ROW()-1))=TRIM($BB6),INDEX('Part 1'!$ID$386:$IP$386,1,ROW()-1),"CHECK"))</f>
        <v>50</v>
      </c>
      <c r="BF6" s="197">
        <f t="shared" si="7"/>
        <v>0</v>
      </c>
      <c r="BG6" cm="1">
        <f t="array" ref="BG6">IF($BB6="","",IF(TRIM(INDEX('Part 1'!$ID$3:$IP$3,1,ROW()-1))=TRIM($BB6),INDEX('Part 1'!$ID$38:$IP$38,1,ROW()-1),"CHECK"))</f>
        <v>200</v>
      </c>
      <c r="BH6" s="198" t="s">
        <v>287</v>
      </c>
      <c r="BI6" s="55"/>
      <c r="BJ6" s="172" t="s">
        <v>773</v>
      </c>
      <c r="BK6" s="174" t="s">
        <v>774</v>
      </c>
      <c r="BL6" s="178">
        <v>108</v>
      </c>
      <c r="BM6" s="178">
        <f t="array" ref="BM6">IF($BJ6="","",IF(TRIM(INDEX('Part 2'!$F$3:$AS$3,1,ROW()-1))=TRIM($BJ6),INDEX('Part 2'!$F$243:$AS$243,1,ROW()-1),"CHECK"))</f>
        <v>108</v>
      </c>
      <c r="BN6" s="197">
        <f t="shared" si="8"/>
        <v>0</v>
      </c>
      <c r="BO6" cm="1">
        <f t="array" ref="BO6">IF($BJ6="","",IF(TRIM(INDEX('Part 2'!$F$3:$AS$3,1,ROW()-1))=TRIM($BJ6),INDEX('Part 2'!$F$33:$AS$33,1,ROW()-1),"CHECK"))</f>
        <v>109</v>
      </c>
      <c r="BP6" s="198" t="s">
        <v>773</v>
      </c>
      <c r="BQ6" s="55"/>
      <c r="BR6" s="226" t="s">
        <v>776</v>
      </c>
      <c r="BS6" s="174" t="s">
        <v>777</v>
      </c>
      <c r="BT6" s="178">
        <v>400</v>
      </c>
      <c r="BU6" s="178">
        <f>IF(TRIM('Part 2'!$AX$3&amp;" "&amp;'Part 2'!$AX$4)=TRIM($BR6),'Part 2'!$AX$243,"CHECK")</f>
        <v>400</v>
      </c>
      <c r="BV6" s="197">
        <f t="shared" si="9"/>
        <v>0</v>
      </c>
      <c r="BW6">
        <f>IF(TRIM('Part 2'!$AX$3&amp;" "&amp;'Part 2'!$AX$4)=TRIM($BR6),'Part 2'!$AX$33,"CHECK")</f>
        <v>600</v>
      </c>
      <c r="BX6" s="55"/>
      <c r="BY6" s="226" t="s">
        <v>781</v>
      </c>
      <c r="BZ6" s="174" t="s">
        <v>782</v>
      </c>
      <c r="CA6" s="178">
        <v>150</v>
      </c>
      <c r="CB6" s="178">
        <f t="array" ref="CB6">IF($BY6="","",IF(TRIM(INDEX('Part 2'!$BJ$3:$CZ$3,1,ROW()-1))=TRIM($BZ6),INDEX('Part 2'!$BJ$243:$CZ$243,1,ROW()-1),"CHECK"))</f>
        <v>150</v>
      </c>
      <c r="CC6" s="197">
        <f t="shared" si="10"/>
        <v>0</v>
      </c>
      <c r="CD6" cm="1">
        <f t="array" ref="CD6">IF($BY6="","",IF(TRIM(INDEX('Part 2'!$BJ$3:$CZ$3,1,ROW()-1))=TRIM($BZ6),INDEX('Part 2'!$BJ$33:$CZ$33,1,ROW()-1),"CHECK"))</f>
        <v>150</v>
      </c>
      <c r="CE6" s="55"/>
      <c r="CF6" s="292" t="s">
        <v>787</v>
      </c>
      <c r="CG6" s="174" t="s">
        <v>789</v>
      </c>
      <c r="CH6" s="178"/>
      <c r="CI6" s="178">
        <f>IF(TRIM('Part 3'!$J$3&amp;" "&amp;'Part 3'!$J$4)=TRIM($CL6),'Part 3'!$J$57,"CHECK")</f>
        <v>1350</v>
      </c>
      <c r="CJ6" s="197" t="str">
        <f t="shared" si="11"/>
        <v/>
      </c>
      <c r="CK6">
        <f>IF(TRIM('Part 3'!$J$3&amp;" "&amp;'Part 3'!$J$4)=TRIM($CL6),'Part 3'!$J$16,"CHECK")</f>
        <v>1350</v>
      </c>
      <c r="CL6" s="198" t="s">
        <v>791</v>
      </c>
    </row>
    <row r="7" spans="1:90" x14ac:dyDescent="0.25">
      <c r="A7" s="172" t="s">
        <v>136</v>
      </c>
      <c r="B7" s="174" t="s">
        <v>359</v>
      </c>
      <c r="C7" s="178">
        <v>25</v>
      </c>
      <c r="D7" s="178">
        <f t="array" ref="D7">IF($A7="","",IF(TRIM(INDEX('Part 1'!$F$3:$CZ$3,1,ROW()-1))=TRIM($A7),INDEX('Part 1'!$F$386:$CZ$386,1,ROW()-1),"CHECK"))</f>
        <v>25</v>
      </c>
      <c r="E7" s="179">
        <f t="shared" si="0"/>
        <v>0</v>
      </c>
      <c r="F7" cm="1">
        <f t="array" ref="F7">IF($A7="","",IF(TRIM(INDEX('Part 1'!$F$3:$CZ$3,1,ROW()-1))=TRIM($A7),INDEX('Part 1'!$F$38:$CZ$38,1,ROW()-1),"CHECK"))</f>
        <v>50</v>
      </c>
      <c r="G7" s="54"/>
      <c r="H7" s="54"/>
      <c r="I7" s="55"/>
      <c r="J7" s="172" t="s">
        <v>222</v>
      </c>
      <c r="K7" s="174" t="s">
        <v>424</v>
      </c>
      <c r="L7" s="178">
        <v>90</v>
      </c>
      <c r="M7" s="178">
        <f t="array" ref="M7">IF($J7="","",IF(TRIM(INDEX('Part 1'!$CS$3:$EQ$3,1,ROW()-1))=TRIM($J7),INDEX('Part 1'!$CS$386:$EQ$386,1,ROW()-1),"CHECK"))</f>
        <v>90</v>
      </c>
      <c r="N7" s="179">
        <f t="shared" si="1"/>
        <v>0</v>
      </c>
      <c r="O7" cm="1">
        <f t="array" ref="O7">IF($J7="","",IF(TRIM(INDEX('Part 1'!$CS$3:$EQ$3,1,ROW()-1))=TRIM($J7),INDEX('Part 1'!$CS$38:$EQ$38,1,ROW()-1),"CHECK"))</f>
        <v>125</v>
      </c>
      <c r="P7" s="55"/>
      <c r="Q7" s="172" t="s">
        <v>303</v>
      </c>
      <c r="R7" s="174" t="s">
        <v>488</v>
      </c>
      <c r="S7" s="178">
        <v>4800</v>
      </c>
      <c r="T7" s="178">
        <f t="array" ref="T7">IF($Q7="","",IF(TRIM(INDEX('Part 1'!$GD$3:$HB$3,1,ROW()-1))=TRIM($Q7),INDEX('Part 1'!$GD$386:$HB$386,1,ROW()-1),"CHECK"))</f>
        <v>4800</v>
      </c>
      <c r="U7" s="179">
        <f t="shared" si="2"/>
        <v>0</v>
      </c>
      <c r="V7" cm="1">
        <f t="array" ref="V7">IF($Q7="","",IF(TRIM(INDEX('Part 1'!$GD$3:$HB$3,1,ROW()-1))=TRIM($Q7),INDEX('Part 1'!$GD$38:$HB$38,1,ROW()-1),"CHECK"))</f>
        <v>7500</v>
      </c>
      <c r="W7" s="55"/>
      <c r="X7" s="172" t="s">
        <v>287</v>
      </c>
      <c r="Y7" s="174" t="s">
        <v>471</v>
      </c>
      <c r="Z7" s="178">
        <v>0</v>
      </c>
      <c r="AA7" s="178">
        <f t="array" ref="AA7">IF($X7="","",IF(TRIM(INDEX('Part 1'!$FG$3:$GC$3,1,ROW()-1))=TRIM($X7),INDEX('Part 1'!$FG$386:$GC$386,1,ROW()-1),"CHECK"))</f>
        <v>0</v>
      </c>
      <c r="AB7" s="197">
        <f t="shared" si="3"/>
        <v>0</v>
      </c>
      <c r="AC7" cm="1">
        <f t="array" ref="AC7">IF($X7="","",IF(TRIM(INDEX('Part 1'!$FG$3:$GC$3,1,ROW()-1))=TRIM($X7),INDEX('Part 1'!$FG$38:$GC$38,1,ROW()-1),"CHECK"))</f>
        <v>200</v>
      </c>
      <c r="AD7" s="55"/>
      <c r="AE7" s="172" t="s">
        <v>273</v>
      </c>
      <c r="AF7" s="174"/>
      <c r="AG7" s="178">
        <v>162</v>
      </c>
      <c r="AH7" s="178">
        <f t="array" ref="AH7">IF($AE7="","",IF(TRIM(INDEX('Part 1'!$ER$3:$FF$3,1,ROW()-1))=TRIM($AE7),INDEX('Part 1'!$ER$386:$FF$386,1,ROW()-1),"CHECK"))</f>
        <v>33</v>
      </c>
      <c r="AI7" s="197">
        <f t="shared" si="4"/>
        <v>129</v>
      </c>
      <c r="AJ7" cm="1">
        <f t="array" ref="AJ7">IF($AE7="","",IF(TRIM(INDEX('Part 1'!$ER$3:$FF$3,1,ROW()-1))=TRIM($AE7),INDEX('Part 1'!$ER$38:$FF$38,1,ROW()-1),"CHECK"))</f>
        <v>0</v>
      </c>
      <c r="AK7" s="198"/>
      <c r="AL7" s="55"/>
      <c r="AM7" s="172" t="s">
        <v>322</v>
      </c>
      <c r="AN7" s="174" t="s">
        <v>512</v>
      </c>
      <c r="AO7" s="178">
        <v>680</v>
      </c>
      <c r="AP7" s="178">
        <f t="array" ref="AP7">IF($AM7="","",IF(TRIM(INDEX('Part 1'!$HC$3:$HT$3,1,ROW()-1))=TRIM($AM7),INDEX('Part 1'!$HC$386:$HT$386,1,ROW()-1),"CHECK"))</f>
        <v>680</v>
      </c>
      <c r="AQ7" s="197">
        <f t="shared" si="5"/>
        <v>0</v>
      </c>
      <c r="AR7" cm="1">
        <f t="array" ref="AR7">IF($AM7="","",IF(TRIM(INDEX('Part 1'!$HC$3:$HT$3,1,ROW()-1))=TRIM($AM7),INDEX('Part 1'!$HC$38:$HT$38,1,ROW()-1),"CHECK"))</f>
        <v>700</v>
      </c>
      <c r="AS7" s="55"/>
      <c r="AT7" s="172" t="s">
        <v>341</v>
      </c>
      <c r="AU7" s="174" t="s">
        <v>529</v>
      </c>
      <c r="AV7" s="178">
        <v>256</v>
      </c>
      <c r="AW7" s="178">
        <f t="array" ref="AW7">IF($AT7="","",IF(TRIM(INDEX('Part 1'!$HU$3:$IC$3,1,ROW()-1))=TRIM($AT7),INDEX('Part 1'!$HU$386:$IC$386,1,ROW()-1),"CHECK"))</f>
        <v>256</v>
      </c>
      <c r="AX7" s="197">
        <f t="shared" si="6"/>
        <v>0</v>
      </c>
      <c r="AY7" cm="1">
        <f t="array" ref="AY7">IF($AT7="","",IF(TRIM(INDEX('Part 1'!$HU$3:$IC$3,1,ROW()-1))=TRIM($AT7),INDEX('Part 1'!$HU$38:$IC$38,1,ROW()-1),"CHECK"))</f>
        <v>400</v>
      </c>
      <c r="AZ7" s="198" t="s">
        <v>341</v>
      </c>
      <c r="BA7" s="55"/>
      <c r="BB7" s="172" t="s">
        <v>347</v>
      </c>
      <c r="BC7" s="174" t="s">
        <v>535</v>
      </c>
      <c r="BD7" s="178">
        <v>0</v>
      </c>
      <c r="BE7" s="178">
        <f t="array" ref="BE7">IF($BB7="","",IF(TRIM(INDEX('Part 1'!$ID$3:$IP$3,1,ROW()-1))=TRIM($BB7),INDEX('Part 1'!$ID$386:$IP$386,1,ROW()-1),"CHECK"))</f>
        <v>0</v>
      </c>
      <c r="BF7" s="197">
        <f t="shared" si="7"/>
        <v>0</v>
      </c>
      <c r="BG7" cm="1">
        <f t="array" ref="BG7">IF($BB7="","",IF(TRIM(INDEX('Part 1'!$ID$3:$IP$3,1,ROW()-1))=TRIM($BB7),INDEX('Part 1'!$ID$38:$IP$38,1,ROW()-1),"CHECK"))</f>
        <v>200</v>
      </c>
      <c r="BH7" s="198" t="s">
        <v>347</v>
      </c>
      <c r="BI7" s="55"/>
      <c r="BJ7" s="172" t="s">
        <v>820</v>
      </c>
      <c r="BK7" s="174" t="s">
        <v>821</v>
      </c>
      <c r="BL7" s="178">
        <v>204</v>
      </c>
      <c r="BM7" s="178">
        <f t="array" ref="BM7">IF($BJ7="","",IF(TRIM(INDEX('Part 2'!$F$3:$AS$3,1,ROW()-1))=TRIM($BJ7),INDEX('Part 2'!$F$243:$AS$243,1,ROW()-1),"CHECK"))</f>
        <v>224</v>
      </c>
      <c r="BN7" s="197">
        <f t="shared" si="8"/>
        <v>-20</v>
      </c>
      <c r="BO7" cm="1">
        <f t="array" ref="BO7">IF($BJ7="","",IF(TRIM(INDEX('Part 2'!$F$3:$AS$3,1,ROW()-1))=TRIM($BJ7),INDEX('Part 2'!$F$33:$AS$33,1,ROW()-1),"CHECK"))</f>
        <v>218</v>
      </c>
      <c r="BP7" s="198" t="s">
        <v>820</v>
      </c>
      <c r="BQ7" s="55"/>
      <c r="BR7" s="226" t="s">
        <v>823</v>
      </c>
      <c r="BS7" s="174" t="s">
        <v>824</v>
      </c>
      <c r="BT7" s="178">
        <v>180</v>
      </c>
      <c r="BU7" s="178">
        <f>IF(TRIM('Part 2'!$AY$3&amp;" "&amp;'Part 2'!$AY$4)=TRIM($BR7),'Part 2'!$AY$243,"CHECK")</f>
        <v>195</v>
      </c>
      <c r="BV7" s="197">
        <f t="shared" si="9"/>
        <v>-15</v>
      </c>
      <c r="BW7">
        <f>IF(TRIM('Part 2'!$AY$3&amp;" "&amp;'Part 2'!$AY$4)=TRIM($BR7),'Part 2'!$AY$33,"CHECK")</f>
        <v>600</v>
      </c>
      <c r="BX7" s="55"/>
      <c r="BY7" s="226" t="s">
        <v>827</v>
      </c>
      <c r="BZ7" s="174" t="s">
        <v>828</v>
      </c>
      <c r="CA7" s="178">
        <v>24</v>
      </c>
      <c r="CB7" s="178">
        <f t="array" ref="CB7">IF($BY7="","",IF(TRIM(INDEX('Part 2'!$BJ$3:$CZ$3,1,ROW()-1))=TRIM($BZ7),INDEX('Part 2'!$BJ$243:$CZ$243,1,ROW()-1),"CHECK"))</f>
        <v>24</v>
      </c>
      <c r="CC7" s="197">
        <f t="shared" si="10"/>
        <v>0</v>
      </c>
      <c r="CD7" cm="1">
        <f t="array" ref="CD7">IF($BY7="","",IF(TRIM(INDEX('Part 2'!$BJ$3:$CZ$3,1,ROW()-1))=TRIM($BZ7),INDEX('Part 2'!$BJ$33:$CZ$33,1,ROW()-1),"CHECK"))</f>
        <v>24</v>
      </c>
      <c r="CE7" s="55"/>
      <c r="CF7" s="313" t="s">
        <v>831</v>
      </c>
      <c r="CG7" s="314" t="s">
        <v>832</v>
      </c>
      <c r="CH7" s="315">
        <v>100</v>
      </c>
      <c r="CI7" s="315">
        <f>IF(TRIM('Part 3'!$K$3&amp;" "&amp;'Part 3'!$K$4)=TRIM($CL7),'Part 3'!$K$57,"CHECK")</f>
        <v>100</v>
      </c>
      <c r="CJ7" s="316">
        <f t="shared" si="11"/>
        <v>0</v>
      </c>
      <c r="CK7">
        <f>IF(TRIM('Part 3'!$K$3&amp;" "&amp;'Part 3'!$K$4)=TRIM($CL7),'Part 3'!$K$16,"CHECK")</f>
        <v>100</v>
      </c>
      <c r="CL7" s="317" t="s">
        <v>832</v>
      </c>
    </row>
    <row r="8" spans="1:90" x14ac:dyDescent="0.25">
      <c r="A8" s="172" t="s">
        <v>137</v>
      </c>
      <c r="B8" s="174" t="s">
        <v>360</v>
      </c>
      <c r="C8" s="178">
        <v>40</v>
      </c>
      <c r="D8" s="178">
        <f t="array" ref="D8">IF($A8="","",IF(TRIM(INDEX('Part 1'!$F$3:$CZ$3,1,ROW()-1))=TRIM($A8),INDEX('Part 1'!$F$386:$CZ$386,1,ROW()-1),"CHECK"))</f>
        <v>40</v>
      </c>
      <c r="E8" s="179">
        <f t="shared" si="0"/>
        <v>0</v>
      </c>
      <c r="F8" cm="1">
        <f t="array" ref="F8">IF($A8="","",IF(TRIM(INDEX('Part 1'!$F$3:$CZ$3,1,ROW()-1))=TRIM($A8),INDEX('Part 1'!$F$38:$CZ$38,1,ROW()-1),"CHECK"))</f>
        <v>0</v>
      </c>
      <c r="G8" s="54"/>
      <c r="H8" s="54"/>
      <c r="I8" s="55"/>
      <c r="J8" s="172" t="s">
        <v>223</v>
      </c>
      <c r="K8" s="174" t="s">
        <v>425</v>
      </c>
      <c r="L8" s="178">
        <v>12</v>
      </c>
      <c r="M8" s="178">
        <f t="array" ref="M8">IF($J8="","",IF(TRIM(INDEX('Part 1'!$CS$3:$EQ$3,1,ROW()-1))=TRIM($J8),INDEX('Part 1'!$CS$386:$EQ$386,1,ROW()-1),"CHECK"))</f>
        <v>12</v>
      </c>
      <c r="N8" s="179">
        <f t="shared" si="1"/>
        <v>0</v>
      </c>
      <c r="O8" cm="1">
        <f t="array" ref="O8">IF($J8="","",IF(TRIM(INDEX('Part 1'!$CS$3:$EQ$3,1,ROW()-1))=TRIM($J8),INDEX('Part 1'!$CS$38:$EQ$38,1,ROW()-1),"CHECK"))</f>
        <v>30</v>
      </c>
      <c r="P8" s="55"/>
      <c r="Q8" s="172" t="s">
        <v>304</v>
      </c>
      <c r="R8" s="174" t="s">
        <v>489</v>
      </c>
      <c r="S8" s="178">
        <v>4600</v>
      </c>
      <c r="T8" s="178">
        <f t="array" ref="T8">IF($Q8="","",IF(TRIM(INDEX('Part 1'!$GD$3:$HB$3,1,ROW()-1))=TRIM($Q8),INDEX('Part 1'!$GD$386:$HB$386,1,ROW()-1),"CHECK"))</f>
        <v>4600</v>
      </c>
      <c r="U8" s="179">
        <f t="shared" si="2"/>
        <v>0</v>
      </c>
      <c r="V8" cm="1">
        <f t="array" ref="V8">IF($Q8="","",IF(TRIM(INDEX('Part 1'!$GD$3:$HB$3,1,ROW()-1))=TRIM($Q8),INDEX('Part 1'!$GD$38:$HB$38,1,ROW()-1),"CHECK"))</f>
        <v>8500</v>
      </c>
      <c r="W8" s="55"/>
      <c r="X8" s="172" t="s">
        <v>288</v>
      </c>
      <c r="Y8" s="174" t="s">
        <v>472</v>
      </c>
      <c r="Z8" s="178">
        <v>1000</v>
      </c>
      <c r="AA8" s="178">
        <f t="array" ref="AA8">IF($X8="","",IF(TRIM(INDEX('Part 1'!$FG$3:$GC$3,1,ROW()-1))=TRIM($X8),INDEX('Part 1'!$FG$386:$GC$386,1,ROW()-1),"CHECK"))</f>
        <v>1000</v>
      </c>
      <c r="AB8" s="197">
        <f t="shared" si="3"/>
        <v>0</v>
      </c>
      <c r="AC8" cm="1">
        <f t="array" ref="AC8">IF($X8="","",IF(TRIM(INDEX('Part 1'!$FG$3:$GC$3,1,ROW()-1))=TRIM($X8),INDEX('Part 1'!$FG$38:$GC$38,1,ROW()-1),"CHECK"))</f>
        <v>1000</v>
      </c>
      <c r="AD8" s="55"/>
      <c r="AE8" s="172" t="s">
        <v>274</v>
      </c>
      <c r="AF8" s="174"/>
      <c r="AG8" s="178">
        <v>0</v>
      </c>
      <c r="AH8" s="178">
        <f t="array" ref="AH8">IF($AE8="","",IF(TRIM(INDEX('Part 1'!$ER$3:$FF$3,1,ROW()-1))=TRIM($AE8),INDEX('Part 1'!$ER$386:$FF$386,1,ROW()-1),"CHECK"))</f>
        <v>0</v>
      </c>
      <c r="AI8" s="197">
        <f t="shared" si="4"/>
        <v>0</v>
      </c>
      <c r="AJ8" cm="1">
        <f t="array" ref="AJ8">IF($AE8="","",IF(TRIM(INDEX('Part 1'!$ER$3:$FF$3,1,ROW()-1))=TRIM($AE8),INDEX('Part 1'!$ER$38:$FF$38,1,ROW()-1),"CHECK"))</f>
        <v>0</v>
      </c>
      <c r="AK8" s="198"/>
      <c r="AL8" s="55"/>
      <c r="AM8" s="172" t="s">
        <v>851</v>
      </c>
      <c r="AN8" s="174" t="s">
        <v>513</v>
      </c>
      <c r="AO8" s="178">
        <v>0</v>
      </c>
      <c r="AP8" s="178">
        <f t="array" ref="AP8">IF($AM8="","",IF(TRIM(INDEX('Part 1'!$HC$3:$HT$3,1,ROW()-1))=TRIM($AM8),INDEX('Part 1'!$HC$386:$HT$386,1,ROW()-1),"CHECK"))</f>
        <v>0</v>
      </c>
      <c r="AQ8" s="197">
        <f t="shared" si="5"/>
        <v>0</v>
      </c>
      <c r="AR8" cm="1">
        <f t="array" ref="AR8">IF($AM8="","",IF(TRIM(INDEX('Part 1'!$HC$3:$HT$3,1,ROW()-1))=TRIM($AM8),INDEX('Part 1'!$HC$38:$HT$38,1,ROW()-1),"CHECK"))</f>
        <v>100</v>
      </c>
      <c r="AS8" s="55"/>
      <c r="AT8" s="172" t="s">
        <v>855</v>
      </c>
      <c r="AU8" s="174" t="s">
        <v>530</v>
      </c>
      <c r="AV8" s="178">
        <v>305</v>
      </c>
      <c r="AW8" s="178">
        <f t="array" ref="AW8">IF($AT8="","",IF(TRIM(INDEX('Part 1'!$HU$3:$IC$3,1,ROW()-1))=TRIM($AT8),INDEX('Part 1'!$HU$386:$IC$386,1,ROW()-1),"CHECK"))</f>
        <v>305</v>
      </c>
      <c r="AX8" s="197">
        <f t="shared" si="6"/>
        <v>0</v>
      </c>
      <c r="AY8" cm="1">
        <f t="array" ref="AY8">IF($AT8="","",IF(TRIM(INDEX('Part 1'!$HU$3:$IC$3,1,ROW()-1))=TRIM($AT8),INDEX('Part 1'!$HU$38:$IC$38,1,ROW()-1),"CHECK"))</f>
        <v>200</v>
      </c>
      <c r="AZ8" s="198" t="s">
        <v>855</v>
      </c>
      <c r="BA8" s="55"/>
      <c r="BB8" s="172" t="s">
        <v>172</v>
      </c>
      <c r="BC8" s="174" t="s">
        <v>536</v>
      </c>
      <c r="BD8" s="178">
        <v>50</v>
      </c>
      <c r="BE8" s="178">
        <f t="array" ref="BE8">IF($BB8="","",IF(TRIM(INDEX('Part 1'!$ID$3:$IP$3,1,ROW()-1))=TRIM($BB8),INDEX('Part 1'!$ID$386:$IP$386,1,ROW()-1),"CHECK"))</f>
        <v>50</v>
      </c>
      <c r="BF8" s="197">
        <f t="shared" si="7"/>
        <v>0</v>
      </c>
      <c r="BG8" cm="1">
        <f t="array" ref="BG8">IF($BB8="","",IF(TRIM(INDEX('Part 1'!$ID$3:$IP$3,1,ROW()-1))=TRIM($BB8),INDEX('Part 1'!$ID$38:$IP$38,1,ROW()-1),"CHECK"))</f>
        <v>400</v>
      </c>
      <c r="BH8" s="198" t="s">
        <v>172</v>
      </c>
      <c r="BI8" s="55"/>
      <c r="BJ8" s="172" t="s">
        <v>862</v>
      </c>
      <c r="BK8" s="174" t="s">
        <v>863</v>
      </c>
      <c r="BL8" s="178">
        <v>203</v>
      </c>
      <c r="BM8" s="178">
        <f t="array" ref="BM8">IF($BJ8="","",IF(TRIM(INDEX('Part 2'!$F$3:$AS$3,1,ROW()-1))=TRIM($BJ8),INDEX('Part 2'!$F$243:$AS$243,1,ROW()-1),"CHECK"))</f>
        <v>207</v>
      </c>
      <c r="BN8" s="197">
        <f t="shared" si="8"/>
        <v>-4</v>
      </c>
      <c r="BO8" cm="1">
        <f t="array" ref="BO8">IF($BJ8="","",IF(TRIM(INDEX('Part 2'!$F$3:$AS$3,1,ROW()-1))=TRIM($BJ8),INDEX('Part 2'!$F$33:$AS$33,1,ROW()-1),"CHECK"))</f>
        <v>207</v>
      </c>
      <c r="BP8" s="198" t="s">
        <v>862</v>
      </c>
      <c r="BQ8" s="55"/>
      <c r="BR8" s="226" t="s">
        <v>868</v>
      </c>
      <c r="BS8" s="174" t="s">
        <v>869</v>
      </c>
      <c r="BT8" s="178">
        <v>50</v>
      </c>
      <c r="BU8" s="178">
        <f>IF(TRIM('Part 2'!$AZ$3&amp;" "&amp;'Part 2'!$AZ$4)=TRIM($BR8),'Part 2'!$AZ$243,"CHECK")</f>
        <v>50</v>
      </c>
      <c r="BV8" s="197">
        <f t="shared" si="9"/>
        <v>0</v>
      </c>
      <c r="BW8">
        <f>IF(TRIM('Part 2'!$AZ$3&amp;" "&amp;'Part 2'!$AZ$4)=TRIM($BR8),'Part 2'!$AZ$33,"CHECK")</f>
        <v>250</v>
      </c>
      <c r="BX8" s="55"/>
      <c r="BY8" s="226" t="s">
        <v>870</v>
      </c>
      <c r="BZ8" s="174" t="s">
        <v>871</v>
      </c>
      <c r="CA8" s="178">
        <v>60</v>
      </c>
      <c r="CB8" s="178">
        <f t="array" ref="CB8">IF($BY8="","",IF(TRIM(INDEX('Part 2'!$BJ$3:$CZ$3,1,ROW()-1))=TRIM($BZ8),INDEX('Part 2'!$BJ$243:$CZ$243,1,ROW()-1),"CHECK"))</f>
        <v>60</v>
      </c>
      <c r="CC8" s="197">
        <f t="shared" si="10"/>
        <v>0</v>
      </c>
      <c r="CD8" cm="1">
        <f t="array" ref="CD8">IF($BY8="","",IF(TRIM(INDEX('Part 2'!$BJ$3:$CZ$3,1,ROW()-1))=TRIM($BZ8),INDEX('Part 2'!$BJ$33:$CZ$33,1,ROW()-1),"CHECK"))</f>
        <v>60</v>
      </c>
      <c r="CE8" s="55"/>
      <c r="CF8" s="54"/>
      <c r="CG8" s="54"/>
      <c r="CH8" s="54"/>
      <c r="CI8" s="54"/>
      <c r="CJ8" s="54"/>
      <c r="CK8" s="54"/>
      <c r="CL8" s="54"/>
    </row>
    <row r="9" spans="1:90" x14ac:dyDescent="0.25">
      <c r="A9" s="172" t="s">
        <v>138</v>
      </c>
      <c r="B9" s="174" t="s">
        <v>361</v>
      </c>
      <c r="C9" s="178">
        <v>105</v>
      </c>
      <c r="D9" s="178">
        <f t="array" ref="D9">IF($A9="","",IF(TRIM(INDEX('Part 1'!$F$3:$CZ$3,1,ROW()-1))=TRIM($A9),INDEX('Part 1'!$F$386:$CZ$386,1,ROW()-1),"CHECK"))</f>
        <v>105</v>
      </c>
      <c r="E9" s="179">
        <f t="shared" si="0"/>
        <v>0</v>
      </c>
      <c r="F9" cm="1">
        <f t="array" ref="F9">IF($A9="","",IF(TRIM(INDEX('Part 1'!$F$3:$CZ$3,1,ROW()-1))=TRIM($A9),INDEX('Part 1'!$F$38:$CZ$38,1,ROW()-1),"CHECK"))</f>
        <v>100</v>
      </c>
      <c r="G9" s="54"/>
      <c r="H9" s="54"/>
      <c r="I9" s="55"/>
      <c r="J9" s="172" t="s">
        <v>224</v>
      </c>
      <c r="K9" s="174" t="s">
        <v>426</v>
      </c>
      <c r="L9" s="178">
        <v>0</v>
      </c>
      <c r="M9" s="178">
        <f t="array" ref="M9">IF($J9="","",IF(TRIM(INDEX('Part 1'!$CS$3:$EQ$3,1,ROW()-1))=TRIM($J9),INDEX('Part 1'!$CS$386:$EQ$386,1,ROW()-1),"CHECK"))</f>
        <v>0</v>
      </c>
      <c r="N9" s="179">
        <f t="shared" si="1"/>
        <v>0</v>
      </c>
      <c r="O9" cm="1">
        <f t="array" ref="O9">IF($J9="","",IF(TRIM(INDEX('Part 1'!$CS$3:$EQ$3,1,ROW()-1))=TRIM($J9),INDEX('Part 1'!$CS$38:$EQ$38,1,ROW()-1),"CHECK"))</f>
        <v>0</v>
      </c>
      <c r="P9" s="55"/>
      <c r="Q9" s="172" t="s">
        <v>305</v>
      </c>
      <c r="R9" s="174" t="s">
        <v>491</v>
      </c>
      <c r="S9" s="178">
        <v>87</v>
      </c>
      <c r="T9" s="178">
        <f t="array" ref="T9">IF($Q9="","",IF(TRIM(INDEX('Part 1'!$GD$3:$HB$3,1,ROW()-1))=TRIM($Q9),INDEX('Part 1'!$GD$386:$HB$386,1,ROW()-1),"CHECK"))</f>
        <v>89</v>
      </c>
      <c r="U9" s="179">
        <f t="shared" si="2"/>
        <v>-2</v>
      </c>
      <c r="V9" cm="1">
        <f t="array" ref="V9">IF($Q9="","",IF(TRIM(INDEX('Part 1'!$GD$3:$HB$3,1,ROW()-1))=TRIM($Q9),INDEX('Part 1'!$GD$38:$HB$38,1,ROW()-1),"CHECK"))</f>
        <v>0</v>
      </c>
      <c r="W9" s="55"/>
      <c r="X9" s="172" t="s">
        <v>289</v>
      </c>
      <c r="Y9" s="174"/>
      <c r="Z9" s="178">
        <v>199</v>
      </c>
      <c r="AA9" s="178">
        <f t="array" ref="AA9">IF($X9="","",IF(TRIM(INDEX('Part 1'!$FG$3:$GC$3,1,ROW()-1))=TRIM($X9),INDEX('Part 1'!$FG$386:$GC$386,1,ROW()-1),"CHECK"))</f>
        <v>199</v>
      </c>
      <c r="AB9" s="197">
        <f t="shared" si="3"/>
        <v>0</v>
      </c>
      <c r="AC9" cm="1">
        <f t="array" ref="AC9">IF($X9="","",IF(TRIM(INDEX('Part 1'!$FG$3:$GC$3,1,ROW()-1))=TRIM($X9),INDEX('Part 1'!$FG$38:$GC$38,1,ROW()-1),"CHECK"))</f>
        <v>0</v>
      </c>
      <c r="AD9" s="55"/>
      <c r="AE9" s="172" t="s">
        <v>275</v>
      </c>
      <c r="AF9" s="174"/>
      <c r="AG9" s="178">
        <v>96</v>
      </c>
      <c r="AH9" s="178">
        <f t="array" ref="AH9">IF($AE9="","",IF(TRIM(INDEX('Part 1'!$ER$3:$FF$3,1,ROW()-1))=TRIM($AE9),INDEX('Part 1'!$ER$386:$FF$386,1,ROW()-1),"CHECK"))</f>
        <v>27</v>
      </c>
      <c r="AI9" s="197">
        <f t="shared" si="4"/>
        <v>69</v>
      </c>
      <c r="AJ9" cm="1">
        <f t="array" ref="AJ9">IF($AE9="","",IF(TRIM(INDEX('Part 1'!$ER$3:$FF$3,1,ROW()-1))=TRIM($AE9),INDEX('Part 1'!$ER$38:$FF$38,1,ROW()-1),"CHECK"))</f>
        <v>0</v>
      </c>
      <c r="AK9" s="198"/>
      <c r="AL9" s="55"/>
      <c r="AM9" s="172" t="s">
        <v>324</v>
      </c>
      <c r="AN9" s="174"/>
      <c r="AO9" s="178">
        <v>0</v>
      </c>
      <c r="AP9" s="178">
        <f t="array" ref="AP9">IF($AM9="","",IF(TRIM(INDEX('Part 1'!$HC$3:$HT$3,1,ROW()-1))=TRIM($AM9),INDEX('Part 1'!$HC$386:$HT$386,1,ROW()-1),"CHECK"))</f>
        <v>0</v>
      </c>
      <c r="AQ9" s="197">
        <f t="shared" si="5"/>
        <v>0</v>
      </c>
      <c r="AR9" cm="1">
        <f t="array" ref="AR9">IF($AM9="","",IF(TRIM(INDEX('Part 1'!$HC$3:$HT$3,1,ROW()-1))=TRIM($AM9),INDEX('Part 1'!$HC$38:$HT$38,1,ROW()-1),"CHECK"))</f>
        <v>0</v>
      </c>
      <c r="AS9" s="55"/>
      <c r="AT9" s="172" t="s">
        <v>343</v>
      </c>
      <c r="AU9" s="174"/>
      <c r="AV9" s="178">
        <v>50</v>
      </c>
      <c r="AW9" s="178">
        <f t="array" ref="AW9">IF($AT9="","",IF(TRIM(INDEX('Part 1'!$HU$3:$IC$3,1,ROW()-1))=TRIM($AT9),INDEX('Part 1'!$HU$386:$IC$386,1,ROW()-1),"CHECK"))</f>
        <v>50</v>
      </c>
      <c r="AX9" s="197">
        <f t="shared" si="6"/>
        <v>0</v>
      </c>
      <c r="AY9" cm="1">
        <f t="array" ref="AY9">IF($AT9="","",IF(TRIM(INDEX('Part 1'!$HU$3:$IC$3,1,ROW()-1))=TRIM($AT9),INDEX('Part 1'!$HU$38:$IC$38,1,ROW()-1),"CHECK"))</f>
        <v>200</v>
      </c>
      <c r="AZ9" s="198" t="s">
        <v>343</v>
      </c>
      <c r="BA9" s="55"/>
      <c r="BB9" s="172" t="s">
        <v>349</v>
      </c>
      <c r="BC9" s="174" t="s">
        <v>537</v>
      </c>
      <c r="BD9" s="178">
        <v>100</v>
      </c>
      <c r="BE9" s="178">
        <f t="array" ref="BE9">IF($BB9="","",IF(TRIM(INDEX('Part 1'!$ID$3:$IP$3,1,ROW()-1))=TRIM($BB9),INDEX('Part 1'!$ID$386:$IP$386,1,ROW()-1),"CHECK"))</f>
        <v>100</v>
      </c>
      <c r="BF9" s="197">
        <f t="shared" si="7"/>
        <v>0</v>
      </c>
      <c r="BG9" cm="1">
        <f t="array" ref="BG9">IF($BB9="","",IF(TRIM(INDEX('Part 1'!$ID$3:$IP$3,1,ROW()-1))=TRIM($BB9),INDEX('Part 1'!$ID$38:$IP$38,1,ROW()-1),"CHECK"))</f>
        <v>600</v>
      </c>
      <c r="BH9" s="198" t="s">
        <v>349</v>
      </c>
      <c r="BI9" s="55"/>
      <c r="BJ9" s="172" t="s">
        <v>233</v>
      </c>
      <c r="BK9" s="174" t="s">
        <v>895</v>
      </c>
      <c r="BL9" s="178">
        <v>520</v>
      </c>
      <c r="BM9" s="178">
        <f t="array" ref="BM9">IF($BJ9="","",IF(TRIM(INDEX('Part 2'!$F$3:$AS$3,1,ROW()-1))=TRIM($BJ9),INDEX('Part 2'!$F$243:$AS$243,1,ROW()-1),"CHECK"))</f>
        <v>520</v>
      </c>
      <c r="BN9" s="197">
        <f t="shared" si="8"/>
        <v>0</v>
      </c>
      <c r="BO9" cm="1">
        <f t="array" ref="BO9">IF($BJ9="","",IF(TRIM(INDEX('Part 2'!$F$3:$AS$3,1,ROW()-1))=TRIM($BJ9),INDEX('Part 2'!$F$33:$AS$33,1,ROW()-1),"CHECK"))</f>
        <v>518</v>
      </c>
      <c r="BP9" s="198" t="s">
        <v>233</v>
      </c>
      <c r="BQ9" s="55"/>
      <c r="BR9" s="226" t="s">
        <v>897</v>
      </c>
      <c r="BS9" s="174" t="s">
        <v>898</v>
      </c>
      <c r="BT9" s="178">
        <v>70</v>
      </c>
      <c r="BU9" s="178">
        <f>IF(TRIM('Part 2'!$BA$3&amp;" "&amp;'Part 2'!$BA$4)=TRIM($BR9),'Part 2'!$BA$243,"CHECK")</f>
        <v>55</v>
      </c>
      <c r="BV9" s="197">
        <f t="shared" si="9"/>
        <v>15</v>
      </c>
      <c r="BW9">
        <f>IF(TRIM('Part 2'!$BA$3&amp;" "&amp;'Part 2'!$BA$4)=TRIM($BR9),'Part 2'!$BA$33,"CHECK")</f>
        <v>100</v>
      </c>
      <c r="BX9" s="55"/>
      <c r="BY9" s="226" t="s">
        <v>899</v>
      </c>
      <c r="BZ9" s="174" t="s">
        <v>900</v>
      </c>
      <c r="CA9" s="178">
        <v>120</v>
      </c>
      <c r="CB9" s="178">
        <f t="array" ref="CB9">IF($BY9="","",IF(TRIM(INDEX('Part 2'!$BJ$3:$CZ$3,1,ROW()-1))=TRIM($BZ9),INDEX('Part 2'!$BJ$243:$CZ$243,1,ROW()-1),"CHECK"))</f>
        <v>120</v>
      </c>
      <c r="CC9" s="197">
        <f t="shared" si="10"/>
        <v>0</v>
      </c>
      <c r="CD9" cm="1">
        <f t="array" ref="CD9">IF($BY9="","",IF(TRIM(INDEX('Part 2'!$BJ$3:$CZ$3,1,ROW()-1))=TRIM($BZ9),INDEX('Part 2'!$BJ$33:$CZ$33,1,ROW()-1),"CHECK"))</f>
        <v>120</v>
      </c>
      <c r="CE9" s="55"/>
      <c r="CF9" s="54"/>
      <c r="CG9" s="54"/>
      <c r="CH9" s="54"/>
      <c r="CI9" s="54"/>
      <c r="CJ9" s="54"/>
      <c r="CK9" s="54"/>
      <c r="CL9" s="54"/>
    </row>
    <row r="10" spans="1:90" x14ac:dyDescent="0.25">
      <c r="A10" s="172" t="s">
        <v>139</v>
      </c>
      <c r="B10" s="174"/>
      <c r="C10" s="178">
        <v>0</v>
      </c>
      <c r="D10" s="178">
        <f t="array" ref="D10">IF($A10="","",IF(TRIM(INDEX('Part 1'!$F$3:$CZ$3,1,ROW()-1))=TRIM($A10),INDEX('Part 1'!$F$386:$CZ$386,1,ROW()-1),"CHECK"))</f>
        <v>0</v>
      </c>
      <c r="E10" s="179">
        <f t="shared" si="0"/>
        <v>0</v>
      </c>
      <c r="F10" cm="1">
        <f t="array" ref="F10">IF($A10="","",IF(TRIM(INDEX('Part 1'!$F$3:$CZ$3,1,ROW()-1))=TRIM($A10),INDEX('Part 1'!$F$38:$CZ$38,1,ROW()-1),"CHECK"))</f>
        <v>0</v>
      </c>
      <c r="G10" s="54"/>
      <c r="H10" s="54"/>
      <c r="I10" s="55"/>
      <c r="J10" s="172" t="s">
        <v>142</v>
      </c>
      <c r="K10" s="174" t="s">
        <v>427</v>
      </c>
      <c r="L10" s="178">
        <v>14</v>
      </c>
      <c r="M10" s="178">
        <f t="array" ref="M10">IF($J10="","",IF(TRIM(INDEX('Part 1'!$CS$3:$EQ$3,1,ROW()-1))=TRIM($J10),INDEX('Part 1'!$CS$386:$EQ$386,1,ROW()-1),"CHECK"))</f>
        <v>14</v>
      </c>
      <c r="N10" s="179">
        <f t="shared" si="1"/>
        <v>0</v>
      </c>
      <c r="O10" cm="1">
        <f t="array" ref="O10">IF($J10="","",IF(TRIM(INDEX('Part 1'!$CS$3:$EQ$3,1,ROW()-1))=TRIM($J10),INDEX('Part 1'!$CS$38:$EQ$38,1,ROW()-1),"CHECK"))</f>
        <v>132</v>
      </c>
      <c r="P10" s="55"/>
      <c r="Q10" s="172" t="s">
        <v>306</v>
      </c>
      <c r="R10" s="174" t="s">
        <v>492</v>
      </c>
      <c r="S10" s="178">
        <v>500</v>
      </c>
      <c r="T10" s="178">
        <f t="array" ref="T10">IF($Q10="","",IF(TRIM(INDEX('Part 1'!$GD$3:$HB$3,1,ROW()-1))=TRIM($Q10),INDEX('Part 1'!$GD$386:$HB$386,1,ROW()-1),"CHECK"))</f>
        <v>500</v>
      </c>
      <c r="U10" s="179">
        <f t="shared" si="2"/>
        <v>0</v>
      </c>
      <c r="V10" cm="1">
        <f t="array" ref="V10">IF($Q10="","",IF(TRIM(INDEX('Part 1'!$GD$3:$HB$3,1,ROW()-1))=TRIM($Q10),INDEX('Part 1'!$GD$38:$HB$38,1,ROW()-1),"CHECK"))</f>
        <v>600</v>
      </c>
      <c r="W10" s="55"/>
      <c r="X10" s="172" t="s">
        <v>290</v>
      </c>
      <c r="Y10" s="174" t="s">
        <v>473</v>
      </c>
      <c r="Z10" s="178">
        <v>250</v>
      </c>
      <c r="AA10" s="178">
        <f t="array" ref="AA10">IF($X10="","",IF(TRIM(INDEX('Part 1'!$FG$3:$GC$3,1,ROW()-1))=TRIM($X10),INDEX('Part 1'!$FG$386:$GC$386,1,ROW()-1),"CHECK"))</f>
        <v>250</v>
      </c>
      <c r="AB10" s="197">
        <f t="shared" si="3"/>
        <v>0</v>
      </c>
      <c r="AC10" cm="1">
        <f t="array" ref="AC10">IF($X10="","",IF(TRIM(INDEX('Part 1'!$FG$3:$GC$3,1,ROW()-1))=TRIM($X10),INDEX('Part 1'!$FG$38:$GC$38,1,ROW()-1),"CHECK"))</f>
        <v>500</v>
      </c>
      <c r="AD10" s="55"/>
      <c r="AE10" s="172" t="s">
        <v>276</v>
      </c>
      <c r="AF10" s="174"/>
      <c r="AG10" s="178">
        <v>0</v>
      </c>
      <c r="AH10" s="178">
        <f t="array" ref="AH10">IF($AE10="","",IF(TRIM(INDEX('Part 1'!$ER$3:$FF$3,1,ROW()-1))=TRIM($AE10),INDEX('Part 1'!$ER$386:$FF$386,1,ROW()-1),"CHECK"))</f>
        <v>6</v>
      </c>
      <c r="AI10" s="197">
        <f t="shared" si="4"/>
        <v>-6</v>
      </c>
      <c r="AJ10" cm="1">
        <f t="array" ref="AJ10">IF($AE10="","",IF(TRIM(INDEX('Part 1'!$ER$3:$FF$3,1,ROW()-1))=TRIM($AE10),INDEX('Part 1'!$ER$38:$FF$38,1,ROW()-1),"CHECK"))</f>
        <v>0</v>
      </c>
      <c r="AK10" s="198"/>
      <c r="AL10" s="55"/>
      <c r="AM10" s="172" t="s">
        <v>325</v>
      </c>
      <c r="AN10" s="174" t="s">
        <v>514</v>
      </c>
      <c r="AO10" s="178">
        <v>0</v>
      </c>
      <c r="AP10" s="178">
        <f t="array" ref="AP10">IF($AM10="","",IF(TRIM(INDEX('Part 1'!$HC$3:$HT$3,1,ROW()-1))=TRIM($AM10),INDEX('Part 1'!$HC$386:$HT$386,1,ROW()-1),"CHECK"))</f>
        <v>0</v>
      </c>
      <c r="AQ10" s="197">
        <f t="shared" si="5"/>
        <v>0</v>
      </c>
      <c r="AR10" cm="1">
        <f t="array" ref="AR10">IF($AM10="","",IF(TRIM(INDEX('Part 1'!$HC$3:$HT$3,1,ROW()-1))=TRIM($AM10),INDEX('Part 1'!$HC$38:$HT$38,1,ROW()-1),"CHECK"))</f>
        <v>0</v>
      </c>
      <c r="AS10" s="55"/>
      <c r="AT10" s="313" t="s">
        <v>344</v>
      </c>
      <c r="AU10" s="314"/>
      <c r="AV10" s="315">
        <v>71</v>
      </c>
      <c r="AW10" s="315">
        <f t="array" ref="AW10">IF($AT10="","",IF(TRIM(INDEX('Part 1'!$HU$3:$IC$3,1,ROW()-1))=TRIM($AT10),INDEX('Part 1'!$HU$386:$IC$386,1,ROW()-1),"CHECK"))</f>
        <v>71</v>
      </c>
      <c r="AX10" s="316">
        <f t="shared" si="6"/>
        <v>0</v>
      </c>
      <c r="AY10" cm="1">
        <f t="array" ref="AY10">IF($AT10="","",IF(TRIM(INDEX('Part 1'!$HU$3:$IC$3,1,ROW()-1))=TRIM($AT10),INDEX('Part 1'!$HU$38:$IC$38,1,ROW()-1),"CHECK"))</f>
        <v>0</v>
      </c>
      <c r="AZ10" s="317" t="s">
        <v>344</v>
      </c>
      <c r="BA10" s="55"/>
      <c r="BB10" s="172" t="s">
        <v>350</v>
      </c>
      <c r="BC10" s="174" t="s">
        <v>538</v>
      </c>
      <c r="BD10" s="178">
        <v>100</v>
      </c>
      <c r="BE10" s="178">
        <f t="array" ref="BE10">IF($BB10="","",IF(TRIM(INDEX('Part 1'!$ID$3:$IP$3,1,ROW()-1))=TRIM($BB10),INDEX('Part 1'!$ID$386:$IP$386,1,ROW()-1),"CHECK"))</f>
        <v>100</v>
      </c>
      <c r="BF10" s="197">
        <f t="shared" si="7"/>
        <v>0</v>
      </c>
      <c r="BG10" cm="1">
        <f t="array" ref="BG10">IF($BB10="","",IF(TRIM(INDEX('Part 1'!$ID$3:$IP$3,1,ROW()-1))=TRIM($BB10),INDEX('Part 1'!$ID$38:$IP$38,1,ROW()-1),"CHECK"))</f>
        <v>600</v>
      </c>
      <c r="BH10" s="198" t="s">
        <v>350</v>
      </c>
      <c r="BI10" s="55"/>
      <c r="BJ10" s="172" t="s">
        <v>149</v>
      </c>
      <c r="BK10" s="174" t="s">
        <v>918</v>
      </c>
      <c r="BL10" s="178">
        <v>4</v>
      </c>
      <c r="BM10" s="178">
        <f t="array" ref="BM10">IF($BJ10="","",IF(TRIM(INDEX('Part 2'!$F$3:$AS$3,1,ROW()-1))=TRIM($BJ10),INDEX('Part 2'!$F$243:$AS$243,1,ROW()-1),"CHECK"))</f>
        <v>28</v>
      </c>
      <c r="BN10" s="197">
        <f t="shared" si="8"/>
        <v>-24</v>
      </c>
      <c r="BO10" cm="1">
        <f t="array" ref="BO10">IF($BJ10="","",IF(TRIM(INDEX('Part 2'!$F$3:$AS$3,1,ROW()-1))=TRIM($BJ10),INDEX('Part 2'!$F$33:$AS$33,1,ROW()-1),"CHECK"))</f>
        <v>72</v>
      </c>
      <c r="BP10" s="198" t="s">
        <v>149</v>
      </c>
      <c r="BQ10" s="55"/>
      <c r="BR10" s="226" t="s">
        <v>921</v>
      </c>
      <c r="BS10" s="174" t="s">
        <v>922</v>
      </c>
      <c r="BT10" s="178">
        <v>0</v>
      </c>
      <c r="BU10" s="178">
        <f>IF(TRIM('Part 2'!$BB$3&amp;" "&amp;'Part 2'!$BB$4)=TRIM($BR10),'Part 2'!$BB$243,"CHECK")</f>
        <v>0</v>
      </c>
      <c r="BV10" s="197">
        <f t="shared" si="9"/>
        <v>0</v>
      </c>
      <c r="BW10">
        <f>IF(TRIM('Part 2'!$BB$3&amp;" "&amp;'Part 2'!$BB$4)=TRIM($BR10),'Part 2'!$BB$33,"CHECK")</f>
        <v>0</v>
      </c>
      <c r="BX10" s="55"/>
      <c r="BY10" s="226" t="s">
        <v>924</v>
      </c>
      <c r="BZ10" s="174" t="s">
        <v>925</v>
      </c>
      <c r="CA10" s="178">
        <v>108</v>
      </c>
      <c r="CB10" s="178">
        <f t="array" ref="CB10">IF($BY10="","",IF(TRIM(INDEX('Part 2'!$BJ$3:$CZ$3,1,ROW()-1))=TRIM($BZ10),INDEX('Part 2'!$BJ$243:$CZ$243,1,ROW()-1),"CHECK"))</f>
        <v>108</v>
      </c>
      <c r="CC10" s="197">
        <f t="shared" si="10"/>
        <v>0</v>
      </c>
      <c r="CD10" cm="1">
        <f t="array" ref="CD10">IF($BY10="","",IF(TRIM(INDEX('Part 2'!$BJ$3:$CZ$3,1,ROW()-1))=TRIM($BZ10),INDEX('Part 2'!$BJ$33:$CZ$33,1,ROW()-1),"CHECK"))</f>
        <v>108</v>
      </c>
      <c r="CE10" s="55"/>
      <c r="CF10" s="54"/>
      <c r="CG10" s="54"/>
      <c r="CH10" s="54"/>
      <c r="CI10" s="54"/>
      <c r="CJ10" s="54"/>
      <c r="CK10" s="54"/>
      <c r="CL10" s="54"/>
    </row>
    <row r="11" spans="1:90" x14ac:dyDescent="0.25">
      <c r="A11" s="172" t="s">
        <v>140</v>
      </c>
      <c r="B11" s="174" t="s">
        <v>362</v>
      </c>
      <c r="C11" s="178">
        <v>85</v>
      </c>
      <c r="D11" s="178">
        <f t="array" ref="D11">IF($A11="","",IF(TRIM(INDEX('Part 1'!$F$3:$CZ$3,1,ROW()-1))=TRIM($A11),INDEX('Part 1'!$F$386:$CZ$386,1,ROW()-1),"CHECK"))</f>
        <v>85</v>
      </c>
      <c r="E11" s="179">
        <f t="shared" si="0"/>
        <v>0</v>
      </c>
      <c r="F11" cm="1">
        <f t="array" ref="F11">IF($A11="","",IF(TRIM(INDEX('Part 1'!$F$3:$CZ$3,1,ROW()-1))=TRIM($A11),INDEX('Part 1'!$F$38:$CZ$38,1,ROW()-1),"CHECK"))</f>
        <v>75</v>
      </c>
      <c r="G11" s="54"/>
      <c r="H11" s="54"/>
      <c r="I11" s="55"/>
      <c r="J11" s="172" t="s">
        <v>229</v>
      </c>
      <c r="K11" s="174" t="s">
        <v>428</v>
      </c>
      <c r="L11" s="178">
        <v>96</v>
      </c>
      <c r="M11" s="178">
        <f t="array" ref="M11">IF($J11="","",IF(TRIM(INDEX('Part 1'!$CS$3:$EQ$3,1,ROW()-1))=TRIM($J11),INDEX('Part 1'!$CS$386:$EQ$386,1,ROW()-1),"CHECK"))</f>
        <v>96</v>
      </c>
      <c r="N11" s="179">
        <f t="shared" si="1"/>
        <v>0</v>
      </c>
      <c r="O11" cm="1">
        <f t="array" ref="O11">IF($J11="","",IF(TRIM(INDEX('Part 1'!$CS$3:$EQ$3,1,ROW()-1))=TRIM($J11),INDEX('Part 1'!$CS$38:$EQ$38,1,ROW()-1),"CHECK"))</f>
        <v>96</v>
      </c>
      <c r="P11" s="55"/>
      <c r="Q11" s="172" t="s">
        <v>240</v>
      </c>
      <c r="R11" s="174" t="s">
        <v>493</v>
      </c>
      <c r="S11" s="178">
        <v>100</v>
      </c>
      <c r="T11" s="178">
        <f t="array" ref="T11">IF($Q11="","",IF(TRIM(INDEX('Part 1'!$GD$3:$HB$3,1,ROW()-1))=TRIM($Q11),INDEX('Part 1'!$GD$386:$HB$386,1,ROW()-1),"CHECK"))</f>
        <v>100</v>
      </c>
      <c r="U11" s="179">
        <f t="shared" si="2"/>
        <v>0</v>
      </c>
      <c r="V11" cm="1">
        <f t="array" ref="V11">IF($Q11="","",IF(TRIM(INDEX('Part 1'!$GD$3:$HB$3,1,ROW()-1))=TRIM($Q11),INDEX('Part 1'!$GD$38:$HB$38,1,ROW()-1),"CHECK"))</f>
        <v>0</v>
      </c>
      <c r="W11" s="55"/>
      <c r="X11" s="172" t="s">
        <v>291</v>
      </c>
      <c r="Y11" s="174" t="s">
        <v>474</v>
      </c>
      <c r="Z11" s="178">
        <v>0</v>
      </c>
      <c r="AA11" s="178">
        <f t="array" ref="AA11">IF($X11="","",IF(TRIM(INDEX('Part 1'!$FG$3:$GC$3,1,ROW()-1))=TRIM($X11),INDEX('Part 1'!$FG$386:$GC$386,1,ROW()-1),"CHECK"))</f>
        <v>0</v>
      </c>
      <c r="AB11" s="197">
        <f t="shared" si="3"/>
        <v>0</v>
      </c>
      <c r="AC11" cm="1">
        <f t="array" ref="AC11">IF($X11="","",IF(TRIM(INDEX('Part 1'!$FG$3:$GC$3,1,ROW()-1))=TRIM($X11),INDEX('Part 1'!$FG$38:$GC$38,1,ROW()-1),"CHECK"))</f>
        <v>300</v>
      </c>
      <c r="AD11" s="55"/>
      <c r="AE11" s="172" t="s">
        <v>277</v>
      </c>
      <c r="AF11" s="174"/>
      <c r="AG11" s="178">
        <v>0</v>
      </c>
      <c r="AH11" s="178">
        <f t="array" ref="AH11">IF($AE11="","",IF(TRIM(INDEX('Part 1'!$ER$3:$FF$3,1,ROW()-1))=TRIM($AE11),INDEX('Part 1'!$ER$386:$FF$386,1,ROW()-1),"CHECK"))</f>
        <v>0</v>
      </c>
      <c r="AI11" s="197">
        <f t="shared" si="4"/>
        <v>0</v>
      </c>
      <c r="AJ11" cm="1">
        <f t="array" ref="AJ11">IF($AE11="","",IF(TRIM(INDEX('Part 1'!$ER$3:$FF$3,1,ROW()-1))=TRIM($AE11),INDEX('Part 1'!$ER$38:$FF$38,1,ROW()-1),"CHECK"))</f>
        <v>0</v>
      </c>
      <c r="AK11" s="198"/>
      <c r="AL11" s="55"/>
      <c r="AM11" s="172" t="s">
        <v>326</v>
      </c>
      <c r="AN11" s="174" t="s">
        <v>355</v>
      </c>
      <c r="AO11" s="178">
        <v>1912</v>
      </c>
      <c r="AP11" s="178">
        <f t="array" ref="AP11">IF($AM11="","",IF(TRIM(INDEX('Part 1'!$HC$3:$HT$3,1,ROW()-1))=TRIM($AM11),INDEX('Part 1'!$HC$386:$HT$386,1,ROW()-1),"CHECK"))</f>
        <v>1912</v>
      </c>
      <c r="AQ11" s="197">
        <f t="shared" si="5"/>
        <v>0</v>
      </c>
      <c r="AR11" cm="1">
        <f t="array" ref="AR11">IF($AM11="","",IF(TRIM(INDEX('Part 1'!$HC$3:$HT$3,1,ROW()-1))=TRIM($AM11),INDEX('Part 1'!$HC$38:$HT$38,1,ROW()-1),"CHECK"))</f>
        <v>3000</v>
      </c>
      <c r="AS11" s="55"/>
      <c r="AT11" s="54"/>
      <c r="AU11" s="54"/>
      <c r="AV11" s="54"/>
      <c r="AW11" s="54"/>
      <c r="AX11" s="54"/>
      <c r="AY11" s="54"/>
      <c r="AZ11" s="54"/>
      <c r="BA11" s="55"/>
      <c r="BB11" s="172" t="s">
        <v>251</v>
      </c>
      <c r="BC11" s="174" t="s">
        <v>539</v>
      </c>
      <c r="BD11" s="178">
        <v>200</v>
      </c>
      <c r="BE11" s="178">
        <f t="array" ref="BE11">IF($BB11="","",IF(TRIM(INDEX('Part 1'!$ID$3:$IP$3,1,ROW()-1))=TRIM($BB11),INDEX('Part 1'!$ID$386:$IP$386,1,ROW()-1),"CHECK"))</f>
        <v>200</v>
      </c>
      <c r="BF11" s="197">
        <f t="shared" si="7"/>
        <v>0</v>
      </c>
      <c r="BG11" cm="1">
        <f t="array" ref="BG11">IF($BB11="","",IF(TRIM(INDEX('Part 1'!$ID$3:$IP$3,1,ROW()-1))=TRIM($BB11),INDEX('Part 1'!$ID$38:$IP$38,1,ROW()-1),"CHECK"))</f>
        <v>200</v>
      </c>
      <c r="BH11" s="198" t="s">
        <v>251</v>
      </c>
      <c r="BI11" s="55"/>
      <c r="BJ11" s="172" t="s">
        <v>944</v>
      </c>
      <c r="BK11" s="174" t="s">
        <v>945</v>
      </c>
      <c r="BL11" s="178">
        <v>109</v>
      </c>
      <c r="BM11" s="178">
        <f t="array" ref="BM11">IF($BJ11="","",IF(TRIM(INDEX('Part 2'!$F$3:$AS$3,1,ROW()-1))=TRIM($BJ11),INDEX('Part 2'!$F$243:$AS$243,1,ROW()-1),"CHECK"))</f>
        <v>109</v>
      </c>
      <c r="BN11" s="197">
        <f t="shared" si="8"/>
        <v>0</v>
      </c>
      <c r="BO11" cm="1">
        <f t="array" ref="BO11">IF($BJ11="","",IF(TRIM(INDEX('Part 2'!$F$3:$AS$3,1,ROW()-1))=TRIM($BJ11),INDEX('Part 2'!$F$33:$AS$33,1,ROW()-1),"CHECK"))</f>
        <v>110</v>
      </c>
      <c r="BP11" s="198" t="s">
        <v>944</v>
      </c>
      <c r="BQ11" s="55"/>
      <c r="BR11" s="226" t="s">
        <v>965</v>
      </c>
      <c r="BS11" s="174" t="s">
        <v>966</v>
      </c>
      <c r="BT11" s="178">
        <v>0</v>
      </c>
      <c r="BU11" s="178">
        <f>IF(TRIM('Part 2'!$BC$3&amp;" "&amp;'Part 2'!$BC$4)=TRIM($BR11),'Part 2'!$BC$243,"CHECK")</f>
        <v>0</v>
      </c>
      <c r="BV11" s="197">
        <f t="shared" si="9"/>
        <v>0</v>
      </c>
      <c r="BW11">
        <f>IF(TRIM('Part 2'!$BC$3&amp;" "&amp;'Part 2'!$BC$4)=TRIM($BR11),'Part 2'!$BC$33,"CHECK")</f>
        <v>0</v>
      </c>
      <c r="BX11" s="55"/>
      <c r="BY11" s="226" t="s">
        <v>969</v>
      </c>
      <c r="BZ11" s="174" t="s">
        <v>970</v>
      </c>
      <c r="CA11" s="178">
        <v>120</v>
      </c>
      <c r="CB11" s="178">
        <f t="array" ref="CB11">IF($BY11="","",IF(TRIM(INDEX('Part 2'!$BJ$3:$CZ$3,1,ROW()-1))=TRIM($BZ11),INDEX('Part 2'!$BJ$243:$CZ$243,1,ROW()-1),"CHECK"))</f>
        <v>120</v>
      </c>
      <c r="CC11" s="197">
        <f t="shared" si="10"/>
        <v>0</v>
      </c>
      <c r="CD11" cm="1">
        <f t="array" ref="CD11">IF($BY11="","",IF(TRIM(INDEX('Part 2'!$BJ$3:$CZ$3,1,ROW()-1))=TRIM($BZ11),INDEX('Part 2'!$BJ$33:$CZ$33,1,ROW()-1),"CHECK"))</f>
        <v>120</v>
      </c>
      <c r="CE11" s="55"/>
      <c r="CF11" s="54"/>
      <c r="CG11" s="54"/>
      <c r="CH11" s="54"/>
      <c r="CI11" s="54"/>
      <c r="CJ11" s="54"/>
      <c r="CK11" s="54"/>
      <c r="CL11" s="54"/>
    </row>
    <row r="12" spans="1:90" x14ac:dyDescent="0.25">
      <c r="A12" s="172" t="s">
        <v>141</v>
      </c>
      <c r="B12" s="174" t="s">
        <v>363</v>
      </c>
      <c r="C12" s="178">
        <v>50</v>
      </c>
      <c r="D12" s="178">
        <f t="array" ref="D12">IF($A12="","",IF(TRIM(INDEX('Part 1'!$F$3:$CZ$3,1,ROW()-1))=TRIM($A12),INDEX('Part 1'!$F$386:$CZ$386,1,ROW()-1),"CHECK"))</f>
        <v>50</v>
      </c>
      <c r="E12" s="179">
        <f t="shared" si="0"/>
        <v>0</v>
      </c>
      <c r="F12" cm="1">
        <f t="array" ref="F12">IF($A12="","",IF(TRIM(INDEX('Part 1'!$F$3:$CZ$3,1,ROW()-1))=TRIM($A12),INDEX('Part 1'!$F$38:$CZ$38,1,ROW()-1),"CHECK"))</f>
        <v>50</v>
      </c>
      <c r="G12" s="54"/>
      <c r="H12" s="54"/>
      <c r="I12" s="55"/>
      <c r="J12" s="172" t="s">
        <v>230</v>
      </c>
      <c r="K12" s="174" t="s">
        <v>429</v>
      </c>
      <c r="L12" s="178">
        <v>138</v>
      </c>
      <c r="M12" s="178">
        <f t="array" ref="M12">IF($J12="","",IF(TRIM(INDEX('Part 1'!$CS$3:$EQ$3,1,ROW()-1))=TRIM($J12),INDEX('Part 1'!$CS$386:$EQ$386,1,ROW()-1),"CHECK"))</f>
        <v>138</v>
      </c>
      <c r="N12" s="179">
        <f t="shared" si="1"/>
        <v>0</v>
      </c>
      <c r="O12" cm="1">
        <f t="array" ref="O12">IF($J12="","",IF(TRIM(INDEX('Part 1'!$CS$3:$EQ$3,1,ROW()-1))=TRIM($J12),INDEX('Part 1'!$CS$38:$EQ$38,1,ROW()-1),"CHECK"))</f>
        <v>138</v>
      </c>
      <c r="P12" s="55"/>
      <c r="Q12" s="172" t="s">
        <v>307</v>
      </c>
      <c r="R12" s="174" t="s">
        <v>495</v>
      </c>
      <c r="S12" s="178">
        <v>300</v>
      </c>
      <c r="T12" s="178">
        <f t="array" ref="T12">IF($Q12="","",IF(TRIM(INDEX('Part 1'!$GD$3:$HB$3,1,ROW()-1))=TRIM($Q12),INDEX('Part 1'!$GD$386:$HB$386,1,ROW()-1),"CHECK"))</f>
        <v>300</v>
      </c>
      <c r="U12" s="179">
        <f t="shared" si="2"/>
        <v>0</v>
      </c>
      <c r="V12" cm="1">
        <f t="array" ref="V12">IF($Q12="","",IF(TRIM(INDEX('Part 1'!$GD$3:$HB$3,1,ROW()-1))=TRIM($Q12),INDEX('Part 1'!$GD$38:$HB$38,1,ROW()-1),"CHECK"))</f>
        <v>500</v>
      </c>
      <c r="W12" s="55"/>
      <c r="X12" s="172" t="s">
        <v>292</v>
      </c>
      <c r="Y12" s="174" t="s">
        <v>475</v>
      </c>
      <c r="Z12" s="178">
        <v>25</v>
      </c>
      <c r="AA12" s="178">
        <f t="array" ref="AA12">IF($X12="","",IF(TRIM(INDEX('Part 1'!$FG$3:$GC$3,1,ROW()-1))=TRIM($X12),INDEX('Part 1'!$FG$386:$GC$386,1,ROW()-1),"CHECK"))</f>
        <v>25</v>
      </c>
      <c r="AB12" s="197">
        <f t="shared" si="3"/>
        <v>0</v>
      </c>
      <c r="AC12" cm="1">
        <f t="array" ref="AC12">IF($X12="","",IF(TRIM(INDEX('Part 1'!$FG$3:$GC$3,1,ROW()-1))=TRIM($X12),INDEX('Part 1'!$FG$38:$GC$38,1,ROW()-1),"CHECK"))</f>
        <v>100</v>
      </c>
      <c r="AD12" s="55"/>
      <c r="AE12" s="207" t="s">
        <v>988</v>
      </c>
      <c r="AF12" s="174"/>
      <c r="AG12" s="178">
        <v>50</v>
      </c>
      <c r="AH12" s="178">
        <f t="array" ref="AH12">IF($AE12="","",IF(TRIM(INDEX('Part 1'!$ER$3:$FF$3,1,ROW()-1))=TRIM($AE12),INDEX('Part 1'!$ER$386:$FF$386,1,ROW()-1),"CHECK"))</f>
        <v>50</v>
      </c>
      <c r="AI12" s="197">
        <f t="shared" si="4"/>
        <v>0</v>
      </c>
      <c r="AJ12" cm="1">
        <f t="array" ref="AJ12">IF($AE12="","",IF(TRIM(INDEX('Part 1'!$ER$3:$FF$3,1,ROW()-1))=TRIM($AE12),INDEX('Part 1'!$ER$38:$FF$38,1,ROW()-1),"CHECK"))</f>
        <v>50</v>
      </c>
      <c r="AK12" s="209" t="s">
        <v>988</v>
      </c>
      <c r="AL12" s="55"/>
      <c r="AM12" s="172" t="s">
        <v>327</v>
      </c>
      <c r="AN12" s="174" t="s">
        <v>515</v>
      </c>
      <c r="AO12" s="178">
        <v>100</v>
      </c>
      <c r="AP12" s="178">
        <f t="array" ref="AP12">IF($AM12="","",IF(TRIM(INDEX('Part 1'!$HC$3:$HT$3,1,ROW()-1))=TRIM($AM12),INDEX('Part 1'!$HC$386:$HT$386,1,ROW()-1),"CHECK"))</f>
        <v>100</v>
      </c>
      <c r="AQ12" s="197">
        <f t="shared" si="5"/>
        <v>0</v>
      </c>
      <c r="AR12" cm="1">
        <f t="array" ref="AR12">IF($AM12="","",IF(TRIM(INDEX('Part 1'!$HC$3:$HT$3,1,ROW()-1))=TRIM($AM12),INDEX('Part 1'!$HC$38:$HT$38,1,ROW()-1),"CHECK"))</f>
        <v>400</v>
      </c>
      <c r="AS12" s="55"/>
      <c r="AT12" s="54"/>
      <c r="AU12" s="54"/>
      <c r="AV12" s="54"/>
      <c r="AW12" s="54"/>
      <c r="AX12" s="54"/>
      <c r="AY12" s="54"/>
      <c r="AZ12" s="54"/>
      <c r="BA12" s="55"/>
      <c r="BB12" s="172" t="s">
        <v>351</v>
      </c>
      <c r="BC12" s="174" t="s">
        <v>540</v>
      </c>
      <c r="BD12" s="178">
        <v>0</v>
      </c>
      <c r="BE12" s="178">
        <f t="array" ref="BE12">IF($BB12="","",IF(TRIM(INDEX('Part 1'!$ID$3:$IP$3,1,ROW()-1))=TRIM($BB12),INDEX('Part 1'!$ID$386:$IP$386,1,ROW()-1),"CHECK"))</f>
        <v>0</v>
      </c>
      <c r="BF12" s="197">
        <f t="shared" si="7"/>
        <v>0</v>
      </c>
      <c r="BG12" cm="1">
        <f t="array" ref="BG12">IF($BB12="","",IF(TRIM(INDEX('Part 1'!$ID$3:$IP$3,1,ROW()-1))=TRIM($BB12),INDEX('Part 1'!$ID$38:$IP$38,1,ROW()-1),"CHECK"))</f>
        <v>200</v>
      </c>
      <c r="BH12" s="198" t="s">
        <v>351</v>
      </c>
      <c r="BI12" s="55"/>
      <c r="BJ12" s="172" t="s">
        <v>154</v>
      </c>
      <c r="BK12" s="174" t="s">
        <v>946</v>
      </c>
      <c r="BL12" s="178">
        <v>394</v>
      </c>
      <c r="BM12" s="178">
        <f t="array" ref="BM12">IF($BJ12="","",IF(TRIM(INDEX('Part 2'!$F$3:$AS$3,1,ROW()-1))=TRIM($BJ12),INDEX('Part 2'!$F$243:$AS$243,1,ROW()-1),"CHECK"))</f>
        <v>410</v>
      </c>
      <c r="BN12" s="197">
        <f t="shared" si="8"/>
        <v>-16</v>
      </c>
      <c r="BO12" cm="1">
        <f t="array" ref="BO12">IF($BJ12="","",IF(TRIM(INDEX('Part 2'!$F$3:$AS$3,1,ROW()-1))=TRIM($BJ12),INDEX('Part 2'!$F$33:$AS$33,1,ROW()-1),"CHECK"))</f>
        <v>435</v>
      </c>
      <c r="BP12" s="198" t="s">
        <v>154</v>
      </c>
      <c r="BQ12" s="55"/>
      <c r="BR12" s="226" t="s">
        <v>1003</v>
      </c>
      <c r="BS12" s="174" t="s">
        <v>1004</v>
      </c>
      <c r="BT12" s="178">
        <v>0</v>
      </c>
      <c r="BU12" s="178">
        <f>IF(TRIM('Part 2'!$BD$3&amp;" "&amp;'Part 2'!$BD$4)=TRIM($BR12),'Part 2'!$BD$243,"CHECK")</f>
        <v>0</v>
      </c>
      <c r="BV12" s="197">
        <f t="shared" si="9"/>
        <v>0</v>
      </c>
      <c r="BW12">
        <f>IF(TRIM('Part 2'!$BD$3&amp;" "&amp;'Part 2'!$BD$4)=TRIM($BR12),'Part 2'!$BD$33,"CHECK")</f>
        <v>0</v>
      </c>
      <c r="BX12" s="55"/>
      <c r="BY12" s="226" t="s">
        <v>1007</v>
      </c>
      <c r="BZ12" s="174" t="s">
        <v>1008</v>
      </c>
      <c r="CA12" s="178">
        <v>150</v>
      </c>
      <c r="CB12" s="178">
        <f t="array" ref="CB12">IF($BY12="","",IF(TRIM(INDEX('Part 2'!$BJ$3:$CZ$3,1,ROW()-1))=TRIM($BZ12),INDEX('Part 2'!$BJ$243:$CZ$243,1,ROW()-1),"CHECK"))</f>
        <v>150</v>
      </c>
      <c r="CC12" s="197">
        <f t="shared" si="10"/>
        <v>0</v>
      </c>
      <c r="CD12" cm="1">
        <f t="array" ref="CD12">IF($BY12="","",IF(TRIM(INDEX('Part 2'!$BJ$3:$CZ$3,1,ROW()-1))=TRIM($BZ12),INDEX('Part 2'!$BJ$33:$CZ$33,1,ROW()-1),"CHECK"))</f>
        <v>150</v>
      </c>
      <c r="CE12" s="55"/>
      <c r="CF12" s="54"/>
      <c r="CG12" s="54"/>
      <c r="CH12" s="54"/>
      <c r="CI12" s="54"/>
      <c r="CJ12" s="54"/>
      <c r="CK12" s="54"/>
      <c r="CL12" s="54"/>
    </row>
    <row r="13" spans="1:90" x14ac:dyDescent="0.25">
      <c r="A13" s="172" t="s">
        <v>142</v>
      </c>
      <c r="B13" s="174" t="s">
        <v>364</v>
      </c>
      <c r="C13" s="178">
        <v>50</v>
      </c>
      <c r="D13" s="178">
        <f t="array" ref="D13">IF($A13="","",IF(TRIM(INDEX('Part 1'!$F$3:$CZ$3,1,ROW()-1))=TRIM($A13),INDEX('Part 1'!$F$386:$CZ$386,1,ROW()-1),"CHECK"))</f>
        <v>45</v>
      </c>
      <c r="E13" s="179">
        <f t="shared" si="0"/>
        <v>5</v>
      </c>
      <c r="F13" cm="1">
        <f t="array" ref="F13">IF($A13="","",IF(TRIM(INDEX('Part 1'!$F$3:$CZ$3,1,ROW()-1))=TRIM($A13),INDEX('Part 1'!$F$38:$CZ$38,1,ROW()-1),"CHECK"))</f>
        <v>100</v>
      </c>
      <c r="G13" s="54"/>
      <c r="H13" s="54"/>
      <c r="I13" s="55"/>
      <c r="J13" s="172" t="s">
        <v>232</v>
      </c>
      <c r="K13" s="174" t="s">
        <v>430</v>
      </c>
      <c r="L13" s="178">
        <v>0</v>
      </c>
      <c r="M13" s="178">
        <f t="array" ref="M13">IF($J13="","",IF(TRIM(INDEX('Part 1'!$CS$3:$EQ$3,1,ROW()-1))=TRIM($J13),INDEX('Part 1'!$CS$386:$EQ$386,1,ROW()-1),"CHECK"))</f>
        <v>0</v>
      </c>
      <c r="N13" s="179">
        <f t="shared" si="1"/>
        <v>0</v>
      </c>
      <c r="O13" cm="1">
        <f t="array" ref="O13">IF($J13="","",IF(TRIM(INDEX('Part 1'!$CS$3:$EQ$3,1,ROW()-1))=TRIM($J13),INDEX('Part 1'!$CS$38:$EQ$38,1,ROW()-1),"CHECK"))</f>
        <v>0</v>
      </c>
      <c r="P13" s="55"/>
      <c r="Q13" s="172" t="s">
        <v>308</v>
      </c>
      <c r="R13" s="174" t="s">
        <v>496</v>
      </c>
      <c r="S13" s="178">
        <v>275</v>
      </c>
      <c r="T13" s="178">
        <f t="array" ref="T13">IF($Q13="","",IF(TRIM(INDEX('Part 1'!$GD$3:$HB$3,1,ROW()-1))=TRIM($Q13),INDEX('Part 1'!$GD$386:$HB$386,1,ROW()-1),"CHECK"))</f>
        <v>275</v>
      </c>
      <c r="U13" s="179">
        <f t="shared" si="2"/>
        <v>0</v>
      </c>
      <c r="V13" cm="1">
        <f t="array" ref="V13">IF($Q13="","",IF(TRIM(INDEX('Part 1'!$GD$3:$HB$3,1,ROW()-1))=TRIM($Q13),INDEX('Part 1'!$GD$38:$HB$38,1,ROW()-1),"CHECK"))</f>
        <v>500</v>
      </c>
      <c r="W13" s="55"/>
      <c r="X13" s="172" t="s">
        <v>293</v>
      </c>
      <c r="Y13" s="174" t="s">
        <v>476</v>
      </c>
      <c r="Z13" s="178">
        <v>0</v>
      </c>
      <c r="AA13" s="178">
        <f t="array" ref="AA13">IF($X13="","",IF(TRIM(INDEX('Part 1'!$FG$3:$GC$3,1,ROW()-1))=TRIM($X13),INDEX('Part 1'!$FG$386:$GC$386,1,ROW()-1),"CHECK"))</f>
        <v>0</v>
      </c>
      <c r="AB13" s="197">
        <f t="shared" si="3"/>
        <v>0</v>
      </c>
      <c r="AC13" cm="1">
        <f t="array" ref="AC13">IF($X13="","",IF(TRIM(INDEX('Part 1'!$FG$3:$GC$3,1,ROW()-1))=TRIM($X13),INDEX('Part 1'!$FG$38:$GC$38,1,ROW()-1),"CHECK"))</f>
        <v>300</v>
      </c>
      <c r="AD13" s="55"/>
      <c r="AE13" s="207" t="s">
        <v>1021</v>
      </c>
      <c r="AF13" s="174"/>
      <c r="AG13" s="178">
        <v>987.99990000000003</v>
      </c>
      <c r="AH13" s="178">
        <f t="array" ref="AH13">IF($AE13="","",IF(TRIM(INDEX('Part 1'!$ER$3:$FF$3,1,ROW()-1))=TRIM($AE13),INDEX('Part 1'!$ER$386:$FF$386,1,ROW()-1),"CHECK"))</f>
        <v>1000</v>
      </c>
      <c r="AI13" s="197">
        <f t="shared" si="4"/>
        <v>-12</v>
      </c>
      <c r="AJ13" cm="1">
        <f t="array" ref="AJ13">IF($AE13="","",IF(TRIM(INDEX('Part 1'!$ER$3:$FF$3,1,ROW()-1))=TRIM($AE13),INDEX('Part 1'!$ER$38:$FF$38,1,ROW()-1),"CHECK"))</f>
        <v>1000</v>
      </c>
      <c r="AK13" s="209" t="s">
        <v>1021</v>
      </c>
      <c r="AL13" s="55"/>
      <c r="AM13" s="172" t="s">
        <v>328</v>
      </c>
      <c r="AN13" s="174" t="s">
        <v>516</v>
      </c>
      <c r="AO13" s="178">
        <v>1700</v>
      </c>
      <c r="AP13" s="178">
        <f t="array" ref="AP13">IF($AM13="","",IF(TRIM(INDEX('Part 1'!$HC$3:$HT$3,1,ROW()-1))=TRIM($AM13),INDEX('Part 1'!$HC$386:$HT$386,1,ROW()-1),"CHECK"))</f>
        <v>1700</v>
      </c>
      <c r="AQ13" s="197">
        <f t="shared" si="5"/>
        <v>0</v>
      </c>
      <c r="AR13" cm="1">
        <f t="array" ref="AR13">IF($AM13="","",IF(TRIM(INDEX('Part 1'!$HC$3:$HT$3,1,ROW()-1))=TRIM($AM13),INDEX('Part 1'!$HC$38:$HT$38,1,ROW()-1),"CHECK"))</f>
        <v>3000</v>
      </c>
      <c r="AS13" s="55"/>
      <c r="AT13" s="54"/>
      <c r="AU13" s="54"/>
      <c r="AV13" s="54"/>
      <c r="AW13" s="54"/>
      <c r="AX13" s="54"/>
      <c r="AY13" s="54"/>
      <c r="AZ13" s="54"/>
      <c r="BA13" s="55"/>
      <c r="BB13" s="172" t="s">
        <v>352</v>
      </c>
      <c r="BC13" s="174" t="s">
        <v>542</v>
      </c>
      <c r="BD13" s="178">
        <v>250</v>
      </c>
      <c r="BE13" s="178">
        <f t="array" ref="BE13">IF($BB13="","",IF(TRIM(INDEX('Part 1'!$ID$3:$IP$3,1,ROW()-1))=TRIM($BB13),INDEX('Part 1'!$ID$386:$IP$386,1,ROW()-1),"CHECK"))</f>
        <v>250</v>
      </c>
      <c r="BF13" s="197">
        <f t="shared" si="7"/>
        <v>0</v>
      </c>
      <c r="BG13" cm="1">
        <f t="array" ref="BG13">IF($BB13="","",IF(TRIM(INDEX('Part 1'!$ID$3:$IP$3,1,ROW()-1))=TRIM($BB13),INDEX('Part 1'!$ID$38:$IP$38,1,ROW()-1),"CHECK"))</f>
        <v>0</v>
      </c>
      <c r="BH13" s="198" t="s">
        <v>1033</v>
      </c>
      <c r="BI13" s="55"/>
      <c r="BJ13" s="172" t="s">
        <v>679</v>
      </c>
      <c r="BK13" s="174" t="s">
        <v>1034</v>
      </c>
      <c r="BL13" s="178">
        <v>0</v>
      </c>
      <c r="BM13" s="178">
        <f t="array" ref="BM13">IF($BJ13="","",IF(TRIM(INDEX('Part 2'!$F$3:$AS$3,1,ROW()-1))=TRIM($BJ13),INDEX('Part 2'!$F$243:$AS$243,1,ROW()-1),"CHECK"))</f>
        <v>24</v>
      </c>
      <c r="BN13" s="197">
        <f t="shared" si="8"/>
        <v>-24</v>
      </c>
      <c r="BO13" cm="1">
        <f t="array" ref="BO13">IF($BJ13="","",IF(TRIM(INDEX('Part 2'!$F$3:$AS$3,1,ROW()-1))=TRIM($BJ13),INDEX('Part 2'!$F$33:$AS$33,1,ROW()-1),"CHECK"))</f>
        <v>0</v>
      </c>
      <c r="BP13" s="198" t="s">
        <v>679</v>
      </c>
      <c r="BQ13" s="55"/>
      <c r="BR13" s="226" t="s">
        <v>1038</v>
      </c>
      <c r="BS13" s="174" t="s">
        <v>1039</v>
      </c>
      <c r="BT13" s="178">
        <v>0</v>
      </c>
      <c r="BU13" s="178">
        <f>IF(TRIM('Part 2'!$BE$3&amp;" "&amp;'Part 2'!$BE$4)=TRIM($BR13),'Part 2'!$BE$243,"CHECK")</f>
        <v>0</v>
      </c>
      <c r="BV13" s="197">
        <f t="shared" si="9"/>
        <v>0</v>
      </c>
      <c r="BW13">
        <f>IF(TRIM('Part 2'!$BE$3&amp;" "&amp;'Part 2'!$BE$4)=TRIM($BR13),'Part 2'!$BE$33,"CHECK")</f>
        <v>0</v>
      </c>
      <c r="BX13" s="55"/>
      <c r="BY13" s="226" t="s">
        <v>1040</v>
      </c>
      <c r="BZ13" s="174" t="s">
        <v>1041</v>
      </c>
      <c r="CA13" s="178">
        <v>108</v>
      </c>
      <c r="CB13" s="178">
        <f t="array" ref="CB13">IF($BY13="","",IF(TRIM(INDEX('Part 2'!$BJ$3:$CZ$3,1,ROW()-1))=TRIM($BZ13),INDEX('Part 2'!$BJ$243:$CZ$243,1,ROW()-1),"CHECK"))</f>
        <v>108</v>
      </c>
      <c r="CC13" s="197">
        <f t="shared" si="10"/>
        <v>0</v>
      </c>
      <c r="CD13" cm="1">
        <f t="array" ref="CD13">IF($BY13="","",IF(TRIM(INDEX('Part 2'!$BJ$3:$CZ$3,1,ROW()-1))=TRIM($BZ13),INDEX('Part 2'!$BJ$33:$CZ$33,1,ROW()-1),"CHECK"))</f>
        <v>108</v>
      </c>
      <c r="CE13" s="55"/>
      <c r="CF13" s="54"/>
      <c r="CG13" s="54"/>
      <c r="CH13" s="54"/>
      <c r="CI13" s="54"/>
      <c r="CJ13" s="54"/>
      <c r="CK13" s="54"/>
      <c r="CL13" s="54"/>
    </row>
    <row r="14" spans="1:90" x14ac:dyDescent="0.25">
      <c r="A14" s="172" t="s">
        <v>143</v>
      </c>
      <c r="B14" s="174" t="s">
        <v>365</v>
      </c>
      <c r="C14" s="178">
        <v>50</v>
      </c>
      <c r="D14" s="178">
        <f t="array" ref="D14">IF($A14="","",IF(TRIM(INDEX('Part 1'!$F$3:$CZ$3,1,ROW()-1))=TRIM($A14),INDEX('Part 1'!$F$386:$CZ$386,1,ROW()-1),"CHECK"))</f>
        <v>50</v>
      </c>
      <c r="E14" s="179">
        <f t="shared" si="0"/>
        <v>0</v>
      </c>
      <c r="F14" cm="1">
        <f t="array" ref="F14">IF($A14="","",IF(TRIM(INDEX('Part 1'!$F$3:$CZ$3,1,ROW()-1))=TRIM($A14),INDEX('Part 1'!$F$38:$CZ$38,1,ROW()-1),"CHECK"))</f>
        <v>50</v>
      </c>
      <c r="G14" s="54"/>
      <c r="H14" s="54"/>
      <c r="I14" s="55"/>
      <c r="J14" s="172" t="s">
        <v>233</v>
      </c>
      <c r="K14" s="174" t="s">
        <v>431</v>
      </c>
      <c r="L14" s="178">
        <v>360</v>
      </c>
      <c r="M14" s="178">
        <f t="array" ref="M14">IF($J14="","",IF(TRIM(INDEX('Part 1'!$CS$3:$EQ$3,1,ROW()-1))=TRIM($J14),INDEX('Part 1'!$CS$386:$EQ$386,1,ROW()-1),"CHECK"))</f>
        <v>360</v>
      </c>
      <c r="N14" s="179">
        <f t="shared" si="1"/>
        <v>0</v>
      </c>
      <c r="O14" cm="1">
        <f t="array" ref="O14">IF($J14="","",IF(TRIM(INDEX('Part 1'!$CS$3:$EQ$3,1,ROW()-1))=TRIM($J14),INDEX('Part 1'!$CS$38:$EQ$38,1,ROW()-1),"CHECK"))</f>
        <v>366</v>
      </c>
      <c r="P14" s="55"/>
      <c r="Q14" s="172" t="s">
        <v>309</v>
      </c>
      <c r="R14" s="174" t="s">
        <v>497</v>
      </c>
      <c r="S14" s="178">
        <v>1000</v>
      </c>
      <c r="T14" s="178">
        <f t="array" ref="T14">IF($Q14="","",IF(TRIM(INDEX('Part 1'!$GD$3:$HB$3,1,ROW()-1))=TRIM($Q14),INDEX('Part 1'!$GD$386:$HB$386,1,ROW()-1),"CHECK"))</f>
        <v>1000</v>
      </c>
      <c r="U14" s="179">
        <f t="shared" si="2"/>
        <v>0</v>
      </c>
      <c r="V14" cm="1">
        <f t="array" ref="V14">IF($Q14="","",IF(TRIM(INDEX('Part 1'!$GD$3:$HB$3,1,ROW()-1))=TRIM($Q14),INDEX('Part 1'!$GD$38:$HB$38,1,ROW()-1),"CHECK"))</f>
        <v>1000</v>
      </c>
      <c r="W14" s="55"/>
      <c r="X14" s="172" t="s">
        <v>53</v>
      </c>
      <c r="Y14" s="174" t="s">
        <v>54</v>
      </c>
      <c r="Z14" s="178">
        <v>150</v>
      </c>
      <c r="AA14" s="178">
        <f t="array" ref="AA14">IF($X14="","",IF(TRIM(INDEX('Part 1'!$FG$3:$GC$3,1,ROW()-1))=TRIM($X14),INDEX('Part 1'!$FG$386:$GC$386,1,ROW()-1),"CHECK"))</f>
        <v>50</v>
      </c>
      <c r="AB14" s="197">
        <f t="shared" si="3"/>
        <v>100</v>
      </c>
      <c r="AC14" cm="1">
        <f t="array" ref="AC14">IF($X14="","",IF(TRIM(INDEX('Part 1'!$FG$3:$GC$3,1,ROW()-1))=TRIM($X14),INDEX('Part 1'!$FG$38:$GC$38,1,ROW()-1),"CHECK"))</f>
        <v>200</v>
      </c>
      <c r="AD14" s="55"/>
      <c r="AE14" s="172" t="s">
        <v>279</v>
      </c>
      <c r="AF14" s="174"/>
      <c r="AG14" s="178">
        <v>358</v>
      </c>
      <c r="AH14" s="178">
        <f t="array" ref="AH14">IF($AE14="","",IF(TRIM(INDEX('Part 1'!$ER$3:$FF$3,1,ROW()-1))=TRIM($AE14),INDEX('Part 1'!$ER$386:$FF$386,1,ROW()-1),"CHECK"))</f>
        <v>358</v>
      </c>
      <c r="AI14" s="197">
        <f t="shared" si="4"/>
        <v>0</v>
      </c>
      <c r="AJ14" cm="1">
        <f t="array" ref="AJ14">IF($AE14="","",IF(TRIM(INDEX('Part 1'!$ER$3:$FF$3,1,ROW()-1))=TRIM($AE14),INDEX('Part 1'!$ER$38:$FF$38,1,ROW()-1),"CHECK"))</f>
        <v>300</v>
      </c>
      <c r="AK14" s="198" t="s">
        <v>279</v>
      </c>
      <c r="AL14" s="55"/>
      <c r="AM14" s="172" t="s">
        <v>329</v>
      </c>
      <c r="AN14" s="174" t="s">
        <v>1090</v>
      </c>
      <c r="AO14" s="178">
        <v>150</v>
      </c>
      <c r="AP14" s="178">
        <f t="array" ref="AP14">IF($AM14="","",IF(TRIM(INDEX('Part 1'!$HC$3:$HT$3,1,ROW()-1))=TRIM($AM14),INDEX('Part 1'!$HC$386:$HT$386,1,ROW()-1),"CHECK"))</f>
        <v>150</v>
      </c>
      <c r="AQ14" s="197">
        <f t="shared" si="5"/>
        <v>0</v>
      </c>
      <c r="AR14" cm="1">
        <f t="array" ref="AR14">IF($AM14="","",IF(TRIM(INDEX('Part 1'!$HC$3:$HT$3,1,ROW()-1))=TRIM($AM14),INDEX('Part 1'!$HC$38:$HT$38,1,ROW()-1),"CHECK"))</f>
        <v>3000</v>
      </c>
      <c r="AS14" s="55"/>
      <c r="AT14" s="54"/>
      <c r="AU14" s="54"/>
      <c r="AV14" s="54"/>
      <c r="AW14" s="54"/>
      <c r="AX14" s="54"/>
      <c r="AY14" s="54"/>
      <c r="AZ14" s="54"/>
      <c r="BA14" s="55"/>
      <c r="BB14" s="313" t="s">
        <v>352</v>
      </c>
      <c r="BC14" s="314" t="s">
        <v>543</v>
      </c>
      <c r="BD14" s="315">
        <v>0</v>
      </c>
      <c r="BE14" s="315">
        <f t="array" ref="BE14">IF($BB14="","",IF(TRIM(INDEX('Part 1'!$ID$3:$IP$3,1,ROW()-1))=TRIM($BB14),INDEX('Part 1'!$ID$386:$IP$386,1,ROW()-1),"CHECK"))</f>
        <v>0</v>
      </c>
      <c r="BF14" s="316">
        <f t="shared" si="7"/>
        <v>0</v>
      </c>
      <c r="BG14" cm="1">
        <f t="array" ref="BG14">IF($BB14="","",IF(TRIM(INDEX('Part 1'!$ID$3:$IP$3,1,ROW()-1))=TRIM($BB14),INDEX('Part 1'!$ID$38:$IP$38,1,ROW()-1),"CHECK"))</f>
        <v>0</v>
      </c>
      <c r="BH14" s="317" t="s">
        <v>1099</v>
      </c>
      <c r="BI14" s="55"/>
      <c r="BJ14" s="172" t="s">
        <v>949</v>
      </c>
      <c r="BK14" s="174" t="s">
        <v>950</v>
      </c>
      <c r="BL14" s="178">
        <v>375</v>
      </c>
      <c r="BM14" s="178">
        <f t="array" ref="BM14">IF($BJ14="","",IF(TRIM(INDEX('Part 2'!$F$3:$AS$3,1,ROW()-1))=TRIM($BJ14),INDEX('Part 2'!$F$243:$AS$243,1,ROW()-1),"CHECK"))</f>
        <v>375</v>
      </c>
      <c r="BN14" s="197">
        <f t="shared" si="8"/>
        <v>0</v>
      </c>
      <c r="BO14" cm="1">
        <f t="array" ref="BO14">IF($BJ14="","",IF(TRIM(INDEX('Part 2'!$F$3:$AS$3,1,ROW()-1))=TRIM($BJ14),INDEX('Part 2'!$F$33:$AS$33,1,ROW()-1),"CHECK"))</f>
        <v>465</v>
      </c>
      <c r="BP14" s="198" t="s">
        <v>949</v>
      </c>
      <c r="BQ14" s="55"/>
      <c r="BR14" s="226" t="s">
        <v>1102</v>
      </c>
      <c r="BS14" s="174" t="s">
        <v>1103</v>
      </c>
      <c r="BT14" s="178">
        <v>133</v>
      </c>
      <c r="BU14" s="178">
        <f>IF(TRIM('Part 2'!$BF$3&amp;" "&amp;'Part 2'!$BF$4)=TRIM($BR14),'Part 2'!$BF$243,"CHECK")</f>
        <v>145</v>
      </c>
      <c r="BV14" s="197">
        <f t="shared" si="9"/>
        <v>-12</v>
      </c>
      <c r="BW14">
        <f>IF(TRIM('Part 2'!$BF$3&amp;" "&amp;'Part 2'!$BF$4)=TRIM($BR14),'Part 2'!$BF$33,"CHECK")</f>
        <v>165</v>
      </c>
      <c r="BX14" s="55"/>
      <c r="BY14" s="226" t="s">
        <v>1104</v>
      </c>
      <c r="BZ14" s="174" t="s">
        <v>1105</v>
      </c>
      <c r="CA14" s="178">
        <v>150</v>
      </c>
      <c r="CB14" s="178">
        <f t="array" ref="CB14">IF($BY14="","",IF(TRIM(INDEX('Part 2'!$BJ$3:$CZ$3,1,ROW()-1))=TRIM($BZ14),INDEX('Part 2'!$BJ$243:$CZ$243,1,ROW()-1),"CHECK"))</f>
        <v>150</v>
      </c>
      <c r="CC14" s="197">
        <f t="shared" si="10"/>
        <v>0</v>
      </c>
      <c r="CD14" cm="1">
        <f t="array" ref="CD14">IF($BY14="","",IF(TRIM(INDEX('Part 2'!$BJ$3:$CZ$3,1,ROW()-1))=TRIM($BZ14),INDEX('Part 2'!$BJ$33:$CZ$33,1,ROW()-1),"CHECK"))</f>
        <v>150</v>
      </c>
      <c r="CE14" s="55"/>
      <c r="CF14" s="54"/>
      <c r="CG14" s="54"/>
      <c r="CH14" s="54"/>
      <c r="CI14" s="54"/>
      <c r="CJ14" s="54"/>
      <c r="CK14" s="54"/>
      <c r="CL14" s="54"/>
    </row>
    <row r="15" spans="1:90" x14ac:dyDescent="0.25">
      <c r="A15" s="172" t="s">
        <v>144</v>
      </c>
      <c r="B15" s="174" t="s">
        <v>366</v>
      </c>
      <c r="C15" s="178">
        <v>300</v>
      </c>
      <c r="D15" s="178">
        <f t="array" ref="D15">IF($A15="","",IF(TRIM(INDEX('Part 1'!$F$3:$CZ$3,1,ROW()-1))=TRIM($A15),INDEX('Part 1'!$F$386:$CZ$386,1,ROW()-1),"CHECK"))</f>
        <v>300</v>
      </c>
      <c r="E15" s="179">
        <f t="shared" si="0"/>
        <v>0</v>
      </c>
      <c r="F15" cm="1">
        <f t="array" ref="F15">IF($A15="","",IF(TRIM(INDEX('Part 1'!$F$3:$CZ$3,1,ROW()-1))=TRIM($A15),INDEX('Part 1'!$F$38:$CZ$38,1,ROW()-1),"CHECK"))</f>
        <v>300</v>
      </c>
      <c r="G15" s="54"/>
      <c r="H15" s="54"/>
      <c r="I15" s="55"/>
      <c r="J15" s="172" t="s">
        <v>234</v>
      </c>
      <c r="K15" s="174" t="s">
        <v>432</v>
      </c>
      <c r="L15" s="178">
        <v>96</v>
      </c>
      <c r="M15" s="178">
        <f t="array" ref="M15">IF($J15="","",IF(TRIM(INDEX('Part 1'!$CS$3:$EQ$3,1,ROW()-1))=TRIM($J15),INDEX('Part 1'!$CS$386:$EQ$386,1,ROW()-1),"CHECK"))</f>
        <v>96</v>
      </c>
      <c r="N15" s="179">
        <f t="shared" si="1"/>
        <v>0</v>
      </c>
      <c r="O15" cm="1">
        <f t="array" ref="O15">IF($J15="","",IF(TRIM(INDEX('Part 1'!$CS$3:$EQ$3,1,ROW()-1))=TRIM($J15),INDEX('Part 1'!$CS$38:$EQ$38,1,ROW()-1),"CHECK"))</f>
        <v>150</v>
      </c>
      <c r="P15" s="55"/>
      <c r="Q15" s="172" t="s">
        <v>310</v>
      </c>
      <c r="R15" s="174" t="s">
        <v>446</v>
      </c>
      <c r="S15" s="178">
        <v>0</v>
      </c>
      <c r="T15" s="178">
        <f t="array" ref="T15">IF($Q15="","",IF(TRIM(INDEX('Part 1'!$GD$3:$HB$3,1,ROW()-1))=TRIM($Q15),INDEX('Part 1'!$GD$386:$HB$386,1,ROW()-1),"CHECK"))</f>
        <v>0</v>
      </c>
      <c r="U15" s="179">
        <f t="shared" si="2"/>
        <v>0</v>
      </c>
      <c r="V15" cm="1">
        <f t="array" ref="V15">IF($Q15="","",IF(TRIM(INDEX('Part 1'!$GD$3:$HB$3,1,ROW()-1))=TRIM($Q15),INDEX('Part 1'!$GD$38:$HB$38,1,ROW()-1),"CHECK"))</f>
        <v>0</v>
      </c>
      <c r="W15" s="55"/>
      <c r="X15" s="172" t="s">
        <v>172</v>
      </c>
      <c r="Y15" s="174" t="s">
        <v>477</v>
      </c>
      <c r="Z15" s="178">
        <v>498</v>
      </c>
      <c r="AA15" s="178">
        <f t="array" ref="AA15">IF($X15="","",IF(TRIM(INDEX('Part 1'!$FG$3:$GC$3,1,ROW()-1))=TRIM($X15),INDEX('Part 1'!$FG$386:$GC$386,1,ROW()-1),"CHECK"))</f>
        <v>500</v>
      </c>
      <c r="AB15" s="197">
        <f t="shared" si="3"/>
        <v>-2</v>
      </c>
      <c r="AC15" cm="1">
        <f t="array" ref="AC15">IF($X15="","",IF(TRIM(INDEX('Part 1'!$FG$3:$GC$3,1,ROW()-1))=TRIM($X15),INDEX('Part 1'!$FG$38:$GC$38,1,ROW()-1),"CHECK"))</f>
        <v>500</v>
      </c>
      <c r="AD15" s="55"/>
      <c r="AE15" s="172" t="s">
        <v>281</v>
      </c>
      <c r="AF15" s="174"/>
      <c r="AG15" s="178">
        <v>260</v>
      </c>
      <c r="AH15" s="178">
        <f t="array" ref="AH15">IF($AE15="","",IF(TRIM(INDEX('Part 1'!$ER$3:$FF$3,1,ROW()-1))=TRIM($AE15),INDEX('Part 1'!$ER$386:$FF$386,1,ROW()-1),"CHECK"))</f>
        <v>260</v>
      </c>
      <c r="AI15" s="197">
        <f t="shared" si="4"/>
        <v>0</v>
      </c>
      <c r="AJ15" cm="1">
        <f t="array" ref="AJ15">IF($AE15="","",IF(TRIM(INDEX('Part 1'!$ER$3:$FF$3,1,ROW()-1))=TRIM($AE15),INDEX('Part 1'!$ER$38:$FF$38,1,ROW()-1),"CHECK"))</f>
        <v>250</v>
      </c>
      <c r="AK15" s="198" t="s">
        <v>281</v>
      </c>
      <c r="AL15" s="55"/>
      <c r="AM15" s="172" t="s">
        <v>330</v>
      </c>
      <c r="AN15" s="174" t="s">
        <v>518</v>
      </c>
      <c r="AO15" s="178">
        <v>100</v>
      </c>
      <c r="AP15" s="178">
        <f t="array" ref="AP15">IF($AM15="","",IF(TRIM(INDEX('Part 1'!$HC$3:$HT$3,1,ROW()-1))=TRIM($AM15),INDEX('Part 1'!$HC$386:$HT$386,1,ROW()-1),"CHECK"))</f>
        <v>100</v>
      </c>
      <c r="AQ15" s="197">
        <f t="shared" si="5"/>
        <v>0</v>
      </c>
      <c r="AR15" cm="1">
        <f t="array" ref="AR15">IF($AM15="","",IF(TRIM(INDEX('Part 1'!$HC$3:$HT$3,1,ROW()-1))=TRIM($AM15),INDEX('Part 1'!$HC$38:$HT$38,1,ROW()-1),"CHECK"))</f>
        <v>2000</v>
      </c>
      <c r="AS15" s="55"/>
      <c r="AT15" s="54"/>
      <c r="AU15" s="54"/>
      <c r="AV15" s="54"/>
      <c r="AW15" s="54"/>
      <c r="AX15" s="54"/>
      <c r="AY15" s="54"/>
      <c r="AZ15" s="54"/>
      <c r="BA15" s="55"/>
      <c r="BB15" s="54"/>
      <c r="BC15" s="54"/>
      <c r="BD15" s="54"/>
      <c r="BE15" s="54"/>
      <c r="BF15" s="54"/>
      <c r="BG15" s="54"/>
      <c r="BH15" s="54"/>
      <c r="BI15" s="55"/>
      <c r="BJ15" s="172" t="s">
        <v>155</v>
      </c>
      <c r="BK15" s="174" t="s">
        <v>1142</v>
      </c>
      <c r="BL15" s="178">
        <v>0</v>
      </c>
      <c r="BM15" s="178">
        <f t="array" ref="BM15">IF($BJ15="","",IF(TRIM(INDEX('Part 2'!$F$3:$AS$3,1,ROW()-1))=TRIM($BJ15),INDEX('Part 2'!$F$243:$AS$243,1,ROW()-1),"CHECK"))</f>
        <v>0</v>
      </c>
      <c r="BN15" s="197">
        <f t="shared" si="8"/>
        <v>0</v>
      </c>
      <c r="BO15" cm="1">
        <f t="array" ref="BO15">IF($BJ15="","",IF(TRIM(INDEX('Part 2'!$F$3:$AS$3,1,ROW()-1))=TRIM($BJ15),INDEX('Part 2'!$F$33:$AS$33,1,ROW()-1),"CHECK"))</f>
        <v>54</v>
      </c>
      <c r="BP15" s="198" t="s">
        <v>155</v>
      </c>
      <c r="BQ15" s="55"/>
      <c r="BR15" s="226" t="s">
        <v>1146</v>
      </c>
      <c r="BS15" s="174" t="s">
        <v>1147</v>
      </c>
      <c r="BT15" s="178">
        <v>818</v>
      </c>
      <c r="BU15" s="178">
        <f>IF(TRIM('Part 2'!$BG$3&amp;" "&amp;'Part 2'!$BG$4)=TRIM($BR15),'Part 2'!$BG$243,"CHECK")</f>
        <v>863</v>
      </c>
      <c r="BV15" s="197">
        <f t="shared" si="9"/>
        <v>-45</v>
      </c>
      <c r="BW15">
        <f>IF(TRIM('Part 2'!$BG$3&amp;" "&amp;'Part 2'!$BG$4)=TRIM($BR15),'Part 2'!$BG$33,"CHECK")</f>
        <v>1077</v>
      </c>
      <c r="BX15" s="55"/>
      <c r="BY15" s="226" t="s">
        <v>1150</v>
      </c>
      <c r="BZ15" s="174" t="s">
        <v>1152</v>
      </c>
      <c r="CA15" s="178">
        <v>150</v>
      </c>
      <c r="CB15" s="178">
        <f t="array" ref="CB15">IF($BY15="","",IF(TRIM(INDEX('Part 2'!$BJ$3:$CZ$3,1,ROW()-1))=TRIM($BZ15),INDEX('Part 2'!$BJ$243:$CZ$243,1,ROW()-1),"CHECK"))</f>
        <v>150</v>
      </c>
      <c r="CC15" s="197">
        <f t="shared" si="10"/>
        <v>0</v>
      </c>
      <c r="CD15" cm="1">
        <f t="array" ref="CD15">IF($BY15="","",IF(TRIM(INDEX('Part 2'!$BJ$3:$CZ$3,1,ROW()-1))=TRIM($BZ15),INDEX('Part 2'!$BJ$33:$CZ$33,1,ROW()-1),"CHECK"))</f>
        <v>150</v>
      </c>
      <c r="CE15" s="55"/>
      <c r="CF15" s="54"/>
      <c r="CG15" s="54"/>
      <c r="CH15" s="54"/>
      <c r="CI15" s="54"/>
      <c r="CJ15" s="54"/>
      <c r="CK15" s="54"/>
      <c r="CL15" s="54"/>
    </row>
    <row r="16" spans="1:90" x14ac:dyDescent="0.25">
      <c r="A16" s="172" t="s">
        <v>145</v>
      </c>
      <c r="B16" s="174" t="s">
        <v>367</v>
      </c>
      <c r="C16" s="178">
        <v>155</v>
      </c>
      <c r="D16" s="178">
        <f t="array" ref="D16">IF($A16="","",IF(TRIM(INDEX('Part 1'!$F$3:$CZ$3,1,ROW()-1))=TRIM($A16),INDEX('Part 1'!$F$386:$CZ$386,1,ROW()-1),"CHECK"))</f>
        <v>155</v>
      </c>
      <c r="E16" s="179">
        <f t="shared" si="0"/>
        <v>0</v>
      </c>
      <c r="F16" cm="1">
        <f t="array" ref="F16">IF($A16="","",IF(TRIM(INDEX('Part 1'!$F$3:$CZ$3,1,ROW()-1))=TRIM($A16),INDEX('Part 1'!$F$38:$CZ$38,1,ROW()-1),"CHECK"))</f>
        <v>250</v>
      </c>
      <c r="G16" s="54"/>
      <c r="H16" s="54"/>
      <c r="I16" s="55"/>
      <c r="J16" s="172" t="s">
        <v>235</v>
      </c>
      <c r="K16" s="174" t="s">
        <v>433</v>
      </c>
      <c r="L16" s="178">
        <v>60</v>
      </c>
      <c r="M16" s="178">
        <f t="array" ref="M16">IF($J16="","",IF(TRIM(INDEX('Part 1'!$CS$3:$EQ$3,1,ROW()-1))=TRIM($J16),INDEX('Part 1'!$CS$386:$EQ$386,1,ROW()-1),"CHECK"))</f>
        <v>54</v>
      </c>
      <c r="N16" s="179">
        <f t="shared" si="1"/>
        <v>6</v>
      </c>
      <c r="O16" cm="1">
        <f t="array" ref="O16">IF($J16="","",IF(TRIM(INDEX('Part 1'!$CS$3:$EQ$3,1,ROW()-1))=TRIM($J16),INDEX('Part 1'!$CS$38:$EQ$38,1,ROW()-1),"CHECK"))</f>
        <v>106</v>
      </c>
      <c r="P16" s="55"/>
      <c r="Q16" s="172" t="s">
        <v>247</v>
      </c>
      <c r="R16" s="174" t="s">
        <v>499</v>
      </c>
      <c r="S16" s="178">
        <v>62</v>
      </c>
      <c r="T16" s="178">
        <f t="array" ref="T16">IF($Q16="","",IF(TRIM(INDEX('Part 1'!$GD$3:$HB$3,1,ROW()-1))=TRIM($Q16),INDEX('Part 1'!$GD$386:$HB$386,1,ROW()-1),"CHECK"))</f>
        <v>62</v>
      </c>
      <c r="U16" s="179">
        <f t="shared" si="2"/>
        <v>0</v>
      </c>
      <c r="V16" cm="1">
        <f t="array" ref="V16">IF($Q16="","",IF(TRIM(INDEX('Part 1'!$GD$3:$HB$3,1,ROW()-1))=TRIM($Q16),INDEX('Part 1'!$GD$38:$HB$38,1,ROW()-1),"CHECK"))</f>
        <v>100</v>
      </c>
      <c r="W16" s="55"/>
      <c r="X16" s="172" t="s">
        <v>294</v>
      </c>
      <c r="Y16" s="174"/>
      <c r="Z16" s="178">
        <v>1136</v>
      </c>
      <c r="AA16" s="178">
        <f t="array" ref="AA16">IF($X16="","",IF(TRIM(INDEX('Part 1'!$FG$3:$GC$3,1,ROW()-1))=TRIM($X16),INDEX('Part 1'!$FG$386:$GC$386,1,ROW()-1),"CHECK"))</f>
        <v>1136</v>
      </c>
      <c r="AB16" s="197">
        <f t="shared" si="3"/>
        <v>0</v>
      </c>
      <c r="AC16" cm="1">
        <f t="array" ref="AC16">IF($X16="","",IF(TRIM(INDEX('Part 1'!$FG$3:$GC$3,1,ROW()-1))=TRIM($X16),INDEX('Part 1'!$FG$38:$GC$38,1,ROW()-1),"CHECK"))</f>
        <v>0</v>
      </c>
      <c r="AD16" s="55"/>
      <c r="AE16" s="172" t="s">
        <v>282</v>
      </c>
      <c r="AF16" s="174"/>
      <c r="AG16" s="178">
        <v>200</v>
      </c>
      <c r="AH16" s="178">
        <f t="array" ref="AH16">IF($AE16="","",IF(TRIM(INDEX('Part 1'!$ER$3:$FF$3,1,ROW()-1))=TRIM($AE16),INDEX('Part 1'!$ER$386:$FF$386,1,ROW()-1),"CHECK"))</f>
        <v>200</v>
      </c>
      <c r="AI16" s="197">
        <f t="shared" si="4"/>
        <v>0</v>
      </c>
      <c r="AJ16" cm="1">
        <f t="array" ref="AJ16">IF($AE16="","",IF(TRIM(INDEX('Part 1'!$ER$3:$FF$3,1,ROW()-1))=TRIM($AE16),INDEX('Part 1'!$ER$38:$FF$38,1,ROW()-1),"CHECK"))</f>
        <v>200</v>
      </c>
      <c r="AK16" s="198" t="s">
        <v>282</v>
      </c>
      <c r="AL16" s="55"/>
      <c r="AM16" s="172" t="s">
        <v>331</v>
      </c>
      <c r="AN16" s="174" t="s">
        <v>519</v>
      </c>
      <c r="AO16" s="178">
        <v>0</v>
      </c>
      <c r="AP16" s="178">
        <f t="array" ref="AP16">IF($AM16="","",IF(TRIM(INDEX('Part 1'!$HC$3:$HT$3,1,ROW()-1))=TRIM($AM16),INDEX('Part 1'!$HC$386:$HT$386,1,ROW()-1),"CHECK"))</f>
        <v>0</v>
      </c>
      <c r="AQ16" s="197">
        <f t="shared" si="5"/>
        <v>0</v>
      </c>
      <c r="AR16" cm="1">
        <f t="array" ref="AR16">IF($AM16="","",IF(TRIM(INDEX('Part 1'!$HC$3:$HT$3,1,ROW()-1))=TRIM($AM16),INDEX('Part 1'!$HC$38:$HT$38,1,ROW()-1),"CHECK"))</f>
        <v>0</v>
      </c>
      <c r="AS16" s="55"/>
      <c r="AT16" s="54"/>
      <c r="AU16" s="54"/>
      <c r="AV16" s="54"/>
      <c r="AW16" s="54"/>
      <c r="AX16" s="54"/>
      <c r="AY16" s="54"/>
      <c r="AZ16" s="54"/>
      <c r="BA16" s="55"/>
      <c r="BB16" s="54"/>
      <c r="BC16" s="54"/>
      <c r="BD16" s="54"/>
      <c r="BE16" s="54"/>
      <c r="BF16" s="54"/>
      <c r="BG16" s="54"/>
      <c r="BH16" s="54"/>
      <c r="BI16" s="55"/>
      <c r="BJ16" s="172" t="s">
        <v>347</v>
      </c>
      <c r="BK16" s="174" t="s">
        <v>951</v>
      </c>
      <c r="BL16" s="178">
        <v>160</v>
      </c>
      <c r="BM16" s="178">
        <f t="array" ref="BM16">IF($BJ16="","",IF(TRIM(INDEX('Part 2'!$F$3:$AS$3,1,ROW()-1))=TRIM($BJ16),INDEX('Part 2'!$F$243:$AS$243,1,ROW()-1),"CHECK"))</f>
        <v>160</v>
      </c>
      <c r="BN16" s="197">
        <f t="shared" si="8"/>
        <v>0</v>
      </c>
      <c r="BO16" cm="1">
        <f t="array" ref="BO16">IF($BJ16="","",IF(TRIM(INDEX('Part 2'!$F$3:$AS$3,1,ROW()-1))=TRIM($BJ16),INDEX('Part 2'!$F$33:$AS$33,1,ROW()-1),"CHECK"))</f>
        <v>160</v>
      </c>
      <c r="BP16" s="198" t="s">
        <v>347</v>
      </c>
      <c r="BQ16" s="55"/>
      <c r="BR16" s="226" t="s">
        <v>1236</v>
      </c>
      <c r="BS16" s="174" t="s">
        <v>1274</v>
      </c>
      <c r="BT16" s="178">
        <v>460</v>
      </c>
      <c r="BU16" s="178">
        <f>IF(TRIM('Part 2'!$BH$3&amp;" "&amp;'Part 2'!$BH$4)=TRIM($BR16),'Part 2'!$BH$243,"CHECK")</f>
        <v>486</v>
      </c>
      <c r="BV16" s="197">
        <f t="shared" si="9"/>
        <v>-26</v>
      </c>
      <c r="BW16">
        <f>IF(TRIM('Part 2'!$BH$3&amp;" "&amp;'Part 2'!$BH$4)=TRIM($BR16),'Part 2'!$BH$33,"CHECK")</f>
        <v>587</v>
      </c>
      <c r="BX16" s="55"/>
      <c r="BY16" s="226" t="s">
        <v>1238</v>
      </c>
      <c r="BZ16" s="174" t="s">
        <v>1179</v>
      </c>
      <c r="CA16" s="178">
        <v>120</v>
      </c>
      <c r="CB16" s="178">
        <f t="array" ref="CB16">IF($BY16="","",IF(TRIM(INDEX('Part 2'!$BJ$3:$CZ$3,1,ROW()-1))=TRIM($BZ16),INDEX('Part 2'!$BJ$243:$CZ$243,1,ROW()-1),"CHECK"))</f>
        <v>120</v>
      </c>
      <c r="CC16" s="197">
        <f t="shared" si="10"/>
        <v>0</v>
      </c>
      <c r="CD16" cm="1">
        <f t="array" ref="CD16">IF($BY16="","",IF(TRIM(INDEX('Part 2'!$BJ$3:$CZ$3,1,ROW()-1))=TRIM($BZ16),INDEX('Part 2'!$BJ$33:$CZ$33,1,ROW()-1),"CHECK"))</f>
        <v>120</v>
      </c>
      <c r="CE16" s="55"/>
      <c r="CF16" s="54"/>
      <c r="CG16" s="54"/>
      <c r="CH16" s="54"/>
      <c r="CI16" s="54"/>
      <c r="CJ16" s="54"/>
      <c r="CK16" s="54"/>
      <c r="CL16" s="54"/>
    </row>
    <row r="17" spans="1:90" x14ac:dyDescent="0.25">
      <c r="A17" s="172" t="s">
        <v>86</v>
      </c>
      <c r="B17" s="174" t="s">
        <v>87</v>
      </c>
      <c r="C17" s="178">
        <v>51</v>
      </c>
      <c r="D17" s="178">
        <f t="array" ref="D17">IF($A17="","",IF(TRIM(INDEX('Part 1'!$F$3:$CZ$3,1,ROW()-1))=TRIM($A17),INDEX('Part 1'!$F$386:$CZ$386,1,ROW()-1),"CHECK"))</f>
        <v>50</v>
      </c>
      <c r="E17" s="179">
        <f t="shared" si="0"/>
        <v>1</v>
      </c>
      <c r="F17" cm="1">
        <f t="array" ref="F17">IF($A17="","",IF(TRIM(INDEX('Part 1'!$F$3:$CZ$3,1,ROW()-1))=TRIM($A17),INDEX('Part 1'!$F$38:$CZ$38,1,ROW()-1),"CHECK"))</f>
        <v>50</v>
      </c>
      <c r="G17" s="54"/>
      <c r="H17" s="54"/>
      <c r="I17" s="55"/>
      <c r="J17" s="172" t="s">
        <v>236</v>
      </c>
      <c r="K17" s="174" t="s">
        <v>434</v>
      </c>
      <c r="L17" s="178">
        <v>0</v>
      </c>
      <c r="M17" s="178">
        <f t="array" ref="M17">IF($J17="","",IF(TRIM(INDEX('Part 1'!$CS$3:$EQ$3,1,ROW()-1))=TRIM($J17),INDEX('Part 1'!$CS$386:$EQ$386,1,ROW()-1),"CHECK"))</f>
        <v>0</v>
      </c>
      <c r="N17" s="179">
        <f t="shared" si="1"/>
        <v>0</v>
      </c>
      <c r="O17" cm="1">
        <f t="array" ref="O17">IF($J17="","",IF(TRIM(INDEX('Part 1'!$CS$3:$EQ$3,1,ROW()-1))=TRIM($J17),INDEX('Part 1'!$CS$38:$EQ$38,1,ROW()-1),"CHECK"))</f>
        <v>0</v>
      </c>
      <c r="P17" s="55"/>
      <c r="Q17" s="172" t="s">
        <v>166</v>
      </c>
      <c r="R17" s="174" t="s">
        <v>500</v>
      </c>
      <c r="S17" s="178">
        <v>50</v>
      </c>
      <c r="T17" s="178">
        <f t="array" ref="T17">IF($Q17="","",IF(TRIM(INDEX('Part 1'!$GD$3:$HB$3,1,ROW()-1))=TRIM($Q17),INDEX('Part 1'!$GD$386:$HB$386,1,ROW()-1),"CHECK"))</f>
        <v>50</v>
      </c>
      <c r="U17" s="179">
        <f t="shared" si="2"/>
        <v>0</v>
      </c>
      <c r="V17" cm="1">
        <f t="array" ref="V17">IF($Q17="","",IF(TRIM(INDEX('Part 1'!$GD$3:$HB$3,1,ROW()-1))=TRIM($Q17),INDEX('Part 1'!$GD$38:$HB$38,1,ROW()-1),"CHECK"))</f>
        <v>100</v>
      </c>
      <c r="W17" s="55"/>
      <c r="X17" s="172" t="s">
        <v>295</v>
      </c>
      <c r="Y17" s="174"/>
      <c r="Z17" s="178">
        <v>200</v>
      </c>
      <c r="AA17" s="178">
        <f t="array" ref="AA17">IF($X17="","",IF(TRIM(INDEX('Part 1'!$FG$3:$GC$3,1,ROW()-1))=TRIM($X17),INDEX('Part 1'!$FG$386:$GC$386,1,ROW()-1),"CHECK"))</f>
        <v>200</v>
      </c>
      <c r="AB17" s="197">
        <f t="shared" si="3"/>
        <v>0</v>
      </c>
      <c r="AC17" cm="1">
        <f t="array" ref="AC17">IF($X17="","",IF(TRIM(INDEX('Part 1'!$FG$3:$GC$3,1,ROW()-1))=TRIM($X17),INDEX('Part 1'!$FG$38:$GC$38,1,ROW()-1),"CHECK"))</f>
        <v>0</v>
      </c>
      <c r="AD17" s="55"/>
      <c r="AE17" s="172"/>
      <c r="AF17" s="174"/>
      <c r="AG17" s="178"/>
      <c r="AH17" s="178"/>
      <c r="AI17" s="197"/>
      <c r="AK17" s="198"/>
      <c r="AL17" s="55"/>
      <c r="AM17" s="172" t="s">
        <v>332</v>
      </c>
      <c r="AN17" s="174" t="s">
        <v>520</v>
      </c>
      <c r="AO17" s="178">
        <v>0</v>
      </c>
      <c r="AP17" s="178">
        <f t="array" ref="AP17">IF($AM17="","",IF(TRIM(INDEX('Part 1'!$HC$3:$HT$3,1,ROW()-1))=TRIM($AM17),INDEX('Part 1'!$HC$386:$HT$386,1,ROW()-1),"CHECK"))</f>
        <v>0</v>
      </c>
      <c r="AQ17" s="197">
        <f t="shared" si="5"/>
        <v>0</v>
      </c>
      <c r="AR17" cm="1">
        <f t="array" ref="AR17">IF($AM17="","",IF(TRIM(INDEX('Part 1'!$HC$3:$HT$3,1,ROW()-1))=TRIM($AM17),INDEX('Part 1'!$HC$38:$HT$38,1,ROW()-1),"CHECK"))</f>
        <v>400</v>
      </c>
      <c r="AS17" s="55"/>
      <c r="AT17" s="54"/>
      <c r="AU17" s="54"/>
      <c r="AV17" s="54"/>
      <c r="AW17" s="54"/>
      <c r="AX17" s="54"/>
      <c r="AY17" s="54"/>
      <c r="AZ17" s="54"/>
      <c r="BA17" s="55"/>
      <c r="BB17" s="54"/>
      <c r="BC17" s="54"/>
      <c r="BD17" s="54"/>
      <c r="BE17" s="54"/>
      <c r="BF17" s="54"/>
      <c r="BG17" s="54"/>
      <c r="BH17" s="54"/>
      <c r="BI17" s="55"/>
      <c r="BJ17" s="172" t="s">
        <v>615</v>
      </c>
      <c r="BK17" s="174" t="s">
        <v>1214</v>
      </c>
      <c r="BL17" s="178">
        <v>79</v>
      </c>
      <c r="BM17" s="178">
        <f t="array" ref="BM17">IF($BJ17="","",IF(TRIM(INDEX('Part 2'!$F$3:$AS$3,1,ROW()-1))=TRIM($BJ17),INDEX('Part 2'!$F$243:$AS$243,1,ROW()-1),"CHECK"))</f>
        <v>79</v>
      </c>
      <c r="BN17" s="197">
        <f t="shared" si="8"/>
        <v>0</v>
      </c>
      <c r="BO17" cm="1">
        <f t="array" ref="BO17">IF($BJ17="","",IF(TRIM(INDEX('Part 2'!$F$3:$AS$3,1,ROW()-1))=TRIM($BJ17),INDEX('Part 2'!$F$33:$AS$33,1,ROW()-1),"CHECK"))</f>
        <v>126</v>
      </c>
      <c r="BP17" s="198" t="s">
        <v>615</v>
      </c>
      <c r="BQ17" s="55"/>
      <c r="BR17" s="226" t="s">
        <v>1301</v>
      </c>
      <c r="BS17" s="174" t="s">
        <v>1302</v>
      </c>
      <c r="BT17" s="178">
        <v>230</v>
      </c>
      <c r="BU17" s="178">
        <f>IF(TRIM('Part 2'!$BI$3&amp;" "&amp;'Part 2'!$BI$4)=TRIM($BR17),'Part 2'!$BI$243,"CHECK")</f>
        <v>230</v>
      </c>
      <c r="BV17" s="197">
        <f t="shared" si="9"/>
        <v>0</v>
      </c>
      <c r="BW17">
        <f>IF(TRIM('Part 2'!$BI$3&amp;" "&amp;'Part 2'!$BI$4)=TRIM($BR17),'Part 2'!$BI$33,"CHECK")</f>
        <v>230</v>
      </c>
      <c r="BX17" s="55"/>
      <c r="BY17" s="226" t="s">
        <v>1239</v>
      </c>
      <c r="BZ17" s="174" t="s">
        <v>1180</v>
      </c>
      <c r="CA17" s="178">
        <v>60</v>
      </c>
      <c r="CB17" s="178">
        <f t="array" ref="CB17">IF($BY17="","",IF(TRIM(INDEX('Part 2'!$BJ$3:$CZ$3,1,ROW()-1))=TRIM($BZ17),INDEX('Part 2'!$BJ$243:$CZ$243,1,ROW()-1),"CHECK"))</f>
        <v>60</v>
      </c>
      <c r="CC17" s="197">
        <f t="shared" si="10"/>
        <v>0</v>
      </c>
      <c r="CD17" cm="1">
        <f t="array" ref="CD17">IF($BY17="","",IF(TRIM(INDEX('Part 2'!$BJ$3:$CZ$3,1,ROW()-1))=TRIM($BZ17),INDEX('Part 2'!$BJ$33:$CZ$33,1,ROW()-1),"CHECK"))</f>
        <v>60</v>
      </c>
      <c r="CE17" s="55"/>
      <c r="CF17" s="54"/>
      <c r="CG17" s="54"/>
      <c r="CH17" s="54"/>
      <c r="CI17" s="54"/>
      <c r="CJ17" s="54"/>
      <c r="CK17" s="54"/>
      <c r="CL17" s="54"/>
    </row>
    <row r="18" spans="1:90" ht="27" x14ac:dyDescent="0.25">
      <c r="A18" s="172" t="s">
        <v>146</v>
      </c>
      <c r="B18" s="174" t="s">
        <v>368</v>
      </c>
      <c r="C18" s="178">
        <v>0</v>
      </c>
      <c r="D18" s="178">
        <f t="array" ref="D18">IF($A18="","",IF(TRIM(INDEX('Part 1'!$F$3:$CZ$3,1,ROW()-1))=TRIM($A18),INDEX('Part 1'!$F$386:$CZ$386,1,ROW()-1),"CHECK"))</f>
        <v>0</v>
      </c>
      <c r="E18" s="179">
        <f t="shared" si="0"/>
        <v>0</v>
      </c>
      <c r="F18" cm="1">
        <f t="array" ref="F18">IF($A18="","",IF(TRIM(INDEX('Part 1'!$F$3:$CZ$3,1,ROW()-1))=TRIM($A18),INDEX('Part 1'!$F$38:$CZ$38,1,ROW()-1),"CHECK"))</f>
        <v>0</v>
      </c>
      <c r="G18" s="54"/>
      <c r="H18" s="54"/>
      <c r="I18" s="55"/>
      <c r="J18" s="172" t="s">
        <v>237</v>
      </c>
      <c r="K18" s="174" t="s">
        <v>435</v>
      </c>
      <c r="L18" s="178">
        <v>24</v>
      </c>
      <c r="M18" s="178">
        <f t="array" ref="M18">IF($J18="","",IF(TRIM(INDEX('Part 1'!$CS$3:$EQ$3,1,ROW()-1))=TRIM($J18),INDEX('Part 1'!$CS$386:$EQ$386,1,ROW()-1),"CHECK"))</f>
        <v>24</v>
      </c>
      <c r="N18" s="179">
        <f t="shared" si="1"/>
        <v>0</v>
      </c>
      <c r="O18" cm="1">
        <f t="array" ref="O18">IF($J18="","",IF(TRIM(INDEX('Part 1'!$CS$3:$EQ$3,1,ROW()-1))=TRIM($J18),INDEX('Part 1'!$CS$38:$EQ$38,1,ROW()-1),"CHECK"))</f>
        <v>102</v>
      </c>
      <c r="P18" s="55"/>
      <c r="Q18" s="172" t="s">
        <v>311</v>
      </c>
      <c r="R18" s="174" t="s">
        <v>501</v>
      </c>
      <c r="S18" s="178">
        <v>2500</v>
      </c>
      <c r="T18" s="178">
        <f t="array" ref="T18">IF($Q18="","",IF(TRIM(INDEX('Part 1'!$GD$3:$HB$3,1,ROW()-1))=TRIM($Q18),INDEX('Part 1'!$GD$386:$HB$386,1,ROW()-1),"CHECK"))</f>
        <v>2500</v>
      </c>
      <c r="U18" s="179">
        <f t="shared" si="2"/>
        <v>0</v>
      </c>
      <c r="V18" cm="1">
        <f t="array" ref="V18">IF($Q18="","",IF(TRIM(INDEX('Part 1'!$GD$3:$HB$3,1,ROW()-1))=TRIM($Q18),INDEX('Part 1'!$GD$38:$HB$38,1,ROW()-1),"CHECK"))</f>
        <v>10175</v>
      </c>
      <c r="W18" s="55"/>
      <c r="X18" s="172" t="s">
        <v>296</v>
      </c>
      <c r="Y18" s="174" t="s">
        <v>478</v>
      </c>
      <c r="Z18" s="178">
        <v>575</v>
      </c>
      <c r="AA18" s="178">
        <f t="array" ref="AA18">IF($X18="","",IF(TRIM(INDEX('Part 1'!$FG$3:$GC$3,1,ROW()-1))=TRIM($X18),INDEX('Part 1'!$FG$386:$GC$386,1,ROW()-1),"CHECK"))</f>
        <v>575</v>
      </c>
      <c r="AB18" s="197">
        <f t="shared" si="3"/>
        <v>0</v>
      </c>
      <c r="AC18" cm="1">
        <f t="array" ref="AC18">IF($X18="","",IF(TRIM(INDEX('Part 1'!$FG$3:$GC$3,1,ROW()-1))=TRIM($X18),INDEX('Part 1'!$FG$38:$GC$38,1,ROW()-1),"CHECK"))</f>
        <v>450</v>
      </c>
      <c r="AD18" s="55"/>
      <c r="AE18" s="486" t="s">
        <v>1319</v>
      </c>
      <c r="AF18" s="174"/>
      <c r="AG18" s="487">
        <f>SUM($AG$6:$AG$11)</f>
        <v>1812</v>
      </c>
      <c r="AH18" s="487">
        <f>SUM($AH$6:$AH$11)</f>
        <v>1600</v>
      </c>
      <c r="AI18" s="197">
        <f>$AG18-$AH18</f>
        <v>212</v>
      </c>
      <c r="AJ18">
        <f>SUM($AH$6:$AH$11)</f>
        <v>1600</v>
      </c>
      <c r="AK18" s="488"/>
      <c r="AL18" s="55"/>
      <c r="AM18" s="172" t="s">
        <v>333</v>
      </c>
      <c r="AN18" s="174" t="s">
        <v>521</v>
      </c>
      <c r="AO18" s="178">
        <v>115</v>
      </c>
      <c r="AP18" s="178">
        <f t="array" ref="AP18">IF($AM18="","",IF(TRIM(INDEX('Part 1'!$HC$3:$HT$3,1,ROW()-1))=TRIM($AM18),INDEX('Part 1'!$HC$386:$HT$386,1,ROW()-1),"CHECK"))</f>
        <v>115</v>
      </c>
      <c r="AQ18" s="197">
        <f t="shared" si="5"/>
        <v>0</v>
      </c>
      <c r="AR18" cm="1">
        <f t="array" ref="AR18">IF($AM18="","",IF(TRIM(INDEX('Part 1'!$HC$3:$HT$3,1,ROW()-1))=TRIM($AM18),INDEX('Part 1'!$HC$38:$HT$38,1,ROW()-1),"CHECK"))</f>
        <v>500</v>
      </c>
      <c r="AS18" s="55"/>
      <c r="AT18" s="54"/>
      <c r="AU18" s="54"/>
      <c r="AV18" s="54"/>
      <c r="AW18" s="54"/>
      <c r="AX18" s="54"/>
      <c r="AY18" s="54"/>
      <c r="AZ18" s="54"/>
      <c r="BA18" s="55"/>
      <c r="BB18" s="54"/>
      <c r="BC18" s="54"/>
      <c r="BD18" s="54"/>
      <c r="BE18" s="54"/>
      <c r="BF18" s="54"/>
      <c r="BG18" s="54"/>
      <c r="BH18" s="54"/>
      <c r="BI18" s="55"/>
      <c r="BJ18" s="172" t="s">
        <v>88</v>
      </c>
      <c r="BK18" s="174" t="s">
        <v>1215</v>
      </c>
      <c r="BL18" s="178">
        <v>62</v>
      </c>
      <c r="BM18" s="178">
        <f t="array" ref="BM18">IF($BJ18="","",IF(TRIM(INDEX('Part 2'!$F$3:$AS$3,1,ROW()-1))=TRIM($BJ18),INDEX('Part 2'!$F$243:$AS$243,1,ROW()-1),"CHECK"))</f>
        <v>62</v>
      </c>
      <c r="BN18" s="197">
        <f t="shared" si="8"/>
        <v>0</v>
      </c>
      <c r="BO18" cm="1">
        <f t="array" ref="BO18">IF($BJ18="","",IF(TRIM(INDEX('Part 2'!$F$3:$AS$3,1,ROW()-1))=TRIM($BJ18),INDEX('Part 2'!$F$33:$AS$33,1,ROW()-1),"CHECK"))</f>
        <v>163</v>
      </c>
      <c r="BP18" s="198" t="s">
        <v>88</v>
      </c>
      <c r="BQ18" s="55"/>
      <c r="BR18" s="226" t="s">
        <v>1210</v>
      </c>
      <c r="BS18" s="174" t="s">
        <v>1332</v>
      </c>
      <c r="BT18" s="178">
        <v>28830</v>
      </c>
      <c r="BU18" s="178">
        <f>IF(TRIM('Part 2'!$DA$3&amp;" "&amp;'Part 2'!$DA$4)=TRIM($BR18),'Part 2'!$DA$243,"CHECK")</f>
        <v>27649.176470588234</v>
      </c>
      <c r="BV18" s="197">
        <f t="shared" si="9"/>
        <v>1180.82</v>
      </c>
      <c r="BW18">
        <f>IF(TRIM('Part 2'!$DA$3&amp;" "&amp;'Part 2'!$DA$4)=TRIM($BR18),'Part 2'!$DA$33,"CHECK")</f>
        <v>36000</v>
      </c>
      <c r="BX18" s="55"/>
      <c r="BY18" s="226" t="s">
        <v>1240</v>
      </c>
      <c r="BZ18" s="174" t="s">
        <v>1181</v>
      </c>
      <c r="CA18" s="178">
        <v>120</v>
      </c>
      <c r="CB18" s="178">
        <f t="array" ref="CB18">IF($BY18="","",IF(TRIM(INDEX('Part 2'!$BJ$3:$CZ$3,1,ROW()-1))=TRIM($BZ18),INDEX('Part 2'!$BJ$243:$CZ$243,1,ROW()-1),"CHECK"))</f>
        <v>120</v>
      </c>
      <c r="CC18" s="197">
        <f t="shared" si="10"/>
        <v>0</v>
      </c>
      <c r="CD18" cm="1">
        <f t="array" ref="CD18">IF($BY18="","",IF(TRIM(INDEX('Part 2'!$BJ$3:$CZ$3,1,ROW()-1))=TRIM($BZ18),INDEX('Part 2'!$BJ$33:$CZ$33,1,ROW()-1),"CHECK"))</f>
        <v>120</v>
      </c>
      <c r="CE18" s="55"/>
      <c r="CF18" s="54"/>
      <c r="CG18" s="54"/>
      <c r="CH18" s="54"/>
      <c r="CI18" s="54"/>
      <c r="CJ18" s="54"/>
      <c r="CK18" s="54"/>
      <c r="CL18" s="54"/>
    </row>
    <row r="19" spans="1:90" x14ac:dyDescent="0.25">
      <c r="A19" s="172" t="s">
        <v>147</v>
      </c>
      <c r="B19" s="174" t="s">
        <v>369</v>
      </c>
      <c r="C19" s="178">
        <v>276</v>
      </c>
      <c r="D19" s="178">
        <f t="array" ref="D19">IF($A19="","",IF(TRIM(INDEX('Part 1'!$F$3:$CZ$3,1,ROW()-1))=TRIM($A19),INDEX('Part 1'!$F$386:$CZ$386,1,ROW()-1),"CHECK"))</f>
        <v>270</v>
      </c>
      <c r="E19" s="179">
        <f t="shared" si="0"/>
        <v>6</v>
      </c>
      <c r="F19" cm="1">
        <f t="array" ref="F19">IF($A19="","",IF(TRIM(INDEX('Part 1'!$F$3:$CZ$3,1,ROW()-1))=TRIM($A19),INDEX('Part 1'!$F$38:$CZ$38,1,ROW()-1),"CHECK"))</f>
        <v>270</v>
      </c>
      <c r="G19" s="54"/>
      <c r="H19" s="54"/>
      <c r="I19" s="55"/>
      <c r="J19" s="172" t="s">
        <v>238</v>
      </c>
      <c r="K19" s="174" t="s">
        <v>436</v>
      </c>
      <c r="L19" s="178">
        <v>42</v>
      </c>
      <c r="M19" s="178">
        <f t="array" ref="M19">IF($J19="","",IF(TRIM(INDEX('Part 1'!$CS$3:$EQ$3,1,ROW()-1))=TRIM($J19),INDEX('Part 1'!$CS$386:$EQ$386,1,ROW()-1),"CHECK"))</f>
        <v>36</v>
      </c>
      <c r="N19" s="179">
        <f t="shared" si="1"/>
        <v>6</v>
      </c>
      <c r="O19" cm="1">
        <f t="array" ref="O19">IF($J19="","",IF(TRIM(INDEX('Part 1'!$CS$3:$EQ$3,1,ROW()-1))=TRIM($J19),INDEX('Part 1'!$CS$38:$EQ$38,1,ROW()-1),"CHECK"))</f>
        <v>48</v>
      </c>
      <c r="P19" s="55"/>
      <c r="Q19" s="172" t="s">
        <v>312</v>
      </c>
      <c r="R19" s="174" t="s">
        <v>502</v>
      </c>
      <c r="S19" s="178">
        <v>0</v>
      </c>
      <c r="T19" s="178">
        <f t="array" ref="T19">IF($Q19="","",IF(TRIM(INDEX('Part 1'!$GD$3:$HB$3,1,ROW()-1))=TRIM($Q19),INDEX('Part 1'!$GD$386:$HB$386,1,ROW()-1),"CHECK"))</f>
        <v>0</v>
      </c>
      <c r="U19" s="179">
        <f t="shared" si="2"/>
        <v>0</v>
      </c>
      <c r="V19" cm="1">
        <f t="array" ref="V19">IF($Q19="","",IF(TRIM(INDEX('Part 1'!$GD$3:$HB$3,1,ROW()-1))=TRIM($Q19),INDEX('Part 1'!$GD$38:$HB$38,1,ROW()-1),"CHECK"))</f>
        <v>0</v>
      </c>
      <c r="W19" s="55"/>
      <c r="X19" s="172" t="s">
        <v>257</v>
      </c>
      <c r="Y19" s="174" t="s">
        <v>479</v>
      </c>
      <c r="Z19" s="178">
        <v>0</v>
      </c>
      <c r="AA19" s="178">
        <f t="array" ref="AA19">IF($X19="","",IF(TRIM(INDEX('Part 1'!$FG$3:$GC$3,1,ROW()-1))=TRIM($X19),INDEX('Part 1'!$FG$386:$GC$386,1,ROW()-1),"CHECK"))</f>
        <v>0</v>
      </c>
      <c r="AB19" s="197">
        <f t="shared" si="3"/>
        <v>0</v>
      </c>
      <c r="AC19" cm="1">
        <f t="array" ref="AC19">IF($X19="","",IF(TRIM(INDEX('Part 1'!$FG$3:$GC$3,1,ROW()-1))=TRIM($X19),INDEX('Part 1'!$FG$38:$GC$38,1,ROW()-1),"CHECK"))</f>
        <v>0</v>
      </c>
      <c r="AD19" s="55"/>
      <c r="AE19" s="491"/>
      <c r="AF19" s="314"/>
      <c r="AG19" s="492"/>
      <c r="AH19" s="492"/>
      <c r="AI19" s="493"/>
      <c r="AK19" s="317"/>
      <c r="AL19" s="55"/>
      <c r="AM19" s="313" t="s">
        <v>334</v>
      </c>
      <c r="AN19" s="314" t="s">
        <v>523</v>
      </c>
      <c r="AO19" s="315">
        <v>0</v>
      </c>
      <c r="AP19" s="315">
        <f t="array" ref="AP19">IF($AM19="","",IF(TRIM(INDEX('Part 1'!$HC$3:$HT$3,1,ROW()-1))=TRIM($AM19),INDEX('Part 1'!$HC$386:$HT$386,1,ROW()-1),"CHECK"))</f>
        <v>0</v>
      </c>
      <c r="AQ19" s="316">
        <f t="shared" si="5"/>
        <v>0</v>
      </c>
      <c r="AR19" cm="1">
        <f t="array" ref="AR19">IF($AM19="","",IF(TRIM(INDEX('Part 1'!$HC$3:$HT$3,1,ROW()-1))=TRIM($AM19),INDEX('Part 1'!$HC$38:$HT$38,1,ROW()-1),"CHECK"))</f>
        <v>1500</v>
      </c>
      <c r="AS19" s="55"/>
      <c r="AT19" s="54"/>
      <c r="AU19" s="54"/>
      <c r="AV19" s="54"/>
      <c r="AW19" s="54"/>
      <c r="AX19" s="54"/>
      <c r="AY19" s="54"/>
      <c r="AZ19" s="54"/>
      <c r="BA19" s="55"/>
      <c r="BB19" s="54"/>
      <c r="BC19" s="54"/>
      <c r="BD19" s="54"/>
      <c r="BE19" s="54"/>
      <c r="BF19" s="54"/>
      <c r="BG19" s="54"/>
      <c r="BH19" s="54"/>
      <c r="BI19" s="55"/>
      <c r="BJ19" s="172" t="s">
        <v>1164</v>
      </c>
      <c r="BK19" s="174" t="s">
        <v>1216</v>
      </c>
      <c r="BL19" s="178">
        <v>28</v>
      </c>
      <c r="BM19" s="178">
        <f t="array" ref="BM19">IF($BJ19="","",IF(TRIM(INDEX('Part 2'!$F$3:$AS$3,1,ROW()-1))=TRIM($BJ19),INDEX('Part 2'!$F$243:$AS$243,1,ROW()-1),"CHECK"))</f>
        <v>28</v>
      </c>
      <c r="BN19" s="197">
        <f t="shared" si="8"/>
        <v>0</v>
      </c>
      <c r="BO19" cm="1">
        <f t="array" ref="BO19">IF($BJ19="","",IF(TRIM(INDEX('Part 2'!$F$3:$AS$3,1,ROW()-1))=TRIM($BJ19),INDEX('Part 2'!$F$33:$AS$33,1,ROW()-1),"CHECK"))</f>
        <v>44</v>
      </c>
      <c r="BP19" s="198" t="s">
        <v>1164</v>
      </c>
      <c r="BQ19" s="55"/>
      <c r="BR19" s="226" t="s">
        <v>1211</v>
      </c>
      <c r="BS19" s="174" t="s">
        <v>1363</v>
      </c>
      <c r="BT19" s="178">
        <v>100</v>
      </c>
      <c r="BU19" s="178">
        <f>IF(TRIM('Part 2'!$DB$3&amp;" "&amp;'Part 2'!$DB$4)=TRIM($BR19),'Part 2'!$DB$243,"CHECK")</f>
        <v>102</v>
      </c>
      <c r="BV19" s="197">
        <f t="shared" si="9"/>
        <v>-2</v>
      </c>
      <c r="BW19">
        <f>IF(TRIM('Part 2'!$DB$3&amp;" "&amp;'Part 2'!$DB$4)=TRIM($BR19),'Part 2'!$DB$33,"CHECK")</f>
        <v>100</v>
      </c>
      <c r="BX19" s="55"/>
      <c r="BY19" s="226" t="s">
        <v>1241</v>
      </c>
      <c r="BZ19" s="174" t="s">
        <v>1182</v>
      </c>
      <c r="CA19" s="178">
        <v>60</v>
      </c>
      <c r="CB19" s="178">
        <f t="array" ref="CB19">IF($BY19="","",IF(TRIM(INDEX('Part 2'!$BJ$3:$CZ$3,1,ROW()-1))=TRIM($BZ19),INDEX('Part 2'!$BJ$243:$CZ$243,1,ROW()-1),"CHECK"))</f>
        <v>60</v>
      </c>
      <c r="CC19" s="197">
        <f t="shared" si="10"/>
        <v>0</v>
      </c>
      <c r="CD19" cm="1">
        <f t="array" ref="CD19">IF($BY19="","",IF(TRIM(INDEX('Part 2'!$BJ$3:$CZ$3,1,ROW()-1))=TRIM($BZ19),INDEX('Part 2'!$BJ$33:$CZ$33,1,ROW()-1),"CHECK"))</f>
        <v>60</v>
      </c>
      <c r="CE19" s="55"/>
      <c r="CF19" s="54"/>
      <c r="CG19" s="54"/>
      <c r="CH19" s="54"/>
      <c r="CI19" s="54"/>
      <c r="CJ19" s="54"/>
      <c r="CK19" s="54"/>
      <c r="CL19" s="54"/>
    </row>
    <row r="20" spans="1:90" x14ac:dyDescent="0.25">
      <c r="A20" s="172" t="s">
        <v>148</v>
      </c>
      <c r="B20" s="174" t="s">
        <v>370</v>
      </c>
      <c r="C20" s="178">
        <v>0</v>
      </c>
      <c r="D20" s="178">
        <f t="array" ref="D20">IF($A20="","",IF(TRIM(INDEX('Part 1'!$F$3:$CZ$3,1,ROW()-1))=TRIM($A20),INDEX('Part 1'!$F$386:$CZ$386,1,ROW()-1),"CHECK"))</f>
        <v>0</v>
      </c>
      <c r="E20" s="179">
        <f t="shared" si="0"/>
        <v>0</v>
      </c>
      <c r="F20" cm="1">
        <f t="array" ref="F20">IF($A20="","",IF(TRIM(INDEX('Part 1'!$F$3:$CZ$3,1,ROW()-1))=TRIM($A20),INDEX('Part 1'!$F$38:$CZ$38,1,ROW()-1),"CHECK"))</f>
        <v>0</v>
      </c>
      <c r="G20" s="54"/>
      <c r="H20" s="54"/>
      <c r="I20" s="55"/>
      <c r="J20" s="172" t="s">
        <v>239</v>
      </c>
      <c r="K20" s="174" t="s">
        <v>437</v>
      </c>
      <c r="L20" s="178">
        <v>24</v>
      </c>
      <c r="M20" s="178">
        <f t="array" ref="M20">IF($J20="","",IF(TRIM(INDEX('Part 1'!$CS$3:$EQ$3,1,ROW()-1))=TRIM($J20),INDEX('Part 1'!$CS$386:$EQ$386,1,ROW()-1),"CHECK"))</f>
        <v>24</v>
      </c>
      <c r="N20" s="179">
        <f t="shared" si="1"/>
        <v>0</v>
      </c>
      <c r="O20" cm="1">
        <f t="array" ref="O20">IF($J20="","",IF(TRIM(INDEX('Part 1'!$CS$3:$EQ$3,1,ROW()-1))=TRIM($J20),INDEX('Part 1'!$CS$38:$EQ$38,1,ROW()-1),"CHECK"))</f>
        <v>54</v>
      </c>
      <c r="P20" s="55"/>
      <c r="Q20" s="172" t="s">
        <v>313</v>
      </c>
      <c r="R20" s="174" t="s">
        <v>503</v>
      </c>
      <c r="S20" s="178">
        <v>25</v>
      </c>
      <c r="T20" s="178">
        <f t="array" ref="T20">IF($Q20="","",IF(TRIM(INDEX('Part 1'!$GD$3:$HB$3,1,ROW()-1))=TRIM($Q20),INDEX('Part 1'!$GD$386:$HB$386,1,ROW()-1),"CHECK"))</f>
        <v>25</v>
      </c>
      <c r="U20" s="179">
        <f t="shared" si="2"/>
        <v>0</v>
      </c>
      <c r="V20" cm="1">
        <f t="array" ref="V20">IF($Q20="","",IF(TRIM(INDEX('Part 1'!$GD$3:$HB$3,1,ROW()-1))=TRIM($Q20),INDEX('Part 1'!$GD$38:$HB$38,1,ROW()-1),"CHECK"))</f>
        <v>0</v>
      </c>
      <c r="W20" s="55"/>
      <c r="X20" s="172" t="s">
        <v>257</v>
      </c>
      <c r="Y20" s="174" t="s">
        <v>480</v>
      </c>
      <c r="Z20" s="178">
        <v>0</v>
      </c>
      <c r="AA20" s="178">
        <f t="array" ref="AA20">IF($X20="","",IF(TRIM(INDEX('Part 1'!$FG$3:$GC$3,1,ROW()-1))=TRIM($X20),INDEX('Part 1'!$FG$386:$GC$386,1,ROW()-1),"CHECK"))</f>
        <v>0</v>
      </c>
      <c r="AB20" s="197">
        <f t="shared" si="3"/>
        <v>0</v>
      </c>
      <c r="AC20" cm="1">
        <f t="array" ref="AC20">IF($X20="","",IF(TRIM(INDEX('Part 1'!$FG$3:$GC$3,1,ROW()-1))=TRIM($X20),INDEX('Part 1'!$FG$38:$GC$38,1,ROW()-1),"CHECK"))</f>
        <v>200</v>
      </c>
      <c r="AD20" s="55"/>
      <c r="AE20" s="54"/>
      <c r="AF20" s="54"/>
      <c r="AG20" s="54"/>
      <c r="AH20" s="54"/>
      <c r="AI20" s="54"/>
      <c r="AJ20" s="54"/>
      <c r="AK20" s="54"/>
      <c r="AL20" s="55"/>
      <c r="AM20" s="54"/>
      <c r="AN20" s="54"/>
      <c r="AO20" s="507"/>
      <c r="AP20" s="507"/>
      <c r="AQ20" s="508"/>
      <c r="AS20" s="55"/>
      <c r="AT20" s="54"/>
      <c r="AU20" s="54"/>
      <c r="AV20" s="54"/>
      <c r="AW20" s="54"/>
      <c r="AX20" s="54"/>
      <c r="AY20" s="54"/>
      <c r="AZ20" s="54"/>
      <c r="BA20" s="55"/>
      <c r="BB20" s="54"/>
      <c r="BC20" s="54"/>
      <c r="BD20" s="54"/>
      <c r="BE20" s="54"/>
      <c r="BF20" s="54"/>
      <c r="BG20" s="54"/>
      <c r="BH20" s="54"/>
      <c r="BI20" s="55"/>
      <c r="BJ20" s="172" t="s">
        <v>605</v>
      </c>
      <c r="BK20" s="174" t="s">
        <v>1215</v>
      </c>
      <c r="BL20" s="178">
        <v>50</v>
      </c>
      <c r="BM20" s="178">
        <f t="array" ref="BM20">IF($BJ20="","",IF(TRIM(INDEX('Part 2'!$F$3:$AS$3,1,ROW()-1))=TRIM($BJ20),INDEX('Part 2'!$F$243:$AS$243,1,ROW()-1),"CHECK"))</f>
        <v>50</v>
      </c>
      <c r="BN20" s="197">
        <f t="shared" si="8"/>
        <v>0</v>
      </c>
      <c r="BO20" cm="1">
        <f t="array" ref="BO20">IF($BJ20="","",IF(TRIM(INDEX('Part 2'!$F$3:$AS$3,1,ROW()-1))=TRIM($BJ20),INDEX('Part 2'!$F$33:$AS$33,1,ROW()-1),"CHECK"))</f>
        <v>51</v>
      </c>
      <c r="BP20" s="198" t="s">
        <v>605</v>
      </c>
      <c r="BQ20" s="55"/>
      <c r="BR20" s="511" t="s">
        <v>1212</v>
      </c>
      <c r="BS20" s="314" t="s">
        <v>1411</v>
      </c>
      <c r="BT20" s="315">
        <v>10</v>
      </c>
      <c r="BU20" s="315">
        <f>IF(TRIM('Part 2'!$DC$3&amp;" "&amp;'Part 2'!$DC$4)=TRIM($BR20),'Part 2'!$DC$243,"CHECK")</f>
        <v>10</v>
      </c>
      <c r="BV20" s="316">
        <f t="shared" si="9"/>
        <v>0</v>
      </c>
      <c r="BW20">
        <f>IF(TRIM('Part 2'!$DC$3&amp;" "&amp;'Part 2'!$DC$4)=TRIM($BR20),'Part 2'!$DC$33,"CHECK")</f>
        <v>288</v>
      </c>
      <c r="BX20" s="55"/>
      <c r="BY20" s="226" t="s">
        <v>1242</v>
      </c>
      <c r="BZ20" s="174" t="s">
        <v>1183</v>
      </c>
      <c r="CA20" s="178">
        <v>120</v>
      </c>
      <c r="CB20" s="178">
        <f t="array" ref="CB20">IF($BY20="","",IF(TRIM(INDEX('Part 2'!$BJ$3:$CZ$3,1,ROW()-1))=TRIM($BZ20),INDEX('Part 2'!$BJ$243:$CZ$243,1,ROW()-1),"CHECK"))</f>
        <v>120</v>
      </c>
      <c r="CC20" s="197">
        <f t="shared" si="10"/>
        <v>0</v>
      </c>
      <c r="CD20" cm="1">
        <f t="array" ref="CD20">IF($BY20="","",IF(TRIM(INDEX('Part 2'!$BJ$3:$CZ$3,1,ROW()-1))=TRIM($BZ20),INDEX('Part 2'!$BJ$33:$CZ$33,1,ROW()-1),"CHECK"))</f>
        <v>120</v>
      </c>
      <c r="CE20" s="55"/>
      <c r="CF20" s="54"/>
      <c r="CG20" s="54"/>
      <c r="CH20" s="54"/>
      <c r="CI20" s="54"/>
      <c r="CJ20" s="54"/>
      <c r="CK20" s="54"/>
      <c r="CL20" s="54"/>
    </row>
    <row r="21" spans="1:90" ht="15.75" customHeight="1" x14ac:dyDescent="0.25">
      <c r="A21" s="172" t="s">
        <v>149</v>
      </c>
      <c r="B21" s="174" t="s">
        <v>371</v>
      </c>
      <c r="C21" s="178">
        <v>100</v>
      </c>
      <c r="D21" s="178">
        <f t="array" ref="D21">IF($A21="","",IF(TRIM(INDEX('Part 1'!$F$3:$CZ$3,1,ROW()-1))=TRIM($A21),INDEX('Part 1'!$F$386:$CZ$386,1,ROW()-1),"CHECK"))</f>
        <v>100</v>
      </c>
      <c r="E21" s="179">
        <f t="shared" si="0"/>
        <v>0</v>
      </c>
      <c r="F21" cm="1">
        <f t="array" ref="F21">IF($A21="","",IF(TRIM(INDEX('Part 1'!$F$3:$CZ$3,1,ROW()-1))=TRIM($A21),INDEX('Part 1'!$F$38:$CZ$38,1,ROW()-1),"CHECK"))</f>
        <v>100</v>
      </c>
      <c r="G21" s="54"/>
      <c r="H21" s="54"/>
      <c r="I21" s="55"/>
      <c r="J21" s="172" t="s">
        <v>240</v>
      </c>
      <c r="K21" s="174"/>
      <c r="L21" s="178">
        <v>0</v>
      </c>
      <c r="M21" s="178">
        <f t="array" ref="M21">IF($J21="","",IF(TRIM(INDEX('Part 1'!$CS$3:$EQ$3,1,ROW()-1))=TRIM($J21),INDEX('Part 1'!$CS$386:$EQ$386,1,ROW()-1),"CHECK"))</f>
        <v>0</v>
      </c>
      <c r="N21" s="179">
        <f t="shared" si="1"/>
        <v>0</v>
      </c>
      <c r="O21" cm="1">
        <f t="array" ref="O21">IF($J21="","",IF(TRIM(INDEX('Part 1'!$CS$3:$EQ$3,1,ROW()-1))=TRIM($J21),INDEX('Part 1'!$CS$38:$EQ$38,1,ROW()-1),"CHECK"))</f>
        <v>0</v>
      </c>
      <c r="P21" s="55"/>
      <c r="Q21" s="172" t="s">
        <v>256</v>
      </c>
      <c r="R21" s="174" t="s">
        <v>504</v>
      </c>
      <c r="S21" s="178">
        <v>450</v>
      </c>
      <c r="T21" s="178">
        <f t="array" ref="T21">IF($Q21="","",IF(TRIM(INDEX('Part 1'!$GD$3:$HB$3,1,ROW()-1))=TRIM($Q21),INDEX('Part 1'!$GD$386:$HB$386,1,ROW()-1),"CHECK"))</f>
        <v>450</v>
      </c>
      <c r="U21" s="179">
        <f t="shared" si="2"/>
        <v>0</v>
      </c>
      <c r="V21" cm="1">
        <f t="array" ref="V21">IF($Q21="","",IF(TRIM(INDEX('Part 1'!$GD$3:$HB$3,1,ROW()-1))=TRIM($Q21),INDEX('Part 1'!$GD$38:$HB$38,1,ROW()-1),"CHECK"))</f>
        <v>450</v>
      </c>
      <c r="W21" s="55"/>
      <c r="X21" s="172" t="s">
        <v>179</v>
      </c>
      <c r="Y21" s="174" t="s">
        <v>481</v>
      </c>
      <c r="Z21" s="178">
        <v>75</v>
      </c>
      <c r="AA21" s="178">
        <f t="array" ref="AA21">IF($X21="","",IF(TRIM(INDEX('Part 1'!$FG$3:$GC$3,1,ROW()-1))=TRIM($X21),INDEX('Part 1'!$FG$386:$GC$386,1,ROW()-1),"CHECK"))</f>
        <v>75</v>
      </c>
      <c r="AB21" s="197">
        <f t="shared" si="3"/>
        <v>0</v>
      </c>
      <c r="AC21" cm="1">
        <f t="array" ref="AC21">IF($X21="","",IF(TRIM(INDEX('Part 1'!$FG$3:$GC$3,1,ROW()-1))=TRIM($X21),INDEX('Part 1'!$FG$38:$GC$38,1,ROW()-1),"CHECK"))</f>
        <v>0</v>
      </c>
      <c r="AD21" s="55"/>
      <c r="AE21" s="54"/>
      <c r="AF21" s="54"/>
      <c r="AG21" s="54"/>
      <c r="AH21" s="54"/>
      <c r="AI21" s="54"/>
      <c r="AJ21" s="54"/>
      <c r="AK21" s="54"/>
      <c r="AL21" s="55"/>
      <c r="AM21" s="515" t="s">
        <v>1426</v>
      </c>
      <c r="AN21" s="516"/>
      <c r="AO21" s="517">
        <f>$AO$5+$AO$6</f>
        <v>2650</v>
      </c>
      <c r="AP21" s="517">
        <f>$AP$5+$AP$6</f>
        <v>2200</v>
      </c>
      <c r="AQ21" s="517">
        <f>$AO21-$AP21</f>
        <v>450</v>
      </c>
      <c r="AR21">
        <f>$AP$5+$AP$6</f>
        <v>2200</v>
      </c>
      <c r="AS21" s="55"/>
      <c r="AT21" s="54"/>
      <c r="AU21" s="54"/>
      <c r="AV21" s="54"/>
      <c r="AW21" s="54"/>
      <c r="AX21" s="54"/>
      <c r="AY21" s="54"/>
      <c r="AZ21" s="54"/>
      <c r="BA21" s="55"/>
      <c r="BB21" s="54"/>
      <c r="BC21" s="54"/>
      <c r="BD21" s="54"/>
      <c r="BE21" s="54"/>
      <c r="BF21" s="54"/>
      <c r="BG21" s="54"/>
      <c r="BH21" s="54"/>
      <c r="BI21" s="55"/>
      <c r="BJ21" s="172" t="s">
        <v>166</v>
      </c>
      <c r="BK21" s="174" t="s">
        <v>952</v>
      </c>
      <c r="BL21" s="178">
        <v>44</v>
      </c>
      <c r="BM21" s="178">
        <f t="array" ref="BM21">IF($BJ21="","",IF(TRIM(INDEX('Part 2'!$F$3:$AS$3,1,ROW()-1))=TRIM($BJ21),INDEX('Part 2'!$F$243:$AS$243,1,ROW()-1),"CHECK"))</f>
        <v>44</v>
      </c>
      <c r="BN21" s="197">
        <f t="shared" si="8"/>
        <v>0</v>
      </c>
      <c r="BO21" cm="1">
        <f t="array" ref="BO21">IF($BJ21="","",IF(TRIM(INDEX('Part 2'!$F$3:$AS$3,1,ROW()-1))=TRIM($BJ21),INDEX('Part 2'!$F$33:$AS$33,1,ROW()-1),"CHECK"))</f>
        <v>109</v>
      </c>
      <c r="BP21" s="198" t="s">
        <v>166</v>
      </c>
      <c r="BQ21" s="55"/>
      <c r="BR21" s="54"/>
      <c r="BS21" s="54"/>
      <c r="BT21" s="54"/>
      <c r="BU21" s="54"/>
      <c r="BV21" s="54"/>
      <c r="BW21" s="54"/>
      <c r="BX21" s="55"/>
      <c r="BY21" s="226" t="s">
        <v>1243</v>
      </c>
      <c r="BZ21" s="174" t="s">
        <v>1184</v>
      </c>
      <c r="CA21" s="178">
        <v>48</v>
      </c>
      <c r="CB21" s="178">
        <f t="array" ref="CB21">IF($BY21="","",IF(TRIM(INDEX('Part 2'!$BJ$3:$CZ$3,1,ROW()-1))=TRIM($BZ21),INDEX('Part 2'!$BJ$243:$CZ$243,1,ROW()-1),"CHECK"))</f>
        <v>48</v>
      </c>
      <c r="CC21" s="197">
        <f t="shared" si="10"/>
        <v>0</v>
      </c>
      <c r="CD21" cm="1">
        <f t="array" ref="CD21">IF($BY21="","",IF(TRIM(INDEX('Part 2'!$BJ$3:$CZ$3,1,ROW()-1))=TRIM($BZ21),INDEX('Part 2'!$BJ$33:$CZ$33,1,ROW()-1),"CHECK"))</f>
        <v>48</v>
      </c>
      <c r="CE21" s="55"/>
      <c r="CF21" s="54"/>
      <c r="CG21" s="54"/>
      <c r="CH21" s="54"/>
      <c r="CI21" s="54"/>
      <c r="CJ21" s="54"/>
      <c r="CK21" s="54"/>
      <c r="CL21" s="54"/>
    </row>
    <row r="22" spans="1:90" ht="15.75" customHeight="1" x14ac:dyDescent="0.25">
      <c r="A22" s="172" t="s">
        <v>150</v>
      </c>
      <c r="B22" s="174" t="s">
        <v>372</v>
      </c>
      <c r="C22" s="178">
        <v>50</v>
      </c>
      <c r="D22" s="178">
        <f t="array" ref="D22">IF($A22="","",IF(TRIM(INDEX('Part 1'!$F$3:$CZ$3,1,ROW()-1))=TRIM($A22),INDEX('Part 1'!$F$386:$CZ$386,1,ROW()-1),"CHECK"))</f>
        <v>50</v>
      </c>
      <c r="E22" s="179">
        <f t="shared" si="0"/>
        <v>0</v>
      </c>
      <c r="F22" cm="1">
        <f t="array" ref="F22">IF($A22="","",IF(TRIM(INDEX('Part 1'!$F$3:$CZ$3,1,ROW()-1))=TRIM($A22),INDEX('Part 1'!$F$38:$CZ$38,1,ROW()-1),"CHECK"))</f>
        <v>50</v>
      </c>
      <c r="G22" s="54"/>
      <c r="H22" s="54"/>
      <c r="I22" s="55"/>
      <c r="J22" s="172" t="s">
        <v>158</v>
      </c>
      <c r="K22" s="174" t="s">
        <v>438</v>
      </c>
      <c r="L22" s="178">
        <v>337</v>
      </c>
      <c r="M22" s="178">
        <f t="array" ref="M22">IF($J22="","",IF(TRIM(INDEX('Part 1'!$CS$3:$EQ$3,1,ROW()-1))=TRIM($J22),INDEX('Part 1'!$CS$386:$EQ$386,1,ROW()-1),"CHECK"))</f>
        <v>337</v>
      </c>
      <c r="N22" s="179">
        <f t="shared" si="1"/>
        <v>0</v>
      </c>
      <c r="O22" cm="1">
        <f t="array" ref="O22">IF($J22="","",IF(TRIM(INDEX('Part 1'!$CS$3:$EQ$3,1,ROW()-1))=TRIM($J22),INDEX('Part 1'!$CS$38:$EQ$38,1,ROW()-1),"CHECK"))</f>
        <v>500</v>
      </c>
      <c r="P22" s="55"/>
      <c r="Q22" s="172" t="s">
        <v>314</v>
      </c>
      <c r="R22" s="174" t="s">
        <v>505</v>
      </c>
      <c r="S22" s="178">
        <v>50</v>
      </c>
      <c r="T22" s="178">
        <f t="array" ref="T22">IF($Q22="","",IF(TRIM(INDEX('Part 1'!$GD$3:$HB$3,1,ROW()-1))=TRIM($Q22),INDEX('Part 1'!$GD$386:$HB$386,1,ROW()-1),"CHECK"))</f>
        <v>75</v>
      </c>
      <c r="U22" s="179">
        <f t="shared" si="2"/>
        <v>-25</v>
      </c>
      <c r="V22" cm="1">
        <f t="array" ref="V22">IF($Q22="","",IF(TRIM(INDEX('Part 1'!$GD$3:$HB$3,1,ROW()-1))=TRIM($Q22),INDEX('Part 1'!$GD$38:$HB$38,1,ROW()-1),"CHECK"))</f>
        <v>90</v>
      </c>
      <c r="W22" s="55"/>
      <c r="X22" s="172" t="s">
        <v>297</v>
      </c>
      <c r="Y22" s="174" t="s">
        <v>482</v>
      </c>
      <c r="Z22" s="178">
        <v>4599</v>
      </c>
      <c r="AA22" s="178">
        <f t="array" ref="AA22">IF($X22="","",IF(TRIM(INDEX('Part 1'!$FG$3:$GC$3,1,ROW()-1))=TRIM($X22),INDEX('Part 1'!$FG$386:$GC$386,1,ROW()-1),"CHECK"))</f>
        <v>4599</v>
      </c>
      <c r="AB22" s="197">
        <f t="shared" si="3"/>
        <v>0</v>
      </c>
      <c r="AC22" cm="1">
        <f t="array" ref="AC22">IF($X22="","",IF(TRIM(INDEX('Part 1'!$FG$3:$GC$3,1,ROW()-1))=TRIM($X22),INDEX('Part 1'!$FG$38:$GC$38,1,ROW()-1),"CHECK"))</f>
        <v>5000</v>
      </c>
      <c r="AD22" s="55"/>
      <c r="AE22" s="54"/>
      <c r="AF22" s="54"/>
      <c r="AG22" s="54"/>
      <c r="AH22" s="54"/>
      <c r="AI22" s="54"/>
      <c r="AJ22" s="54"/>
      <c r="AK22" s="54"/>
      <c r="AL22" s="55"/>
      <c r="AM22" s="54"/>
      <c r="AN22" s="54"/>
      <c r="AO22" s="54"/>
      <c r="AP22" s="54"/>
      <c r="AQ22" s="54"/>
      <c r="AR22" s="54"/>
      <c r="AS22" s="55"/>
      <c r="AT22" s="54"/>
      <c r="AU22" s="54"/>
      <c r="AV22" s="54"/>
      <c r="AW22" s="54"/>
      <c r="AX22" s="54"/>
      <c r="AY22" s="54"/>
      <c r="AZ22" s="54"/>
      <c r="BA22" s="55"/>
      <c r="BB22" s="54"/>
      <c r="BC22" s="54"/>
      <c r="BD22" s="54"/>
      <c r="BE22" s="54"/>
      <c r="BF22" s="54"/>
      <c r="BG22" s="54"/>
      <c r="BH22" s="54"/>
      <c r="BI22" s="55"/>
      <c r="BJ22" s="172" t="s">
        <v>53</v>
      </c>
      <c r="BK22" s="174" t="s">
        <v>953</v>
      </c>
      <c r="BL22" s="178">
        <v>40</v>
      </c>
      <c r="BM22" s="178">
        <f t="array" ref="BM22">IF($BJ22="","",IF(TRIM(INDEX('Part 2'!$F$3:$AS$3,1,ROW()-1))=TRIM($BJ22),INDEX('Part 2'!$F$243:$AS$243,1,ROW()-1),"CHECK"))</f>
        <v>40</v>
      </c>
      <c r="BN22" s="197">
        <f t="shared" si="8"/>
        <v>0</v>
      </c>
      <c r="BO22" cm="1">
        <f t="array" ref="BO22">IF($BJ22="","",IF(TRIM(INDEX('Part 2'!$F$3:$AS$3,1,ROW()-1))=TRIM($BJ22),INDEX('Part 2'!$F$33:$AS$33,1,ROW()-1),"CHECK"))</f>
        <v>108</v>
      </c>
      <c r="BP22" s="198" t="s">
        <v>53</v>
      </c>
      <c r="BQ22" s="55"/>
      <c r="BR22" s="54"/>
      <c r="BS22" s="54"/>
      <c r="BT22" s="54"/>
      <c r="BU22" s="54"/>
      <c r="BV22" s="54"/>
      <c r="BW22" s="54"/>
      <c r="BX22" s="55"/>
      <c r="BY22" s="226" t="s">
        <v>1244</v>
      </c>
      <c r="BZ22" s="174" t="s">
        <v>1185</v>
      </c>
      <c r="CA22" s="178">
        <v>120</v>
      </c>
      <c r="CB22" s="178">
        <f t="array" ref="CB22">IF($BY22="","",IF(TRIM(INDEX('Part 2'!$BJ$3:$CZ$3,1,ROW()-1))=TRIM($BZ22),INDEX('Part 2'!$BJ$243:$CZ$243,1,ROW()-1),"CHECK"))</f>
        <v>120</v>
      </c>
      <c r="CC22" s="197">
        <f t="shared" si="10"/>
        <v>0</v>
      </c>
      <c r="CD22" cm="1">
        <f t="array" ref="CD22">IF($BY22="","",IF(TRIM(INDEX('Part 2'!$BJ$3:$CZ$3,1,ROW()-1))=TRIM($BZ22),INDEX('Part 2'!$BJ$33:$CZ$33,1,ROW()-1),"CHECK"))</f>
        <v>120</v>
      </c>
      <c r="CE22" s="55"/>
      <c r="CF22" s="54"/>
      <c r="CG22" s="54"/>
      <c r="CH22" s="54"/>
      <c r="CI22" s="54"/>
      <c r="CJ22" s="54"/>
      <c r="CK22" s="54"/>
      <c r="CL22" s="54"/>
    </row>
    <row r="23" spans="1:90" ht="15.75" customHeight="1" x14ac:dyDescent="0.25">
      <c r="A23" s="172" t="s">
        <v>151</v>
      </c>
      <c r="B23" s="174" t="s">
        <v>373</v>
      </c>
      <c r="C23" s="178">
        <v>120</v>
      </c>
      <c r="D23" s="178">
        <f t="array" ref="D23">IF($A23="","",IF(TRIM(INDEX('Part 1'!$F$3:$CZ$3,1,ROW()-1))=TRIM($A23),INDEX('Part 1'!$F$386:$CZ$386,1,ROW()-1),"CHECK"))</f>
        <v>110</v>
      </c>
      <c r="E23" s="179">
        <f t="shared" si="0"/>
        <v>10</v>
      </c>
      <c r="F23" cm="1">
        <f t="array" ref="F23">IF($A23="","",IF(TRIM(INDEX('Part 1'!$F$3:$CZ$3,1,ROW()-1))=TRIM($A23),INDEX('Part 1'!$F$38:$CZ$38,1,ROW()-1),"CHECK"))</f>
        <v>150</v>
      </c>
      <c r="G23" s="54"/>
      <c r="H23" s="54"/>
      <c r="I23" s="55"/>
      <c r="J23" s="172" t="s">
        <v>241</v>
      </c>
      <c r="K23" s="174" t="s">
        <v>439</v>
      </c>
      <c r="L23" s="178">
        <v>186</v>
      </c>
      <c r="M23" s="178">
        <f t="array" ref="M23">IF($J23="","",IF(TRIM(INDEX('Part 1'!$CS$3:$EQ$3,1,ROW()-1))=TRIM($J23),INDEX('Part 1'!$CS$386:$EQ$386,1,ROW()-1),"CHECK"))</f>
        <v>241</v>
      </c>
      <c r="N23" s="179">
        <f t="shared" si="1"/>
        <v>-55</v>
      </c>
      <c r="O23" cm="1">
        <f t="array" ref="O23">IF($J23="","",IF(TRIM(INDEX('Part 1'!$CS$3:$EQ$3,1,ROW()-1))=TRIM($J23),INDEX('Part 1'!$CS$38:$EQ$38,1,ROW()-1),"CHECK"))</f>
        <v>312</v>
      </c>
      <c r="P23" s="55"/>
      <c r="Q23" s="172" t="s">
        <v>315</v>
      </c>
      <c r="R23" s="174" t="s">
        <v>506</v>
      </c>
      <c r="S23" s="178">
        <v>560</v>
      </c>
      <c r="T23" s="178">
        <f t="array" ref="T23">IF($Q23="","",IF(TRIM(INDEX('Part 1'!$GD$3:$HB$3,1,ROW()-1))=TRIM($Q23),INDEX('Part 1'!$GD$386:$HB$386,1,ROW()-1),"CHECK"))</f>
        <v>560</v>
      </c>
      <c r="U23" s="179">
        <f t="shared" si="2"/>
        <v>0</v>
      </c>
      <c r="V23" cm="1">
        <f t="array" ref="V23">IF($Q23="","",IF(TRIM(INDEX('Part 1'!$GD$3:$HB$3,1,ROW()-1))=TRIM($Q23),INDEX('Part 1'!$GD$38:$HB$38,1,ROW()-1),"CHECK"))</f>
        <v>560</v>
      </c>
      <c r="W23" s="55"/>
      <c r="X23" s="172" t="s">
        <v>298</v>
      </c>
      <c r="Y23" s="174" t="s">
        <v>483</v>
      </c>
      <c r="Z23" s="178">
        <v>400</v>
      </c>
      <c r="AA23" s="178">
        <f t="array" ref="AA23">IF($X23="","",IF(TRIM(INDEX('Part 1'!$FG$3:$GC$3,1,ROW()-1))=TRIM($X23),INDEX('Part 1'!$FG$386:$GC$386,1,ROW()-1),"CHECK"))</f>
        <v>400</v>
      </c>
      <c r="AB23" s="197">
        <f t="shared" si="3"/>
        <v>0</v>
      </c>
      <c r="AC23" cm="1">
        <f t="array" ref="AC23">IF($X23="","",IF(TRIM(INDEX('Part 1'!$FG$3:$GC$3,1,ROW()-1))=TRIM($X23),INDEX('Part 1'!$FG$38:$GC$38,1,ROW()-1),"CHECK"))</f>
        <v>200</v>
      </c>
      <c r="AD23" s="55"/>
      <c r="AE23" s="54"/>
      <c r="AF23" s="54"/>
      <c r="AG23" s="54"/>
      <c r="AH23" s="54"/>
      <c r="AI23" s="54"/>
      <c r="AJ23" s="54"/>
      <c r="AK23" s="54"/>
      <c r="AL23" s="55"/>
      <c r="AM23" s="54"/>
      <c r="AN23" s="54"/>
      <c r="AO23" s="54"/>
      <c r="AP23" s="54"/>
      <c r="AQ23" s="54"/>
      <c r="AR23" s="54"/>
      <c r="AS23" s="55"/>
      <c r="AT23" s="54"/>
      <c r="AU23" s="54"/>
      <c r="AV23" s="54"/>
      <c r="AW23" s="54"/>
      <c r="AX23" s="54"/>
      <c r="AY23" s="54"/>
      <c r="AZ23" s="54"/>
      <c r="BA23" s="55"/>
      <c r="BB23" s="54"/>
      <c r="BC23" s="54"/>
      <c r="BD23" s="54"/>
      <c r="BE23" s="54"/>
      <c r="BF23" s="54"/>
      <c r="BG23" s="54"/>
      <c r="BH23" s="54"/>
      <c r="BI23" s="55"/>
      <c r="BJ23" s="172" t="s">
        <v>573</v>
      </c>
      <c r="BK23" s="174" t="s">
        <v>1217</v>
      </c>
      <c r="BL23" s="178">
        <v>0</v>
      </c>
      <c r="BM23" s="178">
        <f t="array" ref="BM23">IF($BJ23="","",IF(TRIM(INDEX('Part 2'!$F$3:$AS$3,1,ROW()-1))=TRIM($BJ23),INDEX('Part 2'!$F$243:$AS$243,1,ROW()-1),"CHECK"))</f>
        <v>0</v>
      </c>
      <c r="BN23" s="197">
        <f t="shared" si="8"/>
        <v>0</v>
      </c>
      <c r="BO23" cm="1">
        <f t="array" ref="BO23">IF($BJ23="","",IF(TRIM(INDEX('Part 2'!$F$3:$AS$3,1,ROW()-1))=TRIM($BJ23),INDEX('Part 2'!$F$33:$AS$33,1,ROW()-1),"CHECK"))</f>
        <v>0</v>
      </c>
      <c r="BP23" s="198" t="s">
        <v>573</v>
      </c>
      <c r="BQ23" s="55"/>
      <c r="BR23" s="54"/>
      <c r="BS23" s="54"/>
      <c r="BT23" s="54"/>
      <c r="BU23" s="54"/>
      <c r="BV23" s="54"/>
      <c r="BW23" s="54"/>
      <c r="BX23" s="55"/>
      <c r="BY23" s="226" t="s">
        <v>1245</v>
      </c>
      <c r="BZ23" s="174" t="s">
        <v>1186</v>
      </c>
      <c r="CA23" s="178">
        <v>120</v>
      </c>
      <c r="CB23" s="178">
        <f t="array" ref="CB23">IF($BY23="","",IF(TRIM(INDEX('Part 2'!$BJ$3:$CZ$3,1,ROW()-1))=TRIM($BZ23),INDEX('Part 2'!$BJ$243:$CZ$243,1,ROW()-1),"CHECK"))</f>
        <v>120</v>
      </c>
      <c r="CC23" s="197">
        <f t="shared" si="10"/>
        <v>0</v>
      </c>
      <c r="CD23" cm="1">
        <f t="array" ref="CD23">IF($BY23="","",IF(TRIM(INDEX('Part 2'!$BJ$3:$CZ$3,1,ROW()-1))=TRIM($BZ23),INDEX('Part 2'!$BJ$33:$CZ$33,1,ROW()-1),"CHECK"))</f>
        <v>120</v>
      </c>
      <c r="CE23" s="55"/>
      <c r="CF23" s="54"/>
      <c r="CG23" s="54"/>
      <c r="CH23" s="54"/>
      <c r="CI23" s="54"/>
      <c r="CJ23" s="54"/>
      <c r="CK23" s="54"/>
      <c r="CL23" s="54"/>
    </row>
    <row r="24" spans="1:90" ht="15.75" customHeight="1" x14ac:dyDescent="0.25">
      <c r="A24" s="172" t="s">
        <v>152</v>
      </c>
      <c r="B24" s="174" t="s">
        <v>374</v>
      </c>
      <c r="C24" s="178">
        <v>165</v>
      </c>
      <c r="D24" s="178">
        <f t="array" ref="D24">IF($A24="","",IF(TRIM(INDEX('Part 1'!$F$3:$CZ$3,1,ROW()-1))=TRIM($A24),INDEX('Part 1'!$F$386:$CZ$386,1,ROW()-1),"CHECK"))</f>
        <v>175</v>
      </c>
      <c r="E24" s="179">
        <f t="shared" si="0"/>
        <v>-10</v>
      </c>
      <c r="F24" cm="1">
        <f t="array" ref="F24">IF($A24="","",IF(TRIM(INDEX('Part 1'!$F$3:$CZ$3,1,ROW()-1))=TRIM($A24),INDEX('Part 1'!$F$38:$CZ$38,1,ROW()-1),"CHECK"))</f>
        <v>175</v>
      </c>
      <c r="G24" s="54"/>
      <c r="H24" s="54"/>
      <c r="I24" s="55"/>
      <c r="J24" s="172" t="s">
        <v>242</v>
      </c>
      <c r="K24" s="174" t="s">
        <v>440</v>
      </c>
      <c r="L24" s="178">
        <v>200</v>
      </c>
      <c r="M24" s="178">
        <f t="array" ref="M24">IF($J24="","",IF(TRIM(INDEX('Part 1'!$CS$3:$EQ$3,1,ROW()-1))=TRIM($J24),INDEX('Part 1'!$CS$386:$EQ$386,1,ROW()-1),"CHECK"))</f>
        <v>200</v>
      </c>
      <c r="N24" s="179">
        <f t="shared" si="1"/>
        <v>0</v>
      </c>
      <c r="O24" cm="1">
        <f t="array" ref="O24">IF($J24="","",IF(TRIM(INDEX('Part 1'!$CS$3:$EQ$3,1,ROW()-1))=TRIM($J24),INDEX('Part 1'!$CS$38:$EQ$38,1,ROW()-1),"CHECK"))</f>
        <v>200</v>
      </c>
      <c r="P24" s="55"/>
      <c r="Q24" s="172" t="s">
        <v>316</v>
      </c>
      <c r="R24" s="174" t="s">
        <v>507</v>
      </c>
      <c r="S24" s="178">
        <v>0</v>
      </c>
      <c r="T24" s="178">
        <f t="array" ref="T24">IF($Q24="","",IF(TRIM(INDEX('Part 1'!$GD$3:$HB$3,1,ROW()-1))=TRIM($Q24),INDEX('Part 1'!$GD$386:$HB$386,1,ROW()-1),"CHECK"))</f>
        <v>0</v>
      </c>
      <c r="U24" s="179">
        <f t="shared" si="2"/>
        <v>0</v>
      </c>
      <c r="V24" cm="1">
        <f t="array" ref="V24">IF($Q24="","",IF(TRIM(INDEX('Part 1'!$GD$3:$HB$3,1,ROW()-1))=TRIM($Q24),INDEX('Part 1'!$GD$38:$HB$38,1,ROW()-1),"CHECK"))</f>
        <v>0</v>
      </c>
      <c r="W24" s="55"/>
      <c r="X24" s="313" t="s">
        <v>299</v>
      </c>
      <c r="Y24" s="314" t="s">
        <v>484</v>
      </c>
      <c r="Z24" s="315">
        <v>800</v>
      </c>
      <c r="AA24" s="315">
        <f t="array" ref="AA24">IF($X24="","",IF(TRIM(INDEX('Part 1'!$FG$3:$GC$3,1,ROW()-1))=TRIM($X24),INDEX('Part 1'!$FG$386:$GC$386,1,ROW()-1),"CHECK"))</f>
        <v>800</v>
      </c>
      <c r="AB24" s="316">
        <f t="shared" si="3"/>
        <v>0</v>
      </c>
      <c r="AC24" cm="1">
        <f t="array" ref="AC24">IF($X24="","",IF(TRIM(INDEX('Part 1'!$FG$3:$GC$3,1,ROW()-1))=TRIM($X24),INDEX('Part 1'!$FG$38:$GC$38,1,ROW()-1),"CHECK"))</f>
        <v>800</v>
      </c>
      <c r="AD24" s="55"/>
      <c r="AE24" s="54"/>
      <c r="AF24" s="54"/>
      <c r="AG24" s="54"/>
      <c r="AH24" s="54"/>
      <c r="AI24" s="54"/>
      <c r="AJ24" s="54"/>
      <c r="AK24" s="54"/>
      <c r="AL24" s="55"/>
      <c r="AM24" s="54"/>
      <c r="AN24" s="54"/>
      <c r="AO24" s="54"/>
      <c r="AP24" s="54"/>
      <c r="AQ24" s="54"/>
      <c r="AR24" s="54"/>
      <c r="AS24" s="55"/>
      <c r="AT24" s="54"/>
      <c r="AU24" s="54"/>
      <c r="AV24" s="54"/>
      <c r="AW24" s="54"/>
      <c r="AX24" s="54"/>
      <c r="AY24" s="54"/>
      <c r="AZ24" s="54"/>
      <c r="BA24" s="55"/>
      <c r="BB24" s="54"/>
      <c r="BC24" s="54"/>
      <c r="BD24" s="54"/>
      <c r="BE24" s="54"/>
      <c r="BF24" s="54"/>
      <c r="BG24" s="54"/>
      <c r="BH24" s="54"/>
      <c r="BI24" s="55"/>
      <c r="BJ24" s="172" t="s">
        <v>172</v>
      </c>
      <c r="BK24" s="174" t="s">
        <v>1218</v>
      </c>
      <c r="BL24" s="178">
        <v>0</v>
      </c>
      <c r="BM24" s="178">
        <f t="array" ref="BM24">IF($BJ24="","",IF(TRIM(INDEX('Part 2'!$F$3:$AS$3,1,ROW()-1))=TRIM($BJ24),INDEX('Part 2'!$F$243:$AS$243,1,ROW()-1),"CHECK"))</f>
        <v>0</v>
      </c>
      <c r="BN24" s="197">
        <f t="shared" si="8"/>
        <v>0</v>
      </c>
      <c r="BO24" cm="1">
        <f t="array" ref="BO24">IF($BJ24="","",IF(TRIM(INDEX('Part 2'!$F$3:$AS$3,1,ROW()-1))=TRIM($BJ24),INDEX('Part 2'!$F$33:$AS$33,1,ROW()-1),"CHECK"))</f>
        <v>0</v>
      </c>
      <c r="BP24" s="198" t="s">
        <v>1498</v>
      </c>
      <c r="BQ24" s="55"/>
      <c r="BR24" s="54"/>
      <c r="BS24" s="54"/>
      <c r="BT24" s="54"/>
      <c r="BU24" s="54"/>
      <c r="BV24" s="54"/>
      <c r="BW24" s="54"/>
      <c r="BX24" s="55"/>
      <c r="BY24" s="226" t="s">
        <v>1246</v>
      </c>
      <c r="BZ24" s="174" t="s">
        <v>1187</v>
      </c>
      <c r="CA24" s="178">
        <v>60</v>
      </c>
      <c r="CB24" s="178">
        <f t="array" ref="CB24">IF($BY24="","",IF(TRIM(INDEX('Part 2'!$BJ$3:$CZ$3,1,ROW()-1))=TRIM($BZ24),INDEX('Part 2'!$BJ$243:$CZ$243,1,ROW()-1),"CHECK"))</f>
        <v>60</v>
      </c>
      <c r="CC24" s="197">
        <f t="shared" si="10"/>
        <v>0</v>
      </c>
      <c r="CD24" cm="1">
        <f t="array" ref="CD24">IF($BY24="","",IF(TRIM(INDEX('Part 2'!$BJ$3:$CZ$3,1,ROW()-1))=TRIM($BZ24),INDEX('Part 2'!$BJ$33:$CZ$33,1,ROW()-1),"CHECK"))</f>
        <v>60</v>
      </c>
      <c r="CE24" s="55"/>
      <c r="CF24" s="54"/>
      <c r="CG24" s="54"/>
      <c r="CH24" s="54"/>
      <c r="CI24" s="54"/>
      <c r="CJ24" s="54"/>
      <c r="CK24" s="54"/>
      <c r="CL24" s="54"/>
    </row>
    <row r="25" spans="1:90" ht="15.75" customHeight="1" x14ac:dyDescent="0.25">
      <c r="A25" s="172" t="s">
        <v>153</v>
      </c>
      <c r="B25" s="174" t="s">
        <v>375</v>
      </c>
      <c r="C25" s="178">
        <v>55</v>
      </c>
      <c r="D25" s="178">
        <f t="array" ref="D25">IF($A25="","",IF(TRIM(INDEX('Part 1'!$F$3:$CZ$3,1,ROW()-1))=TRIM($A25),INDEX('Part 1'!$F$386:$CZ$386,1,ROW()-1),"CHECK"))</f>
        <v>55</v>
      </c>
      <c r="E25" s="179">
        <f t="shared" si="0"/>
        <v>0</v>
      </c>
      <c r="F25" cm="1">
        <f t="array" ref="F25">IF($A25="","",IF(TRIM(INDEX('Part 1'!$F$3:$CZ$3,1,ROW()-1))=TRIM($A25),INDEX('Part 1'!$F$38:$CZ$38,1,ROW()-1),"CHECK"))</f>
        <v>50</v>
      </c>
      <c r="G25" s="54"/>
      <c r="H25" s="54"/>
      <c r="I25" s="55"/>
      <c r="J25" s="172" t="s">
        <v>243</v>
      </c>
      <c r="K25" s="174" t="s">
        <v>441</v>
      </c>
      <c r="L25" s="178">
        <v>150</v>
      </c>
      <c r="M25" s="178">
        <f t="array" ref="M25">IF($J25="","",IF(TRIM(INDEX('Part 1'!$CS$3:$EQ$3,1,ROW()-1))=TRIM($J25),INDEX('Part 1'!$CS$386:$EQ$386,1,ROW()-1),"CHECK"))</f>
        <v>150</v>
      </c>
      <c r="N25" s="179">
        <f t="shared" si="1"/>
        <v>0</v>
      </c>
      <c r="O25" cm="1">
        <f t="array" ref="O25">IF($J25="","",IF(TRIM(INDEX('Part 1'!$CS$3:$EQ$3,1,ROW()-1))=TRIM($J25),INDEX('Part 1'!$CS$38:$EQ$38,1,ROW()-1),"CHECK"))</f>
        <v>210</v>
      </c>
      <c r="P25" s="55"/>
      <c r="Q25" s="172" t="s">
        <v>317</v>
      </c>
      <c r="R25" s="174" t="s">
        <v>508</v>
      </c>
      <c r="S25" s="178">
        <v>12300</v>
      </c>
      <c r="T25" s="178">
        <f t="array" ref="T25">IF($Q25="","",IF(TRIM(INDEX('Part 1'!$GD$3:$HB$3,1,ROW()-1))=TRIM($Q25),INDEX('Part 1'!$GD$386:$HB$386,1,ROW()-1),"CHECK"))</f>
        <v>10500</v>
      </c>
      <c r="U25" s="179">
        <f t="shared" si="2"/>
        <v>1800</v>
      </c>
      <c r="V25" cm="1">
        <f t="array" ref="V25">IF($Q25="","",IF(TRIM(INDEX('Part 1'!$GD$3:$HB$3,1,ROW()-1))=TRIM($Q25),INDEX('Part 1'!$GD$38:$HB$38,1,ROW()-1),"CHECK"))</f>
        <v>14025</v>
      </c>
      <c r="W25" s="55"/>
      <c r="X25" s="54"/>
      <c r="Y25" s="54"/>
      <c r="Z25" s="54"/>
      <c r="AA25" s="54"/>
      <c r="AB25" s="54"/>
      <c r="AC25" s="54"/>
      <c r="AD25" s="55"/>
      <c r="AE25" s="54"/>
      <c r="AF25" s="54"/>
      <c r="AG25" s="54"/>
      <c r="AH25" s="54"/>
      <c r="AI25" s="54"/>
      <c r="AJ25" s="54"/>
      <c r="AK25" s="54"/>
      <c r="AL25" s="55"/>
      <c r="AM25" s="54"/>
      <c r="AN25" s="54"/>
      <c r="AO25" s="54"/>
      <c r="AP25" s="54"/>
      <c r="AQ25" s="54"/>
      <c r="AR25" s="54"/>
      <c r="AS25" s="55"/>
      <c r="AT25" s="54"/>
      <c r="AU25" s="54"/>
      <c r="AV25" s="54"/>
      <c r="AW25" s="54"/>
      <c r="AX25" s="54"/>
      <c r="AY25" s="54"/>
      <c r="AZ25" s="54"/>
      <c r="BA25" s="55"/>
      <c r="BB25" s="54"/>
      <c r="BC25" s="54"/>
      <c r="BD25" s="54"/>
      <c r="BE25" s="54"/>
      <c r="BF25" s="54"/>
      <c r="BG25" s="54"/>
      <c r="BH25" s="54"/>
      <c r="BI25" s="55"/>
      <c r="BJ25" s="172" t="s">
        <v>176</v>
      </c>
      <c r="BK25" s="174" t="s">
        <v>954</v>
      </c>
      <c r="BL25" s="178">
        <v>690</v>
      </c>
      <c r="BM25" s="178">
        <f t="array" ref="BM25">IF($BJ25="","",IF(TRIM(INDEX('Part 2'!$F$3:$AS$3,1,ROW()-1))=TRIM($BJ25),INDEX('Part 2'!$F$243:$AS$243,1,ROW()-1),"CHECK"))</f>
        <v>690</v>
      </c>
      <c r="BN25" s="197">
        <f t="shared" si="8"/>
        <v>0</v>
      </c>
      <c r="BO25" cm="1">
        <f t="array" ref="BO25">IF($BJ25="","",IF(TRIM(INDEX('Part 2'!$F$3:$AS$3,1,ROW()-1))=TRIM($BJ25),INDEX('Part 2'!$F$33:$AS$33,1,ROW()-1),"CHECK"))</f>
        <v>690</v>
      </c>
      <c r="BP25" s="198" t="s">
        <v>176</v>
      </c>
      <c r="BQ25" s="55"/>
      <c r="BR25" s="54"/>
      <c r="BS25" s="54"/>
      <c r="BT25" s="54"/>
      <c r="BU25" s="54"/>
      <c r="BV25" s="54"/>
      <c r="BW25" s="54"/>
      <c r="BX25" s="55"/>
      <c r="BY25" s="226" t="s">
        <v>1247</v>
      </c>
      <c r="BZ25" s="174" t="s">
        <v>1188</v>
      </c>
      <c r="CA25" s="178">
        <v>120</v>
      </c>
      <c r="CB25" s="178">
        <f t="array" ref="CB25">IF($BY25="","",IF(TRIM(INDEX('Part 2'!$BJ$3:$CZ$3,1,ROW()-1))=TRIM($BZ25),INDEX('Part 2'!$BJ$243:$CZ$243,1,ROW()-1),"CHECK"))</f>
        <v>120</v>
      </c>
      <c r="CC25" s="197">
        <f t="shared" si="10"/>
        <v>0</v>
      </c>
      <c r="CD25" cm="1">
        <f t="array" ref="CD25">IF($BY25="","",IF(TRIM(INDEX('Part 2'!$BJ$3:$CZ$3,1,ROW()-1))=TRIM($BZ25),INDEX('Part 2'!$BJ$33:$CZ$33,1,ROW()-1),"CHECK"))</f>
        <v>120</v>
      </c>
      <c r="CE25" s="55"/>
      <c r="CF25" s="54"/>
      <c r="CG25" s="54"/>
      <c r="CH25" s="54"/>
      <c r="CI25" s="54"/>
      <c r="CJ25" s="54"/>
      <c r="CK25" s="54"/>
      <c r="CL25" s="54"/>
    </row>
    <row r="26" spans="1:90" ht="15.75" customHeight="1" x14ac:dyDescent="0.25">
      <c r="A26" s="172" t="s">
        <v>154</v>
      </c>
      <c r="B26" s="174" t="s">
        <v>82</v>
      </c>
      <c r="C26" s="178">
        <v>1</v>
      </c>
      <c r="D26" s="178">
        <f t="array" ref="D26">IF($A26="","",IF(TRIM(INDEX('Part 1'!$F$3:$CZ$3,1,ROW()-1))=TRIM($A26),INDEX('Part 1'!$F$386:$CZ$386,1,ROW()-1),"CHECK"))</f>
        <v>0</v>
      </c>
      <c r="E26" s="179">
        <f t="shared" si="0"/>
        <v>1</v>
      </c>
      <c r="F26" cm="1">
        <f t="array" ref="F26">IF($A26="","",IF(TRIM(INDEX('Part 1'!$F$3:$CZ$3,1,ROW()-1))=TRIM($A26),INDEX('Part 1'!$F$38:$CZ$38,1,ROW()-1),"CHECK"))</f>
        <v>0</v>
      </c>
      <c r="G26" s="54"/>
      <c r="H26" s="54"/>
      <c r="I26" s="55"/>
      <c r="J26" s="172" t="s">
        <v>244</v>
      </c>
      <c r="K26" s="174" t="s">
        <v>442</v>
      </c>
      <c r="L26" s="178">
        <v>0</v>
      </c>
      <c r="M26" s="178">
        <f t="array" ref="M26">IF($J26="","",IF(TRIM(INDEX('Part 1'!$CS$3:$EQ$3,1,ROW()-1))=TRIM($J26),INDEX('Part 1'!$CS$386:$EQ$386,1,ROW()-1),"CHECK"))</f>
        <v>0</v>
      </c>
      <c r="N26" s="179">
        <f t="shared" si="1"/>
        <v>0</v>
      </c>
      <c r="O26" cm="1">
        <f t="array" ref="O26">IF($J26="","",IF(TRIM(INDEX('Part 1'!$CS$3:$EQ$3,1,ROW()-1))=TRIM($J26),INDEX('Part 1'!$CS$38:$EQ$38,1,ROW()-1),"CHECK"))</f>
        <v>0</v>
      </c>
      <c r="P26" s="55"/>
      <c r="Q26" s="313" t="s">
        <v>318</v>
      </c>
      <c r="R26" s="314" t="s">
        <v>509</v>
      </c>
      <c r="S26" s="315">
        <v>874</v>
      </c>
      <c r="T26" s="315">
        <f t="array" ref="T26">IF($Q26="","",IF(TRIM(INDEX('Part 1'!$GD$3:$HB$3,1,ROW()-1))=TRIM($Q26),INDEX('Part 1'!$GD$386:$HB$386,1,ROW()-1),"CHECK"))</f>
        <v>3300</v>
      </c>
      <c r="U26" s="605">
        <f t="shared" si="2"/>
        <v>-2426</v>
      </c>
      <c r="V26" cm="1">
        <f t="array" ref="V26">IF($Q26="","",IF(TRIM(INDEX('Part 1'!$GD$3:$HB$3,1,ROW()-1))=TRIM($Q26),INDEX('Part 1'!$GD$38:$HB$38,1,ROW()-1),"CHECK"))</f>
        <v>1500</v>
      </c>
      <c r="W26" s="55"/>
      <c r="X26" s="54"/>
      <c r="Y26" s="54"/>
      <c r="Z26" s="54"/>
      <c r="AA26" s="54"/>
      <c r="AB26" s="54"/>
      <c r="AC26" s="54"/>
      <c r="AD26" s="55"/>
      <c r="AE26" s="54"/>
      <c r="AF26" s="54"/>
      <c r="AG26" s="54"/>
      <c r="AH26" s="54"/>
      <c r="AI26" s="54"/>
      <c r="AJ26" s="54"/>
      <c r="AK26" s="54"/>
      <c r="AL26" s="55"/>
      <c r="AM26" s="54"/>
      <c r="AN26" s="54"/>
      <c r="AO26" s="54"/>
      <c r="AP26" s="54"/>
      <c r="AQ26" s="54"/>
      <c r="AR26" s="54"/>
      <c r="AS26" s="55"/>
      <c r="AT26" s="54"/>
      <c r="AU26" s="54"/>
      <c r="AV26" s="54"/>
      <c r="AW26" s="54"/>
      <c r="AX26" s="54"/>
      <c r="AY26" s="54"/>
      <c r="AZ26" s="54"/>
      <c r="BA26" s="55"/>
      <c r="BB26" s="54"/>
      <c r="BC26" s="54"/>
      <c r="BD26" s="54"/>
      <c r="BE26" s="54"/>
      <c r="BF26" s="54"/>
      <c r="BG26" s="54"/>
      <c r="BH26" s="54"/>
      <c r="BI26" s="55"/>
      <c r="BJ26" s="172" t="s">
        <v>1166</v>
      </c>
      <c r="BK26" s="174" t="s">
        <v>1219</v>
      </c>
      <c r="BL26" s="178">
        <v>17</v>
      </c>
      <c r="BM26" s="178">
        <f t="array" ref="BM26">IF($BJ26="","",IF(TRIM(INDEX('Part 2'!$F$3:$AS$3,1,ROW()-1))=TRIM($BJ26),INDEX('Part 2'!$F$243:$AS$243,1,ROW()-1),"CHECK"))</f>
        <v>16</v>
      </c>
      <c r="BN26" s="197">
        <f t="shared" si="8"/>
        <v>1</v>
      </c>
      <c r="BO26" cm="1">
        <f t="array" ref="BO26">IF($BJ26="","",IF(TRIM(INDEX('Part 2'!$F$3:$AS$3,1,ROW()-1))=TRIM($BJ26),INDEX('Part 2'!$F$33:$AS$33,1,ROW()-1),"CHECK"))</f>
        <v>52</v>
      </c>
      <c r="BP26" s="198" t="s">
        <v>1166</v>
      </c>
      <c r="BQ26" s="55"/>
      <c r="BR26" s="54"/>
      <c r="BS26" s="54"/>
      <c r="BT26" s="54"/>
      <c r="BU26" s="54"/>
      <c r="BV26" s="54"/>
      <c r="BW26" s="54"/>
      <c r="BX26" s="55"/>
      <c r="BY26" s="226" t="s">
        <v>1248</v>
      </c>
      <c r="BZ26" s="174" t="s">
        <v>1189</v>
      </c>
      <c r="CA26" s="178">
        <v>48</v>
      </c>
      <c r="CB26" s="178">
        <f t="array" ref="CB26">IF($BY26="","",IF(TRIM(INDEX('Part 2'!$BJ$3:$CZ$3,1,ROW()-1))=TRIM($BZ26),INDEX('Part 2'!$BJ$243:$CZ$243,1,ROW()-1),"CHECK"))</f>
        <v>48</v>
      </c>
      <c r="CC26" s="197">
        <f t="shared" si="10"/>
        <v>0</v>
      </c>
      <c r="CD26" cm="1">
        <f t="array" ref="CD26">IF($BY26="","",IF(TRIM(INDEX('Part 2'!$BJ$3:$CZ$3,1,ROW()-1))=TRIM($BZ26),INDEX('Part 2'!$BJ$33:$CZ$33,1,ROW()-1),"CHECK"))</f>
        <v>48</v>
      </c>
      <c r="CE26" s="55"/>
      <c r="CF26" s="54"/>
      <c r="CG26" s="54"/>
      <c r="CH26" s="54"/>
      <c r="CI26" s="54"/>
      <c r="CJ26" s="54"/>
      <c r="CK26" s="54"/>
      <c r="CL26" s="54"/>
    </row>
    <row r="27" spans="1:90" ht="15.75" customHeight="1" x14ac:dyDescent="0.25">
      <c r="A27" s="172" t="s">
        <v>84</v>
      </c>
      <c r="B27" s="174"/>
      <c r="C27" s="178">
        <v>0</v>
      </c>
      <c r="D27" s="178">
        <f t="array" ref="D27">IF($A27="","",IF(TRIM(INDEX('Part 1'!$F$3:$CZ$3,1,ROW()-1))=TRIM($A27),INDEX('Part 1'!$F$386:$CZ$386,1,ROW()-1),"CHECK"))</f>
        <v>0</v>
      </c>
      <c r="E27" s="179">
        <f t="shared" si="0"/>
        <v>0</v>
      </c>
      <c r="F27" cm="1">
        <f t="array" ref="F27">IF($A27="","",IF(TRIM(INDEX('Part 1'!$F$3:$CZ$3,1,ROW()-1))=TRIM($A27),INDEX('Part 1'!$F$38:$CZ$38,1,ROW()-1),"CHECK"))</f>
        <v>0</v>
      </c>
      <c r="G27" s="54"/>
      <c r="H27" s="54"/>
      <c r="I27" s="55"/>
      <c r="J27" s="172" t="s">
        <v>245</v>
      </c>
      <c r="K27" s="174" t="s">
        <v>443</v>
      </c>
      <c r="L27" s="178">
        <v>180</v>
      </c>
      <c r="M27" s="178">
        <f t="array" ref="M27">IF($J27="","",IF(TRIM(INDEX('Part 1'!$CS$3:$EQ$3,1,ROW()-1))=TRIM($J27),INDEX('Part 1'!$CS$386:$EQ$386,1,ROW()-1),"CHECK"))</f>
        <v>180</v>
      </c>
      <c r="N27" s="179">
        <f t="shared" si="1"/>
        <v>0</v>
      </c>
      <c r="O27" cm="1">
        <f t="array" ref="O27">IF($J27="","",IF(TRIM(INDEX('Part 1'!$CS$3:$EQ$3,1,ROW()-1))=TRIM($J27),INDEX('Part 1'!$CS$38:$EQ$38,1,ROW()-1),"CHECK"))</f>
        <v>180</v>
      </c>
      <c r="P27" s="55"/>
      <c r="Q27" s="54"/>
      <c r="R27" s="54"/>
      <c r="S27" s="54"/>
      <c r="T27" s="54"/>
      <c r="U27" s="54"/>
      <c r="V27" s="54"/>
      <c r="W27" s="55"/>
      <c r="X27" s="54"/>
      <c r="Y27" s="54"/>
      <c r="Z27" s="54"/>
      <c r="AA27" s="54"/>
      <c r="AB27" s="54"/>
      <c r="AC27" s="54"/>
      <c r="AD27" s="55"/>
      <c r="AE27" s="54"/>
      <c r="AF27" s="54"/>
      <c r="AG27" s="54"/>
      <c r="AH27" s="54"/>
      <c r="AI27" s="54"/>
      <c r="AJ27" s="54"/>
      <c r="AK27" s="54"/>
      <c r="AL27" s="55"/>
      <c r="AM27" s="54"/>
      <c r="AN27" s="54"/>
      <c r="AO27" s="54"/>
      <c r="AP27" s="54"/>
      <c r="AQ27" s="54"/>
      <c r="AR27" s="54"/>
      <c r="AS27" s="55"/>
      <c r="AT27" s="54"/>
      <c r="AU27" s="54"/>
      <c r="AV27" s="54"/>
      <c r="AW27" s="54"/>
      <c r="AX27" s="54"/>
      <c r="AY27" s="54"/>
      <c r="AZ27" s="54"/>
      <c r="BA27" s="55"/>
      <c r="BB27" s="54"/>
      <c r="BC27" s="54"/>
      <c r="BD27" s="54"/>
      <c r="BE27" s="54"/>
      <c r="BF27" s="54"/>
      <c r="BG27" s="54"/>
      <c r="BH27" s="54"/>
      <c r="BI27" s="55"/>
      <c r="BJ27" s="172" t="s">
        <v>181</v>
      </c>
      <c r="BK27" s="174" t="s">
        <v>956</v>
      </c>
      <c r="BL27" s="178">
        <v>285</v>
      </c>
      <c r="BM27" s="178">
        <f t="array" ref="BM27">IF($BJ27="","",IF(TRIM(INDEX('Part 2'!$F$3:$AS$3,1,ROW()-1))=TRIM($BJ27),INDEX('Part 2'!$F$243:$AS$243,1,ROW()-1),"CHECK"))</f>
        <v>285</v>
      </c>
      <c r="BN27" s="197">
        <f t="shared" si="8"/>
        <v>0</v>
      </c>
      <c r="BO27" cm="1">
        <f t="array" ref="BO27">IF($BJ27="","",IF(TRIM(INDEX('Part 2'!$F$3:$AS$3,1,ROW()-1))=TRIM($BJ27),INDEX('Part 2'!$F$33:$AS$33,1,ROW()-1),"CHECK"))</f>
        <v>285</v>
      </c>
      <c r="BP27" s="198" t="s">
        <v>181</v>
      </c>
      <c r="BQ27" s="55"/>
      <c r="BR27" s="54"/>
      <c r="BS27" s="54"/>
      <c r="BT27" s="54"/>
      <c r="BU27" s="54"/>
      <c r="BV27" s="54"/>
      <c r="BW27" s="54"/>
      <c r="BX27" s="55"/>
      <c r="BY27" s="226" t="s">
        <v>1249</v>
      </c>
      <c r="BZ27" s="174" t="s">
        <v>1190</v>
      </c>
      <c r="CA27" s="178">
        <v>60</v>
      </c>
      <c r="CB27" s="178">
        <f t="array" ref="CB27">IF($BY27="","",IF(TRIM(INDEX('Part 2'!$BJ$3:$CZ$3,1,ROW()-1))=TRIM($BZ27),INDEX('Part 2'!$BJ$243:$CZ$243,1,ROW()-1),"CHECK"))</f>
        <v>60</v>
      </c>
      <c r="CC27" s="197">
        <f t="shared" si="10"/>
        <v>0</v>
      </c>
      <c r="CD27" cm="1">
        <f t="array" ref="CD27">IF($BY27="","",IF(TRIM(INDEX('Part 2'!$BJ$3:$CZ$3,1,ROW()-1))=TRIM($BZ27),INDEX('Part 2'!$BJ$33:$CZ$33,1,ROW()-1),"CHECK"))</f>
        <v>60</v>
      </c>
      <c r="CE27" s="55"/>
      <c r="CF27" s="54"/>
      <c r="CG27" s="54"/>
      <c r="CH27" s="54"/>
      <c r="CI27" s="54"/>
      <c r="CJ27" s="54"/>
      <c r="CK27" s="54"/>
      <c r="CL27" s="54"/>
    </row>
    <row r="28" spans="1:90" ht="15.75" customHeight="1" x14ac:dyDescent="0.25">
      <c r="A28" s="172" t="s">
        <v>155</v>
      </c>
      <c r="B28" s="174" t="s">
        <v>376</v>
      </c>
      <c r="C28" s="178">
        <v>0</v>
      </c>
      <c r="D28" s="178">
        <f t="array" ref="D28">IF($A28="","",IF(TRIM(INDEX('Part 1'!$F$3:$CZ$3,1,ROW()-1))=TRIM($A28),INDEX('Part 1'!$F$386:$CZ$386,1,ROW()-1),"CHECK"))</f>
        <v>0</v>
      </c>
      <c r="E28" s="179">
        <f t="shared" si="0"/>
        <v>0</v>
      </c>
      <c r="F28" cm="1">
        <f t="array" ref="F28">IF($A28="","",IF(TRIM(INDEX('Part 1'!$F$3:$CZ$3,1,ROW()-1))=TRIM($A28),INDEX('Part 1'!$F$38:$CZ$38,1,ROW()-1),"CHECK"))</f>
        <v>0</v>
      </c>
      <c r="G28" s="54"/>
      <c r="H28" s="54"/>
      <c r="I28" s="55"/>
      <c r="J28" s="172" t="s">
        <v>163</v>
      </c>
      <c r="K28" s="174" t="s">
        <v>444</v>
      </c>
      <c r="L28" s="178">
        <v>6</v>
      </c>
      <c r="M28" s="178">
        <f t="array" ref="M28">IF($J28="","",IF(TRIM(INDEX('Part 1'!$CS$3:$EQ$3,1,ROW()-1))=TRIM($J28),INDEX('Part 1'!$CS$386:$EQ$386,1,ROW()-1),"CHECK"))</f>
        <v>6</v>
      </c>
      <c r="N28" s="179">
        <f t="shared" si="1"/>
        <v>0</v>
      </c>
      <c r="O28" cm="1">
        <f t="array" ref="O28">IF($J28="","",IF(TRIM(INDEX('Part 1'!$CS$3:$EQ$3,1,ROW()-1))=TRIM($J28),INDEX('Part 1'!$CS$38:$EQ$38,1,ROW()-1),"CHECK"))</f>
        <v>30</v>
      </c>
      <c r="P28" s="55"/>
      <c r="Q28" s="54"/>
      <c r="R28" s="54"/>
      <c r="S28" s="54"/>
      <c r="T28" s="54"/>
      <c r="U28" s="54"/>
      <c r="V28" s="54"/>
      <c r="W28" s="55"/>
      <c r="X28" s="54"/>
      <c r="Y28" s="54"/>
      <c r="Z28" s="54"/>
      <c r="AA28" s="54"/>
      <c r="AB28" s="54"/>
      <c r="AC28" s="54"/>
      <c r="AD28" s="55"/>
      <c r="AE28" s="54"/>
      <c r="AF28" s="54"/>
      <c r="AG28" s="54"/>
      <c r="AH28" s="54"/>
      <c r="AI28" s="54"/>
      <c r="AJ28" s="54"/>
      <c r="AK28" s="54"/>
      <c r="AL28" s="55"/>
      <c r="AM28" s="54"/>
      <c r="AN28" s="54"/>
      <c r="AO28" s="54"/>
      <c r="AP28" s="54"/>
      <c r="AQ28" s="54"/>
      <c r="AR28" s="54"/>
      <c r="AS28" s="55"/>
      <c r="AT28" s="54"/>
      <c r="AU28" s="54"/>
      <c r="AV28" s="54"/>
      <c r="AW28" s="54"/>
      <c r="AX28" s="54"/>
      <c r="AY28" s="54"/>
      <c r="AZ28" s="54"/>
      <c r="BA28" s="55"/>
      <c r="BB28" s="54"/>
      <c r="BC28" s="54"/>
      <c r="BD28" s="54"/>
      <c r="BE28" s="54"/>
      <c r="BF28" s="54"/>
      <c r="BG28" s="54"/>
      <c r="BH28" s="54"/>
      <c r="BI28" s="55"/>
      <c r="BJ28" s="172" t="s">
        <v>345</v>
      </c>
      <c r="BK28" s="174" t="s">
        <v>1220</v>
      </c>
      <c r="BL28" s="178">
        <v>0</v>
      </c>
      <c r="BM28" s="178">
        <f t="array" ref="BM28">IF($BJ28="","",IF(TRIM(INDEX('Part 2'!$F$3:$AS$3,1,ROW()-1))=TRIM($BJ28),INDEX('Part 2'!$F$243:$AS$243,1,ROW()-1),"CHECK"))</f>
        <v>0</v>
      </c>
      <c r="BN28" s="197">
        <f t="shared" si="8"/>
        <v>0</v>
      </c>
      <c r="BO28" cm="1">
        <f t="array" ref="BO28">IF($BJ28="","",IF(TRIM(INDEX('Part 2'!$F$3:$AS$3,1,ROW()-1))=TRIM($BJ28),INDEX('Part 2'!$F$33:$AS$33,1,ROW()-1),"CHECK"))</f>
        <v>0</v>
      </c>
      <c r="BP28" s="198" t="s">
        <v>345</v>
      </c>
      <c r="BQ28" s="55"/>
      <c r="BR28" s="54"/>
      <c r="BS28" s="54"/>
      <c r="BT28" s="54"/>
      <c r="BU28" s="54"/>
      <c r="BV28" s="54"/>
      <c r="BW28" s="54"/>
      <c r="BX28" s="55"/>
      <c r="BY28" s="226" t="s">
        <v>1250</v>
      </c>
      <c r="BZ28" s="174" t="s">
        <v>1191</v>
      </c>
      <c r="CA28" s="178">
        <v>24</v>
      </c>
      <c r="CB28" s="178">
        <f t="array" ref="CB28">IF($BY28="","",IF(TRIM(INDEX('Part 2'!$BJ$3:$CZ$3,1,ROW()-1))=TRIM($BZ28),INDEX('Part 2'!$BJ$243:$CZ$243,1,ROW()-1),"CHECK"))</f>
        <v>24</v>
      </c>
      <c r="CC28" s="197">
        <f t="shared" si="10"/>
        <v>0</v>
      </c>
      <c r="CD28" cm="1">
        <f t="array" ref="CD28">IF($BY28="","",IF(TRIM(INDEX('Part 2'!$BJ$3:$CZ$3,1,ROW()-1))=TRIM($BZ28),INDEX('Part 2'!$BJ$33:$CZ$33,1,ROW()-1),"CHECK"))</f>
        <v>24</v>
      </c>
      <c r="CE28" s="55"/>
      <c r="CF28" s="54"/>
      <c r="CG28" s="54"/>
      <c r="CH28" s="54"/>
      <c r="CI28" s="54"/>
      <c r="CJ28" s="54"/>
      <c r="CK28" s="54"/>
      <c r="CL28" s="54"/>
    </row>
    <row r="29" spans="1:90" ht="15.75" customHeight="1" x14ac:dyDescent="0.25">
      <c r="A29" s="172" t="s">
        <v>156</v>
      </c>
      <c r="B29" s="174" t="s">
        <v>377</v>
      </c>
      <c r="C29" s="178">
        <v>1000</v>
      </c>
      <c r="D29" s="178">
        <f t="array" ref="D29">IF($A29="","",IF(TRIM(INDEX('Part 1'!$F$3:$CZ$3,1,ROW()-1))=TRIM($A29),INDEX('Part 1'!$F$386:$CZ$386,1,ROW()-1),"CHECK"))</f>
        <v>950</v>
      </c>
      <c r="E29" s="179">
        <f t="shared" si="0"/>
        <v>50</v>
      </c>
      <c r="F29" cm="1">
        <f t="array" ref="F29">IF($A29="","",IF(TRIM(INDEX('Part 1'!$F$3:$CZ$3,1,ROW()-1))=TRIM($A29),INDEX('Part 1'!$F$38:$CZ$38,1,ROW()-1),"CHECK"))</f>
        <v>1000</v>
      </c>
      <c r="G29" s="54"/>
      <c r="H29" s="54"/>
      <c r="I29" s="55"/>
      <c r="J29" s="172" t="s">
        <v>246</v>
      </c>
      <c r="K29" s="174"/>
      <c r="L29" s="178">
        <v>0</v>
      </c>
      <c r="M29" s="178">
        <f t="array" ref="M29">IF($J29="","",IF(TRIM(INDEX('Part 1'!$CS$3:$EQ$3,1,ROW()-1))=TRIM($J29),INDEX('Part 1'!$CS$386:$EQ$386,1,ROW()-1),"CHECK"))</f>
        <v>0</v>
      </c>
      <c r="N29" s="179">
        <f t="shared" si="1"/>
        <v>0</v>
      </c>
      <c r="O29" cm="1">
        <f t="array" ref="O29">IF($J29="","",IF(TRIM(INDEX('Part 1'!$CS$3:$EQ$3,1,ROW()-1))=TRIM($J29),INDEX('Part 1'!$CS$38:$EQ$38,1,ROW()-1),"CHECK"))</f>
        <v>0</v>
      </c>
      <c r="P29" s="55"/>
      <c r="Q29" s="54"/>
      <c r="R29" s="54"/>
      <c r="S29" s="54"/>
      <c r="T29" s="54"/>
      <c r="U29" s="54"/>
      <c r="V29" s="54"/>
      <c r="W29" s="55"/>
      <c r="X29" s="54"/>
      <c r="Y29" s="54"/>
      <c r="Z29" s="54"/>
      <c r="AA29" s="54"/>
      <c r="AB29" s="54"/>
      <c r="AC29" s="54"/>
      <c r="AD29" s="55"/>
      <c r="AE29" s="54"/>
      <c r="AF29" s="54"/>
      <c r="AG29" s="54"/>
      <c r="AH29" s="54"/>
      <c r="AI29" s="54"/>
      <c r="AJ29" s="54"/>
      <c r="AK29" s="54"/>
      <c r="AL29" s="55"/>
      <c r="AM29" s="54"/>
      <c r="AN29" s="54"/>
      <c r="AO29" s="54"/>
      <c r="AP29" s="54"/>
      <c r="AQ29" s="54"/>
      <c r="AR29" s="54"/>
      <c r="AS29" s="55"/>
      <c r="AT29" s="54"/>
      <c r="AU29" s="54"/>
      <c r="AV29" s="54"/>
      <c r="AW29" s="54"/>
      <c r="AX29" s="54"/>
      <c r="AY29" s="54"/>
      <c r="AZ29" s="54"/>
      <c r="BA29" s="55"/>
      <c r="BB29" s="54"/>
      <c r="BC29" s="54"/>
      <c r="BD29" s="54"/>
      <c r="BE29" s="54"/>
      <c r="BF29" s="54"/>
      <c r="BG29" s="54"/>
      <c r="BH29" s="54"/>
      <c r="BI29" s="55"/>
      <c r="BJ29" s="172" t="s">
        <v>1167</v>
      </c>
      <c r="BK29" s="174" t="s">
        <v>948</v>
      </c>
      <c r="BL29" s="178">
        <v>142</v>
      </c>
      <c r="BM29" s="178">
        <f t="array" ref="BM29">IF($BJ29="","",IF(TRIM(INDEX('Part 2'!$F$3:$AS$3,1,ROW()-1))=TRIM($BJ29),INDEX('Part 2'!$F$243:$AS$243,1,ROW()-1),"CHECK"))</f>
        <v>142</v>
      </c>
      <c r="BN29" s="197">
        <f t="shared" si="8"/>
        <v>0</v>
      </c>
      <c r="BO29" cm="1">
        <f t="array" ref="BO29">IF($BJ29="","",IF(TRIM(INDEX('Part 2'!$F$3:$AS$3,1,ROW()-1))=TRIM($BJ29),INDEX('Part 2'!$F$33:$AS$33,1,ROW()-1),"CHECK"))</f>
        <v>154</v>
      </c>
      <c r="BP29" s="198" t="s">
        <v>1167</v>
      </c>
      <c r="BQ29" s="55"/>
      <c r="BR29" s="54"/>
      <c r="BS29" s="54"/>
      <c r="BT29" s="54"/>
      <c r="BU29" s="54"/>
      <c r="BV29" s="54"/>
      <c r="BW29" s="54"/>
      <c r="BX29" s="55"/>
      <c r="BY29" s="226" t="s">
        <v>1251</v>
      </c>
      <c r="BZ29" s="174" t="s">
        <v>1192</v>
      </c>
      <c r="CA29" s="178">
        <v>60</v>
      </c>
      <c r="CB29" s="178">
        <f t="array" ref="CB29">IF($BY29="","",IF(TRIM(INDEX('Part 2'!$BJ$3:$CZ$3,1,ROW()-1))=TRIM($BZ29),INDEX('Part 2'!$BJ$243:$CZ$243,1,ROW()-1),"CHECK"))</f>
        <v>60</v>
      </c>
      <c r="CC29" s="197">
        <f t="shared" si="10"/>
        <v>0</v>
      </c>
      <c r="CD29" cm="1">
        <f t="array" ref="CD29">IF($BY29="","",IF(TRIM(INDEX('Part 2'!$BJ$3:$CZ$3,1,ROW()-1))=TRIM($BZ29),INDEX('Part 2'!$BJ$33:$CZ$33,1,ROW()-1),"CHECK"))</f>
        <v>60</v>
      </c>
      <c r="CE29" s="55"/>
      <c r="CF29" s="54"/>
      <c r="CG29" s="54"/>
      <c r="CH29" s="54"/>
      <c r="CI29" s="54"/>
      <c r="CJ29" s="54"/>
      <c r="CK29" s="54"/>
      <c r="CL29" s="54"/>
    </row>
    <row r="30" spans="1:90" ht="15.75" customHeight="1" x14ac:dyDescent="0.25">
      <c r="A30" s="172" t="s">
        <v>157</v>
      </c>
      <c r="B30" s="174" t="s">
        <v>378</v>
      </c>
      <c r="C30" s="178">
        <v>656</v>
      </c>
      <c r="D30" s="178">
        <f t="array" ref="D30">IF($A30="","",IF(TRIM(INDEX('Part 1'!$F$3:$CZ$3,1,ROW()-1))=TRIM($A30),INDEX('Part 1'!$F$386:$CZ$386,1,ROW()-1),"CHECK"))</f>
        <v>650</v>
      </c>
      <c r="E30" s="179">
        <f t="shared" si="0"/>
        <v>6</v>
      </c>
      <c r="F30" cm="1">
        <f t="array" ref="F30">IF($A30="","",IF(TRIM(INDEX('Part 1'!$F$3:$CZ$3,1,ROW()-1))=TRIM($A30),INDEX('Part 1'!$F$38:$CZ$38,1,ROW()-1),"CHECK"))</f>
        <v>1000</v>
      </c>
      <c r="G30" s="54"/>
      <c r="H30" s="54"/>
      <c r="I30" s="55"/>
      <c r="J30" s="172" t="s">
        <v>247</v>
      </c>
      <c r="K30" s="174" t="s">
        <v>445</v>
      </c>
      <c r="L30" s="178">
        <v>102</v>
      </c>
      <c r="M30" s="178">
        <f t="array" ref="M30">IF($J30="","",IF(TRIM(INDEX('Part 1'!$CS$3:$EQ$3,1,ROW()-1))=TRIM($J30),INDEX('Part 1'!$CS$386:$EQ$386,1,ROW()-1),"CHECK"))</f>
        <v>102</v>
      </c>
      <c r="N30" s="179">
        <f t="shared" si="1"/>
        <v>0</v>
      </c>
      <c r="O30" cm="1">
        <f t="array" ref="O30">IF($J30="","",IF(TRIM(INDEX('Part 1'!$CS$3:$EQ$3,1,ROW()-1))=TRIM($J30),INDEX('Part 1'!$CS$38:$EQ$38,1,ROW()-1),"CHECK"))</f>
        <v>312</v>
      </c>
      <c r="P30" s="55"/>
      <c r="Q30" s="54"/>
      <c r="R30" s="54"/>
      <c r="S30" s="54"/>
      <c r="T30" s="54"/>
      <c r="U30" s="54"/>
      <c r="V30" s="54"/>
      <c r="W30" s="55"/>
      <c r="X30" s="54"/>
      <c r="Y30" s="54"/>
      <c r="Z30" s="54"/>
      <c r="AA30" s="54"/>
      <c r="AB30" s="54"/>
      <c r="AC30" s="54"/>
      <c r="AD30" s="55"/>
      <c r="AE30" s="54"/>
      <c r="AF30" s="54"/>
      <c r="AG30" s="54"/>
      <c r="AH30" s="54"/>
      <c r="AI30" s="54"/>
      <c r="AJ30" s="54"/>
      <c r="AK30" s="54"/>
      <c r="AL30" s="55"/>
      <c r="AM30" s="54"/>
      <c r="AN30" s="54"/>
      <c r="AO30" s="54"/>
      <c r="AP30" s="54"/>
      <c r="AQ30" s="54"/>
      <c r="AR30" s="54"/>
      <c r="AS30" s="55"/>
      <c r="AT30" s="54"/>
      <c r="AU30" s="54"/>
      <c r="AV30" s="54"/>
      <c r="AW30" s="54"/>
      <c r="AX30" s="54"/>
      <c r="AY30" s="54"/>
      <c r="AZ30" s="54"/>
      <c r="BA30" s="55"/>
      <c r="BB30" s="54"/>
      <c r="BC30" s="54"/>
      <c r="BD30" s="54"/>
      <c r="BE30" s="54"/>
      <c r="BF30" s="54"/>
      <c r="BG30" s="54"/>
      <c r="BH30" s="54"/>
      <c r="BI30" s="55"/>
      <c r="BJ30" s="172" t="s">
        <v>232</v>
      </c>
      <c r="BK30" s="174" t="s">
        <v>1221</v>
      </c>
      <c r="BL30" s="178">
        <v>0</v>
      </c>
      <c r="BM30" s="178">
        <f t="array" ref="BM30">IF($BJ30="","",IF(TRIM(INDEX('Part 2'!$F$3:$AS$3,1,ROW()-1))=TRIM($BJ30),INDEX('Part 2'!$F$243:$AS$243,1,ROW()-1),"CHECK"))</f>
        <v>0</v>
      </c>
      <c r="BN30" s="197">
        <f t="shared" si="8"/>
        <v>0</v>
      </c>
      <c r="BO30" cm="1">
        <f t="array" ref="BO30">IF($BJ30="","",IF(TRIM(INDEX('Part 2'!$F$3:$AS$3,1,ROW()-1))=TRIM($BJ30),INDEX('Part 2'!$F$33:$AS$33,1,ROW()-1),"CHECK"))</f>
        <v>0</v>
      </c>
      <c r="BP30" s="198" t="s">
        <v>232</v>
      </c>
      <c r="BQ30" s="55"/>
      <c r="BR30" s="54"/>
      <c r="BS30" s="54"/>
      <c r="BT30" s="54"/>
      <c r="BU30" s="54"/>
      <c r="BV30" s="54"/>
      <c r="BW30" s="54"/>
      <c r="BX30" s="55"/>
      <c r="BY30" s="226" t="s">
        <v>1252</v>
      </c>
      <c r="BZ30" s="174" t="s">
        <v>1193</v>
      </c>
      <c r="CA30" s="178">
        <v>60</v>
      </c>
      <c r="CB30" s="178">
        <f t="array" ref="CB30">IF($BY30="","",IF(TRIM(INDEX('Part 2'!$BJ$3:$CZ$3,1,ROW()-1))=TRIM($BZ30),INDEX('Part 2'!$BJ$243:$CZ$243,1,ROW()-1),"CHECK"))</f>
        <v>60</v>
      </c>
      <c r="CC30" s="197">
        <f t="shared" si="10"/>
        <v>0</v>
      </c>
      <c r="CD30" cm="1">
        <f t="array" ref="CD30">IF($BY30="","",IF(TRIM(INDEX('Part 2'!$BJ$3:$CZ$3,1,ROW()-1))=TRIM($BZ30),INDEX('Part 2'!$BJ$33:$CZ$33,1,ROW()-1),"CHECK"))</f>
        <v>60</v>
      </c>
      <c r="CE30" s="55"/>
      <c r="CF30" s="54"/>
      <c r="CG30" s="54"/>
      <c r="CH30" s="54"/>
      <c r="CI30" s="54"/>
      <c r="CJ30" s="54"/>
      <c r="CK30" s="54"/>
      <c r="CL30" s="54"/>
    </row>
    <row r="31" spans="1:90" ht="15.75" customHeight="1" x14ac:dyDescent="0.25">
      <c r="A31" s="172" t="s">
        <v>158</v>
      </c>
      <c r="B31" s="174" t="s">
        <v>379</v>
      </c>
      <c r="C31" s="178">
        <v>160</v>
      </c>
      <c r="D31" s="178">
        <f t="array" ref="D31">IF($A31="","",IF(TRIM(INDEX('Part 1'!$F$3:$CZ$3,1,ROW()-1))=TRIM($A31),INDEX('Part 1'!$F$386:$CZ$386,1,ROW()-1),"CHECK"))</f>
        <v>165</v>
      </c>
      <c r="E31" s="179">
        <f t="shared" si="0"/>
        <v>-5</v>
      </c>
      <c r="F31" cm="1">
        <f t="array" ref="F31">IF($A31="","",IF(TRIM(INDEX('Part 1'!$F$3:$CZ$3,1,ROW()-1))=TRIM($A31),INDEX('Part 1'!$F$38:$CZ$38,1,ROW()-1),"CHECK"))</f>
        <v>300</v>
      </c>
      <c r="G31" s="54"/>
      <c r="H31" s="54"/>
      <c r="I31" s="55"/>
      <c r="J31" s="172" t="s">
        <v>248</v>
      </c>
      <c r="K31" s="174" t="s">
        <v>446</v>
      </c>
      <c r="L31" s="178">
        <v>18</v>
      </c>
      <c r="M31" s="178">
        <f t="array" ref="M31">IF($J31="","",IF(TRIM(INDEX('Part 1'!$CS$3:$EQ$3,1,ROW()-1))=TRIM($J31),INDEX('Part 1'!$CS$386:$EQ$386,1,ROW()-1),"CHECK"))</f>
        <v>18</v>
      </c>
      <c r="N31" s="179">
        <f t="shared" si="1"/>
        <v>0</v>
      </c>
      <c r="O31" cm="1">
        <f t="array" ref="O31">IF($J31="","",IF(TRIM(INDEX('Part 1'!$CS$3:$EQ$3,1,ROW()-1))=TRIM($J31),INDEX('Part 1'!$CS$38:$EQ$38,1,ROW()-1),"CHECK"))</f>
        <v>108</v>
      </c>
      <c r="P31" s="55"/>
      <c r="Q31" s="54"/>
      <c r="R31" s="54"/>
      <c r="S31" s="54"/>
      <c r="T31" s="54"/>
      <c r="U31" s="54"/>
      <c r="V31" s="54"/>
      <c r="W31" s="55"/>
      <c r="X31" s="54"/>
      <c r="Y31" s="54"/>
      <c r="Z31" s="54"/>
      <c r="AA31" s="54"/>
      <c r="AB31" s="54"/>
      <c r="AC31" s="54"/>
      <c r="AD31" s="55"/>
      <c r="AE31" s="54"/>
      <c r="AF31" s="54"/>
      <c r="AG31" s="54"/>
      <c r="AH31" s="54"/>
      <c r="AI31" s="54"/>
      <c r="AJ31" s="54"/>
      <c r="AK31" s="54"/>
      <c r="AL31" s="55"/>
      <c r="AM31" s="54"/>
      <c r="AN31" s="54"/>
      <c r="AO31" s="54"/>
      <c r="AP31" s="54"/>
      <c r="AQ31" s="54"/>
      <c r="AR31" s="54"/>
      <c r="AS31" s="55"/>
      <c r="AT31" s="54"/>
      <c r="AU31" s="54"/>
      <c r="AV31" s="54"/>
      <c r="AW31" s="54"/>
      <c r="AX31" s="54"/>
      <c r="AY31" s="54"/>
      <c r="AZ31" s="54"/>
      <c r="BA31" s="55"/>
      <c r="BB31" s="54"/>
      <c r="BC31" s="54"/>
      <c r="BD31" s="54"/>
      <c r="BE31" s="54"/>
      <c r="BF31" s="54"/>
      <c r="BG31" s="54"/>
      <c r="BH31" s="54"/>
      <c r="BI31" s="55"/>
      <c r="BJ31" s="172" t="s">
        <v>159</v>
      </c>
      <c r="BK31" s="174" t="s">
        <v>1222</v>
      </c>
      <c r="BL31" s="178">
        <v>0</v>
      </c>
      <c r="BM31" s="178">
        <f t="array" ref="BM31">IF($BJ31="","",IF(TRIM(INDEX('Part 2'!$F$3:$AS$3,1,ROW()-1))=TRIM($BJ31),INDEX('Part 2'!$F$243:$AS$243,1,ROW()-1),"CHECK"))</f>
        <v>0</v>
      </c>
      <c r="BN31" s="197">
        <f t="shared" si="8"/>
        <v>0</v>
      </c>
      <c r="BO31" cm="1">
        <f t="array" ref="BO31">IF($BJ31="","",IF(TRIM(INDEX('Part 2'!$F$3:$AS$3,1,ROW()-1))=TRIM($BJ31),INDEX('Part 2'!$F$33:$AS$33,1,ROW()-1),"CHECK"))</f>
        <v>0</v>
      </c>
      <c r="BP31" s="198" t="s">
        <v>159</v>
      </c>
      <c r="BQ31" s="55"/>
      <c r="BR31" s="54"/>
      <c r="BS31" s="54"/>
      <c r="BT31" s="54"/>
      <c r="BU31" s="54"/>
      <c r="BV31" s="54"/>
      <c r="BW31" s="54"/>
      <c r="BX31" s="55"/>
      <c r="BY31" s="226" t="s">
        <v>1253</v>
      </c>
      <c r="BZ31" s="174" t="s">
        <v>1194</v>
      </c>
      <c r="CA31" s="178">
        <v>48</v>
      </c>
      <c r="CB31" s="178">
        <f t="array" ref="CB31">IF($BY31="","",IF(TRIM(INDEX('Part 2'!$BJ$3:$CZ$3,1,ROW()-1))=TRIM($BZ31),INDEX('Part 2'!$BJ$243:$CZ$243,1,ROW()-1),"CHECK"))</f>
        <v>48</v>
      </c>
      <c r="CC31" s="197">
        <f t="shared" si="10"/>
        <v>0</v>
      </c>
      <c r="CD31" cm="1">
        <f t="array" ref="CD31">IF($BY31="","",IF(TRIM(INDEX('Part 2'!$BJ$3:$CZ$3,1,ROW()-1))=TRIM($BZ31),INDEX('Part 2'!$BJ$33:$CZ$33,1,ROW()-1),"CHECK"))</f>
        <v>48</v>
      </c>
      <c r="CE31" s="55"/>
      <c r="CF31" s="54"/>
      <c r="CG31" s="54"/>
      <c r="CH31" s="54"/>
      <c r="CI31" s="54"/>
      <c r="CJ31" s="54"/>
      <c r="CK31" s="54"/>
      <c r="CL31" s="54"/>
    </row>
    <row r="32" spans="1:90" ht="15.75" customHeight="1" x14ac:dyDescent="0.25">
      <c r="A32" s="172" t="s">
        <v>159</v>
      </c>
      <c r="B32" s="174" t="s">
        <v>380</v>
      </c>
      <c r="C32" s="178">
        <v>500</v>
      </c>
      <c r="D32" s="178">
        <f t="array" ref="D32">IF($A32="","",IF(TRIM(INDEX('Part 1'!$F$3:$CZ$3,1,ROW()-1))=TRIM($A32),INDEX('Part 1'!$F$386:$CZ$386,1,ROW()-1),"CHECK"))</f>
        <v>500</v>
      </c>
      <c r="E32" s="179">
        <f t="shared" si="0"/>
        <v>0</v>
      </c>
      <c r="F32" cm="1">
        <f t="array" ref="F32">IF($A32="","",IF(TRIM(INDEX('Part 1'!$F$3:$CZ$3,1,ROW()-1))=TRIM($A32),INDEX('Part 1'!$F$38:$CZ$38,1,ROW()-1),"CHECK"))</f>
        <v>500</v>
      </c>
      <c r="G32" s="54"/>
      <c r="H32" s="54"/>
      <c r="I32" s="55"/>
      <c r="J32" s="172" t="s">
        <v>249</v>
      </c>
      <c r="K32" s="174" t="s">
        <v>447</v>
      </c>
      <c r="L32" s="178">
        <v>36</v>
      </c>
      <c r="M32" s="178">
        <f t="array" ref="M32">IF($J32="","",IF(TRIM(INDEX('Part 1'!$CS$3:$EQ$3,1,ROW()-1))=TRIM($J32),INDEX('Part 1'!$CS$386:$EQ$386,1,ROW()-1),"CHECK"))</f>
        <v>36</v>
      </c>
      <c r="N32" s="179">
        <f t="shared" si="1"/>
        <v>0</v>
      </c>
      <c r="O32" cm="1">
        <f t="array" ref="O32">IF($J32="","",IF(TRIM(INDEX('Part 1'!$CS$3:$EQ$3,1,ROW()-1))=TRIM($J32),INDEX('Part 1'!$CS$38:$EQ$38,1,ROW()-1),"CHECK"))</f>
        <v>216</v>
      </c>
      <c r="P32" s="55"/>
      <c r="Q32" s="54"/>
      <c r="R32" s="54"/>
      <c r="S32" s="54"/>
      <c r="T32" s="54"/>
      <c r="U32" s="54"/>
      <c r="V32" s="54"/>
      <c r="W32" s="55"/>
      <c r="X32" s="54"/>
      <c r="Y32" s="54"/>
      <c r="Z32" s="54"/>
      <c r="AA32" s="54"/>
      <c r="AB32" s="54"/>
      <c r="AC32" s="54"/>
      <c r="AD32" s="55"/>
      <c r="AE32" s="54"/>
      <c r="AF32" s="54"/>
      <c r="AG32" s="54"/>
      <c r="AH32" s="54"/>
      <c r="AI32" s="54"/>
      <c r="AJ32" s="54"/>
      <c r="AK32" s="54"/>
      <c r="AL32" s="55"/>
      <c r="AM32" s="54"/>
      <c r="AN32" s="54"/>
      <c r="AO32" s="54"/>
      <c r="AP32" s="54"/>
      <c r="AQ32" s="54"/>
      <c r="AR32" s="54"/>
      <c r="AS32" s="55"/>
      <c r="AT32" s="54"/>
      <c r="AU32" s="54"/>
      <c r="AV32" s="54"/>
      <c r="AW32" s="54"/>
      <c r="AX32" s="54"/>
      <c r="AY32" s="54"/>
      <c r="AZ32" s="54"/>
      <c r="BA32" s="55"/>
      <c r="BB32" s="54"/>
      <c r="BC32" s="54"/>
      <c r="BD32" s="54"/>
      <c r="BE32" s="54"/>
      <c r="BF32" s="54"/>
      <c r="BG32" s="54"/>
      <c r="BH32" s="54"/>
      <c r="BI32" s="55"/>
      <c r="BJ32" s="172" t="s">
        <v>179</v>
      </c>
      <c r="BK32" s="174" t="s">
        <v>1216</v>
      </c>
      <c r="BL32" s="178">
        <v>0</v>
      </c>
      <c r="BM32" s="178">
        <f t="array" ref="BM32">IF($BJ32="","",IF(TRIM(INDEX('Part 2'!$F$3:$AS$3,1,ROW()-1))=TRIM($BJ32),INDEX('Part 2'!$F$243:$AS$243,1,ROW()-1),"CHECK"))</f>
        <v>0</v>
      </c>
      <c r="BN32" s="197">
        <f t="shared" si="8"/>
        <v>0</v>
      </c>
      <c r="BO32" cm="1">
        <f t="array" ref="BO32">IF($BJ32="","",IF(TRIM(INDEX('Part 2'!$F$3:$AS$3,1,ROW()-1))=TRIM($BJ32),INDEX('Part 2'!$F$33:$AS$33,1,ROW()-1),"CHECK"))</f>
        <v>0</v>
      </c>
      <c r="BP32" s="198" t="s">
        <v>1498</v>
      </c>
      <c r="BQ32" s="55"/>
      <c r="BR32" s="54"/>
      <c r="BS32" s="54"/>
      <c r="BT32" s="54"/>
      <c r="BU32" s="54"/>
      <c r="BV32" s="54"/>
      <c r="BW32" s="54"/>
      <c r="BX32" s="55"/>
      <c r="BY32" s="226" t="s">
        <v>1254</v>
      </c>
      <c r="BZ32" s="174" t="s">
        <v>1195</v>
      </c>
      <c r="CA32" s="178">
        <v>60</v>
      </c>
      <c r="CB32" s="178">
        <f t="array" ref="CB32">IF($BY32="","",IF(TRIM(INDEX('Part 2'!$BJ$3:$CZ$3,1,ROW()-1))=TRIM($BZ32),INDEX('Part 2'!$BJ$243:$CZ$243,1,ROW()-1),"CHECK"))</f>
        <v>60</v>
      </c>
      <c r="CC32" s="197">
        <f t="shared" si="10"/>
        <v>0</v>
      </c>
      <c r="CD32" cm="1">
        <f t="array" ref="CD32">IF($BY32="","",IF(TRIM(INDEX('Part 2'!$BJ$3:$CZ$3,1,ROW()-1))=TRIM($BZ32),INDEX('Part 2'!$BJ$33:$CZ$33,1,ROW()-1),"CHECK"))</f>
        <v>60</v>
      </c>
      <c r="CE32" s="55"/>
      <c r="CF32" s="54"/>
      <c r="CG32" s="54"/>
      <c r="CH32" s="54"/>
      <c r="CI32" s="54"/>
      <c r="CJ32" s="54"/>
      <c r="CK32" s="54"/>
      <c r="CL32" s="54"/>
    </row>
    <row r="33" spans="1:90" ht="15.75" customHeight="1" x14ac:dyDescent="0.25">
      <c r="A33" s="172" t="s">
        <v>160</v>
      </c>
      <c r="B33" s="174" t="s">
        <v>381</v>
      </c>
      <c r="C33" s="178">
        <v>150</v>
      </c>
      <c r="D33" s="178">
        <f t="array" ref="D33">IF($A33="","",IF(TRIM(INDEX('Part 1'!$F$3:$CZ$3,1,ROW()-1))=TRIM($A33),INDEX('Part 1'!$F$386:$CZ$386,1,ROW()-1),"CHECK"))</f>
        <v>150</v>
      </c>
      <c r="E33" s="179">
        <f t="shared" si="0"/>
        <v>0</v>
      </c>
      <c r="F33" cm="1">
        <f t="array" ref="F33">IF($A33="","",IF(TRIM(INDEX('Part 1'!$F$3:$CZ$3,1,ROW()-1))=TRIM($A33),INDEX('Part 1'!$F$38:$CZ$38,1,ROW()-1),"CHECK"))</f>
        <v>150</v>
      </c>
      <c r="G33" s="54"/>
      <c r="H33" s="54"/>
      <c r="I33" s="55"/>
      <c r="J33" s="172" t="s">
        <v>250</v>
      </c>
      <c r="K33" s="174" t="s">
        <v>448</v>
      </c>
      <c r="L33" s="178">
        <v>78</v>
      </c>
      <c r="M33" s="178">
        <f t="array" ref="M33">IF($J33="","",IF(TRIM(INDEX('Part 1'!$CS$3:$EQ$3,1,ROW()-1))=TRIM($J33),INDEX('Part 1'!$CS$386:$EQ$386,1,ROW()-1),"CHECK"))</f>
        <v>78</v>
      </c>
      <c r="N33" s="179">
        <f t="shared" si="1"/>
        <v>0</v>
      </c>
      <c r="O33" cm="1">
        <f t="array" ref="O33">IF($J33="","",IF(TRIM(INDEX('Part 1'!$CS$3:$EQ$3,1,ROW()-1))=TRIM($J33),INDEX('Part 1'!$CS$38:$EQ$38,1,ROW()-1),"CHECK"))</f>
        <v>114</v>
      </c>
      <c r="P33" s="55"/>
      <c r="Q33" s="54"/>
      <c r="R33" s="54"/>
      <c r="S33" s="54"/>
      <c r="T33" s="54"/>
      <c r="U33" s="54"/>
      <c r="V33" s="54"/>
      <c r="W33" s="55"/>
      <c r="X33" s="54"/>
      <c r="Y33" s="54"/>
      <c r="Z33" s="54"/>
      <c r="AA33" s="54"/>
      <c r="AB33" s="54"/>
      <c r="AC33" s="54"/>
      <c r="AD33" s="55"/>
      <c r="AE33" s="54"/>
      <c r="AF33" s="54"/>
      <c r="AG33" s="54"/>
      <c r="AH33" s="54"/>
      <c r="AI33" s="54"/>
      <c r="AJ33" s="54"/>
      <c r="AK33" s="54"/>
      <c r="AL33" s="55"/>
      <c r="AM33" s="54"/>
      <c r="AN33" s="54"/>
      <c r="AO33" s="54"/>
      <c r="AP33" s="54"/>
      <c r="AQ33" s="54"/>
      <c r="AR33" s="54"/>
      <c r="AS33" s="55"/>
      <c r="AT33" s="54"/>
      <c r="AU33" s="54"/>
      <c r="AV33" s="54"/>
      <c r="AW33" s="54"/>
      <c r="AX33" s="54"/>
      <c r="AY33" s="54"/>
      <c r="AZ33" s="54"/>
      <c r="BA33" s="55"/>
      <c r="BB33" s="54"/>
      <c r="BC33" s="54"/>
      <c r="BD33" s="54"/>
      <c r="BE33" s="54"/>
      <c r="BF33" s="54"/>
      <c r="BG33" s="54"/>
      <c r="BH33" s="54"/>
      <c r="BI33" s="55"/>
      <c r="BJ33" s="172" t="s">
        <v>175</v>
      </c>
      <c r="BK33" s="174" t="s">
        <v>1223</v>
      </c>
      <c r="BL33" s="178">
        <v>60</v>
      </c>
      <c r="BM33" s="178">
        <f t="array" ref="BM33">IF($BJ33="","",IF(TRIM(INDEX('Part 2'!$F$3:$AS$3,1,ROW()-1))=TRIM($BJ33),INDEX('Part 2'!$F$243:$AS$243,1,ROW()-1),"CHECK"))</f>
        <v>60</v>
      </c>
      <c r="BN33" s="197">
        <f t="shared" si="8"/>
        <v>0</v>
      </c>
      <c r="BO33" cm="1">
        <f t="array" ref="BO33">IF($BJ33="","",IF(TRIM(INDEX('Part 2'!$F$3:$AS$3,1,ROW()-1))=TRIM($BJ33),INDEX('Part 2'!$F$33:$AS$33,1,ROW()-1),"CHECK"))</f>
        <v>60</v>
      </c>
      <c r="BP33" s="198" t="s">
        <v>175</v>
      </c>
      <c r="BQ33" s="55"/>
      <c r="BR33" s="54"/>
      <c r="BS33" s="54"/>
      <c r="BT33" s="54"/>
      <c r="BU33" s="54"/>
      <c r="BV33" s="54"/>
      <c r="BW33" s="54"/>
      <c r="BX33" s="55"/>
      <c r="BY33" s="226" t="s">
        <v>1255</v>
      </c>
      <c r="BZ33" s="174" t="s">
        <v>1196</v>
      </c>
      <c r="CA33" s="178">
        <v>60</v>
      </c>
      <c r="CB33" s="178">
        <f t="array" ref="CB33">IF($BY33="","",IF(TRIM(INDEX('Part 2'!$BJ$3:$CZ$3,1,ROW()-1))=TRIM($BZ33),INDEX('Part 2'!$BJ$243:$CZ$243,1,ROW()-1),"CHECK"))</f>
        <v>60</v>
      </c>
      <c r="CC33" s="197">
        <f t="shared" si="10"/>
        <v>0</v>
      </c>
      <c r="CD33" cm="1">
        <f t="array" ref="CD33">IF($BY33="","",IF(TRIM(INDEX('Part 2'!$BJ$3:$CZ$3,1,ROW()-1))=TRIM($BZ33),INDEX('Part 2'!$BJ$33:$CZ$33,1,ROW()-1),"CHECK"))</f>
        <v>60</v>
      </c>
      <c r="CE33" s="55"/>
      <c r="CF33" s="54"/>
      <c r="CG33" s="54"/>
      <c r="CH33" s="54"/>
      <c r="CI33" s="54"/>
      <c r="CJ33" s="54"/>
      <c r="CK33" s="54"/>
      <c r="CL33" s="54"/>
    </row>
    <row r="34" spans="1:90" ht="15.75" customHeight="1" x14ac:dyDescent="0.25">
      <c r="A34" s="172" t="s">
        <v>88</v>
      </c>
      <c r="B34" s="174" t="s">
        <v>89</v>
      </c>
      <c r="C34" s="178">
        <v>101</v>
      </c>
      <c r="D34" s="178">
        <f t="array" ref="D34">IF($A34="","",IF(TRIM(INDEX('Part 1'!$F$3:$CZ$3,1,ROW()-1))=TRIM($A34),INDEX('Part 1'!$F$386:$CZ$386,1,ROW()-1),"CHECK"))</f>
        <v>100</v>
      </c>
      <c r="E34" s="179">
        <f t="shared" si="0"/>
        <v>1</v>
      </c>
      <c r="F34" cm="1">
        <f t="array" ref="F34">IF($A34="","",IF(TRIM(INDEX('Part 1'!$F$3:$CZ$3,1,ROW()-1))=TRIM($A34),INDEX('Part 1'!$F$38:$CZ$38,1,ROW()-1),"CHECK"))</f>
        <v>100</v>
      </c>
      <c r="G34" s="54"/>
      <c r="H34" s="54"/>
      <c r="I34" s="55"/>
      <c r="J34" s="172" t="s">
        <v>251</v>
      </c>
      <c r="K34" s="174" t="s">
        <v>449</v>
      </c>
      <c r="L34" s="178">
        <v>78</v>
      </c>
      <c r="M34" s="178">
        <f t="array" ref="M34">IF($J34="","",IF(TRIM(INDEX('Part 1'!$CS$3:$EQ$3,1,ROW()-1))=TRIM($J34),INDEX('Part 1'!$CS$386:$EQ$386,1,ROW()-1),"CHECK"))</f>
        <v>78</v>
      </c>
      <c r="N34" s="179">
        <f t="shared" si="1"/>
        <v>0</v>
      </c>
      <c r="O34" cm="1">
        <f t="array" ref="O34">IF($J34="","",IF(TRIM(INDEX('Part 1'!$CS$3:$EQ$3,1,ROW()-1))=TRIM($J34),INDEX('Part 1'!$CS$38:$EQ$38,1,ROW()-1),"CHECK"))</f>
        <v>77</v>
      </c>
      <c r="P34" s="55"/>
      <c r="Q34" s="54"/>
      <c r="R34" s="54"/>
      <c r="S34" s="54"/>
      <c r="T34" s="54"/>
      <c r="U34" s="54"/>
      <c r="V34" s="54"/>
      <c r="W34" s="55"/>
      <c r="X34" s="54"/>
      <c r="Y34" s="54"/>
      <c r="Z34" s="54"/>
      <c r="AA34" s="54"/>
      <c r="AB34" s="54"/>
      <c r="AC34" s="54"/>
      <c r="AD34" s="55"/>
      <c r="AE34" s="54"/>
      <c r="AF34" s="54"/>
      <c r="AG34" s="54"/>
      <c r="AH34" s="54"/>
      <c r="AI34" s="54"/>
      <c r="AJ34" s="54"/>
      <c r="AK34" s="54"/>
      <c r="AL34" s="55"/>
      <c r="AM34" s="54"/>
      <c r="AN34" s="54"/>
      <c r="AO34" s="54"/>
      <c r="AP34" s="54"/>
      <c r="AQ34" s="54"/>
      <c r="AR34" s="54"/>
      <c r="AS34" s="55"/>
      <c r="AT34" s="54"/>
      <c r="AU34" s="54"/>
      <c r="AV34" s="54"/>
      <c r="AW34" s="54"/>
      <c r="AX34" s="54"/>
      <c r="AY34" s="54"/>
      <c r="AZ34" s="54"/>
      <c r="BA34" s="55"/>
      <c r="BB34" s="54"/>
      <c r="BC34" s="54"/>
      <c r="BD34" s="54"/>
      <c r="BE34" s="54"/>
      <c r="BF34" s="54"/>
      <c r="BG34" s="54"/>
      <c r="BH34" s="54"/>
      <c r="BI34" s="55"/>
      <c r="BJ34" s="172" t="s">
        <v>1168</v>
      </c>
      <c r="BK34" s="174" t="s">
        <v>1224</v>
      </c>
      <c r="BL34" s="178">
        <v>126</v>
      </c>
      <c r="BM34" s="178">
        <f t="array" ref="BM34">IF($BJ34="","",IF(TRIM(INDEX('Part 2'!$F$3:$AS$3,1,ROW()-1))=TRIM($BJ34),INDEX('Part 2'!$F$243:$AS$243,1,ROW()-1),"CHECK"))</f>
        <v>102</v>
      </c>
      <c r="BN34" s="197">
        <f t="shared" si="8"/>
        <v>24</v>
      </c>
      <c r="BO34" cm="1">
        <f t="array" ref="BO34">IF($BJ34="","",IF(TRIM(INDEX('Part 2'!$F$3:$AS$3,1,ROW()-1))=TRIM($BJ34),INDEX('Part 2'!$F$33:$AS$33,1,ROW()-1),"CHECK"))</f>
        <v>102</v>
      </c>
      <c r="BP34" s="198" t="s">
        <v>1168</v>
      </c>
      <c r="BQ34" s="55"/>
      <c r="BR34" s="54"/>
      <c r="BS34" s="54"/>
      <c r="BT34" s="54"/>
      <c r="BU34" s="54"/>
      <c r="BV34" s="54"/>
      <c r="BW34" s="54"/>
      <c r="BX34" s="55"/>
      <c r="BY34" s="226" t="s">
        <v>1256</v>
      </c>
      <c r="BZ34" s="174" t="s">
        <v>1197</v>
      </c>
      <c r="CA34" s="178">
        <v>60</v>
      </c>
      <c r="CB34" s="178">
        <f t="array" ref="CB34">IF($BY34="","",IF(TRIM(INDEX('Part 2'!$BJ$3:$CZ$3,1,ROW()-1))=TRIM($BZ34),INDEX('Part 2'!$BJ$243:$CZ$243,1,ROW()-1),"CHECK"))</f>
        <v>60</v>
      </c>
      <c r="CC34" s="197">
        <f t="shared" si="10"/>
        <v>0</v>
      </c>
      <c r="CD34" cm="1">
        <f t="array" ref="CD34">IF($BY34="","",IF(TRIM(INDEX('Part 2'!$BJ$3:$CZ$3,1,ROW()-1))=TRIM($BZ34),INDEX('Part 2'!$BJ$33:$CZ$33,1,ROW()-1),"CHECK"))</f>
        <v>60</v>
      </c>
      <c r="CE34" s="55"/>
      <c r="CF34" s="54"/>
      <c r="CG34" s="54"/>
      <c r="CH34" s="54"/>
      <c r="CI34" s="54"/>
      <c r="CJ34" s="54"/>
      <c r="CK34" s="54"/>
      <c r="CL34" s="54"/>
    </row>
    <row r="35" spans="1:90" ht="15.75" customHeight="1" x14ac:dyDescent="0.25">
      <c r="A35" s="172" t="s">
        <v>161</v>
      </c>
      <c r="B35" s="174" t="s">
        <v>382</v>
      </c>
      <c r="C35" s="178">
        <v>35</v>
      </c>
      <c r="D35" s="178">
        <f t="array" ref="D35">IF($A35="","",IF(TRIM(INDEX('Part 1'!$F$3:$CZ$3,1,ROW()-1))=TRIM($A35),INDEX('Part 1'!$F$386:$CZ$386,1,ROW()-1),"CHECK"))</f>
        <v>35</v>
      </c>
      <c r="E35" s="179">
        <f t="shared" si="0"/>
        <v>0</v>
      </c>
      <c r="F35" cm="1">
        <f t="array" ref="F35">IF($A35="","",IF(TRIM(INDEX('Part 1'!$F$3:$CZ$3,1,ROW()-1))=TRIM($A35),INDEX('Part 1'!$F$38:$CZ$38,1,ROW()-1),"CHECK"))</f>
        <v>75</v>
      </c>
      <c r="G35" s="54"/>
      <c r="H35" s="54"/>
      <c r="I35" s="55"/>
      <c r="J35" s="172" t="s">
        <v>252</v>
      </c>
      <c r="K35" s="174" t="s">
        <v>450</v>
      </c>
      <c r="L35" s="178">
        <v>108</v>
      </c>
      <c r="M35" s="178">
        <f t="array" ref="M35">IF($J35="","",IF(TRIM(INDEX('Part 1'!$CS$3:$EQ$3,1,ROW()-1))=TRIM($J35),INDEX('Part 1'!$CS$386:$EQ$386,1,ROW()-1),"CHECK"))</f>
        <v>108</v>
      </c>
      <c r="N35" s="179">
        <f t="shared" si="1"/>
        <v>0</v>
      </c>
      <c r="O35" cm="1">
        <f t="array" ref="O35">IF($J35="","",IF(TRIM(INDEX('Part 1'!$CS$3:$EQ$3,1,ROW()-1))=TRIM($J35),INDEX('Part 1'!$CS$38:$EQ$38,1,ROW()-1),"CHECK"))</f>
        <v>167</v>
      </c>
      <c r="P35" s="55"/>
      <c r="Q35" s="54"/>
      <c r="R35" s="54"/>
      <c r="S35" s="54"/>
      <c r="T35" s="54"/>
      <c r="U35" s="54"/>
      <c r="V35" s="54"/>
      <c r="W35" s="55"/>
      <c r="X35" s="54"/>
      <c r="Y35" s="54"/>
      <c r="Z35" s="54"/>
      <c r="AA35" s="54"/>
      <c r="AB35" s="54"/>
      <c r="AC35" s="54"/>
      <c r="AD35" s="55"/>
      <c r="AE35" s="54"/>
      <c r="AF35" s="54"/>
      <c r="AG35" s="54"/>
      <c r="AH35" s="54"/>
      <c r="AI35" s="54"/>
      <c r="AJ35" s="54"/>
      <c r="AK35" s="54"/>
      <c r="AL35" s="55"/>
      <c r="AM35" s="54"/>
      <c r="AN35" s="54"/>
      <c r="AO35" s="54"/>
      <c r="AP35" s="54"/>
      <c r="AQ35" s="54"/>
      <c r="AR35" s="54"/>
      <c r="AS35" s="55"/>
      <c r="AT35" s="54"/>
      <c r="AU35" s="54"/>
      <c r="AV35" s="54"/>
      <c r="AW35" s="54"/>
      <c r="AX35" s="54"/>
      <c r="AY35" s="54"/>
      <c r="AZ35" s="54"/>
      <c r="BA35" s="55"/>
      <c r="BB35" s="54"/>
      <c r="BC35" s="54"/>
      <c r="BD35" s="54"/>
      <c r="BE35" s="54"/>
      <c r="BF35" s="54"/>
      <c r="BG35" s="54"/>
      <c r="BH35" s="54"/>
      <c r="BI35" s="55"/>
      <c r="BJ35" s="172" t="s">
        <v>1169</v>
      </c>
      <c r="BK35" s="174" t="s">
        <v>1225</v>
      </c>
      <c r="BL35" s="178">
        <v>9</v>
      </c>
      <c r="BM35" s="178">
        <f t="array" ref="BM35">IF($BJ35="","",IF(TRIM(INDEX('Part 2'!$F$3:$AS$3,1,ROW()-1))=TRIM($BJ35),INDEX('Part 2'!$F$243:$AS$243,1,ROW()-1),"CHECK"))</f>
        <v>9</v>
      </c>
      <c r="BN35" s="197">
        <f t="shared" si="8"/>
        <v>0</v>
      </c>
      <c r="BO35" cm="1">
        <f t="array" ref="BO35">IF($BJ35="","",IF(TRIM(INDEX('Part 2'!$F$3:$AS$3,1,ROW()-1))=TRIM($BJ35),INDEX('Part 2'!$F$33:$AS$33,1,ROW()-1),"CHECK"))</f>
        <v>32</v>
      </c>
      <c r="BP35" s="198" t="s">
        <v>1169</v>
      </c>
      <c r="BQ35" s="55"/>
      <c r="BR35" s="54"/>
      <c r="BS35" s="54"/>
      <c r="BT35" s="54"/>
      <c r="BU35" s="54"/>
      <c r="BV35" s="54"/>
      <c r="BW35" s="54"/>
      <c r="BX35" s="55"/>
      <c r="BY35" s="226" t="s">
        <v>1701</v>
      </c>
      <c r="BZ35" s="174" t="s">
        <v>1198</v>
      </c>
      <c r="CA35" s="178">
        <v>120</v>
      </c>
      <c r="CB35" s="178">
        <f t="array" ref="CB35">IF($BY35="","",IF(TRIM(INDEX('Part 2'!$BJ$3:$CZ$3,1,ROW()-1))=TRIM($BZ35),INDEX('Part 2'!$BJ$243:$CZ$243,1,ROW()-1),"CHECK"))</f>
        <v>120</v>
      </c>
      <c r="CC35" s="197">
        <f t="shared" si="10"/>
        <v>0</v>
      </c>
      <c r="CD35" cm="1">
        <f t="array" ref="CD35">IF($BY35="","",IF(TRIM(INDEX('Part 2'!$BJ$3:$CZ$3,1,ROW()-1))=TRIM($BZ35),INDEX('Part 2'!$BJ$33:$CZ$33,1,ROW()-1),"CHECK"))</f>
        <v>120</v>
      </c>
      <c r="CE35" s="55"/>
      <c r="CF35" s="54"/>
      <c r="CG35" s="54"/>
      <c r="CH35" s="54"/>
      <c r="CI35" s="54"/>
      <c r="CJ35" s="54"/>
      <c r="CK35" s="54"/>
      <c r="CL35" s="54"/>
    </row>
    <row r="36" spans="1:90" ht="15.75" customHeight="1" x14ac:dyDescent="0.25">
      <c r="A36" s="172" t="s">
        <v>162</v>
      </c>
      <c r="B36" s="174" t="s">
        <v>383</v>
      </c>
      <c r="C36" s="178">
        <v>725</v>
      </c>
      <c r="D36" s="178">
        <f t="array" ref="D36">IF($A36="","",IF(TRIM(INDEX('Part 1'!$F$3:$CZ$3,1,ROW()-1))=TRIM($A36),INDEX('Part 1'!$F$386:$CZ$386,1,ROW()-1),"CHECK"))</f>
        <v>700</v>
      </c>
      <c r="E36" s="179">
        <f t="shared" si="0"/>
        <v>25</v>
      </c>
      <c r="F36" cm="1">
        <f t="array" ref="F36">IF($A36="","",IF(TRIM(INDEX('Part 1'!$F$3:$CZ$3,1,ROW()-1))=TRIM($A36),INDEX('Part 1'!$F$38:$CZ$38,1,ROW()-1),"CHECK"))</f>
        <v>1000</v>
      </c>
      <c r="G36" s="54"/>
      <c r="H36" s="54"/>
      <c r="I36" s="55"/>
      <c r="J36" s="172" t="s">
        <v>253</v>
      </c>
      <c r="K36" s="174" t="s">
        <v>451</v>
      </c>
      <c r="L36" s="178">
        <v>174</v>
      </c>
      <c r="M36" s="178">
        <f t="array" ref="M36">IF($J36="","",IF(TRIM(INDEX('Part 1'!$CS$3:$EQ$3,1,ROW()-1))=TRIM($J36),INDEX('Part 1'!$CS$386:$EQ$386,1,ROW()-1),"CHECK"))</f>
        <v>174</v>
      </c>
      <c r="N36" s="179">
        <f t="shared" si="1"/>
        <v>0</v>
      </c>
      <c r="O36" cm="1">
        <f t="array" ref="O36">IF($J36="","",IF(TRIM(INDEX('Part 1'!$CS$3:$EQ$3,1,ROW()-1))=TRIM($J36),INDEX('Part 1'!$CS$38:$EQ$38,1,ROW()-1),"CHECK"))</f>
        <v>174</v>
      </c>
      <c r="P36" s="55"/>
      <c r="Q36" s="54"/>
      <c r="R36" s="54"/>
      <c r="S36" s="54"/>
      <c r="T36" s="54"/>
      <c r="U36" s="54"/>
      <c r="V36" s="54"/>
      <c r="W36" s="55"/>
      <c r="X36" s="54"/>
      <c r="Y36" s="54"/>
      <c r="Z36" s="54"/>
      <c r="AA36" s="54"/>
      <c r="AB36" s="54"/>
      <c r="AC36" s="54"/>
      <c r="AD36" s="55"/>
      <c r="AE36" s="54"/>
      <c r="AF36" s="54"/>
      <c r="AG36" s="54"/>
      <c r="AH36" s="54"/>
      <c r="AI36" s="54"/>
      <c r="AJ36" s="54"/>
      <c r="AK36" s="54"/>
      <c r="AL36" s="55"/>
      <c r="AM36" s="54"/>
      <c r="AN36" s="54"/>
      <c r="AO36" s="54"/>
      <c r="AP36" s="54"/>
      <c r="AQ36" s="54"/>
      <c r="AR36" s="54"/>
      <c r="AS36" s="55"/>
      <c r="AT36" s="54"/>
      <c r="AU36" s="54"/>
      <c r="AV36" s="54"/>
      <c r="AW36" s="54"/>
      <c r="AX36" s="54"/>
      <c r="AY36" s="54"/>
      <c r="AZ36" s="54"/>
      <c r="BA36" s="55"/>
      <c r="BB36" s="54"/>
      <c r="BC36" s="54"/>
      <c r="BD36" s="54"/>
      <c r="BE36" s="54"/>
      <c r="BF36" s="54"/>
      <c r="BG36" s="54"/>
      <c r="BH36" s="54"/>
      <c r="BI36" s="55"/>
      <c r="BJ36" s="172" t="s">
        <v>1170</v>
      </c>
      <c r="BK36" s="174" t="s">
        <v>1226</v>
      </c>
      <c r="BL36" s="178">
        <v>9</v>
      </c>
      <c r="BM36" s="178">
        <f t="array" ref="BM36">IF($BJ36="","",IF(TRIM(INDEX('Part 2'!$F$3:$AS$3,1,ROW()-1))=TRIM($BJ36),INDEX('Part 2'!$F$243:$AS$243,1,ROW()-1),"CHECK"))</f>
        <v>9</v>
      </c>
      <c r="BN36" s="197">
        <f t="shared" si="8"/>
        <v>0</v>
      </c>
      <c r="BO36" cm="1">
        <f t="array" ref="BO36">IF($BJ36="","",IF(TRIM(INDEX('Part 2'!$F$3:$AS$3,1,ROW()-1))=TRIM($BJ36),INDEX('Part 2'!$F$33:$AS$33,1,ROW()-1),"CHECK"))</f>
        <v>33</v>
      </c>
      <c r="BP36" s="198" t="s">
        <v>1170</v>
      </c>
      <c r="BQ36" s="55"/>
      <c r="BR36" s="54"/>
      <c r="BS36" s="54"/>
      <c r="BT36" s="54"/>
      <c r="BU36" s="54"/>
      <c r="BV36" s="54"/>
      <c r="BW36" s="54"/>
      <c r="BX36" s="55"/>
      <c r="BY36" s="226" t="s">
        <v>1258</v>
      </c>
      <c r="BZ36" s="174" t="s">
        <v>1199</v>
      </c>
      <c r="CA36" s="178">
        <v>60</v>
      </c>
      <c r="CB36" s="178">
        <f t="array" ref="CB36">IF($BY36="","",IF(TRIM(INDEX('Part 2'!$BJ$3:$CZ$3,1,ROW()-1))=TRIM($BZ36),INDEX('Part 2'!$BJ$243:$CZ$243,1,ROW()-1),"CHECK"))</f>
        <v>60</v>
      </c>
      <c r="CC36" s="197">
        <f t="shared" si="10"/>
        <v>0</v>
      </c>
      <c r="CD36" cm="1">
        <f t="array" ref="CD36">IF($BY36="","",IF(TRIM(INDEX('Part 2'!$BJ$3:$CZ$3,1,ROW()-1))=TRIM($BZ36),INDEX('Part 2'!$BJ$33:$CZ$33,1,ROW()-1),"CHECK"))</f>
        <v>60</v>
      </c>
      <c r="CE36" s="55"/>
      <c r="CF36" s="54"/>
      <c r="CG36" s="54"/>
      <c r="CH36" s="54"/>
      <c r="CI36" s="54"/>
      <c r="CJ36" s="54"/>
      <c r="CK36" s="54"/>
      <c r="CL36" s="54"/>
    </row>
    <row r="37" spans="1:90" ht="15.75" customHeight="1" x14ac:dyDescent="0.25">
      <c r="A37" s="172" t="s">
        <v>163</v>
      </c>
      <c r="B37" s="174" t="s">
        <v>384</v>
      </c>
      <c r="C37" s="178">
        <v>25</v>
      </c>
      <c r="D37" s="178">
        <f t="array" ref="D37">IF($A37="","",IF(TRIM(INDEX('Part 1'!$F$3:$CZ$3,1,ROW()-1))=TRIM($A37),INDEX('Part 1'!$F$386:$CZ$386,1,ROW()-1),"CHECK"))</f>
        <v>25</v>
      </c>
      <c r="E37" s="179">
        <f t="shared" si="0"/>
        <v>0</v>
      </c>
      <c r="F37" cm="1">
        <f t="array" ref="F37">IF($A37="","",IF(TRIM(INDEX('Part 1'!$F$3:$CZ$3,1,ROW()-1))=TRIM($A37),INDEX('Part 1'!$F$38:$CZ$38,1,ROW()-1),"CHECK"))</f>
        <v>25</v>
      </c>
      <c r="G37" s="54"/>
      <c r="H37" s="54"/>
      <c r="I37" s="55"/>
      <c r="J37" s="172" t="s">
        <v>254</v>
      </c>
      <c r="K37" s="174" t="s">
        <v>452</v>
      </c>
      <c r="L37" s="178">
        <v>182</v>
      </c>
      <c r="M37" s="178">
        <f t="array" ref="M37">IF($J37="","",IF(TRIM(INDEX('Part 1'!$CS$3:$EQ$3,1,ROW()-1))=TRIM($J37),INDEX('Part 1'!$CS$386:$EQ$386,1,ROW()-1),"CHECK"))</f>
        <v>182</v>
      </c>
      <c r="N37" s="179">
        <f t="shared" si="1"/>
        <v>0</v>
      </c>
      <c r="O37" cm="1">
        <f t="array" ref="O37">IF($J37="","",IF(TRIM(INDEX('Part 1'!$CS$3:$EQ$3,1,ROW()-1))=TRIM($J37),INDEX('Part 1'!$CS$38:$EQ$38,1,ROW()-1),"CHECK"))</f>
        <v>134</v>
      </c>
      <c r="P37" s="55"/>
      <c r="Q37" s="54"/>
      <c r="R37" s="54"/>
      <c r="S37" s="54"/>
      <c r="T37" s="54"/>
      <c r="U37" s="54"/>
      <c r="V37" s="54"/>
      <c r="W37" s="55"/>
      <c r="X37" s="54"/>
      <c r="Y37" s="54"/>
      <c r="Z37" s="54"/>
      <c r="AA37" s="54"/>
      <c r="AB37" s="54"/>
      <c r="AC37" s="54"/>
      <c r="AD37" s="55"/>
      <c r="AE37" s="54"/>
      <c r="AF37" s="54"/>
      <c r="AG37" s="54"/>
      <c r="AH37" s="54"/>
      <c r="AI37" s="54"/>
      <c r="AJ37" s="54"/>
      <c r="AK37" s="54"/>
      <c r="AL37" s="55"/>
      <c r="AM37" s="54"/>
      <c r="AN37" s="54"/>
      <c r="AO37" s="54"/>
      <c r="AP37" s="54"/>
      <c r="AQ37" s="54"/>
      <c r="AR37" s="54"/>
      <c r="AS37" s="55"/>
      <c r="AT37" s="54"/>
      <c r="AU37" s="54"/>
      <c r="AV37" s="54"/>
      <c r="AW37" s="54"/>
      <c r="AX37" s="54"/>
      <c r="AY37" s="54"/>
      <c r="AZ37" s="54"/>
      <c r="BA37" s="55"/>
      <c r="BB37" s="54"/>
      <c r="BC37" s="54"/>
      <c r="BD37" s="54"/>
      <c r="BE37" s="54"/>
      <c r="BF37" s="54"/>
      <c r="BG37" s="54"/>
      <c r="BH37" s="54"/>
      <c r="BI37" s="55"/>
      <c r="BJ37" s="172" t="s">
        <v>1171</v>
      </c>
      <c r="BK37" s="174" t="s">
        <v>1227</v>
      </c>
      <c r="BL37" s="178">
        <v>5</v>
      </c>
      <c r="BM37" s="178">
        <f t="array" ref="BM37">IF($BJ37="","",IF(TRIM(INDEX('Part 2'!$F$3:$AS$3,1,ROW()-1))=TRIM($BJ37),INDEX('Part 2'!$F$243:$AS$243,1,ROW()-1),"CHECK"))</f>
        <v>1</v>
      </c>
      <c r="BN37" s="197">
        <f t="shared" si="8"/>
        <v>4</v>
      </c>
      <c r="BO37" cm="1">
        <f t="array" ref="BO37">IF($BJ37="","",IF(TRIM(INDEX('Part 2'!$F$3:$AS$3,1,ROW()-1))=TRIM($BJ37),INDEX('Part 2'!$F$33:$AS$33,1,ROW()-1),"CHECK"))</f>
        <v>33</v>
      </c>
      <c r="BP37" s="198" t="s">
        <v>1171</v>
      </c>
      <c r="BQ37" s="55"/>
      <c r="BR37" s="54"/>
      <c r="BS37" s="54"/>
      <c r="BT37" s="54"/>
      <c r="BU37" s="54"/>
      <c r="BV37" s="54"/>
      <c r="BW37" s="54"/>
      <c r="BX37" s="55"/>
      <c r="BY37" s="226" t="s">
        <v>1259</v>
      </c>
      <c r="BZ37" s="174" t="s">
        <v>1200</v>
      </c>
      <c r="CA37" s="178">
        <v>60</v>
      </c>
      <c r="CB37" s="178">
        <f t="array" ref="CB37">IF($BY37="","",IF(TRIM(INDEX('Part 2'!$BJ$3:$CZ$3,1,ROW()-1))=TRIM($BZ37),INDEX('Part 2'!$BJ$243:$CZ$243,1,ROW()-1),"CHECK"))</f>
        <v>60</v>
      </c>
      <c r="CC37" s="197">
        <f t="shared" si="10"/>
        <v>0</v>
      </c>
      <c r="CD37" cm="1">
        <f t="array" ref="CD37">IF($BY37="","",IF(TRIM(INDEX('Part 2'!$BJ$3:$CZ$3,1,ROW()-1))=TRIM($BZ37),INDEX('Part 2'!$BJ$33:$CZ$33,1,ROW()-1),"CHECK"))</f>
        <v>60</v>
      </c>
      <c r="CE37" s="55"/>
      <c r="CF37" s="54"/>
      <c r="CG37" s="54"/>
      <c r="CH37" s="54"/>
      <c r="CI37" s="54"/>
      <c r="CJ37" s="54"/>
      <c r="CK37" s="54"/>
      <c r="CL37" s="54"/>
    </row>
    <row r="38" spans="1:90" ht="15.75" customHeight="1" x14ac:dyDescent="0.25">
      <c r="A38" s="172" t="s">
        <v>164</v>
      </c>
      <c r="B38" s="174" t="s">
        <v>385</v>
      </c>
      <c r="C38" s="178">
        <v>55</v>
      </c>
      <c r="D38" s="178">
        <f t="array" ref="D38">IF($A38="","",IF(TRIM(INDEX('Part 1'!$F$3:$CZ$3,1,ROW()-1))=TRIM($A38),INDEX('Part 1'!$F$386:$CZ$386,1,ROW()-1),"CHECK"))</f>
        <v>55</v>
      </c>
      <c r="E38" s="179">
        <f t="shared" si="0"/>
        <v>0</v>
      </c>
      <c r="F38" cm="1">
        <f t="array" ref="F38">IF($A38="","",IF(TRIM(INDEX('Part 1'!$F$3:$CZ$3,1,ROW()-1))=TRIM($A38),INDEX('Part 1'!$F$38:$CZ$38,1,ROW()-1),"CHECK"))</f>
        <v>0</v>
      </c>
      <c r="G38" s="54"/>
      <c r="H38" s="54"/>
      <c r="I38" s="55"/>
      <c r="J38" s="172" t="s">
        <v>172</v>
      </c>
      <c r="K38" s="174" t="s">
        <v>453</v>
      </c>
      <c r="L38" s="178">
        <v>186</v>
      </c>
      <c r="M38" s="178">
        <f t="array" ref="M38">IF($J38="","",IF(TRIM(INDEX('Part 1'!$CS$3:$EQ$3,1,ROW()-1))=TRIM($J38),INDEX('Part 1'!$CS$386:$EQ$386,1,ROW()-1),"CHECK"))</f>
        <v>250</v>
      </c>
      <c r="N38" s="179">
        <f t="shared" si="1"/>
        <v>-64</v>
      </c>
      <c r="O38" cm="1">
        <f t="array" ref="O38">IF($J38="","",IF(TRIM(INDEX('Part 1'!$CS$3:$EQ$3,1,ROW()-1))=TRIM($J38),INDEX('Part 1'!$CS$38:$EQ$38,1,ROW()-1),"CHECK"))</f>
        <v>150</v>
      </c>
      <c r="P38" s="55"/>
      <c r="Q38" s="54"/>
      <c r="R38" s="54"/>
      <c r="S38" s="54"/>
      <c r="T38" s="54"/>
      <c r="U38" s="54"/>
      <c r="V38" s="54"/>
      <c r="W38" s="55"/>
      <c r="X38" s="54"/>
      <c r="Y38" s="54"/>
      <c r="Z38" s="54"/>
      <c r="AA38" s="54"/>
      <c r="AB38" s="54"/>
      <c r="AC38" s="54"/>
      <c r="AD38" s="55"/>
      <c r="AE38" s="54"/>
      <c r="AF38" s="54"/>
      <c r="AG38" s="54"/>
      <c r="AH38" s="54"/>
      <c r="AI38" s="54"/>
      <c r="AJ38" s="54"/>
      <c r="AK38" s="54"/>
      <c r="AL38" s="55"/>
      <c r="AM38" s="54"/>
      <c r="AN38" s="54"/>
      <c r="AO38" s="54"/>
      <c r="AP38" s="54"/>
      <c r="AQ38" s="54"/>
      <c r="AR38" s="54"/>
      <c r="AS38" s="55"/>
      <c r="AT38" s="54"/>
      <c r="AU38" s="54"/>
      <c r="AV38" s="54"/>
      <c r="AW38" s="54"/>
      <c r="AX38" s="54"/>
      <c r="AY38" s="54"/>
      <c r="AZ38" s="54"/>
      <c r="BA38" s="55"/>
      <c r="BB38" s="54"/>
      <c r="BC38" s="54"/>
      <c r="BD38" s="54"/>
      <c r="BE38" s="54"/>
      <c r="BF38" s="54"/>
      <c r="BG38" s="54"/>
      <c r="BH38" s="54"/>
      <c r="BI38" s="55"/>
      <c r="BJ38" s="172" t="s">
        <v>1172</v>
      </c>
      <c r="BK38" s="174" t="s">
        <v>1218</v>
      </c>
      <c r="BL38" s="178">
        <v>4</v>
      </c>
      <c r="BM38" s="178">
        <f t="array" ref="BM38">IF($BJ38="","",IF(TRIM(INDEX('Part 2'!$F$3:$AS$3,1,ROW()-1))=TRIM($BJ38),INDEX('Part 2'!$F$243:$AS$243,1,ROW()-1),"CHECK"))</f>
        <v>5</v>
      </c>
      <c r="BN38" s="197">
        <f t="shared" si="8"/>
        <v>-1</v>
      </c>
      <c r="BO38" cm="1">
        <f t="array" ref="BO38">IF($BJ38="","",IF(TRIM(INDEX('Part 2'!$F$3:$AS$3,1,ROW()-1))=TRIM($BJ38),INDEX('Part 2'!$F$33:$AS$33,1,ROW()-1),"CHECK"))</f>
        <v>32</v>
      </c>
      <c r="BP38" s="198" t="s">
        <v>1172</v>
      </c>
      <c r="BQ38" s="55"/>
      <c r="BR38" s="54"/>
      <c r="BS38" s="54"/>
      <c r="BT38" s="54"/>
      <c r="BU38" s="54"/>
      <c r="BV38" s="54"/>
      <c r="BW38" s="54"/>
      <c r="BX38" s="55"/>
      <c r="BY38" s="226" t="s">
        <v>1260</v>
      </c>
      <c r="BZ38" s="174" t="s">
        <v>1203</v>
      </c>
      <c r="CA38" s="178">
        <v>60</v>
      </c>
      <c r="CB38" s="178">
        <f t="array" ref="CB38">IF($BY38="","",IF(TRIM(INDEX('Part 2'!$BJ$3:$CZ$3,1,ROW()-1))=TRIM($BZ38),INDEX('Part 2'!$BJ$243:$CZ$243,1,ROW()-1),"CHECK"))</f>
        <v>60</v>
      </c>
      <c r="CC38" s="197">
        <f t="shared" si="10"/>
        <v>0</v>
      </c>
      <c r="CD38" cm="1">
        <f t="array" ref="CD38">IF($BY38="","",IF(TRIM(INDEX('Part 2'!$BJ$3:$CZ$3,1,ROW()-1))=TRIM($BZ38),INDEX('Part 2'!$BJ$33:$CZ$33,1,ROW()-1),"CHECK"))</f>
        <v>60</v>
      </c>
      <c r="CE38" s="55"/>
      <c r="CF38" s="54"/>
      <c r="CG38" s="54"/>
      <c r="CH38" s="54"/>
      <c r="CI38" s="54"/>
      <c r="CJ38" s="54"/>
      <c r="CK38" s="54"/>
      <c r="CL38" s="54"/>
    </row>
    <row r="39" spans="1:90" ht="15.75" customHeight="1" x14ac:dyDescent="0.25">
      <c r="A39" s="172" t="s">
        <v>165</v>
      </c>
      <c r="B39" s="174" t="s">
        <v>386</v>
      </c>
      <c r="C39" s="178">
        <v>0</v>
      </c>
      <c r="D39" s="178">
        <f t="array" ref="D39">IF($A39="","",IF(TRIM(INDEX('Part 1'!$F$3:$CZ$3,1,ROW()-1))=TRIM($A39),INDEX('Part 1'!$F$386:$CZ$386,1,ROW()-1),"CHECK"))</f>
        <v>0</v>
      </c>
      <c r="E39" s="179">
        <f t="shared" si="0"/>
        <v>0</v>
      </c>
      <c r="F39" cm="1">
        <f t="array" ref="F39">IF($A39="","",IF(TRIM(INDEX('Part 1'!$F$3:$CZ$3,1,ROW()-1))=TRIM($A39),INDEX('Part 1'!$F$38:$CZ$38,1,ROW()-1),"CHECK"))</f>
        <v>25</v>
      </c>
      <c r="G39" s="54"/>
      <c r="H39" s="54"/>
      <c r="I39" s="55"/>
      <c r="J39" s="172" t="s">
        <v>255</v>
      </c>
      <c r="K39" s="174" t="s">
        <v>454</v>
      </c>
      <c r="L39" s="178">
        <v>184</v>
      </c>
      <c r="M39" s="178">
        <f t="array" ref="M39">IF($J39="","",IF(TRIM(INDEX('Part 1'!$CS$3:$EQ$3,1,ROW()-1))=TRIM($J39),INDEX('Part 1'!$CS$386:$EQ$386,1,ROW()-1),"CHECK"))</f>
        <v>184</v>
      </c>
      <c r="N39" s="179">
        <f t="shared" si="1"/>
        <v>0</v>
      </c>
      <c r="O39" cm="1">
        <f t="array" ref="O39">IF($J39="","",IF(TRIM(INDEX('Part 1'!$CS$3:$EQ$3,1,ROW()-1))=TRIM($J39),INDEX('Part 1'!$CS$38:$EQ$38,1,ROW()-1),"CHECK"))</f>
        <v>304</v>
      </c>
      <c r="P39" s="55"/>
      <c r="Q39" s="54"/>
      <c r="R39" s="54"/>
      <c r="S39" s="54"/>
      <c r="T39" s="54"/>
      <c r="U39" s="54"/>
      <c r="V39" s="54"/>
      <c r="W39" s="55"/>
      <c r="X39" s="54"/>
      <c r="Y39" s="54"/>
      <c r="Z39" s="54"/>
      <c r="AA39" s="54"/>
      <c r="AB39" s="54"/>
      <c r="AC39" s="54"/>
      <c r="AD39" s="55"/>
      <c r="AE39" s="54"/>
      <c r="AF39" s="54"/>
      <c r="AG39" s="54"/>
      <c r="AH39" s="54"/>
      <c r="AI39" s="54"/>
      <c r="AJ39" s="54"/>
      <c r="AK39" s="54"/>
      <c r="AL39" s="55"/>
      <c r="AM39" s="54"/>
      <c r="AN39" s="54"/>
      <c r="AO39" s="54"/>
      <c r="AP39" s="54"/>
      <c r="AQ39" s="54"/>
      <c r="AR39" s="54"/>
      <c r="AS39" s="55"/>
      <c r="AT39" s="54"/>
      <c r="AU39" s="54"/>
      <c r="AV39" s="54"/>
      <c r="AW39" s="54"/>
      <c r="AX39" s="54"/>
      <c r="AY39" s="54"/>
      <c r="AZ39" s="54"/>
      <c r="BA39" s="55"/>
      <c r="BB39" s="54"/>
      <c r="BC39" s="54"/>
      <c r="BD39" s="54"/>
      <c r="BE39" s="54"/>
      <c r="BF39" s="54"/>
      <c r="BG39" s="54"/>
      <c r="BH39" s="54"/>
      <c r="BI39" s="55"/>
      <c r="BJ39" s="172" t="s">
        <v>1173</v>
      </c>
      <c r="BK39" s="174" t="s">
        <v>1228</v>
      </c>
      <c r="BL39" s="178">
        <v>104</v>
      </c>
      <c r="BM39" s="178">
        <f t="array" ref="BM39">IF($BJ39="","",IF(TRIM(INDEX('Part 2'!$F$3:$AS$3,1,ROW()-1))=TRIM($BJ39),INDEX('Part 2'!$F$243:$AS$243,1,ROW()-1),"CHECK"))</f>
        <v>106</v>
      </c>
      <c r="BN39" s="197">
        <f t="shared" si="8"/>
        <v>-2</v>
      </c>
      <c r="BO39" cm="1">
        <f t="array" ref="BO39">IF($BJ39="","",IF(TRIM(INDEX('Part 2'!$F$3:$AS$3,1,ROW()-1))=TRIM($BJ39),INDEX('Part 2'!$F$33:$AS$33,1,ROW()-1),"CHECK"))</f>
        <v>358</v>
      </c>
      <c r="BP39" s="198" t="s">
        <v>1173</v>
      </c>
      <c r="BQ39" s="55"/>
      <c r="BR39" s="54"/>
      <c r="BS39" s="54"/>
      <c r="BT39" s="54"/>
      <c r="BU39" s="54"/>
      <c r="BV39" s="54"/>
      <c r="BW39" s="54"/>
      <c r="BX39" s="55"/>
      <c r="BY39" s="226" t="s">
        <v>1261</v>
      </c>
      <c r="BZ39" s="174" t="s">
        <v>1204</v>
      </c>
      <c r="CA39" s="178">
        <v>120</v>
      </c>
      <c r="CB39" s="178">
        <f t="array" ref="CB39">IF($BY39="","",IF(TRIM(INDEX('Part 2'!$BJ$3:$CZ$3,1,ROW()-1))=TRIM($BZ39),INDEX('Part 2'!$BJ$243:$CZ$243,1,ROW()-1),"CHECK"))</f>
        <v>120</v>
      </c>
      <c r="CC39" s="197">
        <f t="shared" si="10"/>
        <v>0</v>
      </c>
      <c r="CD39" cm="1">
        <f t="array" ref="CD39">IF($BY39="","",IF(TRIM(INDEX('Part 2'!$BJ$3:$CZ$3,1,ROW()-1))=TRIM($BZ39),INDEX('Part 2'!$BJ$33:$CZ$33,1,ROW()-1),"CHECK"))</f>
        <v>120</v>
      </c>
      <c r="CE39" s="55"/>
      <c r="CF39" s="54"/>
      <c r="CG39" s="54"/>
      <c r="CH39" s="54"/>
      <c r="CI39" s="54"/>
      <c r="CJ39" s="54"/>
      <c r="CK39" s="54"/>
      <c r="CL39" s="54"/>
    </row>
    <row r="40" spans="1:90" ht="15.75" customHeight="1" x14ac:dyDescent="0.25">
      <c r="A40" s="172" t="s">
        <v>166</v>
      </c>
      <c r="B40" s="174" t="s">
        <v>387</v>
      </c>
      <c r="C40" s="178">
        <v>20</v>
      </c>
      <c r="D40" s="178">
        <f t="array" ref="D40">IF($A40="","",IF(TRIM(INDEX('Part 1'!$F$3:$CZ$3,1,ROW()-1))=TRIM($A40),INDEX('Part 1'!$F$386:$CZ$386,1,ROW()-1),"CHECK"))</f>
        <v>20</v>
      </c>
      <c r="E40" s="179">
        <f t="shared" si="0"/>
        <v>0</v>
      </c>
      <c r="F40" cm="1">
        <f t="array" ref="F40">IF($A40="","",IF(TRIM(INDEX('Part 1'!$F$3:$CZ$3,1,ROW()-1))=TRIM($A40),INDEX('Part 1'!$F$38:$CZ$38,1,ROW()-1),"CHECK"))</f>
        <v>75</v>
      </c>
      <c r="G40" s="54"/>
      <c r="H40" s="54"/>
      <c r="I40" s="55"/>
      <c r="J40" s="172" t="s">
        <v>256</v>
      </c>
      <c r="K40" s="174" t="s">
        <v>455</v>
      </c>
      <c r="L40" s="178">
        <v>275</v>
      </c>
      <c r="M40" s="178">
        <f t="array" ref="M40">IF($J40="","",IF(TRIM(INDEX('Part 1'!$CS$3:$EQ$3,1,ROW()-1))=TRIM($J40),INDEX('Part 1'!$CS$386:$EQ$386,1,ROW()-1),"CHECK"))</f>
        <v>285</v>
      </c>
      <c r="N40" s="179">
        <f t="shared" si="1"/>
        <v>-10</v>
      </c>
      <c r="O40" cm="1">
        <f t="array" ref="O40">IF($J40="","",IF(TRIM(INDEX('Part 1'!$CS$3:$EQ$3,1,ROW()-1))=TRIM($J40),INDEX('Part 1'!$CS$38:$EQ$38,1,ROW()-1),"CHECK"))</f>
        <v>327</v>
      </c>
      <c r="P40" s="55"/>
      <c r="Q40" s="54"/>
      <c r="R40" s="54"/>
      <c r="S40" s="54"/>
      <c r="T40" s="54"/>
      <c r="U40" s="54"/>
      <c r="V40" s="54"/>
      <c r="W40" s="55"/>
      <c r="X40" s="54"/>
      <c r="Y40" s="54"/>
      <c r="Z40" s="54"/>
      <c r="AA40" s="54"/>
      <c r="AB40" s="54"/>
      <c r="AC40" s="54"/>
      <c r="AD40" s="55"/>
      <c r="AE40" s="54"/>
      <c r="AF40" s="54"/>
      <c r="AG40" s="54"/>
      <c r="AH40" s="54"/>
      <c r="AI40" s="54"/>
      <c r="AJ40" s="54"/>
      <c r="AK40" s="54"/>
      <c r="AL40" s="55"/>
      <c r="AM40" s="54"/>
      <c r="AN40" s="54"/>
      <c r="AO40" s="54"/>
      <c r="AP40" s="54"/>
      <c r="AQ40" s="54"/>
      <c r="AR40" s="54"/>
      <c r="AS40" s="55"/>
      <c r="AT40" s="54"/>
      <c r="AU40" s="54"/>
      <c r="AV40" s="54"/>
      <c r="AW40" s="54"/>
      <c r="AX40" s="54"/>
      <c r="AY40" s="54"/>
      <c r="AZ40" s="54"/>
      <c r="BA40" s="55"/>
      <c r="BB40" s="54"/>
      <c r="BC40" s="54"/>
      <c r="BD40" s="54"/>
      <c r="BE40" s="54"/>
      <c r="BF40" s="54"/>
      <c r="BG40" s="54"/>
      <c r="BH40" s="54"/>
      <c r="BI40" s="55"/>
      <c r="BJ40" s="172" t="s">
        <v>849</v>
      </c>
      <c r="BK40" s="174" t="s">
        <v>1229</v>
      </c>
      <c r="BL40" s="178">
        <v>56</v>
      </c>
      <c r="BM40" s="178">
        <f t="array" ref="BM40">IF($BJ40="","",IF(TRIM(INDEX('Part 2'!$F$3:$AS$3,1,ROW()-1))=TRIM($BJ40),INDEX('Part 2'!$F$243:$AS$243,1,ROW()-1),"CHECK"))</f>
        <v>56</v>
      </c>
      <c r="BN40" s="197">
        <f t="shared" si="8"/>
        <v>0</v>
      </c>
      <c r="BO40" cm="1">
        <f t="array" ref="BO40">IF($BJ40="","",IF(TRIM(INDEX('Part 2'!$F$3:$AS$3,1,ROW()-1))=TRIM($BJ40),INDEX('Part 2'!$F$33:$AS$33,1,ROW()-1),"CHECK"))</f>
        <v>56</v>
      </c>
      <c r="BP40" s="198" t="s">
        <v>849</v>
      </c>
      <c r="BQ40" s="55"/>
      <c r="BR40" s="54"/>
      <c r="BS40" s="54"/>
      <c r="BT40" s="54"/>
      <c r="BU40" s="54"/>
      <c r="BV40" s="54"/>
      <c r="BW40" s="54"/>
      <c r="BX40" s="55"/>
      <c r="BY40" s="226" t="s">
        <v>1262</v>
      </c>
      <c r="BZ40" s="174" t="s">
        <v>1205</v>
      </c>
      <c r="CA40" s="178">
        <v>60</v>
      </c>
      <c r="CB40" s="178">
        <f t="array" ref="CB40">IF($BY40="","",IF(TRIM(INDEX('Part 2'!$BJ$3:$CZ$3,1,ROW()-1))=TRIM($BZ40),INDEX('Part 2'!$BJ$243:$CZ$243,1,ROW()-1),"CHECK"))</f>
        <v>60</v>
      </c>
      <c r="CC40" s="197">
        <f t="shared" si="10"/>
        <v>0</v>
      </c>
      <c r="CD40" cm="1">
        <f t="array" ref="CD40">IF($BY40="","",IF(TRIM(INDEX('Part 2'!$BJ$3:$CZ$3,1,ROW()-1))=TRIM($BZ40),INDEX('Part 2'!$BJ$33:$CZ$33,1,ROW()-1),"CHECK"))</f>
        <v>60</v>
      </c>
      <c r="CE40" s="55"/>
      <c r="CF40" s="54"/>
      <c r="CG40" s="54"/>
      <c r="CH40" s="54"/>
      <c r="CI40" s="54"/>
      <c r="CJ40" s="54"/>
      <c r="CK40" s="54"/>
      <c r="CL40" s="54"/>
    </row>
    <row r="41" spans="1:90" ht="15.75" customHeight="1" x14ac:dyDescent="0.25">
      <c r="A41" s="172" t="s">
        <v>53</v>
      </c>
      <c r="B41" s="174" t="s">
        <v>388</v>
      </c>
      <c r="C41" s="178">
        <v>45</v>
      </c>
      <c r="D41" s="178">
        <f t="array" ref="D41">IF($A41="","",IF(TRIM(INDEX('Part 1'!$F$3:$CZ$3,1,ROW()-1))=TRIM($A41),INDEX('Part 1'!$F$386:$CZ$386,1,ROW()-1),"CHECK"))</f>
        <v>45</v>
      </c>
      <c r="E41" s="179">
        <f t="shared" si="0"/>
        <v>0</v>
      </c>
      <c r="F41" cm="1">
        <f t="array" ref="F41">IF($A41="","",IF(TRIM(INDEX('Part 1'!$F$3:$CZ$3,1,ROW()-1))=TRIM($A41),INDEX('Part 1'!$F$38:$CZ$38,1,ROW()-1),"CHECK"))</f>
        <v>100</v>
      </c>
      <c r="G41" s="54"/>
      <c r="H41" s="54"/>
      <c r="I41" s="55"/>
      <c r="J41" s="172" t="s">
        <v>257</v>
      </c>
      <c r="K41" s="174" t="s">
        <v>456</v>
      </c>
      <c r="L41" s="178">
        <v>18</v>
      </c>
      <c r="M41" s="178">
        <f t="array" ref="M41">IF($J41="","",IF(TRIM(INDEX('Part 1'!$CS$3:$EQ$3,1,ROW()-1))=TRIM($J41),INDEX('Part 1'!$CS$386:$EQ$386,1,ROW()-1),"CHECK"))</f>
        <v>18</v>
      </c>
      <c r="N41" s="179">
        <f t="shared" si="1"/>
        <v>0</v>
      </c>
      <c r="O41" cm="1">
        <f t="array" ref="O41">IF($J41="","",IF(TRIM(INDEX('Part 1'!$CS$3:$EQ$3,1,ROW()-1))=TRIM($J41),INDEX('Part 1'!$CS$38:$EQ$38,1,ROW()-1),"CHECK"))</f>
        <v>108</v>
      </c>
      <c r="P41" s="55"/>
      <c r="Q41" s="54"/>
      <c r="R41" s="54"/>
      <c r="S41" s="54"/>
      <c r="T41" s="54"/>
      <c r="U41" s="54"/>
      <c r="V41" s="54"/>
      <c r="W41" s="55"/>
      <c r="X41" s="54"/>
      <c r="Y41" s="54"/>
      <c r="Z41" s="54"/>
      <c r="AA41" s="54"/>
      <c r="AB41" s="54"/>
      <c r="AC41" s="54"/>
      <c r="AD41" s="55"/>
      <c r="AE41" s="54"/>
      <c r="AF41" s="54"/>
      <c r="AG41" s="54"/>
      <c r="AH41" s="54"/>
      <c r="AI41" s="54"/>
      <c r="AJ41" s="54"/>
      <c r="AK41" s="54"/>
      <c r="AL41" s="55"/>
      <c r="AM41" s="54"/>
      <c r="AN41" s="54"/>
      <c r="AO41" s="54"/>
      <c r="AP41" s="54"/>
      <c r="AQ41" s="54"/>
      <c r="AR41" s="54"/>
      <c r="AS41" s="55"/>
      <c r="AT41" s="54"/>
      <c r="AU41" s="54"/>
      <c r="AV41" s="54"/>
      <c r="AW41" s="54"/>
      <c r="AX41" s="54"/>
      <c r="AY41" s="54"/>
      <c r="AZ41" s="54"/>
      <c r="BA41" s="55"/>
      <c r="BB41" s="54"/>
      <c r="BC41" s="54"/>
      <c r="BD41" s="54"/>
      <c r="BE41" s="54"/>
      <c r="BF41" s="54"/>
      <c r="BG41" s="54"/>
      <c r="BH41" s="54"/>
      <c r="BI41" s="55"/>
      <c r="BJ41" s="313" t="s">
        <v>1175</v>
      </c>
      <c r="BK41" s="314" t="s">
        <v>1230</v>
      </c>
      <c r="BL41" s="315">
        <v>8</v>
      </c>
      <c r="BM41" s="315">
        <f t="array" ref="BM41">IF($BJ41="","",IF(TRIM(INDEX('Part 2'!$F$3:$AS$3,1,ROW()-1))=TRIM($BJ41),INDEX('Part 2'!$F$243:$AS$243,1,ROW()-1),"CHECK"))</f>
        <v>8</v>
      </c>
      <c r="BN41" s="316">
        <f t="shared" si="8"/>
        <v>0</v>
      </c>
      <c r="BO41" cm="1">
        <f t="array" ref="BO41">IF($BJ41="","",IF(TRIM(INDEX('Part 2'!$F$3:$AS$3,1,ROW()-1))=TRIM($BJ41),INDEX('Part 2'!$F$33:$AS$33,1,ROW()-1),"CHECK"))</f>
        <v>58</v>
      </c>
      <c r="BP41" s="317" t="s">
        <v>1175</v>
      </c>
      <c r="BQ41" s="55"/>
      <c r="BR41" s="54"/>
      <c r="BS41" s="54"/>
      <c r="BT41" s="54"/>
      <c r="BU41" s="54"/>
      <c r="BV41" s="54"/>
      <c r="BW41" s="54"/>
      <c r="BX41" s="55"/>
      <c r="BY41" s="226" t="s">
        <v>1263</v>
      </c>
      <c r="BZ41" s="174" t="s">
        <v>1206</v>
      </c>
      <c r="CA41" s="178">
        <v>60</v>
      </c>
      <c r="CB41" s="178">
        <f t="array" ref="CB41">IF($BY41="","",IF(TRIM(INDEX('Part 2'!$BJ$3:$CZ$3,1,ROW()-1))=TRIM($BZ41),INDEX('Part 2'!$BJ$243:$CZ$243,1,ROW()-1),"CHECK"))</f>
        <v>60</v>
      </c>
      <c r="CC41" s="197">
        <f t="shared" si="10"/>
        <v>0</v>
      </c>
      <c r="CD41" cm="1">
        <f t="array" ref="CD41">IF($BY41="","",IF(TRIM(INDEX('Part 2'!$BJ$3:$CZ$3,1,ROW()-1))=TRIM($BZ41),INDEX('Part 2'!$BJ$33:$CZ$33,1,ROW()-1),"CHECK"))</f>
        <v>60</v>
      </c>
      <c r="CE41" s="55"/>
      <c r="CF41" s="54"/>
      <c r="CG41" s="54"/>
      <c r="CH41" s="54"/>
      <c r="CI41" s="54"/>
      <c r="CJ41" s="54"/>
      <c r="CK41" s="54"/>
      <c r="CL41" s="54"/>
    </row>
    <row r="42" spans="1:90" ht="15.75" customHeight="1" x14ac:dyDescent="0.25">
      <c r="A42" s="172" t="s">
        <v>167</v>
      </c>
      <c r="B42" s="174" t="s">
        <v>389</v>
      </c>
      <c r="C42" s="178">
        <v>0</v>
      </c>
      <c r="D42" s="178">
        <f t="array" ref="D42">IF($A42="","",IF(TRIM(INDEX('Part 1'!$F$3:$CZ$3,1,ROW()-1))=TRIM($A42),INDEX('Part 1'!$F$386:$CZ$386,1,ROW()-1),"CHECK"))</f>
        <v>0</v>
      </c>
      <c r="E42" s="179">
        <f t="shared" si="0"/>
        <v>0</v>
      </c>
      <c r="F42" cm="1">
        <f t="array" ref="F42">IF($A42="","",IF(TRIM(INDEX('Part 1'!$F$3:$CZ$3,1,ROW()-1))=TRIM($A42),INDEX('Part 1'!$F$38:$CZ$38,1,ROW()-1),"CHECK"))</f>
        <v>0</v>
      </c>
      <c r="G42" s="54"/>
      <c r="H42" s="54"/>
      <c r="I42" s="55"/>
      <c r="J42" s="172" t="s">
        <v>258</v>
      </c>
      <c r="K42" s="174" t="s">
        <v>457</v>
      </c>
      <c r="L42" s="178">
        <v>206</v>
      </c>
      <c r="M42" s="178">
        <f t="array" ref="M42">IF($J42="","",IF(TRIM(INDEX('Part 1'!$CS$3:$EQ$3,1,ROW()-1))=TRIM($J42),INDEX('Part 1'!$CS$386:$EQ$386,1,ROW()-1),"CHECK"))</f>
        <v>206</v>
      </c>
      <c r="N42" s="179">
        <f t="shared" si="1"/>
        <v>0</v>
      </c>
      <c r="O42" cm="1">
        <f t="array" ref="O42">IF($J42="","",IF(TRIM(INDEX('Part 1'!$CS$3:$EQ$3,1,ROW()-1))=TRIM($J42),INDEX('Part 1'!$CS$38:$EQ$38,1,ROW()-1),"CHECK"))</f>
        <v>254</v>
      </c>
      <c r="P42" s="55"/>
      <c r="Q42" s="54"/>
      <c r="R42" s="54"/>
      <c r="S42" s="54"/>
      <c r="T42" s="54"/>
      <c r="U42" s="54"/>
      <c r="V42" s="54"/>
      <c r="W42" s="55"/>
      <c r="X42" s="54"/>
      <c r="Y42" s="54"/>
      <c r="Z42" s="54"/>
      <c r="AA42" s="54"/>
      <c r="AB42" s="54"/>
      <c r="AC42" s="54"/>
      <c r="AD42" s="55"/>
      <c r="AE42" s="54"/>
      <c r="AF42" s="54"/>
      <c r="AG42" s="54"/>
      <c r="AH42" s="54"/>
      <c r="AI42" s="54"/>
      <c r="AJ42" s="54"/>
      <c r="AK42" s="54"/>
      <c r="AL42" s="55"/>
      <c r="AM42" s="54"/>
      <c r="AN42" s="54"/>
      <c r="AO42" s="54"/>
      <c r="AP42" s="54"/>
      <c r="AQ42" s="54"/>
      <c r="AR42" s="54"/>
      <c r="AS42" s="55"/>
      <c r="AT42" s="54"/>
      <c r="AU42" s="54"/>
      <c r="AV42" s="54"/>
      <c r="AW42" s="54"/>
      <c r="AX42" s="54"/>
      <c r="AY42" s="54"/>
      <c r="AZ42" s="54"/>
      <c r="BA42" s="55"/>
      <c r="BB42" s="54"/>
      <c r="BC42" s="54"/>
      <c r="BD42" s="54"/>
      <c r="BE42" s="54"/>
      <c r="BF42" s="54"/>
      <c r="BG42" s="54"/>
      <c r="BH42" s="54"/>
      <c r="BI42" s="55"/>
      <c r="BJ42" s="54"/>
      <c r="BK42" s="54"/>
      <c r="BL42" s="54"/>
      <c r="BM42" s="54"/>
      <c r="BN42" s="54"/>
      <c r="BO42" s="54"/>
      <c r="BP42" s="54"/>
      <c r="BQ42" s="55"/>
      <c r="BR42" s="54"/>
      <c r="BS42" s="54"/>
      <c r="BT42" s="54"/>
      <c r="BU42" s="54"/>
      <c r="BV42" s="54"/>
      <c r="BW42" s="54"/>
      <c r="BX42" s="55"/>
      <c r="BY42" s="226" t="s">
        <v>1264</v>
      </c>
      <c r="BZ42" s="174" t="s">
        <v>1207</v>
      </c>
      <c r="CA42" s="178">
        <v>60</v>
      </c>
      <c r="CB42" s="178">
        <f t="array" ref="CB42">IF($BY42="","",IF(TRIM(INDEX('Part 2'!$BJ$3:$CZ$3,1,ROW()-1))=TRIM($BZ42),INDEX('Part 2'!$BJ$243:$CZ$243,1,ROW()-1),"CHECK"))</f>
        <v>60</v>
      </c>
      <c r="CC42" s="197">
        <f t="shared" si="10"/>
        <v>0</v>
      </c>
      <c r="CD42" cm="1">
        <f t="array" ref="CD42">IF($BY42="","",IF(TRIM(INDEX('Part 2'!$BJ$3:$CZ$3,1,ROW()-1))=TRIM($BZ42),INDEX('Part 2'!$BJ$33:$CZ$33,1,ROW()-1),"CHECK"))</f>
        <v>60</v>
      </c>
      <c r="CE42" s="55"/>
      <c r="CF42" s="54"/>
      <c r="CG42" s="54"/>
      <c r="CH42" s="54"/>
      <c r="CI42" s="54"/>
      <c r="CJ42" s="54"/>
      <c r="CK42" s="54"/>
      <c r="CL42" s="54"/>
    </row>
    <row r="43" spans="1:90" ht="15.75" customHeight="1" x14ac:dyDescent="0.25">
      <c r="A43" s="172" t="s">
        <v>168</v>
      </c>
      <c r="B43" s="174" t="s">
        <v>390</v>
      </c>
      <c r="C43" s="178">
        <v>90</v>
      </c>
      <c r="D43" s="178">
        <f t="array" ref="D43">IF($A43="","",IF(TRIM(INDEX('Part 1'!$F$3:$CZ$3,1,ROW()-1))=TRIM($A43),INDEX('Part 1'!$F$386:$CZ$386,1,ROW()-1),"CHECK"))</f>
        <v>90</v>
      </c>
      <c r="E43" s="179">
        <f t="shared" si="0"/>
        <v>0</v>
      </c>
      <c r="F43" cm="1">
        <f t="array" ref="F43">IF($A43="","",IF(TRIM(INDEX('Part 1'!$F$3:$CZ$3,1,ROW()-1))=TRIM($A43),INDEX('Part 1'!$F$38:$CZ$38,1,ROW()-1),"CHECK"))</f>
        <v>95</v>
      </c>
      <c r="G43" s="54"/>
      <c r="H43" s="54"/>
      <c r="I43" s="55"/>
      <c r="J43" s="172" t="s">
        <v>259</v>
      </c>
      <c r="K43" s="174" t="s">
        <v>458</v>
      </c>
      <c r="L43" s="178">
        <v>22</v>
      </c>
      <c r="M43" s="178">
        <f t="array" ref="M43">IF($J43="","",IF(TRIM(INDEX('Part 1'!$CS$3:$EQ$3,1,ROW()-1))=TRIM($J43),INDEX('Part 1'!$CS$386:$EQ$386,1,ROW()-1),"CHECK"))</f>
        <v>22</v>
      </c>
      <c r="N43" s="179">
        <f t="shared" si="1"/>
        <v>0</v>
      </c>
      <c r="O43" cm="1">
        <f t="array" ref="O43">IF($J43="","",IF(TRIM(INDEX('Part 1'!$CS$3:$EQ$3,1,ROW()-1))=TRIM($J43),INDEX('Part 1'!$CS$38:$EQ$38,1,ROW()-1),"CHECK"))</f>
        <v>125</v>
      </c>
      <c r="P43" s="55"/>
      <c r="Q43" s="54"/>
      <c r="R43" s="54"/>
      <c r="S43" s="54"/>
      <c r="T43" s="54"/>
      <c r="U43" s="54"/>
      <c r="V43" s="54"/>
      <c r="W43" s="55"/>
      <c r="X43" s="54"/>
      <c r="Y43" s="54"/>
      <c r="Z43" s="54"/>
      <c r="AA43" s="54"/>
      <c r="AB43" s="54"/>
      <c r="AC43" s="54"/>
      <c r="AD43" s="55"/>
      <c r="AE43" s="54"/>
      <c r="AF43" s="54"/>
      <c r="AG43" s="54"/>
      <c r="AH43" s="54"/>
      <c r="AI43" s="54"/>
      <c r="AJ43" s="54"/>
      <c r="AK43" s="54"/>
      <c r="AL43" s="55"/>
      <c r="AM43" s="54"/>
      <c r="AN43" s="54"/>
      <c r="AO43" s="54"/>
      <c r="AP43" s="54"/>
      <c r="AQ43" s="54"/>
      <c r="AR43" s="54"/>
      <c r="AS43" s="55"/>
      <c r="AT43" s="54"/>
      <c r="AU43" s="54"/>
      <c r="AV43" s="54"/>
      <c r="AW43" s="54"/>
      <c r="AX43" s="54"/>
      <c r="AY43" s="54"/>
      <c r="AZ43" s="54"/>
      <c r="BA43" s="55"/>
      <c r="BB43" s="54"/>
      <c r="BC43" s="54"/>
      <c r="BD43" s="54"/>
      <c r="BE43" s="54"/>
      <c r="BF43" s="54"/>
      <c r="BG43" s="54"/>
      <c r="BH43" s="54"/>
      <c r="BI43" s="55"/>
      <c r="BJ43" s="54"/>
      <c r="BK43" s="54"/>
      <c r="BL43" s="54"/>
      <c r="BM43" s="54"/>
      <c r="BN43" s="54"/>
      <c r="BO43" s="54"/>
      <c r="BP43" s="54"/>
      <c r="BQ43" s="55"/>
      <c r="BR43" s="54"/>
      <c r="BS43" s="54"/>
      <c r="BT43" s="54"/>
      <c r="BU43" s="54"/>
      <c r="BV43" s="54"/>
      <c r="BW43" s="54"/>
      <c r="BX43" s="55"/>
      <c r="BY43" s="226" t="s">
        <v>1265</v>
      </c>
      <c r="BZ43" s="174" t="s">
        <v>1208</v>
      </c>
      <c r="CA43" s="178">
        <v>24</v>
      </c>
      <c r="CB43" s="178">
        <f t="array" ref="CB43">IF($BY43="","",IF(TRIM(INDEX('Part 2'!$BJ$3:$CZ$3,1,ROW()-1))=TRIM($BZ43),INDEX('Part 2'!$BJ$243:$CZ$243,1,ROW()-1),"CHECK"))</f>
        <v>24</v>
      </c>
      <c r="CC43" s="197">
        <f t="shared" si="10"/>
        <v>0</v>
      </c>
      <c r="CD43" cm="1">
        <f t="array" ref="CD43">IF($BY43="","",IF(TRIM(INDEX('Part 2'!$BJ$3:$CZ$3,1,ROW()-1))=TRIM($BZ43),INDEX('Part 2'!$BJ$33:$CZ$33,1,ROW()-1),"CHECK"))</f>
        <v>24</v>
      </c>
      <c r="CE43" s="55"/>
      <c r="CF43" s="54"/>
      <c r="CG43" s="54"/>
      <c r="CH43" s="54"/>
      <c r="CI43" s="54"/>
      <c r="CJ43" s="54"/>
      <c r="CK43" s="54"/>
      <c r="CL43" s="54"/>
    </row>
    <row r="44" spans="1:90" ht="15.75" customHeight="1" x14ac:dyDescent="0.25">
      <c r="A44" s="172" t="s">
        <v>169</v>
      </c>
      <c r="B44" s="174" t="s">
        <v>391</v>
      </c>
      <c r="C44" s="178">
        <v>255</v>
      </c>
      <c r="D44" s="178">
        <f t="array" ref="D44">IF($A44="","",IF(TRIM(INDEX('Part 1'!$F$3:$CZ$3,1,ROW()-1))=TRIM($A44),INDEX('Part 1'!$F$386:$CZ$386,1,ROW()-1),"CHECK"))</f>
        <v>255</v>
      </c>
      <c r="E44" s="179">
        <f t="shared" si="0"/>
        <v>0</v>
      </c>
      <c r="F44" cm="1">
        <f t="array" ref="F44">IF($A44="","",IF(TRIM(INDEX('Part 1'!$F$3:$CZ$3,1,ROW()-1))=TRIM($A44),INDEX('Part 1'!$F$38:$CZ$38,1,ROW()-1),"CHECK"))</f>
        <v>255</v>
      </c>
      <c r="G44" s="54"/>
      <c r="H44" s="54"/>
      <c r="I44" s="55"/>
      <c r="J44" s="172" t="s">
        <v>260</v>
      </c>
      <c r="K44" s="174" t="s">
        <v>459</v>
      </c>
      <c r="L44" s="178">
        <v>54</v>
      </c>
      <c r="M44" s="178">
        <f t="array" ref="M44">IF($J44="","",IF(TRIM(INDEX('Part 1'!$CS$3:$EQ$3,1,ROW()-1))=TRIM($J44),INDEX('Part 1'!$CS$386:$EQ$386,1,ROW()-1),"CHECK"))</f>
        <v>54</v>
      </c>
      <c r="N44" s="179">
        <f t="shared" si="1"/>
        <v>0</v>
      </c>
      <c r="O44" cm="1">
        <f t="array" ref="O44">IF($J44="","",IF(TRIM(INDEX('Part 1'!$CS$3:$EQ$3,1,ROW()-1))=TRIM($J44),INDEX('Part 1'!$CS$38:$EQ$38,1,ROW()-1),"CHECK"))</f>
        <v>406</v>
      </c>
      <c r="P44" s="55"/>
      <c r="Q44" s="54"/>
      <c r="R44" s="54"/>
      <c r="S44" s="54"/>
      <c r="T44" s="54"/>
      <c r="U44" s="54"/>
      <c r="V44" s="54"/>
      <c r="W44" s="55"/>
      <c r="X44" s="54"/>
      <c r="Y44" s="54"/>
      <c r="Z44" s="54"/>
      <c r="AA44" s="54"/>
      <c r="AB44" s="54"/>
      <c r="AC44" s="54"/>
      <c r="AD44" s="55"/>
      <c r="AE44" s="54"/>
      <c r="AF44" s="54"/>
      <c r="AG44" s="54"/>
      <c r="AH44" s="54"/>
      <c r="AI44" s="54"/>
      <c r="AJ44" s="54"/>
      <c r="AK44" s="54"/>
      <c r="AL44" s="55"/>
      <c r="AM44" s="54"/>
      <c r="AN44" s="54"/>
      <c r="AO44" s="54"/>
      <c r="AP44" s="54"/>
      <c r="AQ44" s="54"/>
      <c r="AR44" s="54"/>
      <c r="AS44" s="55"/>
      <c r="AT44" s="54"/>
      <c r="AU44" s="54"/>
      <c r="AV44" s="54"/>
      <c r="AW44" s="54"/>
      <c r="AX44" s="54"/>
      <c r="AY44" s="54"/>
      <c r="AZ44" s="54"/>
      <c r="BA44" s="55"/>
      <c r="BB44" s="54"/>
      <c r="BC44" s="54"/>
      <c r="BD44" s="54"/>
      <c r="BE44" s="54"/>
      <c r="BF44" s="54"/>
      <c r="BG44" s="54"/>
      <c r="BH44" s="54"/>
      <c r="BI44" s="55"/>
      <c r="BJ44" s="54"/>
      <c r="BK44" s="54"/>
      <c r="BL44" s="54"/>
      <c r="BM44" s="54"/>
      <c r="BN44" s="54"/>
      <c r="BO44" s="54"/>
      <c r="BP44" s="54"/>
      <c r="BQ44" s="55"/>
      <c r="BR44" s="54"/>
      <c r="BS44" s="54"/>
      <c r="BT44" s="54"/>
      <c r="BU44" s="54"/>
      <c r="BV44" s="54"/>
      <c r="BW44" s="54"/>
      <c r="BX44" s="55"/>
      <c r="BY44" s="511" t="s">
        <v>1266</v>
      </c>
      <c r="BZ44" s="314" t="s">
        <v>1209</v>
      </c>
      <c r="CA44" s="315">
        <v>60</v>
      </c>
      <c r="CB44" s="315">
        <f t="array" ref="CB44">IF($BY44="","",IF(TRIM(INDEX('Part 2'!$BJ$3:$CZ$3,1,ROW()-1))=TRIM($BZ44),INDEX('Part 2'!$BJ$243:$CZ$243,1,ROW()-1),"CHECK"))</f>
        <v>60</v>
      </c>
      <c r="CC44" s="316">
        <f t="shared" si="10"/>
        <v>0</v>
      </c>
      <c r="CD44" cm="1">
        <f t="array" ref="CD44">IF($BY44="","",IF(TRIM(INDEX('Part 2'!$BJ$3:$CZ$3,1,ROW()-1))=TRIM($BZ44),INDEX('Part 2'!$BJ$33:$CZ$33,1,ROW()-1),"CHECK"))</f>
        <v>60</v>
      </c>
      <c r="CE44" s="55"/>
      <c r="CF44" s="54"/>
      <c r="CG44" s="54"/>
      <c r="CH44" s="54"/>
      <c r="CI44" s="54"/>
      <c r="CJ44" s="54"/>
      <c r="CK44" s="54"/>
      <c r="CL44" s="54"/>
    </row>
    <row r="45" spans="1:90" ht="15.75" customHeight="1" x14ac:dyDescent="0.25">
      <c r="A45" s="172" t="s">
        <v>170</v>
      </c>
      <c r="B45" s="174" t="s">
        <v>392</v>
      </c>
      <c r="C45" s="178">
        <v>300</v>
      </c>
      <c r="D45" s="178">
        <f t="array" ref="D45">IF($A45="","",IF(TRIM(INDEX('Part 1'!$F$3:$CZ$3,1,ROW()-1))=TRIM($A45),INDEX('Part 1'!$F$386:$CZ$386,1,ROW()-1),"CHECK"))</f>
        <v>300</v>
      </c>
      <c r="E45" s="179">
        <f t="shared" si="0"/>
        <v>0</v>
      </c>
      <c r="F45" cm="1">
        <f t="array" ref="F45">IF($A45="","",IF(TRIM(INDEX('Part 1'!$F$3:$CZ$3,1,ROW()-1))=TRIM($A45),INDEX('Part 1'!$F$38:$CZ$38,1,ROW()-1),"CHECK"))</f>
        <v>300</v>
      </c>
      <c r="G45" s="54"/>
      <c r="H45" s="54"/>
      <c r="I45" s="55"/>
      <c r="J45" s="172" t="s">
        <v>261</v>
      </c>
      <c r="K45" s="174" t="s">
        <v>460</v>
      </c>
      <c r="L45" s="178">
        <v>402</v>
      </c>
      <c r="M45" s="178">
        <f t="array" ref="M45">IF($J45="","",IF(TRIM(INDEX('Part 1'!$CS$3:$EQ$3,1,ROW()-1))=TRIM($J45),INDEX('Part 1'!$CS$386:$EQ$386,1,ROW()-1),"CHECK"))</f>
        <v>402</v>
      </c>
      <c r="N45" s="179">
        <f t="shared" si="1"/>
        <v>0</v>
      </c>
      <c r="O45" cm="1">
        <f t="array" ref="O45">IF($J45="","",IF(TRIM(INDEX('Part 1'!$CS$3:$EQ$3,1,ROW()-1))=TRIM($J45),INDEX('Part 1'!$CS$38:$EQ$38,1,ROW()-1),"CHECK"))</f>
        <v>402</v>
      </c>
      <c r="P45" s="55"/>
      <c r="Q45" s="54"/>
      <c r="R45" s="54"/>
      <c r="S45" s="54"/>
      <c r="T45" s="54"/>
      <c r="U45" s="54"/>
      <c r="V45" s="54"/>
      <c r="W45" s="55"/>
      <c r="X45" s="54"/>
      <c r="Y45" s="54"/>
      <c r="Z45" s="54"/>
      <c r="AA45" s="54"/>
      <c r="AB45" s="54"/>
      <c r="AC45" s="54"/>
      <c r="AD45" s="55"/>
      <c r="AE45" s="54"/>
      <c r="AF45" s="54"/>
      <c r="AG45" s="54"/>
      <c r="AH45" s="54"/>
      <c r="AI45" s="54"/>
      <c r="AJ45" s="54"/>
      <c r="AK45" s="54"/>
      <c r="AL45" s="55"/>
      <c r="AM45" s="54"/>
      <c r="AN45" s="54"/>
      <c r="AO45" s="54"/>
      <c r="AP45" s="54"/>
      <c r="AQ45" s="54"/>
      <c r="AR45" s="54"/>
      <c r="AS45" s="55"/>
      <c r="AT45" s="54"/>
      <c r="AU45" s="54"/>
      <c r="AV45" s="54"/>
      <c r="AW45" s="54"/>
      <c r="AX45" s="54"/>
      <c r="AY45" s="54"/>
      <c r="AZ45" s="54"/>
      <c r="BA45" s="55"/>
      <c r="BB45" s="54"/>
      <c r="BC45" s="54"/>
      <c r="BD45" s="54"/>
      <c r="BE45" s="54"/>
      <c r="BF45" s="54"/>
      <c r="BG45" s="54"/>
      <c r="BH45" s="54"/>
      <c r="BI45" s="55"/>
      <c r="BJ45" s="54"/>
      <c r="BK45" s="54"/>
      <c r="BL45" s="54"/>
      <c r="BM45" s="54"/>
      <c r="BN45" s="54"/>
      <c r="BO45" s="54"/>
      <c r="BP45" s="54"/>
      <c r="BQ45" s="55"/>
      <c r="BR45" s="54"/>
      <c r="BS45" s="54"/>
      <c r="BT45" s="54"/>
      <c r="BU45" s="54"/>
      <c r="BV45" s="54"/>
      <c r="BW45" s="54"/>
      <c r="BX45" s="55"/>
      <c r="BY45" s="54"/>
      <c r="BZ45" s="54"/>
      <c r="CA45" s="54"/>
      <c r="CB45" s="54"/>
      <c r="CC45" s="54"/>
      <c r="CD45" s="54"/>
      <c r="CE45" s="55"/>
      <c r="CF45" s="54"/>
      <c r="CG45" s="54"/>
      <c r="CH45" s="54"/>
      <c r="CI45" s="54"/>
      <c r="CJ45" s="54"/>
      <c r="CK45" s="54"/>
      <c r="CL45" s="54"/>
    </row>
    <row r="46" spans="1:90" ht="15.75" customHeight="1" x14ac:dyDescent="0.25">
      <c r="A46" s="172" t="s">
        <v>171</v>
      </c>
      <c r="B46" s="174" t="s">
        <v>393</v>
      </c>
      <c r="C46" s="178">
        <v>200</v>
      </c>
      <c r="D46" s="178">
        <f t="array" ref="D46">IF($A46="","",IF(TRIM(INDEX('Part 1'!$F$3:$CZ$3,1,ROW()-1))=TRIM($A46),INDEX('Part 1'!$F$386:$CZ$386,1,ROW()-1),"CHECK"))</f>
        <v>200</v>
      </c>
      <c r="E46" s="179">
        <f t="shared" si="0"/>
        <v>0</v>
      </c>
      <c r="F46" cm="1">
        <f t="array" ref="F46">IF($A46="","",IF(TRIM(INDEX('Part 1'!$F$3:$CZ$3,1,ROW()-1))=TRIM($A46),INDEX('Part 1'!$F$38:$CZ$38,1,ROW()-1),"CHECK"))</f>
        <v>200</v>
      </c>
      <c r="G46" s="54"/>
      <c r="H46" s="54"/>
      <c r="I46" s="55"/>
      <c r="J46" s="172" t="s">
        <v>262</v>
      </c>
      <c r="K46" s="174" t="s">
        <v>461</v>
      </c>
      <c r="L46" s="178">
        <v>132</v>
      </c>
      <c r="M46" s="178">
        <f t="array" ref="M46">IF($J46="","",IF(TRIM(INDEX('Part 1'!$CS$3:$EQ$3,1,ROW()-1))=TRIM($J46),INDEX('Part 1'!$CS$386:$EQ$386,1,ROW()-1),"CHECK"))</f>
        <v>132</v>
      </c>
      <c r="N46" s="179">
        <f t="shared" si="1"/>
        <v>0</v>
      </c>
      <c r="O46" cm="1">
        <f t="array" ref="O46">IF($J46="","",IF(TRIM(INDEX('Part 1'!$CS$3:$EQ$3,1,ROW()-1))=TRIM($J46),INDEX('Part 1'!$CS$38:$EQ$38,1,ROW()-1),"CHECK"))</f>
        <v>258</v>
      </c>
      <c r="P46" s="55"/>
      <c r="Q46" s="54"/>
      <c r="R46" s="54"/>
      <c r="S46" s="54"/>
      <c r="T46" s="54"/>
      <c r="U46" s="54"/>
      <c r="V46" s="54"/>
      <c r="W46" s="55"/>
      <c r="X46" s="54"/>
      <c r="Y46" s="54"/>
      <c r="Z46" s="54"/>
      <c r="AA46" s="54"/>
      <c r="AB46" s="54"/>
      <c r="AC46" s="54"/>
      <c r="AD46" s="55"/>
      <c r="AE46" s="54"/>
      <c r="AF46" s="54"/>
      <c r="AG46" s="54"/>
      <c r="AH46" s="54"/>
      <c r="AI46" s="54"/>
      <c r="AJ46" s="54"/>
      <c r="AK46" s="54"/>
      <c r="AL46" s="55"/>
      <c r="AM46" s="54"/>
      <c r="AN46" s="54"/>
      <c r="AO46" s="54"/>
      <c r="AP46" s="54"/>
      <c r="AQ46" s="54"/>
      <c r="AR46" s="54"/>
      <c r="AS46" s="55"/>
      <c r="AT46" s="54"/>
      <c r="AU46" s="54"/>
      <c r="AV46" s="54"/>
      <c r="AW46" s="54"/>
      <c r="AX46" s="54"/>
      <c r="AY46" s="54"/>
      <c r="AZ46" s="54"/>
      <c r="BA46" s="55"/>
      <c r="BB46" s="54"/>
      <c r="BC46" s="54"/>
      <c r="BD46" s="54"/>
      <c r="BE46" s="54"/>
      <c r="BF46" s="54"/>
      <c r="BG46" s="54"/>
      <c r="BH46" s="54"/>
      <c r="BI46" s="55"/>
      <c r="BJ46" s="54"/>
      <c r="BK46" s="54"/>
      <c r="BL46" s="54"/>
      <c r="BM46" s="54"/>
      <c r="BN46" s="54"/>
      <c r="BO46" s="54"/>
      <c r="BP46" s="54"/>
      <c r="BQ46" s="55"/>
      <c r="BR46" s="54"/>
      <c r="BS46" s="54"/>
      <c r="BT46" s="54"/>
      <c r="BU46" s="54"/>
      <c r="BV46" s="54"/>
      <c r="BW46" s="54"/>
      <c r="BX46" s="55"/>
      <c r="BY46" s="54"/>
      <c r="BZ46" s="54"/>
      <c r="CA46" s="54"/>
      <c r="CB46" s="54"/>
      <c r="CC46" s="54"/>
      <c r="CD46" s="54"/>
      <c r="CE46" s="55"/>
      <c r="CF46" s="54"/>
      <c r="CG46" s="54"/>
      <c r="CH46" s="54"/>
      <c r="CI46" s="54"/>
      <c r="CJ46" s="54"/>
      <c r="CK46" s="54"/>
      <c r="CL46" s="54"/>
    </row>
    <row r="47" spans="1:90" ht="15.75" customHeight="1" x14ac:dyDescent="0.25">
      <c r="A47" s="172" t="s">
        <v>172</v>
      </c>
      <c r="B47" s="174" t="s">
        <v>394</v>
      </c>
      <c r="C47" s="178">
        <v>1000</v>
      </c>
      <c r="D47" s="178">
        <f t="array" ref="D47">IF($A47="","",IF(TRIM(INDEX('Part 1'!$F$3:$CZ$3,1,ROW()-1))=TRIM($A47),INDEX('Part 1'!$F$386:$CZ$386,1,ROW()-1),"CHECK"))</f>
        <v>1000</v>
      </c>
      <c r="E47" s="179">
        <f t="shared" si="0"/>
        <v>0</v>
      </c>
      <c r="F47" cm="1">
        <f t="array" ref="F47">IF($A47="","",IF(TRIM(INDEX('Part 1'!$F$3:$CZ$3,1,ROW()-1))=TRIM($A47),INDEX('Part 1'!$F$38:$CZ$38,1,ROW()-1),"CHECK"))</f>
        <v>1000</v>
      </c>
      <c r="G47" s="54"/>
      <c r="H47" s="54"/>
      <c r="I47" s="55"/>
      <c r="J47" s="172" t="s">
        <v>263</v>
      </c>
      <c r="K47" s="174" t="s">
        <v>462</v>
      </c>
      <c r="L47" s="178">
        <v>24</v>
      </c>
      <c r="M47" s="178">
        <f t="array" ref="M47">IF($J47="","",IF(TRIM(INDEX('Part 1'!$CS$3:$EQ$3,1,ROW()-1))=TRIM($J47),INDEX('Part 1'!$CS$386:$EQ$386,1,ROW()-1),"CHECK"))</f>
        <v>24</v>
      </c>
      <c r="N47" s="179">
        <f t="shared" si="1"/>
        <v>0</v>
      </c>
      <c r="O47" cm="1">
        <f t="array" ref="O47">IF($J47="","",IF(TRIM(INDEX('Part 1'!$CS$3:$EQ$3,1,ROW()-1))=TRIM($J47),INDEX('Part 1'!$CS$38:$EQ$38,1,ROW()-1),"CHECK"))</f>
        <v>54</v>
      </c>
      <c r="P47" s="55"/>
      <c r="Q47" s="54"/>
      <c r="R47" s="54"/>
      <c r="S47" s="54"/>
      <c r="T47" s="54"/>
      <c r="U47" s="54"/>
      <c r="V47" s="54"/>
      <c r="W47" s="55"/>
      <c r="X47" s="54"/>
      <c r="Y47" s="54"/>
      <c r="Z47" s="54"/>
      <c r="AA47" s="54"/>
      <c r="AB47" s="54"/>
      <c r="AC47" s="54"/>
      <c r="AD47" s="55"/>
      <c r="AE47" s="54"/>
      <c r="AF47" s="54"/>
      <c r="AG47" s="54"/>
      <c r="AH47" s="54"/>
      <c r="AI47" s="54"/>
      <c r="AJ47" s="54"/>
      <c r="AK47" s="54"/>
      <c r="AL47" s="55"/>
      <c r="AM47" s="54"/>
      <c r="AN47" s="54"/>
      <c r="AO47" s="54"/>
      <c r="AP47" s="54"/>
      <c r="AQ47" s="54"/>
      <c r="AR47" s="54"/>
      <c r="AS47" s="55"/>
      <c r="AT47" s="54"/>
      <c r="AU47" s="54"/>
      <c r="AV47" s="54"/>
      <c r="AW47" s="54"/>
      <c r="AX47" s="54"/>
      <c r="AY47" s="54"/>
      <c r="AZ47" s="54"/>
      <c r="BA47" s="55"/>
      <c r="BB47" s="54"/>
      <c r="BC47" s="54"/>
      <c r="BD47" s="54"/>
      <c r="BE47" s="54"/>
      <c r="BF47" s="54"/>
      <c r="BG47" s="54"/>
      <c r="BH47" s="54"/>
      <c r="BI47" s="55"/>
      <c r="BJ47" s="54"/>
      <c r="BK47" s="54"/>
      <c r="BL47" s="54"/>
      <c r="BM47" s="54"/>
      <c r="BN47" s="54"/>
      <c r="BO47" s="54"/>
      <c r="BP47" s="54"/>
      <c r="BQ47" s="55"/>
      <c r="BR47" s="54"/>
      <c r="BS47" s="54"/>
      <c r="BT47" s="54"/>
      <c r="BU47" s="54"/>
      <c r="BV47" s="54"/>
      <c r="BW47" s="54"/>
      <c r="BX47" s="55"/>
      <c r="BY47" s="54"/>
      <c r="BZ47" s="54"/>
      <c r="CA47" s="54"/>
      <c r="CB47" s="54"/>
      <c r="CC47" s="54"/>
      <c r="CD47" s="54"/>
      <c r="CE47" s="55"/>
      <c r="CF47" s="54"/>
      <c r="CG47" s="54"/>
      <c r="CH47" s="54"/>
      <c r="CI47" s="54"/>
      <c r="CJ47" s="54"/>
      <c r="CK47" s="54"/>
      <c r="CL47" s="54"/>
    </row>
    <row r="48" spans="1:90" ht="15.75" customHeight="1" x14ac:dyDescent="0.25">
      <c r="A48" s="172" t="s">
        <v>1875</v>
      </c>
      <c r="B48" s="174" t="s">
        <v>395</v>
      </c>
      <c r="C48" s="178">
        <v>460</v>
      </c>
      <c r="D48" s="178">
        <f t="array" ref="D48">IF($A48="","",IF(TRIM(INDEX('Part 1'!$F$3:$CZ$3,1,ROW()-1))=TRIM($A48),INDEX('Part 1'!$F$386:$CZ$386,1,ROW()-1),"CHECK"))</f>
        <v>450</v>
      </c>
      <c r="E48" s="179">
        <f t="shared" si="0"/>
        <v>10</v>
      </c>
      <c r="F48" cm="1">
        <f t="array" ref="F48">IF($A48="","",IF(TRIM(INDEX('Part 1'!$F$3:$CZ$3,1,ROW()-1))=TRIM($A48),INDEX('Part 1'!$F$38:$CZ$38,1,ROW()-1),"CHECK"))</f>
        <v>975</v>
      </c>
      <c r="G48" s="54"/>
      <c r="H48" s="54"/>
      <c r="I48" s="55"/>
      <c r="J48" s="172" t="s">
        <v>264</v>
      </c>
      <c r="K48" s="174" t="s">
        <v>463</v>
      </c>
      <c r="L48" s="178">
        <v>54</v>
      </c>
      <c r="M48" s="178">
        <f t="array" ref="M48">IF($J48="","",IF(TRIM(INDEX('Part 1'!$CS$3:$EQ$3,1,ROW()-1))=TRIM($J48),INDEX('Part 1'!$CS$386:$EQ$386,1,ROW()-1),"CHECK"))</f>
        <v>54</v>
      </c>
      <c r="N48" s="179">
        <f t="shared" si="1"/>
        <v>0</v>
      </c>
      <c r="O48" cm="1">
        <f t="array" ref="O48">IF($J48="","",IF(TRIM(INDEX('Part 1'!$CS$3:$EQ$3,1,ROW()-1))=TRIM($J48),INDEX('Part 1'!$CS$38:$EQ$38,1,ROW()-1),"CHECK"))</f>
        <v>54</v>
      </c>
      <c r="P48" s="55"/>
      <c r="Q48" s="54"/>
      <c r="R48" s="54"/>
      <c r="S48" s="54"/>
      <c r="T48" s="54"/>
      <c r="U48" s="54"/>
      <c r="V48" s="54"/>
      <c r="W48" s="55"/>
      <c r="X48" s="54"/>
      <c r="Y48" s="54"/>
      <c r="Z48" s="54"/>
      <c r="AA48" s="54"/>
      <c r="AB48" s="54"/>
      <c r="AC48" s="54"/>
      <c r="AD48" s="55"/>
      <c r="AE48" s="54"/>
      <c r="AF48" s="54"/>
      <c r="AG48" s="54"/>
      <c r="AH48" s="54"/>
      <c r="AI48" s="54"/>
      <c r="AJ48" s="54"/>
      <c r="AK48" s="54"/>
      <c r="AL48" s="55"/>
      <c r="AM48" s="54"/>
      <c r="AN48" s="54"/>
      <c r="AO48" s="54"/>
      <c r="AP48" s="54"/>
      <c r="AQ48" s="54"/>
      <c r="AR48" s="54"/>
      <c r="AS48" s="55"/>
      <c r="AT48" s="54"/>
      <c r="AU48" s="54"/>
      <c r="AV48" s="54"/>
      <c r="AW48" s="54"/>
      <c r="AX48" s="54"/>
      <c r="AY48" s="54"/>
      <c r="AZ48" s="54"/>
      <c r="BA48" s="55"/>
      <c r="BB48" s="54"/>
      <c r="BC48" s="54"/>
      <c r="BD48" s="54"/>
      <c r="BE48" s="54"/>
      <c r="BF48" s="54"/>
      <c r="BG48" s="54"/>
      <c r="BH48" s="54"/>
      <c r="BI48" s="55"/>
      <c r="BJ48" s="54"/>
      <c r="BK48" s="54"/>
      <c r="BL48" s="54"/>
      <c r="BM48" s="54"/>
      <c r="BN48" s="54"/>
      <c r="BO48" s="54"/>
      <c r="BP48" s="54"/>
      <c r="BQ48" s="55"/>
      <c r="BR48" s="54"/>
      <c r="BS48" s="54"/>
      <c r="BT48" s="54"/>
      <c r="BU48" s="54"/>
      <c r="BV48" s="54"/>
      <c r="BW48" s="54"/>
      <c r="BX48" s="55"/>
      <c r="BY48" s="54"/>
      <c r="BZ48" s="54"/>
      <c r="CA48" s="54"/>
      <c r="CB48" s="54"/>
      <c r="CC48" s="54"/>
      <c r="CD48" s="54"/>
      <c r="CE48" s="55"/>
      <c r="CF48" s="54"/>
      <c r="CG48" s="54"/>
      <c r="CH48" s="54"/>
      <c r="CI48" s="54"/>
      <c r="CJ48" s="54"/>
      <c r="CK48" s="54"/>
      <c r="CL48" s="54"/>
    </row>
    <row r="49" spans="1:90" ht="15.75" customHeight="1" x14ac:dyDescent="0.25">
      <c r="A49" s="172" t="s">
        <v>174</v>
      </c>
      <c r="B49" s="174" t="s">
        <v>396</v>
      </c>
      <c r="C49" s="178">
        <v>450</v>
      </c>
      <c r="D49" s="178">
        <f t="array" ref="D49">IF($A49="","",IF(TRIM(INDEX('Part 1'!$F$3:$CZ$3,1,ROW()-1))=TRIM($A49),INDEX('Part 1'!$F$386:$CZ$386,1,ROW()-1),"CHECK"))</f>
        <v>450</v>
      </c>
      <c r="E49" s="179">
        <f t="shared" si="0"/>
        <v>0</v>
      </c>
      <c r="F49" cm="1">
        <f t="array" ref="F49">IF($A49="","",IF(TRIM(INDEX('Part 1'!$F$3:$CZ$3,1,ROW()-1))=TRIM($A49),INDEX('Part 1'!$F$38:$CZ$38,1,ROW()-1),"CHECK"))</f>
        <v>500</v>
      </c>
      <c r="G49" s="54"/>
      <c r="H49" s="54"/>
      <c r="I49" s="55"/>
      <c r="J49" s="172" t="s">
        <v>265</v>
      </c>
      <c r="K49" s="174" t="s">
        <v>464</v>
      </c>
      <c r="L49" s="178">
        <v>456</v>
      </c>
      <c r="M49" s="178">
        <f t="array" ref="M49">IF($J49="","",IF(TRIM(INDEX('Part 1'!$CS$3:$EQ$3,1,ROW()-1))=TRIM($J49),INDEX('Part 1'!$CS$386:$EQ$386,1,ROW()-1),"CHECK"))</f>
        <v>456</v>
      </c>
      <c r="N49" s="179">
        <f t="shared" si="1"/>
        <v>0</v>
      </c>
      <c r="O49" cm="1">
        <f t="array" ref="O49">IF($J49="","",IF(TRIM(INDEX('Part 1'!$CS$3:$EQ$3,1,ROW()-1))=TRIM($J49),INDEX('Part 1'!$CS$38:$EQ$38,1,ROW()-1),"CHECK"))</f>
        <v>456</v>
      </c>
      <c r="P49" s="55"/>
      <c r="Q49" s="54"/>
      <c r="R49" s="54"/>
      <c r="S49" s="54"/>
      <c r="T49" s="54"/>
      <c r="U49" s="54"/>
      <c r="V49" s="54"/>
      <c r="W49" s="55"/>
      <c r="X49" s="54"/>
      <c r="Y49" s="54"/>
      <c r="Z49" s="54"/>
      <c r="AA49" s="54"/>
      <c r="AB49" s="54"/>
      <c r="AC49" s="54"/>
      <c r="AD49" s="55"/>
      <c r="AE49" s="54"/>
      <c r="AF49" s="54"/>
      <c r="AG49" s="54"/>
      <c r="AH49" s="54"/>
      <c r="AI49" s="54"/>
      <c r="AJ49" s="54"/>
      <c r="AK49" s="54"/>
      <c r="AL49" s="55"/>
      <c r="AM49" s="54"/>
      <c r="AN49" s="54"/>
      <c r="AO49" s="54"/>
      <c r="AP49" s="54"/>
      <c r="AQ49" s="54"/>
      <c r="AR49" s="54"/>
      <c r="AS49" s="55"/>
      <c r="AT49" s="54"/>
      <c r="AU49" s="54"/>
      <c r="AV49" s="54"/>
      <c r="AW49" s="54"/>
      <c r="AX49" s="54"/>
      <c r="AY49" s="54"/>
      <c r="AZ49" s="54"/>
      <c r="BA49" s="55"/>
      <c r="BB49" s="54"/>
      <c r="BC49" s="54"/>
      <c r="BD49" s="54"/>
      <c r="BE49" s="54"/>
      <c r="BF49" s="54"/>
      <c r="BG49" s="54"/>
      <c r="BH49" s="54"/>
      <c r="BI49" s="55"/>
      <c r="BJ49" s="54"/>
      <c r="BK49" s="54"/>
      <c r="BL49" s="54"/>
      <c r="BM49" s="54"/>
      <c r="BN49" s="54"/>
      <c r="BO49" s="54"/>
      <c r="BP49" s="54"/>
      <c r="BQ49" s="55"/>
      <c r="BR49" s="54"/>
      <c r="BS49" s="54"/>
      <c r="BT49" s="54"/>
      <c r="BU49" s="54"/>
      <c r="BV49" s="54"/>
      <c r="BW49" s="54"/>
      <c r="BX49" s="55"/>
      <c r="BY49" s="54"/>
      <c r="BZ49" s="54"/>
      <c r="CA49" s="54"/>
      <c r="CB49" s="54"/>
      <c r="CC49" s="54"/>
      <c r="CD49" s="54"/>
      <c r="CE49" s="55"/>
      <c r="CF49" s="54"/>
      <c r="CG49" s="54"/>
      <c r="CH49" s="54"/>
      <c r="CI49" s="54"/>
      <c r="CJ49" s="54"/>
      <c r="CK49" s="54"/>
      <c r="CL49" s="54"/>
    </row>
    <row r="50" spans="1:90" ht="15.75" customHeight="1" x14ac:dyDescent="0.25">
      <c r="A50" s="172" t="s">
        <v>175</v>
      </c>
      <c r="B50" s="174" t="s">
        <v>397</v>
      </c>
      <c r="C50" s="178">
        <v>300</v>
      </c>
      <c r="D50" s="178">
        <f t="array" ref="D50">IF($A50="","",IF(TRIM(INDEX('Part 1'!$F$3:$CZ$3,1,ROW()-1))=TRIM($A50),INDEX('Part 1'!$F$386:$CZ$386,1,ROW()-1),"CHECK"))</f>
        <v>300</v>
      </c>
      <c r="E50" s="179">
        <f t="shared" si="0"/>
        <v>0</v>
      </c>
      <c r="F50" cm="1">
        <f t="array" ref="F50">IF($A50="","",IF(TRIM(INDEX('Part 1'!$F$3:$CZ$3,1,ROW()-1))=TRIM($A50),INDEX('Part 1'!$F$38:$CZ$38,1,ROW()-1),"CHECK"))</f>
        <v>300</v>
      </c>
      <c r="G50" s="54"/>
      <c r="H50" s="54"/>
      <c r="I50" s="55"/>
      <c r="J50" s="172" t="s">
        <v>266</v>
      </c>
      <c r="K50" s="174" t="s">
        <v>465</v>
      </c>
      <c r="L50" s="178">
        <v>48</v>
      </c>
      <c r="M50" s="178">
        <f t="array" ref="M50">IF($J50="","",IF(TRIM(INDEX('Part 1'!$CS$3:$EQ$3,1,ROW()-1))=TRIM($J50),INDEX('Part 1'!$CS$386:$EQ$386,1,ROW()-1),"CHECK"))</f>
        <v>48</v>
      </c>
      <c r="N50" s="179">
        <f t="shared" si="1"/>
        <v>0</v>
      </c>
      <c r="O50" cm="1">
        <f t="array" ref="O50">IF($J50="","",IF(TRIM(INDEX('Part 1'!$CS$3:$EQ$3,1,ROW()-1))=TRIM($J50),INDEX('Part 1'!$CS$38:$EQ$38,1,ROW()-1),"CHECK"))</f>
        <v>156</v>
      </c>
      <c r="P50" s="55"/>
      <c r="Q50" s="54"/>
      <c r="R50" s="54"/>
      <c r="S50" s="54"/>
      <c r="T50" s="54"/>
      <c r="U50" s="54"/>
      <c r="V50" s="54"/>
      <c r="W50" s="55"/>
      <c r="X50" s="54"/>
      <c r="Y50" s="54"/>
      <c r="Z50" s="54"/>
      <c r="AA50" s="54"/>
      <c r="AB50" s="54"/>
      <c r="AC50" s="54"/>
      <c r="AD50" s="55"/>
      <c r="AE50" s="54"/>
      <c r="AF50" s="54"/>
      <c r="AG50" s="54"/>
      <c r="AH50" s="54"/>
      <c r="AI50" s="54"/>
      <c r="AJ50" s="54"/>
      <c r="AK50" s="54"/>
      <c r="AL50" s="55"/>
      <c r="AM50" s="54"/>
      <c r="AN50" s="54"/>
      <c r="AO50" s="54"/>
      <c r="AP50" s="54"/>
      <c r="AQ50" s="54"/>
      <c r="AR50" s="54"/>
      <c r="AS50" s="55"/>
      <c r="AT50" s="54"/>
      <c r="AU50" s="54"/>
      <c r="AV50" s="54"/>
      <c r="AW50" s="54"/>
      <c r="AX50" s="54"/>
      <c r="AY50" s="54"/>
      <c r="AZ50" s="54"/>
      <c r="BA50" s="55"/>
      <c r="BB50" s="54"/>
      <c r="BC50" s="54"/>
      <c r="BD50" s="54"/>
      <c r="BE50" s="54"/>
      <c r="BF50" s="54"/>
      <c r="BG50" s="54"/>
      <c r="BH50" s="54"/>
      <c r="BI50" s="55"/>
      <c r="BJ50" s="54"/>
      <c r="BK50" s="54"/>
      <c r="BL50" s="54"/>
      <c r="BM50" s="54"/>
      <c r="BN50" s="54"/>
      <c r="BO50" s="54"/>
      <c r="BP50" s="54"/>
      <c r="BQ50" s="55"/>
      <c r="BR50" s="54"/>
      <c r="BS50" s="54"/>
      <c r="BT50" s="54"/>
      <c r="BU50" s="54"/>
      <c r="BV50" s="54"/>
      <c r="BW50" s="54"/>
      <c r="BX50" s="55"/>
      <c r="BY50" s="54"/>
      <c r="BZ50" s="54"/>
      <c r="CA50" s="54"/>
      <c r="CB50" s="54"/>
      <c r="CC50" s="54"/>
      <c r="CD50" s="54"/>
      <c r="CE50" s="55"/>
      <c r="CF50" s="54"/>
      <c r="CG50" s="54"/>
      <c r="CH50" s="54"/>
      <c r="CI50" s="54"/>
      <c r="CJ50" s="54"/>
      <c r="CK50" s="54"/>
      <c r="CL50" s="54"/>
    </row>
    <row r="51" spans="1:90" ht="15.75" customHeight="1" x14ac:dyDescent="0.25">
      <c r="A51" s="172" t="s">
        <v>176</v>
      </c>
      <c r="B51" s="174" t="s">
        <v>398</v>
      </c>
      <c r="C51" s="178">
        <v>59</v>
      </c>
      <c r="D51" s="178">
        <f t="array" ref="D51">IF($A51="","",IF(TRIM(INDEX('Part 1'!$F$3:$CZ$3,1,ROW()-1))=TRIM($A51),INDEX('Part 1'!$F$386:$CZ$386,1,ROW()-1),"CHECK"))</f>
        <v>59</v>
      </c>
      <c r="E51" s="179">
        <f t="shared" si="0"/>
        <v>0</v>
      </c>
      <c r="F51" cm="1">
        <f t="array" ref="F51">IF($A51="","",IF(TRIM(INDEX('Part 1'!$F$3:$CZ$3,1,ROW()-1))=TRIM($A51),INDEX('Part 1'!$F$38:$CZ$38,1,ROW()-1),"CHECK"))</f>
        <v>50</v>
      </c>
      <c r="G51" s="54"/>
      <c r="H51" s="54"/>
      <c r="I51" s="55"/>
      <c r="J51" s="172" t="s">
        <v>267</v>
      </c>
      <c r="K51" s="174" t="s">
        <v>466</v>
      </c>
      <c r="L51" s="178">
        <v>108</v>
      </c>
      <c r="M51" s="178">
        <f t="array" ref="M51">IF($J51="","",IF(TRIM(INDEX('Part 1'!$CS$3:$EQ$3,1,ROW()-1))=TRIM($J51),INDEX('Part 1'!$CS$386:$EQ$386,1,ROW()-1),"CHECK"))</f>
        <v>108</v>
      </c>
      <c r="N51" s="179">
        <f t="shared" si="1"/>
        <v>0</v>
      </c>
      <c r="O51" cm="1">
        <f t="array" ref="O51">IF($J51="","",IF(TRIM(INDEX('Part 1'!$CS$3:$EQ$3,1,ROW()-1))=TRIM($J51),INDEX('Part 1'!$CS$38:$EQ$38,1,ROW()-1),"CHECK"))</f>
        <v>108</v>
      </c>
      <c r="P51" s="55"/>
      <c r="Q51" s="54"/>
      <c r="R51" s="54"/>
      <c r="S51" s="54"/>
      <c r="T51" s="54"/>
      <c r="U51" s="54"/>
      <c r="V51" s="54"/>
      <c r="W51" s="55"/>
      <c r="X51" s="54"/>
      <c r="Y51" s="54"/>
      <c r="Z51" s="54"/>
      <c r="AA51" s="54"/>
      <c r="AB51" s="54"/>
      <c r="AC51" s="54"/>
      <c r="AD51" s="55"/>
      <c r="AE51" s="54"/>
      <c r="AF51" s="54"/>
      <c r="AG51" s="54"/>
      <c r="AH51" s="54"/>
      <c r="AI51" s="54"/>
      <c r="AJ51" s="54"/>
      <c r="AK51" s="54"/>
      <c r="AL51" s="55"/>
      <c r="AM51" s="54"/>
      <c r="AN51" s="54"/>
      <c r="AO51" s="54"/>
      <c r="AP51" s="54"/>
      <c r="AQ51" s="54"/>
      <c r="AR51" s="54"/>
      <c r="AS51" s="55"/>
      <c r="AT51" s="54"/>
      <c r="AU51" s="54"/>
      <c r="AV51" s="54"/>
      <c r="AW51" s="54"/>
      <c r="AX51" s="54"/>
      <c r="AY51" s="54"/>
      <c r="AZ51" s="54"/>
      <c r="BA51" s="55"/>
      <c r="BB51" s="54"/>
      <c r="BC51" s="54"/>
      <c r="BD51" s="54"/>
      <c r="BE51" s="54"/>
      <c r="BF51" s="54"/>
      <c r="BG51" s="54"/>
      <c r="BH51" s="54"/>
      <c r="BI51" s="55"/>
      <c r="BJ51" s="54"/>
      <c r="BK51" s="54"/>
      <c r="BL51" s="54"/>
      <c r="BM51" s="54"/>
      <c r="BN51" s="54"/>
      <c r="BO51" s="54"/>
      <c r="BP51" s="54"/>
      <c r="BQ51" s="55"/>
      <c r="BR51" s="54"/>
      <c r="BS51" s="54"/>
      <c r="BT51" s="54"/>
      <c r="BU51" s="54"/>
      <c r="BV51" s="54"/>
      <c r="BW51" s="54"/>
      <c r="BX51" s="55"/>
      <c r="BY51" s="54"/>
      <c r="BZ51" s="54"/>
      <c r="CA51" s="54"/>
      <c r="CB51" s="54"/>
      <c r="CC51" s="54"/>
      <c r="CD51" s="54"/>
      <c r="CE51" s="55"/>
      <c r="CF51" s="54"/>
      <c r="CG51" s="54"/>
      <c r="CH51" s="54"/>
      <c r="CI51" s="54"/>
      <c r="CJ51" s="54"/>
      <c r="CK51" s="54"/>
      <c r="CL51" s="54"/>
    </row>
    <row r="52" spans="1:90" ht="15.75" customHeight="1" x14ac:dyDescent="0.25">
      <c r="A52" s="172" t="s">
        <v>177</v>
      </c>
      <c r="B52" s="174" t="s">
        <v>399</v>
      </c>
      <c r="C52" s="178">
        <v>0</v>
      </c>
      <c r="D52" s="178">
        <f t="array" ref="D52">IF($A52="","",IF(TRIM(INDEX('Part 1'!$F$3:$CZ$3,1,ROW()-1))=TRIM($A52),INDEX('Part 1'!$F$386:$CZ$386,1,ROW()-1),"CHECK"))</f>
        <v>0</v>
      </c>
      <c r="E52" s="179">
        <f t="shared" si="0"/>
        <v>0</v>
      </c>
      <c r="F52" cm="1">
        <f t="array" ref="F52">IF($A52="","",IF(TRIM(INDEX('Part 1'!$F$3:$CZ$3,1,ROW()-1))=TRIM($A52),INDEX('Part 1'!$F$38:$CZ$38,1,ROW()-1),"CHECK"))</f>
        <v>0</v>
      </c>
      <c r="G52" s="54"/>
      <c r="H52" s="54"/>
      <c r="I52" s="55"/>
      <c r="J52" s="313" t="s">
        <v>268</v>
      </c>
      <c r="K52" s="314" t="s">
        <v>467</v>
      </c>
      <c r="L52" s="315">
        <v>14</v>
      </c>
      <c r="M52" s="315">
        <f t="array" ref="M52">IF($J52="","",IF(TRIM(INDEX('Part 1'!$CS$3:$EQ$3,1,ROW()-1))=TRIM($J52),INDEX('Part 1'!$CS$386:$EQ$386,1,ROW()-1),"CHECK"))</f>
        <v>12</v>
      </c>
      <c r="N52" s="605">
        <f t="shared" si="1"/>
        <v>2</v>
      </c>
      <c r="O52" cm="1">
        <f t="array" ref="O52">IF($J52="","",IF(TRIM(INDEX('Part 1'!$CS$3:$EQ$3,1,ROW()-1))=TRIM($J52),INDEX('Part 1'!$CS$38:$EQ$38,1,ROW()-1),"CHECK"))</f>
        <v>114</v>
      </c>
      <c r="P52" s="55"/>
      <c r="Q52" s="54"/>
      <c r="R52" s="54"/>
      <c r="S52" s="54"/>
      <c r="T52" s="54"/>
      <c r="U52" s="54"/>
      <c r="V52" s="54"/>
      <c r="W52" s="55"/>
      <c r="X52" s="54"/>
      <c r="Y52" s="54"/>
      <c r="Z52" s="54"/>
      <c r="AA52" s="54"/>
      <c r="AB52" s="54"/>
      <c r="AC52" s="54"/>
      <c r="AD52" s="55"/>
      <c r="AE52" s="54"/>
      <c r="AF52" s="54"/>
      <c r="AG52" s="54"/>
      <c r="AH52" s="54"/>
      <c r="AI52" s="54"/>
      <c r="AJ52" s="54"/>
      <c r="AK52" s="54"/>
      <c r="AL52" s="55"/>
      <c r="AM52" s="54"/>
      <c r="AN52" s="54"/>
      <c r="AO52" s="54"/>
      <c r="AP52" s="54"/>
      <c r="AQ52" s="54"/>
      <c r="AR52" s="54"/>
      <c r="AS52" s="55"/>
      <c r="AT52" s="54"/>
      <c r="AU52" s="54"/>
      <c r="AV52" s="54"/>
      <c r="AW52" s="54"/>
      <c r="AX52" s="54"/>
      <c r="AY52" s="54"/>
      <c r="AZ52" s="54"/>
      <c r="BA52" s="55"/>
      <c r="BB52" s="54"/>
      <c r="BC52" s="54"/>
      <c r="BD52" s="54"/>
      <c r="BE52" s="54"/>
      <c r="BF52" s="54"/>
      <c r="BG52" s="54"/>
      <c r="BH52" s="54"/>
      <c r="BI52" s="55"/>
      <c r="BJ52" s="54"/>
      <c r="BK52" s="54"/>
      <c r="BL52" s="54"/>
      <c r="BM52" s="54"/>
      <c r="BN52" s="54"/>
      <c r="BO52" s="54"/>
      <c r="BP52" s="54"/>
      <c r="BQ52" s="55"/>
      <c r="BR52" s="54"/>
      <c r="BS52" s="54"/>
      <c r="BT52" s="54"/>
      <c r="BU52" s="54"/>
      <c r="BV52" s="54"/>
      <c r="BW52" s="54"/>
      <c r="BX52" s="55"/>
      <c r="BY52" s="54"/>
      <c r="BZ52" s="54"/>
      <c r="CA52" s="54"/>
      <c r="CB52" s="54"/>
      <c r="CC52" s="54"/>
      <c r="CD52" s="54"/>
      <c r="CE52" s="55"/>
      <c r="CF52" s="54"/>
      <c r="CG52" s="54"/>
      <c r="CH52" s="54"/>
      <c r="CI52" s="54"/>
      <c r="CJ52" s="54"/>
      <c r="CK52" s="54"/>
      <c r="CL52" s="54"/>
    </row>
    <row r="53" spans="1:90" ht="15.75" customHeight="1" x14ac:dyDescent="0.25">
      <c r="A53" s="172" t="s">
        <v>178</v>
      </c>
      <c r="B53" s="174" t="s">
        <v>400</v>
      </c>
      <c r="C53" s="178">
        <v>30</v>
      </c>
      <c r="D53" s="178">
        <f t="array" ref="D53">IF($A53="","",IF(TRIM(INDEX('Part 1'!$F$3:$CZ$3,1,ROW()-1))=TRIM($A53),INDEX('Part 1'!$F$386:$CZ$386,1,ROW()-1),"CHECK"))</f>
        <v>30</v>
      </c>
      <c r="E53" s="179">
        <f t="shared" si="0"/>
        <v>0</v>
      </c>
      <c r="F53" cm="1">
        <f t="array" ref="F53">IF($A53="","",IF(TRIM(INDEX('Part 1'!$F$3:$CZ$3,1,ROW()-1))=TRIM($A53),INDEX('Part 1'!$F$38:$CZ$38,1,ROW()-1),"CHECK"))</f>
        <v>100</v>
      </c>
      <c r="G53" s="54"/>
      <c r="H53" s="54"/>
      <c r="I53" s="55"/>
      <c r="J53" s="54"/>
      <c r="K53" s="54"/>
      <c r="L53" s="54"/>
      <c r="M53" s="54"/>
      <c r="N53" s="54"/>
      <c r="O53" s="54"/>
      <c r="P53" s="55"/>
      <c r="Q53" s="54"/>
      <c r="R53" s="54"/>
      <c r="S53" s="54"/>
      <c r="T53" s="54"/>
      <c r="U53" s="54"/>
      <c r="V53" s="54"/>
      <c r="W53" s="55"/>
      <c r="X53" s="54"/>
      <c r="Y53" s="54"/>
      <c r="Z53" s="54"/>
      <c r="AA53" s="54"/>
      <c r="AB53" s="54"/>
      <c r="AC53" s="54"/>
      <c r="AD53" s="55"/>
      <c r="AE53" s="54"/>
      <c r="AF53" s="54"/>
      <c r="AG53" s="54"/>
      <c r="AH53" s="54"/>
      <c r="AI53" s="54"/>
      <c r="AJ53" s="54"/>
      <c r="AK53" s="54"/>
      <c r="AL53" s="55"/>
      <c r="AM53" s="54"/>
      <c r="AN53" s="54"/>
      <c r="AO53" s="54"/>
      <c r="AP53" s="54"/>
      <c r="AQ53" s="54"/>
      <c r="AR53" s="54"/>
      <c r="AS53" s="55"/>
      <c r="AT53" s="54"/>
      <c r="AU53" s="54"/>
      <c r="AV53" s="54"/>
      <c r="AW53" s="54"/>
      <c r="AX53" s="54"/>
      <c r="AY53" s="54"/>
      <c r="AZ53" s="54"/>
      <c r="BA53" s="55"/>
      <c r="BB53" s="54"/>
      <c r="BC53" s="54"/>
      <c r="BD53" s="54"/>
      <c r="BE53" s="54"/>
      <c r="BF53" s="54"/>
      <c r="BG53" s="54"/>
      <c r="BH53" s="54"/>
      <c r="BI53" s="55"/>
      <c r="BJ53" s="54"/>
      <c r="BK53" s="54"/>
      <c r="BL53" s="54"/>
      <c r="BM53" s="54"/>
      <c r="BN53" s="54"/>
      <c r="BO53" s="54"/>
      <c r="BP53" s="54"/>
      <c r="BQ53" s="55"/>
      <c r="BR53" s="54"/>
      <c r="BS53" s="54"/>
      <c r="BT53" s="54"/>
      <c r="BU53" s="54"/>
      <c r="BV53" s="54"/>
      <c r="BW53" s="54"/>
      <c r="BX53" s="55"/>
      <c r="BY53" s="54"/>
      <c r="BZ53" s="54"/>
      <c r="CA53" s="54"/>
      <c r="CB53" s="54"/>
      <c r="CC53" s="54"/>
      <c r="CD53" s="54"/>
      <c r="CE53" s="55"/>
      <c r="CF53" s="54"/>
      <c r="CG53" s="54"/>
      <c r="CH53" s="54"/>
      <c r="CI53" s="54"/>
      <c r="CJ53" s="54"/>
      <c r="CK53" s="54"/>
      <c r="CL53" s="54"/>
    </row>
    <row r="54" spans="1:90" ht="15.75" customHeight="1" x14ac:dyDescent="0.25">
      <c r="A54" s="172" t="s">
        <v>179</v>
      </c>
      <c r="B54" s="174" t="s">
        <v>401</v>
      </c>
      <c r="C54" s="178">
        <v>300</v>
      </c>
      <c r="D54" s="178">
        <f t="array" ref="D54">IF($A54="","",IF(TRIM(INDEX('Part 1'!$F$3:$CZ$3,1,ROW()-1))=TRIM($A54),INDEX('Part 1'!$F$386:$CZ$386,1,ROW()-1),"CHECK"))</f>
        <v>300</v>
      </c>
      <c r="E54" s="179">
        <f t="shared" si="0"/>
        <v>0</v>
      </c>
      <c r="F54" cm="1">
        <f t="array" ref="F54">IF($A54="","",IF(TRIM(INDEX('Part 1'!$F$3:$CZ$3,1,ROW()-1))=TRIM($A54),INDEX('Part 1'!$F$38:$CZ$38,1,ROW()-1),"CHECK"))</f>
        <v>300</v>
      </c>
      <c r="G54" s="54"/>
      <c r="H54" s="54"/>
      <c r="I54" s="55"/>
      <c r="J54" s="54"/>
      <c r="K54" s="54"/>
      <c r="L54" s="54"/>
      <c r="M54" s="54"/>
      <c r="N54" s="54"/>
      <c r="O54" s="54"/>
      <c r="P54" s="55"/>
      <c r="Q54" s="54"/>
      <c r="R54" s="54"/>
      <c r="S54" s="54"/>
      <c r="T54" s="54"/>
      <c r="U54" s="54"/>
      <c r="V54" s="54"/>
      <c r="W54" s="55"/>
      <c r="X54" s="54"/>
      <c r="Y54" s="54"/>
      <c r="Z54" s="54"/>
      <c r="AA54" s="54"/>
      <c r="AB54" s="54"/>
      <c r="AC54" s="54"/>
      <c r="AD54" s="55"/>
      <c r="AE54" s="54"/>
      <c r="AF54" s="54"/>
      <c r="AG54" s="54"/>
      <c r="AH54" s="54"/>
      <c r="AI54" s="54"/>
      <c r="AJ54" s="54"/>
      <c r="AK54" s="54"/>
      <c r="AL54" s="55"/>
      <c r="AM54" s="54"/>
      <c r="AN54" s="54"/>
      <c r="AO54" s="54"/>
      <c r="AP54" s="54"/>
      <c r="AQ54" s="54"/>
      <c r="AR54" s="54"/>
      <c r="AS54" s="55"/>
      <c r="AT54" s="54"/>
      <c r="AU54" s="54"/>
      <c r="AV54" s="54"/>
      <c r="AW54" s="54"/>
      <c r="AX54" s="54"/>
      <c r="AY54" s="54"/>
      <c r="AZ54" s="54"/>
      <c r="BA54" s="55"/>
      <c r="BB54" s="54"/>
      <c r="BC54" s="54"/>
      <c r="BD54" s="54"/>
      <c r="BE54" s="54"/>
      <c r="BF54" s="54"/>
      <c r="BG54" s="54"/>
      <c r="BH54" s="54"/>
      <c r="BI54" s="55"/>
      <c r="BJ54" s="54"/>
      <c r="BK54" s="54"/>
      <c r="BL54" s="54"/>
      <c r="BM54" s="54"/>
      <c r="BN54" s="54"/>
      <c r="BO54" s="54"/>
      <c r="BP54" s="54"/>
      <c r="BQ54" s="55"/>
      <c r="BR54" s="54"/>
      <c r="BS54" s="54"/>
      <c r="BT54" s="54"/>
      <c r="BU54" s="54"/>
      <c r="BV54" s="54"/>
      <c r="BW54" s="54"/>
      <c r="BX54" s="55"/>
      <c r="BY54" s="54"/>
      <c r="BZ54" s="54"/>
      <c r="CA54" s="54"/>
      <c r="CB54" s="54"/>
      <c r="CC54" s="54"/>
      <c r="CD54" s="54"/>
      <c r="CE54" s="55"/>
      <c r="CF54" s="54"/>
      <c r="CG54" s="54"/>
      <c r="CH54" s="54"/>
      <c r="CI54" s="54"/>
      <c r="CJ54" s="54"/>
      <c r="CK54" s="54"/>
      <c r="CL54" s="54"/>
    </row>
    <row r="55" spans="1:90" ht="15.75" customHeight="1" x14ac:dyDescent="0.25">
      <c r="A55" s="172" t="s">
        <v>180</v>
      </c>
      <c r="B55" s="174" t="s">
        <v>402</v>
      </c>
      <c r="C55" s="178">
        <v>0</v>
      </c>
      <c r="D55" s="178">
        <f t="array" ref="D55">IF($A55="","",IF(TRIM(INDEX('Part 1'!$F$3:$CZ$3,1,ROW()-1))=TRIM($A55),INDEX('Part 1'!$F$386:$CZ$386,1,ROW()-1),"CHECK"))</f>
        <v>0</v>
      </c>
      <c r="E55" s="179">
        <f t="shared" si="0"/>
        <v>0</v>
      </c>
      <c r="F55" cm="1">
        <f t="array" ref="F55">IF($A55="","",IF(TRIM(INDEX('Part 1'!$F$3:$CZ$3,1,ROW()-1))=TRIM($A55),INDEX('Part 1'!$F$38:$CZ$38,1,ROW()-1),"CHECK"))</f>
        <v>0</v>
      </c>
      <c r="G55" s="54"/>
      <c r="H55" s="54"/>
      <c r="I55" s="55"/>
      <c r="J55" s="54"/>
      <c r="K55" s="54"/>
      <c r="L55" s="54"/>
      <c r="M55" s="54"/>
      <c r="N55" s="54"/>
      <c r="O55" s="54"/>
      <c r="P55" s="55"/>
      <c r="Q55" s="54"/>
      <c r="R55" s="54"/>
      <c r="S55" s="54"/>
      <c r="T55" s="54"/>
      <c r="U55" s="54"/>
      <c r="V55" s="54"/>
      <c r="W55" s="55"/>
      <c r="X55" s="54"/>
      <c r="Y55" s="54"/>
      <c r="Z55" s="54"/>
      <c r="AA55" s="54"/>
      <c r="AB55" s="54"/>
      <c r="AC55" s="54"/>
      <c r="AD55" s="55"/>
      <c r="AE55" s="54"/>
      <c r="AF55" s="54"/>
      <c r="AG55" s="54"/>
      <c r="AH55" s="54"/>
      <c r="AI55" s="54"/>
      <c r="AJ55" s="54"/>
      <c r="AK55" s="54"/>
      <c r="AL55" s="55"/>
      <c r="AM55" s="54"/>
      <c r="AN55" s="54"/>
      <c r="AO55" s="54"/>
      <c r="AP55" s="54"/>
      <c r="AQ55" s="54"/>
      <c r="AR55" s="54"/>
      <c r="AS55" s="55"/>
      <c r="AT55" s="54"/>
      <c r="AU55" s="54"/>
      <c r="AV55" s="54"/>
      <c r="AW55" s="54"/>
      <c r="AX55" s="54"/>
      <c r="AY55" s="54"/>
      <c r="AZ55" s="54"/>
      <c r="BA55" s="55"/>
      <c r="BB55" s="54"/>
      <c r="BC55" s="54"/>
      <c r="BD55" s="54"/>
      <c r="BE55" s="54"/>
      <c r="BF55" s="54"/>
      <c r="BG55" s="54"/>
      <c r="BH55" s="54"/>
      <c r="BI55" s="55"/>
      <c r="BJ55" s="54"/>
      <c r="BK55" s="54"/>
      <c r="BL55" s="54"/>
      <c r="BM55" s="54"/>
      <c r="BN55" s="54"/>
      <c r="BO55" s="54"/>
      <c r="BP55" s="54"/>
      <c r="BQ55" s="55"/>
      <c r="BR55" s="54"/>
      <c r="BS55" s="54"/>
      <c r="BT55" s="54"/>
      <c r="BU55" s="54"/>
      <c r="BV55" s="54"/>
      <c r="BW55" s="54"/>
      <c r="BX55" s="55"/>
      <c r="BY55" s="54"/>
      <c r="BZ55" s="54"/>
      <c r="CA55" s="54"/>
      <c r="CB55" s="54"/>
      <c r="CC55" s="54"/>
      <c r="CD55" s="54"/>
      <c r="CE55" s="55"/>
      <c r="CF55" s="54"/>
      <c r="CG55" s="54"/>
      <c r="CH55" s="54"/>
      <c r="CI55" s="54"/>
      <c r="CJ55" s="54"/>
      <c r="CK55" s="54"/>
      <c r="CL55" s="54"/>
    </row>
    <row r="56" spans="1:90" ht="15.75" customHeight="1" x14ac:dyDescent="0.25">
      <c r="A56" s="172" t="s">
        <v>181</v>
      </c>
      <c r="B56" s="174" t="s">
        <v>403</v>
      </c>
      <c r="C56" s="178">
        <v>500</v>
      </c>
      <c r="D56" s="178">
        <f t="array" ref="D56">IF($A56="","",IF(TRIM(INDEX('Part 1'!$F$3:$CZ$3,1,ROW()-1))=TRIM($A56),INDEX('Part 1'!$F$386:$CZ$386,1,ROW()-1),"CHECK"))</f>
        <v>500</v>
      </c>
      <c r="E56" s="179">
        <f t="shared" si="0"/>
        <v>0</v>
      </c>
      <c r="F56" cm="1">
        <f t="array" ref="F56">IF($A56="","",IF(TRIM(INDEX('Part 1'!$F$3:$CZ$3,1,ROW()-1))=TRIM($A56),INDEX('Part 1'!$F$38:$CZ$38,1,ROW()-1),"CHECK"))</f>
        <v>500</v>
      </c>
      <c r="G56" s="54"/>
      <c r="H56" s="54"/>
      <c r="I56" s="55"/>
      <c r="J56" s="54"/>
      <c r="K56" s="54"/>
      <c r="L56" s="54"/>
      <c r="M56" s="54"/>
      <c r="N56" s="54"/>
      <c r="O56" s="54"/>
      <c r="P56" s="55"/>
      <c r="Q56" s="54"/>
      <c r="R56" s="54"/>
      <c r="S56" s="54"/>
      <c r="T56" s="54"/>
      <c r="U56" s="54"/>
      <c r="V56" s="54"/>
      <c r="W56" s="55"/>
      <c r="X56" s="54"/>
      <c r="Y56" s="54"/>
      <c r="Z56" s="54"/>
      <c r="AA56" s="54"/>
      <c r="AB56" s="54"/>
      <c r="AC56" s="54"/>
      <c r="AD56" s="55"/>
      <c r="AE56" s="54"/>
      <c r="AF56" s="54"/>
      <c r="AG56" s="54"/>
      <c r="AH56" s="54"/>
      <c r="AI56" s="54"/>
      <c r="AJ56" s="54"/>
      <c r="AK56" s="54"/>
      <c r="AL56" s="55"/>
      <c r="AM56" s="54"/>
      <c r="AN56" s="54"/>
      <c r="AO56" s="54"/>
      <c r="AP56" s="54"/>
      <c r="AQ56" s="54"/>
      <c r="AR56" s="54"/>
      <c r="AS56" s="55"/>
      <c r="AT56" s="54"/>
      <c r="AU56" s="54"/>
      <c r="AV56" s="54"/>
      <c r="AW56" s="54"/>
      <c r="AX56" s="54"/>
      <c r="AY56" s="54"/>
      <c r="AZ56" s="54"/>
      <c r="BA56" s="55"/>
      <c r="BB56" s="54"/>
      <c r="BC56" s="54"/>
      <c r="BD56" s="54"/>
      <c r="BE56" s="54"/>
      <c r="BF56" s="54"/>
      <c r="BG56" s="54"/>
      <c r="BH56" s="54"/>
      <c r="BI56" s="55"/>
      <c r="BJ56" s="54"/>
      <c r="BK56" s="54"/>
      <c r="BL56" s="54"/>
      <c r="BM56" s="54"/>
      <c r="BN56" s="54"/>
      <c r="BO56" s="54"/>
      <c r="BP56" s="54"/>
      <c r="BQ56" s="55"/>
      <c r="BR56" s="54"/>
      <c r="BS56" s="54"/>
      <c r="BT56" s="54"/>
      <c r="BU56" s="54"/>
      <c r="BV56" s="54"/>
      <c r="BW56" s="54"/>
      <c r="BX56" s="55"/>
      <c r="BY56" s="54"/>
      <c r="BZ56" s="54"/>
      <c r="CA56" s="54"/>
      <c r="CB56" s="54"/>
      <c r="CC56" s="54"/>
      <c r="CD56" s="54"/>
      <c r="CE56" s="55"/>
      <c r="CF56" s="54"/>
      <c r="CG56" s="54"/>
      <c r="CH56" s="54"/>
      <c r="CI56" s="54"/>
      <c r="CJ56" s="54"/>
      <c r="CK56" s="54"/>
      <c r="CL56" s="54"/>
    </row>
    <row r="57" spans="1:90" ht="15.75" customHeight="1" x14ac:dyDescent="0.25">
      <c r="A57" s="172" t="s">
        <v>182</v>
      </c>
      <c r="B57" s="174" t="s">
        <v>404</v>
      </c>
      <c r="C57" s="178">
        <v>20</v>
      </c>
      <c r="D57" s="178">
        <f t="array" ref="D57">IF($A57="","",IF(TRIM(INDEX('Part 1'!$F$3:$CZ$3,1,ROW()-1))=TRIM($A57),INDEX('Part 1'!$F$386:$CZ$386,1,ROW()-1),"CHECK"))</f>
        <v>20</v>
      </c>
      <c r="E57" s="179">
        <f t="shared" si="0"/>
        <v>0</v>
      </c>
      <c r="F57" cm="1">
        <f t="array" ref="F57">IF($A57="","",IF(TRIM(INDEX('Part 1'!$F$3:$CZ$3,1,ROW()-1))=TRIM($A57),INDEX('Part 1'!$F$38:$CZ$38,1,ROW()-1),"CHECK"))</f>
        <v>0</v>
      </c>
      <c r="G57" s="54"/>
      <c r="H57" s="54"/>
      <c r="I57" s="55"/>
      <c r="J57" s="54"/>
      <c r="K57" s="54"/>
      <c r="L57" s="54"/>
      <c r="M57" s="54"/>
      <c r="N57" s="54"/>
      <c r="O57" s="54"/>
      <c r="P57" s="55"/>
      <c r="Q57" s="54"/>
      <c r="R57" s="54"/>
      <c r="S57" s="54"/>
      <c r="T57" s="54"/>
      <c r="U57" s="54"/>
      <c r="V57" s="54"/>
      <c r="W57" s="55"/>
      <c r="X57" s="54"/>
      <c r="Y57" s="54"/>
      <c r="Z57" s="54"/>
      <c r="AA57" s="54"/>
      <c r="AB57" s="54"/>
      <c r="AC57" s="54"/>
      <c r="AD57" s="55"/>
      <c r="AE57" s="54"/>
      <c r="AF57" s="54"/>
      <c r="AG57" s="54"/>
      <c r="AH57" s="54"/>
      <c r="AI57" s="54"/>
      <c r="AJ57" s="54"/>
      <c r="AK57" s="54"/>
      <c r="AL57" s="55"/>
      <c r="AM57" s="54"/>
      <c r="AN57" s="54"/>
      <c r="AO57" s="54"/>
      <c r="AP57" s="54"/>
      <c r="AQ57" s="54"/>
      <c r="AR57" s="54"/>
      <c r="AS57" s="55"/>
      <c r="AT57" s="54"/>
      <c r="AU57" s="54"/>
      <c r="AV57" s="54"/>
      <c r="AW57" s="54"/>
      <c r="AX57" s="54"/>
      <c r="AY57" s="54"/>
      <c r="AZ57" s="54"/>
      <c r="BA57" s="55"/>
      <c r="BB57" s="54"/>
      <c r="BC57" s="54"/>
      <c r="BD57" s="54"/>
      <c r="BE57" s="54"/>
      <c r="BF57" s="54"/>
      <c r="BG57" s="54"/>
      <c r="BH57" s="54"/>
      <c r="BI57" s="55"/>
      <c r="BJ57" s="54"/>
      <c r="BK57" s="54"/>
      <c r="BL57" s="54"/>
      <c r="BM57" s="54"/>
      <c r="BN57" s="54"/>
      <c r="BO57" s="54"/>
      <c r="BP57" s="54"/>
      <c r="BQ57" s="55"/>
      <c r="BR57" s="54"/>
      <c r="BS57" s="54"/>
      <c r="BT57" s="54"/>
      <c r="BU57" s="54"/>
      <c r="BV57" s="54"/>
      <c r="BW57" s="54"/>
      <c r="BX57" s="55"/>
      <c r="BY57" s="54"/>
      <c r="BZ57" s="54"/>
      <c r="CA57" s="54"/>
      <c r="CB57" s="54"/>
      <c r="CC57" s="54"/>
      <c r="CD57" s="54"/>
      <c r="CE57" s="55"/>
      <c r="CF57" s="54"/>
      <c r="CG57" s="54"/>
      <c r="CH57" s="54"/>
      <c r="CI57" s="54"/>
      <c r="CJ57" s="54"/>
      <c r="CK57" s="54"/>
      <c r="CL57" s="54"/>
    </row>
    <row r="58" spans="1:90" ht="15.75" customHeight="1" x14ac:dyDescent="0.25">
      <c r="A58" s="172" t="s">
        <v>183</v>
      </c>
      <c r="B58" s="174" t="s">
        <v>405</v>
      </c>
      <c r="C58" s="178">
        <v>91</v>
      </c>
      <c r="D58" s="178">
        <f t="array" ref="D58">IF($A58="","",IF(TRIM(INDEX('Part 1'!$F$3:$CZ$3,1,ROW()-1))=TRIM($A58),INDEX('Part 1'!$F$386:$CZ$386,1,ROW()-1),"CHECK"))</f>
        <v>90</v>
      </c>
      <c r="E58" s="179">
        <f t="shared" si="0"/>
        <v>1</v>
      </c>
      <c r="F58" cm="1">
        <f t="array" ref="F58">IF($A58="","",IF(TRIM(INDEX('Part 1'!$F$3:$CZ$3,1,ROW()-1))=TRIM($A58),INDEX('Part 1'!$F$38:$CZ$38,1,ROW()-1),"CHECK"))</f>
        <v>100</v>
      </c>
      <c r="G58" s="54"/>
      <c r="H58" s="54"/>
      <c r="I58" s="55"/>
      <c r="J58" s="54"/>
      <c r="K58" s="54"/>
      <c r="L58" s="54"/>
      <c r="M58" s="54"/>
      <c r="N58" s="54"/>
      <c r="O58" s="54"/>
      <c r="P58" s="55"/>
      <c r="Q58" s="54"/>
      <c r="R58" s="54"/>
      <c r="S58" s="54"/>
      <c r="T58" s="54"/>
      <c r="U58" s="54"/>
      <c r="V58" s="54"/>
      <c r="W58" s="55"/>
      <c r="X58" s="54"/>
      <c r="Y58" s="54"/>
      <c r="Z58" s="54"/>
      <c r="AA58" s="54"/>
      <c r="AB58" s="54"/>
      <c r="AC58" s="54"/>
      <c r="AD58" s="55"/>
      <c r="AE58" s="54"/>
      <c r="AF58" s="54"/>
      <c r="AG58" s="54"/>
      <c r="AH58" s="54"/>
      <c r="AI58" s="54"/>
      <c r="AJ58" s="54"/>
      <c r="AK58" s="54"/>
      <c r="AL58" s="55"/>
      <c r="AM58" s="54"/>
      <c r="AN58" s="54"/>
      <c r="AO58" s="54"/>
      <c r="AP58" s="54"/>
      <c r="AQ58" s="54"/>
      <c r="AR58" s="54"/>
      <c r="AS58" s="55"/>
      <c r="AT58" s="54"/>
      <c r="AU58" s="54"/>
      <c r="AV58" s="54"/>
      <c r="AW58" s="54"/>
      <c r="AX58" s="54"/>
      <c r="AY58" s="54"/>
      <c r="AZ58" s="54"/>
      <c r="BA58" s="55"/>
      <c r="BB58" s="54"/>
      <c r="BC58" s="54"/>
      <c r="BD58" s="54"/>
      <c r="BE58" s="54"/>
      <c r="BF58" s="54"/>
      <c r="BG58" s="54"/>
      <c r="BH58" s="54"/>
      <c r="BI58" s="55"/>
      <c r="BJ58" s="54"/>
      <c r="BK58" s="54"/>
      <c r="BL58" s="54"/>
      <c r="BM58" s="54"/>
      <c r="BN58" s="54"/>
      <c r="BO58" s="54"/>
      <c r="BP58" s="54"/>
      <c r="BQ58" s="55"/>
      <c r="BR58" s="54"/>
      <c r="BS58" s="54"/>
      <c r="BT58" s="54"/>
      <c r="BU58" s="54"/>
      <c r="BV58" s="54"/>
      <c r="BW58" s="54"/>
      <c r="BX58" s="55"/>
      <c r="BY58" s="54"/>
      <c r="BZ58" s="54"/>
      <c r="CA58" s="54"/>
      <c r="CB58" s="54"/>
      <c r="CC58" s="54"/>
      <c r="CD58" s="54"/>
      <c r="CE58" s="55"/>
      <c r="CF58" s="54"/>
      <c r="CG58" s="54"/>
      <c r="CH58" s="54"/>
      <c r="CI58" s="54"/>
      <c r="CJ58" s="54"/>
      <c r="CK58" s="54"/>
      <c r="CL58" s="54"/>
    </row>
    <row r="59" spans="1:90" ht="15.75" customHeight="1" x14ac:dyDescent="0.25">
      <c r="A59" s="172" t="s">
        <v>184</v>
      </c>
      <c r="B59" s="174" t="s">
        <v>406</v>
      </c>
      <c r="C59" s="178">
        <v>80</v>
      </c>
      <c r="D59" s="178">
        <f t="array" ref="D59">IF($A59="","",IF(TRIM(INDEX('Part 1'!$F$3:$CZ$3,1,ROW()-1))=TRIM($A59),INDEX('Part 1'!$F$386:$CZ$386,1,ROW()-1),"CHECK"))</f>
        <v>80</v>
      </c>
      <c r="E59" s="179">
        <f t="shared" si="0"/>
        <v>0</v>
      </c>
      <c r="F59" cm="1">
        <f t="array" ref="F59">IF($A59="","",IF(TRIM(INDEX('Part 1'!$F$3:$CZ$3,1,ROW()-1))=TRIM($A59),INDEX('Part 1'!$F$38:$CZ$38,1,ROW()-1),"CHECK"))</f>
        <v>100</v>
      </c>
      <c r="G59" s="54"/>
      <c r="H59" s="54"/>
      <c r="I59" s="55"/>
      <c r="J59" s="54"/>
      <c r="K59" s="54"/>
      <c r="L59" s="54"/>
      <c r="M59" s="54"/>
      <c r="N59" s="54"/>
      <c r="O59" s="54"/>
      <c r="P59" s="55"/>
      <c r="Q59" s="54"/>
      <c r="R59" s="54"/>
      <c r="S59" s="54"/>
      <c r="T59" s="54"/>
      <c r="U59" s="54"/>
      <c r="V59" s="54"/>
      <c r="W59" s="55"/>
      <c r="X59" s="54"/>
      <c r="Y59" s="54"/>
      <c r="Z59" s="54"/>
      <c r="AA59" s="54"/>
      <c r="AB59" s="54"/>
      <c r="AC59" s="54"/>
      <c r="AD59" s="55"/>
      <c r="AE59" s="54"/>
      <c r="AF59" s="54"/>
      <c r="AG59" s="54"/>
      <c r="AH59" s="54"/>
      <c r="AI59" s="54"/>
      <c r="AJ59" s="54"/>
      <c r="AK59" s="54"/>
      <c r="AL59" s="55"/>
      <c r="AM59" s="54"/>
      <c r="AN59" s="54"/>
      <c r="AO59" s="54"/>
      <c r="AP59" s="54"/>
      <c r="AQ59" s="54"/>
      <c r="AR59" s="54"/>
      <c r="AS59" s="55"/>
      <c r="AT59" s="54"/>
      <c r="AU59" s="54"/>
      <c r="AV59" s="54"/>
      <c r="AW59" s="54"/>
      <c r="AX59" s="54"/>
      <c r="AY59" s="54"/>
      <c r="AZ59" s="54"/>
      <c r="BA59" s="55"/>
      <c r="BB59" s="54"/>
      <c r="BC59" s="54"/>
      <c r="BD59" s="54"/>
      <c r="BE59" s="54"/>
      <c r="BF59" s="54"/>
      <c r="BG59" s="54"/>
      <c r="BH59" s="54"/>
      <c r="BI59" s="55"/>
      <c r="BJ59" s="54"/>
      <c r="BK59" s="54"/>
      <c r="BL59" s="54"/>
      <c r="BM59" s="54"/>
      <c r="BN59" s="54"/>
      <c r="BO59" s="54"/>
      <c r="BP59" s="54"/>
      <c r="BQ59" s="55"/>
      <c r="BR59" s="54"/>
      <c r="BS59" s="54"/>
      <c r="BT59" s="54"/>
      <c r="BU59" s="54"/>
      <c r="BV59" s="54"/>
      <c r="BW59" s="54"/>
      <c r="BX59" s="55"/>
      <c r="BY59" s="54"/>
      <c r="BZ59" s="54"/>
      <c r="CA59" s="54"/>
      <c r="CB59" s="54"/>
      <c r="CC59" s="54"/>
      <c r="CD59" s="54"/>
      <c r="CE59" s="55"/>
      <c r="CF59" s="54"/>
      <c r="CG59" s="54"/>
      <c r="CH59" s="54"/>
      <c r="CI59" s="54"/>
      <c r="CJ59" s="54"/>
      <c r="CK59" s="54"/>
      <c r="CL59" s="54"/>
    </row>
    <row r="60" spans="1:90" ht="15.75" customHeight="1" x14ac:dyDescent="0.25">
      <c r="A60" s="172" t="s">
        <v>185</v>
      </c>
      <c r="B60" s="174" t="s">
        <v>407</v>
      </c>
      <c r="C60" s="178">
        <v>1000</v>
      </c>
      <c r="D60" s="178">
        <f t="array" ref="D60">IF($A60="","",IF(TRIM(INDEX('Part 1'!$F$3:$CZ$3,1,ROW()-1))=TRIM($A60),INDEX('Part 1'!$F$386:$CZ$386,1,ROW()-1),"CHECK"))</f>
        <v>1000</v>
      </c>
      <c r="E60" s="179">
        <f t="shared" si="0"/>
        <v>0</v>
      </c>
      <c r="F60" cm="1">
        <f t="array" ref="F60">IF($A60="","",IF(TRIM(INDEX('Part 1'!$F$3:$CZ$3,1,ROW()-1))=TRIM($A60),INDEX('Part 1'!$F$38:$CZ$38,1,ROW()-1),"CHECK"))</f>
        <v>1000</v>
      </c>
      <c r="G60" s="54"/>
      <c r="H60" s="54"/>
      <c r="I60" s="55"/>
      <c r="J60" s="54"/>
      <c r="K60" s="54"/>
      <c r="L60" s="54"/>
      <c r="M60" s="54"/>
      <c r="N60" s="54"/>
      <c r="O60" s="54"/>
      <c r="P60" s="55"/>
      <c r="Q60" s="54"/>
      <c r="R60" s="54"/>
      <c r="S60" s="54"/>
      <c r="T60" s="54"/>
      <c r="U60" s="54"/>
      <c r="V60" s="54"/>
      <c r="W60" s="55"/>
      <c r="X60" s="54"/>
      <c r="Y60" s="54"/>
      <c r="Z60" s="54"/>
      <c r="AA60" s="54"/>
      <c r="AB60" s="54"/>
      <c r="AC60" s="54"/>
      <c r="AD60" s="55"/>
      <c r="AE60" s="54"/>
      <c r="AF60" s="54"/>
      <c r="AG60" s="54"/>
      <c r="AH60" s="54"/>
      <c r="AI60" s="54"/>
      <c r="AJ60" s="54"/>
      <c r="AK60" s="54"/>
      <c r="AL60" s="55"/>
      <c r="AM60" s="54"/>
      <c r="AN60" s="54"/>
      <c r="AO60" s="54"/>
      <c r="AP60" s="54"/>
      <c r="AQ60" s="54"/>
      <c r="AR60" s="54"/>
      <c r="AS60" s="55"/>
      <c r="AT60" s="54"/>
      <c r="AU60" s="54"/>
      <c r="AV60" s="54"/>
      <c r="AW60" s="54"/>
      <c r="AX60" s="54"/>
      <c r="AY60" s="54"/>
      <c r="AZ60" s="54"/>
      <c r="BA60" s="55"/>
      <c r="BB60" s="54"/>
      <c r="BC60" s="54"/>
      <c r="BD60" s="54"/>
      <c r="BE60" s="54"/>
      <c r="BF60" s="54"/>
      <c r="BG60" s="54"/>
      <c r="BH60" s="54"/>
      <c r="BI60" s="55"/>
      <c r="BJ60" s="54"/>
      <c r="BK60" s="54"/>
      <c r="BL60" s="54"/>
      <c r="BM60" s="54"/>
      <c r="BN60" s="54"/>
      <c r="BO60" s="54"/>
      <c r="BP60" s="54"/>
      <c r="BQ60" s="55"/>
      <c r="BR60" s="54"/>
      <c r="BS60" s="54"/>
      <c r="BT60" s="54"/>
      <c r="BU60" s="54"/>
      <c r="BV60" s="54"/>
      <c r="BW60" s="54"/>
      <c r="BX60" s="55"/>
      <c r="BY60" s="54"/>
      <c r="BZ60" s="54"/>
      <c r="CA60" s="54"/>
      <c r="CB60" s="54"/>
      <c r="CC60" s="54"/>
      <c r="CD60" s="54"/>
      <c r="CE60" s="55"/>
      <c r="CF60" s="54"/>
      <c r="CG60" s="54"/>
      <c r="CH60" s="54"/>
      <c r="CI60" s="54"/>
      <c r="CJ60" s="54"/>
      <c r="CK60" s="54"/>
      <c r="CL60" s="54"/>
    </row>
    <row r="61" spans="1:90" ht="15.75" customHeight="1" x14ac:dyDescent="0.25">
      <c r="A61" s="172" t="s">
        <v>1933</v>
      </c>
      <c r="B61" s="174" t="s">
        <v>408</v>
      </c>
      <c r="C61" s="178">
        <v>449.35</v>
      </c>
      <c r="D61" s="178">
        <f t="array" ref="D61">IF($A61="","",IF(TRIM(INDEX('Part 1'!$F$3:$CZ$3,1,ROW()-1))=TRIM($A61),INDEX('Part 1'!$F$386:$CZ$386,1,ROW()-1),"CHECK"))</f>
        <v>430</v>
      </c>
      <c r="E61" s="179">
        <f t="shared" si="0"/>
        <v>19.350000000000023</v>
      </c>
      <c r="F61" cm="1">
        <f t="array" ref="F61">IF($A61="","",IF(TRIM(INDEX('Part 1'!$F$3:$CZ$3,1,ROW()-1))=TRIM($A61),INDEX('Part 1'!$F$38:$CZ$38,1,ROW()-1),"CHECK"))</f>
        <v>1092</v>
      </c>
      <c r="G61" s="54"/>
      <c r="H61" s="54"/>
      <c r="I61" s="55"/>
      <c r="J61" s="54"/>
      <c r="K61" s="54"/>
      <c r="L61" s="54"/>
      <c r="M61" s="54"/>
      <c r="N61" s="54"/>
      <c r="O61" s="54"/>
      <c r="P61" s="55"/>
      <c r="Q61" s="54"/>
      <c r="R61" s="54"/>
      <c r="S61" s="54"/>
      <c r="T61" s="54"/>
      <c r="U61" s="54"/>
      <c r="V61" s="54"/>
      <c r="W61" s="55"/>
      <c r="X61" s="54"/>
      <c r="Y61" s="54"/>
      <c r="Z61" s="54"/>
      <c r="AA61" s="54"/>
      <c r="AB61" s="54"/>
      <c r="AC61" s="54"/>
      <c r="AD61" s="55"/>
      <c r="AE61" s="54"/>
      <c r="AF61" s="54"/>
      <c r="AG61" s="54"/>
      <c r="AH61" s="54"/>
      <c r="AI61" s="54"/>
      <c r="AJ61" s="54"/>
      <c r="AK61" s="54"/>
      <c r="AL61" s="55"/>
      <c r="AM61" s="54"/>
      <c r="AN61" s="54"/>
      <c r="AO61" s="54"/>
      <c r="AP61" s="54"/>
      <c r="AQ61" s="54"/>
      <c r="AR61" s="54"/>
      <c r="AS61" s="55"/>
      <c r="AT61" s="54"/>
      <c r="AU61" s="54"/>
      <c r="AV61" s="54"/>
      <c r="AW61" s="54"/>
      <c r="AX61" s="54"/>
      <c r="AY61" s="54"/>
      <c r="AZ61" s="54"/>
      <c r="BA61" s="55"/>
      <c r="BB61" s="54"/>
      <c r="BC61" s="54"/>
      <c r="BD61" s="54"/>
      <c r="BE61" s="54"/>
      <c r="BF61" s="54"/>
      <c r="BG61" s="54"/>
      <c r="BH61" s="54"/>
      <c r="BI61" s="55"/>
      <c r="BJ61" s="54"/>
      <c r="BK61" s="54"/>
      <c r="BL61" s="54"/>
      <c r="BM61" s="54"/>
      <c r="BN61" s="54"/>
      <c r="BO61" s="54"/>
      <c r="BP61" s="54"/>
      <c r="BQ61" s="55"/>
      <c r="BR61" s="54"/>
      <c r="BS61" s="54"/>
      <c r="BT61" s="54"/>
      <c r="BU61" s="54"/>
      <c r="BV61" s="54"/>
      <c r="BW61" s="54"/>
      <c r="BX61" s="55"/>
      <c r="BY61" s="54"/>
      <c r="BZ61" s="54"/>
      <c r="CA61" s="54"/>
      <c r="CB61" s="54"/>
      <c r="CC61" s="54"/>
      <c r="CD61" s="54"/>
      <c r="CE61" s="55"/>
      <c r="CF61" s="54"/>
      <c r="CG61" s="54"/>
      <c r="CH61" s="54"/>
      <c r="CI61" s="54"/>
      <c r="CJ61" s="54"/>
      <c r="CK61" s="54"/>
      <c r="CL61" s="54"/>
    </row>
    <row r="62" spans="1:90" ht="15.75" customHeight="1" x14ac:dyDescent="0.25">
      <c r="A62" s="172" t="s">
        <v>187</v>
      </c>
      <c r="B62" s="174" t="s">
        <v>409</v>
      </c>
      <c r="C62" s="178">
        <v>40</v>
      </c>
      <c r="D62" s="178">
        <f t="array" ref="D62">IF($A62="","",IF(TRIM(INDEX('Part 1'!$F$3:$CZ$3,1,ROW()-1))=TRIM($A62),INDEX('Part 1'!$F$386:$CZ$386,1,ROW()-1),"CHECK"))</f>
        <v>40</v>
      </c>
      <c r="E62" s="179">
        <f t="shared" si="0"/>
        <v>0</v>
      </c>
      <c r="F62" cm="1">
        <f t="array" ref="F62">IF($A62="","",IF(TRIM(INDEX('Part 1'!$F$3:$CZ$3,1,ROW()-1))=TRIM($A62),INDEX('Part 1'!$F$38:$CZ$38,1,ROW()-1),"CHECK"))</f>
        <v>50</v>
      </c>
      <c r="G62" s="54"/>
      <c r="H62" s="54"/>
      <c r="I62" s="55"/>
      <c r="J62" s="54"/>
      <c r="K62" s="54"/>
      <c r="L62" s="54"/>
      <c r="M62" s="54"/>
      <c r="N62" s="54"/>
      <c r="O62" s="54"/>
      <c r="P62" s="55"/>
      <c r="Q62" s="54"/>
      <c r="R62" s="54"/>
      <c r="S62" s="54"/>
      <c r="T62" s="54"/>
      <c r="U62" s="54"/>
      <c r="V62" s="54"/>
      <c r="W62" s="55"/>
      <c r="X62" s="54"/>
      <c r="Y62" s="54"/>
      <c r="Z62" s="54"/>
      <c r="AA62" s="54"/>
      <c r="AB62" s="54"/>
      <c r="AC62" s="54"/>
      <c r="AD62" s="55"/>
      <c r="AE62" s="54"/>
      <c r="AF62" s="54"/>
      <c r="AG62" s="54"/>
      <c r="AH62" s="54"/>
      <c r="AI62" s="54"/>
      <c r="AJ62" s="54"/>
      <c r="AK62" s="54"/>
      <c r="AL62" s="55"/>
      <c r="AM62" s="54"/>
      <c r="AN62" s="54"/>
      <c r="AO62" s="54"/>
      <c r="AP62" s="54"/>
      <c r="AQ62" s="54"/>
      <c r="AR62" s="54"/>
      <c r="AS62" s="55"/>
      <c r="AT62" s="54"/>
      <c r="AU62" s="54"/>
      <c r="AV62" s="54"/>
      <c r="AW62" s="54"/>
      <c r="AX62" s="54"/>
      <c r="AY62" s="54"/>
      <c r="AZ62" s="54"/>
      <c r="BA62" s="55"/>
      <c r="BB62" s="54"/>
      <c r="BC62" s="54"/>
      <c r="BD62" s="54"/>
      <c r="BE62" s="54"/>
      <c r="BF62" s="54"/>
      <c r="BG62" s="54"/>
      <c r="BH62" s="54"/>
      <c r="BI62" s="55"/>
      <c r="BJ62" s="54"/>
      <c r="BK62" s="54"/>
      <c r="BL62" s="54"/>
      <c r="BM62" s="54"/>
      <c r="BN62" s="54"/>
      <c r="BO62" s="54"/>
      <c r="BP62" s="54"/>
      <c r="BQ62" s="55"/>
      <c r="BR62" s="54"/>
      <c r="BS62" s="54"/>
      <c r="BT62" s="54"/>
      <c r="BU62" s="54"/>
      <c r="BV62" s="54"/>
      <c r="BW62" s="54"/>
      <c r="BX62" s="55"/>
      <c r="BY62" s="54"/>
      <c r="BZ62" s="54"/>
      <c r="CA62" s="54"/>
      <c r="CB62" s="54"/>
      <c r="CC62" s="54"/>
      <c r="CD62" s="54"/>
      <c r="CE62" s="55"/>
      <c r="CF62" s="54"/>
      <c r="CG62" s="54"/>
      <c r="CH62" s="54"/>
      <c r="CI62" s="54"/>
      <c r="CJ62" s="54"/>
      <c r="CK62" s="54"/>
      <c r="CL62" s="54"/>
    </row>
    <row r="63" spans="1:90" ht="15.75" customHeight="1" x14ac:dyDescent="0.25">
      <c r="A63" s="172" t="s">
        <v>188</v>
      </c>
      <c r="B63" s="174" t="s">
        <v>755</v>
      </c>
      <c r="C63" s="178">
        <v>95</v>
      </c>
      <c r="D63" s="178">
        <f t="array" ref="D63">IF($A63="","",IF(TRIM(INDEX('Part 1'!$F$3:$CZ$3,1,ROW()-1))=TRIM($A63),INDEX('Part 1'!$F$386:$CZ$386,1,ROW()-1),"CHECK"))</f>
        <v>95</v>
      </c>
      <c r="E63" s="179">
        <f t="shared" si="0"/>
        <v>0</v>
      </c>
      <c r="F63" cm="1">
        <f t="array" ref="F63">IF($A63="","",IF(TRIM(INDEX('Part 1'!$F$3:$CZ$3,1,ROW()-1))=TRIM($A63),INDEX('Part 1'!$F$38:$CZ$38,1,ROW()-1),"CHECK"))</f>
        <v>110</v>
      </c>
      <c r="G63" s="54"/>
      <c r="H63" s="54"/>
      <c r="I63" s="55"/>
      <c r="J63" s="54"/>
      <c r="K63" s="54"/>
      <c r="L63" s="54"/>
      <c r="M63" s="54"/>
      <c r="N63" s="54"/>
      <c r="O63" s="54"/>
      <c r="P63" s="55"/>
      <c r="Q63" s="54"/>
      <c r="R63" s="54"/>
      <c r="S63" s="54"/>
      <c r="T63" s="54"/>
      <c r="U63" s="54"/>
      <c r="V63" s="54"/>
      <c r="W63" s="55"/>
      <c r="X63" s="54"/>
      <c r="Y63" s="54"/>
      <c r="Z63" s="54"/>
      <c r="AA63" s="54"/>
      <c r="AB63" s="54"/>
      <c r="AC63" s="54"/>
      <c r="AD63" s="55"/>
      <c r="AE63" s="54"/>
      <c r="AF63" s="54"/>
      <c r="AG63" s="54"/>
      <c r="AH63" s="54"/>
      <c r="AI63" s="54"/>
      <c r="AJ63" s="54"/>
      <c r="AK63" s="54"/>
      <c r="AL63" s="55"/>
      <c r="AM63" s="54"/>
      <c r="AN63" s="54"/>
      <c r="AO63" s="54"/>
      <c r="AP63" s="54"/>
      <c r="AQ63" s="54"/>
      <c r="AR63" s="54"/>
      <c r="AS63" s="55"/>
      <c r="AT63" s="54"/>
      <c r="AU63" s="54"/>
      <c r="AV63" s="54"/>
      <c r="AW63" s="54"/>
      <c r="AX63" s="54"/>
      <c r="AY63" s="54"/>
      <c r="AZ63" s="54"/>
      <c r="BA63" s="55"/>
      <c r="BB63" s="54"/>
      <c r="BC63" s="54"/>
      <c r="BD63" s="54"/>
      <c r="BE63" s="54"/>
      <c r="BF63" s="54"/>
      <c r="BG63" s="54"/>
      <c r="BH63" s="54"/>
      <c r="BI63" s="55"/>
      <c r="BJ63" s="54"/>
      <c r="BK63" s="54"/>
      <c r="BL63" s="54"/>
      <c r="BM63" s="54"/>
      <c r="BN63" s="54"/>
      <c r="BO63" s="54"/>
      <c r="BP63" s="54"/>
      <c r="BQ63" s="55"/>
      <c r="BR63" s="54"/>
      <c r="BS63" s="54"/>
      <c r="BT63" s="54"/>
      <c r="BU63" s="54"/>
      <c r="BV63" s="54"/>
      <c r="BW63" s="54"/>
      <c r="BX63" s="55"/>
      <c r="BY63" s="54"/>
      <c r="BZ63" s="54"/>
      <c r="CA63" s="54"/>
      <c r="CB63" s="54"/>
      <c r="CC63" s="54"/>
      <c r="CD63" s="54"/>
      <c r="CE63" s="55"/>
      <c r="CF63" s="54"/>
      <c r="CG63" s="54"/>
      <c r="CH63" s="54"/>
      <c r="CI63" s="54"/>
      <c r="CJ63" s="54"/>
      <c r="CK63" s="54"/>
      <c r="CL63" s="54"/>
    </row>
    <row r="64" spans="1:90" ht="15.75" customHeight="1" x14ac:dyDescent="0.25">
      <c r="A64" s="172" t="s">
        <v>189</v>
      </c>
      <c r="B64" s="174" t="s">
        <v>1768</v>
      </c>
      <c r="C64" s="178">
        <v>135</v>
      </c>
      <c r="D64" s="178">
        <f t="array" ref="D64">IF($A64="","",IF(TRIM(INDEX('Part 1'!$F$3:$CZ$3,1,ROW()-1))=TRIM($A64),INDEX('Part 1'!$F$386:$CZ$386,1,ROW()-1),"CHECK"))</f>
        <v>135</v>
      </c>
      <c r="E64" s="179">
        <f t="shared" si="0"/>
        <v>0</v>
      </c>
      <c r="F64" cm="1">
        <f t="array" ref="F64">IF($A64="","",IF(TRIM(INDEX('Part 1'!$F$3:$CZ$3,1,ROW()-1))=TRIM($A64),INDEX('Part 1'!$F$38:$CZ$38,1,ROW()-1),"CHECK"))</f>
        <v>125</v>
      </c>
      <c r="G64" s="54"/>
      <c r="H64" s="54"/>
      <c r="I64" s="55"/>
      <c r="J64" s="54"/>
      <c r="K64" s="54"/>
      <c r="L64" s="54"/>
      <c r="M64" s="54"/>
      <c r="N64" s="54"/>
      <c r="O64" s="54"/>
      <c r="P64" s="55"/>
      <c r="Q64" s="54"/>
      <c r="R64" s="54"/>
      <c r="S64" s="54"/>
      <c r="T64" s="54"/>
      <c r="U64" s="54"/>
      <c r="V64" s="54"/>
      <c r="W64" s="55"/>
      <c r="X64" s="54"/>
      <c r="Y64" s="54"/>
      <c r="Z64" s="54"/>
      <c r="AA64" s="54"/>
      <c r="AB64" s="54"/>
      <c r="AC64" s="54"/>
      <c r="AD64" s="55"/>
      <c r="AE64" s="54"/>
      <c r="AF64" s="54"/>
      <c r="AG64" s="54"/>
      <c r="AH64" s="54"/>
      <c r="AI64" s="54"/>
      <c r="AJ64" s="54"/>
      <c r="AK64" s="54"/>
      <c r="AL64" s="55"/>
      <c r="AM64" s="54"/>
      <c r="AN64" s="54"/>
      <c r="AO64" s="54"/>
      <c r="AP64" s="54"/>
      <c r="AQ64" s="54"/>
      <c r="AR64" s="54"/>
      <c r="AS64" s="55"/>
      <c r="AT64" s="54"/>
      <c r="AU64" s="54"/>
      <c r="AV64" s="54"/>
      <c r="AW64" s="54"/>
      <c r="AX64" s="54"/>
      <c r="AY64" s="54"/>
      <c r="AZ64" s="54"/>
      <c r="BA64" s="55"/>
      <c r="BB64" s="54"/>
      <c r="BC64" s="54"/>
      <c r="BD64" s="54"/>
      <c r="BE64" s="54"/>
      <c r="BF64" s="54"/>
      <c r="BG64" s="54"/>
      <c r="BH64" s="54"/>
      <c r="BI64" s="55"/>
      <c r="BJ64" s="54"/>
      <c r="BK64" s="54"/>
      <c r="BL64" s="54"/>
      <c r="BM64" s="54"/>
      <c r="BN64" s="54"/>
      <c r="BO64" s="54"/>
      <c r="BP64" s="54"/>
      <c r="BQ64" s="55"/>
      <c r="BR64" s="54"/>
      <c r="BS64" s="54"/>
      <c r="BT64" s="54"/>
      <c r="BU64" s="54"/>
      <c r="BV64" s="54"/>
      <c r="BW64" s="54"/>
      <c r="BX64" s="55"/>
      <c r="BY64" s="54"/>
      <c r="BZ64" s="54"/>
      <c r="CA64" s="54"/>
      <c r="CB64" s="54"/>
      <c r="CC64" s="54"/>
      <c r="CD64" s="54"/>
      <c r="CE64" s="55"/>
      <c r="CF64" s="54"/>
      <c r="CG64" s="54"/>
      <c r="CH64" s="54"/>
      <c r="CI64" s="54"/>
      <c r="CJ64" s="54"/>
      <c r="CK64" s="54"/>
      <c r="CL64" s="54"/>
    </row>
    <row r="65" spans="1:90" ht="15.75" customHeight="1" x14ac:dyDescent="0.25">
      <c r="A65" s="172" t="s">
        <v>190</v>
      </c>
      <c r="B65" s="174" t="s">
        <v>413</v>
      </c>
      <c r="C65" s="178">
        <v>0</v>
      </c>
      <c r="D65" s="178">
        <f t="array" ref="D65">IF($A65="","",IF(TRIM(INDEX('Part 1'!$F$3:$CZ$3,1,ROW()-1))=TRIM($A65),INDEX('Part 1'!$F$386:$CZ$386,1,ROW()-1),"CHECK"))</f>
        <v>0</v>
      </c>
      <c r="E65" s="179">
        <f t="shared" si="0"/>
        <v>0</v>
      </c>
      <c r="F65" cm="1">
        <f t="array" ref="F65">IF($A65="","",IF(TRIM(INDEX('Part 1'!$F$3:$CZ$3,1,ROW()-1))=TRIM($A65),INDEX('Part 1'!$F$38:$CZ$38,1,ROW()-1),"CHECK"))</f>
        <v>0</v>
      </c>
      <c r="G65" s="54"/>
      <c r="H65" s="54"/>
      <c r="I65" s="55"/>
      <c r="J65" s="54"/>
      <c r="K65" s="54"/>
      <c r="L65" s="54"/>
      <c r="M65" s="54"/>
      <c r="N65" s="54"/>
      <c r="O65" s="54"/>
      <c r="P65" s="55"/>
      <c r="Q65" s="54"/>
      <c r="R65" s="54"/>
      <c r="S65" s="54"/>
      <c r="T65" s="54"/>
      <c r="U65" s="54"/>
      <c r="V65" s="54"/>
      <c r="W65" s="55"/>
      <c r="X65" s="54"/>
      <c r="Y65" s="54"/>
      <c r="Z65" s="54"/>
      <c r="AA65" s="54"/>
      <c r="AB65" s="54"/>
      <c r="AC65" s="54"/>
      <c r="AD65" s="55"/>
      <c r="AE65" s="54"/>
      <c r="AF65" s="54"/>
      <c r="AG65" s="54"/>
      <c r="AH65" s="54"/>
      <c r="AI65" s="54"/>
      <c r="AJ65" s="54"/>
      <c r="AK65" s="54"/>
      <c r="AL65" s="55"/>
      <c r="AM65" s="54"/>
      <c r="AN65" s="54"/>
      <c r="AO65" s="54"/>
      <c r="AP65" s="54"/>
      <c r="AQ65" s="54"/>
      <c r="AR65" s="54"/>
      <c r="AS65" s="55"/>
      <c r="AT65" s="54"/>
      <c r="AU65" s="54"/>
      <c r="AV65" s="54"/>
      <c r="AW65" s="54"/>
      <c r="AX65" s="54"/>
      <c r="AY65" s="54"/>
      <c r="AZ65" s="54"/>
      <c r="BA65" s="55"/>
      <c r="BB65" s="54"/>
      <c r="BC65" s="54"/>
      <c r="BD65" s="54"/>
      <c r="BE65" s="54"/>
      <c r="BF65" s="54"/>
      <c r="BG65" s="54"/>
      <c r="BH65" s="54"/>
      <c r="BI65" s="55"/>
      <c r="BJ65" s="54"/>
      <c r="BK65" s="54"/>
      <c r="BL65" s="54"/>
      <c r="BM65" s="54"/>
      <c r="BN65" s="54"/>
      <c r="BO65" s="54"/>
      <c r="BP65" s="54"/>
      <c r="BQ65" s="55"/>
      <c r="BR65" s="54"/>
      <c r="BS65" s="54"/>
      <c r="BT65" s="54"/>
      <c r="BU65" s="54"/>
      <c r="BV65" s="54"/>
      <c r="BW65" s="54"/>
      <c r="BX65" s="55"/>
      <c r="BY65" s="54"/>
      <c r="BZ65" s="54"/>
      <c r="CA65" s="54"/>
      <c r="CB65" s="54"/>
      <c r="CC65" s="54"/>
      <c r="CD65" s="54"/>
      <c r="CE65" s="55"/>
      <c r="CF65" s="54"/>
      <c r="CG65" s="54"/>
      <c r="CH65" s="54"/>
      <c r="CI65" s="54"/>
      <c r="CJ65" s="54"/>
      <c r="CK65" s="54"/>
      <c r="CL65" s="54"/>
    </row>
    <row r="66" spans="1:90" ht="15.75" customHeight="1" x14ac:dyDescent="0.25">
      <c r="A66" s="172" t="s">
        <v>191</v>
      </c>
      <c r="B66" s="174" t="s">
        <v>414</v>
      </c>
      <c r="C66" s="178">
        <v>1110</v>
      </c>
      <c r="D66" s="178">
        <f t="array" ref="D66">IF($A66="","",IF(TRIM(INDEX('Part 1'!$F$3:$CZ$3,1,ROW()-1))=TRIM($A66),INDEX('Part 1'!$F$386:$CZ$386,1,ROW()-1),"CHECK"))</f>
        <v>1110</v>
      </c>
      <c r="E66" s="179">
        <f t="shared" si="0"/>
        <v>0</v>
      </c>
      <c r="F66" cm="1">
        <f t="array" ref="F66">IF($A66="","",IF(TRIM(INDEX('Part 1'!$F$3:$CZ$3,1,ROW()-1))=TRIM($A66),INDEX('Part 1'!$F$38:$CZ$38,1,ROW()-1),"CHECK"))</f>
        <v>1100</v>
      </c>
      <c r="G66" s="54"/>
      <c r="H66" s="54"/>
      <c r="I66" s="55"/>
      <c r="J66" s="54"/>
      <c r="K66" s="54"/>
      <c r="L66" s="54"/>
      <c r="M66" s="54"/>
      <c r="N66" s="54"/>
      <c r="O66" s="54"/>
      <c r="P66" s="55"/>
      <c r="Q66" s="54"/>
      <c r="R66" s="54"/>
      <c r="S66" s="54"/>
      <c r="T66" s="54"/>
      <c r="U66" s="54"/>
      <c r="V66" s="54"/>
      <c r="W66" s="55"/>
      <c r="X66" s="54"/>
      <c r="Y66" s="54"/>
      <c r="Z66" s="54"/>
      <c r="AA66" s="54"/>
      <c r="AB66" s="54"/>
      <c r="AC66" s="54"/>
      <c r="AD66" s="55"/>
      <c r="AE66" s="54"/>
      <c r="AF66" s="54"/>
      <c r="AG66" s="54"/>
      <c r="AH66" s="54"/>
      <c r="AI66" s="54"/>
      <c r="AJ66" s="54"/>
      <c r="AK66" s="54"/>
      <c r="AL66" s="55"/>
      <c r="AM66" s="54"/>
      <c r="AN66" s="54"/>
      <c r="AO66" s="54"/>
      <c r="AP66" s="54"/>
      <c r="AQ66" s="54"/>
      <c r="AR66" s="54"/>
      <c r="AS66" s="55"/>
      <c r="AT66" s="54"/>
      <c r="AU66" s="54"/>
      <c r="AV66" s="54"/>
      <c r="AW66" s="54"/>
      <c r="AX66" s="54"/>
      <c r="AY66" s="54"/>
      <c r="AZ66" s="54"/>
      <c r="BA66" s="55"/>
      <c r="BB66" s="54"/>
      <c r="BC66" s="54"/>
      <c r="BD66" s="54"/>
      <c r="BE66" s="54"/>
      <c r="BF66" s="54"/>
      <c r="BG66" s="54"/>
      <c r="BH66" s="54"/>
      <c r="BI66" s="55"/>
      <c r="BJ66" s="54"/>
      <c r="BK66" s="54"/>
      <c r="BL66" s="54"/>
      <c r="BM66" s="54"/>
      <c r="BN66" s="54"/>
      <c r="BO66" s="54"/>
      <c r="BP66" s="54"/>
      <c r="BQ66" s="55"/>
      <c r="BR66" s="54"/>
      <c r="BS66" s="54"/>
      <c r="BT66" s="54"/>
      <c r="BU66" s="54"/>
      <c r="BV66" s="54"/>
      <c r="BW66" s="54"/>
      <c r="BX66" s="55"/>
      <c r="BY66" s="54"/>
      <c r="BZ66" s="54"/>
      <c r="CA66" s="54"/>
      <c r="CB66" s="54"/>
      <c r="CC66" s="54"/>
      <c r="CD66" s="54"/>
      <c r="CE66" s="55"/>
      <c r="CF66" s="54"/>
      <c r="CG66" s="54"/>
      <c r="CH66" s="54"/>
      <c r="CI66" s="54"/>
      <c r="CJ66" s="54"/>
      <c r="CK66" s="54"/>
      <c r="CL66" s="54"/>
    </row>
    <row r="67" spans="1:90" ht="15.75" customHeight="1" x14ac:dyDescent="0.25">
      <c r="A67" s="172" t="s">
        <v>192</v>
      </c>
      <c r="B67" s="174" t="s">
        <v>415</v>
      </c>
      <c r="C67" s="178">
        <v>400</v>
      </c>
      <c r="D67" s="178">
        <f t="array" ref="D67">IF($A67="","",IF(TRIM(INDEX('Part 1'!$F$3:$CZ$3,1,ROW()-1))=TRIM($A67),INDEX('Part 1'!$F$386:$CZ$386,1,ROW()-1),"CHECK"))</f>
        <v>400</v>
      </c>
      <c r="E67" s="179">
        <f t="shared" si="0"/>
        <v>0</v>
      </c>
      <c r="F67" cm="1">
        <f t="array" ref="F67">IF($A67="","",IF(TRIM(INDEX('Part 1'!$F$3:$CZ$3,1,ROW()-1))=TRIM($A67),INDEX('Part 1'!$F$38:$CZ$38,1,ROW()-1),"CHECK"))</f>
        <v>400</v>
      </c>
      <c r="G67" s="54"/>
      <c r="H67" s="956" t="s">
        <v>1951</v>
      </c>
      <c r="I67" s="55"/>
      <c r="J67" s="54"/>
      <c r="K67" s="54"/>
      <c r="L67" s="54"/>
      <c r="M67" s="54"/>
      <c r="N67" s="54"/>
      <c r="O67" s="54"/>
      <c r="P67" s="55"/>
      <c r="Q67" s="54"/>
      <c r="R67" s="54"/>
      <c r="S67" s="54"/>
      <c r="T67" s="54"/>
      <c r="U67" s="54"/>
      <c r="V67" s="54"/>
      <c r="W67" s="55"/>
      <c r="X67" s="54"/>
      <c r="Y67" s="54"/>
      <c r="Z67" s="54"/>
      <c r="AA67" s="54"/>
      <c r="AB67" s="54"/>
      <c r="AC67" s="54"/>
      <c r="AD67" s="55"/>
      <c r="AE67" s="54"/>
      <c r="AF67" s="54"/>
      <c r="AG67" s="54"/>
      <c r="AH67" s="54"/>
      <c r="AI67" s="54"/>
      <c r="AJ67" s="54"/>
      <c r="AK67" s="54"/>
      <c r="AL67" s="55"/>
      <c r="AM67" s="54"/>
      <c r="AN67" s="54"/>
      <c r="AO67" s="54"/>
      <c r="AP67" s="54"/>
      <c r="AQ67" s="54"/>
      <c r="AR67" s="54"/>
      <c r="AS67" s="55"/>
      <c r="AT67" s="54"/>
      <c r="AU67" s="54"/>
      <c r="AV67" s="54"/>
      <c r="AW67" s="54"/>
      <c r="AX67" s="54"/>
      <c r="AY67" s="54"/>
      <c r="AZ67" s="54"/>
      <c r="BA67" s="55"/>
      <c r="BB67" s="54"/>
      <c r="BC67" s="54"/>
      <c r="BD67" s="54"/>
      <c r="BE67" s="54"/>
      <c r="BF67" s="54"/>
      <c r="BG67" s="54"/>
      <c r="BH67" s="54"/>
      <c r="BI67" s="55"/>
      <c r="BJ67" s="54"/>
      <c r="BK67" s="54"/>
      <c r="BL67" s="54"/>
      <c r="BM67" s="54"/>
      <c r="BN67" s="54"/>
      <c r="BO67" s="54"/>
      <c r="BP67" s="54"/>
      <c r="BQ67" s="55"/>
      <c r="BR67" s="54"/>
      <c r="BS67" s="54"/>
      <c r="BT67" s="54"/>
      <c r="BU67" s="54"/>
      <c r="BV67" s="54"/>
      <c r="BW67" s="54"/>
      <c r="BX67" s="55"/>
      <c r="BY67" s="54"/>
      <c r="BZ67" s="54"/>
      <c r="CA67" s="54"/>
      <c r="CB67" s="54"/>
      <c r="CC67" s="54"/>
      <c r="CD67" s="54"/>
      <c r="CE67" s="55"/>
      <c r="CF67" s="54"/>
      <c r="CG67" s="54"/>
      <c r="CH67" s="54"/>
      <c r="CI67" s="54"/>
      <c r="CJ67" s="54"/>
      <c r="CK67" s="54"/>
      <c r="CL67" s="54"/>
    </row>
    <row r="68" spans="1:90" ht="15.75" customHeight="1" x14ac:dyDescent="0.25">
      <c r="A68" s="172" t="s">
        <v>193</v>
      </c>
      <c r="B68" s="174" t="s">
        <v>417</v>
      </c>
      <c r="C68" s="178">
        <v>0</v>
      </c>
      <c r="D68" s="178">
        <f t="array" ref="D68">IF($A68="","",IF(TRIM(INDEX('Part 1'!$F$3:$CZ$3,1,ROW()-1))=TRIM($A68),INDEX('Part 1'!$F$386:$CZ$386,1,ROW()-1),"CHECK"))</f>
        <v>0</v>
      </c>
      <c r="E68" s="179">
        <f t="shared" si="0"/>
        <v>0</v>
      </c>
      <c r="F68" cm="1">
        <f t="array" ref="F68">IF($A68="","",IF(TRIM(INDEX('Part 1'!$F$3:$CZ$3,1,ROW()-1))=TRIM($A68),INDEX('Part 1'!$F$38:$CZ$38,1,ROW()-1),"CHECK"))</f>
        <v>0</v>
      </c>
      <c r="G68" s="54"/>
      <c r="H68" s="54" t="s">
        <v>1958</v>
      </c>
      <c r="I68" s="55"/>
      <c r="J68" s="54"/>
      <c r="K68" s="54"/>
      <c r="L68" s="54"/>
      <c r="M68" s="54"/>
      <c r="N68" s="54"/>
      <c r="O68" s="54"/>
      <c r="P68" s="55"/>
      <c r="Q68" s="54"/>
      <c r="R68" s="54"/>
      <c r="S68" s="54"/>
      <c r="T68" s="54"/>
      <c r="U68" s="54"/>
      <c r="V68" s="54"/>
      <c r="W68" s="55"/>
      <c r="X68" s="54"/>
      <c r="Y68" s="54"/>
      <c r="Z68" s="54"/>
      <c r="AA68" s="54"/>
      <c r="AB68" s="54"/>
      <c r="AC68" s="54"/>
      <c r="AD68" s="55"/>
      <c r="AE68" s="54"/>
      <c r="AF68" s="54"/>
      <c r="AG68" s="54"/>
      <c r="AH68" s="54"/>
      <c r="AI68" s="54"/>
      <c r="AJ68" s="54"/>
      <c r="AK68" s="54"/>
      <c r="AL68" s="55"/>
      <c r="AM68" s="54"/>
      <c r="AN68" s="54"/>
      <c r="AO68" s="54"/>
      <c r="AP68" s="54"/>
      <c r="AQ68" s="54"/>
      <c r="AR68" s="54"/>
      <c r="AS68" s="55"/>
      <c r="AT68" s="54"/>
      <c r="AU68" s="54"/>
      <c r="AV68" s="54"/>
      <c r="AW68" s="54"/>
      <c r="AX68" s="54"/>
      <c r="AY68" s="54"/>
      <c r="AZ68" s="54"/>
      <c r="BA68" s="55"/>
      <c r="BB68" s="54"/>
      <c r="BC68" s="54"/>
      <c r="BD68" s="54"/>
      <c r="BE68" s="54"/>
      <c r="BF68" s="54"/>
      <c r="BG68" s="54"/>
      <c r="BH68" s="54"/>
      <c r="BI68" s="55"/>
      <c r="BJ68" s="54"/>
      <c r="BK68" s="54"/>
      <c r="BL68" s="54"/>
      <c r="BM68" s="54"/>
      <c r="BN68" s="54"/>
      <c r="BO68" s="54"/>
      <c r="BP68" s="54"/>
      <c r="BQ68" s="55"/>
      <c r="BR68" s="54"/>
      <c r="BS68" s="54"/>
      <c r="BT68" s="54"/>
      <c r="BU68" s="54"/>
      <c r="BV68" s="54"/>
      <c r="BW68" s="54"/>
      <c r="BX68" s="55"/>
      <c r="BY68" s="54"/>
      <c r="BZ68" s="54"/>
      <c r="CA68" s="54"/>
      <c r="CB68" s="54"/>
      <c r="CC68" s="54"/>
      <c r="CD68" s="54"/>
      <c r="CE68" s="55"/>
      <c r="CF68" s="54"/>
      <c r="CG68" s="54"/>
      <c r="CH68" s="54"/>
      <c r="CI68" s="54"/>
      <c r="CJ68" s="54"/>
      <c r="CK68" s="54"/>
      <c r="CL68" s="54"/>
    </row>
    <row r="69" spans="1:90" ht="15.75" customHeight="1" x14ac:dyDescent="0.25">
      <c r="A69" s="172" t="s">
        <v>194</v>
      </c>
      <c r="B69" s="174" t="s">
        <v>418</v>
      </c>
      <c r="C69" s="178">
        <v>350</v>
      </c>
      <c r="D69" s="178">
        <f t="array" ref="D69">IF($A69="","",IF(TRIM(INDEX('Part 1'!$F$3:$CZ$3,1,ROW()-1))=TRIM($A69),INDEX('Part 1'!$F$386:$CZ$386,1,ROW()-1),"CHECK"))</f>
        <v>350</v>
      </c>
      <c r="E69" s="179">
        <f t="shared" si="0"/>
        <v>0</v>
      </c>
      <c r="F69" cm="1">
        <f t="array" ref="F69">IF($A69="","",IF(TRIM(INDEX('Part 1'!$F$3:$CZ$3,1,ROW()-1))=TRIM($A69),INDEX('Part 1'!$F$38:$CZ$38,1,ROW()-1),"CHECK"))</f>
        <v>350</v>
      </c>
      <c r="G69" s="54"/>
      <c r="H69" s="54" t="s">
        <v>1958</v>
      </c>
      <c r="I69" s="55"/>
      <c r="J69" s="54"/>
      <c r="K69" s="54"/>
      <c r="L69" s="54"/>
      <c r="M69" s="54"/>
      <c r="N69" s="54"/>
      <c r="O69" s="54"/>
      <c r="P69" s="55"/>
      <c r="Q69" s="54"/>
      <c r="R69" s="54"/>
      <c r="S69" s="54"/>
      <c r="T69" s="54"/>
      <c r="U69" s="54"/>
      <c r="V69" s="54"/>
      <c r="W69" s="55"/>
      <c r="X69" s="54"/>
      <c r="Y69" s="54"/>
      <c r="Z69" s="54"/>
      <c r="AA69" s="54"/>
      <c r="AB69" s="54"/>
      <c r="AC69" s="54"/>
      <c r="AD69" s="55"/>
      <c r="AE69" s="54"/>
      <c r="AF69" s="54"/>
      <c r="AG69" s="54"/>
      <c r="AH69" s="54"/>
      <c r="AI69" s="54"/>
      <c r="AJ69" s="54"/>
      <c r="AK69" s="54"/>
      <c r="AL69" s="55"/>
      <c r="AM69" s="54"/>
      <c r="AN69" s="54"/>
      <c r="AO69" s="54"/>
      <c r="AP69" s="54"/>
      <c r="AQ69" s="54"/>
      <c r="AR69" s="54"/>
      <c r="AS69" s="55"/>
      <c r="AT69" s="54"/>
      <c r="AU69" s="54"/>
      <c r="AV69" s="54"/>
      <c r="AW69" s="54"/>
      <c r="AX69" s="54"/>
      <c r="AY69" s="54"/>
      <c r="AZ69" s="54"/>
      <c r="BA69" s="55"/>
      <c r="BB69" s="54"/>
      <c r="BC69" s="54"/>
      <c r="BD69" s="54"/>
      <c r="BE69" s="54"/>
      <c r="BF69" s="54"/>
      <c r="BG69" s="54"/>
      <c r="BH69" s="54"/>
      <c r="BI69" s="55"/>
      <c r="BJ69" s="54"/>
      <c r="BK69" s="54"/>
      <c r="BL69" s="54"/>
      <c r="BM69" s="54"/>
      <c r="BN69" s="54"/>
      <c r="BO69" s="54"/>
      <c r="BP69" s="54"/>
      <c r="BQ69" s="55"/>
      <c r="BR69" s="54"/>
      <c r="BS69" s="54"/>
      <c r="BT69" s="54"/>
      <c r="BU69" s="54"/>
      <c r="BV69" s="54"/>
      <c r="BW69" s="54"/>
      <c r="BX69" s="55"/>
      <c r="BY69" s="54"/>
      <c r="BZ69" s="54"/>
      <c r="CA69" s="54"/>
      <c r="CB69" s="54"/>
      <c r="CC69" s="54"/>
      <c r="CD69" s="54"/>
      <c r="CE69" s="55"/>
      <c r="CF69" s="54"/>
      <c r="CG69" s="54"/>
      <c r="CH69" s="54"/>
      <c r="CI69" s="54"/>
      <c r="CJ69" s="54"/>
      <c r="CK69" s="54"/>
      <c r="CL69" s="54"/>
    </row>
    <row r="70" spans="1:90" ht="15.75" customHeight="1" x14ac:dyDescent="0.25">
      <c r="A70" s="172" t="s">
        <v>195</v>
      </c>
      <c r="B70" s="174" t="s">
        <v>419</v>
      </c>
      <c r="C70" s="178">
        <v>0</v>
      </c>
      <c r="D70" s="178">
        <f t="array" ref="D70">IF($A70="","",IF(TRIM(INDEX('Part 1'!$F$3:$CZ$3,1,ROW()-1))=TRIM($A70),INDEX('Part 1'!$F$386:$CZ$386,1,ROW()-1),"CHECK"))</f>
        <v>0</v>
      </c>
      <c r="E70" s="179">
        <f t="shared" si="0"/>
        <v>0</v>
      </c>
      <c r="F70" cm="1">
        <f t="array" ref="F70">IF($A70="","",IF(TRIM(INDEX('Part 1'!$F$3:$CZ$3,1,ROW()-1))=TRIM($A70),INDEX('Part 1'!$F$38:$CZ$38,1,ROW()-1),"CHECK"))</f>
        <v>0</v>
      </c>
      <c r="G70" s="54"/>
      <c r="H70" s="54"/>
      <c r="I70" s="55"/>
      <c r="J70" s="54"/>
      <c r="K70" s="54"/>
      <c r="L70" s="54"/>
      <c r="M70" s="54"/>
      <c r="N70" s="54"/>
      <c r="O70" s="54"/>
      <c r="P70" s="55"/>
      <c r="Q70" s="54"/>
      <c r="R70" s="54"/>
      <c r="S70" s="54"/>
      <c r="T70" s="54"/>
      <c r="U70" s="54"/>
      <c r="V70" s="54"/>
      <c r="W70" s="55"/>
      <c r="X70" s="54"/>
      <c r="Y70" s="54"/>
      <c r="Z70" s="54"/>
      <c r="AA70" s="54"/>
      <c r="AB70" s="54"/>
      <c r="AC70" s="54"/>
      <c r="AD70" s="55"/>
      <c r="AE70" s="54"/>
      <c r="AF70" s="54"/>
      <c r="AG70" s="54"/>
      <c r="AH70" s="54"/>
      <c r="AI70" s="54"/>
      <c r="AJ70" s="54"/>
      <c r="AK70" s="54"/>
      <c r="AL70" s="55"/>
      <c r="AM70" s="54"/>
      <c r="AN70" s="54"/>
      <c r="AO70" s="54"/>
      <c r="AP70" s="54"/>
      <c r="AQ70" s="54"/>
      <c r="AR70" s="54"/>
      <c r="AS70" s="55"/>
      <c r="AT70" s="54"/>
      <c r="AU70" s="54"/>
      <c r="AV70" s="54"/>
      <c r="AW70" s="54"/>
      <c r="AX70" s="54"/>
      <c r="AY70" s="54"/>
      <c r="AZ70" s="54"/>
      <c r="BA70" s="55"/>
      <c r="BB70" s="54"/>
      <c r="BC70" s="54"/>
      <c r="BD70" s="54"/>
      <c r="BE70" s="54"/>
      <c r="BF70" s="54"/>
      <c r="BG70" s="54"/>
      <c r="BH70" s="54"/>
      <c r="BI70" s="55"/>
      <c r="BJ70" s="54"/>
      <c r="BK70" s="54"/>
      <c r="BL70" s="54"/>
      <c r="BM70" s="54"/>
      <c r="BN70" s="54"/>
      <c r="BO70" s="54"/>
      <c r="BP70" s="54"/>
      <c r="BQ70" s="55"/>
      <c r="BR70" s="54"/>
      <c r="BS70" s="54"/>
      <c r="BT70" s="54"/>
      <c r="BU70" s="54"/>
      <c r="BV70" s="54"/>
      <c r="BW70" s="54"/>
      <c r="BX70" s="55"/>
      <c r="BY70" s="54"/>
      <c r="BZ70" s="54"/>
      <c r="CA70" s="54"/>
      <c r="CB70" s="54"/>
      <c r="CC70" s="54"/>
      <c r="CD70" s="54"/>
      <c r="CE70" s="55"/>
      <c r="CF70" s="54"/>
      <c r="CG70" s="54"/>
      <c r="CH70" s="54"/>
      <c r="CI70" s="54"/>
      <c r="CJ70" s="54"/>
      <c r="CK70" s="54"/>
      <c r="CL70" s="54"/>
    </row>
    <row r="71" spans="1:90" ht="15.75" customHeight="1" x14ac:dyDescent="0.25">
      <c r="A71" s="172" t="s">
        <v>195</v>
      </c>
      <c r="B71" s="174" t="s">
        <v>420</v>
      </c>
      <c r="C71" s="178">
        <v>0</v>
      </c>
      <c r="D71" s="178">
        <f t="array" ref="D71">IF($A71="","",IF(TRIM(INDEX('Part 1'!$F$3:$CZ$3,1,ROW()-1))=TRIM($A71),INDEX('Part 1'!$F$386:$CZ$386,1,ROW()-1),"CHECK"))</f>
        <v>0</v>
      </c>
      <c r="E71" s="179">
        <f t="shared" si="0"/>
        <v>0</v>
      </c>
      <c r="F71" cm="1">
        <f t="array" ref="F71">IF($A71="","",IF(TRIM(INDEX('Part 1'!$F$3:$CZ$3,1,ROW()-1))=TRIM($A71),INDEX('Part 1'!$F$38:$CZ$38,1,ROW()-1),"CHECK"))</f>
        <v>0</v>
      </c>
      <c r="G71" s="54"/>
      <c r="H71" s="54"/>
      <c r="I71" s="55"/>
      <c r="J71" s="54"/>
      <c r="K71" s="54"/>
      <c r="L71" s="54"/>
      <c r="M71" s="54"/>
      <c r="N71" s="54"/>
      <c r="O71" s="54"/>
      <c r="P71" s="55"/>
      <c r="Q71" s="54"/>
      <c r="R71" s="54"/>
      <c r="S71" s="54"/>
      <c r="T71" s="54"/>
      <c r="U71" s="54"/>
      <c r="V71" s="54"/>
      <c r="W71" s="55"/>
      <c r="X71" s="54"/>
      <c r="Y71" s="54"/>
      <c r="Z71" s="54"/>
      <c r="AA71" s="54"/>
      <c r="AB71" s="54"/>
      <c r="AC71" s="54"/>
      <c r="AD71" s="55"/>
      <c r="AE71" s="54"/>
      <c r="AF71" s="54"/>
      <c r="AG71" s="54"/>
      <c r="AH71" s="54"/>
      <c r="AI71" s="54"/>
      <c r="AJ71" s="54"/>
      <c r="AK71" s="54"/>
      <c r="AL71" s="55"/>
      <c r="AM71" s="54"/>
      <c r="AN71" s="54"/>
      <c r="AO71" s="54"/>
      <c r="AP71" s="54"/>
      <c r="AQ71" s="54"/>
      <c r="AR71" s="54"/>
      <c r="AS71" s="55"/>
      <c r="AT71" s="54"/>
      <c r="AU71" s="54"/>
      <c r="AV71" s="54"/>
      <c r="AW71" s="54"/>
      <c r="AX71" s="54"/>
      <c r="AY71" s="54"/>
      <c r="AZ71" s="54"/>
      <c r="BA71" s="55"/>
      <c r="BB71" s="54"/>
      <c r="BC71" s="54"/>
      <c r="BD71" s="54"/>
      <c r="BE71" s="54"/>
      <c r="BF71" s="54"/>
      <c r="BG71" s="54"/>
      <c r="BH71" s="54"/>
      <c r="BI71" s="55"/>
      <c r="BJ71" s="54"/>
      <c r="BK71" s="54"/>
      <c r="BL71" s="54"/>
      <c r="BM71" s="54"/>
      <c r="BN71" s="54"/>
      <c r="BO71" s="54"/>
      <c r="BP71" s="54"/>
      <c r="BQ71" s="55"/>
      <c r="BR71" s="54"/>
      <c r="BS71" s="54"/>
      <c r="BT71" s="54"/>
      <c r="BU71" s="54"/>
      <c r="BV71" s="54"/>
      <c r="BW71" s="54"/>
      <c r="BX71" s="55"/>
      <c r="BY71" s="54"/>
      <c r="BZ71" s="54"/>
      <c r="CA71" s="54"/>
      <c r="CB71" s="54"/>
      <c r="CC71" s="54"/>
      <c r="CD71" s="54"/>
      <c r="CE71" s="55"/>
      <c r="CF71" s="54"/>
      <c r="CG71" s="54"/>
      <c r="CH71" s="54"/>
      <c r="CI71" s="54"/>
      <c r="CJ71" s="54"/>
      <c r="CK71" s="54"/>
      <c r="CL71" s="54"/>
    </row>
    <row r="72" spans="1:90" ht="15.75" customHeight="1" x14ac:dyDescent="0.25">
      <c r="A72" s="172" t="s">
        <v>195</v>
      </c>
      <c r="B72" s="174" t="s">
        <v>419</v>
      </c>
      <c r="C72" s="178">
        <v>150</v>
      </c>
      <c r="D72" s="178">
        <f t="array" ref="D72">IF($A72="","",IF(TRIM(INDEX('Part 1'!$F$3:$CZ$3,1,ROW()-1))=TRIM($A72),INDEX('Part 1'!$F$386:$CZ$386,1,ROW()-1),"CHECK"))</f>
        <v>230</v>
      </c>
      <c r="E72" s="179">
        <f t="shared" si="0"/>
        <v>-80</v>
      </c>
      <c r="F72" cm="1">
        <f t="array" ref="F72">IF($A72="","",IF(TRIM(INDEX('Part 1'!$F$3:$CZ$3,1,ROW()-1))=TRIM($A72),INDEX('Part 1'!$F$38:$CZ$38,1,ROW()-1),"CHECK"))</f>
        <v>500</v>
      </c>
      <c r="G72" s="54"/>
      <c r="H72" s="54" t="s">
        <v>1973</v>
      </c>
      <c r="I72" s="55"/>
      <c r="J72" s="54"/>
      <c r="K72" s="54"/>
      <c r="L72" s="54"/>
      <c r="M72" s="54"/>
      <c r="N72" s="54"/>
      <c r="O72" s="54"/>
      <c r="P72" s="55"/>
      <c r="Q72" s="54"/>
      <c r="R72" s="54"/>
      <c r="S72" s="54"/>
      <c r="T72" s="54"/>
      <c r="U72" s="54"/>
      <c r="V72" s="54"/>
      <c r="W72" s="55"/>
      <c r="X72" s="54"/>
      <c r="Y72" s="54"/>
      <c r="Z72" s="54"/>
      <c r="AA72" s="54"/>
      <c r="AB72" s="54"/>
      <c r="AC72" s="54"/>
      <c r="AD72" s="55"/>
      <c r="AE72" s="54"/>
      <c r="AF72" s="54"/>
      <c r="AG72" s="54"/>
      <c r="AH72" s="54"/>
      <c r="AI72" s="54"/>
      <c r="AJ72" s="54"/>
      <c r="AK72" s="54"/>
      <c r="AL72" s="55"/>
      <c r="AM72" s="54"/>
      <c r="AN72" s="54"/>
      <c r="AO72" s="54"/>
      <c r="AP72" s="54"/>
      <c r="AQ72" s="54"/>
      <c r="AR72" s="54"/>
      <c r="AS72" s="55"/>
      <c r="AT72" s="54"/>
      <c r="AU72" s="54"/>
      <c r="AV72" s="54"/>
      <c r="AW72" s="54"/>
      <c r="AX72" s="54"/>
      <c r="AY72" s="54"/>
      <c r="AZ72" s="54"/>
      <c r="BA72" s="55"/>
      <c r="BB72" s="54"/>
      <c r="BC72" s="54"/>
      <c r="BD72" s="54"/>
      <c r="BE72" s="54"/>
      <c r="BF72" s="54"/>
      <c r="BG72" s="54"/>
      <c r="BH72" s="54"/>
      <c r="BI72" s="55"/>
      <c r="BJ72" s="54"/>
      <c r="BK72" s="54"/>
      <c r="BL72" s="54"/>
      <c r="BM72" s="54"/>
      <c r="BN72" s="54"/>
      <c r="BO72" s="54"/>
      <c r="BP72" s="54"/>
      <c r="BQ72" s="55"/>
      <c r="BR72" s="54"/>
      <c r="BS72" s="54"/>
      <c r="BT72" s="54"/>
      <c r="BU72" s="54"/>
      <c r="BV72" s="54"/>
      <c r="BW72" s="54"/>
      <c r="BX72" s="55"/>
      <c r="BY72" s="54"/>
      <c r="BZ72" s="54"/>
      <c r="CA72" s="54"/>
      <c r="CB72" s="54"/>
      <c r="CC72" s="54"/>
      <c r="CD72" s="54"/>
      <c r="CE72" s="55"/>
      <c r="CF72" s="54"/>
      <c r="CG72" s="54"/>
      <c r="CH72" s="54"/>
      <c r="CI72" s="54"/>
      <c r="CJ72" s="54"/>
      <c r="CK72" s="54"/>
      <c r="CL72" s="54"/>
    </row>
    <row r="73" spans="1:90" ht="15.75" customHeight="1" x14ac:dyDescent="0.25">
      <c r="A73" s="172" t="s">
        <v>195</v>
      </c>
      <c r="B73" s="174" t="s">
        <v>420</v>
      </c>
      <c r="C73" s="178">
        <v>50</v>
      </c>
      <c r="D73" s="178">
        <f t="array" ref="D73">IF($A73="","",IF(TRIM(INDEX('Part 1'!$F$3:$CZ$3,1,ROW()-1))=TRIM($A73),INDEX('Part 1'!$F$386:$CZ$386,1,ROW()-1),"CHECK"))</f>
        <v>50</v>
      </c>
      <c r="E73" s="179">
        <f t="shared" si="0"/>
        <v>0</v>
      </c>
      <c r="F73" cm="1">
        <f t="array" ref="F73">IF($A73="","",IF(TRIM(INDEX('Part 1'!$F$3:$CZ$3,1,ROW()-1))=TRIM($A73),INDEX('Part 1'!$F$38:$CZ$38,1,ROW()-1),"CHECK"))</f>
        <v>300</v>
      </c>
      <c r="G73" s="54"/>
      <c r="H73" s="54" t="s">
        <v>1983</v>
      </c>
      <c r="I73" s="55"/>
      <c r="J73" s="54"/>
      <c r="K73" s="54"/>
      <c r="L73" s="54"/>
      <c r="M73" s="54"/>
      <c r="N73" s="54"/>
      <c r="O73" s="54"/>
      <c r="P73" s="55"/>
      <c r="Q73" s="54"/>
      <c r="R73" s="54"/>
      <c r="S73" s="54"/>
      <c r="T73" s="54"/>
      <c r="U73" s="54"/>
      <c r="V73" s="54"/>
      <c r="W73" s="55"/>
      <c r="X73" s="54"/>
      <c r="Y73" s="54"/>
      <c r="Z73" s="54"/>
      <c r="AA73" s="54"/>
      <c r="AB73" s="54"/>
      <c r="AC73" s="54"/>
      <c r="AD73" s="55"/>
      <c r="AE73" s="54"/>
      <c r="AF73" s="54"/>
      <c r="AG73" s="54"/>
      <c r="AH73" s="54"/>
      <c r="AI73" s="54"/>
      <c r="AJ73" s="54"/>
      <c r="AK73" s="54"/>
      <c r="AL73" s="55"/>
      <c r="AM73" s="54"/>
      <c r="AN73" s="54"/>
      <c r="AO73" s="54"/>
      <c r="AP73" s="54"/>
      <c r="AQ73" s="54"/>
      <c r="AR73" s="54"/>
      <c r="AS73" s="55"/>
      <c r="AT73" s="54"/>
      <c r="AU73" s="54"/>
      <c r="AV73" s="54"/>
      <c r="AW73" s="54"/>
      <c r="AX73" s="54"/>
      <c r="AY73" s="54"/>
      <c r="AZ73" s="54"/>
      <c r="BA73" s="55"/>
      <c r="BB73" s="54"/>
      <c r="BC73" s="54"/>
      <c r="BD73" s="54"/>
      <c r="BE73" s="54"/>
      <c r="BF73" s="54"/>
      <c r="BG73" s="54"/>
      <c r="BH73" s="54"/>
      <c r="BI73" s="55"/>
      <c r="BJ73" s="54"/>
      <c r="BK73" s="54"/>
      <c r="BL73" s="54"/>
      <c r="BM73" s="54"/>
      <c r="BN73" s="54"/>
      <c r="BO73" s="54"/>
      <c r="BP73" s="54"/>
      <c r="BQ73" s="55"/>
      <c r="BR73" s="54"/>
      <c r="BS73" s="54"/>
      <c r="BT73" s="54"/>
      <c r="BU73" s="54"/>
      <c r="BV73" s="54"/>
      <c r="BW73" s="54"/>
      <c r="BX73" s="55"/>
      <c r="BY73" s="54"/>
      <c r="BZ73" s="54"/>
      <c r="CA73" s="54"/>
      <c r="CB73" s="54"/>
      <c r="CC73" s="54"/>
      <c r="CD73" s="54"/>
      <c r="CE73" s="55"/>
      <c r="CF73" s="54"/>
      <c r="CG73" s="54"/>
      <c r="CH73" s="54"/>
      <c r="CI73" s="54"/>
      <c r="CJ73" s="54"/>
      <c r="CK73" s="54"/>
      <c r="CL73" s="54"/>
    </row>
    <row r="74" spans="1:90" ht="15.75" customHeight="1" x14ac:dyDescent="0.25">
      <c r="A74" s="172" t="s">
        <v>196</v>
      </c>
      <c r="B74" s="174"/>
      <c r="C74" s="178">
        <v>400</v>
      </c>
      <c r="D74" s="178">
        <f t="array" ref="D74">IF($A74="","",IF(TRIM(INDEX('Part 1'!$F$3:$CZ$3,1,ROW()-1))=TRIM($A74),INDEX('Part 1'!$F$386:$CZ$386,1,ROW()-1),"CHECK"))</f>
        <v>400</v>
      </c>
      <c r="E74" s="179">
        <f t="shared" si="0"/>
        <v>0</v>
      </c>
      <c r="F74" cm="1">
        <f t="array" ref="F74">IF($A74="","",IF(TRIM(INDEX('Part 1'!$F$3:$CZ$3,1,ROW()-1))=TRIM($A74),INDEX('Part 1'!$F$38:$CZ$38,1,ROW()-1),"CHECK"))</f>
        <v>400</v>
      </c>
      <c r="G74" s="54"/>
      <c r="H74" s="54" t="s">
        <v>1958</v>
      </c>
      <c r="I74" s="55"/>
      <c r="J74" s="54"/>
      <c r="K74" s="54"/>
      <c r="L74" s="54"/>
      <c r="M74" s="54"/>
      <c r="N74" s="54"/>
      <c r="O74" s="54"/>
      <c r="P74" s="55"/>
      <c r="Q74" s="54"/>
      <c r="R74" s="54"/>
      <c r="S74" s="54"/>
      <c r="T74" s="54"/>
      <c r="U74" s="54"/>
      <c r="V74" s="54"/>
      <c r="W74" s="55"/>
      <c r="X74" s="54"/>
      <c r="Y74" s="54"/>
      <c r="Z74" s="54"/>
      <c r="AA74" s="54"/>
      <c r="AB74" s="54"/>
      <c r="AC74" s="54"/>
      <c r="AD74" s="55"/>
      <c r="AE74" s="54"/>
      <c r="AF74" s="54"/>
      <c r="AG74" s="54"/>
      <c r="AH74" s="54"/>
      <c r="AI74" s="54"/>
      <c r="AJ74" s="54"/>
      <c r="AK74" s="54"/>
      <c r="AL74" s="55"/>
      <c r="AM74" s="54"/>
      <c r="AN74" s="54"/>
      <c r="AO74" s="54"/>
      <c r="AP74" s="54"/>
      <c r="AQ74" s="54"/>
      <c r="AR74" s="54"/>
      <c r="AS74" s="55"/>
      <c r="AT74" s="54"/>
      <c r="AU74" s="54"/>
      <c r="AV74" s="54"/>
      <c r="AW74" s="54"/>
      <c r="AX74" s="54"/>
      <c r="AY74" s="54"/>
      <c r="AZ74" s="54"/>
      <c r="BA74" s="55"/>
      <c r="BB74" s="54"/>
      <c r="BC74" s="54"/>
      <c r="BD74" s="54"/>
      <c r="BE74" s="54"/>
      <c r="BF74" s="54"/>
      <c r="BG74" s="54"/>
      <c r="BH74" s="54"/>
      <c r="BI74" s="55"/>
      <c r="BJ74" s="54"/>
      <c r="BK74" s="54"/>
      <c r="BL74" s="54"/>
      <c r="BM74" s="54"/>
      <c r="BN74" s="54"/>
      <c r="BO74" s="54"/>
      <c r="BP74" s="54"/>
      <c r="BQ74" s="55"/>
      <c r="BR74" s="54"/>
      <c r="BS74" s="54"/>
      <c r="BT74" s="54"/>
      <c r="BU74" s="54"/>
      <c r="BV74" s="54"/>
      <c r="BW74" s="54"/>
      <c r="BX74" s="55"/>
      <c r="BY74" s="54"/>
      <c r="BZ74" s="54"/>
      <c r="CA74" s="54"/>
      <c r="CB74" s="54"/>
      <c r="CC74" s="54"/>
      <c r="CD74" s="54"/>
      <c r="CE74" s="55"/>
      <c r="CF74" s="54"/>
      <c r="CG74" s="54"/>
      <c r="CH74" s="54"/>
      <c r="CI74" s="54"/>
      <c r="CJ74" s="54"/>
      <c r="CK74" s="54"/>
      <c r="CL74" s="54"/>
    </row>
    <row r="75" spans="1:90" ht="15.75" customHeight="1" x14ac:dyDescent="0.25">
      <c r="A75" s="172" t="s">
        <v>198</v>
      </c>
      <c r="B75" s="174"/>
      <c r="C75" s="178">
        <v>700</v>
      </c>
      <c r="D75" s="178">
        <f t="array" ref="D75">IF($A75="","",IF(TRIM(INDEX('Part 1'!$F$3:$CZ$3,1,ROW()-1))=TRIM($A75),INDEX('Part 1'!$F$386:$CZ$386,1,ROW()-1),"CHECK"))</f>
        <v>700</v>
      </c>
      <c r="E75" s="179">
        <f t="shared" si="0"/>
        <v>0</v>
      </c>
      <c r="F75" cm="1">
        <f t="array" ref="F75">IF($A75="","",IF(TRIM(INDEX('Part 1'!$F$3:$CZ$3,1,ROW()-1))=TRIM($A75),INDEX('Part 1'!$F$38:$CZ$38,1,ROW()-1),"CHECK"))</f>
        <v>700</v>
      </c>
      <c r="G75" s="54"/>
      <c r="H75" s="54" t="s">
        <v>1958</v>
      </c>
      <c r="I75" s="55"/>
      <c r="J75" s="54"/>
      <c r="K75" s="54"/>
      <c r="L75" s="54"/>
      <c r="M75" s="54"/>
      <c r="N75" s="54"/>
      <c r="O75" s="54"/>
      <c r="P75" s="55"/>
      <c r="Q75" s="54"/>
      <c r="R75" s="54"/>
      <c r="S75" s="54"/>
      <c r="T75" s="54"/>
      <c r="U75" s="54"/>
      <c r="V75" s="54"/>
      <c r="W75" s="55"/>
      <c r="X75" s="54"/>
      <c r="Y75" s="54"/>
      <c r="Z75" s="54"/>
      <c r="AA75" s="54"/>
      <c r="AB75" s="54"/>
      <c r="AC75" s="54"/>
      <c r="AD75" s="55"/>
      <c r="AE75" s="54"/>
      <c r="AF75" s="54"/>
      <c r="AG75" s="54"/>
      <c r="AH75" s="54"/>
      <c r="AI75" s="54"/>
      <c r="AJ75" s="54"/>
      <c r="AK75" s="54"/>
      <c r="AL75" s="55"/>
      <c r="AM75" s="54"/>
      <c r="AN75" s="54"/>
      <c r="AO75" s="54"/>
      <c r="AP75" s="54"/>
      <c r="AQ75" s="54"/>
      <c r="AR75" s="54"/>
      <c r="AS75" s="55"/>
      <c r="AT75" s="54"/>
      <c r="AU75" s="54"/>
      <c r="AV75" s="54"/>
      <c r="AW75" s="54"/>
      <c r="AX75" s="54"/>
      <c r="AY75" s="54"/>
      <c r="AZ75" s="54"/>
      <c r="BA75" s="55"/>
      <c r="BB75" s="54"/>
      <c r="BC75" s="54"/>
      <c r="BD75" s="54"/>
      <c r="BE75" s="54"/>
      <c r="BF75" s="54"/>
      <c r="BG75" s="54"/>
      <c r="BH75" s="54"/>
      <c r="BI75" s="55"/>
      <c r="BJ75" s="54"/>
      <c r="BK75" s="54"/>
      <c r="BL75" s="54"/>
      <c r="BM75" s="54"/>
      <c r="BN75" s="54"/>
      <c r="BO75" s="54"/>
      <c r="BP75" s="54"/>
      <c r="BQ75" s="55"/>
      <c r="BR75" s="54"/>
      <c r="BS75" s="54"/>
      <c r="BT75" s="54"/>
      <c r="BU75" s="54"/>
      <c r="BV75" s="54"/>
      <c r="BW75" s="54"/>
      <c r="BX75" s="55"/>
      <c r="BY75" s="54"/>
      <c r="BZ75" s="54"/>
      <c r="CA75" s="54"/>
      <c r="CB75" s="54"/>
      <c r="CC75" s="54"/>
      <c r="CD75" s="54"/>
      <c r="CE75" s="55"/>
      <c r="CF75" s="54"/>
      <c r="CG75" s="54"/>
      <c r="CH75" s="54"/>
      <c r="CI75" s="54"/>
      <c r="CJ75" s="54"/>
      <c r="CK75" s="54"/>
      <c r="CL75" s="54"/>
    </row>
    <row r="76" spans="1:90" ht="15.75" customHeight="1" x14ac:dyDescent="0.25">
      <c r="A76" s="172" t="s">
        <v>199</v>
      </c>
      <c r="B76" s="174"/>
      <c r="C76" s="178">
        <v>250</v>
      </c>
      <c r="D76" s="178">
        <f t="array" ref="D76">IF($A76="","",IF(TRIM(INDEX('Part 1'!$F$3:$CZ$3,1,ROW()-1))=TRIM($A76),INDEX('Part 1'!$F$386:$CZ$386,1,ROW()-1),"CHECK"))</f>
        <v>250</v>
      </c>
      <c r="E76" s="179">
        <f t="shared" si="0"/>
        <v>0</v>
      </c>
      <c r="F76" cm="1">
        <f t="array" ref="F76">IF($A76="","",IF(TRIM(INDEX('Part 1'!$F$3:$CZ$3,1,ROW()-1))=TRIM($A76),INDEX('Part 1'!$F$38:$CZ$38,1,ROW()-1),"CHECK"))</f>
        <v>300</v>
      </c>
      <c r="G76" s="54"/>
      <c r="H76" s="54" t="s">
        <v>1958</v>
      </c>
      <c r="I76" s="55"/>
      <c r="J76" s="54"/>
      <c r="K76" s="54"/>
      <c r="L76" s="54"/>
      <c r="M76" s="54"/>
      <c r="N76" s="54"/>
      <c r="O76" s="54"/>
      <c r="P76" s="55"/>
      <c r="Q76" s="54"/>
      <c r="R76" s="54"/>
      <c r="S76" s="54"/>
      <c r="T76" s="54"/>
      <c r="U76" s="54"/>
      <c r="V76" s="54"/>
      <c r="W76" s="55"/>
      <c r="X76" s="54"/>
      <c r="Y76" s="54"/>
      <c r="Z76" s="54"/>
      <c r="AA76" s="54"/>
      <c r="AB76" s="54"/>
      <c r="AC76" s="54"/>
      <c r="AD76" s="55"/>
      <c r="AE76" s="54"/>
      <c r="AF76" s="54"/>
      <c r="AG76" s="54"/>
      <c r="AH76" s="54"/>
      <c r="AI76" s="54"/>
      <c r="AJ76" s="54"/>
      <c r="AK76" s="54"/>
      <c r="AL76" s="55"/>
      <c r="AM76" s="54"/>
      <c r="AN76" s="54"/>
      <c r="AO76" s="54"/>
      <c r="AP76" s="54"/>
      <c r="AQ76" s="54"/>
      <c r="AR76" s="54"/>
      <c r="AS76" s="55"/>
      <c r="AT76" s="54"/>
      <c r="AU76" s="54"/>
      <c r="AV76" s="54"/>
      <c r="AW76" s="54"/>
      <c r="AX76" s="54"/>
      <c r="AY76" s="54"/>
      <c r="AZ76" s="54"/>
      <c r="BA76" s="55"/>
      <c r="BB76" s="54"/>
      <c r="BC76" s="54"/>
      <c r="BD76" s="54"/>
      <c r="BE76" s="54"/>
      <c r="BF76" s="54"/>
      <c r="BG76" s="54"/>
      <c r="BH76" s="54"/>
      <c r="BI76" s="55"/>
      <c r="BJ76" s="54"/>
      <c r="BK76" s="54"/>
      <c r="BL76" s="54"/>
      <c r="BM76" s="54"/>
      <c r="BN76" s="54"/>
      <c r="BO76" s="54"/>
      <c r="BP76" s="54"/>
      <c r="BQ76" s="55"/>
      <c r="BR76" s="54"/>
      <c r="BS76" s="54"/>
      <c r="BT76" s="54"/>
      <c r="BU76" s="54"/>
      <c r="BV76" s="54"/>
      <c r="BW76" s="54"/>
      <c r="BX76" s="55"/>
      <c r="BY76" s="54"/>
      <c r="BZ76" s="54"/>
      <c r="CA76" s="54"/>
      <c r="CB76" s="54"/>
      <c r="CC76" s="54"/>
      <c r="CD76" s="54"/>
      <c r="CE76" s="55"/>
      <c r="CF76" s="54"/>
      <c r="CG76" s="54"/>
      <c r="CH76" s="54"/>
      <c r="CI76" s="54"/>
      <c r="CJ76" s="54"/>
      <c r="CK76" s="54"/>
      <c r="CL76" s="54"/>
    </row>
    <row r="77" spans="1:90" ht="15.75" customHeight="1" x14ac:dyDescent="0.25">
      <c r="A77" s="172" t="s">
        <v>200</v>
      </c>
      <c r="B77" s="174"/>
      <c r="C77" s="178">
        <v>550</v>
      </c>
      <c r="D77" s="178">
        <f t="array" ref="D77">IF($A77="","",IF(TRIM(INDEX('Part 1'!$F$3:$CZ$3,1,ROW()-1))=TRIM($A77),INDEX('Part 1'!$F$386:$CZ$386,1,ROW()-1),"CHECK"))</f>
        <v>550</v>
      </c>
      <c r="E77" s="179">
        <f t="shared" si="0"/>
        <v>0</v>
      </c>
      <c r="F77" cm="1">
        <f t="array" ref="F77">IF($A77="","",IF(TRIM(INDEX('Part 1'!$F$3:$CZ$3,1,ROW()-1))=TRIM($A77),INDEX('Part 1'!$F$38:$CZ$38,1,ROW()-1),"CHECK"))</f>
        <v>550</v>
      </c>
      <c r="G77" s="54"/>
      <c r="H77" s="54" t="s">
        <v>1958</v>
      </c>
      <c r="I77" s="55"/>
      <c r="J77" s="54"/>
      <c r="K77" s="54"/>
      <c r="L77" s="54"/>
      <c r="M77" s="54"/>
      <c r="N77" s="54"/>
      <c r="O77" s="54"/>
      <c r="P77" s="55"/>
      <c r="Q77" s="54"/>
      <c r="R77" s="54"/>
      <c r="S77" s="54"/>
      <c r="T77" s="54"/>
      <c r="U77" s="54"/>
      <c r="V77" s="54"/>
      <c r="W77" s="55"/>
      <c r="X77" s="54"/>
      <c r="Y77" s="54"/>
      <c r="Z77" s="54"/>
      <c r="AA77" s="54"/>
      <c r="AB77" s="54"/>
      <c r="AC77" s="54"/>
      <c r="AD77" s="55"/>
      <c r="AE77" s="54"/>
      <c r="AF77" s="54"/>
      <c r="AG77" s="54"/>
      <c r="AH77" s="54"/>
      <c r="AI77" s="54"/>
      <c r="AJ77" s="54"/>
      <c r="AK77" s="54"/>
      <c r="AL77" s="55"/>
      <c r="AM77" s="54"/>
      <c r="AN77" s="54"/>
      <c r="AO77" s="54"/>
      <c r="AP77" s="54"/>
      <c r="AQ77" s="54"/>
      <c r="AR77" s="54"/>
      <c r="AS77" s="55"/>
      <c r="AT77" s="54"/>
      <c r="AU77" s="54"/>
      <c r="AV77" s="54"/>
      <c r="AW77" s="54"/>
      <c r="AX77" s="54"/>
      <c r="AY77" s="54"/>
      <c r="AZ77" s="54"/>
      <c r="BA77" s="55"/>
      <c r="BB77" s="54"/>
      <c r="BC77" s="54"/>
      <c r="BD77" s="54"/>
      <c r="BE77" s="54"/>
      <c r="BF77" s="54"/>
      <c r="BG77" s="54"/>
      <c r="BH77" s="54"/>
      <c r="BI77" s="55"/>
      <c r="BJ77" s="54"/>
      <c r="BK77" s="54"/>
      <c r="BL77" s="54"/>
      <c r="BM77" s="54"/>
      <c r="BN77" s="54"/>
      <c r="BO77" s="54"/>
      <c r="BP77" s="54"/>
      <c r="BQ77" s="55"/>
      <c r="BR77" s="54"/>
      <c r="BS77" s="54"/>
      <c r="BT77" s="54"/>
      <c r="BU77" s="54"/>
      <c r="BV77" s="54"/>
      <c r="BW77" s="54"/>
      <c r="BX77" s="55"/>
      <c r="BY77" s="54"/>
      <c r="BZ77" s="54"/>
      <c r="CA77" s="54"/>
      <c r="CB77" s="54"/>
      <c r="CC77" s="54"/>
      <c r="CD77" s="54"/>
      <c r="CE77" s="55"/>
      <c r="CF77" s="54"/>
      <c r="CG77" s="54"/>
      <c r="CH77" s="54"/>
      <c r="CI77" s="54"/>
      <c r="CJ77" s="54"/>
      <c r="CK77" s="54"/>
      <c r="CL77" s="54"/>
    </row>
    <row r="78" spans="1:90" ht="15.75" customHeight="1" x14ac:dyDescent="0.25">
      <c r="A78" s="172" t="s">
        <v>202</v>
      </c>
      <c r="B78" s="174"/>
      <c r="C78" s="178">
        <v>300</v>
      </c>
      <c r="D78" s="178">
        <f t="array" ref="D78">IF($A78="","",IF(TRIM(INDEX('Part 1'!$F$3:$CZ$3,1,ROW()-1))=TRIM($A78),INDEX('Part 1'!$F$386:$CZ$386,1,ROW()-1),"CHECK"))</f>
        <v>300</v>
      </c>
      <c r="E78" s="179">
        <f t="shared" si="0"/>
        <v>0</v>
      </c>
      <c r="F78" cm="1">
        <f t="array" ref="F78">IF($A78="","",IF(TRIM(INDEX('Part 1'!$F$3:$CZ$3,1,ROW()-1))=TRIM($A78),INDEX('Part 1'!$F$38:$CZ$38,1,ROW()-1),"CHECK"))</f>
        <v>300</v>
      </c>
      <c r="G78" s="54"/>
      <c r="H78" s="54" t="s">
        <v>1958</v>
      </c>
      <c r="I78" s="55"/>
      <c r="J78" s="54"/>
      <c r="K78" s="54"/>
      <c r="L78" s="54"/>
      <c r="M78" s="54"/>
      <c r="N78" s="54"/>
      <c r="O78" s="54"/>
      <c r="P78" s="55"/>
      <c r="Q78" s="54"/>
      <c r="R78" s="54"/>
      <c r="S78" s="54"/>
      <c r="T78" s="54"/>
      <c r="U78" s="54"/>
      <c r="V78" s="54"/>
      <c r="W78" s="55"/>
      <c r="X78" s="54"/>
      <c r="Y78" s="54"/>
      <c r="Z78" s="54"/>
      <c r="AA78" s="54"/>
      <c r="AB78" s="54"/>
      <c r="AC78" s="54"/>
      <c r="AD78" s="55"/>
      <c r="AE78" s="54"/>
      <c r="AF78" s="54"/>
      <c r="AG78" s="54"/>
      <c r="AH78" s="54"/>
      <c r="AI78" s="54"/>
      <c r="AJ78" s="54"/>
      <c r="AK78" s="54"/>
      <c r="AL78" s="55"/>
      <c r="AM78" s="54"/>
      <c r="AN78" s="54"/>
      <c r="AO78" s="54"/>
      <c r="AP78" s="54"/>
      <c r="AQ78" s="54"/>
      <c r="AR78" s="54"/>
      <c r="AS78" s="55"/>
      <c r="AT78" s="54"/>
      <c r="AU78" s="54"/>
      <c r="AV78" s="54"/>
      <c r="AW78" s="54"/>
      <c r="AX78" s="54"/>
      <c r="AY78" s="54"/>
      <c r="AZ78" s="54"/>
      <c r="BA78" s="55"/>
      <c r="BB78" s="54"/>
      <c r="BC78" s="54"/>
      <c r="BD78" s="54"/>
      <c r="BE78" s="54"/>
      <c r="BF78" s="54"/>
      <c r="BG78" s="54"/>
      <c r="BH78" s="54"/>
      <c r="BI78" s="55"/>
      <c r="BJ78" s="54"/>
      <c r="BK78" s="54"/>
      <c r="BL78" s="54"/>
      <c r="BM78" s="54"/>
      <c r="BN78" s="54"/>
      <c r="BO78" s="54"/>
      <c r="BP78" s="54"/>
      <c r="BQ78" s="55"/>
      <c r="BR78" s="54"/>
      <c r="BS78" s="54"/>
      <c r="BT78" s="54"/>
      <c r="BU78" s="54"/>
      <c r="BV78" s="54"/>
      <c r="BW78" s="54"/>
      <c r="BX78" s="55"/>
      <c r="BY78" s="54"/>
      <c r="BZ78" s="54"/>
      <c r="CA78" s="54"/>
      <c r="CB78" s="54"/>
      <c r="CC78" s="54"/>
      <c r="CD78" s="54"/>
      <c r="CE78" s="55"/>
      <c r="CF78" s="54"/>
      <c r="CG78" s="54"/>
      <c r="CH78" s="54"/>
      <c r="CI78" s="54"/>
      <c r="CJ78" s="54"/>
      <c r="CK78" s="54"/>
      <c r="CL78" s="54"/>
    </row>
    <row r="79" spans="1:90" ht="15.75" customHeight="1" x14ac:dyDescent="0.25">
      <c r="A79" s="172" t="s">
        <v>203</v>
      </c>
      <c r="B79" s="174"/>
      <c r="C79" s="178">
        <v>300</v>
      </c>
      <c r="D79" s="178">
        <f t="array" ref="D79">IF($A79="","",IF(TRIM(INDEX('Part 1'!$F$3:$CZ$3,1,ROW()-1))=TRIM($A79),INDEX('Part 1'!$F$386:$CZ$386,1,ROW()-1),"CHECK"))</f>
        <v>300</v>
      </c>
      <c r="E79" s="179">
        <f t="shared" si="0"/>
        <v>0</v>
      </c>
      <c r="F79" cm="1">
        <f t="array" ref="F79">IF($A79="","",IF(TRIM(INDEX('Part 1'!$F$3:$CZ$3,1,ROW()-1))=TRIM($A79),INDEX('Part 1'!$F$38:$CZ$38,1,ROW()-1),"CHECK"))</f>
        <v>300</v>
      </c>
      <c r="G79" s="54"/>
      <c r="H79" s="54" t="s">
        <v>1958</v>
      </c>
      <c r="I79" s="55"/>
      <c r="J79" s="54"/>
      <c r="K79" s="54"/>
      <c r="L79" s="54"/>
      <c r="M79" s="54"/>
      <c r="N79" s="54"/>
      <c r="O79" s="54"/>
      <c r="P79" s="55"/>
      <c r="Q79" s="54"/>
      <c r="R79" s="54"/>
      <c r="S79" s="54"/>
      <c r="T79" s="54"/>
      <c r="U79" s="54"/>
      <c r="V79" s="54"/>
      <c r="W79" s="55"/>
      <c r="X79" s="54"/>
      <c r="Y79" s="54"/>
      <c r="Z79" s="54"/>
      <c r="AA79" s="54"/>
      <c r="AB79" s="54"/>
      <c r="AC79" s="54"/>
      <c r="AD79" s="55"/>
      <c r="AE79" s="54"/>
      <c r="AF79" s="54"/>
      <c r="AG79" s="54"/>
      <c r="AH79" s="54"/>
      <c r="AI79" s="54"/>
      <c r="AJ79" s="54"/>
      <c r="AK79" s="54"/>
      <c r="AL79" s="55"/>
      <c r="AM79" s="54"/>
      <c r="AN79" s="54"/>
      <c r="AO79" s="54"/>
      <c r="AP79" s="54"/>
      <c r="AQ79" s="54"/>
      <c r="AR79" s="54"/>
      <c r="AS79" s="55"/>
      <c r="AT79" s="54"/>
      <c r="AU79" s="54"/>
      <c r="AV79" s="54"/>
      <c r="AW79" s="54"/>
      <c r="AX79" s="54"/>
      <c r="AY79" s="54"/>
      <c r="AZ79" s="54"/>
      <c r="BA79" s="55"/>
      <c r="BB79" s="54"/>
      <c r="BC79" s="54"/>
      <c r="BD79" s="54"/>
      <c r="BE79" s="54"/>
      <c r="BF79" s="54"/>
      <c r="BG79" s="54"/>
      <c r="BH79" s="54"/>
      <c r="BI79" s="55"/>
      <c r="BJ79" s="54"/>
      <c r="BK79" s="54"/>
      <c r="BL79" s="54"/>
      <c r="BM79" s="54"/>
      <c r="BN79" s="54"/>
      <c r="BO79" s="54"/>
      <c r="BP79" s="54"/>
      <c r="BQ79" s="55"/>
      <c r="BR79" s="54"/>
      <c r="BS79" s="54"/>
      <c r="BT79" s="54"/>
      <c r="BU79" s="54"/>
      <c r="BV79" s="54"/>
      <c r="BW79" s="54"/>
      <c r="BX79" s="55"/>
      <c r="BY79" s="54"/>
      <c r="BZ79" s="54"/>
      <c r="CA79" s="54"/>
      <c r="CB79" s="54"/>
      <c r="CC79" s="54"/>
      <c r="CD79" s="54"/>
      <c r="CE79" s="55"/>
      <c r="CF79" s="54"/>
      <c r="CG79" s="54"/>
      <c r="CH79" s="54"/>
      <c r="CI79" s="54"/>
      <c r="CJ79" s="54"/>
      <c r="CK79" s="54"/>
      <c r="CL79" s="54"/>
    </row>
    <row r="80" spans="1:90" ht="15.75" customHeight="1" x14ac:dyDescent="0.25">
      <c r="A80" s="172" t="s">
        <v>204</v>
      </c>
      <c r="B80" s="174"/>
      <c r="C80" s="178">
        <v>795</v>
      </c>
      <c r="D80" s="178">
        <f t="array" ref="D80">IF($A80="","",IF(TRIM(INDEX('Part 1'!$F$3:$CZ$3,1,ROW()-1))=TRIM($A80),INDEX('Part 1'!$F$386:$CZ$386,1,ROW()-1),"CHECK"))</f>
        <v>790</v>
      </c>
      <c r="E80" s="179">
        <f t="shared" si="0"/>
        <v>5</v>
      </c>
      <c r="F80" cm="1">
        <f t="array" ref="F80">IF($A80="","",IF(TRIM(INDEX('Part 1'!$F$3:$CZ$3,1,ROW()-1))=TRIM($A80),INDEX('Part 1'!$F$38:$CZ$38,1,ROW()-1),"CHECK"))</f>
        <v>800</v>
      </c>
      <c r="G80" s="54"/>
      <c r="H80" s="54" t="s">
        <v>1983</v>
      </c>
      <c r="I80" s="55"/>
      <c r="J80" s="54"/>
      <c r="K80" s="54"/>
      <c r="L80" s="54"/>
      <c r="M80" s="54"/>
      <c r="N80" s="54"/>
      <c r="O80" s="54"/>
      <c r="P80" s="55"/>
      <c r="Q80" s="54"/>
      <c r="R80" s="54"/>
      <c r="S80" s="54"/>
      <c r="T80" s="54"/>
      <c r="U80" s="54"/>
      <c r="V80" s="54"/>
      <c r="W80" s="55"/>
      <c r="X80" s="54"/>
      <c r="Y80" s="54"/>
      <c r="Z80" s="54"/>
      <c r="AA80" s="54"/>
      <c r="AB80" s="54"/>
      <c r="AC80" s="54"/>
      <c r="AD80" s="55"/>
      <c r="AE80" s="54"/>
      <c r="AF80" s="54"/>
      <c r="AG80" s="54"/>
      <c r="AH80" s="54"/>
      <c r="AI80" s="54"/>
      <c r="AJ80" s="54"/>
      <c r="AK80" s="54"/>
      <c r="AL80" s="55"/>
      <c r="AM80" s="54"/>
      <c r="AN80" s="54"/>
      <c r="AO80" s="54"/>
      <c r="AP80" s="54"/>
      <c r="AQ80" s="54"/>
      <c r="AR80" s="54"/>
      <c r="AS80" s="55"/>
      <c r="AT80" s="54"/>
      <c r="AU80" s="54"/>
      <c r="AV80" s="54"/>
      <c r="AW80" s="54"/>
      <c r="AX80" s="54"/>
      <c r="AY80" s="54"/>
      <c r="AZ80" s="54"/>
      <c r="BA80" s="55"/>
      <c r="BB80" s="54"/>
      <c r="BC80" s="54"/>
      <c r="BD80" s="54"/>
      <c r="BE80" s="54"/>
      <c r="BF80" s="54"/>
      <c r="BG80" s="54"/>
      <c r="BH80" s="54"/>
      <c r="BI80" s="55"/>
      <c r="BJ80" s="54"/>
      <c r="BK80" s="54"/>
      <c r="BL80" s="54"/>
      <c r="BM80" s="54"/>
      <c r="BN80" s="54"/>
      <c r="BO80" s="54"/>
      <c r="BP80" s="54"/>
      <c r="BQ80" s="55"/>
      <c r="BR80" s="54"/>
      <c r="BS80" s="54"/>
      <c r="BT80" s="54"/>
      <c r="BU80" s="54"/>
      <c r="BV80" s="54"/>
      <c r="BW80" s="54"/>
      <c r="BX80" s="55"/>
      <c r="BY80" s="54"/>
      <c r="BZ80" s="54"/>
      <c r="CA80" s="54"/>
      <c r="CB80" s="54"/>
      <c r="CC80" s="54"/>
      <c r="CD80" s="54"/>
      <c r="CE80" s="55"/>
      <c r="CF80" s="54"/>
      <c r="CG80" s="54"/>
      <c r="CH80" s="54"/>
      <c r="CI80" s="54"/>
      <c r="CJ80" s="54"/>
      <c r="CK80" s="54"/>
      <c r="CL80" s="54"/>
    </row>
    <row r="81" spans="1:90" ht="15.75" customHeight="1" x14ac:dyDescent="0.25">
      <c r="A81" s="172" t="s">
        <v>205</v>
      </c>
      <c r="B81" s="174"/>
      <c r="C81" s="178">
        <v>1465</v>
      </c>
      <c r="D81" s="178">
        <f t="array" ref="D81">IF($A81="","",IF(TRIM(INDEX('Part 1'!$F$3:$CZ$3,1,ROW()-1))=TRIM($A81),INDEX('Part 1'!$F$386:$CZ$386,1,ROW()-1),"CHECK"))</f>
        <v>1375</v>
      </c>
      <c r="E81" s="179">
        <f t="shared" si="0"/>
        <v>90</v>
      </c>
      <c r="F81" cm="1">
        <f t="array" ref="F81">IF($A81="","",IF(TRIM(INDEX('Part 1'!$F$3:$CZ$3,1,ROW()-1))=TRIM($A81),INDEX('Part 1'!$F$38:$CZ$38,1,ROW()-1),"CHECK"))</f>
        <v>1500</v>
      </c>
      <c r="G81" s="54"/>
      <c r="H81" s="54" t="s">
        <v>1973</v>
      </c>
      <c r="I81" s="55"/>
      <c r="J81" s="54"/>
      <c r="K81" s="54"/>
      <c r="L81" s="54"/>
      <c r="M81" s="54"/>
      <c r="N81" s="54"/>
      <c r="O81" s="54"/>
      <c r="P81" s="55"/>
      <c r="Q81" s="54"/>
      <c r="R81" s="54"/>
      <c r="S81" s="54"/>
      <c r="T81" s="54"/>
      <c r="U81" s="54"/>
      <c r="V81" s="54"/>
      <c r="W81" s="55"/>
      <c r="X81" s="54"/>
      <c r="Y81" s="54"/>
      <c r="Z81" s="54"/>
      <c r="AA81" s="54"/>
      <c r="AB81" s="54"/>
      <c r="AC81" s="54"/>
      <c r="AD81" s="55"/>
      <c r="AE81" s="54"/>
      <c r="AF81" s="54"/>
      <c r="AG81" s="54"/>
      <c r="AH81" s="54"/>
      <c r="AI81" s="54"/>
      <c r="AJ81" s="54"/>
      <c r="AK81" s="54"/>
      <c r="AL81" s="55"/>
      <c r="AM81" s="54"/>
      <c r="AN81" s="54"/>
      <c r="AO81" s="54"/>
      <c r="AP81" s="54"/>
      <c r="AQ81" s="54"/>
      <c r="AR81" s="54"/>
      <c r="AS81" s="55"/>
      <c r="AT81" s="54"/>
      <c r="AU81" s="54"/>
      <c r="AV81" s="54"/>
      <c r="AW81" s="54"/>
      <c r="AX81" s="54"/>
      <c r="AY81" s="54"/>
      <c r="AZ81" s="54"/>
      <c r="BA81" s="55"/>
      <c r="BB81" s="54"/>
      <c r="BC81" s="54"/>
      <c r="BD81" s="54"/>
      <c r="BE81" s="54"/>
      <c r="BF81" s="54"/>
      <c r="BG81" s="54"/>
      <c r="BH81" s="54"/>
      <c r="BI81" s="55"/>
      <c r="BJ81" s="54"/>
      <c r="BK81" s="54"/>
      <c r="BL81" s="54"/>
      <c r="BM81" s="54"/>
      <c r="BN81" s="54"/>
      <c r="BO81" s="54"/>
      <c r="BP81" s="54"/>
      <c r="BQ81" s="55"/>
      <c r="BR81" s="54"/>
      <c r="BS81" s="54"/>
      <c r="BT81" s="54"/>
      <c r="BU81" s="54"/>
      <c r="BV81" s="54"/>
      <c r="BW81" s="54"/>
      <c r="BX81" s="55"/>
      <c r="BY81" s="54"/>
      <c r="BZ81" s="54"/>
      <c r="CA81" s="54"/>
      <c r="CB81" s="54"/>
      <c r="CC81" s="54"/>
      <c r="CD81" s="54"/>
      <c r="CE81" s="55"/>
      <c r="CF81" s="54"/>
      <c r="CG81" s="54"/>
      <c r="CH81" s="54"/>
      <c r="CI81" s="54"/>
      <c r="CJ81" s="54"/>
      <c r="CK81" s="54"/>
      <c r="CL81" s="54"/>
    </row>
    <row r="82" spans="1:90" ht="15.75" customHeight="1" x14ac:dyDescent="0.25">
      <c r="A82" s="172" t="s">
        <v>206</v>
      </c>
      <c r="B82" s="174"/>
      <c r="C82" s="178">
        <v>175</v>
      </c>
      <c r="D82" s="178">
        <f t="array" ref="D82">IF($A82="","",IF(TRIM(INDEX('Part 1'!$F$3:$CZ$3,1,ROW()-1))=TRIM($A82),INDEX('Part 1'!$F$386:$CZ$386,1,ROW()-1),"CHECK"))</f>
        <v>175</v>
      </c>
      <c r="E82" s="179">
        <f t="shared" si="0"/>
        <v>0</v>
      </c>
      <c r="F82" cm="1">
        <f t="array" ref="F82">IF($A82="","",IF(TRIM(INDEX('Part 1'!$F$3:$CZ$3,1,ROW()-1))=TRIM($A82),INDEX('Part 1'!$F$38:$CZ$38,1,ROW()-1),"CHECK"))</f>
        <v>300</v>
      </c>
      <c r="G82" s="54"/>
      <c r="H82" s="54" t="s">
        <v>1973</v>
      </c>
      <c r="I82" s="55"/>
      <c r="J82" s="54"/>
      <c r="K82" s="54"/>
      <c r="L82" s="54"/>
      <c r="M82" s="54"/>
      <c r="N82" s="54"/>
      <c r="O82" s="54"/>
      <c r="P82" s="55"/>
      <c r="Q82" s="54"/>
      <c r="R82" s="54"/>
      <c r="S82" s="54"/>
      <c r="T82" s="54"/>
      <c r="U82" s="54"/>
      <c r="V82" s="54"/>
      <c r="W82" s="55"/>
      <c r="X82" s="54"/>
      <c r="Y82" s="54"/>
      <c r="Z82" s="54"/>
      <c r="AA82" s="54"/>
      <c r="AB82" s="54"/>
      <c r="AC82" s="54"/>
      <c r="AD82" s="55"/>
      <c r="AE82" s="54"/>
      <c r="AF82" s="54"/>
      <c r="AG82" s="54"/>
      <c r="AH82" s="54"/>
      <c r="AI82" s="54"/>
      <c r="AJ82" s="54"/>
      <c r="AK82" s="54"/>
      <c r="AL82" s="55"/>
      <c r="AM82" s="54"/>
      <c r="AN82" s="54"/>
      <c r="AO82" s="54"/>
      <c r="AP82" s="54"/>
      <c r="AQ82" s="54"/>
      <c r="AR82" s="54"/>
      <c r="AS82" s="55"/>
      <c r="AT82" s="54"/>
      <c r="AU82" s="54"/>
      <c r="AV82" s="54"/>
      <c r="AW82" s="54"/>
      <c r="AX82" s="54"/>
      <c r="AY82" s="54"/>
      <c r="AZ82" s="54"/>
      <c r="BA82" s="55"/>
      <c r="BB82" s="54"/>
      <c r="BC82" s="54"/>
      <c r="BD82" s="54"/>
      <c r="BE82" s="54"/>
      <c r="BF82" s="54"/>
      <c r="BG82" s="54"/>
      <c r="BH82" s="54"/>
      <c r="BI82" s="55"/>
      <c r="BJ82" s="54"/>
      <c r="BK82" s="54"/>
      <c r="BL82" s="54"/>
      <c r="BM82" s="54"/>
      <c r="BN82" s="54"/>
      <c r="BO82" s="54"/>
      <c r="BP82" s="54"/>
      <c r="BQ82" s="55"/>
      <c r="BR82" s="54"/>
      <c r="BS82" s="54"/>
      <c r="BT82" s="54"/>
      <c r="BU82" s="54"/>
      <c r="BV82" s="54"/>
      <c r="BW82" s="54"/>
      <c r="BX82" s="55"/>
      <c r="BY82" s="54"/>
      <c r="BZ82" s="54"/>
      <c r="CA82" s="54"/>
      <c r="CB82" s="54"/>
      <c r="CC82" s="54"/>
      <c r="CD82" s="54"/>
      <c r="CE82" s="55"/>
      <c r="CF82" s="54"/>
      <c r="CG82" s="54"/>
      <c r="CH82" s="54"/>
      <c r="CI82" s="54"/>
      <c r="CJ82" s="54"/>
      <c r="CK82" s="54"/>
      <c r="CL82" s="54"/>
    </row>
    <row r="83" spans="1:90" ht="15.75" customHeight="1" x14ac:dyDescent="0.25">
      <c r="A83" s="172" t="s">
        <v>207</v>
      </c>
      <c r="B83" s="174"/>
      <c r="C83" s="178">
        <v>1095</v>
      </c>
      <c r="D83" s="178">
        <f t="array" ref="D83">IF($A83="","",IF(TRIM(INDEX('Part 1'!$F$3:$CZ$3,1,ROW()-1))=TRIM($A83),INDEX('Part 1'!$F$386:$CZ$386,1,ROW()-1),"CHECK"))</f>
        <v>1195</v>
      </c>
      <c r="E83" s="179">
        <f t="shared" si="0"/>
        <v>-100</v>
      </c>
      <c r="F83" cm="1">
        <f t="array" ref="F83">IF($A83="","",IF(TRIM(INDEX('Part 1'!$F$3:$CZ$3,1,ROW()-1))=TRIM($A83),INDEX('Part 1'!$F$38:$CZ$38,1,ROW()-1),"CHECK"))</f>
        <v>2300</v>
      </c>
      <c r="G83" s="54"/>
      <c r="H83" s="54" t="s">
        <v>1973</v>
      </c>
      <c r="I83" s="55"/>
      <c r="J83" s="54"/>
      <c r="K83" s="54"/>
      <c r="L83" s="54"/>
      <c r="M83" s="54"/>
      <c r="N83" s="54"/>
      <c r="O83" s="54"/>
      <c r="P83" s="55"/>
      <c r="Q83" s="54"/>
      <c r="R83" s="54"/>
      <c r="S83" s="54"/>
      <c r="T83" s="54"/>
      <c r="U83" s="54"/>
      <c r="V83" s="54"/>
      <c r="W83" s="55"/>
      <c r="X83" s="54"/>
      <c r="Y83" s="54"/>
      <c r="Z83" s="54"/>
      <c r="AA83" s="54"/>
      <c r="AB83" s="54"/>
      <c r="AC83" s="54"/>
      <c r="AD83" s="55"/>
      <c r="AE83" s="54"/>
      <c r="AF83" s="54"/>
      <c r="AG83" s="54"/>
      <c r="AH83" s="54"/>
      <c r="AI83" s="54"/>
      <c r="AJ83" s="54"/>
      <c r="AK83" s="54"/>
      <c r="AL83" s="55"/>
      <c r="AM83" s="54"/>
      <c r="AN83" s="54"/>
      <c r="AO83" s="54"/>
      <c r="AP83" s="54"/>
      <c r="AQ83" s="54"/>
      <c r="AR83" s="54"/>
      <c r="AS83" s="55"/>
      <c r="AT83" s="54"/>
      <c r="AU83" s="54"/>
      <c r="AV83" s="54"/>
      <c r="AW83" s="54"/>
      <c r="AX83" s="54"/>
      <c r="AY83" s="54"/>
      <c r="AZ83" s="54"/>
      <c r="BA83" s="55"/>
      <c r="BB83" s="54"/>
      <c r="BC83" s="54"/>
      <c r="BD83" s="54"/>
      <c r="BE83" s="54"/>
      <c r="BF83" s="54"/>
      <c r="BG83" s="54"/>
      <c r="BH83" s="54"/>
      <c r="BI83" s="55"/>
      <c r="BJ83" s="54"/>
      <c r="BK83" s="54"/>
      <c r="BL83" s="54"/>
      <c r="BM83" s="54"/>
      <c r="BN83" s="54"/>
      <c r="BO83" s="54"/>
      <c r="BP83" s="54"/>
      <c r="BQ83" s="55"/>
      <c r="BR83" s="54"/>
      <c r="BS83" s="54"/>
      <c r="BT83" s="54"/>
      <c r="BU83" s="54"/>
      <c r="BV83" s="54"/>
      <c r="BW83" s="54"/>
      <c r="BX83" s="55"/>
      <c r="BY83" s="54"/>
      <c r="BZ83" s="54"/>
      <c r="CA83" s="54"/>
      <c r="CB83" s="54"/>
      <c r="CC83" s="54"/>
      <c r="CD83" s="54"/>
      <c r="CE83" s="55"/>
      <c r="CF83" s="54"/>
      <c r="CG83" s="54"/>
      <c r="CH83" s="54"/>
      <c r="CI83" s="54"/>
      <c r="CJ83" s="54"/>
      <c r="CK83" s="54"/>
      <c r="CL83" s="54"/>
    </row>
    <row r="84" spans="1:90" ht="15.75" customHeight="1" x14ac:dyDescent="0.25">
      <c r="A84" s="172" t="s">
        <v>208</v>
      </c>
      <c r="B84" s="174"/>
      <c r="C84" s="178">
        <v>25</v>
      </c>
      <c r="D84" s="178">
        <f t="array" ref="D84">IF($A84="","",IF(TRIM(INDEX('Part 1'!$F$3:$CZ$3,1,ROW()-1))=TRIM($A84),INDEX('Part 1'!$F$386:$CZ$386,1,ROW()-1),"CHECK"))</f>
        <v>55</v>
      </c>
      <c r="E84" s="179">
        <f t="shared" si="0"/>
        <v>-30</v>
      </c>
      <c r="F84" cm="1">
        <f t="array" ref="F84">IF($A84="","",IF(TRIM(INDEX('Part 1'!$F$3:$CZ$3,1,ROW()-1))=TRIM($A84),INDEX('Part 1'!$F$38:$CZ$38,1,ROW()-1),"CHECK"))</f>
        <v>100</v>
      </c>
      <c r="G84" s="54"/>
      <c r="H84" s="54" t="s">
        <v>1973</v>
      </c>
      <c r="I84" s="55"/>
      <c r="J84" s="54"/>
      <c r="K84" s="54"/>
      <c r="L84" s="54"/>
      <c r="M84" s="54"/>
      <c r="N84" s="54"/>
      <c r="O84" s="54"/>
      <c r="P84" s="55"/>
      <c r="Q84" s="54"/>
      <c r="R84" s="54"/>
      <c r="S84" s="54"/>
      <c r="T84" s="54"/>
      <c r="U84" s="54"/>
      <c r="V84" s="54"/>
      <c r="W84" s="55"/>
      <c r="X84" s="54"/>
      <c r="Y84" s="54"/>
      <c r="Z84" s="54"/>
      <c r="AA84" s="54"/>
      <c r="AB84" s="54"/>
      <c r="AC84" s="54"/>
      <c r="AD84" s="55"/>
      <c r="AE84" s="54"/>
      <c r="AF84" s="54"/>
      <c r="AG84" s="54"/>
      <c r="AH84" s="54"/>
      <c r="AI84" s="54"/>
      <c r="AJ84" s="54"/>
      <c r="AK84" s="54"/>
      <c r="AL84" s="55"/>
      <c r="AM84" s="54"/>
      <c r="AN84" s="54"/>
      <c r="AO84" s="54"/>
      <c r="AP84" s="54"/>
      <c r="AQ84" s="54"/>
      <c r="AR84" s="54"/>
      <c r="AS84" s="55"/>
      <c r="AT84" s="54"/>
      <c r="AU84" s="54"/>
      <c r="AV84" s="54"/>
      <c r="AW84" s="54"/>
      <c r="AX84" s="54"/>
      <c r="AY84" s="54"/>
      <c r="AZ84" s="54"/>
      <c r="BA84" s="55"/>
      <c r="BB84" s="54"/>
      <c r="BC84" s="54"/>
      <c r="BD84" s="54"/>
      <c r="BE84" s="54"/>
      <c r="BF84" s="54"/>
      <c r="BG84" s="54"/>
      <c r="BH84" s="54"/>
      <c r="BI84" s="55"/>
      <c r="BJ84" s="54"/>
      <c r="BK84" s="54"/>
      <c r="BL84" s="54"/>
      <c r="BM84" s="54"/>
      <c r="BN84" s="54"/>
      <c r="BO84" s="54"/>
      <c r="BP84" s="54"/>
      <c r="BQ84" s="55"/>
      <c r="BR84" s="54"/>
      <c r="BS84" s="54"/>
      <c r="BT84" s="54"/>
      <c r="BU84" s="54"/>
      <c r="BV84" s="54"/>
      <c r="BW84" s="54"/>
      <c r="BX84" s="55"/>
      <c r="BY84" s="54"/>
      <c r="BZ84" s="54"/>
      <c r="CA84" s="54"/>
      <c r="CB84" s="54"/>
      <c r="CC84" s="54"/>
      <c r="CD84" s="54"/>
      <c r="CE84" s="55"/>
      <c r="CF84" s="54"/>
      <c r="CG84" s="54"/>
      <c r="CH84" s="54"/>
      <c r="CI84" s="54"/>
      <c r="CJ84" s="54"/>
      <c r="CK84" s="54"/>
      <c r="CL84" s="54"/>
    </row>
    <row r="85" spans="1:90" ht="15.75" customHeight="1" x14ac:dyDescent="0.25">
      <c r="A85" s="172" t="s">
        <v>209</v>
      </c>
      <c r="B85" s="174"/>
      <c r="C85" s="178">
        <v>245</v>
      </c>
      <c r="D85" s="178">
        <f t="array" ref="D85">IF($A85="","",IF(TRIM(INDEX('Part 1'!$F$3:$CZ$3,1,ROW()-1))=TRIM($A85),INDEX('Part 1'!$F$386:$CZ$386,1,ROW()-1),"CHECK"))</f>
        <v>245</v>
      </c>
      <c r="E85" s="179">
        <f t="shared" si="0"/>
        <v>0</v>
      </c>
      <c r="F85" cm="1">
        <f t="array" ref="F85">IF($A85="","",IF(TRIM(INDEX('Part 1'!$F$3:$CZ$3,1,ROW()-1))=TRIM($A85),INDEX('Part 1'!$F$38:$CZ$38,1,ROW()-1),"CHECK"))</f>
        <v>300</v>
      </c>
      <c r="G85" s="54"/>
      <c r="H85" s="54" t="s">
        <v>1973</v>
      </c>
      <c r="I85" s="55"/>
      <c r="J85" s="54"/>
      <c r="K85" s="54"/>
      <c r="L85" s="54"/>
      <c r="M85" s="54"/>
      <c r="N85" s="54"/>
      <c r="O85" s="54"/>
      <c r="P85" s="55"/>
      <c r="Q85" s="54"/>
      <c r="R85" s="54"/>
      <c r="S85" s="54"/>
      <c r="T85" s="54"/>
      <c r="U85" s="54"/>
      <c r="V85" s="54"/>
      <c r="W85" s="55"/>
      <c r="X85" s="54"/>
      <c r="Y85" s="54"/>
      <c r="Z85" s="54"/>
      <c r="AA85" s="54"/>
      <c r="AB85" s="54"/>
      <c r="AC85" s="54"/>
      <c r="AD85" s="55"/>
      <c r="AE85" s="54"/>
      <c r="AF85" s="54"/>
      <c r="AG85" s="54"/>
      <c r="AH85" s="54"/>
      <c r="AI85" s="54"/>
      <c r="AJ85" s="54"/>
      <c r="AK85" s="54"/>
      <c r="AL85" s="55"/>
      <c r="AM85" s="54"/>
      <c r="AN85" s="54"/>
      <c r="AO85" s="54"/>
      <c r="AP85" s="54"/>
      <c r="AQ85" s="54"/>
      <c r="AR85" s="54"/>
      <c r="AS85" s="55"/>
      <c r="AT85" s="54"/>
      <c r="AU85" s="54"/>
      <c r="AV85" s="54"/>
      <c r="AW85" s="54"/>
      <c r="AX85" s="54"/>
      <c r="AY85" s="54"/>
      <c r="AZ85" s="54"/>
      <c r="BA85" s="55"/>
      <c r="BB85" s="54"/>
      <c r="BC85" s="54"/>
      <c r="BD85" s="54"/>
      <c r="BE85" s="54"/>
      <c r="BF85" s="54"/>
      <c r="BG85" s="54"/>
      <c r="BH85" s="54"/>
      <c r="BI85" s="55"/>
      <c r="BJ85" s="54"/>
      <c r="BK85" s="54"/>
      <c r="BL85" s="54"/>
      <c r="BM85" s="54"/>
      <c r="BN85" s="54"/>
      <c r="BO85" s="54"/>
      <c r="BP85" s="54"/>
      <c r="BQ85" s="55"/>
      <c r="BR85" s="54"/>
      <c r="BS85" s="54"/>
      <c r="BT85" s="54"/>
      <c r="BU85" s="54"/>
      <c r="BV85" s="54"/>
      <c r="BW85" s="54"/>
      <c r="BX85" s="55"/>
      <c r="BY85" s="54"/>
      <c r="BZ85" s="54"/>
      <c r="CA85" s="54"/>
      <c r="CB85" s="54"/>
      <c r="CC85" s="54"/>
      <c r="CD85" s="54"/>
      <c r="CE85" s="55"/>
      <c r="CF85" s="54"/>
      <c r="CG85" s="54"/>
      <c r="CH85" s="54"/>
      <c r="CI85" s="54"/>
      <c r="CJ85" s="54"/>
      <c r="CK85" s="54"/>
      <c r="CL85" s="54"/>
    </row>
    <row r="86" spans="1:90" ht="15.75" customHeight="1" x14ac:dyDescent="0.25">
      <c r="A86" s="172" t="s">
        <v>210</v>
      </c>
      <c r="B86" s="174"/>
      <c r="C86" s="178">
        <v>41</v>
      </c>
      <c r="D86" s="178">
        <f t="array" ref="D86">IF($A86="","",IF(TRIM(INDEX('Part 1'!$F$3:$CZ$3,1,ROW()-1))=TRIM($A86),INDEX('Part 1'!$F$386:$CZ$386,1,ROW()-1),"CHECK"))</f>
        <v>11</v>
      </c>
      <c r="E86" s="179">
        <f t="shared" si="0"/>
        <v>30</v>
      </c>
      <c r="F86" cm="1">
        <f t="array" ref="F86">IF($A86="","",IF(TRIM(INDEX('Part 1'!$F$3:$CZ$3,1,ROW()-1))=TRIM($A86),INDEX('Part 1'!$F$38:$CZ$38,1,ROW()-1),"CHECK"))</f>
        <v>100</v>
      </c>
      <c r="G86" s="54"/>
      <c r="H86" s="54" t="s">
        <v>1973</v>
      </c>
      <c r="I86" s="55"/>
      <c r="J86" s="54"/>
      <c r="K86" s="54"/>
      <c r="L86" s="54"/>
      <c r="M86" s="54"/>
      <c r="N86" s="54"/>
      <c r="O86" s="54"/>
      <c r="P86" s="55"/>
      <c r="Q86" s="54"/>
      <c r="R86" s="54"/>
      <c r="S86" s="54"/>
      <c r="T86" s="54"/>
      <c r="U86" s="54"/>
      <c r="V86" s="54"/>
      <c r="W86" s="55"/>
      <c r="X86" s="54"/>
      <c r="Y86" s="54"/>
      <c r="Z86" s="54"/>
      <c r="AA86" s="54"/>
      <c r="AB86" s="54"/>
      <c r="AC86" s="54"/>
      <c r="AD86" s="55"/>
      <c r="AE86" s="54"/>
      <c r="AF86" s="54"/>
      <c r="AG86" s="54"/>
      <c r="AH86" s="54"/>
      <c r="AI86" s="54"/>
      <c r="AJ86" s="54"/>
      <c r="AK86" s="54"/>
      <c r="AL86" s="55"/>
      <c r="AM86" s="54"/>
      <c r="AN86" s="54"/>
      <c r="AO86" s="54"/>
      <c r="AP86" s="54"/>
      <c r="AQ86" s="54"/>
      <c r="AR86" s="54"/>
      <c r="AS86" s="55"/>
      <c r="AT86" s="54"/>
      <c r="AU86" s="54"/>
      <c r="AV86" s="54"/>
      <c r="AW86" s="54"/>
      <c r="AX86" s="54"/>
      <c r="AY86" s="54"/>
      <c r="AZ86" s="54"/>
      <c r="BA86" s="55"/>
      <c r="BB86" s="54"/>
      <c r="BC86" s="54"/>
      <c r="BD86" s="54"/>
      <c r="BE86" s="54"/>
      <c r="BF86" s="54"/>
      <c r="BG86" s="54"/>
      <c r="BH86" s="54"/>
      <c r="BI86" s="55"/>
      <c r="BJ86" s="54"/>
      <c r="BK86" s="54"/>
      <c r="BL86" s="54"/>
      <c r="BM86" s="54"/>
      <c r="BN86" s="54"/>
      <c r="BO86" s="54"/>
      <c r="BP86" s="54"/>
      <c r="BQ86" s="55"/>
      <c r="BR86" s="54"/>
      <c r="BS86" s="54"/>
      <c r="BT86" s="54"/>
      <c r="BU86" s="54"/>
      <c r="BV86" s="54"/>
      <c r="BW86" s="54"/>
      <c r="BX86" s="55"/>
      <c r="BY86" s="54"/>
      <c r="BZ86" s="54"/>
      <c r="CA86" s="54"/>
      <c r="CB86" s="54"/>
      <c r="CC86" s="54"/>
      <c r="CD86" s="54"/>
      <c r="CE86" s="55"/>
      <c r="CF86" s="54"/>
      <c r="CG86" s="54"/>
      <c r="CH86" s="54"/>
      <c r="CI86" s="54"/>
      <c r="CJ86" s="54"/>
      <c r="CK86" s="54"/>
      <c r="CL86" s="54"/>
    </row>
    <row r="87" spans="1:90" ht="15.75" customHeight="1" x14ac:dyDescent="0.25">
      <c r="A87" s="172" t="s">
        <v>211</v>
      </c>
      <c r="B87" s="174"/>
      <c r="C87" s="178">
        <v>135</v>
      </c>
      <c r="D87" s="178">
        <f t="array" ref="D87">IF($A87="","",IF(TRIM(INDEX('Part 1'!$F$3:$CZ$3,1,ROW()-1))=TRIM($A87),INDEX('Part 1'!$F$386:$CZ$386,1,ROW()-1),"CHECK"))</f>
        <v>135</v>
      </c>
      <c r="E87" s="179">
        <f t="shared" si="0"/>
        <v>0</v>
      </c>
      <c r="F87" cm="1">
        <f t="array" ref="F87">IF($A87="","",IF(TRIM(INDEX('Part 1'!$F$3:$CZ$3,1,ROW()-1))=TRIM($A87),INDEX('Part 1'!$F$38:$CZ$38,1,ROW()-1),"CHECK"))</f>
        <v>300</v>
      </c>
      <c r="G87" s="54"/>
      <c r="H87" s="54" t="s">
        <v>1973</v>
      </c>
      <c r="I87" s="55"/>
      <c r="J87" s="54"/>
      <c r="K87" s="54"/>
      <c r="L87" s="54"/>
      <c r="M87" s="54"/>
      <c r="N87" s="54"/>
      <c r="O87" s="54"/>
      <c r="P87" s="55"/>
      <c r="Q87" s="54"/>
      <c r="R87" s="54"/>
      <c r="S87" s="54"/>
      <c r="T87" s="54"/>
      <c r="U87" s="54"/>
      <c r="V87" s="54"/>
      <c r="W87" s="55"/>
      <c r="X87" s="54"/>
      <c r="Y87" s="54"/>
      <c r="Z87" s="54"/>
      <c r="AA87" s="54"/>
      <c r="AB87" s="54"/>
      <c r="AC87" s="54"/>
      <c r="AD87" s="55"/>
      <c r="AE87" s="54"/>
      <c r="AF87" s="54"/>
      <c r="AG87" s="54"/>
      <c r="AH87" s="54"/>
      <c r="AI87" s="54"/>
      <c r="AJ87" s="54"/>
      <c r="AK87" s="54"/>
      <c r="AL87" s="55"/>
      <c r="AM87" s="54"/>
      <c r="AN87" s="54"/>
      <c r="AO87" s="54"/>
      <c r="AP87" s="54"/>
      <c r="AQ87" s="54"/>
      <c r="AR87" s="54"/>
      <c r="AS87" s="55"/>
      <c r="AT87" s="54"/>
      <c r="AU87" s="54"/>
      <c r="AV87" s="54"/>
      <c r="AW87" s="54"/>
      <c r="AX87" s="54"/>
      <c r="AY87" s="54"/>
      <c r="AZ87" s="54"/>
      <c r="BA87" s="55"/>
      <c r="BB87" s="54"/>
      <c r="BC87" s="54"/>
      <c r="BD87" s="54"/>
      <c r="BE87" s="54"/>
      <c r="BF87" s="54"/>
      <c r="BG87" s="54"/>
      <c r="BH87" s="54"/>
      <c r="BI87" s="55"/>
      <c r="BJ87" s="54"/>
      <c r="BK87" s="54"/>
      <c r="BL87" s="54"/>
      <c r="BM87" s="54"/>
      <c r="BN87" s="54"/>
      <c r="BO87" s="54"/>
      <c r="BP87" s="54"/>
      <c r="BQ87" s="55"/>
      <c r="BR87" s="54"/>
      <c r="BS87" s="54"/>
      <c r="BT87" s="54"/>
      <c r="BU87" s="54"/>
      <c r="BV87" s="54"/>
      <c r="BW87" s="54"/>
      <c r="BX87" s="55"/>
      <c r="BY87" s="54"/>
      <c r="BZ87" s="54"/>
      <c r="CA87" s="54"/>
      <c r="CB87" s="54"/>
      <c r="CC87" s="54"/>
      <c r="CD87" s="54"/>
      <c r="CE87" s="55"/>
      <c r="CF87" s="54"/>
      <c r="CG87" s="54"/>
      <c r="CH87" s="54"/>
      <c r="CI87" s="54"/>
      <c r="CJ87" s="54"/>
      <c r="CK87" s="54"/>
      <c r="CL87" s="54"/>
    </row>
    <row r="88" spans="1:90" ht="15.75" customHeight="1" x14ac:dyDescent="0.25">
      <c r="A88" s="172" t="s">
        <v>212</v>
      </c>
      <c r="B88" s="174"/>
      <c r="C88" s="178">
        <v>50</v>
      </c>
      <c r="D88" s="178">
        <f t="array" ref="D88">IF($A88="","",IF(TRIM(INDEX('Part 1'!$F$3:$CZ$3,1,ROW()-1))=TRIM($A88),INDEX('Part 1'!$F$386:$CZ$386,1,ROW()-1),"CHECK"))</f>
        <v>50</v>
      </c>
      <c r="E88" s="179">
        <f t="shared" si="0"/>
        <v>0</v>
      </c>
      <c r="F88" cm="1">
        <f t="array" ref="F88">IF($A88="","",IF(TRIM(INDEX('Part 1'!$F$3:$CZ$3,1,ROW()-1))=TRIM($A88),INDEX('Part 1'!$F$38:$CZ$38,1,ROW()-1),"CHECK"))</f>
        <v>50</v>
      </c>
      <c r="G88" s="54"/>
      <c r="H88" s="54" t="s">
        <v>1973</v>
      </c>
      <c r="I88" s="55"/>
      <c r="J88" s="54"/>
      <c r="K88" s="54"/>
      <c r="L88" s="54"/>
      <c r="M88" s="54"/>
      <c r="N88" s="54"/>
      <c r="O88" s="54"/>
      <c r="P88" s="55"/>
      <c r="Q88" s="54"/>
      <c r="R88" s="54"/>
      <c r="S88" s="54"/>
      <c r="T88" s="54"/>
      <c r="U88" s="54"/>
      <c r="V88" s="54"/>
      <c r="W88" s="55"/>
      <c r="X88" s="54"/>
      <c r="Y88" s="54"/>
      <c r="Z88" s="54"/>
      <c r="AA88" s="54"/>
      <c r="AB88" s="54"/>
      <c r="AC88" s="54"/>
      <c r="AD88" s="55"/>
      <c r="AE88" s="54"/>
      <c r="AF88" s="54"/>
      <c r="AG88" s="54"/>
      <c r="AH88" s="54"/>
      <c r="AI88" s="54"/>
      <c r="AJ88" s="54"/>
      <c r="AK88" s="54"/>
      <c r="AL88" s="55"/>
      <c r="AM88" s="54"/>
      <c r="AN88" s="54"/>
      <c r="AO88" s="54"/>
      <c r="AP88" s="54"/>
      <c r="AQ88" s="54"/>
      <c r="AR88" s="54"/>
      <c r="AS88" s="55"/>
      <c r="AT88" s="54"/>
      <c r="AU88" s="54"/>
      <c r="AV88" s="54"/>
      <c r="AW88" s="54"/>
      <c r="AX88" s="54"/>
      <c r="AY88" s="54"/>
      <c r="AZ88" s="54"/>
      <c r="BA88" s="55"/>
      <c r="BB88" s="54"/>
      <c r="BC88" s="54"/>
      <c r="BD88" s="54"/>
      <c r="BE88" s="54"/>
      <c r="BF88" s="54"/>
      <c r="BG88" s="54"/>
      <c r="BH88" s="54"/>
      <c r="BI88" s="55"/>
      <c r="BJ88" s="54"/>
      <c r="BK88" s="54"/>
      <c r="BL88" s="54"/>
      <c r="BM88" s="54"/>
      <c r="BN88" s="54"/>
      <c r="BO88" s="54"/>
      <c r="BP88" s="54"/>
      <c r="BQ88" s="55"/>
      <c r="BR88" s="54"/>
      <c r="BS88" s="54"/>
      <c r="BT88" s="54"/>
      <c r="BU88" s="54"/>
      <c r="BV88" s="54"/>
      <c r="BW88" s="54"/>
      <c r="BX88" s="55"/>
      <c r="BY88" s="54"/>
      <c r="BZ88" s="54"/>
      <c r="CA88" s="54"/>
      <c r="CB88" s="54"/>
      <c r="CC88" s="54"/>
      <c r="CD88" s="54"/>
      <c r="CE88" s="55"/>
      <c r="CF88" s="54"/>
      <c r="CG88" s="54"/>
      <c r="CH88" s="54"/>
      <c r="CI88" s="54"/>
      <c r="CJ88" s="54"/>
      <c r="CK88" s="54"/>
      <c r="CL88" s="54"/>
    </row>
    <row r="89" spans="1:90" ht="15.75" customHeight="1" x14ac:dyDescent="0.25">
      <c r="A89" s="172" t="s">
        <v>213</v>
      </c>
      <c r="B89" s="174"/>
      <c r="C89" s="178">
        <v>10</v>
      </c>
      <c r="D89" s="178">
        <f t="array" ref="D89">IF($A89="","",IF(TRIM(INDEX('Part 1'!$F$3:$CZ$3,1,ROW()-1))=TRIM($A89),INDEX('Part 1'!$F$386:$CZ$386,1,ROW()-1),"CHECK"))</f>
        <v>10</v>
      </c>
      <c r="E89" s="179">
        <f t="shared" si="0"/>
        <v>0</v>
      </c>
      <c r="F89" cm="1">
        <f t="array" ref="F89">IF($A89="","",IF(TRIM(INDEX('Part 1'!$F$3:$CZ$3,1,ROW()-1))=TRIM($A89),INDEX('Part 1'!$F$38:$CZ$38,1,ROW()-1),"CHECK"))</f>
        <v>100</v>
      </c>
      <c r="G89" s="54"/>
      <c r="H89" s="54" t="s">
        <v>1973</v>
      </c>
      <c r="I89" s="55"/>
      <c r="J89" s="54"/>
      <c r="K89" s="54"/>
      <c r="L89" s="54"/>
      <c r="M89" s="54"/>
      <c r="N89" s="54"/>
      <c r="O89" s="54"/>
      <c r="P89" s="55"/>
      <c r="Q89" s="54"/>
      <c r="R89" s="54"/>
      <c r="S89" s="54"/>
      <c r="T89" s="54"/>
      <c r="U89" s="54"/>
      <c r="V89" s="54"/>
      <c r="W89" s="55"/>
      <c r="X89" s="54"/>
      <c r="Y89" s="54"/>
      <c r="Z89" s="54"/>
      <c r="AA89" s="54"/>
      <c r="AB89" s="54"/>
      <c r="AC89" s="54"/>
      <c r="AD89" s="55"/>
      <c r="AE89" s="54"/>
      <c r="AF89" s="54"/>
      <c r="AG89" s="54"/>
      <c r="AH89" s="54"/>
      <c r="AI89" s="54"/>
      <c r="AJ89" s="54"/>
      <c r="AK89" s="54"/>
      <c r="AL89" s="55"/>
      <c r="AM89" s="54"/>
      <c r="AN89" s="54"/>
      <c r="AO89" s="54"/>
      <c r="AP89" s="54"/>
      <c r="AQ89" s="54"/>
      <c r="AR89" s="54"/>
      <c r="AS89" s="55"/>
      <c r="AT89" s="54"/>
      <c r="AU89" s="54"/>
      <c r="AV89" s="54"/>
      <c r="AW89" s="54"/>
      <c r="AX89" s="54"/>
      <c r="AY89" s="54"/>
      <c r="AZ89" s="54"/>
      <c r="BA89" s="55"/>
      <c r="BB89" s="54"/>
      <c r="BC89" s="54"/>
      <c r="BD89" s="54"/>
      <c r="BE89" s="54"/>
      <c r="BF89" s="54"/>
      <c r="BG89" s="54"/>
      <c r="BH89" s="54"/>
      <c r="BI89" s="55"/>
      <c r="BJ89" s="54"/>
      <c r="BK89" s="54"/>
      <c r="BL89" s="54"/>
      <c r="BM89" s="54"/>
      <c r="BN89" s="54"/>
      <c r="BO89" s="54"/>
      <c r="BP89" s="54"/>
      <c r="BQ89" s="55"/>
      <c r="BR89" s="54"/>
      <c r="BS89" s="54"/>
      <c r="BT89" s="54"/>
      <c r="BU89" s="54"/>
      <c r="BV89" s="54"/>
      <c r="BW89" s="54"/>
      <c r="BX89" s="55"/>
      <c r="BY89" s="54"/>
      <c r="BZ89" s="54"/>
      <c r="CA89" s="54"/>
      <c r="CB89" s="54"/>
      <c r="CC89" s="54"/>
      <c r="CD89" s="54"/>
      <c r="CE89" s="55"/>
      <c r="CF89" s="54"/>
      <c r="CG89" s="54"/>
      <c r="CH89" s="54"/>
      <c r="CI89" s="54"/>
      <c r="CJ89" s="54"/>
      <c r="CK89" s="54"/>
      <c r="CL89" s="54"/>
    </row>
    <row r="90" spans="1:90" ht="15.75" customHeight="1" x14ac:dyDescent="0.25">
      <c r="A90" s="172" t="s">
        <v>214</v>
      </c>
      <c r="B90" s="174"/>
      <c r="C90" s="178">
        <v>30</v>
      </c>
      <c r="D90" s="178">
        <f t="array" ref="D90">IF($A90="","",IF(TRIM(INDEX('Part 1'!$F$3:$CZ$3,1,ROW()-1))=TRIM($A90),INDEX('Part 1'!$F$386:$CZ$386,1,ROW()-1),"CHECK"))</f>
        <v>30</v>
      </c>
      <c r="E90" s="179">
        <f t="shared" si="0"/>
        <v>0</v>
      </c>
      <c r="F90" cm="1">
        <f t="array" ref="F90">IF($A90="","",IF(TRIM(INDEX('Part 1'!$F$3:$CZ$3,1,ROW()-1))=TRIM($A90),INDEX('Part 1'!$F$38:$CZ$38,1,ROW()-1),"CHECK"))</f>
        <v>0</v>
      </c>
      <c r="G90" s="54"/>
      <c r="H90" s="54" t="s">
        <v>1973</v>
      </c>
      <c r="I90" s="55"/>
      <c r="J90" s="54"/>
      <c r="K90" s="54"/>
      <c r="L90" s="54"/>
      <c r="M90" s="54"/>
      <c r="N90" s="54"/>
      <c r="O90" s="54"/>
      <c r="P90" s="55"/>
      <c r="Q90" s="54"/>
      <c r="R90" s="54"/>
      <c r="S90" s="54"/>
      <c r="T90" s="54"/>
      <c r="U90" s="54"/>
      <c r="V90" s="54"/>
      <c r="W90" s="55"/>
      <c r="X90" s="54"/>
      <c r="Y90" s="54"/>
      <c r="Z90" s="54"/>
      <c r="AA90" s="54"/>
      <c r="AB90" s="54"/>
      <c r="AC90" s="54"/>
      <c r="AD90" s="55"/>
      <c r="AE90" s="54"/>
      <c r="AF90" s="54"/>
      <c r="AG90" s="54"/>
      <c r="AH90" s="54"/>
      <c r="AI90" s="54"/>
      <c r="AJ90" s="54"/>
      <c r="AK90" s="54"/>
      <c r="AL90" s="55"/>
      <c r="AM90" s="54"/>
      <c r="AN90" s="54"/>
      <c r="AO90" s="54"/>
      <c r="AP90" s="54"/>
      <c r="AQ90" s="54"/>
      <c r="AR90" s="54"/>
      <c r="AS90" s="55"/>
      <c r="AT90" s="54"/>
      <c r="AU90" s="54"/>
      <c r="AV90" s="54"/>
      <c r="AW90" s="54"/>
      <c r="AX90" s="54"/>
      <c r="AY90" s="54"/>
      <c r="AZ90" s="54"/>
      <c r="BA90" s="55"/>
      <c r="BB90" s="54"/>
      <c r="BC90" s="54"/>
      <c r="BD90" s="54"/>
      <c r="BE90" s="54"/>
      <c r="BF90" s="54"/>
      <c r="BG90" s="54"/>
      <c r="BH90" s="54"/>
      <c r="BI90" s="55"/>
      <c r="BJ90" s="54"/>
      <c r="BK90" s="54"/>
      <c r="BL90" s="54"/>
      <c r="BM90" s="54"/>
      <c r="BN90" s="54"/>
      <c r="BO90" s="54"/>
      <c r="BP90" s="54"/>
      <c r="BQ90" s="55"/>
      <c r="BR90" s="54"/>
      <c r="BS90" s="54"/>
      <c r="BT90" s="54"/>
      <c r="BU90" s="54"/>
      <c r="BV90" s="54"/>
      <c r="BW90" s="54"/>
      <c r="BX90" s="55"/>
      <c r="BY90" s="54"/>
      <c r="BZ90" s="54"/>
      <c r="CA90" s="54"/>
      <c r="CB90" s="54"/>
      <c r="CC90" s="54"/>
      <c r="CD90" s="54"/>
      <c r="CE90" s="55"/>
      <c r="CF90" s="54"/>
      <c r="CG90" s="54"/>
      <c r="CH90" s="54"/>
      <c r="CI90" s="54"/>
      <c r="CJ90" s="54"/>
      <c r="CK90" s="54"/>
      <c r="CL90" s="54"/>
    </row>
    <row r="91" spans="1:90" ht="15.75" customHeight="1" x14ac:dyDescent="0.25">
      <c r="A91" s="172" t="s">
        <v>215</v>
      </c>
      <c r="B91" s="174"/>
      <c r="C91" s="178">
        <v>65</v>
      </c>
      <c r="D91" s="178">
        <f t="array" ref="D91">IF($A91="","",IF(TRIM(INDEX('Part 1'!$F$3:$CZ$3,1,ROW()-1))=TRIM($A91),INDEX('Part 1'!$F$386:$CZ$386,1,ROW()-1),"CHECK"))</f>
        <v>65</v>
      </c>
      <c r="E91" s="179">
        <f t="shared" si="0"/>
        <v>0</v>
      </c>
      <c r="F91" cm="1">
        <f t="array" ref="F91">IF($A91="","",IF(TRIM(INDEX('Part 1'!$F$3:$CZ$3,1,ROW()-1))=TRIM($A91),INDEX('Part 1'!$F$38:$CZ$38,1,ROW()-1),"CHECK"))</f>
        <v>50</v>
      </c>
      <c r="G91" s="54"/>
      <c r="H91" s="54" t="s">
        <v>1973</v>
      </c>
      <c r="I91" s="55"/>
      <c r="J91" s="54"/>
      <c r="K91" s="54"/>
      <c r="L91" s="54"/>
      <c r="M91" s="54"/>
      <c r="N91" s="54"/>
      <c r="O91" s="54"/>
      <c r="P91" s="55"/>
      <c r="Q91" s="54"/>
      <c r="R91" s="54"/>
      <c r="S91" s="54"/>
      <c r="T91" s="54"/>
      <c r="U91" s="54"/>
      <c r="V91" s="54"/>
      <c r="W91" s="55"/>
      <c r="X91" s="54"/>
      <c r="Y91" s="54"/>
      <c r="Z91" s="54"/>
      <c r="AA91" s="54"/>
      <c r="AB91" s="54"/>
      <c r="AC91" s="54"/>
      <c r="AD91" s="55"/>
      <c r="AE91" s="54"/>
      <c r="AF91" s="54"/>
      <c r="AG91" s="54"/>
      <c r="AH91" s="54"/>
      <c r="AI91" s="54"/>
      <c r="AJ91" s="54"/>
      <c r="AK91" s="54"/>
      <c r="AL91" s="55"/>
      <c r="AM91" s="54"/>
      <c r="AN91" s="54"/>
      <c r="AO91" s="54"/>
      <c r="AP91" s="54"/>
      <c r="AQ91" s="54"/>
      <c r="AR91" s="54"/>
      <c r="AS91" s="55"/>
      <c r="AT91" s="54"/>
      <c r="AU91" s="54"/>
      <c r="AV91" s="54"/>
      <c r="AW91" s="54"/>
      <c r="AX91" s="54"/>
      <c r="AY91" s="54"/>
      <c r="AZ91" s="54"/>
      <c r="BA91" s="55"/>
      <c r="BB91" s="54"/>
      <c r="BC91" s="54"/>
      <c r="BD91" s="54"/>
      <c r="BE91" s="54"/>
      <c r="BF91" s="54"/>
      <c r="BG91" s="54"/>
      <c r="BH91" s="54"/>
      <c r="BI91" s="55"/>
      <c r="BJ91" s="54"/>
      <c r="BK91" s="54"/>
      <c r="BL91" s="54"/>
      <c r="BM91" s="54"/>
      <c r="BN91" s="54"/>
      <c r="BO91" s="54"/>
      <c r="BP91" s="54"/>
      <c r="BQ91" s="55"/>
      <c r="BR91" s="54"/>
      <c r="BS91" s="54"/>
      <c r="BT91" s="54"/>
      <c r="BU91" s="54"/>
      <c r="BV91" s="54"/>
      <c r="BW91" s="54"/>
      <c r="BX91" s="55"/>
      <c r="BY91" s="54"/>
      <c r="BZ91" s="54"/>
      <c r="CA91" s="54"/>
      <c r="CB91" s="54"/>
      <c r="CC91" s="54"/>
      <c r="CD91" s="54"/>
      <c r="CE91" s="55"/>
      <c r="CF91" s="54"/>
      <c r="CG91" s="54"/>
      <c r="CH91" s="54"/>
      <c r="CI91" s="54"/>
      <c r="CJ91" s="54"/>
      <c r="CK91" s="54"/>
      <c r="CL91" s="54"/>
    </row>
    <row r="92" spans="1:90" ht="15.75" customHeight="1" x14ac:dyDescent="0.25">
      <c r="A92" s="313" t="s">
        <v>216</v>
      </c>
      <c r="B92" s="314"/>
      <c r="C92" s="315">
        <v>35</v>
      </c>
      <c r="D92" s="315">
        <f t="array" ref="D92">IF($A92="","",IF(TRIM(INDEX('Part 1'!$F$3:$CZ$3,1,ROW()-1))=TRIM($A92),INDEX('Part 1'!$F$386:$CZ$386,1,ROW()-1),"CHECK"))</f>
        <v>35</v>
      </c>
      <c r="E92" s="605">
        <f t="shared" si="0"/>
        <v>0</v>
      </c>
      <c r="F92" cm="1">
        <f t="array" ref="F92">IF($A92="","",IF(TRIM(INDEX('Part 1'!$F$3:$CZ$3,1,ROW()-1))=TRIM($A92),INDEX('Part 1'!$F$38:$CZ$38,1,ROW()-1),"CHECK"))</f>
        <v>100</v>
      </c>
      <c r="G92" s="54"/>
      <c r="H92" s="54" t="s">
        <v>1973</v>
      </c>
      <c r="I92" s="55"/>
      <c r="J92" s="54"/>
      <c r="K92" s="54"/>
      <c r="L92" s="54"/>
      <c r="M92" s="54"/>
      <c r="N92" s="54"/>
      <c r="O92" s="54"/>
      <c r="P92" s="55"/>
      <c r="Q92" s="54"/>
      <c r="R92" s="54"/>
      <c r="S92" s="54"/>
      <c r="T92" s="54"/>
      <c r="U92" s="54"/>
      <c r="V92" s="54"/>
      <c r="W92" s="55"/>
      <c r="X92" s="54"/>
      <c r="Y92" s="54"/>
      <c r="Z92" s="54"/>
      <c r="AA92" s="54"/>
      <c r="AB92" s="54"/>
      <c r="AC92" s="54"/>
      <c r="AD92" s="55"/>
      <c r="AE92" s="54"/>
      <c r="AF92" s="54"/>
      <c r="AG92" s="54"/>
      <c r="AH92" s="54"/>
      <c r="AI92" s="54"/>
      <c r="AJ92" s="54"/>
      <c r="AK92" s="54"/>
      <c r="AL92" s="55"/>
      <c r="AM92" s="54"/>
      <c r="AN92" s="54"/>
      <c r="AO92" s="54"/>
      <c r="AP92" s="54"/>
      <c r="AQ92" s="54"/>
      <c r="AR92" s="54"/>
      <c r="AS92" s="55"/>
      <c r="AT92" s="54"/>
      <c r="AU92" s="54"/>
      <c r="AV92" s="54"/>
      <c r="AW92" s="54"/>
      <c r="AX92" s="54"/>
      <c r="AY92" s="54"/>
      <c r="AZ92" s="54"/>
      <c r="BA92" s="55"/>
      <c r="BB92" s="54"/>
      <c r="BC92" s="54"/>
      <c r="BD92" s="54"/>
      <c r="BE92" s="54"/>
      <c r="BF92" s="54"/>
      <c r="BG92" s="54"/>
      <c r="BH92" s="54"/>
      <c r="BI92" s="55"/>
      <c r="BJ92" s="54"/>
      <c r="BK92" s="54"/>
      <c r="BL92" s="54"/>
      <c r="BM92" s="54"/>
      <c r="BN92" s="54"/>
      <c r="BO92" s="54"/>
      <c r="BP92" s="54"/>
      <c r="BQ92" s="55"/>
      <c r="BR92" s="54"/>
      <c r="BS92" s="54"/>
      <c r="BT92" s="54"/>
      <c r="BU92" s="54"/>
      <c r="BV92" s="54"/>
      <c r="BW92" s="54"/>
      <c r="BX92" s="55"/>
      <c r="BY92" s="54"/>
      <c r="BZ92" s="54"/>
      <c r="CA92" s="54"/>
      <c r="CB92" s="54"/>
      <c r="CC92" s="54"/>
      <c r="CD92" s="54"/>
      <c r="CE92" s="55"/>
      <c r="CF92" s="54"/>
      <c r="CG92" s="54"/>
      <c r="CH92" s="54"/>
      <c r="CI92" s="54"/>
      <c r="CJ92" s="54"/>
      <c r="CK92" s="54"/>
      <c r="CL92" s="54"/>
    </row>
    <row r="93" spans="1:90" ht="15.75" customHeight="1" x14ac:dyDescent="0.25"/>
    <row r="94" spans="1:90" ht="15.75" customHeight="1" x14ac:dyDescent="0.25"/>
    <row r="95" spans="1:90" ht="15.75" customHeight="1" x14ac:dyDescent="0.25"/>
    <row r="96" spans="1:90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000">
    <cfRule type="expression" dxfId="12" priority="1">
      <formula>$C3&lt;&gt;$D3</formula>
    </cfRule>
  </conditionalFormatting>
  <conditionalFormatting sqref="E2:E92">
    <cfRule type="expression" dxfId="11" priority="2">
      <formula>E2&lt;&gt;0</formula>
    </cfRule>
  </conditionalFormatting>
  <conditionalFormatting sqref="N2:N52">
    <cfRule type="expression" dxfId="10" priority="3">
      <formula>N2&lt;&gt;0</formula>
    </cfRule>
  </conditionalFormatting>
  <conditionalFormatting sqref="U2:U26">
    <cfRule type="expression" dxfId="9" priority="4">
      <formula>U2&lt;&gt;0</formula>
    </cfRule>
  </conditionalFormatting>
  <conditionalFormatting sqref="AB2:AB24">
    <cfRule type="expression" dxfId="8" priority="5">
      <formula>AB2&lt;&gt;0</formula>
    </cfRule>
  </conditionalFormatting>
  <conditionalFormatting sqref="AI2:AI19">
    <cfRule type="expression" dxfId="7" priority="6">
      <formula>AI2&lt;&gt;0</formula>
    </cfRule>
  </conditionalFormatting>
  <conditionalFormatting sqref="AQ2:AQ19">
    <cfRule type="expression" dxfId="6" priority="7">
      <formula>AQ2&lt;&gt;0</formula>
    </cfRule>
  </conditionalFormatting>
  <conditionalFormatting sqref="AX2:AX10">
    <cfRule type="expression" dxfId="5" priority="8">
      <formula>AX2&lt;&gt;0</formula>
    </cfRule>
  </conditionalFormatting>
  <conditionalFormatting sqref="BF2:BF14">
    <cfRule type="expression" dxfId="4" priority="9">
      <formula>BF2&lt;&gt;0</formula>
    </cfRule>
  </conditionalFormatting>
  <conditionalFormatting sqref="BN2:BN41">
    <cfRule type="expression" dxfId="3" priority="10">
      <formula>BN2&lt;&gt;0</formula>
    </cfRule>
  </conditionalFormatting>
  <conditionalFormatting sqref="BV2:BV20">
    <cfRule type="expression" dxfId="2" priority="11">
      <formula>BV2&lt;&gt;0</formula>
    </cfRule>
  </conditionalFormatting>
  <conditionalFormatting sqref="CC2:CC44">
    <cfRule type="expression" dxfId="1" priority="12">
      <formula>CC2&lt;&gt;0</formula>
    </cfRule>
  </conditionalFormatting>
  <conditionalFormatting sqref="CJ2:CJ7">
    <cfRule type="expression" dxfId="0" priority="13">
      <formula>CJ2&lt;&gt;0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3961-B298-44C6-B2CA-2C6AABC1B210}">
  <dimension ref="A1:F758"/>
  <sheetViews>
    <sheetView workbookViewId="0">
      <pane ySplit="4" topLeftCell="A245" activePane="bottomLeft" state="frozen"/>
      <selection pane="bottomLeft" activeCell="C672" sqref="C245:C672"/>
    </sheetView>
  </sheetViews>
  <sheetFormatPr defaultRowHeight="15" x14ac:dyDescent="0.25"/>
  <cols>
    <col min="1" max="1" width="49.5703125" customWidth="1"/>
    <col min="2" max="3" width="21" customWidth="1"/>
    <col min="4" max="4" width="17" customWidth="1"/>
  </cols>
  <sheetData>
    <row r="1" spans="1:6" ht="18.75" x14ac:dyDescent="0.3">
      <c r="A1" s="1415" t="s">
        <v>2389</v>
      </c>
    </row>
    <row r="2" spans="1:6" x14ac:dyDescent="0.25">
      <c r="A2" s="1416" t="s">
        <v>2394</v>
      </c>
    </row>
    <row r="3" spans="1:6" x14ac:dyDescent="0.25">
      <c r="F3" s="1418"/>
    </row>
    <row r="4" spans="1:6" x14ac:dyDescent="0.25">
      <c r="A4" s="1417" t="s">
        <v>2390</v>
      </c>
      <c r="B4" s="1417" t="s">
        <v>2095</v>
      </c>
      <c r="C4" s="1417" t="s">
        <v>2391</v>
      </c>
      <c r="D4" s="1427" t="s">
        <v>2392</v>
      </c>
    </row>
    <row r="5" spans="1:6" x14ac:dyDescent="0.25">
      <c r="B5" t="s">
        <v>1947</v>
      </c>
      <c r="C5" s="1419" cm="1">
        <f t="array" ref="C5">SUMPRODUCT(--EXACT(CHALLAN!$B$1:$B$16071&amp;"",A5&amp;""),--EXACT(IFERROR(CHALLAN!$C$1:$C$16071&amp;"",""),B5&amp;""),IFERROR(CHALLAN!$D$1:$D$16071*CHALLAN!$E$1:$E$16071,0))</f>
        <v>0</v>
      </c>
      <c r="D5" s="1419" cm="1">
        <f t="array" ref="D5">SUMPRODUCT(--EXACT(CHALLAN!$B$1:$B$16071&amp;"",A5&amp;""),--EXACT(IFERROR(CHALLAN!$C$1:$C$16071&amp;"",""),B5&amp;""),IFERROR(CHALLAN!$F$1:$F$16071+0,0))</f>
        <v>35</v>
      </c>
    </row>
    <row r="6" spans="1:6" x14ac:dyDescent="0.25">
      <c r="B6" t="s">
        <v>1931</v>
      </c>
      <c r="C6" s="1419" cm="1">
        <f t="array" ref="C6">SUMPRODUCT(--EXACT(CHALLAN!$B$1:$B$16071&amp;"",A6&amp;""),--EXACT(IFERROR(CHALLAN!$C$1:$C$16071&amp;"",""),B6&amp;""),IFERROR(CHALLAN!$D$1:$D$16071*CHALLAN!$E$1:$E$16071,0))</f>
        <v>0</v>
      </c>
      <c r="D6" s="1419" cm="1">
        <f t="array" ref="D6">SUMPRODUCT(--EXACT(CHALLAN!$B$1:$B$16071&amp;"",A6&amp;""),--EXACT(IFERROR(CHALLAN!$C$1:$C$16071&amp;"",""),B6&amp;""),IFERROR(CHALLAN!$F$1:$F$16071+0,0))</f>
        <v>630</v>
      </c>
    </row>
    <row r="7" spans="1:6" x14ac:dyDescent="0.25">
      <c r="B7" t="s">
        <v>1932</v>
      </c>
      <c r="C7" s="1419" cm="1">
        <f t="array" ref="C7">SUMPRODUCT(--EXACT(CHALLAN!$B$1:$B$16071&amp;"",A7&amp;""),--EXACT(IFERROR(CHALLAN!$C$1:$C$16071&amp;"",""),B7&amp;""),IFERROR(CHALLAN!$D$1:$D$16071*CHALLAN!$E$1:$E$16071,0))</f>
        <v>0</v>
      </c>
      <c r="D7" s="1419" cm="1">
        <f t="array" ref="D7">SUMPRODUCT(--EXACT(CHALLAN!$B$1:$B$16071&amp;"",A7&amp;""),--EXACT(IFERROR(CHALLAN!$C$1:$C$16071&amp;"",""),B7&amp;""),IFERROR(CHALLAN!$F$1:$F$16071+0,0))</f>
        <v>639</v>
      </c>
    </row>
    <row r="8" spans="1:6" x14ac:dyDescent="0.25">
      <c r="B8" t="s">
        <v>2134</v>
      </c>
      <c r="C8" s="1419" cm="1">
        <f t="array" ref="C8">SUMPRODUCT(--EXACT(CHALLAN!$B$1:$B$16071&amp;"",A8&amp;""),--EXACT(IFERROR(CHALLAN!$C$1:$C$16071&amp;"",""),B8&amp;""),IFERROR(CHALLAN!$D$1:$D$16071*CHALLAN!$E$1:$E$16071,0))</f>
        <v>0</v>
      </c>
      <c r="D8" s="1419" cm="1">
        <f t="array" ref="D8">SUMPRODUCT(--EXACT(CHALLAN!$B$1:$B$16071&amp;"",A8&amp;""),--EXACT(IFERROR(CHALLAN!$C$1:$C$16071&amp;"",""),B8&amp;""),IFERROR(CHALLAN!$F$1:$F$16071+0,0))</f>
        <v>450</v>
      </c>
    </row>
    <row r="9" spans="1:6" x14ac:dyDescent="0.25">
      <c r="A9" t="s">
        <v>1049</v>
      </c>
      <c r="C9" s="1419" cm="1">
        <f t="array" ref="C9">SUMPRODUCT(--EXACT(CHALLAN!$B$1:$B$16071&amp;"",A9&amp;""),--EXACT(IFERROR(CHALLAN!$C$1:$C$16071&amp;"",""),B9&amp;""),IFERROR(CHALLAN!$D$1:$D$16071*CHALLAN!$E$1:$E$16071,0))</f>
        <v>1</v>
      </c>
      <c r="D9" s="1419" cm="1">
        <f t="array" ref="D9">SUMPRODUCT(--EXACT(CHALLAN!$B$1:$B$16071&amp;"",A9&amp;""),--EXACT(IFERROR(CHALLAN!$C$1:$C$16071&amp;"",""),B9&amp;""),IFERROR(CHALLAN!$F$1:$F$16071+0,0))</f>
        <v>1</v>
      </c>
    </row>
    <row r="10" spans="1:6" x14ac:dyDescent="0.25">
      <c r="A10" t="s">
        <v>1625</v>
      </c>
      <c r="B10" t="s">
        <v>525</v>
      </c>
      <c r="C10" s="1419" cm="1">
        <f t="array" ref="C10">SUMPRODUCT(--EXACT(CHALLAN!$B$1:$B$16071&amp;"",A10&amp;""),--EXACT(IFERROR(CHALLAN!$C$1:$C$16071&amp;"",""),B10&amp;""),IFERROR(CHALLAN!$D$1:$D$16071*CHALLAN!$E$1:$E$16071,0))</f>
        <v>100</v>
      </c>
      <c r="D10" s="1419" cm="1">
        <f t="array" ref="D10">SUMPRODUCT(--EXACT(CHALLAN!$B$1:$B$16071&amp;"",A10&amp;""),--EXACT(IFERROR(CHALLAN!$C$1:$C$16071&amp;"",""),B10&amp;""),IFERROR(CHALLAN!$F$1:$F$16071+0,0))</f>
        <v>85</v>
      </c>
    </row>
    <row r="11" spans="1:6" x14ac:dyDescent="0.25">
      <c r="A11" t="s">
        <v>1695</v>
      </c>
      <c r="C11" s="1419" cm="1">
        <f t="array" ref="C11">SUMPRODUCT(--EXACT(CHALLAN!$B$1:$B$16071&amp;"",A11&amp;""),--EXACT(IFERROR(CHALLAN!$C$1:$C$16071&amp;"",""),B11&amp;""),IFERROR(CHALLAN!$D$1:$D$16071*CHALLAN!$E$1:$E$16071,0))</f>
        <v>110</v>
      </c>
      <c r="D11" s="1419" cm="1">
        <f t="array" ref="D11">SUMPRODUCT(--EXACT(CHALLAN!$B$1:$B$16071&amp;"",A11&amp;""),--EXACT(IFERROR(CHALLAN!$C$1:$C$16071&amp;"",""),B11&amp;""),IFERROR(CHALLAN!$F$1:$F$16071+0,0))</f>
        <v>110</v>
      </c>
    </row>
    <row r="12" spans="1:6" x14ac:dyDescent="0.25">
      <c r="A12" t="s">
        <v>2011</v>
      </c>
      <c r="C12" s="1419" cm="1">
        <f t="array" ref="C12">SUMPRODUCT(--EXACT(CHALLAN!$B$1:$B$16071&amp;"",A12&amp;""),--EXACT(IFERROR(CHALLAN!$C$1:$C$16071&amp;"",""),B12&amp;""),IFERROR(CHALLAN!$D$1:$D$16071*CHALLAN!$E$1:$E$16071,0))</f>
        <v>110</v>
      </c>
      <c r="D12" s="1419" cm="1">
        <f t="array" ref="D12">SUMPRODUCT(--EXACT(CHALLAN!$B$1:$B$16071&amp;"",A12&amp;""),--EXACT(IFERROR(CHALLAN!$C$1:$C$16071&amp;"",""),B12&amp;""),IFERROR(CHALLAN!$F$1:$F$16071+0,0))</f>
        <v>105</v>
      </c>
    </row>
    <row r="13" spans="1:6" x14ac:dyDescent="0.25">
      <c r="A13" t="s">
        <v>1626</v>
      </c>
      <c r="B13" t="s">
        <v>104</v>
      </c>
      <c r="C13" s="1419" cm="1">
        <f t="array" ref="C13">SUMPRODUCT(--EXACT(CHALLAN!$B$1:$B$16071&amp;"",A13&amp;""),--EXACT(IFERROR(CHALLAN!$C$1:$C$16071&amp;"",""),B13&amp;""),IFERROR(CHALLAN!$D$1:$D$16071*CHALLAN!$E$1:$E$16071,0))</f>
        <v>20</v>
      </c>
      <c r="D13" s="1419" cm="1">
        <f t="array" ref="D13">SUMPRODUCT(--EXACT(CHALLAN!$B$1:$B$16071&amp;"",A13&amp;""),--EXACT(IFERROR(CHALLAN!$C$1:$C$16071&amp;"",""),B13&amp;""),IFERROR(CHALLAN!$F$1:$F$16071+0,0))</f>
        <v>20</v>
      </c>
    </row>
    <row r="14" spans="1:6" x14ac:dyDescent="0.25">
      <c r="A14" t="s">
        <v>1863</v>
      </c>
      <c r="C14" s="1419" cm="1">
        <f t="array" ref="C14">SUMPRODUCT(--EXACT(CHALLAN!$B$1:$B$16071&amp;"",A14&amp;""),--EXACT(IFERROR(CHALLAN!$C$1:$C$16071&amp;"",""),B14&amp;""),IFERROR(CHALLAN!$D$1:$D$16071*CHALLAN!$E$1:$E$16071,0))</f>
        <v>1</v>
      </c>
      <c r="D14" s="1419" cm="1">
        <f t="array" ref="D14">SUMPRODUCT(--EXACT(CHALLAN!$B$1:$B$16071&amp;"",A14&amp;""),--EXACT(IFERROR(CHALLAN!$C$1:$C$16071&amp;"",""),B14&amp;""),IFERROR(CHALLAN!$F$1:$F$16071+0,0))</f>
        <v>1</v>
      </c>
    </row>
    <row r="15" spans="1:6" x14ac:dyDescent="0.25">
      <c r="A15" t="s">
        <v>1965</v>
      </c>
      <c r="B15" t="s">
        <v>525</v>
      </c>
      <c r="C15" s="1419" cm="1">
        <f t="array" ref="C15">SUMPRODUCT(--EXACT(CHALLAN!$B$1:$B$16071&amp;"",A15&amp;""),--EXACT(IFERROR(CHALLAN!$C$1:$C$16071&amp;"",""),B15&amp;""),IFERROR(CHALLAN!$D$1:$D$16071*CHALLAN!$E$1:$E$16071,0))</f>
        <v>40</v>
      </c>
      <c r="D15" s="1419" cm="1">
        <f t="array" ref="D15">SUMPRODUCT(--EXACT(CHALLAN!$B$1:$B$16071&amp;"",A15&amp;""),--EXACT(IFERROR(CHALLAN!$C$1:$C$16071&amp;"",""),B15&amp;""),IFERROR(CHALLAN!$F$1:$F$16071+0,0))</f>
        <v>40</v>
      </c>
    </row>
    <row r="16" spans="1:6" x14ac:dyDescent="0.25">
      <c r="A16" t="s">
        <v>2121</v>
      </c>
      <c r="B16" t="s">
        <v>104</v>
      </c>
      <c r="C16" s="1419" cm="1">
        <f t="array" ref="C16">SUMPRODUCT(--EXACT(CHALLAN!$B$1:$B$16071&amp;"",A16&amp;""),--EXACT(IFERROR(CHALLAN!$C$1:$C$16071&amp;"",""),B16&amp;""),IFERROR(CHALLAN!$D$1:$D$16071*CHALLAN!$E$1:$E$16071,0))</f>
        <v>290</v>
      </c>
      <c r="D16" s="1419" cm="1">
        <f t="array" ref="D16">SUMPRODUCT(--EXACT(CHALLAN!$B$1:$B$16071&amp;"",A16&amp;""),--EXACT(IFERROR(CHALLAN!$C$1:$C$16071&amp;"",""),B16&amp;""),IFERROR(CHALLAN!$F$1:$F$16071+0,0))</f>
        <v>105</v>
      </c>
    </row>
    <row r="17" spans="1:4" x14ac:dyDescent="0.25">
      <c r="A17" t="s">
        <v>1693</v>
      </c>
      <c r="C17" s="1419" cm="1">
        <f t="array" ref="C17">SUMPRODUCT(--EXACT(CHALLAN!$B$1:$B$16071&amp;"",A17&amp;""),--EXACT(IFERROR(CHALLAN!$C$1:$C$16071&amp;"",""),B17&amp;""),IFERROR(CHALLAN!$D$1:$D$16071*CHALLAN!$E$1:$E$16071,0))</f>
        <v>100</v>
      </c>
      <c r="D17" s="1419" cm="1">
        <f t="array" ref="D17">SUMPRODUCT(--EXACT(CHALLAN!$B$1:$B$16071&amp;"",A17&amp;""),--EXACT(IFERROR(CHALLAN!$C$1:$C$16071&amp;"",""),B17&amp;""),IFERROR(CHALLAN!$F$1:$F$16071+0,0))</f>
        <v>100</v>
      </c>
    </row>
    <row r="18" spans="1:4" x14ac:dyDescent="0.25">
      <c r="A18" t="s">
        <v>2010</v>
      </c>
      <c r="C18" s="1419" cm="1">
        <f t="array" ref="C18">SUMPRODUCT(--EXACT(CHALLAN!$B$1:$B$16071&amp;"",A18&amp;""),--EXACT(IFERROR(CHALLAN!$C$1:$C$16071&amp;"",""),B18&amp;""),IFERROR(CHALLAN!$D$1:$D$16071*CHALLAN!$E$1:$E$16071,0))</f>
        <v>100</v>
      </c>
      <c r="D18" s="1419" cm="1">
        <f t="array" ref="D18">SUMPRODUCT(--EXACT(CHALLAN!$B$1:$B$16071&amp;"",A18&amp;""),--EXACT(IFERROR(CHALLAN!$C$1:$C$16071&amp;"",""),B18&amp;""),IFERROR(CHALLAN!$F$1:$F$16071+0,0))</f>
        <v>105</v>
      </c>
    </row>
    <row r="19" spans="1:4" x14ac:dyDescent="0.25">
      <c r="A19" t="s">
        <v>2314</v>
      </c>
      <c r="B19" t="s">
        <v>104</v>
      </c>
      <c r="C19" s="1419" cm="1">
        <f t="array" ref="C19">SUMPRODUCT(--EXACT(CHALLAN!$B$1:$B$16071&amp;"",A19&amp;""),--EXACT(IFERROR(CHALLAN!$C$1:$C$16071&amp;"",""),B19&amp;""),IFERROR(CHALLAN!$D$1:$D$16071*CHALLAN!$E$1:$E$16071,0))</f>
        <v>100</v>
      </c>
      <c r="D19" s="1419" cm="1">
        <f t="array" ref="D19">SUMPRODUCT(--EXACT(CHALLAN!$B$1:$B$16071&amp;"",A19&amp;""),--EXACT(IFERROR(CHALLAN!$C$1:$C$16071&amp;"",""),B19&amp;""),IFERROR(CHALLAN!$F$1:$F$16071+0,0))</f>
        <v>0</v>
      </c>
    </row>
    <row r="20" spans="1:4" x14ac:dyDescent="0.25">
      <c r="A20" t="s">
        <v>1120</v>
      </c>
      <c r="C20" s="1419" cm="1">
        <f t="array" ref="C20">SUMPRODUCT(--EXACT(CHALLAN!$B$1:$B$16071&amp;"",A20&amp;""),--EXACT(IFERROR(CHALLAN!$C$1:$C$16071&amp;"",""),B20&amp;""),IFERROR(CHALLAN!$D$1:$D$16071*CHALLAN!$E$1:$E$16071,0))</f>
        <v>300</v>
      </c>
      <c r="D20" s="1419" cm="1">
        <f t="array" ref="D20">SUMPRODUCT(--EXACT(CHALLAN!$B$1:$B$16071&amp;"",A20&amp;""),--EXACT(IFERROR(CHALLAN!$C$1:$C$16071&amp;"",""),B20&amp;""),IFERROR(CHALLAN!$F$1:$F$16071+0,0))</f>
        <v>300</v>
      </c>
    </row>
    <row r="21" spans="1:4" x14ac:dyDescent="0.25">
      <c r="A21" t="s">
        <v>1120</v>
      </c>
      <c r="B21" t="s">
        <v>525</v>
      </c>
      <c r="C21" s="1419" cm="1">
        <f t="array" ref="C21">SUMPRODUCT(--EXACT(CHALLAN!$B$1:$B$16071&amp;"",A21&amp;""),--EXACT(IFERROR(CHALLAN!$C$1:$C$16071&amp;"",""),B21&amp;""),IFERROR(CHALLAN!$D$1:$D$16071*CHALLAN!$E$1:$E$16071,0))</f>
        <v>100</v>
      </c>
      <c r="D21" s="1419" cm="1">
        <f t="array" ref="D21">SUMPRODUCT(--EXACT(CHALLAN!$B$1:$B$16071&amp;"",A21&amp;""),--EXACT(IFERROR(CHALLAN!$C$1:$C$16071&amp;"",""),B21&amp;""),IFERROR(CHALLAN!$F$1:$F$16071+0,0))</f>
        <v>100</v>
      </c>
    </row>
    <row r="22" spans="1:4" x14ac:dyDescent="0.25">
      <c r="A22" t="s">
        <v>1116</v>
      </c>
      <c r="B22" t="s">
        <v>104</v>
      </c>
      <c r="C22" s="1419" cm="1">
        <f t="array" ref="C22">SUMPRODUCT(--EXACT(CHALLAN!$B$1:$B$16071&amp;"",A22&amp;""),--EXACT(IFERROR(CHALLAN!$C$1:$C$16071&amp;"",""),B22&amp;""),IFERROR(CHALLAN!$D$1:$D$16071*CHALLAN!$E$1:$E$16071,0))</f>
        <v>410</v>
      </c>
      <c r="D22" s="1419" cm="1">
        <f t="array" ref="D22">SUMPRODUCT(--EXACT(CHALLAN!$B$1:$B$16071&amp;"",A22&amp;""),--EXACT(IFERROR(CHALLAN!$C$1:$C$16071&amp;"",""),B22&amp;""),IFERROR(CHALLAN!$F$1:$F$16071+0,0))</f>
        <v>410</v>
      </c>
    </row>
    <row r="23" spans="1:4" x14ac:dyDescent="0.25">
      <c r="A23" t="s">
        <v>107</v>
      </c>
      <c r="C23" s="1419" cm="1">
        <f t="array" ref="C23">SUMPRODUCT(--EXACT(CHALLAN!$B$1:$B$16071&amp;"",A23&amp;""),--EXACT(IFERROR(CHALLAN!$C$1:$C$16071&amp;"",""),B23&amp;""),IFERROR(CHALLAN!$D$1:$D$16071*CHALLAN!$E$1:$E$16071,0))</f>
        <v>42000</v>
      </c>
      <c r="D23" s="1419" cm="1">
        <f t="array" ref="D23">SUMPRODUCT(--EXACT(CHALLAN!$B$1:$B$16071&amp;"",A23&amp;""),--EXACT(IFERROR(CHALLAN!$C$1:$C$16071&amp;"",""),B23&amp;""),IFERROR(CHALLAN!$F$1:$F$16071+0,0))</f>
        <v>41200</v>
      </c>
    </row>
    <row r="24" spans="1:4" x14ac:dyDescent="0.25">
      <c r="A24" t="s">
        <v>1627</v>
      </c>
      <c r="B24" t="s">
        <v>527</v>
      </c>
      <c r="C24" s="1419" cm="1">
        <f t="array" ref="C24">SUMPRODUCT(--EXACT(CHALLAN!$B$1:$B$16071&amp;"",A24&amp;""),--EXACT(IFERROR(CHALLAN!$C$1:$C$16071&amp;"",""),B24&amp;""),IFERROR(CHALLAN!$D$1:$D$16071*CHALLAN!$E$1:$E$16071,0))</f>
        <v>210</v>
      </c>
      <c r="D24" s="1419" cm="1">
        <f t="array" ref="D24">SUMPRODUCT(--EXACT(CHALLAN!$B$1:$B$16071&amp;"",A24&amp;""),--EXACT(IFERROR(CHALLAN!$C$1:$C$16071&amp;"",""),B24&amp;""),IFERROR(CHALLAN!$F$1:$F$16071+0,0))</f>
        <v>147.5</v>
      </c>
    </row>
    <row r="25" spans="1:4" x14ac:dyDescent="0.25">
      <c r="A25" t="s">
        <v>2013</v>
      </c>
      <c r="C25" s="1419" cm="1">
        <f t="array" ref="C25">SUMPRODUCT(--EXACT(CHALLAN!$B$1:$B$16071&amp;"",A25&amp;""),--EXACT(IFERROR(CHALLAN!$C$1:$C$16071&amp;"",""),B25&amp;""),IFERROR(CHALLAN!$D$1:$D$16071*CHALLAN!$E$1:$E$16071,0))</f>
        <v>110</v>
      </c>
      <c r="D25" s="1419" cm="1">
        <f t="array" ref="D25">SUMPRODUCT(--EXACT(CHALLAN!$B$1:$B$16071&amp;"",A25&amp;""),--EXACT(IFERROR(CHALLAN!$C$1:$C$16071&amp;"",""),B25&amp;""),IFERROR(CHALLAN!$F$1:$F$16071+0,0))</f>
        <v>105</v>
      </c>
    </row>
    <row r="26" spans="1:4" x14ac:dyDescent="0.25">
      <c r="A26" t="s">
        <v>1333</v>
      </c>
      <c r="C26" s="1419" cm="1">
        <f t="array" ref="C26">SUMPRODUCT(--EXACT(CHALLAN!$B$1:$B$16071&amp;"",A26&amp;""),--EXACT(IFERROR(CHALLAN!$C$1:$C$16071&amp;"",""),B26&amp;""),IFERROR(CHALLAN!$D$1:$D$16071*CHALLAN!$E$1:$E$16071,0))</f>
        <v>400</v>
      </c>
      <c r="D26" s="1419" cm="1">
        <f t="array" ref="D26">SUMPRODUCT(--EXACT(CHALLAN!$B$1:$B$16071&amp;"",A26&amp;""),--EXACT(IFERROR(CHALLAN!$C$1:$C$16071&amp;"",""),B26&amp;""),IFERROR(CHALLAN!$F$1:$F$16071+0,0))</f>
        <v>400</v>
      </c>
    </row>
    <row r="27" spans="1:4" x14ac:dyDescent="0.25">
      <c r="A27" t="s">
        <v>1935</v>
      </c>
      <c r="B27" t="s">
        <v>527</v>
      </c>
      <c r="C27" s="1419" cm="1">
        <f t="array" ref="C27">SUMPRODUCT(--EXACT(CHALLAN!$B$1:$B$16071&amp;"",A27&amp;""),--EXACT(IFERROR(CHALLAN!$C$1:$C$16071&amp;"",""),B27&amp;""),IFERROR(CHALLAN!$D$1:$D$16071*CHALLAN!$E$1:$E$16071,0))</f>
        <v>205</v>
      </c>
      <c r="D27" s="1419" cm="1">
        <f t="array" ref="D27">SUMPRODUCT(--EXACT(CHALLAN!$B$1:$B$16071&amp;"",A27&amp;""),--EXACT(IFERROR(CHALLAN!$C$1:$C$16071&amp;"",""),B27&amp;""),IFERROR(CHALLAN!$F$1:$F$16071+0,0))</f>
        <v>105</v>
      </c>
    </row>
    <row r="28" spans="1:4" x14ac:dyDescent="0.25">
      <c r="A28" t="s">
        <v>1966</v>
      </c>
      <c r="B28" t="s">
        <v>527</v>
      </c>
      <c r="C28" s="1419" cm="1">
        <f t="array" ref="C28">SUMPRODUCT(--EXACT(CHALLAN!$B$1:$B$16071&amp;"",A28&amp;""),--EXACT(IFERROR(CHALLAN!$C$1:$C$16071&amp;"",""),B28&amp;""),IFERROR(CHALLAN!$D$1:$D$16071*CHALLAN!$E$1:$E$16071,0))</f>
        <v>10</v>
      </c>
      <c r="D28" s="1419" cm="1">
        <f t="array" ref="D28">SUMPRODUCT(--EXACT(CHALLAN!$B$1:$B$16071&amp;"",A28&amp;""),--EXACT(IFERROR(CHALLAN!$C$1:$C$16071&amp;"",""),B28&amp;""),IFERROR(CHALLAN!$F$1:$F$16071+0,0))</f>
        <v>10</v>
      </c>
    </row>
    <row r="29" spans="1:4" x14ac:dyDescent="0.25">
      <c r="A29" t="s">
        <v>2370</v>
      </c>
      <c r="B29" t="s">
        <v>526</v>
      </c>
      <c r="C29" s="1419" cm="1">
        <f t="array" ref="C29">SUMPRODUCT(--EXACT(CHALLAN!$B$1:$B$16071&amp;"",A29&amp;""),--EXACT(IFERROR(CHALLAN!$C$1:$C$16071&amp;"",""),B29&amp;""),IFERROR(CHALLAN!$D$1:$D$16071*CHALLAN!$E$1:$E$16071,0))</f>
        <v>140</v>
      </c>
      <c r="D29" s="1419" cm="1">
        <f t="array" ref="D29">SUMPRODUCT(--EXACT(CHALLAN!$B$1:$B$16071&amp;"",A29&amp;""),--EXACT(IFERROR(CHALLAN!$C$1:$C$16071&amp;"",""),B29&amp;""),IFERROR(CHALLAN!$F$1:$F$16071+0,0))</f>
        <v>0</v>
      </c>
    </row>
    <row r="30" spans="1:4" x14ac:dyDescent="0.25">
      <c r="A30" t="s">
        <v>2012</v>
      </c>
      <c r="C30" s="1419" cm="1">
        <f t="array" ref="C30">SUMPRODUCT(--EXACT(CHALLAN!$B$1:$B$16071&amp;"",A30&amp;""),--EXACT(IFERROR(CHALLAN!$C$1:$C$16071&amp;"",""),B30&amp;""),IFERROR(CHALLAN!$D$1:$D$16071*CHALLAN!$E$1:$E$16071,0))</f>
        <v>100</v>
      </c>
      <c r="D30" s="1419" cm="1">
        <f t="array" ref="D30">SUMPRODUCT(--EXACT(CHALLAN!$B$1:$B$16071&amp;"",A30&amp;""),--EXACT(IFERROR(CHALLAN!$C$1:$C$16071&amp;"",""),B30&amp;""),IFERROR(CHALLAN!$F$1:$F$16071+0,0))</f>
        <v>105</v>
      </c>
    </row>
    <row r="31" spans="1:4" x14ac:dyDescent="0.25">
      <c r="A31" t="s">
        <v>1121</v>
      </c>
      <c r="C31" s="1419" cm="1">
        <f t="array" ref="C31">SUMPRODUCT(--EXACT(CHALLAN!$B$1:$B$16071&amp;"",A31&amp;""),--EXACT(IFERROR(CHALLAN!$C$1:$C$16071&amp;"",""),B31&amp;""),IFERROR(CHALLAN!$D$1:$D$16071*CHALLAN!$E$1:$E$16071,0))</f>
        <v>300</v>
      </c>
      <c r="D31" s="1419" cm="1">
        <f t="array" ref="D31">SUMPRODUCT(--EXACT(CHALLAN!$B$1:$B$16071&amp;"",A31&amp;""),--EXACT(IFERROR(CHALLAN!$C$1:$C$16071&amp;"",""),B31&amp;""),IFERROR(CHALLAN!$F$1:$F$16071+0,0))</f>
        <v>300</v>
      </c>
    </row>
    <row r="32" spans="1:4" x14ac:dyDescent="0.25">
      <c r="A32" t="s">
        <v>1121</v>
      </c>
      <c r="B32" t="s">
        <v>1122</v>
      </c>
      <c r="C32" s="1419" cm="1">
        <f t="array" ref="C32">SUMPRODUCT(--EXACT(CHALLAN!$B$1:$B$16071&amp;"",A32&amp;""),--EXACT(IFERROR(CHALLAN!$C$1:$C$16071&amp;"",""),B32&amp;""),IFERROR(CHALLAN!$D$1:$D$16071*CHALLAN!$E$1:$E$16071,0))</f>
        <v>200</v>
      </c>
      <c r="D32" s="1419" cm="1">
        <f t="array" ref="D32">SUMPRODUCT(--EXACT(CHALLAN!$B$1:$B$16071&amp;"",A32&amp;""),--EXACT(IFERROR(CHALLAN!$C$1:$C$16071&amp;"",""),B32&amp;""),IFERROR(CHALLAN!$F$1:$F$16071+0,0))</f>
        <v>200</v>
      </c>
    </row>
    <row r="33" spans="1:4" x14ac:dyDescent="0.25">
      <c r="A33" t="s">
        <v>1119</v>
      </c>
      <c r="B33" t="s">
        <v>526</v>
      </c>
      <c r="C33" s="1419" cm="1">
        <f t="array" ref="C33">SUMPRODUCT(--EXACT(CHALLAN!$B$1:$B$16071&amp;"",A33&amp;""),--EXACT(IFERROR(CHALLAN!$C$1:$C$16071&amp;"",""),B33&amp;""),IFERROR(CHALLAN!$D$1:$D$16071*CHALLAN!$E$1:$E$16071,0))</f>
        <v>390</v>
      </c>
      <c r="D33" s="1419" cm="1">
        <f t="array" ref="D33">SUMPRODUCT(--EXACT(CHALLAN!$B$1:$B$16071&amp;"",A33&amp;""),--EXACT(IFERROR(CHALLAN!$C$1:$C$16071&amp;"",""),B33&amp;""),IFERROR(CHALLAN!$F$1:$F$16071+0,0))</f>
        <v>390</v>
      </c>
    </row>
    <row r="34" spans="1:4" x14ac:dyDescent="0.25">
      <c r="A34">
        <v>1200</v>
      </c>
      <c r="B34" t="s">
        <v>2393</v>
      </c>
      <c r="C34" s="1419" cm="1">
        <f t="array" ref="C34">SUMPRODUCT(--EXACT(CHALLAN!$B$1:$B$16071&amp;"",A34&amp;""),--EXACT(IFERROR(CHALLAN!$C$1:$C$16071&amp;"",""),B34&amp;""),IFERROR(CHALLAN!$D$1:$D$16071*CHALLAN!$E$1:$E$16071,0))</f>
        <v>0</v>
      </c>
      <c r="D34" s="1419" cm="1">
        <f t="array" ref="D34">SUMPRODUCT(--EXACT(CHALLAN!$B$1:$B$16071&amp;"",A34&amp;""),--EXACT(IFERROR(CHALLAN!$C$1:$C$16071&amp;"",""),B34&amp;""),IFERROR(CHALLAN!$F$1:$F$16071+0,0))</f>
        <v>0</v>
      </c>
    </row>
    <row r="35" spans="1:4" x14ac:dyDescent="0.25">
      <c r="A35" t="s">
        <v>674</v>
      </c>
      <c r="C35" s="1419" cm="1">
        <f t="array" ref="C35">SUMPRODUCT(--EXACT(CHALLAN!$B$1:$B$16071&amp;"",A35&amp;""),--EXACT(IFERROR(CHALLAN!$C$1:$C$16071&amp;"",""),B35&amp;""),IFERROR(CHALLAN!$D$1:$D$16071*CHALLAN!$E$1:$E$16071,0))</f>
        <v>305</v>
      </c>
      <c r="D35" s="1419" cm="1">
        <f t="array" ref="D35">SUMPRODUCT(--EXACT(CHALLAN!$B$1:$B$16071&amp;"",A35&amp;""),--EXACT(IFERROR(CHALLAN!$C$1:$C$16071&amp;"",""),B35&amp;""),IFERROR(CHALLAN!$F$1:$F$16071+0,0))</f>
        <v>305</v>
      </c>
    </row>
    <row r="36" spans="1:4" x14ac:dyDescent="0.25">
      <c r="A36" t="s">
        <v>1861</v>
      </c>
      <c r="C36" s="1419" cm="1">
        <f t="array" ref="C36">SUMPRODUCT(--EXACT(CHALLAN!$B$1:$B$16071&amp;"",A36&amp;""),--EXACT(IFERROR(CHALLAN!$C$1:$C$16071&amp;"",""),B36&amp;""),IFERROR(CHALLAN!$D$1:$D$16071*CHALLAN!$E$1:$E$16071,0))</f>
        <v>1</v>
      </c>
      <c r="D36" s="1419" cm="1">
        <f t="array" ref="D36">SUMPRODUCT(--EXACT(CHALLAN!$B$1:$B$16071&amp;"",A36&amp;""),--EXACT(IFERROR(CHALLAN!$C$1:$C$16071&amp;"",""),B36&amp;""),IFERROR(CHALLAN!$F$1:$F$16071+0,0))</f>
        <v>1</v>
      </c>
    </row>
    <row r="37" spans="1:4" x14ac:dyDescent="0.25">
      <c r="A37" t="s">
        <v>1624</v>
      </c>
      <c r="B37" t="s">
        <v>529</v>
      </c>
      <c r="C37" s="1419" cm="1">
        <f t="array" ref="C37">SUMPRODUCT(--EXACT(CHALLAN!$B$1:$B$16071&amp;"",A37&amp;""),--EXACT(IFERROR(CHALLAN!$C$1:$C$16071&amp;"",""),B37&amp;""),IFERROR(CHALLAN!$D$1:$D$16071*CHALLAN!$E$1:$E$16071,0))</f>
        <v>20</v>
      </c>
      <c r="D37" s="1419" cm="1">
        <f t="array" ref="D37">SUMPRODUCT(--EXACT(CHALLAN!$B$1:$B$16071&amp;"",A37&amp;""),--EXACT(IFERROR(CHALLAN!$C$1:$C$16071&amp;"",""),B37&amp;""),IFERROR(CHALLAN!$F$1:$F$16071+0,0))</f>
        <v>20</v>
      </c>
    </row>
    <row r="38" spans="1:4" x14ac:dyDescent="0.25">
      <c r="A38" t="s">
        <v>1322</v>
      </c>
      <c r="C38" s="1419" cm="1">
        <f t="array" ref="C38">SUMPRODUCT(--EXACT(CHALLAN!$B$1:$B$16071&amp;"",A38&amp;""),--EXACT(IFERROR(CHALLAN!$C$1:$C$16071&amp;"",""),B38&amp;""),IFERROR(CHALLAN!$D$1:$D$16071*CHALLAN!$E$1:$E$16071,0))</f>
        <v>130</v>
      </c>
      <c r="D38" s="1419" cm="1">
        <f t="array" ref="D38">SUMPRODUCT(--EXACT(CHALLAN!$B$1:$B$16071&amp;"",A38&amp;""),--EXACT(IFERROR(CHALLAN!$C$1:$C$16071&amp;"",""),B38&amp;""),IFERROR(CHALLAN!$F$1:$F$16071+0,0))</f>
        <v>130</v>
      </c>
    </row>
    <row r="39" spans="1:4" x14ac:dyDescent="0.25">
      <c r="A39" t="s">
        <v>2260</v>
      </c>
      <c r="B39" t="s">
        <v>529</v>
      </c>
      <c r="C39" s="1419" cm="1">
        <f t="array" ref="C39">SUMPRODUCT(--EXACT(CHALLAN!$B$1:$B$16071&amp;"",A39&amp;""),--EXACT(IFERROR(CHALLAN!$C$1:$C$16071&amp;"",""),B39&amp;""),IFERROR(CHALLAN!$D$1:$D$16071*CHALLAN!$E$1:$E$16071,0))</f>
        <v>100</v>
      </c>
      <c r="D39" s="1419" cm="1">
        <f t="array" ref="D39">SUMPRODUCT(--EXACT(CHALLAN!$B$1:$B$16071&amp;"",A39&amp;""),--EXACT(IFERROR(CHALLAN!$C$1:$C$16071&amp;"",""),B39&amp;""),IFERROR(CHALLAN!$F$1:$F$16071+0,0))</f>
        <v>0</v>
      </c>
    </row>
    <row r="40" spans="1:4" x14ac:dyDescent="0.25">
      <c r="A40" t="s">
        <v>2157</v>
      </c>
      <c r="C40" s="1419" cm="1">
        <f t="array" ref="C40">SUMPRODUCT(--EXACT(CHALLAN!$B$1:$B$16071&amp;"",A40&amp;""),--EXACT(IFERROR(CHALLAN!$C$1:$C$16071&amp;"",""),B40&amp;""),IFERROR(CHALLAN!$D$1:$D$16071*CHALLAN!$E$1:$E$16071,0))</f>
        <v>30</v>
      </c>
      <c r="D40" s="1419" cm="1">
        <f t="array" ref="D40">SUMPRODUCT(--EXACT(CHALLAN!$B$1:$B$16071&amp;"",A40&amp;""),--EXACT(IFERROR(CHALLAN!$C$1:$C$16071&amp;"",""),B40&amp;""),IFERROR(CHALLAN!$F$1:$F$16071+0,0))</f>
        <v>0</v>
      </c>
    </row>
    <row r="41" spans="1:4" x14ac:dyDescent="0.25">
      <c r="A41" t="s">
        <v>2157</v>
      </c>
      <c r="B41" t="s">
        <v>2158</v>
      </c>
      <c r="C41" s="1419" cm="1">
        <f t="array" ref="C41">SUMPRODUCT(--EXACT(CHALLAN!$B$1:$B$16071&amp;"",A41&amp;""),--EXACT(IFERROR(CHALLAN!$C$1:$C$16071&amp;"",""),B41&amp;""),IFERROR(CHALLAN!$D$1:$D$16071*CHALLAN!$E$1:$E$16071,0))</f>
        <v>30</v>
      </c>
      <c r="D41" s="1419" cm="1">
        <f t="array" ref="D41">SUMPRODUCT(--EXACT(CHALLAN!$B$1:$B$16071&amp;"",A41&amp;""),--EXACT(IFERROR(CHALLAN!$C$1:$C$16071&amp;"",""),B41&amp;""),IFERROR(CHALLAN!$F$1:$F$16071+0,0))</f>
        <v>0</v>
      </c>
    </row>
    <row r="42" spans="1:4" x14ac:dyDescent="0.25">
      <c r="A42" t="s">
        <v>2159</v>
      </c>
      <c r="C42" s="1419" cm="1">
        <f t="array" ref="C42">SUMPRODUCT(--EXACT(CHALLAN!$B$1:$B$16071&amp;"",A42&amp;""),--EXACT(IFERROR(CHALLAN!$C$1:$C$16071&amp;"",""),B42&amp;""),IFERROR(CHALLAN!$D$1:$D$16071*CHALLAN!$E$1:$E$16071,0))</f>
        <v>30</v>
      </c>
      <c r="D42" s="1419" cm="1">
        <f t="array" ref="D42">SUMPRODUCT(--EXACT(CHALLAN!$B$1:$B$16071&amp;"",A42&amp;""),--EXACT(IFERROR(CHALLAN!$C$1:$C$16071&amp;"",""),B42&amp;""),IFERROR(CHALLAN!$F$1:$F$16071+0,0))</f>
        <v>0</v>
      </c>
    </row>
    <row r="43" spans="1:4" x14ac:dyDescent="0.25">
      <c r="A43" t="s">
        <v>2159</v>
      </c>
      <c r="B43" t="s">
        <v>2160</v>
      </c>
      <c r="C43" s="1419" cm="1">
        <f t="array" ref="C43">SUMPRODUCT(--EXACT(CHALLAN!$B$1:$B$16071&amp;"",A43&amp;""),--EXACT(IFERROR(CHALLAN!$C$1:$C$16071&amp;"",""),B43&amp;""),IFERROR(CHALLAN!$D$1:$D$16071*CHALLAN!$E$1:$E$16071,0))</f>
        <v>30</v>
      </c>
      <c r="D43" s="1419" cm="1">
        <f t="array" ref="D43">SUMPRODUCT(--EXACT(CHALLAN!$B$1:$B$16071&amp;"",A43&amp;""),--EXACT(IFERROR(CHALLAN!$C$1:$C$16071&amp;"",""),B43&amp;""),IFERROR(CHALLAN!$F$1:$F$16071+0,0))</f>
        <v>0</v>
      </c>
    </row>
    <row r="44" spans="1:4" x14ac:dyDescent="0.25">
      <c r="A44">
        <v>141822</v>
      </c>
      <c r="B44" t="s">
        <v>1997</v>
      </c>
      <c r="C44" s="1419" cm="1">
        <f t="array" ref="C44">SUMPRODUCT(--EXACT(CHALLAN!$B$1:$B$16071&amp;"",A44&amp;""),--EXACT(IFERROR(CHALLAN!$C$1:$C$16071&amp;"",""),B44&amp;""),IFERROR(CHALLAN!$D$1:$D$16071*CHALLAN!$E$1:$E$16071,0))</f>
        <v>30</v>
      </c>
      <c r="D44" s="1419" cm="1">
        <f t="array" ref="D44">SUMPRODUCT(--EXACT(CHALLAN!$B$1:$B$16071&amp;"",A44&amp;""),--EXACT(IFERROR(CHALLAN!$C$1:$C$16071&amp;"",""),B44&amp;""),IFERROR(CHALLAN!$F$1:$F$16071+0,0))</f>
        <v>0</v>
      </c>
    </row>
    <row r="45" spans="1:4" x14ac:dyDescent="0.25">
      <c r="A45">
        <v>142122</v>
      </c>
      <c r="B45" t="s">
        <v>1526</v>
      </c>
      <c r="C45" s="1419" cm="1">
        <f t="array" ref="C45">SUMPRODUCT(--EXACT(CHALLAN!$B$1:$B$16071&amp;"",A45&amp;""),--EXACT(IFERROR(CHALLAN!$C$1:$C$16071&amp;"",""),B45&amp;""),IFERROR(CHALLAN!$D$1:$D$16071*CHALLAN!$E$1:$E$16071,0))</f>
        <v>30</v>
      </c>
      <c r="D45" s="1419" cm="1">
        <f t="array" ref="D45">SUMPRODUCT(--EXACT(CHALLAN!$B$1:$B$16071&amp;"",A45&amp;""),--EXACT(IFERROR(CHALLAN!$C$1:$C$16071&amp;"",""),B45&amp;""),IFERROR(CHALLAN!$F$1:$F$16071+0,0))</f>
        <v>0</v>
      </c>
    </row>
    <row r="46" spans="1:4" x14ac:dyDescent="0.25">
      <c r="A46">
        <v>142126</v>
      </c>
      <c r="B46" t="s">
        <v>2161</v>
      </c>
      <c r="C46" s="1419" cm="1">
        <f t="array" ref="C46">SUMPRODUCT(--EXACT(CHALLAN!$B$1:$B$16071&amp;"",A46&amp;""),--EXACT(IFERROR(CHALLAN!$C$1:$C$16071&amp;"",""),B46&amp;""),IFERROR(CHALLAN!$D$1:$D$16071*CHALLAN!$E$1:$E$16071,0))</f>
        <v>30</v>
      </c>
      <c r="D46" s="1419" cm="1">
        <f t="array" ref="D46">SUMPRODUCT(--EXACT(CHALLAN!$B$1:$B$16071&amp;"",A46&amp;""),--EXACT(IFERROR(CHALLAN!$C$1:$C$16071&amp;"",""),B46&amp;""),IFERROR(CHALLAN!$F$1:$F$16071+0,0))</f>
        <v>0</v>
      </c>
    </row>
    <row r="47" spans="1:4" x14ac:dyDescent="0.25">
      <c r="A47" t="s">
        <v>2059</v>
      </c>
      <c r="C47" s="1419" cm="1">
        <f t="array" ref="C47">SUMPRODUCT(--EXACT(CHALLAN!$B$1:$B$16071&amp;"",A47&amp;""),--EXACT(IFERROR(CHALLAN!$C$1:$C$16071&amp;"",""),B47&amp;""),IFERROR(CHALLAN!$D$1:$D$16071*CHALLAN!$E$1:$E$16071,0))</f>
        <v>25</v>
      </c>
      <c r="D47" s="1419" cm="1">
        <f t="array" ref="D47">SUMPRODUCT(--EXACT(CHALLAN!$B$1:$B$16071&amp;"",A47&amp;""),--EXACT(IFERROR(CHALLAN!$C$1:$C$16071&amp;"",""),B47&amp;""),IFERROR(CHALLAN!$F$1:$F$16071+0,0))</f>
        <v>25</v>
      </c>
    </row>
    <row r="48" spans="1:4" x14ac:dyDescent="0.25">
      <c r="A48" t="s">
        <v>1998</v>
      </c>
      <c r="B48" t="s">
        <v>1999</v>
      </c>
      <c r="C48" s="1419" cm="1">
        <f t="array" ref="C48">SUMPRODUCT(--EXACT(CHALLAN!$B$1:$B$16071&amp;"",A48&amp;""),--EXACT(IFERROR(CHALLAN!$C$1:$C$16071&amp;"",""),B48&amp;""),IFERROR(CHALLAN!$D$1:$D$16071*CHALLAN!$E$1:$E$16071,0))</f>
        <v>25</v>
      </c>
      <c r="D48" s="1419" cm="1">
        <f t="array" ref="D48">SUMPRODUCT(--EXACT(CHALLAN!$B$1:$B$16071&amp;"",A48&amp;""),--EXACT(IFERROR(CHALLAN!$C$1:$C$16071&amp;"",""),B48&amp;""),IFERROR(CHALLAN!$F$1:$F$16071+0,0))</f>
        <v>25</v>
      </c>
    </row>
    <row r="49" spans="1:4" x14ac:dyDescent="0.25">
      <c r="A49" t="s">
        <v>1558</v>
      </c>
      <c r="B49" t="s">
        <v>1559</v>
      </c>
      <c r="C49" s="1419" cm="1">
        <f t="array" ref="C49">SUMPRODUCT(--EXACT(CHALLAN!$B$1:$B$16071&amp;"",A49&amp;""),--EXACT(IFERROR(CHALLAN!$C$1:$C$16071&amp;"",""),B49&amp;""),IFERROR(CHALLAN!$D$1:$D$16071*CHALLAN!$E$1:$E$16071,0))</f>
        <v>100</v>
      </c>
      <c r="D49" s="1419" cm="1">
        <f t="array" ref="D49">SUMPRODUCT(--EXACT(CHALLAN!$B$1:$B$16071&amp;"",A49&amp;""),--EXACT(IFERROR(CHALLAN!$C$1:$C$16071&amp;"",""),B49&amp;""),IFERROR(CHALLAN!$F$1:$F$16071+0,0))</f>
        <v>100</v>
      </c>
    </row>
    <row r="50" spans="1:4" x14ac:dyDescent="0.25">
      <c r="A50" t="s">
        <v>1560</v>
      </c>
      <c r="B50" t="s">
        <v>1561</v>
      </c>
      <c r="C50" s="1419" cm="1">
        <f t="array" ref="C50">SUMPRODUCT(--EXACT(CHALLAN!$B$1:$B$16071&amp;"",A50&amp;""),--EXACT(IFERROR(CHALLAN!$C$1:$C$16071&amp;"",""),B50&amp;""),IFERROR(CHALLAN!$D$1:$D$16071*CHALLAN!$E$1:$E$16071,0))</f>
        <v>50</v>
      </c>
      <c r="D50" s="1419" cm="1">
        <f t="array" ref="D50">SUMPRODUCT(--EXACT(CHALLAN!$B$1:$B$16071&amp;"",A50&amp;""),--EXACT(IFERROR(CHALLAN!$C$1:$C$16071&amp;"",""),B50&amp;""),IFERROR(CHALLAN!$F$1:$F$16071+0,0))</f>
        <v>50</v>
      </c>
    </row>
    <row r="51" spans="1:4" x14ac:dyDescent="0.25">
      <c r="A51" t="s">
        <v>2155</v>
      </c>
      <c r="B51" t="s">
        <v>2156</v>
      </c>
      <c r="C51" s="1419" cm="1">
        <f t="array" ref="C51">SUMPRODUCT(--EXACT(CHALLAN!$B$1:$B$16071&amp;"",A51&amp;""),--EXACT(IFERROR(CHALLAN!$C$1:$C$16071&amp;"",""),B51&amp;""),IFERROR(CHALLAN!$D$1:$D$16071*CHALLAN!$E$1:$E$16071,0))</f>
        <v>30</v>
      </c>
      <c r="D51" s="1419" cm="1">
        <f t="array" ref="D51">SUMPRODUCT(--EXACT(CHALLAN!$B$1:$B$16071&amp;"",A51&amp;""),--EXACT(IFERROR(CHALLAN!$C$1:$C$16071&amp;"",""),B51&amp;""),IFERROR(CHALLAN!$F$1:$F$16071+0,0))</f>
        <v>0</v>
      </c>
    </row>
    <row r="52" spans="1:4" x14ac:dyDescent="0.25">
      <c r="A52" t="s">
        <v>2163</v>
      </c>
      <c r="C52" s="1419" cm="1">
        <f t="array" ref="C52">SUMPRODUCT(--EXACT(CHALLAN!$B$1:$B$16071&amp;"",A52&amp;""),--EXACT(IFERROR(CHALLAN!$C$1:$C$16071&amp;"",""),B52&amp;""),IFERROR(CHALLAN!$D$1:$D$16071*CHALLAN!$E$1:$E$16071,0))</f>
        <v>30</v>
      </c>
      <c r="D52" s="1419" cm="1">
        <f t="array" ref="D52">SUMPRODUCT(--EXACT(CHALLAN!$B$1:$B$16071&amp;"",A52&amp;""),--EXACT(IFERROR(CHALLAN!$C$1:$C$16071&amp;"",""),B52&amp;""),IFERROR(CHALLAN!$F$1:$F$16071+0,0))</f>
        <v>0</v>
      </c>
    </row>
    <row r="53" spans="1:4" x14ac:dyDescent="0.25">
      <c r="A53" t="s">
        <v>2094</v>
      </c>
      <c r="C53" s="1419" cm="1">
        <f t="array" ref="C53">SUMPRODUCT(--EXACT(CHALLAN!$B$1:$B$16071&amp;"",A53&amp;""),--EXACT(IFERROR(CHALLAN!$C$1:$C$16071&amp;"",""),B53&amp;""),IFERROR(CHALLAN!$D$1:$D$16071*CHALLAN!$E$1:$E$16071,0))</f>
        <v>25</v>
      </c>
      <c r="D53" s="1419" cm="1">
        <f t="array" ref="D53">SUMPRODUCT(--EXACT(CHALLAN!$B$1:$B$16071&amp;"",A53&amp;""),--EXACT(IFERROR(CHALLAN!$C$1:$C$16071&amp;"",""),B53&amp;""),IFERROR(CHALLAN!$F$1:$F$16071+0,0))</f>
        <v>25</v>
      </c>
    </row>
    <row r="54" spans="1:4" x14ac:dyDescent="0.25">
      <c r="A54" t="s">
        <v>2094</v>
      </c>
      <c r="B54" t="s">
        <v>349</v>
      </c>
      <c r="C54" s="1419" cm="1">
        <f t="array" ref="C54">SUMPRODUCT(--EXACT(CHALLAN!$B$1:$B$16071&amp;"",A54&amp;""),--EXACT(IFERROR(CHALLAN!$C$1:$C$16071&amp;"",""),B54&amp;""),IFERROR(CHALLAN!$D$1:$D$16071*CHALLAN!$E$1:$E$16071,0))</f>
        <v>50</v>
      </c>
      <c r="D54" s="1419" cm="1">
        <f t="array" ref="D54">SUMPRODUCT(--EXACT(CHALLAN!$B$1:$B$16071&amp;"",A54&amp;""),--EXACT(IFERROR(CHALLAN!$C$1:$C$16071&amp;"",""),B54&amp;""),IFERROR(CHALLAN!$F$1:$F$16071+0,0))</f>
        <v>50</v>
      </c>
    </row>
    <row r="55" spans="1:4" x14ac:dyDescent="0.25">
      <c r="A55" t="s">
        <v>1514</v>
      </c>
      <c r="C55" s="1419" cm="1">
        <f t="array" ref="C55">SUMPRODUCT(--EXACT(CHALLAN!$B$1:$B$16071&amp;"",A55&amp;""),--EXACT(IFERROR(CHALLAN!$C$1:$C$16071&amp;"",""),B55&amp;""),IFERROR(CHALLAN!$D$1:$D$16071*CHALLAN!$E$1:$E$16071,0))</f>
        <v>105</v>
      </c>
      <c r="D55" s="1419" cm="1">
        <f t="array" ref="D55">SUMPRODUCT(--EXACT(CHALLAN!$B$1:$B$16071&amp;"",A55&amp;""),--EXACT(IFERROR(CHALLAN!$C$1:$C$16071&amp;"",""),B55&amp;""),IFERROR(CHALLAN!$F$1:$F$16071+0,0))</f>
        <v>75</v>
      </c>
    </row>
    <row r="56" spans="1:4" x14ac:dyDescent="0.25">
      <c r="A56" t="s">
        <v>1514</v>
      </c>
      <c r="B56" t="s">
        <v>1516</v>
      </c>
      <c r="C56" s="1419" cm="1">
        <f t="array" ref="C56">SUMPRODUCT(--EXACT(CHALLAN!$B$1:$B$16071&amp;"",A56&amp;""),--EXACT(IFERROR(CHALLAN!$C$1:$C$16071&amp;"",""),B56&amp;""),IFERROR(CHALLAN!$D$1:$D$16071*CHALLAN!$E$1:$E$16071,0))</f>
        <v>150</v>
      </c>
      <c r="D56" s="1419" cm="1">
        <f t="array" ref="D56">SUMPRODUCT(--EXACT(CHALLAN!$B$1:$B$16071&amp;"",A56&amp;""),--EXACT(IFERROR(CHALLAN!$C$1:$C$16071&amp;"",""),B56&amp;""),IFERROR(CHALLAN!$F$1:$F$16071+0,0))</f>
        <v>150</v>
      </c>
    </row>
    <row r="57" spans="1:4" x14ac:dyDescent="0.25">
      <c r="A57" t="s">
        <v>1514</v>
      </c>
      <c r="B57" t="s">
        <v>1994</v>
      </c>
      <c r="C57" s="1419" cm="1">
        <f t="array" ref="C57">SUMPRODUCT(--EXACT(CHALLAN!$B$1:$B$16071&amp;"",A57&amp;""),--EXACT(IFERROR(CHALLAN!$C$1:$C$16071&amp;"",""),B57&amp;""),IFERROR(CHALLAN!$D$1:$D$16071*CHALLAN!$E$1:$E$16071,0))</f>
        <v>25</v>
      </c>
      <c r="D57" s="1419" cm="1">
        <f t="array" ref="D57">SUMPRODUCT(--EXACT(CHALLAN!$B$1:$B$16071&amp;"",A57&amp;""),--EXACT(IFERROR(CHALLAN!$C$1:$C$16071&amp;"",""),B57&amp;""),IFERROR(CHALLAN!$F$1:$F$16071+0,0))</f>
        <v>25</v>
      </c>
    </row>
    <row r="58" spans="1:4" x14ac:dyDescent="0.25">
      <c r="A58" t="s">
        <v>1518</v>
      </c>
      <c r="C58" s="1419" cm="1">
        <f t="array" ref="C58">SUMPRODUCT(--EXACT(CHALLAN!$B$1:$B$16071&amp;"",A58&amp;""),--EXACT(IFERROR(CHALLAN!$C$1:$C$16071&amp;"",""),B58&amp;""),IFERROR(CHALLAN!$D$1:$D$16071*CHALLAN!$E$1:$E$16071,0))</f>
        <v>115</v>
      </c>
      <c r="D58" s="1419" cm="1">
        <f t="array" ref="D58">SUMPRODUCT(--EXACT(CHALLAN!$B$1:$B$16071&amp;"",A58&amp;""),--EXACT(IFERROR(CHALLAN!$C$1:$C$16071&amp;"",""),B58&amp;""),IFERROR(CHALLAN!$F$1:$F$16071+0,0))</f>
        <v>25</v>
      </c>
    </row>
    <row r="59" spans="1:4" x14ac:dyDescent="0.25">
      <c r="A59" t="s">
        <v>1518</v>
      </c>
      <c r="B59" t="s">
        <v>1519</v>
      </c>
      <c r="C59" s="1419" cm="1">
        <f t="array" ref="C59">SUMPRODUCT(--EXACT(CHALLAN!$B$1:$B$16071&amp;"",A59&amp;""),--EXACT(IFERROR(CHALLAN!$C$1:$C$16071&amp;"",""),B59&amp;""),IFERROR(CHALLAN!$D$1:$D$16071*CHALLAN!$E$1:$E$16071,0))</f>
        <v>25</v>
      </c>
      <c r="D59" s="1419" cm="1">
        <f t="array" ref="D59">SUMPRODUCT(--EXACT(CHALLAN!$B$1:$B$16071&amp;"",A59&amp;""),--EXACT(IFERROR(CHALLAN!$C$1:$C$16071&amp;"",""),B59&amp;""),IFERROR(CHALLAN!$F$1:$F$16071+0,0))</f>
        <v>25</v>
      </c>
    </row>
    <row r="60" spans="1:4" x14ac:dyDescent="0.25">
      <c r="A60" t="s">
        <v>1518</v>
      </c>
      <c r="B60" t="s">
        <v>2364</v>
      </c>
      <c r="C60" s="1419" cm="1">
        <f t="array" ref="C60">SUMPRODUCT(--EXACT(CHALLAN!$B$1:$B$16071&amp;"",A60&amp;""),--EXACT(IFERROR(CHALLAN!$C$1:$C$16071&amp;"",""),B60&amp;""),IFERROR(CHALLAN!$D$1:$D$16071*CHALLAN!$E$1:$E$16071,0))</f>
        <v>45</v>
      </c>
      <c r="D60" s="1419" cm="1">
        <f t="array" ref="D60">SUMPRODUCT(--EXACT(CHALLAN!$B$1:$B$16071&amp;"",A60&amp;""),--EXACT(IFERROR(CHALLAN!$C$1:$C$16071&amp;"",""),B60&amp;""),IFERROR(CHALLAN!$F$1:$F$16071+0,0))</f>
        <v>0</v>
      </c>
    </row>
    <row r="61" spans="1:4" x14ac:dyDescent="0.25">
      <c r="A61" t="s">
        <v>1518</v>
      </c>
      <c r="B61" t="s">
        <v>1855</v>
      </c>
      <c r="C61" s="1419" cm="1">
        <f t="array" ref="C61">SUMPRODUCT(--EXACT(CHALLAN!$B$1:$B$16071&amp;"",A61&amp;""),--EXACT(IFERROR(CHALLAN!$C$1:$C$16071&amp;"",""),B61&amp;""),IFERROR(CHALLAN!$D$1:$D$16071*CHALLAN!$E$1:$E$16071,0))</f>
        <v>75</v>
      </c>
      <c r="D61" s="1419" cm="1">
        <f t="array" ref="D61">SUMPRODUCT(--EXACT(CHALLAN!$B$1:$B$16071&amp;"",A61&amp;""),--EXACT(IFERROR(CHALLAN!$C$1:$C$16071&amp;"",""),B61&amp;""),IFERROR(CHALLAN!$F$1:$F$16071+0,0))</f>
        <v>75</v>
      </c>
    </row>
    <row r="62" spans="1:4" x14ac:dyDescent="0.25">
      <c r="A62" t="s">
        <v>1546</v>
      </c>
      <c r="C62" s="1419" cm="1">
        <f t="array" ref="C62">SUMPRODUCT(--EXACT(CHALLAN!$B$1:$B$16071&amp;"",A62&amp;""),--EXACT(IFERROR(CHALLAN!$C$1:$C$16071&amp;"",""),B62&amp;""),IFERROR(CHALLAN!$D$1:$D$16071*CHALLAN!$E$1:$E$16071,0))</f>
        <v>100</v>
      </c>
      <c r="D62" s="1419" cm="1">
        <f t="array" ref="D62">SUMPRODUCT(--EXACT(CHALLAN!$B$1:$B$16071&amp;"",A62&amp;""),--EXACT(IFERROR(CHALLAN!$C$1:$C$16071&amp;"",""),B62&amp;""),IFERROR(CHALLAN!$F$1:$F$16071+0,0))</f>
        <v>100</v>
      </c>
    </row>
    <row r="63" spans="1:4" x14ac:dyDescent="0.25">
      <c r="A63" t="s">
        <v>1546</v>
      </c>
      <c r="B63" t="s">
        <v>1547</v>
      </c>
      <c r="C63" s="1419" cm="1">
        <f t="array" ref="C63">SUMPRODUCT(--EXACT(CHALLAN!$B$1:$B$16071&amp;"",A63&amp;""),--EXACT(IFERROR(CHALLAN!$C$1:$C$16071&amp;"",""),B63&amp;""),IFERROR(CHALLAN!$D$1:$D$16071*CHALLAN!$E$1:$E$16071,0))</f>
        <v>150</v>
      </c>
      <c r="D63" s="1419" cm="1">
        <f t="array" ref="D63">SUMPRODUCT(--EXACT(CHALLAN!$B$1:$B$16071&amp;"",A63&amp;""),--EXACT(IFERROR(CHALLAN!$C$1:$C$16071&amp;"",""),B63&amp;""),IFERROR(CHALLAN!$F$1:$F$16071+0,0))</f>
        <v>150</v>
      </c>
    </row>
    <row r="64" spans="1:4" x14ac:dyDescent="0.25">
      <c r="A64" t="s">
        <v>1543</v>
      </c>
      <c r="C64" s="1419" cm="1">
        <f t="array" ref="C64">SUMPRODUCT(--EXACT(CHALLAN!$B$1:$B$16071&amp;"",A64&amp;""),--EXACT(IFERROR(CHALLAN!$C$1:$C$16071&amp;"",""),B64&amp;""),IFERROR(CHALLAN!$D$1:$D$16071*CHALLAN!$E$1:$E$16071,0))</f>
        <v>50</v>
      </c>
      <c r="D64" s="1419" cm="1">
        <f t="array" ref="D64">SUMPRODUCT(--EXACT(CHALLAN!$B$1:$B$16071&amp;"",A64&amp;""),--EXACT(IFERROR(CHALLAN!$C$1:$C$16071&amp;"",""),B64&amp;""),IFERROR(CHALLAN!$F$1:$F$16071+0,0))</f>
        <v>50</v>
      </c>
    </row>
    <row r="65" spans="1:4" x14ac:dyDescent="0.25">
      <c r="A65" t="s">
        <v>1543</v>
      </c>
      <c r="B65" t="s">
        <v>1544</v>
      </c>
      <c r="C65" s="1419" cm="1">
        <f t="array" ref="C65">SUMPRODUCT(--EXACT(CHALLAN!$B$1:$B$16071&amp;"",A65&amp;""),--EXACT(IFERROR(CHALLAN!$C$1:$C$16071&amp;"",""),B65&amp;""),IFERROR(CHALLAN!$D$1:$D$16071*CHALLAN!$E$1:$E$16071,0))</f>
        <v>125</v>
      </c>
      <c r="D65" s="1419" cm="1">
        <f t="array" ref="D65">SUMPRODUCT(--EXACT(CHALLAN!$B$1:$B$16071&amp;"",A65&amp;""),--EXACT(IFERROR(CHALLAN!$C$1:$C$16071&amp;"",""),B65&amp;""),IFERROR(CHALLAN!$F$1:$F$16071+0,0))</f>
        <v>125</v>
      </c>
    </row>
    <row r="66" spans="1:4" x14ac:dyDescent="0.25">
      <c r="A66" t="s">
        <v>1881</v>
      </c>
      <c r="B66" t="s">
        <v>1855</v>
      </c>
      <c r="C66" s="1419" cm="1">
        <f t="array" ref="C66">SUMPRODUCT(--EXACT(CHALLAN!$B$1:$B$16071&amp;"",A66&amp;""),--EXACT(IFERROR(CHALLAN!$C$1:$C$16071&amp;"",""),B66&amp;""),IFERROR(CHALLAN!$D$1:$D$16071*CHALLAN!$E$1:$E$16071,0))</f>
        <v>30</v>
      </c>
      <c r="D66" s="1419" cm="1">
        <f t="array" ref="D66">SUMPRODUCT(--EXACT(CHALLAN!$B$1:$B$16071&amp;"",A66&amp;""),--EXACT(IFERROR(CHALLAN!$C$1:$C$16071&amp;"",""),B66&amp;""),IFERROR(CHALLAN!$F$1:$F$16071+0,0))</f>
        <v>30</v>
      </c>
    </row>
    <row r="67" spans="1:4" x14ac:dyDescent="0.25">
      <c r="A67" t="s">
        <v>2365</v>
      </c>
      <c r="B67" t="s">
        <v>1988</v>
      </c>
      <c r="C67" s="1419" cm="1">
        <f t="array" ref="C67">SUMPRODUCT(--EXACT(CHALLAN!$B$1:$B$16071&amp;"",A67&amp;""),--EXACT(IFERROR(CHALLAN!$C$1:$C$16071&amp;"",""),B67&amp;""),IFERROR(CHALLAN!$D$1:$D$16071*CHALLAN!$E$1:$E$16071,0))</f>
        <v>120</v>
      </c>
      <c r="D67" s="1419" cm="1">
        <f t="array" ref="D67">SUMPRODUCT(--EXACT(CHALLAN!$B$1:$B$16071&amp;"",A67&amp;""),--EXACT(IFERROR(CHALLAN!$C$1:$C$16071&amp;"",""),B67&amp;""),IFERROR(CHALLAN!$F$1:$F$16071+0,0))</f>
        <v>0</v>
      </c>
    </row>
    <row r="68" spans="1:4" x14ac:dyDescent="0.25">
      <c r="A68" t="s">
        <v>2350</v>
      </c>
      <c r="C68" s="1419" cm="1">
        <f t="array" ref="C68">SUMPRODUCT(--EXACT(CHALLAN!$B$1:$B$16071&amp;"",A68&amp;""),--EXACT(IFERROR(CHALLAN!$C$1:$C$16071&amp;"",""),B68&amp;""),IFERROR(CHALLAN!$D$1:$D$16071*CHALLAN!$E$1:$E$16071,0))</f>
        <v>30</v>
      </c>
      <c r="D68" s="1419" cm="1">
        <f t="array" ref="D68">SUMPRODUCT(--EXACT(CHALLAN!$B$1:$B$16071&amp;"",A68&amp;""),--EXACT(IFERROR(CHALLAN!$C$1:$C$16071&amp;"",""),B68&amp;""),IFERROR(CHALLAN!$F$1:$F$16071+0,0))</f>
        <v>0</v>
      </c>
    </row>
    <row r="69" spans="1:4" x14ac:dyDescent="0.25">
      <c r="A69" t="s">
        <v>2138</v>
      </c>
      <c r="C69" s="1419" cm="1">
        <f t="array" ref="C69">SUMPRODUCT(--EXACT(CHALLAN!$B$1:$B$16071&amp;"",A69&amp;""),--EXACT(IFERROR(CHALLAN!$C$1:$C$16071&amp;"",""),B69&amp;""),IFERROR(CHALLAN!$D$1:$D$16071*CHALLAN!$E$1:$E$16071,0))</f>
        <v>110</v>
      </c>
      <c r="D69" s="1419" cm="1">
        <f t="array" ref="D69">SUMPRODUCT(--EXACT(CHALLAN!$B$1:$B$16071&amp;"",A69&amp;""),--EXACT(IFERROR(CHALLAN!$C$1:$C$16071&amp;"",""),B69&amp;""),IFERROR(CHALLAN!$F$1:$F$16071+0,0))</f>
        <v>50</v>
      </c>
    </row>
    <row r="70" spans="1:4" x14ac:dyDescent="0.25">
      <c r="A70" t="s">
        <v>1682</v>
      </c>
      <c r="C70" s="1419" cm="1">
        <f t="array" ref="C70">SUMPRODUCT(--EXACT(CHALLAN!$B$1:$B$16071&amp;"",A70&amp;""),--EXACT(IFERROR(CHALLAN!$C$1:$C$16071&amp;"",""),B70&amp;""),IFERROR(CHALLAN!$D$1:$D$16071*CHALLAN!$E$1:$E$16071,0))</f>
        <v>55</v>
      </c>
      <c r="D70" s="1419" cm="1">
        <f t="array" ref="D70">SUMPRODUCT(--EXACT(CHALLAN!$B$1:$B$16071&amp;"",A70&amp;""),--EXACT(IFERROR(CHALLAN!$C$1:$C$16071&amp;"",""),B70&amp;""),IFERROR(CHALLAN!$F$1:$F$16071+0,0))</f>
        <v>25</v>
      </c>
    </row>
    <row r="71" spans="1:4" x14ac:dyDescent="0.25">
      <c r="A71" t="s">
        <v>1995</v>
      </c>
      <c r="B71" t="s">
        <v>1996</v>
      </c>
      <c r="C71" s="1419" cm="1">
        <f t="array" ref="C71">SUMPRODUCT(--EXACT(CHALLAN!$B$1:$B$16071&amp;"",A71&amp;""),--EXACT(IFERROR(CHALLAN!$C$1:$C$16071&amp;"",""),B71&amp;""),IFERROR(CHALLAN!$D$1:$D$16071*CHALLAN!$E$1:$E$16071,0))</f>
        <v>25</v>
      </c>
      <c r="D71" s="1419" cm="1">
        <f t="array" ref="D71">SUMPRODUCT(--EXACT(CHALLAN!$B$1:$B$16071&amp;"",A71&amp;""),--EXACT(IFERROR(CHALLAN!$C$1:$C$16071&amp;"",""),B71&amp;""),IFERROR(CHALLAN!$F$1:$F$16071+0,0))</f>
        <v>25</v>
      </c>
    </row>
    <row r="72" spans="1:4" x14ac:dyDescent="0.25">
      <c r="A72" t="s">
        <v>598</v>
      </c>
      <c r="C72" s="1419" cm="1">
        <f t="array" ref="C72">SUMPRODUCT(--EXACT(CHALLAN!$B$1:$B$16071&amp;"",A72&amp;""),--EXACT(IFERROR(CHALLAN!$C$1:$C$16071&amp;"",""),B72&amp;""),IFERROR(CHALLAN!$D$1:$D$16071*CHALLAN!$E$1:$E$16071,0))</f>
        <v>100</v>
      </c>
      <c r="D72" s="1419" cm="1">
        <f t="array" ref="D72">SUMPRODUCT(--EXACT(CHALLAN!$B$1:$B$16071&amp;"",A72&amp;""),--EXACT(IFERROR(CHALLAN!$C$1:$C$16071&amp;"",""),B72&amp;""),IFERROR(CHALLAN!$F$1:$F$16071+0,0))</f>
        <v>100</v>
      </c>
    </row>
    <row r="73" spans="1:4" x14ac:dyDescent="0.25">
      <c r="A73" t="s">
        <v>2043</v>
      </c>
      <c r="C73" s="1419" cm="1">
        <f t="array" ref="C73">SUMPRODUCT(--EXACT(CHALLAN!$B$1:$B$16071&amp;"",A73&amp;""),--EXACT(IFERROR(CHALLAN!$C$1:$C$16071&amp;"",""),B73&amp;""),IFERROR(CHALLAN!$D$1:$D$16071*CHALLAN!$E$1:$E$16071,0))</f>
        <v>75</v>
      </c>
      <c r="D73" s="1419" cm="1">
        <f t="array" ref="D73">SUMPRODUCT(--EXACT(CHALLAN!$B$1:$B$16071&amp;"",A73&amp;""),--EXACT(IFERROR(CHALLAN!$C$1:$C$16071&amp;"",""),B73&amp;""),IFERROR(CHALLAN!$F$1:$F$16071+0,0))</f>
        <v>75</v>
      </c>
    </row>
    <row r="74" spans="1:4" x14ac:dyDescent="0.25">
      <c r="A74" t="s">
        <v>1893</v>
      </c>
      <c r="B74" t="s">
        <v>1894</v>
      </c>
      <c r="C74" s="1419" cm="1">
        <f t="array" ref="C74">SUMPRODUCT(--EXACT(CHALLAN!$B$1:$B$16071&amp;"",A74&amp;""),--EXACT(IFERROR(CHALLAN!$C$1:$C$16071&amp;"",""),B74&amp;""),IFERROR(CHALLAN!$D$1:$D$16071*CHALLAN!$E$1:$E$16071,0))</f>
        <v>100</v>
      </c>
      <c r="D74" s="1419" cm="1">
        <f t="array" ref="D74">SUMPRODUCT(--EXACT(CHALLAN!$B$1:$B$16071&amp;"",A74&amp;""),--EXACT(IFERROR(CHALLAN!$C$1:$C$16071&amp;"",""),B74&amp;""),IFERROR(CHALLAN!$F$1:$F$16071+0,0))</f>
        <v>100</v>
      </c>
    </row>
    <row r="75" spans="1:4" x14ac:dyDescent="0.25">
      <c r="A75" t="s">
        <v>1642</v>
      </c>
      <c r="C75" s="1419" cm="1">
        <f t="array" ref="C75">SUMPRODUCT(--EXACT(CHALLAN!$B$1:$B$16071&amp;"",A75&amp;""),--EXACT(IFERROR(CHALLAN!$C$1:$C$16071&amp;"",""),B75&amp;""),IFERROR(CHALLAN!$D$1:$D$16071*CHALLAN!$E$1:$E$16071,0))</f>
        <v>100</v>
      </c>
      <c r="D75" s="1419" cm="1">
        <f t="array" ref="D75">SUMPRODUCT(--EXACT(CHALLAN!$B$1:$B$16071&amp;"",A75&amp;""),--EXACT(IFERROR(CHALLAN!$C$1:$C$16071&amp;"",""),B75&amp;""),IFERROR(CHALLAN!$F$1:$F$16071+0,0))</f>
        <v>100</v>
      </c>
    </row>
    <row r="76" spans="1:4" x14ac:dyDescent="0.25">
      <c r="A76" t="s">
        <v>1520</v>
      </c>
      <c r="C76" s="1419" cm="1">
        <f t="array" ref="C76">SUMPRODUCT(--EXACT(CHALLAN!$B$1:$B$16071&amp;"",A76&amp;""),--EXACT(IFERROR(CHALLAN!$C$1:$C$16071&amp;"",""),B76&amp;""),IFERROR(CHALLAN!$D$1:$D$16071*CHALLAN!$E$1:$E$16071,0))</f>
        <v>200</v>
      </c>
      <c r="D76" s="1419" cm="1">
        <f t="array" ref="D76">SUMPRODUCT(--EXACT(CHALLAN!$B$1:$B$16071&amp;"",A76&amp;""),--EXACT(IFERROR(CHALLAN!$C$1:$C$16071&amp;"",""),B76&amp;""),IFERROR(CHALLAN!$F$1:$F$16071+0,0))</f>
        <v>200</v>
      </c>
    </row>
    <row r="77" spans="1:4" x14ac:dyDescent="0.25">
      <c r="A77" t="s">
        <v>1520</v>
      </c>
      <c r="B77">
        <v>141820</v>
      </c>
      <c r="C77" s="1419" cm="1">
        <f t="array" ref="C77">SUMPRODUCT(--EXACT(CHALLAN!$B$1:$B$16071&amp;"",A77&amp;""),--EXACT(IFERROR(CHALLAN!$C$1:$C$16071&amp;"",""),B77&amp;""),IFERROR(CHALLAN!$D$1:$D$16071*CHALLAN!$E$1:$E$16071,0))</f>
        <v>30</v>
      </c>
      <c r="D77" s="1419" cm="1">
        <f t="array" ref="D77">SUMPRODUCT(--EXACT(CHALLAN!$B$1:$B$16071&amp;"",A77&amp;""),--EXACT(IFERROR(CHALLAN!$C$1:$C$16071&amp;"",""),B77&amp;""),IFERROR(CHALLAN!$F$1:$F$16071+0,0))</f>
        <v>0</v>
      </c>
    </row>
    <row r="78" spans="1:4" x14ac:dyDescent="0.25">
      <c r="A78" t="s">
        <v>1520</v>
      </c>
      <c r="B78" t="s">
        <v>1521</v>
      </c>
      <c r="C78" s="1419" cm="1">
        <f t="array" ref="C78">SUMPRODUCT(--EXACT(CHALLAN!$B$1:$B$16071&amp;"",A78&amp;""),--EXACT(IFERROR(CHALLAN!$C$1:$C$16071&amp;"",""),B78&amp;""),IFERROR(CHALLAN!$D$1:$D$16071*CHALLAN!$E$1:$E$16071,0))</f>
        <v>50</v>
      </c>
      <c r="D78" s="1419" cm="1">
        <f t="array" ref="D78">SUMPRODUCT(--EXACT(CHALLAN!$B$1:$B$16071&amp;"",A78&amp;""),--EXACT(IFERROR(CHALLAN!$C$1:$C$16071&amp;"",""),B78&amp;""),IFERROR(CHALLAN!$F$1:$F$16071+0,0))</f>
        <v>50</v>
      </c>
    </row>
    <row r="79" spans="1:4" x14ac:dyDescent="0.25">
      <c r="A79" t="s">
        <v>1520</v>
      </c>
      <c r="B79" t="s">
        <v>1528</v>
      </c>
      <c r="C79" s="1419" cm="1">
        <f t="array" ref="C79">SUMPRODUCT(--EXACT(CHALLAN!$B$1:$B$16071&amp;"",A79&amp;""),--EXACT(IFERROR(CHALLAN!$C$1:$C$16071&amp;"",""),B79&amp;""),IFERROR(CHALLAN!$D$1:$D$16071*CHALLAN!$E$1:$E$16071,0))</f>
        <v>50</v>
      </c>
      <c r="D79" s="1419" cm="1">
        <f t="array" ref="D79">SUMPRODUCT(--EXACT(CHALLAN!$B$1:$B$16071&amp;"",A79&amp;""),--EXACT(IFERROR(CHALLAN!$C$1:$C$16071&amp;"",""),B79&amp;""),IFERROR(CHALLAN!$F$1:$F$16071+0,0))</f>
        <v>50</v>
      </c>
    </row>
    <row r="80" spans="1:4" x14ac:dyDescent="0.25">
      <c r="A80" t="s">
        <v>1588</v>
      </c>
      <c r="C80" s="1419" cm="1">
        <f t="array" ref="C80">SUMPRODUCT(--EXACT(CHALLAN!$B$1:$B$16071&amp;"",A80&amp;""),--EXACT(IFERROR(CHALLAN!$C$1:$C$16071&amp;"",""),B80&amp;""),IFERROR(CHALLAN!$D$1:$D$16071*CHALLAN!$E$1:$E$16071,0))</f>
        <v>10</v>
      </c>
      <c r="D80" s="1419" cm="1">
        <f t="array" ref="D80">SUMPRODUCT(--EXACT(CHALLAN!$B$1:$B$16071&amp;"",A80&amp;""),--EXACT(IFERROR(CHALLAN!$C$1:$C$16071&amp;"",""),B80&amp;""),IFERROR(CHALLAN!$F$1:$F$16071+0,0))</f>
        <v>10</v>
      </c>
    </row>
    <row r="81" spans="1:4" x14ac:dyDescent="0.25">
      <c r="A81" t="s">
        <v>1588</v>
      </c>
      <c r="B81" t="s">
        <v>1890</v>
      </c>
      <c r="C81" s="1419" cm="1">
        <f t="array" ref="C81">SUMPRODUCT(--EXACT(CHALLAN!$B$1:$B$16071&amp;"",A81&amp;""),--EXACT(IFERROR(CHALLAN!$C$1:$C$16071&amp;"",""),B81&amp;""),IFERROR(CHALLAN!$D$1:$D$16071*CHALLAN!$E$1:$E$16071,0))</f>
        <v>140</v>
      </c>
      <c r="D81" s="1419" cm="1">
        <f t="array" ref="D81">SUMPRODUCT(--EXACT(CHALLAN!$B$1:$B$16071&amp;"",A81&amp;""),--EXACT(IFERROR(CHALLAN!$C$1:$C$16071&amp;"",""),B81&amp;""),IFERROR(CHALLAN!$F$1:$F$16071+0,0))</f>
        <v>140</v>
      </c>
    </row>
    <row r="82" spans="1:4" x14ac:dyDescent="0.25">
      <c r="A82" t="s">
        <v>1578</v>
      </c>
      <c r="C82" s="1419" cm="1">
        <f t="array" ref="C82">SUMPRODUCT(--EXACT(CHALLAN!$B$1:$B$16071&amp;"",A82&amp;""),--EXACT(IFERROR(CHALLAN!$C$1:$C$16071&amp;"",""),B82&amp;""),IFERROR(CHALLAN!$D$1:$D$16071*CHALLAN!$E$1:$E$16071,0))</f>
        <v>50</v>
      </c>
      <c r="D82" s="1419" cm="1">
        <f t="array" ref="D82">SUMPRODUCT(--EXACT(CHALLAN!$B$1:$B$16071&amp;"",A82&amp;""),--EXACT(IFERROR(CHALLAN!$C$1:$C$16071&amp;"",""),B82&amp;""),IFERROR(CHALLAN!$F$1:$F$16071+0,0))</f>
        <v>50</v>
      </c>
    </row>
    <row r="83" spans="1:4" x14ac:dyDescent="0.25">
      <c r="A83" t="s">
        <v>1578</v>
      </c>
      <c r="B83" t="s">
        <v>1579</v>
      </c>
      <c r="C83" s="1419" cm="1">
        <f t="array" ref="C83">SUMPRODUCT(--EXACT(CHALLAN!$B$1:$B$16071&amp;"",A83&amp;""),--EXACT(IFERROR(CHALLAN!$C$1:$C$16071&amp;"",""),B83&amp;""),IFERROR(CHALLAN!$D$1:$D$16071*CHALLAN!$E$1:$E$16071,0))</f>
        <v>50</v>
      </c>
      <c r="D83" s="1419" cm="1">
        <f t="array" ref="D83">SUMPRODUCT(--EXACT(CHALLAN!$B$1:$B$16071&amp;"",A83&amp;""),--EXACT(IFERROR(CHALLAN!$C$1:$C$16071&amp;"",""),B83&amp;""),IFERROR(CHALLAN!$F$1:$F$16071+0,0))</f>
        <v>50</v>
      </c>
    </row>
    <row r="84" spans="1:4" x14ac:dyDescent="0.25">
      <c r="A84" t="s">
        <v>1578</v>
      </c>
      <c r="B84" t="s">
        <v>1997</v>
      </c>
      <c r="C84" s="1419" cm="1">
        <f t="array" ref="C84">SUMPRODUCT(--EXACT(CHALLAN!$B$1:$B$16071&amp;"",A84&amp;""),--EXACT(IFERROR(CHALLAN!$C$1:$C$16071&amp;"",""),B84&amp;""),IFERROR(CHALLAN!$D$1:$D$16071*CHALLAN!$E$1:$E$16071,0))</f>
        <v>25</v>
      </c>
      <c r="D84" s="1419" cm="1">
        <f t="array" ref="D84">SUMPRODUCT(--EXACT(CHALLAN!$B$1:$B$16071&amp;"",A84&amp;""),--EXACT(IFERROR(CHALLAN!$C$1:$C$16071&amp;"",""),B84&amp;""),IFERROR(CHALLAN!$F$1:$F$16071+0,0))</f>
        <v>25</v>
      </c>
    </row>
    <row r="85" spans="1:4" x14ac:dyDescent="0.25">
      <c r="A85" t="s">
        <v>1578</v>
      </c>
      <c r="B85" t="s">
        <v>349</v>
      </c>
      <c r="C85" s="1419" cm="1">
        <f t="array" ref="C85">SUMPRODUCT(--EXACT(CHALLAN!$B$1:$B$16071&amp;"",A85&amp;""),--EXACT(IFERROR(CHALLAN!$C$1:$C$16071&amp;"",""),B85&amp;""),IFERROR(CHALLAN!$D$1:$D$16071*CHALLAN!$E$1:$E$16071,0))</f>
        <v>50</v>
      </c>
      <c r="D85" s="1419" cm="1">
        <f t="array" ref="D85">SUMPRODUCT(--EXACT(CHALLAN!$B$1:$B$16071&amp;"",A85&amp;""),--EXACT(IFERROR(CHALLAN!$C$1:$C$16071&amp;"",""),B85&amp;""),IFERROR(CHALLAN!$F$1:$F$16071+0,0))</f>
        <v>50</v>
      </c>
    </row>
    <row r="86" spans="1:4" x14ac:dyDescent="0.25">
      <c r="A86" t="s">
        <v>1989</v>
      </c>
      <c r="C86" s="1419" cm="1">
        <f t="array" ref="C86">SUMPRODUCT(--EXACT(CHALLAN!$B$1:$B$16071&amp;"",A86&amp;""),--EXACT(IFERROR(CHALLAN!$C$1:$C$16071&amp;"",""),B86&amp;""),IFERROR(CHALLAN!$D$1:$D$16071*CHALLAN!$E$1:$E$16071,0))</f>
        <v>50</v>
      </c>
      <c r="D86" s="1419" cm="1">
        <f t="array" ref="D86">SUMPRODUCT(--EXACT(CHALLAN!$B$1:$B$16071&amp;"",A86&amp;""),--EXACT(IFERROR(CHALLAN!$C$1:$C$16071&amp;"",""),B86&amp;""),IFERROR(CHALLAN!$F$1:$F$16071+0,0))</f>
        <v>50</v>
      </c>
    </row>
    <row r="87" spans="1:4" x14ac:dyDescent="0.25">
      <c r="A87" t="s">
        <v>1989</v>
      </c>
      <c r="B87" t="s">
        <v>1990</v>
      </c>
      <c r="C87" s="1419" cm="1">
        <f t="array" ref="C87">SUMPRODUCT(--EXACT(CHALLAN!$B$1:$B$16071&amp;"",A87&amp;""),--EXACT(IFERROR(CHALLAN!$C$1:$C$16071&amp;"",""),B87&amp;""),IFERROR(CHALLAN!$D$1:$D$16071*CHALLAN!$E$1:$E$16071,0))</f>
        <v>25</v>
      </c>
      <c r="D87" s="1419" cm="1">
        <f t="array" ref="D87">SUMPRODUCT(--EXACT(CHALLAN!$B$1:$B$16071&amp;"",A87&amp;""),--EXACT(IFERROR(CHALLAN!$C$1:$C$16071&amp;"",""),B87&amp;""),IFERROR(CHALLAN!$F$1:$F$16071+0,0))</f>
        <v>25</v>
      </c>
    </row>
    <row r="88" spans="1:4" x14ac:dyDescent="0.25">
      <c r="A88" t="s">
        <v>2310</v>
      </c>
      <c r="C88" s="1419" cm="1">
        <f t="array" ref="C88">SUMPRODUCT(--EXACT(CHALLAN!$B$1:$B$16071&amp;"",A88&amp;""),--EXACT(IFERROR(CHALLAN!$C$1:$C$16071&amp;"",""),B88&amp;""),IFERROR(CHALLAN!$D$1:$D$16071*CHALLAN!$E$1:$E$16071,0))</f>
        <v>30</v>
      </c>
      <c r="D88" s="1419" cm="1">
        <f t="array" ref="D88">SUMPRODUCT(--EXACT(CHALLAN!$B$1:$B$16071&amp;"",A88&amp;""),--EXACT(IFERROR(CHALLAN!$C$1:$C$16071&amp;"",""),B88&amp;""),IFERROR(CHALLAN!$F$1:$F$16071+0,0))</f>
        <v>0</v>
      </c>
    </row>
    <row r="89" spans="1:4" x14ac:dyDescent="0.25">
      <c r="A89" t="s">
        <v>2341</v>
      </c>
      <c r="C89" s="1419" cm="1">
        <f t="array" ref="C89">SUMPRODUCT(--EXACT(CHALLAN!$B$1:$B$16071&amp;"",A89&amp;""),--EXACT(IFERROR(CHALLAN!$C$1:$C$16071&amp;"",""),B89&amp;""),IFERROR(CHALLAN!$D$1:$D$16071*CHALLAN!$E$1:$E$16071,0))</f>
        <v>60</v>
      </c>
      <c r="D89" s="1419" cm="1">
        <f t="array" ref="D89">SUMPRODUCT(--EXACT(CHALLAN!$B$1:$B$16071&amp;"",A89&amp;""),--EXACT(IFERROR(CHALLAN!$C$1:$C$16071&amp;"",""),B89&amp;""),IFERROR(CHALLAN!$F$1:$F$16071+0,0))</f>
        <v>0</v>
      </c>
    </row>
    <row r="90" spans="1:4" x14ac:dyDescent="0.25">
      <c r="A90" t="s">
        <v>597</v>
      </c>
      <c r="C90" s="1419" cm="1">
        <f t="array" ref="C90">SUMPRODUCT(--EXACT(CHALLAN!$B$1:$B$16071&amp;"",A90&amp;""),--EXACT(IFERROR(CHALLAN!$C$1:$C$16071&amp;"",""),B90&amp;""),IFERROR(CHALLAN!$D$1:$D$16071*CHALLAN!$E$1:$E$16071,0))</f>
        <v>325</v>
      </c>
      <c r="D90" s="1419" cm="1">
        <f t="array" ref="D90">SUMPRODUCT(--EXACT(CHALLAN!$B$1:$B$16071&amp;"",A90&amp;""),--EXACT(IFERROR(CHALLAN!$C$1:$C$16071&amp;"",""),B90&amp;""),IFERROR(CHALLAN!$F$1:$F$16071+0,0))</f>
        <v>325</v>
      </c>
    </row>
    <row r="91" spans="1:4" x14ac:dyDescent="0.25">
      <c r="A91" t="s">
        <v>1908</v>
      </c>
      <c r="B91" t="s">
        <v>1909</v>
      </c>
      <c r="C91" s="1419" cm="1">
        <f t="array" ref="C91">SUMPRODUCT(--EXACT(CHALLAN!$B$1:$B$16071&amp;"",A91&amp;""),--EXACT(IFERROR(CHALLAN!$C$1:$C$16071&amp;"",""),B91&amp;""),IFERROR(CHALLAN!$D$1:$D$16071*CHALLAN!$E$1:$E$16071,0))</f>
        <v>25</v>
      </c>
      <c r="D91" s="1419" cm="1">
        <f t="array" ref="D91">SUMPRODUCT(--EXACT(CHALLAN!$B$1:$B$16071&amp;"",A91&amp;""),--EXACT(IFERROR(CHALLAN!$C$1:$C$16071&amp;"",""),B91&amp;""),IFERROR(CHALLAN!$F$1:$F$16071+0,0))</f>
        <v>25</v>
      </c>
    </row>
    <row r="92" spans="1:4" x14ac:dyDescent="0.25">
      <c r="A92" t="s">
        <v>1737</v>
      </c>
      <c r="C92" s="1419" cm="1">
        <f t="array" ref="C92">SUMPRODUCT(--EXACT(CHALLAN!$B$1:$B$16071&amp;"",A92&amp;""),--EXACT(IFERROR(CHALLAN!$C$1:$C$16071&amp;"",""),B92&amp;""),IFERROR(CHALLAN!$D$1:$D$16071*CHALLAN!$E$1:$E$16071,0))</f>
        <v>100</v>
      </c>
      <c r="D92" s="1419" cm="1">
        <f t="array" ref="D92">SUMPRODUCT(--EXACT(CHALLAN!$B$1:$B$16071&amp;"",A92&amp;""),--EXACT(IFERROR(CHALLAN!$C$1:$C$16071&amp;"",""),B92&amp;""),IFERROR(CHALLAN!$F$1:$F$16071+0,0))</f>
        <v>100</v>
      </c>
    </row>
    <row r="93" spans="1:4" x14ac:dyDescent="0.25">
      <c r="A93" t="s">
        <v>1895</v>
      </c>
      <c r="B93" t="s">
        <v>1896</v>
      </c>
      <c r="C93" s="1419" cm="1">
        <f t="array" ref="C93">SUMPRODUCT(--EXACT(CHALLAN!$B$1:$B$16071&amp;"",A93&amp;""),--EXACT(IFERROR(CHALLAN!$C$1:$C$16071&amp;"",""),B93&amp;""),IFERROR(CHALLAN!$D$1:$D$16071*CHALLAN!$E$1:$E$16071,0))</f>
        <v>100</v>
      </c>
      <c r="D93" s="1419" cm="1">
        <f t="array" ref="D93">SUMPRODUCT(--EXACT(CHALLAN!$B$1:$B$16071&amp;"",A93&amp;""),--EXACT(IFERROR(CHALLAN!$C$1:$C$16071&amp;"",""),B93&amp;""),IFERROR(CHALLAN!$F$1:$F$16071+0,0))</f>
        <v>100</v>
      </c>
    </row>
    <row r="94" spans="1:4" x14ac:dyDescent="0.25">
      <c r="A94" t="s">
        <v>1643</v>
      </c>
      <c r="C94" s="1419" cm="1">
        <f t="array" ref="C94">SUMPRODUCT(--EXACT(CHALLAN!$B$1:$B$16071&amp;"",A94&amp;""),--EXACT(IFERROR(CHALLAN!$C$1:$C$16071&amp;"",""),B94&amp;""),IFERROR(CHALLAN!$D$1:$D$16071*CHALLAN!$E$1:$E$16071,0))</f>
        <v>50</v>
      </c>
      <c r="D94" s="1419" cm="1">
        <f t="array" ref="D94">SUMPRODUCT(--EXACT(CHALLAN!$B$1:$B$16071&amp;"",A94&amp;""),--EXACT(IFERROR(CHALLAN!$C$1:$C$16071&amp;"",""),B94&amp;""),IFERROR(CHALLAN!$F$1:$F$16071+0,0))</f>
        <v>50</v>
      </c>
    </row>
    <row r="95" spans="1:4" x14ac:dyDescent="0.25">
      <c r="A95" t="s">
        <v>2044</v>
      </c>
      <c r="C95" s="1419" cm="1">
        <f t="array" ref="C95">SUMPRODUCT(--EXACT(CHALLAN!$B$1:$B$16071&amp;"",A95&amp;""),--EXACT(IFERROR(CHALLAN!$C$1:$C$16071&amp;"",""),B95&amp;""),IFERROR(CHALLAN!$D$1:$D$16071*CHALLAN!$E$1:$E$16071,0))</f>
        <v>200</v>
      </c>
      <c r="D95" s="1419" cm="1">
        <f t="array" ref="D95">SUMPRODUCT(--EXACT(CHALLAN!$B$1:$B$16071&amp;"",A95&amp;""),--EXACT(IFERROR(CHALLAN!$C$1:$C$16071&amp;"",""),B95&amp;""),IFERROR(CHALLAN!$F$1:$F$16071+0,0))</f>
        <v>200</v>
      </c>
    </row>
    <row r="96" spans="1:4" x14ac:dyDescent="0.25">
      <c r="A96" t="s">
        <v>1556</v>
      </c>
      <c r="B96" t="s">
        <v>1557</v>
      </c>
      <c r="C96" s="1419" cm="1">
        <f t="array" ref="C96">SUMPRODUCT(--EXACT(CHALLAN!$B$1:$B$16071&amp;"",A96&amp;""),--EXACT(IFERROR(CHALLAN!$C$1:$C$16071&amp;"",""),B96&amp;""),IFERROR(CHALLAN!$D$1:$D$16071*CHALLAN!$E$1:$E$16071,0))</f>
        <v>50</v>
      </c>
      <c r="D96" s="1419" cm="1">
        <f t="array" ref="D96">SUMPRODUCT(--EXACT(CHALLAN!$B$1:$B$16071&amp;"",A96&amp;""),--EXACT(IFERROR(CHALLAN!$C$1:$C$16071&amp;"",""),B96&amp;""),IFERROR(CHALLAN!$F$1:$F$16071+0,0))</f>
        <v>50</v>
      </c>
    </row>
    <row r="97" spans="1:4" x14ac:dyDescent="0.25">
      <c r="A97" t="s">
        <v>1556</v>
      </c>
      <c r="B97" t="s">
        <v>1891</v>
      </c>
      <c r="C97" s="1419" cm="1">
        <f t="array" ref="C97">SUMPRODUCT(--EXACT(CHALLAN!$B$1:$B$16071&amp;"",A97&amp;""),--EXACT(IFERROR(CHALLAN!$C$1:$C$16071&amp;"",""),B97&amp;""),IFERROR(CHALLAN!$D$1:$D$16071*CHALLAN!$E$1:$E$16071,0))</f>
        <v>250</v>
      </c>
      <c r="D97" s="1419" cm="1">
        <f t="array" ref="D97">SUMPRODUCT(--EXACT(CHALLAN!$B$1:$B$16071&amp;"",A97&amp;""),--EXACT(IFERROR(CHALLAN!$C$1:$C$16071&amp;"",""),B97&amp;""),IFERROR(CHALLAN!$F$1:$F$16071+0,0))</f>
        <v>250</v>
      </c>
    </row>
    <row r="98" spans="1:4" x14ac:dyDescent="0.25">
      <c r="A98" t="s">
        <v>717</v>
      </c>
      <c r="C98" s="1419" cm="1">
        <f t="array" ref="C98">SUMPRODUCT(--EXACT(CHALLAN!$B$1:$B$16071&amp;"",A98&amp;""),--EXACT(IFERROR(CHALLAN!$C$1:$C$16071&amp;"",""),B98&amp;""),IFERROR(CHALLAN!$D$1:$D$16071*CHALLAN!$E$1:$E$16071,0))</f>
        <v>50</v>
      </c>
      <c r="D98" s="1419" cm="1">
        <f t="array" ref="D98">SUMPRODUCT(--EXACT(CHALLAN!$B$1:$B$16071&amp;"",A98&amp;""),--EXACT(IFERROR(CHALLAN!$C$1:$C$16071&amp;"",""),B98&amp;""),IFERROR(CHALLAN!$F$1:$F$16071+0,0))</f>
        <v>50</v>
      </c>
    </row>
    <row r="99" spans="1:4" x14ac:dyDescent="0.25">
      <c r="A99" t="s">
        <v>1525</v>
      </c>
      <c r="B99" t="s">
        <v>1526</v>
      </c>
      <c r="C99" s="1419" cm="1">
        <f t="array" ref="C99">SUMPRODUCT(--EXACT(CHALLAN!$B$1:$B$16071&amp;"",A99&amp;""),--EXACT(IFERROR(CHALLAN!$C$1:$C$16071&amp;"",""),B99&amp;""),IFERROR(CHALLAN!$D$1:$D$16071*CHALLAN!$E$1:$E$16071,0))</f>
        <v>50</v>
      </c>
      <c r="D99" s="1419" cm="1">
        <f t="array" ref="D99">SUMPRODUCT(--EXACT(CHALLAN!$B$1:$B$16071&amp;"",A99&amp;""),--EXACT(IFERROR(CHALLAN!$C$1:$C$16071&amp;"",""),B99&amp;""),IFERROR(CHALLAN!$F$1:$F$16071+0,0))</f>
        <v>50</v>
      </c>
    </row>
    <row r="100" spans="1:4" x14ac:dyDescent="0.25">
      <c r="A100" t="s">
        <v>1525</v>
      </c>
      <c r="B100" t="s">
        <v>349</v>
      </c>
      <c r="C100" s="1419" cm="1">
        <f t="array" ref="C100">SUMPRODUCT(--EXACT(CHALLAN!$B$1:$B$16071&amp;"",A100&amp;""),--EXACT(IFERROR(CHALLAN!$C$1:$C$16071&amp;"",""),B100&amp;""),IFERROR(CHALLAN!$D$1:$D$16071*CHALLAN!$E$1:$E$16071,0))</f>
        <v>25</v>
      </c>
      <c r="D100" s="1419" cm="1">
        <f t="array" ref="D100">SUMPRODUCT(--EXACT(CHALLAN!$B$1:$B$16071&amp;"",A100&amp;""),--EXACT(IFERROR(CHALLAN!$C$1:$C$16071&amp;"",""),B100&amp;""),IFERROR(CHALLAN!$F$1:$F$16071+0,0))</f>
        <v>25</v>
      </c>
    </row>
    <row r="101" spans="1:4" x14ac:dyDescent="0.25">
      <c r="A101" t="s">
        <v>2311</v>
      </c>
      <c r="C101" s="1419" cm="1">
        <f t="array" ref="C101">SUMPRODUCT(--EXACT(CHALLAN!$B$1:$B$16071&amp;"",A101&amp;""),--EXACT(IFERROR(CHALLAN!$C$1:$C$16071&amp;"",""),B101&amp;""),IFERROR(CHALLAN!$D$1:$D$16071*CHALLAN!$E$1:$E$16071,0))</f>
        <v>30</v>
      </c>
      <c r="D101" s="1419" cm="1">
        <f t="array" ref="D101">SUMPRODUCT(--EXACT(CHALLAN!$B$1:$B$16071&amp;"",A101&amp;""),--EXACT(IFERROR(CHALLAN!$C$1:$C$16071&amp;"",""),B101&amp;""),IFERROR(CHALLAN!$F$1:$F$16071+0,0))</f>
        <v>0</v>
      </c>
    </row>
    <row r="102" spans="1:4" x14ac:dyDescent="0.25">
      <c r="A102" t="s">
        <v>1859</v>
      </c>
      <c r="C102" s="1419" cm="1">
        <f t="array" ref="C102">SUMPRODUCT(--EXACT(CHALLAN!$B$1:$B$16071&amp;"",A102&amp;""),--EXACT(IFERROR(CHALLAN!$C$1:$C$16071&amp;"",""),B102&amp;""),IFERROR(CHALLAN!$D$1:$D$16071*CHALLAN!$E$1:$E$16071,0))</f>
        <v>1</v>
      </c>
      <c r="D102" s="1419" cm="1">
        <f t="array" ref="D102">SUMPRODUCT(--EXACT(CHALLAN!$B$1:$B$16071&amp;"",A102&amp;""),--EXACT(IFERROR(CHALLAN!$C$1:$C$16071&amp;"",""),B102&amp;""),IFERROR(CHALLAN!$F$1:$F$16071+0,0))</f>
        <v>1</v>
      </c>
    </row>
    <row r="103" spans="1:4" x14ac:dyDescent="0.25">
      <c r="A103" t="s">
        <v>1910</v>
      </c>
      <c r="B103" t="s">
        <v>1911</v>
      </c>
      <c r="C103" s="1419" cm="1">
        <f t="array" ref="C103">SUMPRODUCT(--EXACT(CHALLAN!$B$1:$B$16071&amp;"",A103&amp;""),--EXACT(IFERROR(CHALLAN!$C$1:$C$16071&amp;"",""),B103&amp;""),IFERROR(CHALLAN!$D$1:$D$16071*CHALLAN!$E$1:$E$16071,0))</f>
        <v>10</v>
      </c>
      <c r="D103" s="1419" cm="1">
        <f t="array" ref="D103">SUMPRODUCT(--EXACT(CHALLAN!$B$1:$B$16071&amp;"",A103&amp;""),--EXACT(IFERROR(CHALLAN!$C$1:$C$16071&amp;"",""),B103&amp;""),IFERROR(CHALLAN!$F$1:$F$16071+0,0))</f>
        <v>10</v>
      </c>
    </row>
    <row r="104" spans="1:4" x14ac:dyDescent="0.25">
      <c r="A104" t="s">
        <v>2063</v>
      </c>
      <c r="C104" s="1419" cm="1">
        <f t="array" ref="C104">SUMPRODUCT(--EXACT(CHALLAN!$B$1:$B$16071&amp;"",A104&amp;""),--EXACT(IFERROR(CHALLAN!$C$1:$C$16071&amp;"",""),B104&amp;""),IFERROR(CHALLAN!$D$1:$D$16071*CHALLAN!$E$1:$E$16071,0))</f>
        <v>50</v>
      </c>
      <c r="D104" s="1419" cm="1">
        <f t="array" ref="D104">SUMPRODUCT(--EXACT(CHALLAN!$B$1:$B$16071&amp;"",A104&amp;""),--EXACT(IFERROR(CHALLAN!$C$1:$C$16071&amp;"",""),B104&amp;""),IFERROR(CHALLAN!$F$1:$F$16071+0,0))</f>
        <v>50</v>
      </c>
    </row>
    <row r="105" spans="1:4" x14ac:dyDescent="0.25">
      <c r="A105" t="s">
        <v>2063</v>
      </c>
      <c r="B105">
        <v>142316</v>
      </c>
      <c r="C105" s="1419" cm="1">
        <f t="array" ref="C105">SUMPRODUCT(--EXACT(CHALLAN!$B$1:$B$16071&amp;"",A105&amp;""),--EXACT(IFERROR(CHALLAN!$C$1:$C$16071&amp;"",""),B105&amp;""),IFERROR(CHALLAN!$D$1:$D$16071*CHALLAN!$E$1:$E$16071,0))</f>
        <v>30</v>
      </c>
      <c r="D105" s="1419" cm="1">
        <f t="array" ref="D105">SUMPRODUCT(--EXACT(CHALLAN!$B$1:$B$16071&amp;"",A105&amp;""),--EXACT(IFERROR(CHALLAN!$C$1:$C$16071&amp;"",""),B105&amp;""),IFERROR(CHALLAN!$F$1:$F$16071+0,0))</f>
        <v>0</v>
      </c>
    </row>
    <row r="106" spans="1:4" x14ac:dyDescent="0.25">
      <c r="A106" t="s">
        <v>1897</v>
      </c>
      <c r="B106" t="s">
        <v>1898</v>
      </c>
      <c r="C106" s="1419" cm="1">
        <f t="array" ref="C106">SUMPRODUCT(--EXACT(CHALLAN!$B$1:$B$16071&amp;"",A106&amp;""),--EXACT(IFERROR(CHALLAN!$C$1:$C$16071&amp;"",""),B106&amp;""),IFERROR(CHALLAN!$D$1:$D$16071*CHALLAN!$E$1:$E$16071,0))</f>
        <v>100</v>
      </c>
      <c r="D106" s="1419" cm="1">
        <f t="array" ref="D106">SUMPRODUCT(--EXACT(CHALLAN!$B$1:$B$16071&amp;"",A106&amp;""),--EXACT(IFERROR(CHALLAN!$C$1:$C$16071&amp;"",""),B106&amp;""),IFERROR(CHALLAN!$F$1:$F$16071+0,0))</f>
        <v>100</v>
      </c>
    </row>
    <row r="107" spans="1:4" x14ac:dyDescent="0.25">
      <c r="A107" t="s">
        <v>1644</v>
      </c>
      <c r="C107" s="1419" cm="1">
        <f t="array" ref="C107">SUMPRODUCT(--EXACT(CHALLAN!$B$1:$B$16071&amp;"",A107&amp;""),--EXACT(IFERROR(CHALLAN!$C$1:$C$16071&amp;"",""),B107&amp;""),IFERROR(CHALLAN!$D$1:$D$16071*CHALLAN!$E$1:$E$16071,0))</f>
        <v>100</v>
      </c>
      <c r="D107" s="1419" cm="1">
        <f t="array" ref="D107">SUMPRODUCT(--EXACT(CHALLAN!$B$1:$B$16071&amp;"",A107&amp;""),--EXACT(IFERROR(CHALLAN!$C$1:$C$16071&amp;"",""),B107&amp;""),IFERROR(CHALLAN!$F$1:$F$16071+0,0))</f>
        <v>100</v>
      </c>
    </row>
    <row r="108" spans="1:4" x14ac:dyDescent="0.25">
      <c r="A108" t="s">
        <v>1622</v>
      </c>
      <c r="C108" s="1419" cm="1">
        <f t="array" ref="C108">SUMPRODUCT(--EXACT(CHALLAN!$B$1:$B$16071&amp;"",A108&amp;""),--EXACT(IFERROR(CHALLAN!$C$1:$C$16071&amp;"",""),B108&amp;""),IFERROR(CHALLAN!$D$1:$D$16071*CHALLAN!$E$1:$E$16071,0))</f>
        <v>50</v>
      </c>
      <c r="D108" s="1419" cm="1">
        <f t="array" ref="D108">SUMPRODUCT(--EXACT(CHALLAN!$B$1:$B$16071&amp;"",A108&amp;""),--EXACT(IFERROR(CHALLAN!$C$1:$C$16071&amp;"",""),B108&amp;""),IFERROR(CHALLAN!$F$1:$F$16071+0,0))</f>
        <v>50</v>
      </c>
    </row>
    <row r="109" spans="1:4" x14ac:dyDescent="0.25">
      <c r="A109" t="s">
        <v>1622</v>
      </c>
      <c r="B109" t="s">
        <v>1892</v>
      </c>
      <c r="C109" s="1419" cm="1">
        <f t="array" ref="C109">SUMPRODUCT(--EXACT(CHALLAN!$B$1:$B$16071&amp;"",A109&amp;""),--EXACT(IFERROR(CHALLAN!$C$1:$C$16071&amp;"",""),B109&amp;""),IFERROR(CHALLAN!$D$1:$D$16071*CHALLAN!$E$1:$E$16071,0))</f>
        <v>200</v>
      </c>
      <c r="D109" s="1419" cm="1">
        <f t="array" ref="D109">SUMPRODUCT(--EXACT(CHALLAN!$B$1:$B$16071&amp;"",A109&amp;""),--EXACT(IFERROR(CHALLAN!$C$1:$C$16071&amp;"",""),B109&amp;""),IFERROR(CHALLAN!$F$1:$F$16071+0,0))</f>
        <v>200</v>
      </c>
    </row>
    <row r="110" spans="1:4" x14ac:dyDescent="0.25">
      <c r="A110" t="s">
        <v>1608</v>
      </c>
      <c r="C110" s="1419" cm="1">
        <f t="array" ref="C110">SUMPRODUCT(--EXACT(CHALLAN!$B$1:$B$16071&amp;"",A110&amp;""),--EXACT(IFERROR(CHALLAN!$C$1:$C$16071&amp;"",""),B110&amp;""),IFERROR(CHALLAN!$D$1:$D$16071*CHALLAN!$E$1:$E$16071,0))</f>
        <v>50</v>
      </c>
      <c r="D110" s="1419" cm="1">
        <f t="array" ref="D110">SUMPRODUCT(--EXACT(CHALLAN!$B$1:$B$16071&amp;"",A110&amp;""),--EXACT(IFERROR(CHALLAN!$C$1:$C$16071&amp;"",""),B110&amp;""),IFERROR(CHALLAN!$F$1:$F$16071+0,0))</f>
        <v>50</v>
      </c>
    </row>
    <row r="111" spans="1:4" x14ac:dyDescent="0.25">
      <c r="A111" t="s">
        <v>2097</v>
      </c>
      <c r="C111" s="1419" cm="1">
        <f t="array" ref="C111">SUMPRODUCT(--EXACT(CHALLAN!$B$1:$B$16071&amp;"",A111&amp;""),--EXACT(IFERROR(CHALLAN!$C$1:$C$16071&amp;"",""),B111&amp;""),IFERROR(CHALLAN!$D$1:$D$16071*CHALLAN!$E$1:$E$16071,0))</f>
        <v>25</v>
      </c>
      <c r="D111" s="1419" cm="1">
        <f t="array" ref="D111">SUMPRODUCT(--EXACT(CHALLAN!$B$1:$B$16071&amp;"",A111&amp;""),--EXACT(IFERROR(CHALLAN!$C$1:$C$16071&amp;"",""),B111&amp;""),IFERROR(CHALLAN!$F$1:$F$16071+0,0))</f>
        <v>25</v>
      </c>
    </row>
    <row r="112" spans="1:4" x14ac:dyDescent="0.25">
      <c r="A112" t="s">
        <v>2097</v>
      </c>
      <c r="B112" t="s">
        <v>349</v>
      </c>
      <c r="C112" s="1419" cm="1">
        <f t="array" ref="C112">SUMPRODUCT(--EXACT(CHALLAN!$B$1:$B$16071&amp;"",A112&amp;""),--EXACT(IFERROR(CHALLAN!$C$1:$C$16071&amp;"",""),B112&amp;""),IFERROR(CHALLAN!$D$1:$D$16071*CHALLAN!$E$1:$E$16071,0))</f>
        <v>25</v>
      </c>
      <c r="D112" s="1419" cm="1">
        <f t="array" ref="D112">SUMPRODUCT(--EXACT(CHALLAN!$B$1:$B$16071&amp;"",A112&amp;""),--EXACT(IFERROR(CHALLAN!$C$1:$C$16071&amp;"",""),B112&amp;""),IFERROR(CHALLAN!$F$1:$F$16071+0,0))</f>
        <v>25</v>
      </c>
    </row>
    <row r="113" spans="1:4" x14ac:dyDescent="0.25">
      <c r="A113" t="s">
        <v>2312</v>
      </c>
      <c r="C113" s="1419" cm="1">
        <f t="array" ref="C113">SUMPRODUCT(--EXACT(CHALLAN!$B$1:$B$16071&amp;"",A113&amp;""),--EXACT(IFERROR(CHALLAN!$C$1:$C$16071&amp;"",""),B113&amp;""),IFERROR(CHALLAN!$D$1:$D$16071*CHALLAN!$E$1:$E$16071,0))</f>
        <v>30</v>
      </c>
      <c r="D113" s="1419" cm="1">
        <f t="array" ref="D113">SUMPRODUCT(--EXACT(CHALLAN!$B$1:$B$16071&amp;"",A113&amp;""),--EXACT(IFERROR(CHALLAN!$C$1:$C$16071&amp;"",""),B113&amp;""),IFERROR(CHALLAN!$F$1:$F$16071+0,0))</f>
        <v>0</v>
      </c>
    </row>
    <row r="114" spans="1:4" x14ac:dyDescent="0.25">
      <c r="A114" t="s">
        <v>1725</v>
      </c>
      <c r="C114" s="1419" cm="1">
        <f t="array" ref="C114">SUMPRODUCT(--EXACT(CHALLAN!$B$1:$B$16071&amp;"",A114&amp;""),--EXACT(IFERROR(CHALLAN!$C$1:$C$16071&amp;"",""),B114&amp;""),IFERROR(CHALLAN!$D$1:$D$16071*CHALLAN!$E$1:$E$16071,0))</f>
        <v>40</v>
      </c>
      <c r="D114" s="1419" cm="1">
        <f t="array" ref="D114">SUMPRODUCT(--EXACT(CHALLAN!$B$1:$B$16071&amp;"",A114&amp;""),--EXACT(IFERROR(CHALLAN!$C$1:$C$16071&amp;"",""),B114&amp;""),IFERROR(CHALLAN!$F$1:$F$16071+0,0))</f>
        <v>40</v>
      </c>
    </row>
    <row r="115" spans="1:4" x14ac:dyDescent="0.25">
      <c r="A115" t="s">
        <v>1446</v>
      </c>
      <c r="C115" s="1419" cm="1">
        <f t="array" ref="C115">SUMPRODUCT(--EXACT(CHALLAN!$B$1:$B$16071&amp;"",A115&amp;""),--EXACT(IFERROR(CHALLAN!$C$1:$C$16071&amp;"",""),B115&amp;""),IFERROR(CHALLAN!$D$1:$D$16071*CHALLAN!$E$1:$E$16071,0))</f>
        <v>15</v>
      </c>
      <c r="D115" s="1419" cm="1">
        <f t="array" ref="D115">SUMPRODUCT(--EXACT(CHALLAN!$B$1:$B$16071&amp;"",A115&amp;""),--EXACT(IFERROR(CHALLAN!$C$1:$C$16071&amp;"",""),B115&amp;""),IFERROR(CHALLAN!$F$1:$F$16071+0,0))</f>
        <v>15</v>
      </c>
    </row>
    <row r="116" spans="1:4" x14ac:dyDescent="0.25">
      <c r="A116" t="s">
        <v>1607</v>
      </c>
      <c r="C116" s="1419" cm="1">
        <f t="array" ref="C116">SUMPRODUCT(--EXACT(CHALLAN!$B$1:$B$16071&amp;"",A116&amp;""),--EXACT(IFERROR(CHALLAN!$C$1:$C$16071&amp;"",""),B116&amp;""),IFERROR(CHALLAN!$D$1:$D$16071*CHALLAN!$E$1:$E$16071,0))</f>
        <v>25</v>
      </c>
      <c r="D116" s="1419" cm="1">
        <f t="array" ref="D116">SUMPRODUCT(--EXACT(CHALLAN!$B$1:$B$16071&amp;"",A116&amp;""),--EXACT(IFERROR(CHALLAN!$C$1:$C$16071&amp;"",""),B116&amp;""),IFERROR(CHALLAN!$F$1:$F$16071+0,0))</f>
        <v>24</v>
      </c>
    </row>
    <row r="117" spans="1:4" x14ac:dyDescent="0.25">
      <c r="A117" t="s">
        <v>683</v>
      </c>
      <c r="C117" s="1419" cm="1">
        <f t="array" ref="C117">SUMPRODUCT(--EXACT(CHALLAN!$B$1:$B$16071&amp;"",A117&amp;""),--EXACT(IFERROR(CHALLAN!$C$1:$C$16071&amp;"",""),B117&amp;""),IFERROR(CHALLAN!$D$1:$D$16071*CHALLAN!$E$1:$E$16071,0))</f>
        <v>25</v>
      </c>
      <c r="D117" s="1419" cm="1">
        <f t="array" ref="D117">SUMPRODUCT(--EXACT(CHALLAN!$B$1:$B$16071&amp;"",A117&amp;""),--EXACT(IFERROR(CHALLAN!$C$1:$C$16071&amp;"",""),B117&amp;""),IFERROR(CHALLAN!$F$1:$F$16071+0,0))</f>
        <v>25</v>
      </c>
    </row>
    <row r="118" spans="1:4" x14ac:dyDescent="0.25">
      <c r="A118" t="s">
        <v>2139</v>
      </c>
      <c r="C118" s="1419" cm="1">
        <f t="array" ref="C118">SUMPRODUCT(--EXACT(CHALLAN!$B$1:$B$16071&amp;"",A118&amp;""),--EXACT(IFERROR(CHALLAN!$C$1:$C$16071&amp;"",""),B118&amp;""),IFERROR(CHALLAN!$D$1:$D$16071*CHALLAN!$E$1:$E$16071,0))</f>
        <v>5</v>
      </c>
      <c r="D118" s="1419" cm="1">
        <f t="array" ref="D118">SUMPRODUCT(--EXACT(CHALLAN!$B$1:$B$16071&amp;"",A118&amp;""),--EXACT(IFERROR(CHALLAN!$C$1:$C$16071&amp;"",""),B118&amp;""),IFERROR(CHALLAN!$F$1:$F$16071+0,0))</f>
        <v>5</v>
      </c>
    </row>
    <row r="119" spans="1:4" x14ac:dyDescent="0.25">
      <c r="A119" t="s">
        <v>2153</v>
      </c>
      <c r="C119" s="1419" cm="1">
        <f t="array" ref="C119">SUMPRODUCT(--EXACT(CHALLAN!$B$1:$B$16071&amp;"",A119&amp;""),--EXACT(IFERROR(CHALLAN!$C$1:$C$16071&amp;"",""),B119&amp;""),IFERROR(CHALLAN!$D$1:$D$16071*CHALLAN!$E$1:$E$16071,0))</f>
        <v>50</v>
      </c>
      <c r="D119" s="1419" cm="1">
        <f t="array" ref="D119">SUMPRODUCT(--EXACT(CHALLAN!$B$1:$B$16071&amp;"",A119&amp;""),--EXACT(IFERROR(CHALLAN!$C$1:$C$16071&amp;"",""),B119&amp;""),IFERROR(CHALLAN!$F$1:$F$16071+0,0))</f>
        <v>0</v>
      </c>
    </row>
    <row r="120" spans="1:4" x14ac:dyDescent="0.25">
      <c r="A120" t="s">
        <v>2200</v>
      </c>
      <c r="C120" s="1419" cm="1">
        <f t="array" ref="C120">SUMPRODUCT(--EXACT(CHALLAN!$B$1:$B$16071&amp;"",A120&amp;""),--EXACT(IFERROR(CHALLAN!$C$1:$C$16071&amp;"",""),B120&amp;""),IFERROR(CHALLAN!$D$1:$D$16071*CHALLAN!$E$1:$E$16071,0))</f>
        <v>155</v>
      </c>
      <c r="D120" s="1419" cm="1">
        <f t="array" ref="D120">SUMPRODUCT(--EXACT(CHALLAN!$B$1:$B$16071&amp;"",A120&amp;""),--EXACT(IFERROR(CHALLAN!$C$1:$C$16071&amp;"",""),B120&amp;""),IFERROR(CHALLAN!$F$1:$F$16071+0,0))</f>
        <v>0</v>
      </c>
    </row>
    <row r="121" spans="1:4" x14ac:dyDescent="0.25">
      <c r="A121" t="s">
        <v>1981</v>
      </c>
      <c r="B121" t="s">
        <v>1855</v>
      </c>
      <c r="C121" s="1419" cm="1">
        <f t="array" ref="C121">SUMPRODUCT(--EXACT(CHALLAN!$B$1:$B$16071&amp;"",A121&amp;""),--EXACT(IFERROR(CHALLAN!$C$1:$C$16071&amp;"",""),B121&amp;""),IFERROR(CHALLAN!$D$1:$D$16071*CHALLAN!$E$1:$E$16071,0))</f>
        <v>50</v>
      </c>
      <c r="D121" s="1419" cm="1">
        <f t="array" ref="D121">SUMPRODUCT(--EXACT(CHALLAN!$B$1:$B$16071&amp;"",A121&amp;""),--EXACT(IFERROR(CHALLAN!$C$1:$C$16071&amp;"",""),B121&amp;""),IFERROR(CHALLAN!$F$1:$F$16071+0,0))</f>
        <v>50</v>
      </c>
    </row>
    <row r="122" spans="1:4" x14ac:dyDescent="0.25">
      <c r="A122" t="s">
        <v>2271</v>
      </c>
      <c r="C122" s="1419" cm="1">
        <f t="array" ref="C122">SUMPRODUCT(--EXACT(CHALLAN!$B$1:$B$16071&amp;"",A122&amp;""),--EXACT(IFERROR(CHALLAN!$C$1:$C$16071&amp;"",""),B122&amp;""),IFERROR(CHALLAN!$D$1:$D$16071*CHALLAN!$E$1:$E$16071,0))</f>
        <v>60</v>
      </c>
      <c r="D122" s="1419" cm="1">
        <f t="array" ref="D122">SUMPRODUCT(--EXACT(CHALLAN!$B$1:$B$16071&amp;"",A122&amp;""),--EXACT(IFERROR(CHALLAN!$C$1:$C$16071&amp;"",""),B122&amp;""),IFERROR(CHALLAN!$F$1:$F$16071+0,0))</f>
        <v>0</v>
      </c>
    </row>
    <row r="123" spans="1:4" x14ac:dyDescent="0.25">
      <c r="A123" t="s">
        <v>2272</v>
      </c>
      <c r="C123" s="1419" cm="1">
        <f t="array" ref="C123">SUMPRODUCT(--EXACT(CHALLAN!$B$1:$B$16071&amp;"",A123&amp;""),--EXACT(IFERROR(CHALLAN!$C$1:$C$16071&amp;"",""),B123&amp;""),IFERROR(CHALLAN!$D$1:$D$16071*CHALLAN!$E$1:$E$16071,0))</f>
        <v>60</v>
      </c>
      <c r="D123" s="1419" cm="1">
        <f t="array" ref="D123">SUMPRODUCT(--EXACT(CHALLAN!$B$1:$B$16071&amp;"",A123&amp;""),--EXACT(IFERROR(CHALLAN!$C$1:$C$16071&amp;"",""),B123&amp;""),IFERROR(CHALLAN!$F$1:$F$16071+0,0))</f>
        <v>0</v>
      </c>
    </row>
    <row r="124" spans="1:4" x14ac:dyDescent="0.25">
      <c r="A124" t="s">
        <v>2303</v>
      </c>
      <c r="C124" s="1419" cm="1">
        <f t="array" ref="C124">SUMPRODUCT(--EXACT(CHALLAN!$B$1:$B$16071&amp;"",A124&amp;""),--EXACT(IFERROR(CHALLAN!$C$1:$C$16071&amp;"",""),B124&amp;""),IFERROR(CHALLAN!$D$1:$D$16071*CHALLAN!$E$1:$E$16071,0))</f>
        <v>150</v>
      </c>
      <c r="D124" s="1419" cm="1">
        <f t="array" ref="D124">SUMPRODUCT(--EXACT(CHALLAN!$B$1:$B$16071&amp;"",A124&amp;""),--EXACT(IFERROR(CHALLAN!$C$1:$C$16071&amp;"",""),B124&amp;""),IFERROR(CHALLAN!$F$1:$F$16071+0,0))</f>
        <v>0</v>
      </c>
    </row>
    <row r="125" spans="1:4" x14ac:dyDescent="0.25">
      <c r="A125" t="s">
        <v>1987</v>
      </c>
      <c r="C125" s="1419" cm="1">
        <f t="array" ref="C125">SUMPRODUCT(--EXACT(CHALLAN!$B$1:$B$16071&amp;"",A125&amp;""),--EXACT(IFERROR(CHALLAN!$C$1:$C$16071&amp;"",""),B125&amp;""),IFERROR(CHALLAN!$D$1:$D$16071*CHALLAN!$E$1:$E$16071,0))</f>
        <v>230</v>
      </c>
      <c r="D125" s="1419" cm="1">
        <f t="array" ref="D125">SUMPRODUCT(--EXACT(CHALLAN!$B$1:$B$16071&amp;"",A125&amp;""),--EXACT(IFERROR(CHALLAN!$C$1:$C$16071&amp;"",""),B125&amp;""),IFERROR(CHALLAN!$F$1:$F$16071+0,0))</f>
        <v>0</v>
      </c>
    </row>
    <row r="126" spans="1:4" x14ac:dyDescent="0.25">
      <c r="A126" t="s">
        <v>1987</v>
      </c>
      <c r="B126" t="s">
        <v>1988</v>
      </c>
      <c r="C126" s="1419" cm="1">
        <f t="array" ref="C126">SUMPRODUCT(--EXACT(CHALLAN!$B$1:$B$16071&amp;"",A126&amp;""),--EXACT(IFERROR(CHALLAN!$C$1:$C$16071&amp;"",""),B126&amp;""),IFERROR(CHALLAN!$D$1:$D$16071*CHALLAN!$E$1:$E$16071,0))</f>
        <v>100</v>
      </c>
      <c r="D126" s="1419" cm="1">
        <f t="array" ref="D126">SUMPRODUCT(--EXACT(CHALLAN!$B$1:$B$16071&amp;"",A126&amp;""),--EXACT(IFERROR(CHALLAN!$C$1:$C$16071&amp;"",""),B126&amp;""),IFERROR(CHALLAN!$F$1:$F$16071+0,0))</f>
        <v>100</v>
      </c>
    </row>
    <row r="127" spans="1:4" x14ac:dyDescent="0.25">
      <c r="A127" t="s">
        <v>2194</v>
      </c>
      <c r="C127" s="1419" cm="1">
        <f t="array" ref="C127">SUMPRODUCT(--EXACT(CHALLAN!$B$1:$B$16071&amp;"",A127&amp;""),--EXACT(IFERROR(CHALLAN!$C$1:$C$16071&amp;"",""),B127&amp;""),IFERROR(CHALLAN!$D$1:$D$16071*CHALLAN!$E$1:$E$16071,0))</f>
        <v>80</v>
      </c>
      <c r="D127" s="1419" cm="1">
        <f t="array" ref="D127">SUMPRODUCT(--EXACT(CHALLAN!$B$1:$B$16071&amp;"",A127&amp;""),--EXACT(IFERROR(CHALLAN!$C$1:$C$16071&amp;"",""),B127&amp;""),IFERROR(CHALLAN!$F$1:$F$16071+0,0))</f>
        <v>0</v>
      </c>
    </row>
    <row r="128" spans="1:4" x14ac:dyDescent="0.25">
      <c r="A128" t="s">
        <v>1899</v>
      </c>
      <c r="B128" t="s">
        <v>1900</v>
      </c>
      <c r="C128" s="1419" cm="1">
        <f t="array" ref="C128">SUMPRODUCT(--EXACT(CHALLAN!$B$1:$B$16071&amp;"",A128&amp;""),--EXACT(IFERROR(CHALLAN!$C$1:$C$16071&amp;"",""),B128&amp;""),IFERROR(CHALLAN!$D$1:$D$16071*CHALLAN!$E$1:$E$16071,0))</f>
        <v>50</v>
      </c>
      <c r="D128" s="1419" cm="1">
        <f t="array" ref="D128">SUMPRODUCT(--EXACT(CHALLAN!$B$1:$B$16071&amp;"",A128&amp;""),--EXACT(IFERROR(CHALLAN!$C$1:$C$16071&amp;"",""),B128&amp;""),IFERROR(CHALLAN!$F$1:$F$16071+0,0))</f>
        <v>50</v>
      </c>
    </row>
    <row r="129" spans="1:4" x14ac:dyDescent="0.25">
      <c r="A129" t="s">
        <v>2202</v>
      </c>
      <c r="C129" s="1419" cm="1">
        <f t="array" ref="C129">SUMPRODUCT(--EXACT(CHALLAN!$B$1:$B$16071&amp;"",A129&amp;""),--EXACT(IFERROR(CHALLAN!$C$1:$C$16071&amp;"",""),B129&amp;""),IFERROR(CHALLAN!$D$1:$D$16071*CHALLAN!$E$1:$E$16071,0))</f>
        <v>125</v>
      </c>
      <c r="D129" s="1419" cm="1">
        <f t="array" ref="D129">SUMPRODUCT(--EXACT(CHALLAN!$B$1:$B$16071&amp;"",A129&amp;""),--EXACT(IFERROR(CHALLAN!$C$1:$C$16071&amp;"",""),B129&amp;""),IFERROR(CHALLAN!$F$1:$F$16071+0,0))</f>
        <v>0</v>
      </c>
    </row>
    <row r="130" spans="1:4" x14ac:dyDescent="0.25">
      <c r="A130" t="s">
        <v>1552</v>
      </c>
      <c r="B130" t="s">
        <v>1553</v>
      </c>
      <c r="C130" s="1419" cm="1">
        <f t="array" ref="C130">SUMPRODUCT(--EXACT(CHALLAN!$B$1:$B$16071&amp;"",A130&amp;""),--EXACT(IFERROR(CHALLAN!$C$1:$C$16071&amp;"",""),B130&amp;""),IFERROR(CHALLAN!$D$1:$D$16071*CHALLAN!$E$1:$E$16071,0))</f>
        <v>50</v>
      </c>
      <c r="D130" s="1419" cm="1">
        <f t="array" ref="D130">SUMPRODUCT(--EXACT(CHALLAN!$B$1:$B$16071&amp;"",A130&amp;""),--EXACT(IFERROR(CHALLAN!$C$1:$C$16071&amp;"",""),B130&amp;""),IFERROR(CHALLAN!$F$1:$F$16071+0,0))</f>
        <v>50</v>
      </c>
    </row>
    <row r="131" spans="1:4" x14ac:dyDescent="0.25">
      <c r="A131" t="s">
        <v>2229</v>
      </c>
      <c r="C131" s="1419" cm="1">
        <f t="array" ref="C131">SUMPRODUCT(--EXACT(CHALLAN!$B$1:$B$16071&amp;"",A131&amp;""),--EXACT(IFERROR(CHALLAN!$C$1:$C$16071&amp;"",""),B131&amp;""),IFERROR(CHALLAN!$D$1:$D$16071*CHALLAN!$E$1:$E$16071,0))</f>
        <v>120</v>
      </c>
      <c r="D131" s="1419" cm="1">
        <f t="array" ref="D131">SUMPRODUCT(--EXACT(CHALLAN!$B$1:$B$16071&amp;"",A131&amp;""),--EXACT(IFERROR(CHALLAN!$C$1:$C$16071&amp;"",""),B131&amp;""),IFERROR(CHALLAN!$F$1:$F$16071+0,0))</f>
        <v>0</v>
      </c>
    </row>
    <row r="132" spans="1:4" x14ac:dyDescent="0.25">
      <c r="A132" t="s">
        <v>2269</v>
      </c>
      <c r="C132" s="1419" cm="1">
        <f t="array" ref="C132">SUMPRODUCT(--EXACT(CHALLAN!$B$1:$B$16071&amp;"",A132&amp;""),--EXACT(IFERROR(CHALLAN!$C$1:$C$16071&amp;"",""),B132&amp;""),IFERROR(CHALLAN!$D$1:$D$16071*CHALLAN!$E$1:$E$16071,0))</f>
        <v>50</v>
      </c>
      <c r="D132" s="1419" cm="1">
        <f t="array" ref="D132">SUMPRODUCT(--EXACT(CHALLAN!$B$1:$B$16071&amp;"",A132&amp;""),--EXACT(IFERROR(CHALLAN!$C$1:$C$16071&amp;"",""),B132&amp;""),IFERROR(CHALLAN!$F$1:$F$16071+0,0))</f>
        <v>0</v>
      </c>
    </row>
    <row r="133" spans="1:4" x14ac:dyDescent="0.25">
      <c r="A133" t="s">
        <v>2283</v>
      </c>
      <c r="C133" s="1419" cm="1">
        <f t="array" ref="C133">SUMPRODUCT(--EXACT(CHALLAN!$B$1:$B$16071&amp;"",A133&amp;""),--EXACT(IFERROR(CHALLAN!$C$1:$C$16071&amp;"",""),B133&amp;""),IFERROR(CHALLAN!$D$1:$D$16071*CHALLAN!$E$1:$E$16071,0))</f>
        <v>60</v>
      </c>
      <c r="D133" s="1419" cm="1">
        <f t="array" ref="D133">SUMPRODUCT(--EXACT(CHALLAN!$B$1:$B$16071&amp;"",A133&amp;""),--EXACT(IFERROR(CHALLAN!$C$1:$C$16071&amp;"",""),B133&amp;""),IFERROR(CHALLAN!$F$1:$F$16071+0,0))</f>
        <v>0</v>
      </c>
    </row>
    <row r="134" spans="1:4" x14ac:dyDescent="0.25">
      <c r="A134" t="s">
        <v>2304</v>
      </c>
      <c r="C134" s="1419" cm="1">
        <f t="array" ref="C134">SUMPRODUCT(--EXACT(CHALLAN!$B$1:$B$16071&amp;"",A134&amp;""),--EXACT(IFERROR(CHALLAN!$C$1:$C$16071&amp;"",""),B134&amp;""),IFERROR(CHALLAN!$D$1:$D$16071*CHALLAN!$E$1:$E$16071,0))</f>
        <v>150</v>
      </c>
      <c r="D134" s="1419" cm="1">
        <f t="array" ref="D134">SUMPRODUCT(--EXACT(CHALLAN!$B$1:$B$16071&amp;"",A134&amp;""),--EXACT(IFERROR(CHALLAN!$C$1:$C$16071&amp;"",""),B134&amp;""),IFERROR(CHALLAN!$F$1:$F$16071+0,0))</f>
        <v>0</v>
      </c>
    </row>
    <row r="135" spans="1:4" x14ac:dyDescent="0.25">
      <c r="A135" t="s">
        <v>2196</v>
      </c>
      <c r="C135" s="1419" cm="1">
        <f t="array" ref="C135">SUMPRODUCT(--EXACT(CHALLAN!$B$1:$B$16071&amp;"",A135&amp;""),--EXACT(IFERROR(CHALLAN!$C$1:$C$16071&amp;"",""),B135&amp;""),IFERROR(CHALLAN!$D$1:$D$16071*CHALLAN!$E$1:$E$16071,0))</f>
        <v>310</v>
      </c>
      <c r="D135" s="1419" cm="1">
        <f t="array" ref="D135">SUMPRODUCT(--EXACT(CHALLAN!$B$1:$B$16071&amp;"",A135&amp;""),--EXACT(IFERROR(CHALLAN!$C$1:$C$16071&amp;"",""),B135&amp;""),IFERROR(CHALLAN!$F$1:$F$16071+0,0))</f>
        <v>0</v>
      </c>
    </row>
    <row r="136" spans="1:4" x14ac:dyDescent="0.25">
      <c r="A136" t="s">
        <v>1548</v>
      </c>
      <c r="B136" t="s">
        <v>1549</v>
      </c>
      <c r="C136" s="1419" cm="1">
        <f t="array" ref="C136">SUMPRODUCT(--EXACT(CHALLAN!$B$1:$B$16071&amp;"",A136&amp;""),--EXACT(IFERROR(CHALLAN!$C$1:$C$16071&amp;"",""),B136&amp;""),IFERROR(CHALLAN!$D$1:$D$16071*CHALLAN!$E$1:$E$16071,0))</f>
        <v>50</v>
      </c>
      <c r="D136" s="1419" cm="1">
        <f t="array" ref="D136">SUMPRODUCT(--EXACT(CHALLAN!$B$1:$B$16071&amp;"",A136&amp;""),--EXACT(IFERROR(CHALLAN!$C$1:$C$16071&amp;"",""),B136&amp;""),IFERROR(CHALLAN!$F$1:$F$16071+0,0))</f>
        <v>50</v>
      </c>
    </row>
    <row r="137" spans="1:4" x14ac:dyDescent="0.25">
      <c r="A137" t="s">
        <v>2252</v>
      </c>
      <c r="C137" s="1419" cm="1">
        <f t="array" ref="C137">SUMPRODUCT(--EXACT(CHALLAN!$B$1:$B$16071&amp;"",A137&amp;""),--EXACT(IFERROR(CHALLAN!$C$1:$C$16071&amp;"",""),B137&amp;""),IFERROR(CHALLAN!$D$1:$D$16071*CHALLAN!$E$1:$E$16071,0))</f>
        <v>60</v>
      </c>
      <c r="D137" s="1419" cm="1">
        <f t="array" ref="D137">SUMPRODUCT(--EXACT(CHALLAN!$B$1:$B$16071&amp;"",A137&amp;""),--EXACT(IFERROR(CHALLAN!$C$1:$C$16071&amp;"",""),B137&amp;""),IFERROR(CHALLAN!$F$1:$F$16071+0,0))</f>
        <v>0</v>
      </c>
    </row>
    <row r="138" spans="1:4" x14ac:dyDescent="0.25">
      <c r="A138" t="s">
        <v>2257</v>
      </c>
      <c r="C138" s="1419" cm="1">
        <f t="array" ref="C138">SUMPRODUCT(--EXACT(CHALLAN!$B$1:$B$16071&amp;"",A138&amp;""),--EXACT(IFERROR(CHALLAN!$C$1:$C$16071&amp;"",""),B138&amp;""),IFERROR(CHALLAN!$D$1:$D$16071*CHALLAN!$E$1:$E$16071,0))</f>
        <v>20</v>
      </c>
      <c r="D138" s="1419" cm="1">
        <f t="array" ref="D138">SUMPRODUCT(--EXACT(CHALLAN!$B$1:$B$16071&amp;"",A138&amp;""),--EXACT(IFERROR(CHALLAN!$C$1:$C$16071&amp;"",""),B138&amp;""),IFERROR(CHALLAN!$F$1:$F$16071+0,0))</f>
        <v>0</v>
      </c>
    </row>
    <row r="139" spans="1:4" x14ac:dyDescent="0.25">
      <c r="A139" t="s">
        <v>1550</v>
      </c>
      <c r="B139" t="s">
        <v>1551</v>
      </c>
      <c r="C139" s="1419" cm="1">
        <f t="array" ref="C139">SUMPRODUCT(--EXACT(CHALLAN!$B$1:$B$16071&amp;"",A139&amp;""),--EXACT(IFERROR(CHALLAN!$C$1:$C$16071&amp;"",""),B139&amp;""),IFERROR(CHALLAN!$D$1:$D$16071*CHALLAN!$E$1:$E$16071,0))</f>
        <v>25</v>
      </c>
      <c r="D139" s="1419" cm="1">
        <f t="array" ref="D139">SUMPRODUCT(--EXACT(CHALLAN!$B$1:$B$16071&amp;"",A139&amp;""),--EXACT(IFERROR(CHALLAN!$C$1:$C$16071&amp;"",""),B139&amp;""),IFERROR(CHALLAN!$F$1:$F$16071+0,0))</f>
        <v>25</v>
      </c>
    </row>
    <row r="140" spans="1:4" x14ac:dyDescent="0.25">
      <c r="A140" t="s">
        <v>2253</v>
      </c>
      <c r="C140" s="1419" cm="1">
        <f t="array" ref="C140">SUMPRODUCT(--EXACT(CHALLAN!$B$1:$B$16071&amp;"",A140&amp;""),--EXACT(IFERROR(CHALLAN!$C$1:$C$16071&amp;"",""),B140&amp;""),IFERROR(CHALLAN!$D$1:$D$16071*CHALLAN!$E$1:$E$16071,0))</f>
        <v>30</v>
      </c>
      <c r="D140" s="1419" cm="1">
        <f t="array" ref="D140">SUMPRODUCT(--EXACT(CHALLAN!$B$1:$B$16071&amp;"",A140&amp;""),--EXACT(IFERROR(CHALLAN!$C$1:$C$16071&amp;"",""),B140&amp;""),IFERROR(CHALLAN!$F$1:$F$16071+0,0))</f>
        <v>0</v>
      </c>
    </row>
    <row r="141" spans="1:4" x14ac:dyDescent="0.25">
      <c r="A141" t="s">
        <v>1837</v>
      </c>
      <c r="C141" s="1419" cm="1">
        <f t="array" ref="C141">SUMPRODUCT(--EXACT(CHALLAN!$B$1:$B$16071&amp;"",A141&amp;""),--EXACT(IFERROR(CHALLAN!$C$1:$C$16071&amp;"",""),B141&amp;""),IFERROR(CHALLAN!$D$1:$D$16071*CHALLAN!$E$1:$E$16071,0))</f>
        <v>10</v>
      </c>
      <c r="D141" s="1419" cm="1">
        <f t="array" ref="D141">SUMPRODUCT(--EXACT(CHALLAN!$B$1:$B$16071&amp;"",A141&amp;""),--EXACT(IFERROR(CHALLAN!$C$1:$C$16071&amp;"",""),B141&amp;""),IFERROR(CHALLAN!$F$1:$F$16071+0,0))</f>
        <v>10</v>
      </c>
    </row>
    <row r="142" spans="1:4" x14ac:dyDescent="0.25">
      <c r="A142" t="s">
        <v>1835</v>
      </c>
      <c r="C142" s="1419" cm="1">
        <f t="array" ref="C142">SUMPRODUCT(--EXACT(CHALLAN!$B$1:$B$16071&amp;"",A142&amp;""),--EXACT(IFERROR(CHALLAN!$C$1:$C$16071&amp;"",""),B142&amp;""),IFERROR(CHALLAN!$D$1:$D$16071*CHALLAN!$E$1:$E$16071,0))</f>
        <v>10</v>
      </c>
      <c r="D142" s="1419" cm="1">
        <f t="array" ref="D142">SUMPRODUCT(--EXACT(CHALLAN!$B$1:$B$16071&amp;"",A142&amp;""),--EXACT(IFERROR(CHALLAN!$C$1:$C$16071&amp;"",""),B142&amp;""),IFERROR(CHALLAN!$F$1:$F$16071+0,0))</f>
        <v>10</v>
      </c>
    </row>
    <row r="143" spans="1:4" x14ac:dyDescent="0.25">
      <c r="A143" t="s">
        <v>2254</v>
      </c>
      <c r="C143" s="1419" cm="1">
        <f t="array" ref="C143">SUMPRODUCT(--EXACT(CHALLAN!$B$1:$B$16071&amp;"",A143&amp;""),--EXACT(IFERROR(CHALLAN!$C$1:$C$16071&amp;"",""),B143&amp;""),IFERROR(CHALLAN!$D$1:$D$16071*CHALLAN!$E$1:$E$16071,0))</f>
        <v>30</v>
      </c>
      <c r="D143" s="1419" cm="1">
        <f t="array" ref="D143">SUMPRODUCT(--EXACT(CHALLAN!$B$1:$B$16071&amp;"",A143&amp;""),--EXACT(IFERROR(CHALLAN!$C$1:$C$16071&amp;"",""),B143&amp;""),IFERROR(CHALLAN!$F$1:$F$16071+0,0))</f>
        <v>0</v>
      </c>
    </row>
    <row r="144" spans="1:4" x14ac:dyDescent="0.25">
      <c r="A144" t="s">
        <v>1991</v>
      </c>
      <c r="B144" t="s">
        <v>1992</v>
      </c>
      <c r="C144" s="1419" cm="1">
        <f t="array" ref="C144">SUMPRODUCT(--EXACT(CHALLAN!$B$1:$B$16071&amp;"",A144&amp;""),--EXACT(IFERROR(CHALLAN!$C$1:$C$16071&amp;"",""),B144&amp;""),IFERROR(CHALLAN!$D$1:$D$16071*CHALLAN!$E$1:$E$16071,0))</f>
        <v>25</v>
      </c>
      <c r="D144" s="1419" cm="1">
        <f t="array" ref="D144">SUMPRODUCT(--EXACT(CHALLAN!$B$1:$B$16071&amp;"",A144&amp;""),--EXACT(IFERROR(CHALLAN!$C$1:$C$16071&amp;"",""),B144&amp;""),IFERROR(CHALLAN!$F$1:$F$16071+0,0))</f>
        <v>25</v>
      </c>
    </row>
    <row r="145" spans="1:4" x14ac:dyDescent="0.25">
      <c r="A145" t="s">
        <v>2198</v>
      </c>
      <c r="C145" s="1419" cm="1">
        <f t="array" ref="C145">SUMPRODUCT(--EXACT(CHALLAN!$B$1:$B$16071&amp;"",A145&amp;""),--EXACT(IFERROR(CHALLAN!$C$1:$C$16071&amp;"",""),B145&amp;""),IFERROR(CHALLAN!$D$1:$D$16071*CHALLAN!$E$1:$E$16071,0))</f>
        <v>5</v>
      </c>
      <c r="D145" s="1419" cm="1">
        <f t="array" ref="D145">SUMPRODUCT(--EXACT(CHALLAN!$B$1:$B$16071&amp;"",A145&amp;""),--EXACT(IFERROR(CHALLAN!$C$1:$C$16071&amp;"",""),B145&amp;""),IFERROR(CHALLAN!$F$1:$F$16071+0,0))</f>
        <v>0</v>
      </c>
    </row>
    <row r="146" spans="1:4" x14ac:dyDescent="0.25">
      <c r="A146" t="s">
        <v>108</v>
      </c>
      <c r="C146" s="1419" cm="1">
        <f t="array" ref="C146">SUMPRODUCT(--EXACT(CHALLAN!$B$1:$B$16071&amp;"",A146&amp;""),--EXACT(IFERROR(CHALLAN!$C$1:$C$16071&amp;"",""),B146&amp;""),IFERROR(CHALLAN!$D$1:$D$16071*CHALLAN!$E$1:$E$16071,0))</f>
        <v>23600</v>
      </c>
      <c r="D146" s="1419" cm="1">
        <f t="array" ref="D146">SUMPRODUCT(--EXACT(CHALLAN!$B$1:$B$16071&amp;"",A146&amp;""),--EXACT(IFERROR(CHALLAN!$C$1:$C$16071&amp;"",""),B146&amp;""),IFERROR(CHALLAN!$F$1:$F$16071+0,0))</f>
        <v>20700</v>
      </c>
    </row>
    <row r="147" spans="1:4" x14ac:dyDescent="0.25">
      <c r="A147" t="s">
        <v>108</v>
      </c>
      <c r="B147" t="s">
        <v>914</v>
      </c>
      <c r="C147" s="1419" cm="1">
        <f t="array" ref="C147">SUMPRODUCT(--EXACT(CHALLAN!$B$1:$B$16071&amp;"",A147&amp;""),--EXACT(IFERROR(CHALLAN!$C$1:$C$16071&amp;"",""),B147&amp;""),IFERROR(CHALLAN!$D$1:$D$16071*CHALLAN!$E$1:$E$16071,0))</f>
        <v>300</v>
      </c>
      <c r="D147" s="1419" cm="1">
        <f t="array" ref="D147">SUMPRODUCT(--EXACT(CHALLAN!$B$1:$B$16071&amp;"",A147&amp;""),--EXACT(IFERROR(CHALLAN!$C$1:$C$16071&amp;"",""),B147&amp;""),IFERROR(CHALLAN!$F$1:$F$16071+0,0))</f>
        <v>300</v>
      </c>
    </row>
    <row r="148" spans="1:4" x14ac:dyDescent="0.25">
      <c r="A148" t="s">
        <v>799</v>
      </c>
      <c r="C148" s="1419" cm="1">
        <f t="array" ref="C148">SUMPRODUCT(--EXACT(CHALLAN!$B$1:$B$16071&amp;"",A148&amp;""),--EXACT(IFERROR(CHALLAN!$C$1:$C$16071&amp;"",""),B148&amp;""),IFERROR(CHALLAN!$D$1:$D$16071*CHALLAN!$E$1:$E$16071,0))</f>
        <v>20</v>
      </c>
      <c r="D148" s="1419" cm="1">
        <f t="array" ref="D148">SUMPRODUCT(--EXACT(CHALLAN!$B$1:$B$16071&amp;"",A148&amp;""),--EXACT(IFERROR(CHALLAN!$C$1:$C$16071&amp;"",""),B148&amp;""),IFERROR(CHALLAN!$F$1:$F$16071+0,0))</f>
        <v>20</v>
      </c>
    </row>
    <row r="149" spans="1:4" x14ac:dyDescent="0.25">
      <c r="A149" t="s">
        <v>2166</v>
      </c>
      <c r="B149" t="s">
        <v>2167</v>
      </c>
      <c r="C149" s="1419" cm="1">
        <f t="array" ref="C149">SUMPRODUCT(--EXACT(CHALLAN!$B$1:$B$16071&amp;"",A149&amp;""),--EXACT(IFERROR(CHALLAN!$C$1:$C$16071&amp;"",""),B149&amp;""),IFERROR(CHALLAN!$D$1:$D$16071*CHALLAN!$E$1:$E$16071,0))</f>
        <v>25</v>
      </c>
      <c r="D149" s="1419" cm="1">
        <f t="array" ref="D149">SUMPRODUCT(--EXACT(CHALLAN!$B$1:$B$16071&amp;"",A149&amp;""),--EXACT(IFERROR(CHALLAN!$C$1:$C$16071&amp;"",""),B149&amp;""),IFERROR(CHALLAN!$F$1:$F$16071+0,0))</f>
        <v>25</v>
      </c>
    </row>
    <row r="150" spans="1:4" x14ac:dyDescent="0.25">
      <c r="A150" t="s">
        <v>1862</v>
      </c>
      <c r="C150" s="1419" cm="1">
        <f t="array" ref="C150">SUMPRODUCT(--EXACT(CHALLAN!$B$1:$B$16071&amp;"",A150&amp;""),--EXACT(IFERROR(CHALLAN!$C$1:$C$16071&amp;"",""),B150&amp;""),IFERROR(CHALLAN!$D$1:$D$16071*CHALLAN!$E$1:$E$16071,0))</f>
        <v>2</v>
      </c>
      <c r="D150" s="1419" cm="1">
        <f t="array" ref="D150">SUMPRODUCT(--EXACT(CHALLAN!$B$1:$B$16071&amp;"",A150&amp;""),--EXACT(IFERROR(CHALLAN!$C$1:$C$16071&amp;"",""),B150&amp;""),IFERROR(CHALLAN!$F$1:$F$16071+0,0))</f>
        <v>2</v>
      </c>
    </row>
    <row r="151" spans="1:4" x14ac:dyDescent="0.25">
      <c r="A151" t="s">
        <v>684</v>
      </c>
      <c r="C151" s="1419" cm="1">
        <f t="array" ref="C151">SUMPRODUCT(--EXACT(CHALLAN!$B$1:$B$16071&amp;"",A151&amp;""),--EXACT(IFERROR(CHALLAN!$C$1:$C$16071&amp;"",""),B151&amp;""),IFERROR(CHALLAN!$D$1:$D$16071*CHALLAN!$E$1:$E$16071,0))</f>
        <v>0</v>
      </c>
      <c r="D151" s="1419" cm="1">
        <f t="array" ref="D151">SUMPRODUCT(--EXACT(CHALLAN!$B$1:$B$16071&amp;"",A151&amp;""),--EXACT(IFERROR(CHALLAN!$C$1:$C$16071&amp;"",""),B151&amp;""),IFERROR(CHALLAN!$F$1:$F$16071+0,0))</f>
        <v>0</v>
      </c>
    </row>
    <row r="152" spans="1:4" x14ac:dyDescent="0.25">
      <c r="A152" t="s">
        <v>2055</v>
      </c>
      <c r="C152" s="1419" cm="1">
        <f t="array" ref="C152">SUMPRODUCT(--EXACT(CHALLAN!$B$1:$B$16071&amp;"",A152&amp;""),--EXACT(IFERROR(CHALLAN!$C$1:$C$16071&amp;"",""),B152&amp;""),IFERROR(CHALLAN!$D$1:$D$16071*CHALLAN!$E$1:$E$16071,0))</f>
        <v>200</v>
      </c>
      <c r="D152" s="1419" cm="1">
        <f t="array" ref="D152">SUMPRODUCT(--EXACT(CHALLAN!$B$1:$B$16071&amp;"",A152&amp;""),--EXACT(IFERROR(CHALLAN!$C$1:$C$16071&amp;"",""),B152&amp;""),IFERROR(CHALLAN!$F$1:$F$16071+0,0))</f>
        <v>200</v>
      </c>
    </row>
    <row r="153" spans="1:4" x14ac:dyDescent="0.25">
      <c r="A153" t="s">
        <v>1927</v>
      </c>
      <c r="B153" t="s">
        <v>1928</v>
      </c>
      <c r="C153" s="1419" cm="1">
        <f t="array" ref="C153">SUMPRODUCT(--EXACT(CHALLAN!$B$1:$B$16071&amp;"",A153&amp;""),--EXACT(IFERROR(CHALLAN!$C$1:$C$16071&amp;"",""),B153&amp;""),IFERROR(CHALLAN!$D$1:$D$16071*CHALLAN!$E$1:$E$16071,0))</f>
        <v>50</v>
      </c>
      <c r="D153" s="1419" cm="1">
        <f t="array" ref="D153">SUMPRODUCT(--EXACT(CHALLAN!$B$1:$B$16071&amp;"",A153&amp;""),--EXACT(IFERROR(CHALLAN!$C$1:$C$16071&amp;"",""),B153&amp;""),IFERROR(CHALLAN!$F$1:$F$16071+0,0))</f>
        <v>50</v>
      </c>
    </row>
    <row r="154" spans="1:4" x14ac:dyDescent="0.25">
      <c r="A154" t="s">
        <v>1615</v>
      </c>
      <c r="C154" s="1419" cm="1">
        <f t="array" ref="C154">SUMPRODUCT(--EXACT(CHALLAN!$B$1:$B$16071&amp;"",A154&amp;""),--EXACT(IFERROR(CHALLAN!$C$1:$C$16071&amp;"",""),B154&amp;""),IFERROR(CHALLAN!$D$1:$D$16071*CHALLAN!$E$1:$E$16071,0))</f>
        <v>50</v>
      </c>
      <c r="D154" s="1419" cm="1">
        <f t="array" ref="D154">SUMPRODUCT(--EXACT(CHALLAN!$B$1:$B$16071&amp;"",A154&amp;""),--EXACT(IFERROR(CHALLAN!$C$1:$C$16071&amp;"",""),B154&amp;""),IFERROR(CHALLAN!$F$1:$F$16071+0,0))</f>
        <v>50</v>
      </c>
    </row>
    <row r="155" spans="1:4" x14ac:dyDescent="0.25">
      <c r="A155" t="s">
        <v>1912</v>
      </c>
      <c r="C155" s="1419" cm="1">
        <f t="array" ref="C155">SUMPRODUCT(--EXACT(CHALLAN!$B$1:$B$16071&amp;"",A155&amp;""),--EXACT(IFERROR(CHALLAN!$C$1:$C$16071&amp;"",""),B155&amp;""),IFERROR(CHALLAN!$D$1:$D$16071*CHALLAN!$E$1:$E$16071,0))</f>
        <v>50</v>
      </c>
      <c r="D155" s="1419" cm="1">
        <f t="array" ref="D155">SUMPRODUCT(--EXACT(CHALLAN!$B$1:$B$16071&amp;"",A155&amp;""),--EXACT(IFERROR(CHALLAN!$C$1:$C$16071&amp;"",""),B155&amp;""),IFERROR(CHALLAN!$F$1:$F$16071+0,0))</f>
        <v>50</v>
      </c>
    </row>
    <row r="156" spans="1:4" x14ac:dyDescent="0.25">
      <c r="A156" t="s">
        <v>2015</v>
      </c>
      <c r="B156">
        <v>747</v>
      </c>
      <c r="C156" s="1419" cm="1">
        <f t="array" ref="C156">SUMPRODUCT(--EXACT(CHALLAN!$B$1:$B$16071&amp;"",A156&amp;""),--EXACT(IFERROR(CHALLAN!$C$1:$C$16071&amp;"",""),B156&amp;""),IFERROR(CHALLAN!$D$1:$D$16071*CHALLAN!$E$1:$E$16071,0))</f>
        <v>2</v>
      </c>
      <c r="D156" s="1419" cm="1">
        <f t="array" ref="D156">SUMPRODUCT(--EXACT(CHALLAN!$B$1:$B$16071&amp;"",A156&amp;""),--EXACT(IFERROR(CHALLAN!$C$1:$C$16071&amp;"",""),B156&amp;""),IFERROR(CHALLAN!$F$1:$F$16071+0,0))</f>
        <v>2</v>
      </c>
    </row>
    <row r="157" spans="1:4" x14ac:dyDescent="0.25">
      <c r="A157">
        <v>404</v>
      </c>
      <c r="C157" s="1419" cm="1">
        <f t="array" ref="C157">SUMPRODUCT(--EXACT(CHALLAN!$B$1:$B$16071&amp;"",A157&amp;""),--EXACT(IFERROR(CHALLAN!$C$1:$C$16071&amp;"",""),B157&amp;""),IFERROR(CHALLAN!$D$1:$D$16071*CHALLAN!$E$1:$E$16071,0))</f>
        <v>3</v>
      </c>
      <c r="D157" s="1419" cm="1">
        <f t="array" ref="D157">SUMPRODUCT(--EXACT(CHALLAN!$B$1:$B$16071&amp;"",A157&amp;""),--EXACT(IFERROR(CHALLAN!$C$1:$C$16071&amp;"",""),B157&amp;""),IFERROR(CHALLAN!$F$1:$F$16071+0,0))</f>
        <v>3</v>
      </c>
    </row>
    <row r="158" spans="1:4" x14ac:dyDescent="0.25">
      <c r="A158" t="s">
        <v>1058</v>
      </c>
      <c r="C158" s="1419" cm="1">
        <f t="array" ref="C158">SUMPRODUCT(--EXACT(CHALLAN!$B$1:$B$16071&amp;"",A158&amp;""),--EXACT(IFERROR(CHALLAN!$C$1:$C$16071&amp;"",""),B158&amp;""),IFERROR(CHALLAN!$D$1:$D$16071*CHALLAN!$E$1:$E$16071,0))</f>
        <v>20</v>
      </c>
      <c r="D158" s="1419" cm="1">
        <f t="array" ref="D158">SUMPRODUCT(--EXACT(CHALLAN!$B$1:$B$16071&amp;"",A158&amp;""),--EXACT(IFERROR(CHALLAN!$C$1:$C$16071&amp;"",""),B158&amp;""),IFERROR(CHALLAN!$F$1:$F$16071+0,0))</f>
        <v>20</v>
      </c>
    </row>
    <row r="159" spans="1:4" x14ac:dyDescent="0.25">
      <c r="A159" t="s">
        <v>1054</v>
      </c>
      <c r="C159" s="1419" cm="1">
        <f t="array" ref="C159">SUMPRODUCT(--EXACT(CHALLAN!$B$1:$B$16071&amp;"",A159&amp;""),--EXACT(IFERROR(CHALLAN!$C$1:$C$16071&amp;"",""),B159&amp;""),IFERROR(CHALLAN!$D$1:$D$16071*CHALLAN!$E$1:$E$16071,0))</f>
        <v>50</v>
      </c>
      <c r="D159" s="1419" cm="1">
        <f t="array" ref="D159">SUMPRODUCT(--EXACT(CHALLAN!$B$1:$B$16071&amp;"",A159&amp;""),--EXACT(IFERROR(CHALLAN!$C$1:$C$16071&amp;"",""),B159&amp;""),IFERROR(CHALLAN!$F$1:$F$16071+0,0))</f>
        <v>50</v>
      </c>
    </row>
    <row r="160" spans="1:4" x14ac:dyDescent="0.25">
      <c r="A160">
        <v>505</v>
      </c>
      <c r="C160" s="1419" cm="1">
        <f t="array" ref="C160">SUMPRODUCT(--EXACT(CHALLAN!$B$1:$B$16071&amp;"",A160&amp;""),--EXACT(IFERROR(CHALLAN!$C$1:$C$16071&amp;"",""),B160&amp;""),IFERROR(CHALLAN!$D$1:$D$16071*CHALLAN!$E$1:$E$16071,0))</f>
        <v>50</v>
      </c>
      <c r="D160" s="1419" cm="1">
        <f t="array" ref="D160">SUMPRODUCT(--EXACT(CHALLAN!$B$1:$B$16071&amp;"",A160&amp;""),--EXACT(IFERROR(CHALLAN!$C$1:$C$16071&amp;"",""),B160&amp;""),IFERROR(CHALLAN!$F$1:$F$16071+0,0))</f>
        <v>50</v>
      </c>
    </row>
    <row r="161" spans="1:4" x14ac:dyDescent="0.25">
      <c r="A161">
        <v>505</v>
      </c>
      <c r="B161" t="s">
        <v>981</v>
      </c>
      <c r="C161" s="1419" cm="1">
        <f t="array" ref="C161">SUMPRODUCT(--EXACT(CHALLAN!$B$1:$B$16071&amp;"",A161&amp;""),--EXACT(IFERROR(CHALLAN!$C$1:$C$16071&amp;"",""),B161&amp;""),IFERROR(CHALLAN!$D$1:$D$16071*CHALLAN!$E$1:$E$16071,0))</f>
        <v>58</v>
      </c>
      <c r="D161" s="1419" cm="1">
        <f t="array" ref="D161">SUMPRODUCT(--EXACT(CHALLAN!$B$1:$B$16071&amp;"",A161&amp;""),--EXACT(IFERROR(CHALLAN!$C$1:$C$16071&amp;"",""),B161&amp;""),IFERROR(CHALLAN!$F$1:$F$16071+0,0))</f>
        <v>58</v>
      </c>
    </row>
    <row r="162" spans="1:4" x14ac:dyDescent="0.25">
      <c r="A162">
        <v>507</v>
      </c>
      <c r="C162" s="1419" cm="1">
        <f t="array" ref="C162">SUMPRODUCT(--EXACT(CHALLAN!$B$1:$B$16071&amp;"",A162&amp;""),--EXACT(IFERROR(CHALLAN!$C$1:$C$16071&amp;"",""),B162&amp;""),IFERROR(CHALLAN!$D$1:$D$16071*CHALLAN!$E$1:$E$16071,0))</f>
        <v>300</v>
      </c>
      <c r="D162" s="1419" cm="1">
        <f t="array" ref="D162">SUMPRODUCT(--EXACT(CHALLAN!$B$1:$B$16071&amp;"",A162&amp;""),--EXACT(IFERROR(CHALLAN!$C$1:$C$16071&amp;"",""),B162&amp;""),IFERROR(CHALLAN!$F$1:$F$16071+0,0))</f>
        <v>300</v>
      </c>
    </row>
    <row r="163" spans="1:4" x14ac:dyDescent="0.25">
      <c r="A163">
        <v>507</v>
      </c>
      <c r="B163" t="s">
        <v>578</v>
      </c>
      <c r="C163" s="1419" cm="1">
        <f t="array" ref="C163">SUMPRODUCT(--EXACT(CHALLAN!$B$1:$B$16071&amp;"",A163&amp;""),--EXACT(IFERROR(CHALLAN!$C$1:$C$16071&amp;"",""),B163&amp;""),IFERROR(CHALLAN!$D$1:$D$16071*CHALLAN!$E$1:$E$16071,0))</f>
        <v>1500</v>
      </c>
      <c r="D163" s="1419" cm="1">
        <f t="array" ref="D163">SUMPRODUCT(--EXACT(CHALLAN!$B$1:$B$16071&amp;"",A163&amp;""),--EXACT(IFERROR(CHALLAN!$C$1:$C$16071&amp;"",""),B163&amp;""),IFERROR(CHALLAN!$F$1:$F$16071+0,0))</f>
        <v>790</v>
      </c>
    </row>
    <row r="164" spans="1:4" x14ac:dyDescent="0.25">
      <c r="A164">
        <v>507</v>
      </c>
      <c r="B164" t="s">
        <v>981</v>
      </c>
      <c r="C164" s="1419" cm="1">
        <f t="array" ref="C164">SUMPRODUCT(--EXACT(CHALLAN!$B$1:$B$16071&amp;"",A164&amp;""),--EXACT(IFERROR(CHALLAN!$C$1:$C$16071&amp;"",""),B164&amp;""),IFERROR(CHALLAN!$D$1:$D$16071*CHALLAN!$E$1:$E$16071,0))</f>
        <v>332</v>
      </c>
      <c r="D164" s="1419" cm="1">
        <f t="array" ref="D164">SUMPRODUCT(--EXACT(CHALLAN!$B$1:$B$16071&amp;"",A164&amp;""),--EXACT(IFERROR(CHALLAN!$C$1:$C$16071&amp;"",""),B164&amp;""),IFERROR(CHALLAN!$F$1:$F$16071+0,0))</f>
        <v>332</v>
      </c>
    </row>
    <row r="165" spans="1:4" x14ac:dyDescent="0.25">
      <c r="A165" t="s">
        <v>631</v>
      </c>
      <c r="B165" t="s">
        <v>511</v>
      </c>
      <c r="C165" s="1419" cm="1">
        <f t="array" ref="C165">SUMPRODUCT(--EXACT(CHALLAN!$B$1:$B$16071&amp;"",A165&amp;""),--EXACT(IFERROR(CHALLAN!$C$1:$C$16071&amp;"",""),B165&amp;""),IFERROR(CHALLAN!$D$1:$D$16071*CHALLAN!$E$1:$E$16071,0))</f>
        <v>100</v>
      </c>
      <c r="D165" s="1419" cm="1">
        <f t="array" ref="D165">SUMPRODUCT(--EXACT(CHALLAN!$B$1:$B$16071&amp;"",A165&amp;""),--EXACT(IFERROR(CHALLAN!$C$1:$C$16071&amp;"",""),B165&amp;""),IFERROR(CHALLAN!$F$1:$F$16071+0,0))</f>
        <v>100</v>
      </c>
    </row>
    <row r="166" spans="1:4" x14ac:dyDescent="0.25">
      <c r="A166" t="s">
        <v>319</v>
      </c>
      <c r="B166" t="s">
        <v>511</v>
      </c>
      <c r="C166" s="1419" cm="1">
        <f t="array" ref="C166">SUMPRODUCT(--EXACT(CHALLAN!$B$1:$B$16071&amp;"",A166&amp;""),--EXACT(IFERROR(CHALLAN!$C$1:$C$16071&amp;"",""),B166&amp;""),IFERROR(CHALLAN!$D$1:$D$16071*CHALLAN!$E$1:$E$16071,0))</f>
        <v>500</v>
      </c>
      <c r="D166" s="1419" cm="1">
        <f t="array" ref="D166">SUMPRODUCT(--EXACT(CHALLAN!$B$1:$B$16071&amp;"",A166&amp;""),--EXACT(IFERROR(CHALLAN!$C$1:$C$16071&amp;"",""),B166&amp;""),IFERROR(CHALLAN!$F$1:$F$16071+0,0))</f>
        <v>500</v>
      </c>
    </row>
    <row r="167" spans="1:4" x14ac:dyDescent="0.25">
      <c r="A167" t="s">
        <v>320</v>
      </c>
      <c r="C167" s="1419" cm="1">
        <f t="array" ref="C167">SUMPRODUCT(--EXACT(CHALLAN!$B$1:$B$16071&amp;"",A167&amp;""),--EXACT(IFERROR(CHALLAN!$C$1:$C$16071&amp;"",""),B167&amp;""),IFERROR(CHALLAN!$D$1:$D$16071*CHALLAN!$E$1:$E$16071,0))</f>
        <v>450</v>
      </c>
      <c r="D167" s="1419" cm="1">
        <f t="array" ref="D167">SUMPRODUCT(--EXACT(CHALLAN!$B$1:$B$16071&amp;"",A167&amp;""),--EXACT(IFERROR(CHALLAN!$C$1:$C$16071&amp;"",""),B167&amp;""),IFERROR(CHALLAN!$F$1:$F$16071+0,0))</f>
        <v>500</v>
      </c>
    </row>
    <row r="168" spans="1:4" x14ac:dyDescent="0.25">
      <c r="A168" t="s">
        <v>320</v>
      </c>
      <c r="B168" t="s">
        <v>578</v>
      </c>
      <c r="C168" s="1419" cm="1">
        <f t="array" ref="C168">SUMPRODUCT(--EXACT(CHALLAN!$B$1:$B$16071&amp;"",A168&amp;""),--EXACT(IFERROR(CHALLAN!$C$1:$C$16071&amp;"",""),B168&amp;""),IFERROR(CHALLAN!$D$1:$D$16071*CHALLAN!$E$1:$E$16071,0))</f>
        <v>0</v>
      </c>
      <c r="D168" s="1419" cm="1">
        <f t="array" ref="D168">SUMPRODUCT(--EXACT(CHALLAN!$B$1:$B$16071&amp;"",A168&amp;""),--EXACT(IFERROR(CHALLAN!$C$1:$C$16071&amp;"",""),B168&amp;""),IFERROR(CHALLAN!$F$1:$F$16071+0,0))</f>
        <v>100</v>
      </c>
    </row>
    <row r="169" spans="1:4" x14ac:dyDescent="0.25">
      <c r="A169">
        <v>508</v>
      </c>
      <c r="C169" s="1419" cm="1">
        <f t="array" ref="C169">SUMPRODUCT(--EXACT(CHALLAN!$B$1:$B$16071&amp;"",A169&amp;""),--EXACT(IFERROR(CHALLAN!$C$1:$C$16071&amp;"",""),B169&amp;""),IFERROR(CHALLAN!$D$1:$D$16071*CHALLAN!$E$1:$E$16071,0))</f>
        <v>100</v>
      </c>
      <c r="D169" s="1419" cm="1">
        <f t="array" ref="D169">SUMPRODUCT(--EXACT(CHALLAN!$B$1:$B$16071&amp;"",A169&amp;""),--EXACT(IFERROR(CHALLAN!$C$1:$C$16071&amp;"",""),B169&amp;""),IFERROR(CHALLAN!$F$1:$F$16071+0,0))</f>
        <v>100</v>
      </c>
    </row>
    <row r="170" spans="1:4" x14ac:dyDescent="0.25">
      <c r="A170">
        <v>508</v>
      </c>
      <c r="B170" t="s">
        <v>578</v>
      </c>
      <c r="C170" s="1419" cm="1">
        <f t="array" ref="C170">SUMPRODUCT(--EXACT(CHALLAN!$B$1:$B$16071&amp;"",A170&amp;""),--EXACT(IFERROR(CHALLAN!$C$1:$C$16071&amp;"",""),B170&amp;""),IFERROR(CHALLAN!$D$1:$D$16071*CHALLAN!$E$1:$E$16071,0))</f>
        <v>100</v>
      </c>
      <c r="D170" s="1419" cm="1">
        <f t="array" ref="D170">SUMPRODUCT(--EXACT(CHALLAN!$B$1:$B$16071&amp;"",A170&amp;""),--EXACT(IFERROR(CHALLAN!$C$1:$C$16071&amp;"",""),B170&amp;""),IFERROR(CHALLAN!$F$1:$F$16071+0,0))</f>
        <v>400</v>
      </c>
    </row>
    <row r="171" spans="1:4" x14ac:dyDescent="0.25">
      <c r="A171">
        <v>508</v>
      </c>
      <c r="B171" t="s">
        <v>981</v>
      </c>
      <c r="C171" s="1419" cm="1">
        <f t="array" ref="C171">SUMPRODUCT(--EXACT(CHALLAN!$B$1:$B$16071&amp;"",A171&amp;""),--EXACT(IFERROR(CHALLAN!$C$1:$C$16071&amp;"",""),B171&amp;""),IFERROR(CHALLAN!$D$1:$D$16071*CHALLAN!$E$1:$E$16071,0))</f>
        <v>100</v>
      </c>
      <c r="D171" s="1419" cm="1">
        <f t="array" ref="D171">SUMPRODUCT(--EXACT(CHALLAN!$B$1:$B$16071&amp;"",A171&amp;""),--EXACT(IFERROR(CHALLAN!$C$1:$C$16071&amp;"",""),B171&amp;""),IFERROR(CHALLAN!$F$1:$F$16071+0,0))</f>
        <v>100</v>
      </c>
    </row>
    <row r="172" spans="1:4" x14ac:dyDescent="0.25">
      <c r="A172">
        <v>510</v>
      </c>
      <c r="C172" s="1419" cm="1">
        <f t="array" ref="C172">SUMPRODUCT(--EXACT(CHALLAN!$B$1:$B$16071&amp;"",A172&amp;""),--EXACT(IFERROR(CHALLAN!$C$1:$C$16071&amp;"",""),B172&amp;""),IFERROR(CHALLAN!$D$1:$D$16071*CHALLAN!$E$1:$E$16071,0))</f>
        <v>58</v>
      </c>
      <c r="D172" s="1419" cm="1">
        <f t="array" ref="D172">SUMPRODUCT(--EXACT(CHALLAN!$B$1:$B$16071&amp;"",A172&amp;""),--EXACT(IFERROR(CHALLAN!$C$1:$C$16071&amp;"",""),B172&amp;""),IFERROR(CHALLAN!$F$1:$F$16071+0,0))</f>
        <v>58</v>
      </c>
    </row>
    <row r="173" spans="1:4" x14ac:dyDescent="0.25">
      <c r="A173">
        <v>510</v>
      </c>
      <c r="B173" t="s">
        <v>981</v>
      </c>
      <c r="C173" s="1419" cm="1">
        <f t="array" ref="C173">SUMPRODUCT(--EXACT(CHALLAN!$B$1:$B$16071&amp;"",A173&amp;""),--EXACT(IFERROR(CHALLAN!$C$1:$C$16071&amp;"",""),B173&amp;""),IFERROR(CHALLAN!$D$1:$D$16071*CHALLAN!$E$1:$E$16071,0))</f>
        <v>46</v>
      </c>
      <c r="D173" s="1419" cm="1">
        <f t="array" ref="D173">SUMPRODUCT(--EXACT(CHALLAN!$B$1:$B$16071&amp;"",A173&amp;""),--EXACT(IFERROR(CHALLAN!$C$1:$C$16071&amp;"",""),B173&amp;""),IFERROR(CHALLAN!$F$1:$F$16071+0,0))</f>
        <v>46</v>
      </c>
    </row>
    <row r="174" spans="1:4" x14ac:dyDescent="0.25">
      <c r="A174" t="s">
        <v>1751</v>
      </c>
      <c r="C174" s="1419" cm="1">
        <f t="array" ref="C174">SUMPRODUCT(--EXACT(CHALLAN!$B$1:$B$16071&amp;"",A174&amp;""),--EXACT(IFERROR(CHALLAN!$C$1:$C$16071&amp;"",""),B174&amp;""),IFERROR(CHALLAN!$D$1:$D$16071*CHALLAN!$E$1:$E$16071,0))</f>
        <v>10</v>
      </c>
      <c r="D174" s="1419" cm="1">
        <f t="array" ref="D174">SUMPRODUCT(--EXACT(CHALLAN!$B$1:$B$16071&amp;"",A174&amp;""),--EXACT(IFERROR(CHALLAN!$C$1:$C$16071&amp;"",""),B174&amp;""),IFERROR(CHALLAN!$F$1:$F$16071+0,0))</f>
        <v>10</v>
      </c>
    </row>
    <row r="175" spans="1:4" x14ac:dyDescent="0.25">
      <c r="A175" t="s">
        <v>100</v>
      </c>
      <c r="C175" s="1419" cm="1">
        <f t="array" ref="C175">SUMPRODUCT(--EXACT(CHALLAN!$B$1:$B$16071&amp;"",A175&amp;""),--EXACT(IFERROR(CHALLAN!$C$1:$C$16071&amp;"",""),B175&amp;""),IFERROR(CHALLAN!$D$1:$D$16071*CHALLAN!$E$1:$E$16071,0))</f>
        <v>1</v>
      </c>
      <c r="D175" s="1419" cm="1">
        <f t="array" ref="D175">SUMPRODUCT(--EXACT(CHALLAN!$B$1:$B$16071&amp;"",A175&amp;""),--EXACT(IFERROR(CHALLAN!$C$1:$C$16071&amp;"",""),B175&amp;""),IFERROR(CHALLAN!$F$1:$F$16071+0,0))</f>
        <v>1</v>
      </c>
    </row>
    <row r="176" spans="1:4" x14ac:dyDescent="0.25">
      <c r="A176" t="s">
        <v>98</v>
      </c>
      <c r="C176" s="1419" cm="1">
        <f t="array" ref="C176">SUMPRODUCT(--EXACT(CHALLAN!$B$1:$B$16071&amp;"",A176&amp;""),--EXACT(IFERROR(CHALLAN!$C$1:$C$16071&amp;"",""),B176&amp;""),IFERROR(CHALLAN!$D$1:$D$16071*CHALLAN!$E$1:$E$16071,0))</f>
        <v>1</v>
      </c>
      <c r="D176" s="1419" cm="1">
        <f t="array" ref="D176">SUMPRODUCT(--EXACT(CHALLAN!$B$1:$B$16071&amp;"",A176&amp;""),--EXACT(IFERROR(CHALLAN!$C$1:$C$16071&amp;"",""),B176&amp;""),IFERROR(CHALLAN!$F$1:$F$16071+0,0))</f>
        <v>1</v>
      </c>
    </row>
    <row r="177" spans="1:4" x14ac:dyDescent="0.25">
      <c r="A177" t="s">
        <v>106</v>
      </c>
      <c r="C177" s="1419" cm="1">
        <f t="array" ref="C177">SUMPRODUCT(--EXACT(CHALLAN!$B$1:$B$16071&amp;"",A177&amp;""),--EXACT(IFERROR(CHALLAN!$C$1:$C$16071&amp;"",""),B177&amp;""),IFERROR(CHALLAN!$D$1:$D$16071*CHALLAN!$E$1:$E$16071,0))</f>
        <v>7200</v>
      </c>
      <c r="D177" s="1419" cm="1">
        <f t="array" ref="D177">SUMPRODUCT(--EXACT(CHALLAN!$B$1:$B$16071&amp;"",A177&amp;""),--EXACT(IFERROR(CHALLAN!$C$1:$C$16071&amp;"",""),B177&amp;""),IFERROR(CHALLAN!$F$1:$F$16071+0,0))</f>
        <v>7200</v>
      </c>
    </row>
    <row r="178" spans="1:4" x14ac:dyDescent="0.25">
      <c r="A178" t="s">
        <v>106</v>
      </c>
      <c r="B178" t="s">
        <v>912</v>
      </c>
      <c r="C178" s="1419" cm="1">
        <f t="array" ref="C178">SUMPRODUCT(--EXACT(CHALLAN!$B$1:$B$16071&amp;"",A178&amp;""),--EXACT(IFERROR(CHALLAN!$C$1:$C$16071&amp;"",""),B178&amp;""),IFERROR(CHALLAN!$D$1:$D$16071*CHALLAN!$E$1:$E$16071,0))</f>
        <v>100</v>
      </c>
      <c r="D178" s="1419" cm="1">
        <f t="array" ref="D178">SUMPRODUCT(--EXACT(CHALLAN!$B$1:$B$16071&amp;"",A178&amp;""),--EXACT(IFERROR(CHALLAN!$C$1:$C$16071&amp;"",""),B178&amp;""),IFERROR(CHALLAN!$F$1:$F$16071+0,0))</f>
        <v>100</v>
      </c>
    </row>
    <row r="179" spans="1:4" x14ac:dyDescent="0.25">
      <c r="A179" t="s">
        <v>136</v>
      </c>
      <c r="B179" t="s">
        <v>359</v>
      </c>
      <c r="C179" s="1419" cm="1">
        <f t="array" ref="C179">SUMPRODUCT(--EXACT(CHALLAN!$B$1:$B$16071&amp;"",A179&amp;""),--EXACT(IFERROR(CHALLAN!$C$1:$C$16071&amp;"",""),B179&amp;""),IFERROR(CHALLAN!$D$1:$D$16071*CHALLAN!$E$1:$E$16071,0))</f>
        <v>25</v>
      </c>
      <c r="D179" s="1419" cm="1">
        <f t="array" ref="D179">SUMPRODUCT(--EXACT(CHALLAN!$B$1:$B$16071&amp;"",A179&amp;""),--EXACT(IFERROR(CHALLAN!$C$1:$C$16071&amp;"",""),B179&amp;""),IFERROR(CHALLAN!$F$1:$F$16071+0,0))</f>
        <v>5</v>
      </c>
    </row>
    <row r="180" spans="1:4" x14ac:dyDescent="0.25">
      <c r="A180" t="s">
        <v>56</v>
      </c>
      <c r="B180" t="s">
        <v>906</v>
      </c>
      <c r="C180" s="1419" cm="1">
        <f t="array" ref="C180">SUMPRODUCT(--EXACT(CHALLAN!$B$1:$B$16071&amp;"",A180&amp;""),--EXACT(IFERROR(CHALLAN!$C$1:$C$16071&amp;"",""),B180&amp;""),IFERROR(CHALLAN!$D$1:$D$16071*CHALLAN!$E$1:$E$16071,0))</f>
        <v>126</v>
      </c>
      <c r="D180" s="1419" cm="1">
        <f t="array" ref="D180">SUMPRODUCT(--EXACT(CHALLAN!$B$1:$B$16071&amp;"",A180&amp;""),--EXACT(IFERROR(CHALLAN!$C$1:$C$16071&amp;"",""),B180&amp;""),IFERROR(CHALLAN!$F$1:$F$16071+0,0))</f>
        <v>126</v>
      </c>
    </row>
    <row r="181" spans="1:4" x14ac:dyDescent="0.25">
      <c r="A181" t="s">
        <v>56</v>
      </c>
      <c r="B181" t="s">
        <v>56</v>
      </c>
      <c r="C181" s="1419" cm="1">
        <f t="array" ref="C181">SUMPRODUCT(--EXACT(CHALLAN!$B$1:$B$16071&amp;"",A181&amp;""),--EXACT(IFERROR(CHALLAN!$C$1:$C$16071&amp;"",""),B181&amp;""),IFERROR(CHALLAN!$D$1:$D$16071*CHALLAN!$E$1:$E$16071,0))</f>
        <v>396</v>
      </c>
      <c r="D181" s="1419" cm="1">
        <f t="array" ref="D181">SUMPRODUCT(--EXACT(CHALLAN!$B$1:$B$16071&amp;"",A181&amp;""),--EXACT(IFERROR(CHALLAN!$C$1:$C$16071&amp;"",""),B181&amp;""),IFERROR(CHALLAN!$F$1:$F$16071+0,0))</f>
        <v>348</v>
      </c>
    </row>
    <row r="182" spans="1:4" x14ac:dyDescent="0.25">
      <c r="A182" t="s">
        <v>56</v>
      </c>
      <c r="B182" t="s">
        <v>57</v>
      </c>
      <c r="C182" s="1419" cm="1">
        <f t="array" ref="C182">SUMPRODUCT(--EXACT(CHALLAN!$B$1:$B$16071&amp;"",A182&amp;""),--EXACT(IFERROR(CHALLAN!$C$1:$C$16071&amp;"",""),B182&amp;""),IFERROR(CHALLAN!$D$1:$D$16071*CHALLAN!$E$1:$E$16071,0))</f>
        <v>192</v>
      </c>
      <c r="D182" s="1419" cm="1">
        <f t="array" ref="D182">SUMPRODUCT(--EXACT(CHALLAN!$B$1:$B$16071&amp;"",A182&amp;""),--EXACT(IFERROR(CHALLAN!$C$1:$C$16071&amp;"",""),B182&amp;""),IFERROR(CHALLAN!$F$1:$F$16071+0,0))</f>
        <v>72</v>
      </c>
    </row>
    <row r="183" spans="1:4" x14ac:dyDescent="0.25">
      <c r="A183" t="s">
        <v>56</v>
      </c>
      <c r="B183" t="s">
        <v>788</v>
      </c>
      <c r="C183" s="1419" cm="1">
        <f t="array" ref="C183">SUMPRODUCT(--EXACT(CHALLAN!$B$1:$B$16071&amp;"",A183&amp;""),--EXACT(IFERROR(CHALLAN!$C$1:$C$16071&amp;"",""),B183&amp;""),IFERROR(CHALLAN!$D$1:$D$16071*CHALLAN!$E$1:$E$16071,0))</f>
        <v>1</v>
      </c>
      <c r="D183" s="1419" cm="1">
        <f t="array" ref="D183">SUMPRODUCT(--EXACT(CHALLAN!$B$1:$B$16071&amp;"",A183&amp;""),--EXACT(IFERROR(CHALLAN!$C$1:$C$16071&amp;"",""),B183&amp;""),IFERROR(CHALLAN!$F$1:$F$16071+0,0))</f>
        <v>1</v>
      </c>
    </row>
    <row r="184" spans="1:4" x14ac:dyDescent="0.25">
      <c r="A184" t="s">
        <v>118</v>
      </c>
      <c r="B184" t="s">
        <v>421</v>
      </c>
      <c r="C184" s="1419" cm="1">
        <f t="array" ref="C184">SUMPRODUCT(--EXACT(CHALLAN!$B$1:$B$16071&amp;"",A184&amp;""),--EXACT(IFERROR(CHALLAN!$C$1:$C$16071&amp;"",""),B184&amp;""),IFERROR(CHALLAN!$D$1:$D$16071*CHALLAN!$E$1:$E$16071,0))</f>
        <v>186</v>
      </c>
      <c r="D184" s="1419" cm="1">
        <f t="array" ref="D184">SUMPRODUCT(--EXACT(CHALLAN!$B$1:$B$16071&amp;"",A184&amp;""),--EXACT(IFERROR(CHALLAN!$C$1:$C$16071&amp;"",""),B184&amp;""),IFERROR(CHALLAN!$F$1:$F$16071+0,0))</f>
        <v>186</v>
      </c>
    </row>
    <row r="185" spans="1:4" x14ac:dyDescent="0.25">
      <c r="A185" t="s">
        <v>118</v>
      </c>
      <c r="B185" t="s">
        <v>27</v>
      </c>
      <c r="C185" s="1419" cm="1">
        <f t="array" ref="C185">SUMPRODUCT(--EXACT(CHALLAN!$B$1:$B$16071&amp;"",A185&amp;""),--EXACT(IFERROR(CHALLAN!$C$1:$C$16071&amp;"",""),B185&amp;""),IFERROR(CHALLAN!$D$1:$D$16071*CHALLAN!$E$1:$E$16071,0))</f>
        <v>3</v>
      </c>
      <c r="D185" s="1419" cm="1">
        <f t="array" ref="D185">SUMPRODUCT(--EXACT(CHALLAN!$B$1:$B$16071&amp;"",A185&amp;""),--EXACT(IFERROR(CHALLAN!$C$1:$C$16071&amp;"",""),B185&amp;""),IFERROR(CHALLAN!$F$1:$F$16071+0,0))</f>
        <v>3</v>
      </c>
    </row>
    <row r="186" spans="1:4" x14ac:dyDescent="0.25">
      <c r="A186" t="s">
        <v>118</v>
      </c>
      <c r="B186" t="s">
        <v>119</v>
      </c>
      <c r="C186" s="1419" cm="1">
        <f t="array" ref="C186">SUMPRODUCT(--EXACT(CHALLAN!$B$1:$B$16071&amp;"",A186&amp;""),--EXACT(IFERROR(CHALLAN!$C$1:$C$16071&amp;"",""),B186&amp;""),IFERROR(CHALLAN!$D$1:$D$16071*CHALLAN!$E$1:$E$16071,0))</f>
        <v>69.25</v>
      </c>
      <c r="D186" s="1419" cm="1">
        <f t="array" ref="D186">SUMPRODUCT(--EXACT(CHALLAN!$B$1:$B$16071&amp;"",A186&amp;""),--EXACT(IFERROR(CHALLAN!$C$1:$C$16071&amp;"",""),B186&amp;""),IFERROR(CHALLAN!$F$1:$F$16071+0,0))</f>
        <v>28</v>
      </c>
    </row>
    <row r="187" spans="1:4" x14ac:dyDescent="0.25">
      <c r="A187" t="s">
        <v>756</v>
      </c>
      <c r="B187" t="s">
        <v>421</v>
      </c>
      <c r="C187" s="1419" cm="1">
        <f t="array" ref="C187">SUMPRODUCT(--EXACT(CHALLAN!$B$1:$B$16071&amp;"",A187&amp;""),--EXACT(IFERROR(CHALLAN!$C$1:$C$16071&amp;"",""),B187&amp;""),IFERROR(CHALLAN!$D$1:$D$16071*CHALLAN!$E$1:$E$16071,0))</f>
        <v>48</v>
      </c>
      <c r="D187" s="1419" cm="1">
        <f t="array" ref="D187">SUMPRODUCT(--EXACT(CHALLAN!$B$1:$B$16071&amp;"",A187&amp;""),--EXACT(IFERROR(CHALLAN!$C$1:$C$16071&amp;"",""),B187&amp;""),IFERROR(CHALLAN!$F$1:$F$16071+0,0))</f>
        <v>48</v>
      </c>
    </row>
    <row r="188" spans="1:4" x14ac:dyDescent="0.25">
      <c r="A188" t="s">
        <v>25</v>
      </c>
      <c r="B188" t="s">
        <v>27</v>
      </c>
      <c r="C188" s="1419" cm="1">
        <f t="array" ref="C188">SUMPRODUCT(--EXACT(CHALLAN!$B$1:$B$16071&amp;"",A188&amp;""),--EXACT(IFERROR(CHALLAN!$C$1:$C$16071&amp;"",""),B188&amp;""),IFERROR(CHALLAN!$D$1:$D$16071*CHALLAN!$E$1:$E$16071,0))</f>
        <v>60</v>
      </c>
      <c r="D188" s="1419" cm="1">
        <f t="array" ref="D188">SUMPRODUCT(--EXACT(CHALLAN!$B$1:$B$16071&amp;"",A188&amp;""),--EXACT(IFERROR(CHALLAN!$C$1:$C$16071&amp;"",""),B188&amp;""),IFERROR(CHALLAN!$F$1:$F$16071+0,0))</f>
        <v>15</v>
      </c>
    </row>
    <row r="189" spans="1:4" x14ac:dyDescent="0.25">
      <c r="A189" t="s">
        <v>1854</v>
      </c>
      <c r="B189" t="s">
        <v>27</v>
      </c>
      <c r="C189" s="1419" cm="1">
        <f t="array" ref="C189">SUMPRODUCT(--EXACT(CHALLAN!$B$1:$B$16071&amp;"",A189&amp;""),--EXACT(IFERROR(CHALLAN!$C$1:$C$16071&amp;"",""),B189&amp;""),IFERROR(CHALLAN!$D$1:$D$16071*CHALLAN!$E$1:$E$16071,0))</f>
        <v>20</v>
      </c>
      <c r="D189" s="1419" cm="1">
        <f t="array" ref="D189">SUMPRODUCT(--EXACT(CHALLAN!$B$1:$B$16071&amp;"",A189&amp;""),--EXACT(IFERROR(CHALLAN!$C$1:$C$16071&amp;"",""),B189&amp;""),IFERROR(CHALLAN!$F$1:$F$16071+0,0))</f>
        <v>15</v>
      </c>
    </row>
    <row r="190" spans="1:4" x14ac:dyDescent="0.25">
      <c r="A190" t="s">
        <v>2162</v>
      </c>
      <c r="B190" t="s">
        <v>27</v>
      </c>
      <c r="C190" s="1419" cm="1">
        <f t="array" ref="C190">SUMPRODUCT(--EXACT(CHALLAN!$B$1:$B$16071&amp;"",A190&amp;""),--EXACT(IFERROR(CHALLAN!$C$1:$C$16071&amp;"",""),B190&amp;""),IFERROR(CHALLAN!$D$1:$D$16071*CHALLAN!$E$1:$E$16071,0))</f>
        <v>5</v>
      </c>
      <c r="D190" s="1419" cm="1">
        <f t="array" ref="D190">SUMPRODUCT(--EXACT(CHALLAN!$B$1:$B$16071&amp;"",A190&amp;""),--EXACT(IFERROR(CHALLAN!$C$1:$C$16071&amp;"",""),B190&amp;""),IFERROR(CHALLAN!$F$1:$F$16071+0,0))</f>
        <v>5</v>
      </c>
    </row>
    <row r="191" spans="1:4" x14ac:dyDescent="0.25">
      <c r="A191" t="s">
        <v>1651</v>
      </c>
      <c r="B191" t="s">
        <v>356</v>
      </c>
      <c r="C191" s="1419" cm="1">
        <f t="array" ref="C191">SUMPRODUCT(--EXACT(CHALLAN!$B$1:$B$16071&amp;"",A191&amp;""),--EXACT(IFERROR(CHALLAN!$C$1:$C$16071&amp;"",""),B191&amp;""),IFERROR(CHALLAN!$D$1:$D$16071*CHALLAN!$E$1:$E$16071,0))</f>
        <v>36</v>
      </c>
      <c r="D191" s="1419" cm="1">
        <f t="array" ref="D191">SUMPRODUCT(--EXACT(CHALLAN!$B$1:$B$16071&amp;"",A191&amp;""),--EXACT(IFERROR(CHALLAN!$C$1:$C$16071&amp;"",""),B191&amp;""),IFERROR(CHALLAN!$F$1:$F$16071+0,0))</f>
        <v>36</v>
      </c>
    </row>
    <row r="192" spans="1:4" x14ac:dyDescent="0.25">
      <c r="A192" t="s">
        <v>132</v>
      </c>
      <c r="B192" t="s">
        <v>356</v>
      </c>
      <c r="C192" s="1419" cm="1">
        <f t="array" ref="C192">SUMPRODUCT(--EXACT(CHALLAN!$B$1:$B$16071&amp;"",A192&amp;""),--EXACT(IFERROR(CHALLAN!$C$1:$C$16071&amp;"",""),B192&amp;""),IFERROR(CHALLAN!$D$1:$D$16071*CHALLAN!$E$1:$E$16071,0))</f>
        <v>65</v>
      </c>
      <c r="D192" s="1419" cm="1">
        <f t="array" ref="D192">SUMPRODUCT(--EXACT(CHALLAN!$B$1:$B$16071&amp;"",A192&amp;""),--EXACT(IFERROR(CHALLAN!$C$1:$C$16071&amp;"",""),B192&amp;""),IFERROR(CHALLAN!$F$1:$F$16071+0,0))</f>
        <v>20</v>
      </c>
    </row>
    <row r="193" spans="1:4" x14ac:dyDescent="0.25">
      <c r="A193" t="s">
        <v>133</v>
      </c>
      <c r="B193" t="s">
        <v>945</v>
      </c>
      <c r="C193" s="1419" cm="1">
        <f t="array" ref="C193">SUMPRODUCT(--EXACT(CHALLAN!$B$1:$B$16071&amp;"",A193&amp;""),--EXACT(IFERROR(CHALLAN!$C$1:$C$16071&amp;"",""),B193&amp;""),IFERROR(CHALLAN!$D$1:$D$16071*CHALLAN!$E$1:$E$16071,0))</f>
        <v>48</v>
      </c>
      <c r="D193" s="1419" cm="1">
        <f t="array" ref="D193">SUMPRODUCT(--EXACT(CHALLAN!$B$1:$B$16071&amp;"",A193&amp;""),--EXACT(IFERROR(CHALLAN!$C$1:$C$16071&amp;"",""),B193&amp;""),IFERROR(CHALLAN!$F$1:$F$16071+0,0))</f>
        <v>49</v>
      </c>
    </row>
    <row r="194" spans="1:4" x14ac:dyDescent="0.25">
      <c r="A194" t="s">
        <v>1623</v>
      </c>
      <c r="C194" s="1419" cm="1">
        <f t="array" ref="C194">SUMPRODUCT(--EXACT(CHALLAN!$B$1:$B$16071&amp;"",A194&amp;""),--EXACT(IFERROR(CHALLAN!$C$1:$C$16071&amp;"",""),B194&amp;""),IFERROR(CHALLAN!$D$1:$D$16071*CHALLAN!$E$1:$E$16071,0))</f>
        <v>0</v>
      </c>
      <c r="D194" s="1419" cm="1">
        <f t="array" ref="D194">SUMPRODUCT(--EXACT(CHALLAN!$B$1:$B$16071&amp;"",A194&amp;""),--EXACT(IFERROR(CHALLAN!$C$1:$C$16071&amp;"",""),B194&amp;""),IFERROR(CHALLAN!$F$1:$F$16071+0,0))</f>
        <v>1</v>
      </c>
    </row>
    <row r="195" spans="1:4" x14ac:dyDescent="0.25">
      <c r="A195" t="s">
        <v>1055</v>
      </c>
      <c r="C195" s="1419" cm="1">
        <f t="array" ref="C195">SUMPRODUCT(--EXACT(CHALLAN!$B$1:$B$16071&amp;"",A195&amp;""),--EXACT(IFERROR(CHALLAN!$C$1:$C$16071&amp;"",""),B195&amp;""),IFERROR(CHALLAN!$D$1:$D$16071*CHALLAN!$E$1:$E$16071,0))</f>
        <v>0</v>
      </c>
      <c r="D195" s="1419" cm="1">
        <f t="array" ref="D195">SUMPRODUCT(--EXACT(CHALLAN!$B$1:$B$16071&amp;"",A195&amp;""),--EXACT(IFERROR(CHALLAN!$C$1:$C$16071&amp;"",""),B195&amp;""),IFERROR(CHALLAN!$F$1:$F$16071+0,0))</f>
        <v>2</v>
      </c>
    </row>
    <row r="196" spans="1:4" x14ac:dyDescent="0.25">
      <c r="A196" t="s">
        <v>940</v>
      </c>
      <c r="B196" t="s">
        <v>395</v>
      </c>
      <c r="C196" s="1419" cm="1">
        <f t="array" ref="C196">SUMPRODUCT(--EXACT(CHALLAN!$B$1:$B$16071&amp;"",A196&amp;""),--EXACT(IFERROR(CHALLAN!$C$1:$C$16071&amp;"",""),B196&amp;""),IFERROR(CHALLAN!$D$1:$D$16071*CHALLAN!$E$1:$E$16071,0))</f>
        <v>230</v>
      </c>
      <c r="D196" s="1419" cm="1">
        <f t="array" ref="D196">SUMPRODUCT(--EXACT(CHALLAN!$B$1:$B$16071&amp;"",A196&amp;""),--EXACT(IFERROR(CHALLAN!$C$1:$C$16071&amp;"",""),B196&amp;""),IFERROR(CHALLAN!$F$1:$F$16071+0,0))</f>
        <v>230</v>
      </c>
    </row>
    <row r="197" spans="1:4" x14ac:dyDescent="0.25">
      <c r="A197" t="s">
        <v>2020</v>
      </c>
      <c r="B197" t="s">
        <v>407</v>
      </c>
      <c r="C197" s="1419" cm="1">
        <f t="array" ref="C197">SUMPRODUCT(--EXACT(CHALLAN!$B$1:$B$16071&amp;"",A197&amp;""),--EXACT(IFERROR(CHALLAN!$C$1:$C$16071&amp;"",""),B197&amp;""),IFERROR(CHALLAN!$D$1:$D$16071*CHALLAN!$E$1:$E$16071,0))</f>
        <v>25</v>
      </c>
      <c r="D197" s="1419" cm="1">
        <f t="array" ref="D197">SUMPRODUCT(--EXACT(CHALLAN!$B$1:$B$16071&amp;"",A197&amp;""),--EXACT(IFERROR(CHALLAN!$C$1:$C$16071&amp;"",""),B197&amp;""),IFERROR(CHALLAN!$F$1:$F$16071+0,0))</f>
        <v>25</v>
      </c>
    </row>
    <row r="198" spans="1:4" x14ac:dyDescent="0.25">
      <c r="A198" t="s">
        <v>1338</v>
      </c>
      <c r="B198" t="s">
        <v>999</v>
      </c>
      <c r="C198" s="1419" cm="1">
        <f t="array" ref="C198">SUMPRODUCT(--EXACT(CHALLAN!$B$1:$B$16071&amp;"",A198&amp;""),--EXACT(IFERROR(CHALLAN!$C$1:$C$16071&amp;"",""),B198&amp;""),IFERROR(CHALLAN!$D$1:$D$16071*CHALLAN!$E$1:$E$16071,0))</f>
        <v>0</v>
      </c>
      <c r="D198" s="1419" cm="1">
        <f t="array" ref="D198">SUMPRODUCT(--EXACT(CHALLAN!$B$1:$B$16071&amp;"",A198&amp;""),--EXACT(IFERROR(CHALLAN!$C$1:$C$16071&amp;"",""),B198&amp;""),IFERROR(CHALLAN!$F$1:$F$16071+0,0))</f>
        <v>500</v>
      </c>
    </row>
    <row r="199" spans="1:4" x14ac:dyDescent="0.25">
      <c r="A199" t="s">
        <v>134</v>
      </c>
      <c r="B199" t="s">
        <v>357</v>
      </c>
      <c r="C199" s="1419" cm="1">
        <f t="array" ref="C199">SUMPRODUCT(--EXACT(CHALLAN!$B$1:$B$16071&amp;"",A199&amp;""),--EXACT(IFERROR(CHALLAN!$C$1:$C$16071&amp;"",""),B199&amp;""),IFERROR(CHALLAN!$D$1:$D$16071*CHALLAN!$E$1:$E$16071,0))</f>
        <v>120</v>
      </c>
      <c r="D199" s="1419" cm="1">
        <f t="array" ref="D199">SUMPRODUCT(--EXACT(CHALLAN!$B$1:$B$16071&amp;"",A199&amp;""),--EXACT(IFERROR(CHALLAN!$C$1:$C$16071&amp;"",""),B199&amp;""),IFERROR(CHALLAN!$F$1:$F$16071+0,0))</f>
        <v>25</v>
      </c>
    </row>
    <row r="200" spans="1:4" x14ac:dyDescent="0.25">
      <c r="A200" t="s">
        <v>1760</v>
      </c>
      <c r="B200" t="s">
        <v>357</v>
      </c>
      <c r="C200" s="1419" cm="1">
        <f t="array" ref="C200">SUMPRODUCT(--EXACT(CHALLAN!$B$1:$B$16071&amp;"",A200&amp;""),--EXACT(IFERROR(CHALLAN!$C$1:$C$16071&amp;"",""),B200&amp;""),IFERROR(CHALLAN!$D$1:$D$16071*CHALLAN!$E$1:$E$16071,0))</f>
        <v>15</v>
      </c>
      <c r="D200" s="1419" cm="1">
        <f t="array" ref="D200">SUMPRODUCT(--EXACT(CHALLAN!$B$1:$B$16071&amp;"",A200&amp;""),--EXACT(IFERROR(CHALLAN!$C$1:$C$16071&amp;"",""),B200&amp;""),IFERROR(CHALLAN!$F$1:$F$16071+0,0))</f>
        <v>15</v>
      </c>
    </row>
    <row r="201" spans="1:4" x14ac:dyDescent="0.25">
      <c r="A201" t="s">
        <v>2098</v>
      </c>
      <c r="B201" t="s">
        <v>357</v>
      </c>
      <c r="C201" s="1419" cm="1">
        <f t="array" ref="C201">SUMPRODUCT(--EXACT(CHALLAN!$B$1:$B$16071&amp;"",A201&amp;""),--EXACT(IFERROR(CHALLAN!$C$1:$C$16071&amp;"",""),B201&amp;""),IFERROR(CHALLAN!$D$1:$D$16071*CHALLAN!$E$1:$E$16071,0))</f>
        <v>15</v>
      </c>
      <c r="D201" s="1419" cm="1">
        <f t="array" ref="D201">SUMPRODUCT(--EXACT(CHALLAN!$B$1:$B$16071&amp;"",A201&amp;""),--EXACT(IFERROR(CHALLAN!$C$1:$C$16071&amp;"",""),B201&amp;""),IFERROR(CHALLAN!$F$1:$F$16071+0,0))</f>
        <v>15</v>
      </c>
    </row>
    <row r="202" spans="1:4" x14ac:dyDescent="0.25">
      <c r="A202" t="s">
        <v>2033</v>
      </c>
      <c r="B202" t="s">
        <v>63</v>
      </c>
      <c r="C202" s="1419" cm="1">
        <f t="array" ref="C202">SUMPRODUCT(--EXACT(CHALLAN!$B$1:$B$16071&amp;"",A202&amp;""),--EXACT(IFERROR(CHALLAN!$C$1:$C$16071&amp;"",""),B202&amp;""),IFERROR(CHALLAN!$D$1:$D$16071*CHALLAN!$E$1:$E$16071,0))</f>
        <v>200</v>
      </c>
      <c r="D202" s="1419" cm="1">
        <f t="array" ref="D202">SUMPRODUCT(--EXACT(CHALLAN!$B$1:$B$16071&amp;"",A202&amp;""),--EXACT(IFERROR(CHALLAN!$C$1:$C$16071&amp;"",""),B202&amp;""),IFERROR(CHALLAN!$F$1:$F$16071+0,0))</f>
        <v>200</v>
      </c>
    </row>
    <row r="203" spans="1:4" x14ac:dyDescent="0.25">
      <c r="A203" t="s">
        <v>2110</v>
      </c>
      <c r="B203" t="s">
        <v>357</v>
      </c>
      <c r="C203" s="1419" cm="1">
        <f t="array" ref="C203">SUMPRODUCT(--EXACT(CHALLAN!$B$1:$B$16071&amp;"",A203&amp;""),--EXACT(IFERROR(CHALLAN!$C$1:$C$16071&amp;"",""),B203&amp;""),IFERROR(CHALLAN!$D$1:$D$16071*CHALLAN!$E$1:$E$16071,0))</f>
        <v>15</v>
      </c>
      <c r="D203" s="1419" cm="1">
        <f t="array" ref="D203">SUMPRODUCT(--EXACT(CHALLAN!$B$1:$B$16071&amp;"",A203&amp;""),--EXACT(IFERROR(CHALLAN!$C$1:$C$16071&amp;"",""),B203&amp;""),IFERROR(CHALLAN!$F$1:$F$16071+0,0))</f>
        <v>15</v>
      </c>
    </row>
    <row r="204" spans="1:4" x14ac:dyDescent="0.25">
      <c r="A204" t="s">
        <v>135</v>
      </c>
      <c r="B204" t="s">
        <v>358</v>
      </c>
      <c r="C204" s="1419" cm="1">
        <f t="array" ref="C204">SUMPRODUCT(--EXACT(CHALLAN!$B$1:$B$16071&amp;"",A204&amp;""),--EXACT(IFERROR(CHALLAN!$C$1:$C$16071&amp;"",""),B204&amp;""),IFERROR(CHALLAN!$D$1:$D$16071*CHALLAN!$E$1:$E$16071,0))</f>
        <v>65</v>
      </c>
      <c r="D204" s="1419" cm="1">
        <f t="array" ref="D204">SUMPRODUCT(--EXACT(CHALLAN!$B$1:$B$16071&amp;"",A204&amp;""),--EXACT(IFERROR(CHALLAN!$C$1:$C$16071&amp;"",""),B204&amp;""),IFERROR(CHALLAN!$F$1:$F$16071+0,0))</f>
        <v>65</v>
      </c>
    </row>
    <row r="205" spans="1:4" x14ac:dyDescent="0.25">
      <c r="A205" t="s">
        <v>135</v>
      </c>
      <c r="B205" t="s">
        <v>485</v>
      </c>
      <c r="C205" s="1419" cm="1">
        <f t="array" ref="C205">SUMPRODUCT(--EXACT(CHALLAN!$B$1:$B$16071&amp;"",A205&amp;""),--EXACT(IFERROR(CHALLAN!$C$1:$C$16071&amp;"",""),B205&amp;""),IFERROR(CHALLAN!$D$1:$D$16071*CHALLAN!$E$1:$E$16071,0))</f>
        <v>50</v>
      </c>
      <c r="D205" s="1419" cm="1">
        <f t="array" ref="D205">SUMPRODUCT(--EXACT(CHALLAN!$B$1:$B$16071&amp;"",A205&amp;""),--EXACT(IFERROR(CHALLAN!$C$1:$C$16071&amp;"",""),B205&amp;""),IFERROR(CHALLAN!$F$1:$F$16071+0,0))</f>
        <v>50</v>
      </c>
    </row>
    <row r="206" spans="1:4" x14ac:dyDescent="0.25">
      <c r="A206" t="s">
        <v>135</v>
      </c>
      <c r="B206" t="s">
        <v>592</v>
      </c>
      <c r="C206" s="1419" cm="1">
        <f t="array" ref="C206">SUMPRODUCT(--EXACT(CHALLAN!$B$1:$B$16071&amp;"",A206&amp;""),--EXACT(IFERROR(CHALLAN!$C$1:$C$16071&amp;"",""),B206&amp;""),IFERROR(CHALLAN!$D$1:$D$16071*CHALLAN!$E$1:$E$16071,0))</f>
        <v>32</v>
      </c>
      <c r="D206" s="1419" cm="1">
        <f t="array" ref="D206">SUMPRODUCT(--EXACT(CHALLAN!$B$1:$B$16071&amp;"",A206&amp;""),--EXACT(IFERROR(CHALLAN!$C$1:$C$16071&amp;"",""),B206&amp;""),IFERROR(CHALLAN!$F$1:$F$16071+0,0))</f>
        <v>4</v>
      </c>
    </row>
    <row r="207" spans="1:4" x14ac:dyDescent="0.25">
      <c r="A207" t="s">
        <v>219</v>
      </c>
      <c r="B207" t="s">
        <v>421</v>
      </c>
      <c r="C207" s="1419" cm="1">
        <f t="array" ref="C207">SUMPRODUCT(--EXACT(CHALLAN!$B$1:$B$16071&amp;"",A207&amp;""),--EXACT(IFERROR(CHALLAN!$C$1:$C$16071&amp;"",""),B207&amp;""),IFERROR(CHALLAN!$D$1:$D$16071*CHALLAN!$E$1:$E$16071,0))</f>
        <v>24</v>
      </c>
      <c r="D207" s="1419" cm="1">
        <f t="array" ref="D207">SUMPRODUCT(--EXACT(CHALLAN!$B$1:$B$16071&amp;"",A207&amp;""),--EXACT(IFERROR(CHALLAN!$C$1:$C$16071&amp;"",""),B207&amp;""),IFERROR(CHALLAN!$F$1:$F$16071+0,0))</f>
        <v>0</v>
      </c>
    </row>
    <row r="208" spans="1:4" x14ac:dyDescent="0.25">
      <c r="A208" t="s">
        <v>1139</v>
      </c>
      <c r="B208" t="s">
        <v>63</v>
      </c>
      <c r="C208" s="1419" cm="1">
        <f t="array" ref="C208">SUMPRODUCT(--EXACT(CHALLAN!$B$1:$B$16071&amp;"",A208&amp;""),--EXACT(IFERROR(CHALLAN!$C$1:$C$16071&amp;"",""),B208&amp;""),IFERROR(CHALLAN!$D$1:$D$16071*CHALLAN!$E$1:$E$16071,0))</f>
        <v>125</v>
      </c>
      <c r="D208" s="1419" cm="1">
        <f t="array" ref="D208">SUMPRODUCT(--EXACT(CHALLAN!$B$1:$B$16071&amp;"",A208&amp;""),--EXACT(IFERROR(CHALLAN!$C$1:$C$16071&amp;"",""),B208&amp;""),IFERROR(CHALLAN!$F$1:$F$16071+0,0))</f>
        <v>125</v>
      </c>
    </row>
    <row r="209" spans="1:4" x14ac:dyDescent="0.25">
      <c r="A209" t="s">
        <v>546</v>
      </c>
      <c r="B209" t="s">
        <v>547</v>
      </c>
      <c r="C209" s="1419" cm="1">
        <f t="array" ref="C209">SUMPRODUCT(--EXACT(CHALLAN!$B$1:$B$16071&amp;"",A209&amp;""),--EXACT(IFERROR(CHALLAN!$C$1:$C$16071&amp;"",""),B209&amp;""),IFERROR(CHALLAN!$D$1:$D$16071*CHALLAN!$E$1:$E$16071,0))</f>
        <v>15</v>
      </c>
      <c r="D209" s="1419" cm="1">
        <f t="array" ref="D209">SUMPRODUCT(--EXACT(CHALLAN!$B$1:$B$16071&amp;"",A209&amp;""),--EXACT(IFERROR(CHALLAN!$C$1:$C$16071&amp;"",""),B209&amp;""),IFERROR(CHALLAN!$F$1:$F$16071+0,0))</f>
        <v>15</v>
      </c>
    </row>
    <row r="210" spans="1:4" x14ac:dyDescent="0.25">
      <c r="A210" t="s">
        <v>622</v>
      </c>
      <c r="B210" t="s">
        <v>349</v>
      </c>
      <c r="C210" s="1419" cm="1">
        <f t="array" ref="C210">SUMPRODUCT(--EXACT(CHALLAN!$B$1:$B$16071&amp;"",A210&amp;""),--EXACT(IFERROR(CHALLAN!$C$1:$C$16071&amp;"",""),B210&amp;""),IFERROR(CHALLAN!$D$1:$D$16071*CHALLAN!$E$1:$E$16071,0))</f>
        <v>500</v>
      </c>
      <c r="D210" s="1419" cm="1">
        <f t="array" ref="D210">SUMPRODUCT(--EXACT(CHALLAN!$B$1:$B$16071&amp;"",A210&amp;""),--EXACT(IFERROR(CHALLAN!$C$1:$C$16071&amp;"",""),B210&amp;""),IFERROR(CHALLAN!$F$1:$F$16071+0,0))</f>
        <v>400</v>
      </c>
    </row>
    <row r="211" spans="1:4" x14ac:dyDescent="0.25">
      <c r="A211" t="s">
        <v>622</v>
      </c>
      <c r="B211" t="s">
        <v>547</v>
      </c>
      <c r="C211" s="1419" cm="1">
        <f t="array" ref="C211">SUMPRODUCT(--EXACT(CHALLAN!$B$1:$B$16071&amp;"",A211&amp;""),--EXACT(IFERROR(CHALLAN!$C$1:$C$16071&amp;"",""),B211&amp;""),IFERROR(CHALLAN!$D$1:$D$16071*CHALLAN!$E$1:$E$16071,0))</f>
        <v>60</v>
      </c>
      <c r="D211" s="1419" cm="1">
        <f t="array" ref="D211">SUMPRODUCT(--EXACT(CHALLAN!$B$1:$B$16071&amp;"",A211&amp;""),--EXACT(IFERROR(CHALLAN!$C$1:$C$16071&amp;"",""),B211&amp;""),IFERROR(CHALLAN!$F$1:$F$16071+0,0))</f>
        <v>90</v>
      </c>
    </row>
    <row r="212" spans="1:4" x14ac:dyDescent="0.25">
      <c r="A212" t="s">
        <v>548</v>
      </c>
      <c r="B212" t="s">
        <v>547</v>
      </c>
      <c r="C212" s="1419" cm="1">
        <f t="array" ref="C212">SUMPRODUCT(--EXACT(CHALLAN!$B$1:$B$16071&amp;"",A212&amp;""),--EXACT(IFERROR(CHALLAN!$C$1:$C$16071&amp;"",""),B212&amp;""),IFERROR(CHALLAN!$D$1:$D$16071*CHALLAN!$E$1:$E$16071,0))</f>
        <v>0</v>
      </c>
      <c r="D212" s="1419" cm="1">
        <f t="array" ref="D212">SUMPRODUCT(--EXACT(CHALLAN!$B$1:$B$16071&amp;"",A212&amp;""),--EXACT(IFERROR(CHALLAN!$C$1:$C$16071&amp;"",""),B212&amp;""),IFERROR(CHALLAN!$F$1:$F$16071+0,0))</f>
        <v>15</v>
      </c>
    </row>
    <row r="213" spans="1:4" x14ac:dyDescent="0.25">
      <c r="A213" t="s">
        <v>623</v>
      </c>
      <c r="B213" t="s">
        <v>349</v>
      </c>
      <c r="C213" s="1419" cm="1">
        <f t="array" ref="C213">SUMPRODUCT(--EXACT(CHALLAN!$B$1:$B$16071&amp;"",A213&amp;""),--EXACT(IFERROR(CHALLAN!$C$1:$C$16071&amp;"",""),B213&amp;""),IFERROR(CHALLAN!$D$1:$D$16071*CHALLAN!$E$1:$E$16071,0))</f>
        <v>0</v>
      </c>
      <c r="D213" s="1419" cm="1">
        <f t="array" ref="D213">SUMPRODUCT(--EXACT(CHALLAN!$B$1:$B$16071&amp;"",A213&amp;""),--EXACT(IFERROR(CHALLAN!$C$1:$C$16071&amp;"",""),B213&amp;""),IFERROR(CHALLAN!$F$1:$F$16071+0,0))</f>
        <v>50</v>
      </c>
    </row>
    <row r="214" spans="1:4" x14ac:dyDescent="0.25">
      <c r="A214" t="s">
        <v>623</v>
      </c>
      <c r="B214" t="s">
        <v>547</v>
      </c>
      <c r="C214" s="1419" cm="1">
        <f t="array" ref="C214">SUMPRODUCT(--EXACT(CHALLAN!$B$1:$B$16071&amp;"",A214&amp;""),--EXACT(IFERROR(CHALLAN!$C$1:$C$16071&amp;"",""),B214&amp;""),IFERROR(CHALLAN!$D$1:$D$16071*CHALLAN!$E$1:$E$16071,0))</f>
        <v>0</v>
      </c>
      <c r="D214" s="1419" cm="1">
        <f t="array" ref="D214">SUMPRODUCT(--EXACT(CHALLAN!$B$1:$B$16071&amp;"",A214&amp;""),--EXACT(IFERROR(CHALLAN!$C$1:$C$16071&amp;"",""),B214&amp;""),IFERROR(CHALLAN!$F$1:$F$16071+0,0))</f>
        <v>30</v>
      </c>
    </row>
    <row r="215" spans="1:4" x14ac:dyDescent="0.25">
      <c r="A215" t="s">
        <v>656</v>
      </c>
      <c r="B215" t="s">
        <v>423</v>
      </c>
      <c r="C215" s="1419" cm="1">
        <f t="array" ref="C215">SUMPRODUCT(--EXACT(CHALLAN!$B$1:$B$16071&amp;"",A215&amp;""),--EXACT(IFERROR(CHALLAN!$C$1:$C$16071&amp;"",""),B215&amp;""),IFERROR(CHALLAN!$D$1:$D$16071*CHALLAN!$E$1:$E$16071,0))</f>
        <v>4</v>
      </c>
      <c r="D215" s="1419" cm="1">
        <f t="array" ref="D215">SUMPRODUCT(--EXACT(CHALLAN!$B$1:$B$16071&amp;"",A215&amp;""),--EXACT(IFERROR(CHALLAN!$C$1:$C$16071&amp;"",""),B215&amp;""),IFERROR(CHALLAN!$F$1:$F$16071+0,0))</f>
        <v>4</v>
      </c>
    </row>
    <row r="216" spans="1:4" x14ac:dyDescent="0.25">
      <c r="A216" t="s">
        <v>656</v>
      </c>
      <c r="B216" t="s">
        <v>360</v>
      </c>
      <c r="C216" s="1419" cm="1">
        <f t="array" ref="C216">SUMPRODUCT(--EXACT(CHALLAN!$B$1:$B$16071&amp;"",A216&amp;""),--EXACT(IFERROR(CHALLAN!$C$1:$C$16071&amp;"",""),B216&amp;""),IFERROR(CHALLAN!$D$1:$D$16071*CHALLAN!$E$1:$E$16071,0))</f>
        <v>20</v>
      </c>
      <c r="D216" s="1419" cm="1">
        <f t="array" ref="D216">SUMPRODUCT(--EXACT(CHALLAN!$B$1:$B$16071&amp;"",A216&amp;""),--EXACT(IFERROR(CHALLAN!$C$1:$C$16071&amp;"",""),B216&amp;""),IFERROR(CHALLAN!$F$1:$F$16071+0,0))</f>
        <v>20</v>
      </c>
    </row>
    <row r="217" spans="1:4" x14ac:dyDescent="0.25">
      <c r="A217" t="s">
        <v>656</v>
      </c>
      <c r="B217" t="s">
        <v>657</v>
      </c>
      <c r="C217" s="1419" cm="1">
        <f t="array" ref="C217">SUMPRODUCT(--EXACT(CHALLAN!$B$1:$B$16071&amp;"",A217&amp;""),--EXACT(IFERROR(CHALLAN!$C$1:$C$16071&amp;"",""),B217&amp;""),IFERROR(CHALLAN!$D$1:$D$16071*CHALLAN!$E$1:$E$16071,0))</f>
        <v>126</v>
      </c>
      <c r="D217" s="1419" cm="1">
        <f t="array" ref="D217">SUMPRODUCT(--EXACT(CHALLAN!$B$1:$B$16071&amp;"",A217&amp;""),--EXACT(IFERROR(CHALLAN!$C$1:$C$16071&amp;"",""),B217&amp;""),IFERROR(CHALLAN!$F$1:$F$16071+0,0))</f>
        <v>90</v>
      </c>
    </row>
    <row r="218" spans="1:4" x14ac:dyDescent="0.25">
      <c r="A218" t="s">
        <v>2083</v>
      </c>
      <c r="B218" t="s">
        <v>2084</v>
      </c>
      <c r="C218" s="1419" cm="1">
        <f t="array" ref="C218">SUMPRODUCT(--EXACT(CHALLAN!$B$1:$B$16071&amp;"",A218&amp;""),--EXACT(IFERROR(CHALLAN!$C$1:$C$16071&amp;"",""),B218&amp;""),IFERROR(CHALLAN!$D$1:$D$16071*CHALLAN!$E$1:$E$16071,0))</f>
        <v>24</v>
      </c>
      <c r="D218" s="1419" cm="1">
        <f t="array" ref="D218">SUMPRODUCT(--EXACT(CHALLAN!$B$1:$B$16071&amp;"",A218&amp;""),--EXACT(IFERROR(CHALLAN!$C$1:$C$16071&amp;"",""),B218&amp;""),IFERROR(CHALLAN!$F$1:$F$16071+0,0))</f>
        <v>24</v>
      </c>
    </row>
    <row r="219" spans="1:4" x14ac:dyDescent="0.25">
      <c r="A219" t="s">
        <v>1059</v>
      </c>
      <c r="C219" s="1419" cm="1">
        <f t="array" ref="C219">SUMPRODUCT(--EXACT(CHALLAN!$B$1:$B$16071&amp;"",A219&amp;""),--EXACT(IFERROR(CHALLAN!$C$1:$C$16071&amp;"",""),B219&amp;""),IFERROR(CHALLAN!$D$1:$D$16071*CHALLAN!$E$1:$E$16071,0))</f>
        <v>140</v>
      </c>
      <c r="D219" s="1419" cm="1">
        <f t="array" ref="D219">SUMPRODUCT(--EXACT(CHALLAN!$B$1:$B$16071&amp;"",A219&amp;""),--EXACT(IFERROR(CHALLAN!$C$1:$C$16071&amp;"",""),B219&amp;""),IFERROR(CHALLAN!$F$1:$F$16071+0,0))</f>
        <v>139.9999</v>
      </c>
    </row>
    <row r="220" spans="1:4" x14ac:dyDescent="0.25">
      <c r="A220" t="s">
        <v>565</v>
      </c>
      <c r="B220" t="s">
        <v>566</v>
      </c>
      <c r="C220" s="1419" cm="1">
        <f t="array" ref="C220">SUMPRODUCT(--EXACT(CHALLAN!$B$1:$B$16071&amp;"",A220&amp;""),--EXACT(IFERROR(CHALLAN!$C$1:$C$16071&amp;"",""),B220&amp;""),IFERROR(CHALLAN!$D$1:$D$16071*CHALLAN!$E$1:$E$16071,0))</f>
        <v>140</v>
      </c>
      <c r="D220" s="1419" cm="1">
        <f t="array" ref="D220">SUMPRODUCT(--EXACT(CHALLAN!$B$1:$B$16071&amp;"",A220&amp;""),--EXACT(IFERROR(CHALLAN!$C$1:$C$16071&amp;"",""),B220&amp;""),IFERROR(CHALLAN!$F$1:$F$16071+0,0))</f>
        <v>140</v>
      </c>
    </row>
    <row r="221" spans="1:4" x14ac:dyDescent="0.25">
      <c r="A221" t="s">
        <v>1869</v>
      </c>
      <c r="C221" s="1419" cm="1">
        <f t="array" ref="C221">SUMPRODUCT(--EXACT(CHALLAN!$B$1:$B$16071&amp;"",A221&amp;""),--EXACT(IFERROR(CHALLAN!$C$1:$C$16071&amp;"",""),B221&amp;""),IFERROR(CHALLAN!$D$1:$D$16071*CHALLAN!$E$1:$E$16071,0))</f>
        <v>9</v>
      </c>
      <c r="D221" s="1419" cm="1">
        <f t="array" ref="D221">SUMPRODUCT(--EXACT(CHALLAN!$B$1:$B$16071&amp;"",A221&amp;""),--EXACT(IFERROR(CHALLAN!$C$1:$C$16071&amp;"",""),B221&amp;""),IFERROR(CHALLAN!$F$1:$F$16071+0,0))</f>
        <v>9</v>
      </c>
    </row>
    <row r="222" spans="1:4" x14ac:dyDescent="0.25">
      <c r="A222" t="s">
        <v>553</v>
      </c>
      <c r="C222" s="1419" cm="1">
        <f t="array" ref="C222">SUMPRODUCT(--EXACT(CHALLAN!$B$1:$B$16071&amp;"",A222&amp;""),--EXACT(IFERROR(CHALLAN!$C$1:$C$16071&amp;"",""),B222&amp;""),IFERROR(CHALLAN!$D$1:$D$16071*CHALLAN!$E$1:$E$16071,0))</f>
        <v>125</v>
      </c>
      <c r="D222" s="1419" cm="1">
        <f t="array" ref="D222">SUMPRODUCT(--EXACT(CHALLAN!$B$1:$B$16071&amp;"",A222&amp;""),--EXACT(IFERROR(CHALLAN!$C$1:$C$16071&amp;"",""),B222&amp;""),IFERROR(CHALLAN!$F$1:$F$16071+0,0))</f>
        <v>125</v>
      </c>
    </row>
    <row r="223" spans="1:4" x14ac:dyDescent="0.25">
      <c r="A223" t="s">
        <v>552</v>
      </c>
      <c r="C223" s="1419" cm="1">
        <f t="array" ref="C223">SUMPRODUCT(--EXACT(CHALLAN!$B$1:$B$16071&amp;"",A223&amp;""),--EXACT(IFERROR(CHALLAN!$C$1:$C$16071&amp;"",""),B223&amp;""),IFERROR(CHALLAN!$D$1:$D$16071*CHALLAN!$E$1:$E$16071,0))</f>
        <v>358</v>
      </c>
      <c r="D223" s="1419" cm="1">
        <f t="array" ref="D223">SUMPRODUCT(--EXACT(CHALLAN!$B$1:$B$16071&amp;"",A223&amp;""),--EXACT(IFERROR(CHALLAN!$C$1:$C$16071&amp;"",""),B223&amp;""),IFERROR(CHALLAN!$F$1:$F$16071+0,0))</f>
        <v>358</v>
      </c>
    </row>
    <row r="224" spans="1:4" x14ac:dyDescent="0.25">
      <c r="A224" t="s">
        <v>1799</v>
      </c>
      <c r="B224" t="s">
        <v>361</v>
      </c>
      <c r="C224" s="1419" cm="1">
        <f t="array" ref="C224">SUMPRODUCT(--EXACT(CHALLAN!$B$1:$B$16071&amp;"",A224&amp;""),--EXACT(IFERROR(CHALLAN!$C$1:$C$16071&amp;"",""),B224&amp;""),IFERROR(CHALLAN!$D$1:$D$16071*CHALLAN!$E$1:$E$16071,0))</f>
        <v>15</v>
      </c>
      <c r="D224" s="1419" cm="1">
        <f t="array" ref="D224">SUMPRODUCT(--EXACT(CHALLAN!$B$1:$B$16071&amp;"",A224&amp;""),--EXACT(IFERROR(CHALLAN!$C$1:$C$16071&amp;"",""),B224&amp;""),IFERROR(CHALLAN!$F$1:$F$16071+0,0))</f>
        <v>15</v>
      </c>
    </row>
    <row r="225" spans="1:4" x14ac:dyDescent="0.25">
      <c r="A225" t="s">
        <v>322</v>
      </c>
      <c r="B225" t="s">
        <v>512</v>
      </c>
      <c r="C225" s="1419" cm="1">
        <f t="array" ref="C225">SUMPRODUCT(--EXACT(CHALLAN!$B$1:$B$16071&amp;"",A225&amp;""),--EXACT(IFERROR(CHALLAN!$C$1:$C$16071&amp;"",""),B225&amp;""),IFERROR(CHALLAN!$D$1:$D$16071*CHALLAN!$E$1:$E$16071,0))</f>
        <v>580</v>
      </c>
      <c r="D225" s="1419" cm="1">
        <f t="array" ref="D225">SUMPRODUCT(--EXACT(CHALLAN!$B$1:$B$16071&amp;"",A225&amp;""),--EXACT(IFERROR(CHALLAN!$C$1:$C$16071&amp;"",""),B225&amp;""),IFERROR(CHALLAN!$F$1:$F$16071+0,0))</f>
        <v>680</v>
      </c>
    </row>
    <row r="226" spans="1:4" x14ac:dyDescent="0.25">
      <c r="A226" t="s">
        <v>322</v>
      </c>
      <c r="B226" t="s">
        <v>424</v>
      </c>
      <c r="C226" s="1419" cm="1">
        <f t="array" ref="C226">SUMPRODUCT(--EXACT(CHALLAN!$B$1:$B$16071&amp;"",A226&amp;""),--EXACT(IFERROR(CHALLAN!$C$1:$C$16071&amp;"",""),B226&amp;""),IFERROR(CHALLAN!$D$1:$D$16071*CHALLAN!$E$1:$E$16071,0))</f>
        <v>60</v>
      </c>
      <c r="D226" s="1419" cm="1">
        <f t="array" ref="D226">SUMPRODUCT(--EXACT(CHALLAN!$B$1:$B$16071&amp;"",A226&amp;""),--EXACT(IFERROR(CHALLAN!$C$1:$C$16071&amp;"",""),B226&amp;""),IFERROR(CHALLAN!$F$1:$F$16071+0,0))</f>
        <v>36</v>
      </c>
    </row>
    <row r="227" spans="1:4" x14ac:dyDescent="0.25">
      <c r="A227" t="s">
        <v>322</v>
      </c>
      <c r="B227" t="s">
        <v>1494</v>
      </c>
      <c r="C227" s="1419" cm="1">
        <f t="array" ref="C227">SUMPRODUCT(--EXACT(CHALLAN!$B$1:$B$16071&amp;"",A227&amp;""),--EXACT(IFERROR(CHALLAN!$C$1:$C$16071&amp;"",""),B227&amp;""),IFERROR(CHALLAN!$D$1:$D$16071*CHALLAN!$E$1:$E$16071,0))</f>
        <v>6</v>
      </c>
      <c r="D227" s="1419" cm="1">
        <f t="array" ref="D227">SUMPRODUCT(--EXACT(CHALLAN!$B$1:$B$16071&amp;"",A227&amp;""),--EXACT(IFERROR(CHALLAN!$C$1:$C$16071&amp;"",""),B227&amp;""),IFERROR(CHALLAN!$F$1:$F$16071+0,0))</f>
        <v>6</v>
      </c>
    </row>
    <row r="228" spans="1:4" x14ac:dyDescent="0.25">
      <c r="A228" t="s">
        <v>322</v>
      </c>
      <c r="B228" t="s">
        <v>361</v>
      </c>
      <c r="C228" s="1419" cm="1">
        <f t="array" ref="C228">SUMPRODUCT(--EXACT(CHALLAN!$B$1:$B$16071&amp;"",A228&amp;""),--EXACT(IFERROR(CHALLAN!$C$1:$C$16071&amp;"",""),B228&amp;""),IFERROR(CHALLAN!$D$1:$D$16071*CHALLAN!$E$1:$E$16071,0))</f>
        <v>70</v>
      </c>
      <c r="D228" s="1419" cm="1">
        <f t="array" ref="D228">SUMPRODUCT(--EXACT(CHALLAN!$B$1:$B$16071&amp;"",A228&amp;""),--EXACT(IFERROR(CHALLAN!$C$1:$C$16071&amp;"",""),B228&amp;""),IFERROR(CHALLAN!$F$1:$F$16071+0,0))</f>
        <v>70</v>
      </c>
    </row>
    <row r="229" spans="1:4" x14ac:dyDescent="0.25">
      <c r="A229" t="s">
        <v>2136</v>
      </c>
      <c r="B229" t="s">
        <v>424</v>
      </c>
      <c r="C229" s="1419" cm="1">
        <f t="array" ref="C229">SUMPRODUCT(--EXACT(CHALLAN!$B$1:$B$16071&amp;"",A229&amp;""),--EXACT(IFERROR(CHALLAN!$C$1:$C$16071&amp;"",""),B229&amp;""),IFERROR(CHALLAN!$D$1:$D$16071*CHALLAN!$E$1:$E$16071,0))</f>
        <v>24</v>
      </c>
      <c r="D229" s="1419" cm="1">
        <f t="array" ref="D229">SUMPRODUCT(--EXACT(CHALLAN!$B$1:$B$16071&amp;"",A229&amp;""),--EXACT(IFERROR(CHALLAN!$C$1:$C$16071&amp;"",""),B229&amp;""),IFERROR(CHALLAN!$F$1:$F$16071+0,0))</f>
        <v>24</v>
      </c>
    </row>
    <row r="230" spans="1:4" x14ac:dyDescent="0.25">
      <c r="A230" t="s">
        <v>138</v>
      </c>
      <c r="B230" t="s">
        <v>361</v>
      </c>
      <c r="C230" s="1419" cm="1">
        <f t="array" ref="C230">SUMPRODUCT(--EXACT(CHALLAN!$B$1:$B$16071&amp;"",A230&amp;""),--EXACT(IFERROR(CHALLAN!$C$1:$C$16071&amp;"",""),B230&amp;""),IFERROR(CHALLAN!$D$1:$D$16071*CHALLAN!$E$1:$E$16071,0))</f>
        <v>35</v>
      </c>
      <c r="D230" s="1419" cm="1">
        <f t="array" ref="D230">SUMPRODUCT(--EXACT(CHALLAN!$B$1:$B$16071&amp;"",A230&amp;""),--EXACT(IFERROR(CHALLAN!$C$1:$C$16071&amp;"",""),B230&amp;""),IFERROR(CHALLAN!$F$1:$F$16071+0,0))</f>
        <v>0</v>
      </c>
    </row>
    <row r="231" spans="1:4" x14ac:dyDescent="0.25">
      <c r="A231" t="s">
        <v>2360</v>
      </c>
      <c r="B231" t="s">
        <v>107</v>
      </c>
      <c r="C231" s="1419" cm="1">
        <f t="array" ref="C231">SUMPRODUCT(--EXACT(CHALLAN!$B$1:$B$16071&amp;"",A231&amp;""),--EXACT(IFERROR(CHALLAN!$C$1:$C$16071&amp;"",""),B231&amp;""),IFERROR(CHALLAN!$D$1:$D$16071*CHALLAN!$E$1:$E$16071,0))</f>
        <v>100</v>
      </c>
      <c r="D231" s="1419" cm="1">
        <f t="array" ref="D231">SUMPRODUCT(--EXACT(CHALLAN!$B$1:$B$16071&amp;"",A231&amp;""),--EXACT(IFERROR(CHALLAN!$C$1:$C$16071&amp;"",""),B231&amp;""),IFERROR(CHALLAN!$F$1:$F$16071+0,0))</f>
        <v>0</v>
      </c>
    </row>
    <row r="232" spans="1:4" x14ac:dyDescent="0.25">
      <c r="A232" t="s">
        <v>2115</v>
      </c>
      <c r="B232" t="s">
        <v>2116</v>
      </c>
      <c r="C232" s="1419" cm="1">
        <f t="array" ref="C232">SUMPRODUCT(--EXACT(CHALLAN!$B$1:$B$16071&amp;"",A232&amp;""),--EXACT(IFERROR(CHALLAN!$C$1:$C$16071&amp;"",""),B232&amp;""),IFERROR(CHALLAN!$D$1:$D$16071*CHALLAN!$E$1:$E$16071,0))</f>
        <v>0</v>
      </c>
      <c r="D232" s="1419" cm="1">
        <f t="array" ref="D232">SUMPRODUCT(--EXACT(CHALLAN!$B$1:$B$16071&amp;"",A232&amp;""),--EXACT(IFERROR(CHALLAN!$C$1:$C$16071&amp;"",""),B232&amp;""),IFERROR(CHALLAN!$F$1:$F$16071+0,0))</f>
        <v>0</v>
      </c>
    </row>
    <row r="233" spans="1:4" x14ac:dyDescent="0.25">
      <c r="A233" t="s">
        <v>1820</v>
      </c>
      <c r="B233" t="s">
        <v>486</v>
      </c>
      <c r="C233" s="1419" cm="1">
        <f t="array" ref="C233">SUMPRODUCT(--EXACT(CHALLAN!$B$1:$B$16071&amp;"",A233&amp;""),--EXACT(IFERROR(CHALLAN!$C$1:$C$16071&amp;"",""),B233&amp;""),IFERROR(CHALLAN!$D$1:$D$16071*CHALLAN!$E$1:$E$16071,0))</f>
        <v>100</v>
      </c>
      <c r="D233" s="1419" cm="1">
        <f t="array" ref="D233">SUMPRODUCT(--EXACT(CHALLAN!$B$1:$B$16071&amp;"",A233&amp;""),--EXACT(IFERROR(CHALLAN!$C$1:$C$16071&amp;"",""),B233&amp;""),IFERROR(CHALLAN!$F$1:$F$16071+0,0))</f>
        <v>100</v>
      </c>
    </row>
    <row r="234" spans="1:4" x14ac:dyDescent="0.25">
      <c r="A234" t="s">
        <v>1566</v>
      </c>
      <c r="B234" t="s">
        <v>1567</v>
      </c>
      <c r="C234" s="1419" cm="1">
        <f t="array" ref="C234">SUMPRODUCT(--EXACT(CHALLAN!$B$1:$B$16071&amp;"",A234&amp;""),--EXACT(IFERROR(CHALLAN!$C$1:$C$16071&amp;"",""),B234&amp;""),IFERROR(CHALLAN!$D$1:$D$16071*CHALLAN!$E$1:$E$16071,0))</f>
        <v>60</v>
      </c>
      <c r="D234" s="1419" cm="1">
        <f t="array" ref="D234">SUMPRODUCT(--EXACT(CHALLAN!$B$1:$B$16071&amp;"",A234&amp;""),--EXACT(IFERROR(CHALLAN!$C$1:$C$16071&amp;"",""),B234&amp;""),IFERROR(CHALLAN!$F$1:$F$16071+0,0))</f>
        <v>60</v>
      </c>
    </row>
    <row r="235" spans="1:4" x14ac:dyDescent="0.25">
      <c r="A235" t="s">
        <v>1828</v>
      </c>
      <c r="B235" t="s">
        <v>486</v>
      </c>
      <c r="C235" s="1419" cm="1">
        <f t="array" ref="C235">SUMPRODUCT(--EXACT(CHALLAN!$B$1:$B$16071&amp;"",A235&amp;""),--EXACT(IFERROR(CHALLAN!$C$1:$C$16071&amp;"",""),B235&amp;""),IFERROR(CHALLAN!$D$1:$D$16071*CHALLAN!$E$1:$E$16071,0))</f>
        <v>60</v>
      </c>
      <c r="D235" s="1419" cm="1">
        <f t="array" ref="D235">SUMPRODUCT(--EXACT(CHALLAN!$B$1:$B$16071&amp;"",A235&amp;""),--EXACT(IFERROR(CHALLAN!$C$1:$C$16071&amp;"",""),B235&amp;""),IFERROR(CHALLAN!$F$1:$F$16071+0,0))</f>
        <v>60</v>
      </c>
    </row>
    <row r="236" spans="1:4" x14ac:dyDescent="0.25">
      <c r="A236" t="s">
        <v>221</v>
      </c>
      <c r="B236" t="s">
        <v>423</v>
      </c>
      <c r="C236" s="1419" cm="1">
        <f t="array" ref="C236">SUMPRODUCT(--EXACT(CHALLAN!$B$1:$B$16071&amp;"",A236&amp;""),--EXACT(IFERROR(CHALLAN!$C$1:$C$16071&amp;"",""),B236&amp;""),IFERROR(CHALLAN!$D$1:$D$16071*CHALLAN!$E$1:$E$16071,0))</f>
        <v>24</v>
      </c>
      <c r="D236" s="1419" cm="1">
        <f t="array" ref="D236">SUMPRODUCT(--EXACT(CHALLAN!$B$1:$B$16071&amp;"",A236&amp;""),--EXACT(IFERROR(CHALLAN!$C$1:$C$16071&amp;"",""),B236&amp;""),IFERROR(CHALLAN!$F$1:$F$16071+0,0))</f>
        <v>0</v>
      </c>
    </row>
    <row r="237" spans="1:4" x14ac:dyDescent="0.25">
      <c r="A237" t="s">
        <v>722</v>
      </c>
      <c r="B237" t="s">
        <v>723</v>
      </c>
      <c r="C237" s="1419" cm="1">
        <f t="array" ref="C237">SUMPRODUCT(--EXACT(CHALLAN!$B$1:$B$16071&amp;"",A237&amp;""),--EXACT(IFERROR(CHALLAN!$C$1:$C$16071&amp;"",""),B237&amp;""),IFERROR(CHALLAN!$D$1:$D$16071*CHALLAN!$E$1:$E$16071,0))</f>
        <v>24</v>
      </c>
      <c r="D237" s="1419" cm="1">
        <f t="array" ref="D237">SUMPRODUCT(--EXACT(CHALLAN!$B$1:$B$16071&amp;"",A237&amp;""),--EXACT(IFERROR(CHALLAN!$C$1:$C$16071&amp;"",""),B237&amp;""),IFERROR(CHALLAN!$F$1:$F$16071+0,0))</f>
        <v>24</v>
      </c>
    </row>
    <row r="238" spans="1:4" x14ac:dyDescent="0.25">
      <c r="A238" t="s">
        <v>614</v>
      </c>
      <c r="B238" t="s">
        <v>425</v>
      </c>
      <c r="C238" s="1419" cm="1">
        <f t="array" ref="C238">SUMPRODUCT(--EXACT(CHALLAN!$B$1:$B$16071&amp;"",A238&amp;""),--EXACT(IFERROR(CHALLAN!$C$1:$C$16071&amp;"",""),B238&amp;""),IFERROR(CHALLAN!$D$1:$D$16071*CHALLAN!$E$1:$E$16071,0))</f>
        <v>12</v>
      </c>
      <c r="D238" s="1419" cm="1">
        <f t="array" ref="D238">SUMPRODUCT(--EXACT(CHALLAN!$B$1:$B$16071&amp;"",A238&amp;""),--EXACT(IFERROR(CHALLAN!$C$1:$C$16071&amp;"",""),B238&amp;""),IFERROR(CHALLAN!$F$1:$F$16071+0,0))</f>
        <v>12</v>
      </c>
    </row>
    <row r="239" spans="1:4" x14ac:dyDescent="0.25">
      <c r="A239" t="s">
        <v>139</v>
      </c>
      <c r="B239" t="s">
        <v>487</v>
      </c>
      <c r="C239" s="1419" cm="1">
        <f t="array" ref="C239">SUMPRODUCT(--EXACT(CHALLAN!$B$1:$B$16071&amp;"",A239&amp;""),--EXACT(IFERROR(CHALLAN!$C$1:$C$16071&amp;"",""),B239&amp;""),IFERROR(CHALLAN!$D$1:$D$16071*CHALLAN!$E$1:$E$16071,0))</f>
        <v>20</v>
      </c>
      <c r="D239" s="1419" cm="1">
        <f t="array" ref="D239">SUMPRODUCT(--EXACT(CHALLAN!$B$1:$B$16071&amp;"",A239&amp;""),--EXACT(IFERROR(CHALLAN!$C$1:$C$16071&amp;"",""),B239&amp;""),IFERROR(CHALLAN!$F$1:$F$16071+0,0))</f>
        <v>20</v>
      </c>
    </row>
    <row r="240" spans="1:4" x14ac:dyDescent="0.25">
      <c r="A240" t="s">
        <v>81</v>
      </c>
      <c r="C240" s="1419" cm="1">
        <f t="array" ref="C240">SUMPRODUCT(--EXACT(CHALLAN!$B$1:$B$16071&amp;"",A240&amp;""),--EXACT(IFERROR(CHALLAN!$C$1:$C$16071&amp;"",""),B240&amp;""),IFERROR(CHALLAN!$D$1:$D$16071*CHALLAN!$E$1:$E$16071,0))</f>
        <v>1</v>
      </c>
      <c r="D240" s="1419" cm="1">
        <f t="array" ref="D240">SUMPRODUCT(--EXACT(CHALLAN!$B$1:$B$16071&amp;"",A240&amp;""),--EXACT(IFERROR(CHALLAN!$C$1:$C$16071&amp;"",""),B240&amp;""),IFERROR(CHALLAN!$F$1:$F$16071+0,0))</f>
        <v>1</v>
      </c>
    </row>
    <row r="241" spans="1:4" x14ac:dyDescent="0.25">
      <c r="A241" t="s">
        <v>81</v>
      </c>
      <c r="B241" t="s">
        <v>1906</v>
      </c>
      <c r="C241" s="1419" cm="1">
        <f t="array" ref="C241">SUMPRODUCT(--EXACT(CHALLAN!$B$1:$B$16071&amp;"",A241&amp;""),--EXACT(IFERROR(CHALLAN!$C$1:$C$16071&amp;"",""),B241&amp;""),IFERROR(CHALLAN!$D$1:$D$16071*CHALLAN!$E$1:$E$16071,0))</f>
        <v>24</v>
      </c>
      <c r="D241" s="1419" cm="1">
        <f t="array" ref="D241">SUMPRODUCT(--EXACT(CHALLAN!$B$1:$B$16071&amp;"",A241&amp;""),--EXACT(IFERROR(CHALLAN!$C$1:$C$16071&amp;"",""),B241&amp;""),IFERROR(CHALLAN!$F$1:$F$16071+0,0))</f>
        <v>24</v>
      </c>
    </row>
    <row r="242" spans="1:4" x14ac:dyDescent="0.25">
      <c r="A242" t="s">
        <v>81</v>
      </c>
      <c r="B242" t="s">
        <v>82</v>
      </c>
      <c r="C242" s="1419" cm="1">
        <f t="array" ref="C242">SUMPRODUCT(--EXACT(CHALLAN!$B$1:$B$16071&amp;"",A242&amp;""),--EXACT(IFERROR(CHALLAN!$C$1:$C$16071&amp;"",""),B242&amp;""),IFERROR(CHALLAN!$D$1:$D$16071*CHALLAN!$E$1:$E$16071,0))</f>
        <v>1</v>
      </c>
      <c r="D242" s="1419" cm="1">
        <f t="array" ref="D242">SUMPRODUCT(--EXACT(CHALLAN!$B$1:$B$16071&amp;"",A242&amp;""),--EXACT(IFERROR(CHALLAN!$C$1:$C$16071&amp;"",""),B242&amp;""),IFERROR(CHALLAN!$F$1:$F$16071+0,0))</f>
        <v>1</v>
      </c>
    </row>
    <row r="243" spans="1:4" x14ac:dyDescent="0.25">
      <c r="A243" t="s">
        <v>81</v>
      </c>
      <c r="B243" t="s">
        <v>946</v>
      </c>
      <c r="C243" s="1419" cm="1">
        <f t="array" ref="C243">SUMPRODUCT(--EXACT(CHALLAN!$B$1:$B$16071&amp;"",A243&amp;""),--EXACT(IFERROR(CHALLAN!$C$1:$C$16071&amp;"",""),B243&amp;""),IFERROR(CHALLAN!$D$1:$D$16071*CHALLAN!$E$1:$E$16071,0))</f>
        <v>204</v>
      </c>
      <c r="D243" s="1419" cm="1">
        <f t="array" ref="D243">SUMPRODUCT(--EXACT(CHALLAN!$B$1:$B$16071&amp;"",A243&amp;""),--EXACT(IFERROR(CHALLAN!$C$1:$C$16071&amp;"",""),B243&amp;""),IFERROR(CHALLAN!$F$1:$F$16071+0,0))</f>
        <v>175</v>
      </c>
    </row>
    <row r="244" spans="1:4" x14ac:dyDescent="0.25">
      <c r="A244" t="s">
        <v>1420</v>
      </c>
      <c r="B244" t="s">
        <v>1207</v>
      </c>
      <c r="C244" s="1419" cm="1">
        <f t="array" ref="C244">SUMPRODUCT(--EXACT(CHALLAN!$B$1:$B$16071&amp;"",A244&amp;""),--EXACT(IFERROR(CHALLAN!$C$1:$C$16071&amp;"",""),B244&amp;""),IFERROR(CHALLAN!$D$1:$D$16071*CHALLAN!$E$1:$E$16071,0))</f>
        <v>0</v>
      </c>
      <c r="D244" s="1419" cm="1">
        <f t="array" ref="D244">SUMPRODUCT(--EXACT(CHALLAN!$B$1:$B$16071&amp;"",A244&amp;""),--EXACT(IFERROR(CHALLAN!$C$1:$C$16071&amp;"",""),B244&amp;""),IFERROR(CHALLAN!$F$1:$F$16071+0,0))</f>
        <v>59</v>
      </c>
    </row>
    <row r="245" spans="1:4" x14ac:dyDescent="0.25">
      <c r="A245" t="s">
        <v>1726</v>
      </c>
      <c r="B245" t="s">
        <v>993</v>
      </c>
      <c r="C245" s="1419" cm="1">
        <f t="array" ref="C245">SUMPRODUCT(--EXACT(CHALLAN!$B$1:$B$16071&amp;"",A245&amp;""),--EXACT(IFERROR(CHALLAN!$C$1:$C$16071&amp;"",""),B245&amp;""),IFERROR(CHALLAN!$D$1:$D$16071*CHALLAN!$E$1:$E$16071,0))</f>
        <v>120</v>
      </c>
      <c r="D245" s="1419" cm="1">
        <f t="array" ref="D245">SUMPRODUCT(--EXACT(CHALLAN!$B$1:$B$16071&amp;"",A245&amp;""),--EXACT(IFERROR(CHALLAN!$C$1:$C$16071&amp;"",""),B245&amp;""),IFERROR(CHALLAN!$F$1:$F$16071+0,0))</f>
        <v>120</v>
      </c>
    </row>
    <row r="246" spans="1:4" x14ac:dyDescent="0.25">
      <c r="A246" t="s">
        <v>1160</v>
      </c>
      <c r="B246" t="s">
        <v>547</v>
      </c>
      <c r="C246" s="1419" cm="1">
        <f t="array" ref="C246">SUMPRODUCT(--EXACT(CHALLAN!$B$1:$B$16071&amp;"",A246&amp;""),--EXACT(IFERROR(CHALLAN!$C$1:$C$16071&amp;"",""),B246&amp;""),IFERROR(CHALLAN!$D$1:$D$16071*CHALLAN!$E$1:$E$16071,0))</f>
        <v>50</v>
      </c>
      <c r="D246" s="1419" cm="1">
        <f t="array" ref="D246">SUMPRODUCT(--EXACT(CHALLAN!$B$1:$B$16071&amp;"",A246&amp;""),--EXACT(IFERROR(CHALLAN!$C$1:$C$16071&amp;"",""),B246&amp;""),IFERROR(CHALLAN!$F$1:$F$16071+0,0))</f>
        <v>25</v>
      </c>
    </row>
    <row r="247" spans="1:4" x14ac:dyDescent="0.25">
      <c r="A247" t="s">
        <v>1163</v>
      </c>
      <c r="B247" t="s">
        <v>547</v>
      </c>
      <c r="C247" s="1419" cm="1">
        <f t="array" ref="C247">SUMPRODUCT(--EXACT(CHALLAN!$B$1:$B$16071&amp;"",A247&amp;""),--EXACT(IFERROR(CHALLAN!$C$1:$C$16071&amp;"",""),B247&amp;""),IFERROR(CHALLAN!$D$1:$D$16071*CHALLAN!$E$1:$E$16071,0))</f>
        <v>0</v>
      </c>
      <c r="D247" s="1419" cm="1">
        <f t="array" ref="D247">SUMPRODUCT(--EXACT(CHALLAN!$B$1:$B$16071&amp;"",A247&amp;""),--EXACT(IFERROR(CHALLAN!$C$1:$C$16071&amp;"",""),B247&amp;""),IFERROR(CHALLAN!$F$1:$F$16071+0,0))</f>
        <v>25</v>
      </c>
    </row>
    <row r="248" spans="1:4" x14ac:dyDescent="0.25">
      <c r="A248" t="s">
        <v>883</v>
      </c>
      <c r="B248" t="s">
        <v>547</v>
      </c>
      <c r="C248" s="1419" cm="1">
        <f t="array" ref="C248">SUMPRODUCT(--EXACT(CHALLAN!$B$1:$B$16071&amp;"",A248&amp;""),--EXACT(IFERROR(CHALLAN!$C$1:$C$16071&amp;"",""),B248&amp;""),IFERROR(CHALLAN!$D$1:$D$16071*CHALLAN!$E$1:$E$16071,0))</f>
        <v>50</v>
      </c>
      <c r="D248" s="1419" cm="1">
        <f t="array" ref="D248">SUMPRODUCT(--EXACT(CHALLAN!$B$1:$B$16071&amp;"",A248&amp;""),--EXACT(IFERROR(CHALLAN!$C$1:$C$16071&amp;"",""),B248&amp;""),IFERROR(CHALLAN!$F$1:$F$16071+0,0))</f>
        <v>50</v>
      </c>
    </row>
    <row r="249" spans="1:4" x14ac:dyDescent="0.25">
      <c r="A249" t="s">
        <v>2017</v>
      </c>
      <c r="C249" s="1419" cm="1">
        <f t="array" ref="C249">SUMPRODUCT(--EXACT(CHALLAN!$B$1:$B$16071&amp;"",A249&amp;""),--EXACT(IFERROR(CHALLAN!$C$1:$C$16071&amp;"",""),B249&amp;""),IFERROR(CHALLAN!$D$1:$D$16071*CHALLAN!$E$1:$E$16071,0))</f>
        <v>1</v>
      </c>
      <c r="D249" s="1419" cm="1">
        <f t="array" ref="D249">SUMPRODUCT(--EXACT(CHALLAN!$B$1:$B$16071&amp;"",A249&amp;""),--EXACT(IFERROR(CHALLAN!$C$1:$C$16071&amp;"",""),B249&amp;""),IFERROR(CHALLAN!$F$1:$F$16071+0,0))</f>
        <v>1</v>
      </c>
    </row>
    <row r="250" spans="1:4" x14ac:dyDescent="0.25">
      <c r="A250" t="s">
        <v>522</v>
      </c>
      <c r="B250" t="s">
        <v>882</v>
      </c>
      <c r="C250" s="1419" cm="1">
        <f t="array" ref="C250">SUMPRODUCT(--EXACT(CHALLAN!$B$1:$B$16071&amp;"",A250&amp;""),--EXACT(IFERROR(CHALLAN!$C$1:$C$16071&amp;"",""),B250&amp;""),IFERROR(CHALLAN!$D$1:$D$16071*CHALLAN!$E$1:$E$16071,0))</f>
        <v>1032</v>
      </c>
      <c r="D250" s="1419" cm="1">
        <f t="array" ref="D250">SUMPRODUCT(--EXACT(CHALLAN!$B$1:$B$16071&amp;"",A250&amp;""),--EXACT(IFERROR(CHALLAN!$C$1:$C$16071&amp;"",""),B250&amp;""),IFERROR(CHALLAN!$F$1:$F$16071+0,0))</f>
        <v>1032</v>
      </c>
    </row>
    <row r="251" spans="1:4" x14ac:dyDescent="0.25">
      <c r="A251" t="s">
        <v>2363</v>
      </c>
      <c r="B251" t="s">
        <v>993</v>
      </c>
      <c r="C251" s="1419" cm="1">
        <f t="array" ref="C251">SUMPRODUCT(--EXACT(CHALLAN!$B$1:$B$16071&amp;"",A251&amp;""),--EXACT(IFERROR(CHALLAN!$C$1:$C$16071&amp;"",""),B251&amp;""),IFERROR(CHALLAN!$D$1:$D$16071*CHALLAN!$E$1:$E$16071,0))</f>
        <v>126</v>
      </c>
      <c r="D251" s="1419" cm="1">
        <f t="array" ref="D251">SUMPRODUCT(--EXACT(CHALLAN!$B$1:$B$16071&amp;"",A251&amp;""),--EXACT(IFERROR(CHALLAN!$C$1:$C$16071&amp;"",""),B251&amp;""),IFERROR(CHALLAN!$F$1:$F$16071+0,0))</f>
        <v>0</v>
      </c>
    </row>
    <row r="252" spans="1:4" x14ac:dyDescent="0.25">
      <c r="A252" t="s">
        <v>2014</v>
      </c>
      <c r="C252" s="1419" cm="1">
        <f t="array" ref="C252">SUMPRODUCT(--EXACT(CHALLAN!$B$1:$B$16071&amp;"",A252&amp;""),--EXACT(IFERROR(CHALLAN!$C$1:$C$16071&amp;"",""),B252&amp;""),IFERROR(CHALLAN!$D$1:$D$16071*CHALLAN!$E$1:$E$16071,0))</f>
        <v>1</v>
      </c>
      <c r="D252" s="1419" cm="1">
        <f t="array" ref="D252">SUMPRODUCT(--EXACT(CHALLAN!$B$1:$B$16071&amp;"",A252&amp;""),--EXACT(IFERROR(CHALLAN!$C$1:$C$16071&amp;"",""),B252&amp;""),IFERROR(CHALLAN!$F$1:$F$16071+0,0))</f>
        <v>1</v>
      </c>
    </row>
    <row r="253" spans="1:4" x14ac:dyDescent="0.25">
      <c r="A253" t="s">
        <v>1071</v>
      </c>
      <c r="B253" t="s">
        <v>2347</v>
      </c>
      <c r="C253" s="1419" cm="1">
        <f t="array" ref="C253">SUMPRODUCT(--EXACT(CHALLAN!$B$1:$B$16071&amp;"",A253&amp;""),--EXACT(IFERROR(CHALLAN!$C$1:$C$16071&amp;"",""),B253&amp;""),IFERROR(CHALLAN!$D$1:$D$16071*CHALLAN!$E$1:$E$16071,0))</f>
        <v>1</v>
      </c>
      <c r="D253" s="1419" cm="1">
        <f t="array" ref="D253">SUMPRODUCT(--EXACT(CHALLAN!$B$1:$B$16071&amp;"",A253&amp;""),--EXACT(IFERROR(CHALLAN!$C$1:$C$16071&amp;"",""),B253&amp;""),IFERROR(CHALLAN!$F$1:$F$16071+0,0))</f>
        <v>0</v>
      </c>
    </row>
    <row r="254" spans="1:4" x14ac:dyDescent="0.25">
      <c r="A254" t="s">
        <v>2329</v>
      </c>
      <c r="B254" t="s">
        <v>2207</v>
      </c>
      <c r="C254" s="1419" cm="1">
        <f t="array" ref="C254">SUMPRODUCT(--EXACT(CHALLAN!$B$1:$B$16071&amp;"",A254&amp;""),--EXACT(IFERROR(CHALLAN!$C$1:$C$16071&amp;"",""),B254&amp;""),IFERROR(CHALLAN!$D$1:$D$16071*CHALLAN!$E$1:$E$16071,0))</f>
        <v>33</v>
      </c>
      <c r="D254" s="1419" cm="1">
        <f t="array" ref="D254">SUMPRODUCT(--EXACT(CHALLAN!$B$1:$B$16071&amp;"",A254&amp;""),--EXACT(IFERROR(CHALLAN!$C$1:$C$16071&amp;"",""),B254&amp;""),IFERROR(CHALLAN!$F$1:$F$16071+0,0))</f>
        <v>0</v>
      </c>
    </row>
    <row r="255" spans="1:4" x14ac:dyDescent="0.25">
      <c r="A255" t="s">
        <v>2329</v>
      </c>
      <c r="B255" t="s">
        <v>2206</v>
      </c>
      <c r="C255" s="1419" cm="1">
        <f t="array" ref="C255">SUMPRODUCT(--EXACT(CHALLAN!$B$1:$B$16071&amp;"",A255&amp;""),--EXACT(IFERROR(CHALLAN!$C$1:$C$16071&amp;"",""),B255&amp;""),IFERROR(CHALLAN!$D$1:$D$16071*CHALLAN!$E$1:$E$16071,0))</f>
        <v>20</v>
      </c>
      <c r="D255" s="1419" cm="1">
        <f t="array" ref="D255">SUMPRODUCT(--EXACT(CHALLAN!$B$1:$B$16071&amp;"",A255&amp;""),--EXACT(IFERROR(CHALLAN!$C$1:$C$16071&amp;"",""),B255&amp;""),IFERROR(CHALLAN!$F$1:$F$16071+0,0))</f>
        <v>0</v>
      </c>
    </row>
    <row r="256" spans="1:4" x14ac:dyDescent="0.25">
      <c r="A256" t="s">
        <v>1061</v>
      </c>
      <c r="B256" t="s">
        <v>1158</v>
      </c>
      <c r="C256" s="1419" cm="1">
        <f t="array" ref="C256">SUMPRODUCT(--EXACT(CHALLAN!$B$1:$B$16071&amp;"",A256&amp;""),--EXACT(IFERROR(CHALLAN!$C$1:$C$16071&amp;"",""),B256&amp;""),IFERROR(CHALLAN!$D$1:$D$16071*CHALLAN!$E$1:$E$16071,0))</f>
        <v>20</v>
      </c>
      <c r="D256" s="1419" cm="1">
        <f t="array" ref="D256">SUMPRODUCT(--EXACT(CHALLAN!$B$1:$B$16071&amp;"",A256&amp;""),--EXACT(IFERROR(CHALLAN!$C$1:$C$16071&amp;"",""),B256&amp;""),IFERROR(CHALLAN!$F$1:$F$16071+0,0))</f>
        <v>20</v>
      </c>
    </row>
    <row r="257" spans="1:4" x14ac:dyDescent="0.25">
      <c r="A257" t="s">
        <v>1061</v>
      </c>
      <c r="B257" t="s">
        <v>1159</v>
      </c>
      <c r="C257" s="1419" cm="1">
        <f t="array" ref="C257">SUMPRODUCT(--EXACT(CHALLAN!$B$1:$B$16071&amp;"",A257&amp;""),--EXACT(IFERROR(CHALLAN!$C$1:$C$16071&amp;"",""),B257&amp;""),IFERROR(CHALLAN!$D$1:$D$16071*CHALLAN!$E$1:$E$16071,0))</f>
        <v>15</v>
      </c>
      <c r="D257" s="1419" cm="1">
        <f t="array" ref="D257">SUMPRODUCT(--EXACT(CHALLAN!$B$1:$B$16071&amp;"",A257&amp;""),--EXACT(IFERROR(CHALLAN!$C$1:$C$16071&amp;"",""),B257&amp;""),IFERROR(CHALLAN!$F$1:$F$16071+0,0))</f>
        <v>15</v>
      </c>
    </row>
    <row r="258" spans="1:4" x14ac:dyDescent="0.25">
      <c r="A258" t="s">
        <v>73</v>
      </c>
      <c r="C258" s="1419" cm="1">
        <f t="array" ref="C258">SUMPRODUCT(--EXACT(CHALLAN!$B$1:$B$16071&amp;"",A258&amp;""),--EXACT(IFERROR(CHALLAN!$C$1:$C$16071&amp;"",""),B258&amp;""),IFERROR(CHALLAN!$D$1:$D$16071*CHALLAN!$E$1:$E$16071,0))</f>
        <v>2</v>
      </c>
      <c r="D258" s="1419" cm="1">
        <f t="array" ref="D258">SUMPRODUCT(--EXACT(CHALLAN!$B$1:$B$16071&amp;"",A258&amp;""),--EXACT(IFERROR(CHALLAN!$C$1:$C$16071&amp;"",""),B258&amp;""),IFERROR(CHALLAN!$F$1:$F$16071+0,0))</f>
        <v>2</v>
      </c>
    </row>
    <row r="259" spans="1:4" x14ac:dyDescent="0.25">
      <c r="A259" t="s">
        <v>1064</v>
      </c>
      <c r="B259" t="s">
        <v>2034</v>
      </c>
      <c r="C259" s="1419" cm="1">
        <f t="array" ref="C259">SUMPRODUCT(--EXACT(CHALLAN!$B$1:$B$16071&amp;"",A259&amp;""),--EXACT(IFERROR(CHALLAN!$C$1:$C$16071&amp;"",""),B259&amp;""),IFERROR(CHALLAN!$D$1:$D$16071*CHALLAN!$E$1:$E$16071,0))</f>
        <v>54</v>
      </c>
      <c r="D259" s="1419" cm="1">
        <f t="array" ref="D259">SUMPRODUCT(--EXACT(CHALLAN!$B$1:$B$16071&amp;"",A259&amp;""),--EXACT(IFERROR(CHALLAN!$C$1:$C$16071&amp;"",""),B259&amp;""),IFERROR(CHALLAN!$F$1:$F$16071+0,0))</f>
        <v>54</v>
      </c>
    </row>
    <row r="260" spans="1:4" x14ac:dyDescent="0.25">
      <c r="A260" t="s">
        <v>1065</v>
      </c>
      <c r="B260" t="s">
        <v>2035</v>
      </c>
      <c r="C260" s="1419" cm="1">
        <f t="array" ref="C260">SUMPRODUCT(--EXACT(CHALLAN!$B$1:$B$16071&amp;"",A260&amp;""),--EXACT(IFERROR(CHALLAN!$C$1:$C$16071&amp;"",""),B260&amp;""),IFERROR(CHALLAN!$D$1:$D$16071*CHALLAN!$E$1:$E$16071,0))</f>
        <v>54</v>
      </c>
      <c r="D260" s="1419" cm="1">
        <f t="array" ref="D260">SUMPRODUCT(--EXACT(CHALLAN!$B$1:$B$16071&amp;"",A260&amp;""),--EXACT(IFERROR(CHALLAN!$C$1:$C$16071&amp;"",""),B260&amp;""),IFERROR(CHALLAN!$F$1:$F$16071+0,0))</f>
        <v>54</v>
      </c>
    </row>
    <row r="261" spans="1:4" x14ac:dyDescent="0.25">
      <c r="A261" t="s">
        <v>282</v>
      </c>
      <c r="B261" t="s">
        <v>1133</v>
      </c>
      <c r="C261" s="1419" cm="1">
        <f t="array" ref="C261">SUMPRODUCT(--EXACT(CHALLAN!$B$1:$B$16071&amp;"",A261&amp;""),--EXACT(IFERROR(CHALLAN!$C$1:$C$16071&amp;"",""),B261&amp;""),IFERROR(CHALLAN!$D$1:$D$16071*CHALLAN!$E$1:$E$16071,0))</f>
        <v>0</v>
      </c>
      <c r="D261" s="1419" cm="1">
        <f t="array" ref="D261">SUMPRODUCT(--EXACT(CHALLAN!$B$1:$B$16071&amp;"",A261&amp;""),--EXACT(IFERROR(CHALLAN!$C$1:$C$16071&amp;"",""),B261&amp;""),IFERROR(CHALLAN!$F$1:$F$16071+0,0))</f>
        <v>100</v>
      </c>
    </row>
    <row r="262" spans="1:4" x14ac:dyDescent="0.25">
      <c r="A262" t="s">
        <v>282</v>
      </c>
      <c r="B262" t="s">
        <v>1098</v>
      </c>
      <c r="C262" s="1419" cm="1">
        <f t="array" ref="C262">SUMPRODUCT(--EXACT(CHALLAN!$B$1:$B$16071&amp;"",A262&amp;""),--EXACT(IFERROR(CHALLAN!$C$1:$C$16071&amp;"",""),B262&amp;""),IFERROR(CHALLAN!$D$1:$D$16071*CHALLAN!$E$1:$E$16071,0))</f>
        <v>0</v>
      </c>
      <c r="D262" s="1419" cm="1">
        <f t="array" ref="D262">SUMPRODUCT(--EXACT(CHALLAN!$B$1:$B$16071&amp;"",A262&amp;""),--EXACT(IFERROR(CHALLAN!$C$1:$C$16071&amp;"",""),B262&amp;""),IFERROR(CHALLAN!$F$1:$F$16071+0,0))</f>
        <v>100</v>
      </c>
    </row>
    <row r="263" spans="1:4" x14ac:dyDescent="0.25">
      <c r="A263" t="s">
        <v>1062</v>
      </c>
      <c r="B263" t="s">
        <v>1158</v>
      </c>
      <c r="C263" s="1419" cm="1">
        <f t="array" ref="C263">SUMPRODUCT(--EXACT(CHALLAN!$B$1:$B$16071&amp;"",A263&amp;""),--EXACT(IFERROR(CHALLAN!$C$1:$C$16071&amp;"",""),B263&amp;""),IFERROR(CHALLAN!$D$1:$D$16071*CHALLAN!$E$1:$E$16071,0))</f>
        <v>25</v>
      </c>
      <c r="D263" s="1419" cm="1">
        <f t="array" ref="D263">SUMPRODUCT(--EXACT(CHALLAN!$B$1:$B$16071&amp;"",A263&amp;""),--EXACT(IFERROR(CHALLAN!$C$1:$C$16071&amp;"",""),B263&amp;""),IFERROR(CHALLAN!$F$1:$F$16071+0,0))</f>
        <v>25</v>
      </c>
    </row>
    <row r="264" spans="1:4" x14ac:dyDescent="0.25">
      <c r="A264" t="s">
        <v>1062</v>
      </c>
      <c r="B264" t="s">
        <v>1159</v>
      </c>
      <c r="C264" s="1419" cm="1">
        <f t="array" ref="C264">SUMPRODUCT(--EXACT(CHALLAN!$B$1:$B$16071&amp;"",A264&amp;""),--EXACT(IFERROR(CHALLAN!$C$1:$C$16071&amp;"",""),B264&amp;""),IFERROR(CHALLAN!$D$1:$D$16071*CHALLAN!$E$1:$E$16071,0))</f>
        <v>31</v>
      </c>
      <c r="D264" s="1419" cm="1">
        <f t="array" ref="D264">SUMPRODUCT(--EXACT(CHALLAN!$B$1:$B$16071&amp;"",A264&amp;""),--EXACT(IFERROR(CHALLAN!$C$1:$C$16071&amp;"",""),B264&amp;""),IFERROR(CHALLAN!$F$1:$F$16071+0,0))</f>
        <v>25</v>
      </c>
    </row>
    <row r="265" spans="1:4" x14ac:dyDescent="0.25">
      <c r="A265" t="s">
        <v>281</v>
      </c>
      <c r="C265" s="1419" cm="1">
        <f t="array" ref="C265">SUMPRODUCT(--EXACT(CHALLAN!$B$1:$B$16071&amp;"",A265&amp;""),--EXACT(IFERROR(CHALLAN!$C$1:$C$16071&amp;"",""),B265&amp;""),IFERROR(CHALLAN!$D$1:$D$16071*CHALLAN!$E$1:$E$16071,0))</f>
        <v>135</v>
      </c>
      <c r="D265" s="1419" cm="1">
        <f t="array" ref="D265">SUMPRODUCT(--EXACT(CHALLAN!$B$1:$B$16071&amp;"",A265&amp;""),--EXACT(IFERROR(CHALLAN!$C$1:$C$16071&amp;"",""),B265&amp;""),IFERROR(CHALLAN!$F$1:$F$16071+0,0))</f>
        <v>135</v>
      </c>
    </row>
    <row r="266" spans="1:4" x14ac:dyDescent="0.25">
      <c r="A266" t="s">
        <v>1885</v>
      </c>
      <c r="C266" s="1419" cm="1">
        <f t="array" ref="C266">SUMPRODUCT(--EXACT(CHALLAN!$B$1:$B$16071&amp;"",A266&amp;""),--EXACT(IFERROR(CHALLAN!$C$1:$C$16071&amp;"",""),B266&amp;""),IFERROR(CHALLAN!$D$1:$D$16071*CHALLAN!$E$1:$E$16071,0))</f>
        <v>15</v>
      </c>
      <c r="D266" s="1419" cm="1">
        <f t="array" ref="D266">SUMPRODUCT(--EXACT(CHALLAN!$B$1:$B$16071&amp;"",A266&amp;""),--EXACT(IFERROR(CHALLAN!$C$1:$C$16071&amp;"",""),B266&amp;""),IFERROR(CHALLAN!$F$1:$F$16071+0,0))</f>
        <v>15</v>
      </c>
    </row>
    <row r="267" spans="1:4" x14ac:dyDescent="0.25">
      <c r="A267" t="s">
        <v>886</v>
      </c>
      <c r="B267" t="s">
        <v>1158</v>
      </c>
      <c r="C267" s="1419" cm="1">
        <f t="array" ref="C267">SUMPRODUCT(--EXACT(CHALLAN!$B$1:$B$16071&amp;"",A267&amp;""),--EXACT(IFERROR(CHALLAN!$C$1:$C$16071&amp;"",""),B267&amp;""),IFERROR(CHALLAN!$D$1:$D$16071*CHALLAN!$E$1:$E$16071,0))</f>
        <v>35</v>
      </c>
      <c r="D267" s="1419" cm="1">
        <f t="array" ref="D267">SUMPRODUCT(--EXACT(CHALLAN!$B$1:$B$16071&amp;"",A267&amp;""),--EXACT(IFERROR(CHALLAN!$C$1:$C$16071&amp;"",""),B267&amp;""),IFERROR(CHALLAN!$F$1:$F$16071+0,0))</f>
        <v>35</v>
      </c>
    </row>
    <row r="268" spans="1:4" x14ac:dyDescent="0.25">
      <c r="A268" t="s">
        <v>886</v>
      </c>
      <c r="B268" t="s">
        <v>887</v>
      </c>
      <c r="C268" s="1419" cm="1">
        <f t="array" ref="C268">SUMPRODUCT(--EXACT(CHALLAN!$B$1:$B$16071&amp;"",A268&amp;""),--EXACT(IFERROR(CHALLAN!$C$1:$C$16071&amp;"",""),B268&amp;""),IFERROR(CHALLAN!$D$1:$D$16071*CHALLAN!$E$1:$E$16071,0))</f>
        <v>257</v>
      </c>
      <c r="D268" s="1419" cm="1">
        <f t="array" ref="D268">SUMPRODUCT(--EXACT(CHALLAN!$B$1:$B$16071&amp;"",A268&amp;""),--EXACT(IFERROR(CHALLAN!$C$1:$C$16071&amp;"",""),B268&amp;""),IFERROR(CHALLAN!$F$1:$F$16071+0,0))</f>
        <v>257</v>
      </c>
    </row>
    <row r="269" spans="1:4" x14ac:dyDescent="0.25">
      <c r="A269" t="s">
        <v>886</v>
      </c>
      <c r="B269" t="s">
        <v>1159</v>
      </c>
      <c r="C269" s="1419" cm="1">
        <f t="array" ref="C269">SUMPRODUCT(--EXACT(CHALLAN!$B$1:$B$16071&amp;"",A269&amp;""),--EXACT(IFERROR(CHALLAN!$C$1:$C$16071&amp;"",""),B269&amp;""),IFERROR(CHALLAN!$D$1:$D$16071*CHALLAN!$E$1:$E$16071,0))</f>
        <v>25</v>
      </c>
      <c r="D269" s="1419" cm="1">
        <f t="array" ref="D269">SUMPRODUCT(--EXACT(CHALLAN!$B$1:$B$16071&amp;"",A269&amp;""),--EXACT(IFERROR(CHALLAN!$C$1:$C$16071&amp;"",""),B269&amp;""),IFERROR(CHALLAN!$F$1:$F$16071+0,0))</f>
        <v>25</v>
      </c>
    </row>
    <row r="270" spans="1:4" x14ac:dyDescent="0.25">
      <c r="A270" t="s">
        <v>886</v>
      </c>
      <c r="B270" t="s">
        <v>888</v>
      </c>
      <c r="C270" s="1419" cm="1">
        <f t="array" ref="C270">SUMPRODUCT(--EXACT(CHALLAN!$B$1:$B$16071&amp;"",A270&amp;""),--EXACT(IFERROR(CHALLAN!$C$1:$C$16071&amp;"",""),B270&amp;""),IFERROR(CHALLAN!$D$1:$D$16071*CHALLAN!$E$1:$E$16071,0))</f>
        <v>257</v>
      </c>
      <c r="D270" s="1419" cm="1">
        <f t="array" ref="D270">SUMPRODUCT(--EXACT(CHALLAN!$B$1:$B$16071&amp;"",A270&amp;""),--EXACT(IFERROR(CHALLAN!$C$1:$C$16071&amp;"",""),B270&amp;""),IFERROR(CHALLAN!$F$1:$F$16071+0,0))</f>
        <v>257</v>
      </c>
    </row>
    <row r="271" spans="1:4" x14ac:dyDescent="0.25">
      <c r="A271" t="s">
        <v>886</v>
      </c>
      <c r="B271" t="s">
        <v>993</v>
      </c>
      <c r="C271" s="1419" cm="1">
        <f t="array" ref="C271">SUMPRODUCT(--EXACT(CHALLAN!$B$1:$B$16071&amp;"",A271&amp;""),--EXACT(IFERROR(CHALLAN!$C$1:$C$16071&amp;"",""),B271&amp;""),IFERROR(CHALLAN!$D$1:$D$16071*CHALLAN!$E$1:$E$16071,0))</f>
        <v>6</v>
      </c>
      <c r="D271" s="1419" cm="1">
        <f t="array" ref="D271">SUMPRODUCT(--EXACT(CHALLAN!$B$1:$B$16071&amp;"",A271&amp;""),--EXACT(IFERROR(CHALLAN!$C$1:$C$16071&amp;"",""),B271&amp;""),IFERROR(CHALLAN!$F$1:$F$16071+0,0))</f>
        <v>0</v>
      </c>
    </row>
    <row r="272" spans="1:4" x14ac:dyDescent="0.25">
      <c r="A272" t="s">
        <v>1063</v>
      </c>
      <c r="B272" t="s">
        <v>1158</v>
      </c>
      <c r="C272" s="1419" cm="1">
        <f t="array" ref="C272">SUMPRODUCT(--EXACT(CHALLAN!$B$1:$B$16071&amp;"",A272&amp;""),--EXACT(IFERROR(CHALLAN!$C$1:$C$16071&amp;"",""),B272&amp;""),IFERROR(CHALLAN!$D$1:$D$16071*CHALLAN!$E$1:$E$16071,0))</f>
        <v>29</v>
      </c>
      <c r="D272" s="1419" cm="1">
        <f t="array" ref="D272">SUMPRODUCT(--EXACT(CHALLAN!$B$1:$B$16071&amp;"",A272&amp;""),--EXACT(IFERROR(CHALLAN!$C$1:$C$16071&amp;"",""),B272&amp;""),IFERROR(CHALLAN!$F$1:$F$16071+0,0))</f>
        <v>29</v>
      </c>
    </row>
    <row r="273" spans="1:4" x14ac:dyDescent="0.25">
      <c r="A273" t="s">
        <v>889</v>
      </c>
      <c r="B273" t="s">
        <v>1158</v>
      </c>
      <c r="C273" s="1419" cm="1">
        <f t="array" ref="C273">SUMPRODUCT(--EXACT(CHALLAN!$B$1:$B$16071&amp;"",A273&amp;""),--EXACT(IFERROR(CHALLAN!$C$1:$C$16071&amp;"",""),B273&amp;""),IFERROR(CHALLAN!$D$1:$D$16071*CHALLAN!$E$1:$E$16071,0))</f>
        <v>72</v>
      </c>
      <c r="D273" s="1419" cm="1">
        <f t="array" ref="D273">SUMPRODUCT(--EXACT(CHALLAN!$B$1:$B$16071&amp;"",A273&amp;""),--EXACT(IFERROR(CHALLAN!$C$1:$C$16071&amp;"",""),B273&amp;""),IFERROR(CHALLAN!$F$1:$F$16071+0,0))</f>
        <v>72</v>
      </c>
    </row>
    <row r="274" spans="1:4" x14ac:dyDescent="0.25">
      <c r="A274" t="s">
        <v>889</v>
      </c>
      <c r="B274" t="s">
        <v>890</v>
      </c>
      <c r="C274" s="1419" cm="1">
        <f t="array" ref="C274">SUMPRODUCT(--EXACT(CHALLAN!$B$1:$B$16071&amp;"",A274&amp;""),--EXACT(IFERROR(CHALLAN!$C$1:$C$16071&amp;"",""),B274&amp;""),IFERROR(CHALLAN!$D$1:$D$16071*CHALLAN!$E$1:$E$16071,0))</f>
        <v>157</v>
      </c>
      <c r="D274" s="1419" cm="1">
        <f t="array" ref="D274">SUMPRODUCT(--EXACT(CHALLAN!$B$1:$B$16071&amp;"",A274&amp;""),--EXACT(IFERROR(CHALLAN!$C$1:$C$16071&amp;"",""),B274&amp;""),IFERROR(CHALLAN!$F$1:$F$16071+0,0))</f>
        <v>157</v>
      </c>
    </row>
    <row r="275" spans="1:4" x14ac:dyDescent="0.25">
      <c r="A275" t="s">
        <v>889</v>
      </c>
      <c r="B275" t="s">
        <v>891</v>
      </c>
      <c r="C275" s="1419" cm="1">
        <f t="array" ref="C275">SUMPRODUCT(--EXACT(CHALLAN!$B$1:$B$16071&amp;"",A275&amp;""),--EXACT(IFERROR(CHALLAN!$C$1:$C$16071&amp;"",""),B275&amp;""),IFERROR(CHALLAN!$D$1:$D$16071*CHALLAN!$E$1:$E$16071,0))</f>
        <v>157</v>
      </c>
      <c r="D275" s="1419" cm="1">
        <f t="array" ref="D275">SUMPRODUCT(--EXACT(CHALLAN!$B$1:$B$16071&amp;"",A275&amp;""),--EXACT(IFERROR(CHALLAN!$C$1:$C$16071&amp;"",""),B275&amp;""),IFERROR(CHALLAN!$F$1:$F$16071+0,0))</f>
        <v>157</v>
      </c>
    </row>
    <row r="276" spans="1:4" x14ac:dyDescent="0.25">
      <c r="A276" t="s">
        <v>889</v>
      </c>
      <c r="B276" t="s">
        <v>993</v>
      </c>
      <c r="C276" s="1419" cm="1">
        <f t="array" ref="C276">SUMPRODUCT(--EXACT(CHALLAN!$B$1:$B$16071&amp;"",A276&amp;""),--EXACT(IFERROR(CHALLAN!$C$1:$C$16071&amp;"",""),B276&amp;""),IFERROR(CHALLAN!$D$1:$D$16071*CHALLAN!$E$1:$E$16071,0))</f>
        <v>6</v>
      </c>
      <c r="D276" s="1419" cm="1">
        <f t="array" ref="D276">SUMPRODUCT(--EXACT(CHALLAN!$B$1:$B$16071&amp;"",A276&amp;""),--EXACT(IFERROR(CHALLAN!$C$1:$C$16071&amp;"",""),B276&amp;""),IFERROR(CHALLAN!$F$1:$F$16071+0,0))</f>
        <v>0</v>
      </c>
    </row>
    <row r="277" spans="1:4" x14ac:dyDescent="0.25">
      <c r="A277" t="s">
        <v>2313</v>
      </c>
      <c r="B277" t="s">
        <v>461</v>
      </c>
      <c r="C277" s="1419" cm="1">
        <f t="array" ref="C277">SUMPRODUCT(--EXACT(CHALLAN!$B$1:$B$16071&amp;"",A277&amp;""),--EXACT(IFERROR(CHALLAN!$C$1:$C$16071&amp;"",""),B277&amp;""),IFERROR(CHALLAN!$D$1:$D$16071*CHALLAN!$E$1:$E$16071,0))</f>
        <v>24</v>
      </c>
      <c r="D277" s="1419" cm="1">
        <f t="array" ref="D277">SUMPRODUCT(--EXACT(CHALLAN!$B$1:$B$16071&amp;"",A277&amp;""),--EXACT(IFERROR(CHALLAN!$C$1:$C$16071&amp;"",""),B277&amp;""),IFERROR(CHALLAN!$F$1:$F$16071+0,0))</f>
        <v>0</v>
      </c>
    </row>
    <row r="278" spans="1:4" x14ac:dyDescent="0.25">
      <c r="A278" t="s">
        <v>140</v>
      </c>
      <c r="B278" t="s">
        <v>362</v>
      </c>
      <c r="C278" s="1419" cm="1">
        <f t="array" ref="C278">SUMPRODUCT(--EXACT(CHALLAN!$B$1:$B$16071&amp;"",A278&amp;""),--EXACT(IFERROR(CHALLAN!$C$1:$C$16071&amp;"",""),B278&amp;""),IFERROR(CHALLAN!$D$1:$D$16071*CHALLAN!$E$1:$E$16071,0))</f>
        <v>85</v>
      </c>
      <c r="D278" s="1419" cm="1">
        <f t="array" ref="D278">SUMPRODUCT(--EXACT(CHALLAN!$B$1:$B$16071&amp;"",A278&amp;""),--EXACT(IFERROR(CHALLAN!$C$1:$C$16071&amp;"",""),B278&amp;""),IFERROR(CHALLAN!$F$1:$F$16071+0,0))</f>
        <v>85</v>
      </c>
    </row>
    <row r="279" spans="1:4" x14ac:dyDescent="0.25">
      <c r="A279" t="s">
        <v>140</v>
      </c>
      <c r="B279" t="s">
        <v>774</v>
      </c>
      <c r="C279" s="1419" cm="1">
        <f t="array" ref="C279">SUMPRODUCT(--EXACT(CHALLAN!$B$1:$B$16071&amp;"",A279&amp;""),--EXACT(IFERROR(CHALLAN!$C$1:$C$16071&amp;"",""),B279&amp;""),IFERROR(CHALLAN!$D$1:$D$16071*CHALLAN!$E$1:$E$16071,0))</f>
        <v>108</v>
      </c>
      <c r="D279" s="1419" cm="1">
        <f t="array" ref="D279">SUMPRODUCT(--EXACT(CHALLAN!$B$1:$B$16071&amp;"",A279&amp;""),--EXACT(IFERROR(CHALLAN!$C$1:$C$16071&amp;"",""),B279&amp;""),IFERROR(CHALLAN!$F$1:$F$16071+0,0))</f>
        <v>108</v>
      </c>
    </row>
    <row r="280" spans="1:4" x14ac:dyDescent="0.25">
      <c r="A280" t="s">
        <v>587</v>
      </c>
      <c r="B280" t="s">
        <v>446</v>
      </c>
      <c r="C280" s="1419" cm="1">
        <f t="array" ref="C280">SUMPRODUCT(--EXACT(CHALLAN!$B$1:$B$16071&amp;"",A280&amp;""),--EXACT(IFERROR(CHALLAN!$C$1:$C$16071&amp;"",""),B280&amp;""),IFERROR(CHALLAN!$D$1:$D$16071*CHALLAN!$E$1:$E$16071,0))</f>
        <v>18</v>
      </c>
      <c r="D280" s="1419" cm="1">
        <f t="array" ref="D280">SUMPRODUCT(--EXACT(CHALLAN!$B$1:$B$16071&amp;"",A280&amp;""),--EXACT(IFERROR(CHALLAN!$C$1:$C$16071&amp;"",""),B280&amp;""),IFERROR(CHALLAN!$F$1:$F$16071+0,0))</f>
        <v>18</v>
      </c>
    </row>
    <row r="281" spans="1:4" x14ac:dyDescent="0.25">
      <c r="A281" t="s">
        <v>587</v>
      </c>
      <c r="B281" t="s">
        <v>385</v>
      </c>
      <c r="C281" s="1419" cm="1">
        <f t="array" ref="C281">SUMPRODUCT(--EXACT(CHALLAN!$B$1:$B$16071&amp;"",A281&amp;""),--EXACT(IFERROR(CHALLAN!$C$1:$C$16071&amp;"",""),B281&amp;""),IFERROR(CHALLAN!$D$1:$D$16071*CHALLAN!$E$1:$E$16071,0))</f>
        <v>55</v>
      </c>
      <c r="D281" s="1419" cm="1">
        <f t="array" ref="D281">SUMPRODUCT(--EXACT(CHALLAN!$B$1:$B$16071&amp;"",A281&amp;""),--EXACT(IFERROR(CHALLAN!$C$1:$C$16071&amp;"",""),B281&amp;""),IFERROR(CHALLAN!$F$1:$F$16071+0,0))</f>
        <v>55</v>
      </c>
    </row>
    <row r="282" spans="1:4" x14ac:dyDescent="0.25">
      <c r="A282" t="s">
        <v>679</v>
      </c>
      <c r="B282" t="s">
        <v>436</v>
      </c>
      <c r="C282" s="1419" cm="1">
        <f t="array" ref="C282">SUMPRODUCT(--EXACT(CHALLAN!$B$1:$B$16071&amp;"",A282&amp;""),--EXACT(IFERROR(CHALLAN!$C$1:$C$16071&amp;"",""),B282&amp;""),IFERROR(CHALLAN!$D$1:$D$16071*CHALLAN!$E$1:$E$16071,0))</f>
        <v>12</v>
      </c>
      <c r="D282" s="1419" cm="1">
        <f t="array" ref="D282">SUMPRODUCT(--EXACT(CHALLAN!$B$1:$B$16071&amp;"",A282&amp;""),--EXACT(IFERROR(CHALLAN!$C$1:$C$16071&amp;"",""),B282&amp;""),IFERROR(CHALLAN!$F$1:$F$16071+0,0))</f>
        <v>12</v>
      </c>
    </row>
    <row r="283" spans="1:4" x14ac:dyDescent="0.25">
      <c r="A283" t="s">
        <v>679</v>
      </c>
      <c r="B283" t="s">
        <v>375</v>
      </c>
      <c r="C283" s="1419" cm="1">
        <f t="array" ref="C283">SUMPRODUCT(--EXACT(CHALLAN!$B$1:$B$16071&amp;"",A283&amp;""),--EXACT(IFERROR(CHALLAN!$C$1:$C$16071&amp;"",""),B283&amp;""),IFERROR(CHALLAN!$D$1:$D$16071*CHALLAN!$E$1:$E$16071,0))</f>
        <v>5</v>
      </c>
      <c r="D283" s="1419" cm="1">
        <f t="array" ref="D283">SUMPRODUCT(--EXACT(CHALLAN!$B$1:$B$16071&amp;"",A283&amp;""),--EXACT(IFERROR(CHALLAN!$C$1:$C$16071&amp;"",""),B283&amp;""),IFERROR(CHALLAN!$F$1:$F$16071+0,0))</f>
        <v>5</v>
      </c>
    </row>
    <row r="284" spans="1:4" x14ac:dyDescent="0.25">
      <c r="A284" t="s">
        <v>679</v>
      </c>
      <c r="B284" t="s">
        <v>2123</v>
      </c>
      <c r="C284" s="1419" cm="1">
        <f t="array" ref="C284">SUMPRODUCT(--EXACT(CHALLAN!$B$1:$B$16071&amp;"",A284&amp;""),--EXACT(IFERROR(CHALLAN!$C$1:$C$16071&amp;"",""),B284&amp;""),IFERROR(CHALLAN!$D$1:$D$16071*CHALLAN!$E$1:$E$16071,0))</f>
        <v>5</v>
      </c>
      <c r="D284" s="1419" cm="1">
        <f t="array" ref="D284">SUMPRODUCT(--EXACT(CHALLAN!$B$1:$B$16071&amp;"",A284&amp;""),--EXACT(IFERROR(CHALLAN!$C$1:$C$16071&amp;"",""),B284&amp;""),IFERROR(CHALLAN!$F$1:$F$16071+0,0))</f>
        <v>5</v>
      </c>
    </row>
    <row r="285" spans="1:4" x14ac:dyDescent="0.25">
      <c r="A285" t="s">
        <v>679</v>
      </c>
      <c r="B285" t="s">
        <v>1764</v>
      </c>
      <c r="C285" s="1419" cm="1">
        <f t="array" ref="C285">SUMPRODUCT(--EXACT(CHALLAN!$B$1:$B$16071&amp;"",A285&amp;""),--EXACT(IFERROR(CHALLAN!$C$1:$C$16071&amp;"",""),B285&amp;""),IFERROR(CHALLAN!$D$1:$D$16071*CHALLAN!$E$1:$E$16071,0))</f>
        <v>15</v>
      </c>
      <c r="D285" s="1419" cm="1">
        <f t="array" ref="D285">SUMPRODUCT(--EXACT(CHALLAN!$B$1:$B$16071&amp;"",A285&amp;""),--EXACT(IFERROR(CHALLAN!$C$1:$C$16071&amp;"",""),B285&amp;""),IFERROR(CHALLAN!$F$1:$F$16071+0,0))</f>
        <v>15</v>
      </c>
    </row>
    <row r="286" spans="1:4" x14ac:dyDescent="0.25">
      <c r="A286" t="s">
        <v>931</v>
      </c>
      <c r="C286" s="1419" cm="1">
        <f t="array" ref="C286">SUMPRODUCT(--EXACT(CHALLAN!$B$1:$B$16071&amp;"",A286&amp;""),--EXACT(IFERROR(CHALLAN!$C$1:$C$16071&amp;"",""),B286&amp;""),IFERROR(CHALLAN!$D$1:$D$16071*CHALLAN!$E$1:$E$16071,0))</f>
        <v>200</v>
      </c>
      <c r="D286" s="1419" cm="1">
        <f t="array" ref="D286">SUMPRODUCT(--EXACT(CHALLAN!$B$1:$B$16071&amp;"",A286&amp;""),--EXACT(IFERROR(CHALLAN!$C$1:$C$16071&amp;"",""),B286&amp;""),IFERROR(CHALLAN!$F$1:$F$16071+0,0))</f>
        <v>199</v>
      </c>
    </row>
    <row r="287" spans="1:4" x14ac:dyDescent="0.25">
      <c r="A287" t="s">
        <v>913</v>
      </c>
      <c r="B287" t="s">
        <v>107</v>
      </c>
      <c r="C287" s="1419" cm="1">
        <f t="array" ref="C287">SUMPRODUCT(--EXACT(CHALLAN!$B$1:$B$16071&amp;"",A287&amp;""),--EXACT(IFERROR(CHALLAN!$C$1:$C$16071&amp;"",""),B287&amp;""),IFERROR(CHALLAN!$D$1:$D$16071*CHALLAN!$E$1:$E$16071,0))</f>
        <v>36100</v>
      </c>
      <c r="D287" s="1419" cm="1">
        <f t="array" ref="D287">SUMPRODUCT(--EXACT(CHALLAN!$B$1:$B$16071&amp;"",A287&amp;""),--EXACT(IFERROR(CHALLAN!$C$1:$C$16071&amp;"",""),B287&amp;""),IFERROR(CHALLAN!$F$1:$F$16071+0,0))</f>
        <v>36100</v>
      </c>
    </row>
    <row r="288" spans="1:4" x14ac:dyDescent="0.25">
      <c r="A288" t="s">
        <v>913</v>
      </c>
      <c r="B288" t="s">
        <v>108</v>
      </c>
      <c r="C288" s="1419" cm="1">
        <f t="array" ref="C288">SUMPRODUCT(--EXACT(CHALLAN!$B$1:$B$16071&amp;"",A288&amp;""),--EXACT(IFERROR(CHALLAN!$C$1:$C$16071&amp;"",""),B288&amp;""),IFERROR(CHALLAN!$D$1:$D$16071*CHALLAN!$E$1:$E$16071,0))</f>
        <v>1800</v>
      </c>
      <c r="D288" s="1419" cm="1">
        <f t="array" ref="D288">SUMPRODUCT(--EXACT(CHALLAN!$B$1:$B$16071&amp;"",A288&amp;""),--EXACT(IFERROR(CHALLAN!$C$1:$C$16071&amp;"",""),B288&amp;""),IFERROR(CHALLAN!$F$1:$F$16071+0,0))</f>
        <v>0</v>
      </c>
    </row>
    <row r="289" spans="1:4" x14ac:dyDescent="0.25">
      <c r="A289" t="s">
        <v>142</v>
      </c>
      <c r="B289" t="s">
        <v>427</v>
      </c>
      <c r="C289" s="1419" cm="1">
        <f t="array" ref="C289">SUMPRODUCT(--EXACT(CHALLAN!$B$1:$B$16071&amp;"",A289&amp;""),--EXACT(IFERROR(CHALLAN!$C$1:$C$16071&amp;"",""),B289&amp;""),IFERROR(CHALLAN!$D$1:$D$16071*CHALLAN!$E$1:$E$16071,0))</f>
        <v>2</v>
      </c>
      <c r="D289" s="1419" cm="1">
        <f t="array" ref="D289">SUMPRODUCT(--EXACT(CHALLAN!$B$1:$B$16071&amp;"",A289&amp;""),--EXACT(IFERROR(CHALLAN!$C$1:$C$16071&amp;"",""),B289&amp;""),IFERROR(CHALLAN!$F$1:$F$16071+0,0))</f>
        <v>2</v>
      </c>
    </row>
    <row r="290" spans="1:4" x14ac:dyDescent="0.25">
      <c r="A290" t="s">
        <v>142</v>
      </c>
      <c r="B290" t="s">
        <v>364</v>
      </c>
      <c r="C290" s="1419" cm="1">
        <f t="array" ref="C290">SUMPRODUCT(--EXACT(CHALLAN!$B$1:$B$16071&amp;"",A290&amp;""),--EXACT(IFERROR(CHALLAN!$C$1:$C$16071&amp;"",""),B290&amp;""),IFERROR(CHALLAN!$D$1:$D$16071*CHALLAN!$E$1:$E$16071,0))</f>
        <v>10</v>
      </c>
      <c r="D290" s="1419" cm="1">
        <f t="array" ref="D290">SUMPRODUCT(--EXACT(CHALLAN!$B$1:$B$16071&amp;"",A290&amp;""),--EXACT(IFERROR(CHALLAN!$C$1:$C$16071&amp;"",""),B290&amp;""),IFERROR(CHALLAN!$F$1:$F$16071+0,0))</f>
        <v>10</v>
      </c>
    </row>
    <row r="291" spans="1:4" x14ac:dyDescent="0.25">
      <c r="A291" t="s">
        <v>142</v>
      </c>
      <c r="B291" t="s">
        <v>1969</v>
      </c>
      <c r="C291" s="1419" cm="1">
        <f t="array" ref="C291">SUMPRODUCT(--EXACT(CHALLAN!$B$1:$B$16071&amp;"",A291&amp;""),--EXACT(IFERROR(CHALLAN!$C$1:$C$16071&amp;"",""),B291&amp;""),IFERROR(CHALLAN!$D$1:$D$16071*CHALLAN!$E$1:$E$16071,0))</f>
        <v>25</v>
      </c>
      <c r="D291" s="1419" cm="1">
        <f t="array" ref="D291">SUMPRODUCT(--EXACT(CHALLAN!$B$1:$B$16071&amp;"",A291&amp;""),--EXACT(IFERROR(CHALLAN!$C$1:$C$16071&amp;"",""),B291&amp;""),IFERROR(CHALLAN!$F$1:$F$16071+0,0))</f>
        <v>5</v>
      </c>
    </row>
    <row r="292" spans="1:4" x14ac:dyDescent="0.25">
      <c r="A292" t="s">
        <v>642</v>
      </c>
      <c r="B292" t="s">
        <v>427</v>
      </c>
      <c r="C292" s="1419" cm="1">
        <f t="array" ref="C292">SUMPRODUCT(--EXACT(CHALLAN!$B$1:$B$16071&amp;"",A292&amp;""),--EXACT(IFERROR(CHALLAN!$C$1:$C$16071&amp;"",""),B292&amp;""),IFERROR(CHALLAN!$D$1:$D$16071*CHALLAN!$E$1:$E$16071,0))</f>
        <v>12</v>
      </c>
      <c r="D292" s="1419" cm="1">
        <f t="array" ref="D292">SUMPRODUCT(--EXACT(CHALLAN!$B$1:$B$16071&amp;"",A292&amp;""),--EXACT(IFERROR(CHALLAN!$C$1:$C$16071&amp;"",""),B292&amp;""),IFERROR(CHALLAN!$F$1:$F$16071+0,0))</f>
        <v>12</v>
      </c>
    </row>
    <row r="293" spans="1:4" x14ac:dyDescent="0.25">
      <c r="A293" t="s">
        <v>642</v>
      </c>
      <c r="B293" t="s">
        <v>1969</v>
      </c>
      <c r="C293" s="1419" cm="1">
        <f t="array" ref="C293">SUMPRODUCT(--EXACT(CHALLAN!$B$1:$B$16071&amp;"",A293&amp;""),--EXACT(IFERROR(CHALLAN!$C$1:$C$16071&amp;"",""),B293&amp;""),IFERROR(CHALLAN!$D$1:$D$16071*CHALLAN!$E$1:$E$16071,0))</f>
        <v>15</v>
      </c>
      <c r="D293" s="1419" cm="1">
        <f t="array" ref="D293">SUMPRODUCT(--EXACT(CHALLAN!$B$1:$B$16071&amp;"",A293&amp;""),--EXACT(IFERROR(CHALLAN!$C$1:$C$16071&amp;"",""),B293&amp;""),IFERROR(CHALLAN!$F$1:$F$16071+0,0))</f>
        <v>15</v>
      </c>
    </row>
    <row r="294" spans="1:4" x14ac:dyDescent="0.25">
      <c r="A294" t="s">
        <v>1913</v>
      </c>
      <c r="B294" t="s">
        <v>365</v>
      </c>
      <c r="C294" s="1419" cm="1">
        <f t="array" ref="C294">SUMPRODUCT(--EXACT(CHALLAN!$B$1:$B$16071&amp;"",A294&amp;""),--EXACT(IFERROR(CHALLAN!$C$1:$C$16071&amp;"",""),B294&amp;""),IFERROR(CHALLAN!$D$1:$D$16071*CHALLAN!$E$1:$E$16071,0))</f>
        <v>50</v>
      </c>
      <c r="D294" s="1419" cm="1">
        <f t="array" ref="D294">SUMPRODUCT(--EXACT(CHALLAN!$B$1:$B$16071&amp;"",A294&amp;""),--EXACT(IFERROR(CHALLAN!$C$1:$C$16071&amp;"",""),B294&amp;""),IFERROR(CHALLAN!$F$1:$F$16071+0,0))</f>
        <v>30</v>
      </c>
    </row>
    <row r="295" spans="1:4" x14ac:dyDescent="0.25">
      <c r="A295" t="s">
        <v>2316</v>
      </c>
      <c r="B295" t="s">
        <v>2204</v>
      </c>
      <c r="C295" s="1419" cm="1">
        <f t="array" ref="C295">SUMPRODUCT(--EXACT(CHALLAN!$B$1:$B$16071&amp;"",A295&amp;""),--EXACT(IFERROR(CHALLAN!$C$1:$C$16071&amp;"",""),B295&amp;""),IFERROR(CHALLAN!$D$1:$D$16071*CHALLAN!$E$1:$E$16071,0))</f>
        <v>0</v>
      </c>
      <c r="D295" s="1419" cm="1">
        <f t="array" ref="D295">SUMPRODUCT(--EXACT(CHALLAN!$B$1:$B$16071&amp;"",A295&amp;""),--EXACT(IFERROR(CHALLAN!$C$1:$C$16071&amp;"",""),B295&amp;""),IFERROR(CHALLAN!$F$1:$F$16071+0,0))</f>
        <v>0</v>
      </c>
    </row>
    <row r="296" spans="1:4" x14ac:dyDescent="0.25">
      <c r="A296" t="s">
        <v>629</v>
      </c>
      <c r="B296" t="s">
        <v>469</v>
      </c>
      <c r="C296" s="1419" cm="1">
        <f t="array" ref="C296">SUMPRODUCT(--EXACT(CHALLAN!$B$1:$B$16071&amp;"",A296&amp;""),--EXACT(IFERROR(CHALLAN!$C$1:$C$16071&amp;"",""),B296&amp;""),IFERROR(CHALLAN!$D$1:$D$16071*CHALLAN!$E$1:$E$16071,0))</f>
        <v>0</v>
      </c>
      <c r="D296" s="1419" cm="1">
        <f t="array" ref="D296">SUMPRODUCT(--EXACT(CHALLAN!$B$1:$B$16071&amp;"",A296&amp;""),--EXACT(IFERROR(CHALLAN!$C$1:$C$16071&amp;"",""),B296&amp;""),IFERROR(CHALLAN!$F$1:$F$16071+0,0))</f>
        <v>25</v>
      </c>
    </row>
    <row r="297" spans="1:4" x14ac:dyDescent="0.25">
      <c r="A297" t="s">
        <v>820</v>
      </c>
      <c r="B297" t="s">
        <v>821</v>
      </c>
      <c r="C297" s="1419" cm="1">
        <f t="array" ref="C297">SUMPRODUCT(--EXACT(CHALLAN!$B$1:$B$16071&amp;"",A297&amp;""),--EXACT(IFERROR(CHALLAN!$C$1:$C$16071&amp;"",""),B297&amp;""),IFERROR(CHALLAN!$D$1:$D$16071*CHALLAN!$E$1:$E$16071,0))</f>
        <v>108</v>
      </c>
      <c r="D297" s="1419" cm="1">
        <f t="array" ref="D297">SUMPRODUCT(--EXACT(CHALLAN!$B$1:$B$16071&amp;"",A297&amp;""),--EXACT(IFERROR(CHALLAN!$C$1:$C$16071&amp;"",""),B297&amp;""),IFERROR(CHALLAN!$F$1:$F$16071+0,0))</f>
        <v>79</v>
      </c>
    </row>
    <row r="298" spans="1:4" x14ac:dyDescent="0.25">
      <c r="A298" t="s">
        <v>862</v>
      </c>
      <c r="B298" t="s">
        <v>863</v>
      </c>
      <c r="C298" s="1419" cm="1">
        <f t="array" ref="C298">SUMPRODUCT(--EXACT(CHALLAN!$B$1:$B$16071&amp;"",A298&amp;""),--EXACT(IFERROR(CHALLAN!$C$1:$C$16071&amp;"",""),B298&amp;""),IFERROR(CHALLAN!$D$1:$D$16071*CHALLAN!$E$1:$E$16071,0))</f>
        <v>56</v>
      </c>
      <c r="D298" s="1419" cm="1">
        <f t="array" ref="D298">SUMPRODUCT(--EXACT(CHALLAN!$B$1:$B$16071&amp;"",A298&amp;""),--EXACT(IFERROR(CHALLAN!$C$1:$C$16071&amp;"",""),B298&amp;""),IFERROR(CHALLAN!$F$1:$F$16071+0,0))</f>
        <v>55</v>
      </c>
    </row>
    <row r="299" spans="1:4" x14ac:dyDescent="0.25">
      <c r="A299" t="s">
        <v>796</v>
      </c>
      <c r="B299" t="s">
        <v>367</v>
      </c>
      <c r="C299" s="1419" cm="1">
        <f t="array" ref="C299">SUMPRODUCT(--EXACT(CHALLAN!$B$1:$B$16071&amp;"",A299&amp;""),--EXACT(IFERROR(CHALLAN!$C$1:$C$16071&amp;"",""),B299&amp;""),IFERROR(CHALLAN!$D$1:$D$16071*CHALLAN!$E$1:$E$16071,0))</f>
        <v>40</v>
      </c>
      <c r="D299" s="1419" cm="1">
        <f t="array" ref="D299">SUMPRODUCT(--EXACT(CHALLAN!$B$1:$B$16071&amp;"",A299&amp;""),--EXACT(IFERROR(CHALLAN!$C$1:$C$16071&amp;"",""),B299&amp;""),IFERROR(CHALLAN!$F$1:$F$16071+0,0))</f>
        <v>40</v>
      </c>
    </row>
    <row r="300" spans="1:4" x14ac:dyDescent="0.25">
      <c r="A300" t="s">
        <v>1766</v>
      </c>
      <c r="B300" t="s">
        <v>366</v>
      </c>
      <c r="C300" s="1419" cm="1">
        <f t="array" ref="C300">SUMPRODUCT(--EXACT(CHALLAN!$B$1:$B$16071&amp;"",A300&amp;""),--EXACT(IFERROR(CHALLAN!$C$1:$C$16071&amp;"",""),B300&amp;""),IFERROR(CHALLAN!$D$1:$D$16071*CHALLAN!$E$1:$E$16071,0))</f>
        <v>25</v>
      </c>
      <c r="D300" s="1419" cm="1">
        <f t="array" ref="D300">SUMPRODUCT(--EXACT(CHALLAN!$B$1:$B$16071&amp;"",A300&amp;""),--EXACT(IFERROR(CHALLAN!$C$1:$C$16071&amp;"",""),B300&amp;""),IFERROR(CHALLAN!$F$1:$F$16071+0,0))</f>
        <v>25</v>
      </c>
    </row>
    <row r="301" spans="1:4" x14ac:dyDescent="0.25">
      <c r="A301" t="s">
        <v>1766</v>
      </c>
      <c r="B301" t="s">
        <v>863</v>
      </c>
      <c r="C301" s="1419" cm="1">
        <f t="array" ref="C301">SUMPRODUCT(--EXACT(CHALLAN!$B$1:$B$16071&amp;"",A301&amp;""),--EXACT(IFERROR(CHALLAN!$C$1:$C$16071&amp;"",""),B301&amp;""),IFERROR(CHALLAN!$D$1:$D$16071*CHALLAN!$E$1:$E$16071,0))</f>
        <v>0</v>
      </c>
      <c r="D301" s="1419" cm="1">
        <f t="array" ref="D301">SUMPRODUCT(--EXACT(CHALLAN!$B$1:$B$16071&amp;"",A301&amp;""),--EXACT(IFERROR(CHALLAN!$C$1:$C$16071&amp;"",""),B301&amp;""),IFERROR(CHALLAN!$F$1:$F$16071+0,0))</f>
        <v>0</v>
      </c>
    </row>
    <row r="302" spans="1:4" x14ac:dyDescent="0.25">
      <c r="A302" t="s">
        <v>602</v>
      </c>
      <c r="B302" t="s">
        <v>428</v>
      </c>
      <c r="C302" s="1419" cm="1">
        <f t="array" ref="C302">SUMPRODUCT(--EXACT(CHALLAN!$B$1:$B$16071&amp;"",A302&amp;""),--EXACT(IFERROR(CHALLAN!$C$1:$C$16071&amp;"",""),B302&amp;""),IFERROR(CHALLAN!$D$1:$D$16071*CHALLAN!$E$1:$E$16071,0))</f>
        <v>96</v>
      </c>
      <c r="D302" s="1419" cm="1">
        <f t="array" ref="D302">SUMPRODUCT(--EXACT(CHALLAN!$B$1:$B$16071&amp;"",A302&amp;""),--EXACT(IFERROR(CHALLAN!$C$1:$C$16071&amp;"",""),B302&amp;""),IFERROR(CHALLAN!$F$1:$F$16071+0,0))</f>
        <v>96</v>
      </c>
    </row>
    <row r="303" spans="1:4" x14ac:dyDescent="0.25">
      <c r="A303" t="s">
        <v>602</v>
      </c>
      <c r="B303" t="s">
        <v>488</v>
      </c>
      <c r="C303" s="1419" cm="1">
        <f t="array" ref="C303">SUMPRODUCT(--EXACT(CHALLAN!$B$1:$B$16071&amp;"",A303&amp;""),--EXACT(IFERROR(CHALLAN!$C$1:$C$16071&amp;"",""),B303&amp;""),IFERROR(CHALLAN!$D$1:$D$16071*CHALLAN!$E$1:$E$16071,0))</f>
        <v>2300</v>
      </c>
      <c r="D303" s="1419" cm="1">
        <f t="array" ref="D303">SUMPRODUCT(--EXACT(CHALLAN!$B$1:$B$16071&amp;"",A303&amp;""),--EXACT(IFERROR(CHALLAN!$C$1:$C$16071&amp;"",""),B303&amp;""),IFERROR(CHALLAN!$F$1:$F$16071+0,0))</f>
        <v>2250</v>
      </c>
    </row>
    <row r="304" spans="1:4" x14ac:dyDescent="0.25">
      <c r="A304" t="s">
        <v>602</v>
      </c>
      <c r="B304" t="s">
        <v>367</v>
      </c>
      <c r="C304" s="1419" cm="1">
        <f t="array" ref="C304">SUMPRODUCT(--EXACT(CHALLAN!$B$1:$B$16071&amp;"",A304&amp;""),--EXACT(IFERROR(CHALLAN!$C$1:$C$16071&amp;"",""),B304&amp;""),IFERROR(CHALLAN!$D$1:$D$16071*CHALLAN!$E$1:$E$16071,0))</f>
        <v>55</v>
      </c>
      <c r="D304" s="1419" cm="1">
        <f t="array" ref="D304">SUMPRODUCT(--EXACT(CHALLAN!$B$1:$B$16071&amp;"",A304&amp;""),--EXACT(IFERROR(CHALLAN!$C$1:$C$16071&amp;"",""),B304&amp;""),IFERROR(CHALLAN!$F$1:$F$16071+0,0))</f>
        <v>55</v>
      </c>
    </row>
    <row r="305" spans="1:4" x14ac:dyDescent="0.25">
      <c r="A305" t="s">
        <v>602</v>
      </c>
      <c r="B305" t="s">
        <v>821</v>
      </c>
      <c r="C305" s="1419" cm="1">
        <f t="array" ref="C305">SUMPRODUCT(--EXACT(CHALLAN!$B$1:$B$16071&amp;"",A305&amp;""),--EXACT(IFERROR(CHALLAN!$C$1:$C$16071&amp;"",""),B305&amp;""),IFERROR(CHALLAN!$D$1:$D$16071*CHALLAN!$E$1:$E$16071,0))</f>
        <v>96</v>
      </c>
      <c r="D305" s="1419" cm="1">
        <f t="array" ref="D305">SUMPRODUCT(--EXACT(CHALLAN!$B$1:$B$16071&amp;"",A305&amp;""),--EXACT(IFERROR(CHALLAN!$C$1:$C$16071&amp;"",""),B305&amp;""),IFERROR(CHALLAN!$F$1:$F$16071+0,0))</f>
        <v>72</v>
      </c>
    </row>
    <row r="306" spans="1:4" x14ac:dyDescent="0.25">
      <c r="A306" t="s">
        <v>1797</v>
      </c>
      <c r="B306" t="s">
        <v>489</v>
      </c>
      <c r="C306" s="1419" cm="1">
        <f t="array" ref="C306">SUMPRODUCT(--EXACT(CHALLAN!$B$1:$B$16071&amp;"",A306&amp;""),--EXACT(IFERROR(CHALLAN!$C$1:$C$16071&amp;"",""),B306&amp;""),IFERROR(CHALLAN!$D$1:$D$16071*CHALLAN!$E$1:$E$16071,0))</f>
        <v>550</v>
      </c>
      <c r="D306" s="1419" cm="1">
        <f t="array" ref="D306">SUMPRODUCT(--EXACT(CHALLAN!$B$1:$B$16071&amp;"",A306&amp;""),--EXACT(IFERROR(CHALLAN!$C$1:$C$16071&amp;"",""),B306&amp;""),IFERROR(CHALLAN!$F$1:$F$16071+0,0))</f>
        <v>550</v>
      </c>
    </row>
    <row r="307" spans="1:4" x14ac:dyDescent="0.25">
      <c r="A307" t="s">
        <v>1797</v>
      </c>
      <c r="B307" t="s">
        <v>863</v>
      </c>
      <c r="C307" s="1419" cm="1">
        <f t="array" ref="C307">SUMPRODUCT(--EXACT(CHALLAN!$B$1:$B$16071&amp;"",A307&amp;""),--EXACT(IFERROR(CHALLAN!$C$1:$C$16071&amp;"",""),B307&amp;""),IFERROR(CHALLAN!$D$1:$D$16071*CHALLAN!$E$1:$E$16071,0))</f>
        <v>24</v>
      </c>
      <c r="D307" s="1419" cm="1">
        <f t="array" ref="D307">SUMPRODUCT(--EXACT(CHALLAN!$B$1:$B$16071&amp;"",A307&amp;""),--EXACT(IFERROR(CHALLAN!$C$1:$C$16071&amp;"",""),B307&amp;""),IFERROR(CHALLAN!$F$1:$F$16071+0,0))</f>
        <v>24</v>
      </c>
    </row>
    <row r="308" spans="1:4" x14ac:dyDescent="0.25">
      <c r="A308" t="s">
        <v>585</v>
      </c>
      <c r="B308" t="s">
        <v>429</v>
      </c>
      <c r="C308" s="1419" cm="1">
        <f t="array" ref="C308">SUMPRODUCT(--EXACT(CHALLAN!$B$1:$B$16071&amp;"",A308&amp;""),--EXACT(IFERROR(CHALLAN!$C$1:$C$16071&amp;"",""),B308&amp;""),IFERROR(CHALLAN!$D$1:$D$16071*CHALLAN!$E$1:$E$16071,0))</f>
        <v>6</v>
      </c>
      <c r="D308" s="1419" cm="1">
        <f t="array" ref="D308">SUMPRODUCT(--EXACT(CHALLAN!$B$1:$B$16071&amp;"",A308&amp;""),--EXACT(IFERROR(CHALLAN!$C$1:$C$16071&amp;"",""),B308&amp;""),IFERROR(CHALLAN!$F$1:$F$16071+0,0))</f>
        <v>6</v>
      </c>
    </row>
    <row r="309" spans="1:4" x14ac:dyDescent="0.25">
      <c r="A309" t="s">
        <v>585</v>
      </c>
      <c r="B309" t="s">
        <v>603</v>
      </c>
      <c r="C309" s="1419" cm="1">
        <f t="array" ref="C309">SUMPRODUCT(--EXACT(CHALLAN!$B$1:$B$16071&amp;"",A309&amp;""),--EXACT(IFERROR(CHALLAN!$C$1:$C$16071&amp;"",""),B309&amp;""),IFERROR(CHALLAN!$D$1:$D$16071*CHALLAN!$E$1:$E$16071,0))</f>
        <v>48</v>
      </c>
      <c r="D309" s="1419" cm="1">
        <f t="array" ref="D309">SUMPRODUCT(--EXACT(CHALLAN!$B$1:$B$16071&amp;"",A309&amp;""),--EXACT(IFERROR(CHALLAN!$C$1:$C$16071&amp;"",""),B309&amp;""),IFERROR(CHALLAN!$F$1:$F$16071+0,0))</f>
        <v>48</v>
      </c>
    </row>
    <row r="310" spans="1:4" x14ac:dyDescent="0.25">
      <c r="A310" t="s">
        <v>585</v>
      </c>
      <c r="B310" t="s">
        <v>732</v>
      </c>
      <c r="C310" s="1419" cm="1">
        <f t="array" ref="C310">SUMPRODUCT(--EXACT(CHALLAN!$B$1:$B$16071&amp;"",A310&amp;""),--EXACT(IFERROR(CHALLAN!$C$1:$C$16071&amp;"",""),B310&amp;""),IFERROR(CHALLAN!$D$1:$D$16071*CHALLAN!$E$1:$E$16071,0))</f>
        <v>84</v>
      </c>
      <c r="D310" s="1419" cm="1">
        <f t="array" ref="D310">SUMPRODUCT(--EXACT(CHALLAN!$B$1:$B$16071&amp;"",A310&amp;""),--EXACT(IFERROR(CHALLAN!$C$1:$C$16071&amp;"",""),B310&amp;""),IFERROR(CHALLAN!$F$1:$F$16071+0,0))</f>
        <v>84</v>
      </c>
    </row>
    <row r="311" spans="1:4" x14ac:dyDescent="0.25">
      <c r="A311" t="s">
        <v>585</v>
      </c>
      <c r="B311" t="s">
        <v>760</v>
      </c>
      <c r="C311" s="1419" cm="1">
        <f t="array" ref="C311">SUMPRODUCT(--EXACT(CHALLAN!$B$1:$B$16071&amp;"",A311&amp;""),--EXACT(IFERROR(CHALLAN!$C$1:$C$16071&amp;"",""),B311&amp;""),IFERROR(CHALLAN!$D$1:$D$16071*CHALLAN!$E$1:$E$16071,0))</f>
        <v>0</v>
      </c>
      <c r="D311" s="1419" cm="1">
        <f t="array" ref="D311">SUMPRODUCT(--EXACT(CHALLAN!$B$1:$B$16071&amp;"",A311&amp;""),--EXACT(IFERROR(CHALLAN!$C$1:$C$16071&amp;"",""),B311&amp;""),IFERROR(CHALLAN!$F$1:$F$16071+0,0))</f>
        <v>100</v>
      </c>
    </row>
    <row r="312" spans="1:4" x14ac:dyDescent="0.25">
      <c r="A312" t="s">
        <v>585</v>
      </c>
      <c r="B312" t="s">
        <v>489</v>
      </c>
      <c r="C312" s="1419" cm="1">
        <f t="array" ref="C312">SUMPRODUCT(--EXACT(CHALLAN!$B$1:$B$16071&amp;"",A312&amp;""),--EXACT(IFERROR(CHALLAN!$C$1:$C$16071&amp;"",""),B312&amp;""),IFERROR(CHALLAN!$D$1:$D$16071*CHALLAN!$E$1:$E$16071,0))</f>
        <v>2650</v>
      </c>
      <c r="D312" s="1419" cm="1">
        <f t="array" ref="D312">SUMPRODUCT(--EXACT(CHALLAN!$B$1:$B$16071&amp;"",A312&amp;""),--EXACT(IFERROR(CHALLAN!$C$1:$C$16071&amp;"",""),B312&amp;""),IFERROR(CHALLAN!$F$1:$F$16071+0,0))</f>
        <v>2350</v>
      </c>
    </row>
    <row r="313" spans="1:4" x14ac:dyDescent="0.25">
      <c r="A313" t="s">
        <v>585</v>
      </c>
      <c r="B313" t="s">
        <v>366</v>
      </c>
      <c r="C313" s="1419" cm="1">
        <f t="array" ref="C313">SUMPRODUCT(--EXACT(CHALLAN!$B$1:$B$16071&amp;"",A313&amp;""),--EXACT(IFERROR(CHALLAN!$C$1:$C$16071&amp;"",""),B313&amp;""),IFERROR(CHALLAN!$D$1:$D$16071*CHALLAN!$E$1:$E$16071,0))</f>
        <v>202</v>
      </c>
      <c r="D313" s="1419" cm="1">
        <f t="array" ref="D313">SUMPRODUCT(--EXACT(CHALLAN!$B$1:$B$16071&amp;"",A313&amp;""),--EXACT(IFERROR(CHALLAN!$C$1:$C$16071&amp;"",""),B313&amp;""),IFERROR(CHALLAN!$F$1:$F$16071+0,0))</f>
        <v>177</v>
      </c>
    </row>
    <row r="314" spans="1:4" x14ac:dyDescent="0.25">
      <c r="A314" t="s">
        <v>585</v>
      </c>
      <c r="B314" t="s">
        <v>863</v>
      </c>
      <c r="C314" s="1419" cm="1">
        <f t="array" ref="C314">SUMPRODUCT(--EXACT(CHALLAN!$B$1:$B$16071&amp;"",A314&amp;""),--EXACT(IFERROR(CHALLAN!$C$1:$C$16071&amp;"",""),B314&amp;""),IFERROR(CHALLAN!$D$1:$D$16071*CHALLAN!$E$1:$E$16071,0))</f>
        <v>96</v>
      </c>
      <c r="D314" s="1419" cm="1">
        <f t="array" ref="D314">SUMPRODUCT(--EXACT(CHALLAN!$B$1:$B$16071&amp;"",A314&amp;""),--EXACT(IFERROR(CHALLAN!$C$1:$C$16071&amp;"",""),B314&amp;""),IFERROR(CHALLAN!$F$1:$F$16071+0,0))</f>
        <v>96</v>
      </c>
    </row>
    <row r="315" spans="1:4" x14ac:dyDescent="0.25">
      <c r="A315" t="s">
        <v>2144</v>
      </c>
      <c r="B315" t="s">
        <v>2145</v>
      </c>
      <c r="C315" s="1419" cm="1">
        <f t="array" ref="C315">SUMPRODUCT(--EXACT(CHALLAN!$B$1:$B$16071&amp;"",A315&amp;""),--EXACT(IFERROR(CHALLAN!$C$1:$C$16071&amp;"",""),B315&amp;""),IFERROR(CHALLAN!$D$1:$D$16071*CHALLAN!$E$1:$E$16071,0))</f>
        <v>200</v>
      </c>
      <c r="D315" s="1419" cm="1">
        <f t="array" ref="D315">SUMPRODUCT(--EXACT(CHALLAN!$B$1:$B$16071&amp;"",A315&amp;""),--EXACT(IFERROR(CHALLAN!$C$1:$C$16071&amp;"",""),B315&amp;""),IFERROR(CHALLAN!$F$1:$F$16071+0,0))</f>
        <v>0</v>
      </c>
    </row>
    <row r="316" spans="1:4" x14ac:dyDescent="0.25">
      <c r="A316" t="s">
        <v>145</v>
      </c>
      <c r="B316" t="s">
        <v>367</v>
      </c>
      <c r="C316" s="1419" cm="1">
        <f t="array" ref="C316">SUMPRODUCT(--EXACT(CHALLAN!$B$1:$B$16071&amp;"",A316&amp;""),--EXACT(IFERROR(CHALLAN!$C$1:$C$16071&amp;"",""),B316&amp;""),IFERROR(CHALLAN!$D$1:$D$16071*CHALLAN!$E$1:$E$16071,0))</f>
        <v>60</v>
      </c>
      <c r="D316" s="1419" cm="1">
        <f t="array" ref="D316">SUMPRODUCT(--EXACT(CHALLAN!$B$1:$B$16071&amp;"",A316&amp;""),--EXACT(IFERROR(CHALLAN!$C$1:$C$16071&amp;"",""),B316&amp;""),IFERROR(CHALLAN!$F$1:$F$16071+0,0))</f>
        <v>0</v>
      </c>
    </row>
    <row r="317" spans="1:4" x14ac:dyDescent="0.25">
      <c r="A317" t="s">
        <v>2208</v>
      </c>
      <c r="B317" t="s">
        <v>366</v>
      </c>
      <c r="C317" s="1419" cm="1">
        <f t="array" ref="C317">SUMPRODUCT(--EXACT(CHALLAN!$B$1:$B$16071&amp;"",A317&amp;""),--EXACT(IFERROR(CHALLAN!$C$1:$C$16071&amp;"",""),B317&amp;""),IFERROR(CHALLAN!$D$1:$D$16071*CHALLAN!$E$1:$E$16071,0))</f>
        <v>75</v>
      </c>
      <c r="D317" s="1419" cm="1">
        <f t="array" ref="D317">SUMPRODUCT(--EXACT(CHALLAN!$B$1:$B$16071&amp;"",A317&amp;""),--EXACT(IFERROR(CHALLAN!$C$1:$C$16071&amp;"",""),B317&amp;""),IFERROR(CHALLAN!$F$1:$F$16071+0,0))</f>
        <v>0</v>
      </c>
    </row>
    <row r="318" spans="1:4" x14ac:dyDescent="0.25">
      <c r="A318" t="s">
        <v>303</v>
      </c>
      <c r="B318" t="s">
        <v>488</v>
      </c>
      <c r="C318" s="1419" cm="1">
        <f t="array" ref="C318">SUMPRODUCT(--EXACT(CHALLAN!$B$1:$B$16071&amp;"",A318&amp;""),--EXACT(IFERROR(CHALLAN!$C$1:$C$16071&amp;"",""),B318&amp;""),IFERROR(CHALLAN!$D$1:$D$16071*CHALLAN!$E$1:$E$16071,0))</f>
        <v>2500</v>
      </c>
      <c r="D318" s="1419" cm="1">
        <f t="array" ref="D318">SUMPRODUCT(--EXACT(CHALLAN!$B$1:$B$16071&amp;"",A318&amp;""),--EXACT(IFERROR(CHALLAN!$C$1:$C$16071&amp;"",""),B318&amp;""),IFERROR(CHALLAN!$F$1:$F$16071+0,0))</f>
        <v>2500</v>
      </c>
    </row>
    <row r="319" spans="1:4" x14ac:dyDescent="0.25">
      <c r="A319" t="s">
        <v>304</v>
      </c>
      <c r="B319" t="s">
        <v>489</v>
      </c>
      <c r="C319" s="1419" cm="1">
        <f t="array" ref="C319">SUMPRODUCT(--EXACT(CHALLAN!$B$1:$B$16071&amp;"",A319&amp;""),--EXACT(IFERROR(CHALLAN!$C$1:$C$16071&amp;"",""),B319&amp;""),IFERROR(CHALLAN!$D$1:$D$16071*CHALLAN!$E$1:$E$16071,0))</f>
        <v>1400</v>
      </c>
      <c r="D319" s="1419" cm="1">
        <f t="array" ref="D319">SUMPRODUCT(--EXACT(CHALLAN!$B$1:$B$16071&amp;"",A319&amp;""),--EXACT(IFERROR(CHALLAN!$C$1:$C$16071&amp;"",""),B319&amp;""),IFERROR(CHALLAN!$F$1:$F$16071+0,0))</f>
        <v>1400</v>
      </c>
    </row>
    <row r="320" spans="1:4" x14ac:dyDescent="0.25">
      <c r="A320" t="s">
        <v>86</v>
      </c>
      <c r="B320" t="s">
        <v>87</v>
      </c>
      <c r="C320" s="1419" cm="1">
        <f t="array" ref="C320">SUMPRODUCT(--EXACT(CHALLAN!$B$1:$B$16071&amp;"",A320&amp;""),--EXACT(IFERROR(CHALLAN!$C$1:$C$16071&amp;"",""),B320&amp;""),IFERROR(CHALLAN!$D$1:$D$16071*CHALLAN!$E$1:$E$16071,0))</f>
        <v>36</v>
      </c>
      <c r="D320" s="1419" cm="1">
        <f t="array" ref="D320">SUMPRODUCT(--EXACT(CHALLAN!$B$1:$B$16071&amp;"",A320&amp;""),--EXACT(IFERROR(CHALLAN!$C$1:$C$16071&amp;"",""),B320&amp;""),IFERROR(CHALLAN!$F$1:$F$16071+0,0))</f>
        <v>36</v>
      </c>
    </row>
    <row r="321" spans="1:4" x14ac:dyDescent="0.25">
      <c r="A321" t="s">
        <v>2103</v>
      </c>
      <c r="B321" t="s">
        <v>2104</v>
      </c>
      <c r="C321" s="1419" cm="1">
        <f t="array" ref="C321">SUMPRODUCT(--EXACT(CHALLAN!$B$1:$B$16071&amp;"",A321&amp;""),--EXACT(IFERROR(CHALLAN!$C$1:$C$16071&amp;"",""),B321&amp;""),IFERROR(CHALLAN!$D$1:$D$16071*CHALLAN!$E$1:$E$16071,0))</f>
        <v>25</v>
      </c>
      <c r="D321" s="1419" cm="1">
        <f t="array" ref="D321">SUMPRODUCT(--EXACT(CHALLAN!$B$1:$B$16071&amp;"",A321&amp;""),--EXACT(IFERROR(CHALLAN!$C$1:$C$16071&amp;"",""),B321&amp;""),IFERROR(CHALLAN!$F$1:$F$16071+0,0))</f>
        <v>24</v>
      </c>
    </row>
    <row r="322" spans="1:4" x14ac:dyDescent="0.25">
      <c r="A322" t="s">
        <v>146</v>
      </c>
      <c r="B322" t="s">
        <v>431</v>
      </c>
      <c r="C322" s="1419" cm="1">
        <f t="array" ref="C322">SUMPRODUCT(--EXACT(CHALLAN!$B$1:$B$16071&amp;"",A322&amp;""),--EXACT(IFERROR(CHALLAN!$C$1:$C$16071&amp;"",""),B322&amp;""),IFERROR(CHALLAN!$D$1:$D$16071*CHALLAN!$E$1:$E$16071,0))</f>
        <v>144</v>
      </c>
      <c r="D322" s="1419" cm="1">
        <f t="array" ref="D322">SUMPRODUCT(--EXACT(CHALLAN!$B$1:$B$16071&amp;"",A322&amp;""),--EXACT(IFERROR(CHALLAN!$C$1:$C$16071&amp;"",""),B322&amp;""),IFERROR(CHALLAN!$F$1:$F$16071+0,0))</f>
        <v>144</v>
      </c>
    </row>
    <row r="323" spans="1:4" x14ac:dyDescent="0.25">
      <c r="A323" t="s">
        <v>146</v>
      </c>
      <c r="B323" t="s">
        <v>895</v>
      </c>
      <c r="C323" s="1419" cm="1">
        <f t="array" ref="C323">SUMPRODUCT(--EXACT(CHALLAN!$B$1:$B$16071&amp;"",A323&amp;""),--EXACT(IFERROR(CHALLAN!$C$1:$C$16071&amp;"",""),B323&amp;""),IFERROR(CHALLAN!$D$1:$D$16071*CHALLAN!$E$1:$E$16071,0))</f>
        <v>48</v>
      </c>
      <c r="D323" s="1419" cm="1">
        <f t="array" ref="D323">SUMPRODUCT(--EXACT(CHALLAN!$B$1:$B$16071&amp;"",A323&amp;""),--EXACT(IFERROR(CHALLAN!$C$1:$C$16071&amp;"",""),B323&amp;""),IFERROR(CHALLAN!$F$1:$F$16071+0,0))</f>
        <v>48</v>
      </c>
    </row>
    <row r="324" spans="1:4" x14ac:dyDescent="0.25">
      <c r="A324" t="s">
        <v>233</v>
      </c>
      <c r="B324" t="s">
        <v>431</v>
      </c>
      <c r="C324" s="1419" cm="1">
        <f t="array" ref="C324">SUMPRODUCT(--EXACT(CHALLAN!$B$1:$B$16071&amp;"",A324&amp;""),--EXACT(IFERROR(CHALLAN!$C$1:$C$16071&amp;"",""),B324&amp;""),IFERROR(CHALLAN!$D$1:$D$16071*CHALLAN!$E$1:$E$16071,0))</f>
        <v>144</v>
      </c>
      <c r="D324" s="1419" cm="1">
        <f t="array" ref="D324">SUMPRODUCT(--EXACT(CHALLAN!$B$1:$B$16071&amp;"",A324&amp;""),--EXACT(IFERROR(CHALLAN!$C$1:$C$16071&amp;"",""),B324&amp;""),IFERROR(CHALLAN!$F$1:$F$16071+0,0))</f>
        <v>120</v>
      </c>
    </row>
    <row r="325" spans="1:4" x14ac:dyDescent="0.25">
      <c r="A325" t="s">
        <v>233</v>
      </c>
      <c r="B325" t="s">
        <v>895</v>
      </c>
      <c r="C325" s="1419" cm="1">
        <f t="array" ref="C325">SUMPRODUCT(--EXACT(CHALLAN!$B$1:$B$16071&amp;"",A325&amp;""),--EXACT(IFERROR(CHALLAN!$C$1:$C$16071&amp;"",""),B325&amp;""),IFERROR(CHALLAN!$D$1:$D$16071*CHALLAN!$E$1:$E$16071,0))</f>
        <v>411</v>
      </c>
      <c r="D325" s="1419" cm="1">
        <f t="array" ref="D325">SUMPRODUCT(--EXACT(CHALLAN!$B$1:$B$16071&amp;"",A325&amp;""),--EXACT(IFERROR(CHALLAN!$C$1:$C$16071&amp;"",""),B325&amp;""),IFERROR(CHALLAN!$F$1:$F$16071+0,0))</f>
        <v>298</v>
      </c>
    </row>
    <row r="326" spans="1:4" x14ac:dyDescent="0.25">
      <c r="A326" t="s">
        <v>349</v>
      </c>
      <c r="B326" t="s">
        <v>537</v>
      </c>
      <c r="C326" s="1419" cm="1">
        <f t="array" ref="C326">SUMPRODUCT(--EXACT(CHALLAN!$B$1:$B$16071&amp;"",A326&amp;""),--EXACT(IFERROR(CHALLAN!$C$1:$C$16071&amp;"",""),B326&amp;""),IFERROR(CHALLAN!$D$1:$D$16071*CHALLAN!$E$1:$E$16071,0))</f>
        <v>100</v>
      </c>
      <c r="D326" s="1419" cm="1">
        <f t="array" ref="D326">SUMPRODUCT(--EXACT(CHALLAN!$B$1:$B$16071&amp;"",A326&amp;""),--EXACT(IFERROR(CHALLAN!$C$1:$C$16071&amp;"",""),B326&amp;""),IFERROR(CHALLAN!$F$1:$F$16071+0,0))</f>
        <v>100</v>
      </c>
    </row>
    <row r="327" spans="1:4" x14ac:dyDescent="0.25">
      <c r="A327" t="s">
        <v>1450</v>
      </c>
      <c r="B327" t="s">
        <v>895</v>
      </c>
      <c r="C327" s="1419" cm="1">
        <f t="array" ref="C327">SUMPRODUCT(--EXACT(CHALLAN!$B$1:$B$16071&amp;"",A327&amp;""),--EXACT(IFERROR(CHALLAN!$C$1:$C$16071&amp;"",""),B327&amp;""),IFERROR(CHALLAN!$D$1:$D$16071*CHALLAN!$E$1:$E$16071,0))</f>
        <v>72</v>
      </c>
      <c r="D327" s="1419" cm="1">
        <f t="array" ref="D327">SUMPRODUCT(--EXACT(CHALLAN!$B$1:$B$16071&amp;"",A327&amp;""),--EXACT(IFERROR(CHALLAN!$C$1:$C$16071&amp;"",""),B327&amp;""),IFERROR(CHALLAN!$F$1:$F$16071+0,0))</f>
        <v>73.000000000000014</v>
      </c>
    </row>
    <row r="328" spans="1:4" x14ac:dyDescent="0.25">
      <c r="A328" t="s">
        <v>2191</v>
      </c>
      <c r="B328" t="s">
        <v>431</v>
      </c>
      <c r="C328" s="1419" cm="1">
        <f t="array" ref="C328">SUMPRODUCT(--EXACT(CHALLAN!$B$1:$B$16071&amp;"",A328&amp;""),--EXACT(IFERROR(CHALLAN!$C$1:$C$16071&amp;"",""),B328&amp;""),IFERROR(CHALLAN!$D$1:$D$16071*CHALLAN!$E$1:$E$16071,0))</f>
        <v>48</v>
      </c>
      <c r="D328" s="1419" cm="1">
        <f t="array" ref="D328">SUMPRODUCT(--EXACT(CHALLAN!$B$1:$B$16071&amp;"",A328&amp;""),--EXACT(IFERROR(CHALLAN!$C$1:$C$16071&amp;"",""),B328&amp;""),IFERROR(CHALLAN!$F$1:$F$16071+0,0))</f>
        <v>0</v>
      </c>
    </row>
    <row r="329" spans="1:4" x14ac:dyDescent="0.25">
      <c r="A329" t="s">
        <v>2085</v>
      </c>
      <c r="B329" t="s">
        <v>431</v>
      </c>
      <c r="C329" s="1419" cm="1">
        <f t="array" ref="C329">SUMPRODUCT(--EXACT(CHALLAN!$B$1:$B$16071&amp;"",A329&amp;""),--EXACT(IFERROR(CHALLAN!$C$1:$C$16071&amp;"",""),B329&amp;""),IFERROR(CHALLAN!$D$1:$D$16071*CHALLAN!$E$1:$E$16071,0))</f>
        <v>24</v>
      </c>
      <c r="D329" s="1419" cm="1">
        <f t="array" ref="D329">SUMPRODUCT(--EXACT(CHALLAN!$B$1:$B$16071&amp;"",A329&amp;""),--EXACT(IFERROR(CHALLAN!$C$1:$C$16071&amp;"",""),B329&amp;""),IFERROR(CHALLAN!$F$1:$F$16071+0,0))</f>
        <v>24</v>
      </c>
    </row>
    <row r="330" spans="1:4" x14ac:dyDescent="0.25">
      <c r="A330" t="s">
        <v>234</v>
      </c>
      <c r="B330" t="s">
        <v>432</v>
      </c>
      <c r="C330" s="1419" cm="1">
        <f t="array" ref="C330">SUMPRODUCT(--EXACT(CHALLAN!$B$1:$B$16071&amp;"",A330&amp;""),--EXACT(IFERROR(CHALLAN!$C$1:$C$16071&amp;"",""),B330&amp;""),IFERROR(CHALLAN!$D$1:$D$16071*CHALLAN!$E$1:$E$16071,0))</f>
        <v>24</v>
      </c>
      <c r="D330" s="1419" cm="1">
        <f t="array" ref="D330">SUMPRODUCT(--EXACT(CHALLAN!$B$1:$B$16071&amp;"",A330&amp;""),--EXACT(IFERROR(CHALLAN!$C$1:$C$16071&amp;"",""),B330&amp;""),IFERROR(CHALLAN!$F$1:$F$16071+0,0))</f>
        <v>24</v>
      </c>
    </row>
    <row r="331" spans="1:4" x14ac:dyDescent="0.25">
      <c r="A331" t="s">
        <v>234</v>
      </c>
      <c r="B331" t="s">
        <v>491</v>
      </c>
      <c r="C331" s="1419" cm="1">
        <f t="array" ref="C331">SUMPRODUCT(--EXACT(CHALLAN!$B$1:$B$16071&amp;"",A331&amp;""),--EXACT(IFERROR(CHALLAN!$C$1:$C$16071&amp;"",""),B331&amp;""),IFERROR(CHALLAN!$D$1:$D$16071*CHALLAN!$E$1:$E$16071,0))</f>
        <v>27</v>
      </c>
      <c r="D331" s="1419" cm="1">
        <f t="array" ref="D331">SUMPRODUCT(--EXACT(CHALLAN!$B$1:$B$16071&amp;"",A331&amp;""),--EXACT(IFERROR(CHALLAN!$C$1:$C$16071&amp;"",""),B331&amp;""),IFERROR(CHALLAN!$F$1:$F$16071+0,0))</f>
        <v>27</v>
      </c>
    </row>
    <row r="332" spans="1:4" x14ac:dyDescent="0.25">
      <c r="A332" t="s">
        <v>234</v>
      </c>
      <c r="B332" t="s">
        <v>369</v>
      </c>
      <c r="C332" s="1419" cm="1">
        <f t="array" ref="C332">SUMPRODUCT(--EXACT(CHALLAN!$B$1:$B$16071&amp;"",A332&amp;""),--EXACT(IFERROR(CHALLAN!$C$1:$C$16071&amp;"",""),B332&amp;""),IFERROR(CHALLAN!$D$1:$D$16071*CHALLAN!$E$1:$E$16071,0))</f>
        <v>190</v>
      </c>
      <c r="D332" s="1419" cm="1">
        <f t="array" ref="D332">SUMPRODUCT(--EXACT(CHALLAN!$B$1:$B$16071&amp;"",A332&amp;""),--EXACT(IFERROR(CHALLAN!$C$1:$C$16071&amp;"",""),B332&amp;""),IFERROR(CHALLAN!$F$1:$F$16071+0,0))</f>
        <v>165</v>
      </c>
    </row>
    <row r="333" spans="1:4" x14ac:dyDescent="0.25">
      <c r="A333" t="s">
        <v>234</v>
      </c>
      <c r="B333" t="s">
        <v>950</v>
      </c>
      <c r="C333" s="1419" cm="1">
        <f t="array" ref="C333">SUMPRODUCT(--EXACT(CHALLAN!$B$1:$B$16071&amp;"",A333&amp;""),--EXACT(IFERROR(CHALLAN!$C$1:$C$16071&amp;"",""),B333&amp;""),IFERROR(CHALLAN!$D$1:$D$16071*CHALLAN!$E$1:$E$16071,0))</f>
        <v>48</v>
      </c>
      <c r="D333" s="1419" cm="1">
        <f t="array" ref="D333">SUMPRODUCT(--EXACT(CHALLAN!$B$1:$B$16071&amp;"",A333&amp;""),--EXACT(IFERROR(CHALLAN!$C$1:$C$16071&amp;"",""),B333&amp;""),IFERROR(CHALLAN!$F$1:$F$16071+0,0))</f>
        <v>24</v>
      </c>
    </row>
    <row r="334" spans="1:4" x14ac:dyDescent="0.25">
      <c r="A334" t="s">
        <v>305</v>
      </c>
      <c r="B334" t="s">
        <v>491</v>
      </c>
      <c r="C334" s="1419" cm="1">
        <f t="array" ref="C334">SUMPRODUCT(--EXACT(CHALLAN!$B$1:$B$16071&amp;"",A334&amp;""),--EXACT(IFERROR(CHALLAN!$C$1:$C$16071&amp;"",""),B334&amp;""),IFERROR(CHALLAN!$D$1:$D$16071*CHALLAN!$E$1:$E$16071,0))</f>
        <v>60</v>
      </c>
      <c r="D334" s="1419" cm="1">
        <f t="array" ref="D334">SUMPRODUCT(--EXACT(CHALLAN!$B$1:$B$16071&amp;"",A334&amp;""),--EXACT(IFERROR(CHALLAN!$C$1:$C$16071&amp;"",""),B334&amp;""),IFERROR(CHALLAN!$F$1:$F$16071+0,0))</f>
        <v>60</v>
      </c>
    </row>
    <row r="335" spans="1:4" x14ac:dyDescent="0.25">
      <c r="A335" t="s">
        <v>147</v>
      </c>
      <c r="B335" t="s">
        <v>369</v>
      </c>
      <c r="C335" s="1419" cm="1">
        <f t="array" ref="C335">SUMPRODUCT(--EXACT(CHALLAN!$B$1:$B$16071&amp;"",A335&amp;""),--EXACT(IFERROR(CHALLAN!$C$1:$C$16071&amp;"",""),B335&amp;""),IFERROR(CHALLAN!$D$1:$D$16071*CHALLAN!$E$1:$E$16071,0))</f>
        <v>75</v>
      </c>
      <c r="D335" s="1419" cm="1">
        <f t="array" ref="D335">SUMPRODUCT(--EXACT(CHALLAN!$B$1:$B$16071&amp;"",A335&amp;""),--EXACT(IFERROR(CHALLAN!$C$1:$C$16071&amp;"",""),B335&amp;""),IFERROR(CHALLAN!$F$1:$F$16071+0,0))</f>
        <v>0</v>
      </c>
    </row>
    <row r="336" spans="1:4" x14ac:dyDescent="0.25">
      <c r="A336" t="s">
        <v>2066</v>
      </c>
      <c r="C336" s="1419" cm="1">
        <f t="array" ref="C336">SUMPRODUCT(--EXACT(CHALLAN!$B$1:$B$16071&amp;"",A336&amp;""),--EXACT(IFERROR(CHALLAN!$C$1:$C$16071&amp;"",""),B336&amp;""),IFERROR(CHALLAN!$D$1:$D$16071*CHALLAN!$E$1:$E$16071,0))</f>
        <v>14360</v>
      </c>
      <c r="D336" s="1419" cm="1">
        <f t="array" ref="D336">SUMPRODUCT(--EXACT(CHALLAN!$B$1:$B$16071&amp;"",A336&amp;""),--EXACT(IFERROR(CHALLAN!$C$1:$C$16071&amp;"",""),B336&amp;""),IFERROR(CHALLAN!$F$1:$F$16071+0,0))</f>
        <v>65</v>
      </c>
    </row>
    <row r="337" spans="1:4" x14ac:dyDescent="0.25">
      <c r="A337" t="s">
        <v>149</v>
      </c>
      <c r="B337" t="s">
        <v>1907</v>
      </c>
      <c r="C337" s="1419" cm="1">
        <f t="array" ref="C337">SUMPRODUCT(--EXACT(CHALLAN!$B$1:$B$16071&amp;"",A337&amp;""),--EXACT(IFERROR(CHALLAN!$C$1:$C$16071&amp;"",""),B337&amp;""),IFERROR(CHALLAN!$D$1:$D$16071*CHALLAN!$E$1:$E$16071,0))</f>
        <v>24</v>
      </c>
      <c r="D337" s="1419" cm="1">
        <f t="array" ref="D337">SUMPRODUCT(--EXACT(CHALLAN!$B$1:$B$16071&amp;"",A337&amp;""),--EXACT(IFERROR(CHALLAN!$C$1:$C$16071&amp;"",""),B337&amp;""),IFERROR(CHALLAN!$F$1:$F$16071+0,0))</f>
        <v>24</v>
      </c>
    </row>
    <row r="338" spans="1:4" x14ac:dyDescent="0.25">
      <c r="A338" t="s">
        <v>149</v>
      </c>
      <c r="B338" t="s">
        <v>1924</v>
      </c>
      <c r="C338" s="1419" cm="1">
        <f t="array" ref="C338">SUMPRODUCT(--EXACT(CHALLAN!$B$1:$B$16071&amp;"",A338&amp;""),--EXACT(IFERROR(CHALLAN!$C$1:$C$16071&amp;"",""),B338&amp;""),IFERROR(CHALLAN!$D$1:$D$16071*CHALLAN!$E$1:$E$16071,0))</f>
        <v>30</v>
      </c>
      <c r="D338" s="1419" cm="1">
        <f t="array" ref="D338">SUMPRODUCT(--EXACT(CHALLAN!$B$1:$B$16071&amp;"",A338&amp;""),--EXACT(IFERROR(CHALLAN!$C$1:$C$16071&amp;"",""),B338&amp;""),IFERROR(CHALLAN!$F$1:$F$16071+0,0))</f>
        <v>30</v>
      </c>
    </row>
    <row r="339" spans="1:4" x14ac:dyDescent="0.25">
      <c r="A339" t="s">
        <v>149</v>
      </c>
      <c r="B339" t="s">
        <v>371</v>
      </c>
      <c r="C339" s="1419" cm="1">
        <f t="array" ref="C339">SUMPRODUCT(--EXACT(CHALLAN!$B$1:$B$16071&amp;"",A339&amp;""),--EXACT(IFERROR(CHALLAN!$C$1:$C$16071&amp;"",""),B339&amp;""),IFERROR(CHALLAN!$D$1:$D$16071*CHALLAN!$E$1:$E$16071,0))</f>
        <v>100</v>
      </c>
      <c r="D339" s="1419" cm="1">
        <f t="array" ref="D339">SUMPRODUCT(--EXACT(CHALLAN!$B$1:$B$16071&amp;"",A339&amp;""),--EXACT(IFERROR(CHALLAN!$C$1:$C$16071&amp;"",""),B339&amp;""),IFERROR(CHALLAN!$F$1:$F$16071+0,0))</f>
        <v>50</v>
      </c>
    </row>
    <row r="340" spans="1:4" x14ac:dyDescent="0.25">
      <c r="A340" t="s">
        <v>149</v>
      </c>
      <c r="B340" t="s">
        <v>918</v>
      </c>
      <c r="C340" s="1419" cm="1">
        <f t="array" ref="C340">SUMPRODUCT(--EXACT(CHALLAN!$B$1:$B$16071&amp;"",A340&amp;""),--EXACT(IFERROR(CHALLAN!$C$1:$C$16071&amp;"",""),B340&amp;""),IFERROR(CHALLAN!$D$1:$D$16071*CHALLAN!$E$1:$E$16071,0))</f>
        <v>4</v>
      </c>
      <c r="D340" s="1419" cm="1">
        <f t="array" ref="D340">SUMPRODUCT(--EXACT(CHALLAN!$B$1:$B$16071&amp;"",A340&amp;""),--EXACT(IFERROR(CHALLAN!$C$1:$C$16071&amp;"",""),B340&amp;""),IFERROR(CHALLAN!$F$1:$F$16071+0,0))</f>
        <v>4</v>
      </c>
    </row>
    <row r="341" spans="1:4" x14ac:dyDescent="0.25">
      <c r="A341" t="s">
        <v>235</v>
      </c>
      <c r="B341" t="s">
        <v>1924</v>
      </c>
      <c r="C341" s="1419" cm="1">
        <f t="array" ref="C341">SUMPRODUCT(--EXACT(CHALLAN!$B$1:$B$16071&amp;"",A341&amp;""),--EXACT(IFERROR(CHALLAN!$C$1:$C$16071&amp;"",""),B341&amp;""),IFERROR(CHALLAN!$D$1:$D$16071*CHALLAN!$E$1:$E$16071,0))</f>
        <v>6</v>
      </c>
      <c r="D341" s="1419" cm="1">
        <f t="array" ref="D341">SUMPRODUCT(--EXACT(CHALLAN!$B$1:$B$16071&amp;"",A341&amp;""),--EXACT(IFERROR(CHALLAN!$C$1:$C$16071&amp;"",""),B341&amp;""),IFERROR(CHALLAN!$F$1:$F$16071+0,0))</f>
        <v>0</v>
      </c>
    </row>
    <row r="342" spans="1:4" x14ac:dyDescent="0.25">
      <c r="A342" t="s">
        <v>1930</v>
      </c>
      <c r="C342" s="1419" cm="1">
        <f t="array" ref="C342">SUMPRODUCT(--EXACT(CHALLAN!$B$1:$B$16071&amp;"",A342&amp;""),--EXACT(IFERROR(CHALLAN!$C$1:$C$16071&amp;"",""),B342&amp;""),IFERROR(CHALLAN!$D$1:$D$16071*CHALLAN!$E$1:$E$16071,0))</f>
        <v>28830</v>
      </c>
      <c r="D342" s="1419" cm="1">
        <f t="array" ref="D342">SUMPRODUCT(--EXACT(CHALLAN!$B$1:$B$16071&amp;"",A342&amp;""),--EXACT(IFERROR(CHALLAN!$C$1:$C$16071&amp;"",""),B342&amp;""),IFERROR(CHALLAN!$F$1:$F$16071+0,0))</f>
        <v>24196.45</v>
      </c>
    </row>
    <row r="343" spans="1:4" x14ac:dyDescent="0.25">
      <c r="A343" t="s">
        <v>2032</v>
      </c>
      <c r="B343" t="s">
        <v>492</v>
      </c>
      <c r="C343" s="1419" cm="1">
        <f t="array" ref="C343">SUMPRODUCT(--EXACT(CHALLAN!$B$1:$B$16071&amp;"",A343&amp;""),--EXACT(IFERROR(CHALLAN!$C$1:$C$16071&amp;"",""),B343&amp;""),IFERROR(CHALLAN!$D$1:$D$16071*CHALLAN!$E$1:$E$16071,0))</f>
        <v>100</v>
      </c>
      <c r="D343" s="1419" cm="1">
        <f t="array" ref="D343">SUMPRODUCT(--EXACT(CHALLAN!$B$1:$B$16071&amp;"",A343&amp;""),--EXACT(IFERROR(CHALLAN!$C$1:$C$16071&amp;"",""),B343&amp;""),IFERROR(CHALLAN!$F$1:$F$16071+0,0))</f>
        <v>100</v>
      </c>
    </row>
    <row r="344" spans="1:4" x14ac:dyDescent="0.25">
      <c r="A344" t="s">
        <v>944</v>
      </c>
      <c r="B344" t="s">
        <v>945</v>
      </c>
      <c r="C344" s="1419" cm="1">
        <f t="array" ref="C344">SUMPRODUCT(--EXACT(CHALLAN!$B$1:$B$16071&amp;"",A344&amp;""),--EXACT(IFERROR(CHALLAN!$C$1:$C$16071&amp;"",""),B344&amp;""),IFERROR(CHALLAN!$D$1:$D$16071*CHALLAN!$E$1:$E$16071,0))</f>
        <v>60</v>
      </c>
      <c r="D344" s="1419" cm="1">
        <f t="array" ref="D344">SUMPRODUCT(--EXACT(CHALLAN!$B$1:$B$16071&amp;"",A344&amp;""),--EXACT(IFERROR(CHALLAN!$C$1:$C$16071&amp;"",""),B344&amp;""),IFERROR(CHALLAN!$F$1:$F$16071+0,0))</f>
        <v>60</v>
      </c>
    </row>
    <row r="345" spans="1:4" x14ac:dyDescent="0.25">
      <c r="A345" t="s">
        <v>287</v>
      </c>
      <c r="B345" t="s">
        <v>471</v>
      </c>
      <c r="C345" s="1419" cm="1">
        <f t="array" ref="C345">SUMPRODUCT(--EXACT(CHALLAN!$B$1:$B$16071&amp;"",A345&amp;""),--EXACT(IFERROR(CHALLAN!$C$1:$C$16071&amp;"",""),B345&amp;""),IFERROR(CHALLAN!$D$1:$D$16071*CHALLAN!$E$1:$E$16071,0))</f>
        <v>0</v>
      </c>
      <c r="D345" s="1419" cm="1">
        <f t="array" ref="D345">SUMPRODUCT(--EXACT(CHALLAN!$B$1:$B$16071&amp;"",A345&amp;""),--EXACT(IFERROR(CHALLAN!$C$1:$C$16071&amp;"",""),B345&amp;""),IFERROR(CHALLAN!$F$1:$F$16071+0,0))</f>
        <v>0</v>
      </c>
    </row>
    <row r="346" spans="1:4" x14ac:dyDescent="0.25">
      <c r="A346" t="s">
        <v>287</v>
      </c>
      <c r="B346" t="s">
        <v>492</v>
      </c>
      <c r="C346" s="1419" cm="1">
        <f t="array" ref="C346">SUMPRODUCT(--EXACT(CHALLAN!$B$1:$B$16071&amp;"",A346&amp;""),--EXACT(IFERROR(CHALLAN!$C$1:$C$16071&amp;"",""),B346&amp;""),IFERROR(CHALLAN!$D$1:$D$16071*CHALLAN!$E$1:$E$16071,0))</f>
        <v>75</v>
      </c>
      <c r="D346" s="1419" cm="1">
        <f t="array" ref="D346">SUMPRODUCT(--EXACT(CHALLAN!$B$1:$B$16071&amp;"",A346&amp;""),--EXACT(IFERROR(CHALLAN!$C$1:$C$16071&amp;"",""),B346&amp;""),IFERROR(CHALLAN!$F$1:$F$16071+0,0))</f>
        <v>75</v>
      </c>
    </row>
    <row r="347" spans="1:4" x14ac:dyDescent="0.25">
      <c r="A347" t="s">
        <v>287</v>
      </c>
      <c r="B347" t="s">
        <v>948</v>
      </c>
      <c r="C347" s="1419" cm="1">
        <f t="array" ref="C347">SUMPRODUCT(--EXACT(CHALLAN!$B$1:$B$16071&amp;"",A347&amp;""),--EXACT(IFERROR(CHALLAN!$C$1:$C$16071&amp;"",""),B347&amp;""),IFERROR(CHALLAN!$D$1:$D$16071*CHALLAN!$E$1:$E$16071,0))</f>
        <v>6</v>
      </c>
      <c r="D347" s="1419" cm="1">
        <f t="array" ref="D347">SUMPRODUCT(--EXACT(CHALLAN!$B$1:$B$16071&amp;"",A347&amp;""),--EXACT(IFERROR(CHALLAN!$C$1:$C$16071&amp;"",""),B347&amp;""),IFERROR(CHALLAN!$F$1:$F$16071+0,0))</f>
        <v>6</v>
      </c>
    </row>
    <row r="348" spans="1:4" x14ac:dyDescent="0.25">
      <c r="A348" t="s">
        <v>287</v>
      </c>
      <c r="B348" t="s">
        <v>534</v>
      </c>
      <c r="C348" s="1419" cm="1">
        <f t="array" ref="C348">SUMPRODUCT(--EXACT(CHALLAN!$B$1:$B$16071&amp;"",A348&amp;""),--EXACT(IFERROR(CHALLAN!$C$1:$C$16071&amp;"",""),B348&amp;""),IFERROR(CHALLAN!$D$1:$D$16071*CHALLAN!$E$1:$E$16071,0))</f>
        <v>50</v>
      </c>
      <c r="D348" s="1419" cm="1">
        <f t="array" ref="D348">SUMPRODUCT(--EXACT(CHALLAN!$B$1:$B$16071&amp;"",A348&amp;""),--EXACT(IFERROR(CHALLAN!$C$1:$C$16071&amp;"",""),B348&amp;""),IFERROR(CHALLAN!$F$1:$F$16071+0,0))</f>
        <v>50</v>
      </c>
    </row>
    <row r="349" spans="1:4" x14ac:dyDescent="0.25">
      <c r="A349" t="s">
        <v>2124</v>
      </c>
      <c r="B349" t="s">
        <v>373</v>
      </c>
      <c r="C349" s="1419" cm="1">
        <f t="array" ref="C349">SUMPRODUCT(--EXACT(CHALLAN!$B$1:$B$16071&amp;"",A349&amp;""),--EXACT(IFERROR(CHALLAN!$C$1:$C$16071&amp;"",""),B349&amp;""),IFERROR(CHALLAN!$D$1:$D$16071*CHALLAN!$E$1:$E$16071,0))</f>
        <v>5</v>
      </c>
      <c r="D349" s="1419" cm="1">
        <f t="array" ref="D349">SUMPRODUCT(--EXACT(CHALLAN!$B$1:$B$16071&amp;"",A349&amp;""),--EXACT(IFERROR(CHALLAN!$C$1:$C$16071&amp;"",""),B349&amp;""),IFERROR(CHALLAN!$F$1:$F$16071+0,0))</f>
        <v>5</v>
      </c>
    </row>
    <row r="350" spans="1:4" x14ac:dyDescent="0.25">
      <c r="A350" t="s">
        <v>1595</v>
      </c>
      <c r="B350" t="s">
        <v>373</v>
      </c>
      <c r="C350" s="1419" cm="1">
        <f t="array" ref="C350">SUMPRODUCT(--EXACT(CHALLAN!$B$1:$B$16071&amp;"",A350&amp;""),--EXACT(IFERROR(CHALLAN!$C$1:$C$16071&amp;"",""),B350&amp;""),IFERROR(CHALLAN!$D$1:$D$16071*CHALLAN!$E$1:$E$16071,0))</f>
        <v>5</v>
      </c>
      <c r="D350" s="1419" cm="1">
        <f t="array" ref="D350">SUMPRODUCT(--EXACT(CHALLAN!$B$1:$B$16071&amp;"",A350&amp;""),--EXACT(IFERROR(CHALLAN!$C$1:$C$16071&amp;"",""),B350&amp;""),IFERROR(CHALLAN!$F$1:$F$16071+0,0))</f>
        <v>5</v>
      </c>
    </row>
    <row r="351" spans="1:4" x14ac:dyDescent="0.25">
      <c r="A351" t="s">
        <v>947</v>
      </c>
      <c r="B351" t="s">
        <v>374</v>
      </c>
      <c r="C351" s="1419" cm="1">
        <f t="array" ref="C351">SUMPRODUCT(--EXACT(CHALLAN!$B$1:$B$16071&amp;"",A351&amp;""),--EXACT(IFERROR(CHALLAN!$C$1:$C$16071&amp;"",""),B351&amp;""),IFERROR(CHALLAN!$D$1:$D$16071*CHALLAN!$E$1:$E$16071,0))</f>
        <v>35</v>
      </c>
      <c r="D351" s="1419" cm="1">
        <f t="array" ref="D351">SUMPRODUCT(--EXACT(CHALLAN!$B$1:$B$16071&amp;"",A351&amp;""),--EXACT(IFERROR(CHALLAN!$C$1:$C$16071&amp;"",""),B351&amp;""),IFERROR(CHALLAN!$F$1:$F$16071+0,0))</f>
        <v>35</v>
      </c>
    </row>
    <row r="352" spans="1:4" x14ac:dyDescent="0.25">
      <c r="A352" t="s">
        <v>947</v>
      </c>
      <c r="B352" t="s">
        <v>948</v>
      </c>
      <c r="C352" s="1419" cm="1">
        <f t="array" ref="C352">SUMPRODUCT(--EXACT(CHALLAN!$B$1:$B$16071&amp;"",A352&amp;""),--EXACT(IFERROR(CHALLAN!$C$1:$C$16071&amp;"",""),B352&amp;""),IFERROR(CHALLAN!$D$1:$D$16071*CHALLAN!$E$1:$E$16071,0))</f>
        <v>102</v>
      </c>
      <c r="D352" s="1419" cm="1">
        <f t="array" ref="D352">SUMPRODUCT(--EXACT(CHALLAN!$B$1:$B$16071&amp;"",A352&amp;""),--EXACT(IFERROR(CHALLAN!$C$1:$C$16071&amp;"",""),B352&amp;""),IFERROR(CHALLAN!$F$1:$F$16071+0,0))</f>
        <v>111</v>
      </c>
    </row>
    <row r="353" spans="1:4" x14ac:dyDescent="0.25">
      <c r="A353" t="s">
        <v>1915</v>
      </c>
      <c r="B353" t="s">
        <v>372</v>
      </c>
      <c r="C353" s="1419" cm="1">
        <f t="array" ref="C353">SUMPRODUCT(--EXACT(CHALLAN!$B$1:$B$16071&amp;"",A353&amp;""),--EXACT(IFERROR(CHALLAN!$C$1:$C$16071&amp;"",""),B353&amp;""),IFERROR(CHALLAN!$D$1:$D$16071*CHALLAN!$E$1:$E$16071,0))</f>
        <v>5</v>
      </c>
      <c r="D353" s="1419" cm="1">
        <f t="array" ref="D353">SUMPRODUCT(--EXACT(CHALLAN!$B$1:$B$16071&amp;"",A353&amp;""),--EXACT(IFERROR(CHALLAN!$C$1:$C$16071&amp;"",""),B353&amp;""),IFERROR(CHALLAN!$F$1:$F$16071+0,0))</f>
        <v>5</v>
      </c>
    </row>
    <row r="354" spans="1:4" x14ac:dyDescent="0.25">
      <c r="A354" t="s">
        <v>1652</v>
      </c>
      <c r="B354" t="s">
        <v>373</v>
      </c>
      <c r="C354" s="1419" cm="1">
        <f t="array" ref="C354">SUMPRODUCT(--EXACT(CHALLAN!$B$1:$B$16071&amp;"",A354&amp;""),--EXACT(IFERROR(CHALLAN!$C$1:$C$16071&amp;"",""),B354&amp;""),IFERROR(CHALLAN!$D$1:$D$16071*CHALLAN!$E$1:$E$16071,0))</f>
        <v>10</v>
      </c>
      <c r="D354" s="1419" cm="1">
        <f t="array" ref="D354">SUMPRODUCT(--EXACT(CHALLAN!$B$1:$B$16071&amp;"",A354&amp;""),--EXACT(IFERROR(CHALLAN!$C$1:$C$16071&amp;"",""),B354&amp;""),IFERROR(CHALLAN!$F$1:$F$16071+0,0))</f>
        <v>10</v>
      </c>
    </row>
    <row r="355" spans="1:4" x14ac:dyDescent="0.25">
      <c r="A355" t="s">
        <v>586</v>
      </c>
      <c r="B355" t="s">
        <v>492</v>
      </c>
      <c r="C355" s="1419" cm="1">
        <f t="array" ref="C355">SUMPRODUCT(--EXACT(CHALLAN!$B$1:$B$16071&amp;"",A355&amp;""),--EXACT(IFERROR(CHALLAN!$C$1:$C$16071&amp;"",""),B355&amp;""),IFERROR(CHALLAN!$D$1:$D$16071*CHALLAN!$E$1:$E$16071,0))</f>
        <v>25</v>
      </c>
      <c r="D355" s="1419" cm="1">
        <f t="array" ref="D355">SUMPRODUCT(--EXACT(CHALLAN!$B$1:$B$16071&amp;"",A355&amp;""),--EXACT(IFERROR(CHALLAN!$C$1:$C$16071&amp;"",""),B355&amp;""),IFERROR(CHALLAN!$F$1:$F$16071+0,0))</f>
        <v>25</v>
      </c>
    </row>
    <row r="356" spans="1:4" x14ac:dyDescent="0.25">
      <c r="A356" t="s">
        <v>586</v>
      </c>
      <c r="B356" t="s">
        <v>374</v>
      </c>
      <c r="C356" s="1419" cm="1">
        <f t="array" ref="C356">SUMPRODUCT(--EXACT(CHALLAN!$B$1:$B$16071&amp;"",A356&amp;""),--EXACT(IFERROR(CHALLAN!$C$1:$C$16071&amp;"",""),B356&amp;""),IFERROR(CHALLAN!$D$1:$D$16071*CHALLAN!$E$1:$E$16071,0))</f>
        <v>80</v>
      </c>
      <c r="D356" s="1419" cm="1">
        <f t="array" ref="D356">SUMPRODUCT(--EXACT(CHALLAN!$B$1:$B$16071&amp;"",A356&amp;""),--EXACT(IFERROR(CHALLAN!$C$1:$C$16071&amp;"",""),B356&amp;""),IFERROR(CHALLAN!$F$1:$F$16071+0,0))</f>
        <v>80</v>
      </c>
    </row>
    <row r="357" spans="1:4" x14ac:dyDescent="0.25">
      <c r="A357" t="s">
        <v>1925</v>
      </c>
      <c r="B357" t="s">
        <v>372</v>
      </c>
      <c r="C357" s="1419" cm="1">
        <f t="array" ref="C357">SUMPRODUCT(--EXACT(CHALLAN!$B$1:$B$16071&amp;"",A357&amp;""),--EXACT(IFERROR(CHALLAN!$C$1:$C$16071&amp;"",""),B357&amp;""),IFERROR(CHALLAN!$D$1:$D$16071*CHALLAN!$E$1:$E$16071,0))</f>
        <v>20</v>
      </c>
      <c r="D357" s="1419" cm="1">
        <f t="array" ref="D357">SUMPRODUCT(--EXACT(CHALLAN!$B$1:$B$16071&amp;"",A357&amp;""),--EXACT(IFERROR(CHALLAN!$C$1:$C$16071&amp;"",""),B357&amp;""),IFERROR(CHALLAN!$F$1:$F$16071+0,0))</f>
        <v>20</v>
      </c>
    </row>
    <row r="358" spans="1:4" x14ac:dyDescent="0.25">
      <c r="A358" t="s">
        <v>1963</v>
      </c>
      <c r="B358" t="s">
        <v>373</v>
      </c>
      <c r="C358" s="1419" cm="1">
        <f t="array" ref="C358">SUMPRODUCT(--EXACT(CHALLAN!$B$1:$B$16071&amp;"",A358&amp;""),--EXACT(IFERROR(CHALLAN!$C$1:$C$16071&amp;"",""),B358&amp;""),IFERROR(CHALLAN!$D$1:$D$16071*CHALLAN!$E$1:$E$16071,0))</f>
        <v>10</v>
      </c>
      <c r="D358" s="1419" cm="1">
        <f t="array" ref="D358">SUMPRODUCT(--EXACT(CHALLAN!$B$1:$B$16071&amp;"",A358&amp;""),--EXACT(IFERROR(CHALLAN!$C$1:$C$16071&amp;"",""),B358&amp;""),IFERROR(CHALLAN!$F$1:$F$16071+0,0))</f>
        <v>10</v>
      </c>
    </row>
    <row r="359" spans="1:4" x14ac:dyDescent="0.25">
      <c r="A359" t="s">
        <v>1901</v>
      </c>
      <c r="B359" t="s">
        <v>372</v>
      </c>
      <c r="C359" s="1419" cm="1">
        <f t="array" ref="C359">SUMPRODUCT(--EXACT(CHALLAN!$B$1:$B$16071&amp;"",A359&amp;""),--EXACT(IFERROR(CHALLAN!$C$1:$C$16071&amp;"",""),B359&amp;""),IFERROR(CHALLAN!$D$1:$D$16071*CHALLAN!$E$1:$E$16071,0))</f>
        <v>5</v>
      </c>
      <c r="D359" s="1419" cm="1">
        <f t="array" ref="D359">SUMPRODUCT(--EXACT(CHALLAN!$B$1:$B$16071&amp;"",A359&amp;""),--EXACT(IFERROR(CHALLAN!$C$1:$C$16071&amp;"",""),B359&amp;""),IFERROR(CHALLAN!$F$1:$F$16071+0,0))</f>
        <v>5</v>
      </c>
    </row>
    <row r="360" spans="1:4" x14ac:dyDescent="0.25">
      <c r="A360" t="s">
        <v>1761</v>
      </c>
      <c r="B360" t="s">
        <v>373</v>
      </c>
      <c r="C360" s="1419" cm="1">
        <f t="array" ref="C360">SUMPRODUCT(--EXACT(CHALLAN!$B$1:$B$16071&amp;"",A360&amp;""),--EXACT(IFERROR(CHALLAN!$C$1:$C$16071&amp;"",""),B360&amp;""),IFERROR(CHALLAN!$D$1:$D$16071*CHALLAN!$E$1:$E$16071,0))</f>
        <v>15</v>
      </c>
      <c r="D360" s="1419" cm="1">
        <f t="array" ref="D360">SUMPRODUCT(--EXACT(CHALLAN!$B$1:$B$16071&amp;"",A360&amp;""),--EXACT(IFERROR(CHALLAN!$C$1:$C$16071&amp;"",""),B360&amp;""),IFERROR(CHALLAN!$F$1:$F$16071+0,0))</f>
        <v>15</v>
      </c>
    </row>
    <row r="361" spans="1:4" x14ac:dyDescent="0.25">
      <c r="A361" t="s">
        <v>1763</v>
      </c>
      <c r="B361" t="s">
        <v>374</v>
      </c>
      <c r="C361" s="1419" cm="1">
        <f t="array" ref="C361">SUMPRODUCT(--EXACT(CHALLAN!$B$1:$B$16071&amp;"",A361&amp;""),--EXACT(IFERROR(CHALLAN!$C$1:$C$16071&amp;"",""),B361&amp;""),IFERROR(CHALLAN!$D$1:$D$16071*CHALLAN!$E$1:$E$16071,0))</f>
        <v>5</v>
      </c>
      <c r="D361" s="1419" cm="1">
        <f t="array" ref="D361">SUMPRODUCT(--EXACT(CHALLAN!$B$1:$B$16071&amp;"",A361&amp;""),--EXACT(IFERROR(CHALLAN!$C$1:$C$16071&amp;"",""),B361&amp;""),IFERROR(CHALLAN!$F$1:$F$16071+0,0))</f>
        <v>5</v>
      </c>
    </row>
    <row r="362" spans="1:4" x14ac:dyDescent="0.25">
      <c r="A362" t="s">
        <v>1878</v>
      </c>
      <c r="B362" t="s">
        <v>948</v>
      </c>
      <c r="C362" s="1419" cm="1">
        <f t="array" ref="C362">SUMPRODUCT(--EXACT(CHALLAN!$B$1:$B$16071&amp;"",A362&amp;""),--EXACT(IFERROR(CHALLAN!$C$1:$C$16071&amp;"",""),B362&amp;""),IFERROR(CHALLAN!$D$1:$D$16071*CHALLAN!$E$1:$E$16071,0))</f>
        <v>24</v>
      </c>
      <c r="D362" s="1419" cm="1">
        <f t="array" ref="D362">SUMPRODUCT(--EXACT(CHALLAN!$B$1:$B$16071&amp;"",A362&amp;""),--EXACT(IFERROR(CHALLAN!$C$1:$C$16071&amp;"",""),B362&amp;""),IFERROR(CHALLAN!$F$1:$F$16071+0,0))</f>
        <v>24</v>
      </c>
    </row>
    <row r="363" spans="1:4" x14ac:dyDescent="0.25">
      <c r="A363" t="s">
        <v>714</v>
      </c>
      <c r="B363" t="s">
        <v>374</v>
      </c>
      <c r="C363" s="1419" cm="1">
        <f t="array" ref="C363">SUMPRODUCT(--EXACT(CHALLAN!$B$1:$B$16071&amp;"",A363&amp;""),--EXACT(IFERROR(CHALLAN!$C$1:$C$16071&amp;"",""),B363&amp;""),IFERROR(CHALLAN!$D$1:$D$16071*CHALLAN!$E$1:$E$16071,0))</f>
        <v>30</v>
      </c>
      <c r="D363" s="1419" cm="1">
        <f t="array" ref="D363">SUMPRODUCT(--EXACT(CHALLAN!$B$1:$B$16071&amp;"",A363&amp;""),--EXACT(IFERROR(CHALLAN!$C$1:$C$16071&amp;"",""),B363&amp;""),IFERROR(CHALLAN!$F$1:$F$16071+0,0))</f>
        <v>30</v>
      </c>
    </row>
    <row r="364" spans="1:4" x14ac:dyDescent="0.25">
      <c r="A364" t="s">
        <v>154</v>
      </c>
      <c r="B364" t="s">
        <v>946</v>
      </c>
      <c r="C364" s="1419" cm="1">
        <f t="array" ref="C364">SUMPRODUCT(--EXACT(CHALLAN!$B$1:$B$16071&amp;"",A364&amp;""),--EXACT(IFERROR(CHALLAN!$C$1:$C$16071&amp;"",""),B364&amp;""),IFERROR(CHALLAN!$D$1:$D$16071*CHALLAN!$E$1:$E$16071,0))</f>
        <v>166</v>
      </c>
      <c r="D364" s="1419" cm="1">
        <f t="array" ref="D364">SUMPRODUCT(--EXACT(CHALLAN!$B$1:$B$16071&amp;"",A364&amp;""),--EXACT(IFERROR(CHALLAN!$C$1:$C$16071&amp;"",""),B364&amp;""),IFERROR(CHALLAN!$F$1:$F$16071+0,0))</f>
        <v>129</v>
      </c>
    </row>
    <row r="365" spans="1:4" x14ac:dyDescent="0.25">
      <c r="A365" t="s">
        <v>153</v>
      </c>
      <c r="B365" t="s">
        <v>436</v>
      </c>
      <c r="C365" s="1419" cm="1">
        <f t="array" ref="C365">SUMPRODUCT(--EXACT(CHALLAN!$B$1:$B$16071&amp;"",A365&amp;""),--EXACT(IFERROR(CHALLAN!$C$1:$C$16071&amp;"",""),B365&amp;""),IFERROR(CHALLAN!$D$1:$D$16071*CHALLAN!$E$1:$E$16071,0))</f>
        <v>24</v>
      </c>
      <c r="D365" s="1419" cm="1">
        <f t="array" ref="D365">SUMPRODUCT(--EXACT(CHALLAN!$B$1:$B$16071&amp;"",A365&amp;""),--EXACT(IFERROR(CHALLAN!$C$1:$C$16071&amp;"",""),B365&amp;""),IFERROR(CHALLAN!$F$1:$F$16071+0,0))</f>
        <v>24</v>
      </c>
    </row>
    <row r="366" spans="1:4" x14ac:dyDescent="0.25">
      <c r="A366" t="s">
        <v>153</v>
      </c>
      <c r="B366" t="s">
        <v>375</v>
      </c>
      <c r="C366" s="1419" cm="1">
        <f t="array" ref="C366">SUMPRODUCT(--EXACT(CHALLAN!$B$1:$B$16071&amp;"",A366&amp;""),--EXACT(IFERROR(CHALLAN!$C$1:$C$16071&amp;"",""),B366&amp;""),IFERROR(CHALLAN!$D$1:$D$16071*CHALLAN!$E$1:$E$16071,0))</f>
        <v>10</v>
      </c>
      <c r="D366" s="1419" cm="1">
        <f t="array" ref="D366">SUMPRODUCT(--EXACT(CHALLAN!$B$1:$B$16071&amp;"",A366&amp;""),--EXACT(IFERROR(CHALLAN!$C$1:$C$16071&amp;"",""),B366&amp;""),IFERROR(CHALLAN!$F$1:$F$16071+0,0))</f>
        <v>5</v>
      </c>
    </row>
    <row r="367" spans="1:4" x14ac:dyDescent="0.25">
      <c r="A367" t="s">
        <v>153</v>
      </c>
      <c r="B367" t="s">
        <v>1970</v>
      </c>
      <c r="C367" s="1419" cm="1">
        <f t="array" ref="C367">SUMPRODUCT(--EXACT(CHALLAN!$B$1:$B$16071&amp;"",A367&amp;""),--EXACT(IFERROR(CHALLAN!$C$1:$C$16071&amp;"",""),B367&amp;""),IFERROR(CHALLAN!$D$1:$D$16071*CHALLAN!$E$1:$E$16071,0))</f>
        <v>5</v>
      </c>
      <c r="D367" s="1419" cm="1">
        <f t="array" ref="D367">SUMPRODUCT(--EXACT(CHALLAN!$B$1:$B$16071&amp;"",A367&amp;""),--EXACT(IFERROR(CHALLAN!$C$1:$C$16071&amp;"",""),B367&amp;""),IFERROR(CHALLAN!$F$1:$F$16071+0,0))</f>
        <v>5</v>
      </c>
    </row>
    <row r="368" spans="1:4" x14ac:dyDescent="0.25">
      <c r="A368" t="s">
        <v>153</v>
      </c>
      <c r="B368" t="s">
        <v>1764</v>
      </c>
      <c r="C368" s="1419" cm="1">
        <f t="array" ref="C368">SUMPRODUCT(--EXACT(CHALLAN!$B$1:$B$16071&amp;"",A368&amp;""),--EXACT(IFERROR(CHALLAN!$C$1:$C$16071&amp;"",""),B368&amp;""),IFERROR(CHALLAN!$D$1:$D$16071*CHALLAN!$E$1:$E$16071,0))</f>
        <v>15</v>
      </c>
      <c r="D368" s="1419" cm="1">
        <f t="array" ref="D368">SUMPRODUCT(--EXACT(CHALLAN!$B$1:$B$16071&amp;"",A368&amp;""),--EXACT(IFERROR(CHALLAN!$C$1:$C$16071&amp;"",""),B368&amp;""),IFERROR(CHALLAN!$F$1:$F$16071+0,0))</f>
        <v>0</v>
      </c>
    </row>
    <row r="369" spans="1:4" x14ac:dyDescent="0.25">
      <c r="A369" t="s">
        <v>2297</v>
      </c>
      <c r="B369" t="s">
        <v>373</v>
      </c>
      <c r="C369" s="1419" cm="1">
        <f t="array" ref="C369">SUMPRODUCT(--EXACT(CHALLAN!$B$1:$B$16071&amp;"",A369&amp;""),--EXACT(IFERROR(CHALLAN!$C$1:$C$16071&amp;"",""),B369&amp;""),IFERROR(CHALLAN!$D$1:$D$16071*CHALLAN!$E$1:$E$16071,0))</f>
        <v>25</v>
      </c>
      <c r="D369" s="1419" cm="1">
        <f t="array" ref="D369">SUMPRODUCT(--EXACT(CHALLAN!$B$1:$B$16071&amp;"",A369&amp;""),--EXACT(IFERROR(CHALLAN!$C$1:$C$16071&amp;"",""),B369&amp;""),IFERROR(CHALLAN!$F$1:$F$16071+0,0))</f>
        <v>0</v>
      </c>
    </row>
    <row r="370" spans="1:4" x14ac:dyDescent="0.25">
      <c r="A370" t="s">
        <v>2026</v>
      </c>
      <c r="B370" t="s">
        <v>373</v>
      </c>
      <c r="C370" s="1419" cm="1">
        <f t="array" ref="C370">SUMPRODUCT(--EXACT(CHALLAN!$B$1:$B$16071&amp;"",A370&amp;""),--EXACT(IFERROR(CHALLAN!$C$1:$C$16071&amp;"",""),B370&amp;""),IFERROR(CHALLAN!$D$1:$D$16071*CHALLAN!$E$1:$E$16071,0))</f>
        <v>25</v>
      </c>
      <c r="D370" s="1419" cm="1">
        <f t="array" ref="D370">SUMPRODUCT(--EXACT(CHALLAN!$B$1:$B$16071&amp;"",A370&amp;""),--EXACT(IFERROR(CHALLAN!$C$1:$C$16071&amp;"",""),B370&amp;""),IFERROR(CHALLAN!$F$1:$F$16071+0,0))</f>
        <v>25</v>
      </c>
    </row>
    <row r="371" spans="1:4" x14ac:dyDescent="0.25">
      <c r="A371" t="s">
        <v>2243</v>
      </c>
      <c r="B371" t="s">
        <v>372</v>
      </c>
      <c r="C371" s="1419" cm="1">
        <f t="array" ref="C371">SUMPRODUCT(--EXACT(CHALLAN!$B$1:$B$16071&amp;"",A371&amp;""),--EXACT(IFERROR(CHALLAN!$C$1:$C$16071&amp;"",""),B371&amp;""),IFERROR(CHALLAN!$D$1:$D$16071*CHALLAN!$E$1:$E$16071,0))</f>
        <v>20</v>
      </c>
      <c r="D371" s="1419" cm="1">
        <f t="array" ref="D371">SUMPRODUCT(--EXACT(CHALLAN!$B$1:$B$16071&amp;"",A371&amp;""),--EXACT(IFERROR(CHALLAN!$C$1:$C$16071&amp;"",""),B371&amp;""),IFERROR(CHALLAN!$F$1:$F$16071+0,0))</f>
        <v>0</v>
      </c>
    </row>
    <row r="372" spans="1:4" x14ac:dyDescent="0.25">
      <c r="A372" t="s">
        <v>2111</v>
      </c>
      <c r="B372" t="s">
        <v>374</v>
      </c>
      <c r="C372" s="1419" cm="1">
        <f t="array" ref="C372">SUMPRODUCT(--EXACT(CHALLAN!$B$1:$B$16071&amp;"",A372&amp;""),--EXACT(IFERROR(CHALLAN!$C$1:$C$16071&amp;"",""),B372&amp;""),IFERROR(CHALLAN!$D$1:$D$16071*CHALLAN!$E$1:$E$16071,0))</f>
        <v>15</v>
      </c>
      <c r="D372" s="1419" cm="1">
        <f t="array" ref="D372">SUMPRODUCT(--EXACT(CHALLAN!$B$1:$B$16071&amp;"",A372&amp;""),--EXACT(IFERROR(CHALLAN!$C$1:$C$16071&amp;"",""),B372&amp;""),IFERROR(CHALLAN!$F$1:$F$16071+0,0))</f>
        <v>15</v>
      </c>
    </row>
    <row r="373" spans="1:4" x14ac:dyDescent="0.25">
      <c r="A373" t="s">
        <v>2321</v>
      </c>
      <c r="B373" t="s">
        <v>373</v>
      </c>
      <c r="C373" s="1419" cm="1">
        <f t="array" ref="C373">SUMPRODUCT(--EXACT(CHALLAN!$B$1:$B$16071&amp;"",A373&amp;""),--EXACT(IFERROR(CHALLAN!$C$1:$C$16071&amp;"",""),B373&amp;""),IFERROR(CHALLAN!$D$1:$D$16071*CHALLAN!$E$1:$E$16071,0))</f>
        <v>25</v>
      </c>
      <c r="D373" s="1419" cm="1">
        <f t="array" ref="D373">SUMPRODUCT(--EXACT(CHALLAN!$B$1:$B$16071&amp;"",A373&amp;""),--EXACT(IFERROR(CHALLAN!$C$1:$C$16071&amp;"",""),B373&amp;""),IFERROR(CHALLAN!$F$1:$F$16071+0,0))</f>
        <v>0</v>
      </c>
    </row>
    <row r="374" spans="1:4" x14ac:dyDescent="0.25">
      <c r="A374" t="s">
        <v>911</v>
      </c>
      <c r="B374" t="s">
        <v>108</v>
      </c>
      <c r="C374" s="1419" cm="1">
        <f t="array" ref="C374">SUMPRODUCT(--EXACT(CHALLAN!$B$1:$B$16071&amp;"",A374&amp;""),--EXACT(IFERROR(CHALLAN!$C$1:$C$16071&amp;"",""),B374&amp;""),IFERROR(CHALLAN!$D$1:$D$16071*CHALLAN!$E$1:$E$16071,0))</f>
        <v>500</v>
      </c>
      <c r="D374" s="1419" cm="1">
        <f t="array" ref="D374">SUMPRODUCT(--EXACT(CHALLAN!$B$1:$B$16071&amp;"",A374&amp;""),--EXACT(IFERROR(CHALLAN!$C$1:$C$16071&amp;"",""),B374&amp;""),IFERROR(CHALLAN!$F$1:$F$16071+0,0))</f>
        <v>500</v>
      </c>
    </row>
    <row r="375" spans="1:4" x14ac:dyDescent="0.25">
      <c r="A375" t="s">
        <v>238</v>
      </c>
      <c r="B375" t="s">
        <v>436</v>
      </c>
      <c r="C375" s="1419" cm="1">
        <f t="array" ref="C375">SUMPRODUCT(--EXACT(CHALLAN!$B$1:$B$16071&amp;"",A375&amp;""),--EXACT(IFERROR(CHALLAN!$C$1:$C$16071&amp;"",""),B375&amp;""),IFERROR(CHALLAN!$D$1:$D$16071*CHALLAN!$E$1:$E$16071,0))</f>
        <v>6</v>
      </c>
      <c r="D375" s="1419" cm="1">
        <f t="array" ref="D375">SUMPRODUCT(--EXACT(CHALLAN!$B$1:$B$16071&amp;"",A375&amp;""),--EXACT(IFERROR(CHALLAN!$C$1:$C$16071&amp;"",""),B375&amp;""),IFERROR(CHALLAN!$F$1:$F$16071+0,0))</f>
        <v>0</v>
      </c>
    </row>
    <row r="376" spans="1:4" x14ac:dyDescent="0.25">
      <c r="A376" t="s">
        <v>306</v>
      </c>
      <c r="B376" t="s">
        <v>492</v>
      </c>
      <c r="C376" s="1419" cm="1">
        <f t="array" ref="C376">SUMPRODUCT(--EXACT(CHALLAN!$B$1:$B$16071&amp;"",A376&amp;""),--EXACT(IFERROR(CHALLAN!$C$1:$C$16071&amp;"",""),B376&amp;""),IFERROR(CHALLAN!$D$1:$D$16071*CHALLAN!$E$1:$E$16071,0))</f>
        <v>300</v>
      </c>
      <c r="D376" s="1419" cm="1">
        <f t="array" ref="D376">SUMPRODUCT(--EXACT(CHALLAN!$B$1:$B$16071&amp;"",A376&amp;""),--EXACT(IFERROR(CHALLAN!$C$1:$C$16071&amp;"",""),B376&amp;""),IFERROR(CHALLAN!$F$1:$F$16071+0,0))</f>
        <v>300</v>
      </c>
    </row>
    <row r="377" spans="1:4" x14ac:dyDescent="0.25">
      <c r="A377" t="s">
        <v>237</v>
      </c>
      <c r="B377" t="s">
        <v>435</v>
      </c>
      <c r="C377" s="1419" cm="1">
        <f t="array" ref="C377">SUMPRODUCT(--EXACT(CHALLAN!$B$1:$B$16071&amp;"",A377&amp;""),--EXACT(IFERROR(CHALLAN!$C$1:$C$16071&amp;"",""),B377&amp;""),IFERROR(CHALLAN!$D$1:$D$16071*CHALLAN!$E$1:$E$16071,0))</f>
        <v>24</v>
      </c>
      <c r="D377" s="1419" cm="1">
        <f t="array" ref="D377">SUMPRODUCT(--EXACT(CHALLAN!$B$1:$B$16071&amp;"",A377&amp;""),--EXACT(IFERROR(CHALLAN!$C$1:$C$16071&amp;"",""),B377&amp;""),IFERROR(CHALLAN!$F$1:$F$16071+0,0))</f>
        <v>24</v>
      </c>
    </row>
    <row r="378" spans="1:4" x14ac:dyDescent="0.25">
      <c r="A378" t="s">
        <v>84</v>
      </c>
      <c r="B378" t="s">
        <v>85</v>
      </c>
      <c r="C378" s="1419" cm="1">
        <f t="array" ref="C378">SUMPRODUCT(--EXACT(CHALLAN!$B$1:$B$16071&amp;"",A378&amp;""),--EXACT(IFERROR(CHALLAN!$C$1:$C$16071&amp;"",""),B378&amp;""),IFERROR(CHALLAN!$D$1:$D$16071*CHALLAN!$E$1:$E$16071,0))</f>
        <v>1</v>
      </c>
      <c r="D378" s="1419" cm="1">
        <f t="array" ref="D378">SUMPRODUCT(--EXACT(CHALLAN!$B$1:$B$16071&amp;"",A378&amp;""),--EXACT(IFERROR(CHALLAN!$C$1:$C$16071&amp;"",""),B378&amp;""),IFERROR(CHALLAN!$F$1:$F$16071+0,0))</f>
        <v>1</v>
      </c>
    </row>
    <row r="379" spans="1:4" x14ac:dyDescent="0.25">
      <c r="A379" t="s">
        <v>949</v>
      </c>
      <c r="B379" t="s">
        <v>432</v>
      </c>
      <c r="C379" s="1419" cm="1">
        <f t="array" ref="C379">SUMPRODUCT(--EXACT(CHALLAN!$B$1:$B$16071&amp;"",A379&amp;""),--EXACT(IFERROR(CHALLAN!$C$1:$C$16071&amp;"",""),B379&amp;""),IFERROR(CHALLAN!$D$1:$D$16071*CHALLAN!$E$1:$E$16071,0))</f>
        <v>72</v>
      </c>
      <c r="D379" s="1419" cm="1">
        <f t="array" ref="D379">SUMPRODUCT(--EXACT(CHALLAN!$B$1:$B$16071&amp;"",A379&amp;""),--EXACT(IFERROR(CHALLAN!$C$1:$C$16071&amp;"",""),B379&amp;""),IFERROR(CHALLAN!$F$1:$F$16071+0,0))</f>
        <v>48</v>
      </c>
    </row>
    <row r="380" spans="1:4" x14ac:dyDescent="0.25">
      <c r="A380" t="s">
        <v>949</v>
      </c>
      <c r="B380" t="s">
        <v>369</v>
      </c>
      <c r="C380" s="1419" cm="1">
        <f t="array" ref="C380">SUMPRODUCT(--EXACT(CHALLAN!$B$1:$B$16071&amp;"",A380&amp;""),--EXACT(IFERROR(CHALLAN!$C$1:$C$16071&amp;"",""),B380&amp;""),IFERROR(CHALLAN!$D$1:$D$16071*CHALLAN!$E$1:$E$16071,0))</f>
        <v>11</v>
      </c>
      <c r="D380" s="1419" cm="1">
        <f t="array" ref="D380">SUMPRODUCT(--EXACT(CHALLAN!$B$1:$B$16071&amp;"",A380&amp;""),--EXACT(IFERROR(CHALLAN!$C$1:$C$16071&amp;"",""),B380&amp;""),IFERROR(CHALLAN!$F$1:$F$16071+0,0))</f>
        <v>6</v>
      </c>
    </row>
    <row r="381" spans="1:4" x14ac:dyDescent="0.25">
      <c r="A381" t="s">
        <v>949</v>
      </c>
      <c r="B381" t="s">
        <v>950</v>
      </c>
      <c r="C381" s="1419" cm="1">
        <f t="array" ref="C381">SUMPRODUCT(--EXACT(CHALLAN!$B$1:$B$16071&amp;"",A381&amp;""),--EXACT(IFERROR(CHALLAN!$C$1:$C$16071&amp;"",""),B381&amp;""),IFERROR(CHALLAN!$D$1:$D$16071*CHALLAN!$E$1:$E$16071,0))</f>
        <v>330</v>
      </c>
      <c r="D381" s="1419" cm="1">
        <f t="array" ref="D381">SUMPRODUCT(--EXACT(CHALLAN!$B$1:$B$16071&amp;"",A381&amp;""),--EXACT(IFERROR(CHALLAN!$C$1:$C$16071&amp;"",""),B381&amp;""),IFERROR(CHALLAN!$F$1:$F$16071+0,0))</f>
        <v>308</v>
      </c>
    </row>
    <row r="382" spans="1:4" x14ac:dyDescent="0.25">
      <c r="A382" t="s">
        <v>2052</v>
      </c>
      <c r="B382" t="s">
        <v>1228</v>
      </c>
      <c r="C382" s="1419" cm="1">
        <f t="array" ref="C382">SUMPRODUCT(--EXACT(CHALLAN!$B$1:$B$16071&amp;"",A382&amp;""),--EXACT(IFERROR(CHALLAN!$C$1:$C$16071&amp;"",""),B382&amp;""),IFERROR(CHALLAN!$D$1:$D$16071*CHALLAN!$E$1:$E$16071,0))</f>
        <v>28</v>
      </c>
      <c r="D382" s="1419" cm="1">
        <f t="array" ref="D382">SUMPRODUCT(--EXACT(CHALLAN!$B$1:$B$16071&amp;"",A382&amp;""),--EXACT(IFERROR(CHALLAN!$C$1:$C$16071&amp;"",""),B382&amp;""),IFERROR(CHALLAN!$F$1:$F$16071+0,0))</f>
        <v>28</v>
      </c>
    </row>
    <row r="383" spans="1:4" x14ac:dyDescent="0.25">
      <c r="A383" t="s">
        <v>826</v>
      </c>
      <c r="B383" t="s">
        <v>493</v>
      </c>
      <c r="C383" s="1419" cm="1">
        <f t="array" ref="C383">SUMPRODUCT(--EXACT(CHALLAN!$B$1:$B$16071&amp;"",A383&amp;""),--EXACT(IFERROR(CHALLAN!$C$1:$C$16071&amp;"",""),B383&amp;""),IFERROR(CHALLAN!$D$1:$D$16071*CHALLAN!$E$1:$E$16071,0))</f>
        <v>100</v>
      </c>
      <c r="D383" s="1419" cm="1">
        <f t="array" ref="D383">SUMPRODUCT(--EXACT(CHALLAN!$B$1:$B$16071&amp;"",A383&amp;""),--EXACT(IFERROR(CHALLAN!$C$1:$C$16071&amp;"",""),B383&amp;""),IFERROR(CHALLAN!$F$1:$F$16071+0,0))</f>
        <v>100</v>
      </c>
    </row>
    <row r="384" spans="1:4" x14ac:dyDescent="0.25">
      <c r="A384" t="s">
        <v>826</v>
      </c>
      <c r="B384" t="s">
        <v>377</v>
      </c>
      <c r="C384" s="1419" cm="1">
        <f t="array" ref="C384">SUMPRODUCT(--EXACT(CHALLAN!$B$1:$B$16071&amp;"",A384&amp;""),--EXACT(IFERROR(CHALLAN!$C$1:$C$16071&amp;"",""),B384&amp;""),IFERROR(CHALLAN!$D$1:$D$16071*CHALLAN!$E$1:$E$16071,0))</f>
        <v>275</v>
      </c>
      <c r="D384" s="1419" cm="1">
        <f t="array" ref="D384">SUMPRODUCT(--EXACT(CHALLAN!$B$1:$B$16071&amp;"",A384&amp;""),--EXACT(IFERROR(CHALLAN!$C$1:$C$16071&amp;"",""),B384&amp;""),IFERROR(CHALLAN!$F$1:$F$16071+0,0))</f>
        <v>250</v>
      </c>
    </row>
    <row r="385" spans="1:4" x14ac:dyDescent="0.25">
      <c r="A385" t="s">
        <v>826</v>
      </c>
      <c r="B385" t="s">
        <v>533</v>
      </c>
      <c r="C385" s="1419" cm="1">
        <f t="array" ref="C385">SUMPRODUCT(--EXACT(CHALLAN!$B$1:$B$16071&amp;"",A385&amp;""),--EXACT(IFERROR(CHALLAN!$C$1:$C$16071&amp;"",""),B385&amp;""),IFERROR(CHALLAN!$D$1:$D$16071*CHALLAN!$E$1:$E$16071,0))</f>
        <v>100</v>
      </c>
      <c r="D385" s="1419" cm="1">
        <f t="array" ref="D385">SUMPRODUCT(--EXACT(CHALLAN!$B$1:$B$16071&amp;"",A385&amp;""),--EXACT(IFERROR(CHALLAN!$C$1:$C$16071&amp;"",""),B385&amp;""),IFERROR(CHALLAN!$F$1:$F$16071+0,0))</f>
        <v>100</v>
      </c>
    </row>
    <row r="386" spans="1:4" x14ac:dyDescent="0.25">
      <c r="A386" t="s">
        <v>1975</v>
      </c>
      <c r="B386" t="s">
        <v>377</v>
      </c>
      <c r="C386" s="1419" cm="1">
        <f t="array" ref="C386">SUMPRODUCT(--EXACT(CHALLAN!$B$1:$B$16071&amp;"",A386&amp;""),--EXACT(IFERROR(CHALLAN!$C$1:$C$16071&amp;"",""),B386&amp;""),IFERROR(CHALLAN!$D$1:$D$16071*CHALLAN!$E$1:$E$16071,0))</f>
        <v>25</v>
      </c>
      <c r="D386" s="1419" cm="1">
        <f t="array" ref="D386">SUMPRODUCT(--EXACT(CHALLAN!$B$1:$B$16071&amp;"",A386&amp;""),--EXACT(IFERROR(CHALLAN!$C$1:$C$16071&amp;"",""),B386&amp;""),IFERROR(CHALLAN!$F$1:$F$16071+0,0))</f>
        <v>25</v>
      </c>
    </row>
    <row r="387" spans="1:4" x14ac:dyDescent="0.25">
      <c r="A387" t="s">
        <v>1692</v>
      </c>
      <c r="B387" t="s">
        <v>377</v>
      </c>
      <c r="C387" s="1419" cm="1">
        <f t="array" ref="C387">SUMPRODUCT(--EXACT(CHALLAN!$B$1:$B$16071&amp;"",A387&amp;""),--EXACT(IFERROR(CHALLAN!$C$1:$C$16071&amp;"",""),B387&amp;""),IFERROR(CHALLAN!$D$1:$D$16071*CHALLAN!$E$1:$E$16071,0))</f>
        <v>25</v>
      </c>
      <c r="D387" s="1419" cm="1">
        <f t="array" ref="D387">SUMPRODUCT(--EXACT(CHALLAN!$B$1:$B$16071&amp;"",A387&amp;""),--EXACT(IFERROR(CHALLAN!$C$1:$C$16071&amp;"",""),B387&amp;""),IFERROR(CHALLAN!$F$1:$F$16071+0,0))</f>
        <v>25</v>
      </c>
    </row>
    <row r="388" spans="1:4" x14ac:dyDescent="0.25">
      <c r="A388" t="s">
        <v>1779</v>
      </c>
      <c r="B388" t="s">
        <v>377</v>
      </c>
      <c r="C388" s="1419" cm="1">
        <f t="array" ref="C388">SUMPRODUCT(--EXACT(CHALLAN!$B$1:$B$16071&amp;"",A388&amp;""),--EXACT(IFERROR(CHALLAN!$C$1:$C$16071&amp;"",""),B388&amp;""),IFERROR(CHALLAN!$D$1:$D$16071*CHALLAN!$E$1:$E$16071,0))</f>
        <v>150</v>
      </c>
      <c r="D388" s="1419" cm="1">
        <f t="array" ref="D388">SUMPRODUCT(--EXACT(CHALLAN!$B$1:$B$16071&amp;"",A388&amp;""),--EXACT(IFERROR(CHALLAN!$C$1:$C$16071&amp;"",""),B388&amp;""),IFERROR(CHALLAN!$F$1:$F$16071+0,0))</f>
        <v>50</v>
      </c>
    </row>
    <row r="389" spans="1:4" x14ac:dyDescent="0.25">
      <c r="A389" t="s">
        <v>1934</v>
      </c>
      <c r="B389" t="s">
        <v>377</v>
      </c>
      <c r="C389" s="1419" cm="1">
        <f t="array" ref="C389">SUMPRODUCT(--EXACT(CHALLAN!$B$1:$B$16071&amp;"",A389&amp;""),--EXACT(IFERROR(CHALLAN!$C$1:$C$16071&amp;"",""),B389&amp;""),IFERROR(CHALLAN!$D$1:$D$16071*CHALLAN!$E$1:$E$16071,0))</f>
        <v>250</v>
      </c>
      <c r="D389" s="1419" cm="1">
        <f t="array" ref="D389">SUMPRODUCT(--EXACT(CHALLAN!$B$1:$B$16071&amp;"",A389&amp;""),--EXACT(IFERROR(CHALLAN!$C$1:$C$16071&amp;"",""),B389&amp;""),IFERROR(CHALLAN!$F$1:$F$16071+0,0))</f>
        <v>250</v>
      </c>
    </row>
    <row r="390" spans="1:4" x14ac:dyDescent="0.25">
      <c r="A390" t="s">
        <v>2371</v>
      </c>
      <c r="B390" t="s">
        <v>377</v>
      </c>
      <c r="C390" s="1419" cm="1">
        <f t="array" ref="C390">SUMPRODUCT(--EXACT(CHALLAN!$B$1:$B$16071&amp;"",A390&amp;""),--EXACT(IFERROR(CHALLAN!$C$1:$C$16071&amp;"",""),B390&amp;""),IFERROR(CHALLAN!$D$1:$D$16071*CHALLAN!$E$1:$E$16071,0))</f>
        <v>275</v>
      </c>
      <c r="D390" s="1419" cm="1">
        <f t="array" ref="D390">SUMPRODUCT(--EXACT(CHALLAN!$B$1:$B$16071&amp;"",A390&amp;""),--EXACT(IFERROR(CHALLAN!$C$1:$C$16071&amp;"",""),B390&amp;""),IFERROR(CHALLAN!$F$1:$F$16071+0,0))</f>
        <v>0</v>
      </c>
    </row>
    <row r="391" spans="1:4" x14ac:dyDescent="0.25">
      <c r="A391" t="s">
        <v>1354</v>
      </c>
      <c r="B391" t="s">
        <v>472</v>
      </c>
      <c r="C391" s="1419" cm="1">
        <f t="array" ref="C391">SUMPRODUCT(--EXACT(CHALLAN!$B$1:$B$16071&amp;"",A391&amp;""),--EXACT(IFERROR(CHALLAN!$C$1:$C$16071&amp;"",""),B391&amp;""),IFERROR(CHALLAN!$D$1:$D$16071*CHALLAN!$E$1:$E$16071,0))</f>
        <v>0</v>
      </c>
      <c r="D391" s="1419" cm="1">
        <f t="array" ref="D391">SUMPRODUCT(--EXACT(CHALLAN!$B$1:$B$16071&amp;"",A391&amp;""),--EXACT(IFERROR(CHALLAN!$C$1:$C$16071&amp;"",""),B391&amp;""),IFERROR(CHALLAN!$F$1:$F$16071+0,0))</f>
        <v>200</v>
      </c>
    </row>
    <row r="392" spans="1:4" x14ac:dyDescent="0.25">
      <c r="A392" t="s">
        <v>2099</v>
      </c>
      <c r="B392" t="s">
        <v>472</v>
      </c>
      <c r="C392" s="1419" cm="1">
        <f t="array" ref="C392">SUMPRODUCT(--EXACT(CHALLAN!$B$1:$B$16071&amp;"",A392&amp;""),--EXACT(IFERROR(CHALLAN!$C$1:$C$16071&amp;"",""),B392&amp;""),IFERROR(CHALLAN!$D$1:$D$16071*CHALLAN!$E$1:$E$16071,0))</f>
        <v>0</v>
      </c>
      <c r="D392" s="1419" cm="1">
        <f t="array" ref="D392">SUMPRODUCT(--EXACT(CHALLAN!$B$1:$B$16071&amp;"",A392&amp;""),--EXACT(IFERROR(CHALLAN!$C$1:$C$16071&amp;"",""),B392&amp;""),IFERROR(CHALLAN!$F$1:$F$16071+0,0))</f>
        <v>300</v>
      </c>
    </row>
    <row r="393" spans="1:4" x14ac:dyDescent="0.25">
      <c r="A393" t="s">
        <v>1993</v>
      </c>
      <c r="B393" t="s">
        <v>437</v>
      </c>
      <c r="C393" s="1419" cm="1">
        <f t="array" ref="C393">SUMPRODUCT(--EXACT(CHALLAN!$B$1:$B$16071&amp;"",A393&amp;""),--EXACT(IFERROR(CHALLAN!$C$1:$C$16071&amp;"",""),B393&amp;""),IFERROR(CHALLAN!$D$1:$D$16071*CHALLAN!$E$1:$E$16071,0))</f>
        <v>24</v>
      </c>
      <c r="D393" s="1419" cm="1">
        <f t="array" ref="D393">SUMPRODUCT(--EXACT(CHALLAN!$B$1:$B$16071&amp;"",A393&amp;""),--EXACT(IFERROR(CHALLAN!$C$1:$C$16071&amp;"",""),B393&amp;""),IFERROR(CHALLAN!$F$1:$F$16071+0,0))</f>
        <v>0</v>
      </c>
    </row>
    <row r="394" spans="1:4" x14ac:dyDescent="0.25">
      <c r="A394" t="s">
        <v>1993</v>
      </c>
      <c r="B394" t="s">
        <v>378</v>
      </c>
      <c r="C394" s="1419" cm="1">
        <f t="array" ref="C394">SUMPRODUCT(--EXACT(CHALLAN!$B$1:$B$16071&amp;"",A394&amp;""),--EXACT(IFERROR(CHALLAN!$C$1:$C$16071&amp;"",""),B394&amp;""),IFERROR(CHALLAN!$D$1:$D$16071*CHALLAN!$E$1:$E$16071,0))</f>
        <v>225</v>
      </c>
      <c r="D394" s="1419" cm="1">
        <f t="array" ref="D394">SUMPRODUCT(--EXACT(CHALLAN!$B$1:$B$16071&amp;"",A394&amp;""),--EXACT(IFERROR(CHALLAN!$C$1:$C$16071&amp;"",""),B394&amp;""),IFERROR(CHALLAN!$F$1:$F$16071+0,0))</f>
        <v>25</v>
      </c>
    </row>
    <row r="395" spans="1:4" x14ac:dyDescent="0.25">
      <c r="A395" t="s">
        <v>239</v>
      </c>
      <c r="B395" t="s">
        <v>378</v>
      </c>
      <c r="C395" s="1419" cm="1">
        <f t="array" ref="C395">SUMPRODUCT(--EXACT(CHALLAN!$B$1:$B$16071&amp;"",A395&amp;""),--EXACT(IFERROR(CHALLAN!$C$1:$C$16071&amp;"",""),B395&amp;""),IFERROR(CHALLAN!$D$1:$D$16071*CHALLAN!$E$1:$E$16071,0))</f>
        <v>131</v>
      </c>
      <c r="D395" s="1419" cm="1">
        <f t="array" ref="D395">SUMPRODUCT(--EXACT(CHALLAN!$B$1:$B$16071&amp;"",A395&amp;""),--EXACT(IFERROR(CHALLAN!$C$1:$C$16071&amp;"",""),B395&amp;""),IFERROR(CHALLAN!$F$1:$F$16071+0,0))</f>
        <v>126</v>
      </c>
    </row>
    <row r="396" spans="1:4" x14ac:dyDescent="0.25">
      <c r="A396" t="s">
        <v>1914</v>
      </c>
      <c r="B396" t="s">
        <v>405</v>
      </c>
      <c r="C396" s="1419" cm="1">
        <f t="array" ref="C396">SUMPRODUCT(--EXACT(CHALLAN!$B$1:$B$16071&amp;"",A396&amp;""),--EXACT(IFERROR(CHALLAN!$C$1:$C$16071&amp;"",""),B396&amp;""),IFERROR(CHALLAN!$D$1:$D$16071*CHALLAN!$E$1:$E$16071,0))</f>
        <v>20</v>
      </c>
      <c r="D396" s="1419" cm="1">
        <f t="array" ref="D396">SUMPRODUCT(--EXACT(CHALLAN!$B$1:$B$16071&amp;"",A396&amp;""),--EXACT(IFERROR(CHALLAN!$C$1:$C$16071&amp;"",""),B396&amp;""),IFERROR(CHALLAN!$F$1:$F$16071+0,0))</f>
        <v>20</v>
      </c>
    </row>
    <row r="397" spans="1:4" x14ac:dyDescent="0.25">
      <c r="A397" t="s">
        <v>2150</v>
      </c>
      <c r="B397" t="s">
        <v>378</v>
      </c>
      <c r="C397" s="1419" cm="1">
        <f t="array" ref="C397">SUMPRODUCT(--EXACT(CHALLAN!$B$1:$B$16071&amp;"",A397&amp;""),--EXACT(IFERROR(CHALLAN!$C$1:$C$16071&amp;"",""),B397&amp;""),IFERROR(CHALLAN!$D$1:$D$16071*CHALLAN!$E$1:$E$16071,0))</f>
        <v>300</v>
      </c>
      <c r="D397" s="1419" cm="1">
        <f t="array" ref="D397">SUMPRODUCT(--EXACT(CHALLAN!$B$1:$B$16071&amp;"",A397&amp;""),--EXACT(IFERROR(CHALLAN!$C$1:$C$16071&amp;"",""),B397&amp;""),IFERROR(CHALLAN!$F$1:$F$16071+0,0))</f>
        <v>225</v>
      </c>
    </row>
    <row r="398" spans="1:4" x14ac:dyDescent="0.25">
      <c r="A398" t="s">
        <v>591</v>
      </c>
      <c r="B398" t="s">
        <v>452</v>
      </c>
      <c r="C398" s="1419" cm="1">
        <f t="array" ref="C398">SUMPRODUCT(--EXACT(CHALLAN!$B$1:$B$16071&amp;"",A398&amp;""),--EXACT(IFERROR(CHALLAN!$C$1:$C$16071&amp;"",""),B398&amp;""),IFERROR(CHALLAN!$D$1:$D$16071*CHALLAN!$E$1:$E$16071,0))</f>
        <v>24</v>
      </c>
      <c r="D398" s="1419" cm="1">
        <f t="array" ref="D398">SUMPRODUCT(--EXACT(CHALLAN!$B$1:$B$16071&amp;"",A398&amp;""),--EXACT(IFERROR(CHALLAN!$C$1:$C$16071&amp;"",""),B398&amp;""),IFERROR(CHALLAN!$F$1:$F$16071+0,0))</f>
        <v>24</v>
      </c>
    </row>
    <row r="399" spans="1:4" x14ac:dyDescent="0.25">
      <c r="A399" t="s">
        <v>591</v>
      </c>
      <c r="B399" t="s">
        <v>438</v>
      </c>
      <c r="C399" s="1419" cm="1">
        <f t="array" ref="C399">SUMPRODUCT(--EXACT(CHALLAN!$B$1:$B$16071&amp;"",A399&amp;""),--EXACT(IFERROR(CHALLAN!$C$1:$C$16071&amp;"",""),B399&amp;""),IFERROR(CHALLAN!$D$1:$D$16071*CHALLAN!$E$1:$E$16071,0))</f>
        <v>289</v>
      </c>
      <c r="D399" s="1419" cm="1">
        <f t="array" ref="D399">SUMPRODUCT(--EXACT(CHALLAN!$B$1:$B$16071&amp;"",A399&amp;""),--EXACT(IFERROR(CHALLAN!$C$1:$C$16071&amp;"",""),B399&amp;""),IFERROR(CHALLAN!$F$1:$F$16071+0,0))</f>
        <v>241</v>
      </c>
    </row>
    <row r="400" spans="1:4" x14ac:dyDescent="0.25">
      <c r="A400" t="s">
        <v>591</v>
      </c>
      <c r="B400" t="s">
        <v>379</v>
      </c>
      <c r="C400" s="1419" cm="1">
        <f t="array" ref="C400">SUMPRODUCT(--EXACT(CHALLAN!$B$1:$B$16071&amp;"",A400&amp;""),--EXACT(IFERROR(CHALLAN!$C$1:$C$16071&amp;"",""),B400&amp;""),IFERROR(CHALLAN!$D$1:$D$16071*CHALLAN!$E$1:$E$16071,0))</f>
        <v>100</v>
      </c>
      <c r="D400" s="1419" cm="1">
        <f t="array" ref="D400">SUMPRODUCT(--EXACT(CHALLAN!$B$1:$B$16071&amp;"",A400&amp;""),--EXACT(IFERROR(CHALLAN!$C$1:$C$16071&amp;"",""),B400&amp;""),IFERROR(CHALLAN!$F$1:$F$16071+0,0))</f>
        <v>75</v>
      </c>
    </row>
    <row r="401" spans="1:4" x14ac:dyDescent="0.25">
      <c r="A401" t="s">
        <v>2372</v>
      </c>
      <c r="B401" t="s">
        <v>379</v>
      </c>
      <c r="C401" s="1419" cm="1">
        <f t="array" ref="C401">SUMPRODUCT(--EXACT(CHALLAN!$B$1:$B$16071&amp;"",A401&amp;""),--EXACT(IFERROR(CHALLAN!$C$1:$C$16071&amp;"",""),B401&amp;""),IFERROR(CHALLAN!$D$1:$D$16071*CHALLAN!$E$1:$E$16071,0))</f>
        <v>25</v>
      </c>
      <c r="D401" s="1419" cm="1">
        <f t="array" ref="D401">SUMPRODUCT(--EXACT(CHALLAN!$B$1:$B$16071&amp;"",A401&amp;""),--EXACT(IFERROR(CHALLAN!$C$1:$C$16071&amp;"",""),B401&amp;""),IFERROR(CHALLAN!$F$1:$F$16071+0,0))</f>
        <v>0</v>
      </c>
    </row>
    <row r="402" spans="1:4" x14ac:dyDescent="0.25">
      <c r="A402" t="s">
        <v>2373</v>
      </c>
      <c r="B402" t="s">
        <v>379</v>
      </c>
      <c r="C402" s="1419" cm="1">
        <f t="array" ref="C402">SUMPRODUCT(--EXACT(CHALLAN!$B$1:$B$16071&amp;"",A402&amp;""),--EXACT(IFERROR(CHALLAN!$C$1:$C$16071&amp;"",""),B402&amp;""),IFERROR(CHALLAN!$D$1:$D$16071*CHALLAN!$E$1:$E$16071,0))</f>
        <v>25</v>
      </c>
      <c r="D402" s="1419" cm="1">
        <f t="array" ref="D402">SUMPRODUCT(--EXACT(CHALLAN!$B$1:$B$16071&amp;"",A402&amp;""),--EXACT(IFERROR(CHALLAN!$C$1:$C$16071&amp;"",""),B402&amp;""),IFERROR(CHALLAN!$F$1:$F$16071+0,0))</f>
        <v>0</v>
      </c>
    </row>
    <row r="403" spans="1:4" x14ac:dyDescent="0.25">
      <c r="A403" t="s">
        <v>2374</v>
      </c>
      <c r="B403" t="s">
        <v>379</v>
      </c>
      <c r="C403" s="1419" cm="1">
        <f t="array" ref="C403">SUMPRODUCT(--EXACT(CHALLAN!$B$1:$B$16071&amp;"",A403&amp;""),--EXACT(IFERROR(CHALLAN!$C$1:$C$16071&amp;"",""),B403&amp;""),IFERROR(CHALLAN!$D$1:$D$16071*CHALLAN!$E$1:$E$16071,0))</f>
        <v>10</v>
      </c>
      <c r="D403" s="1419" cm="1">
        <f t="array" ref="D403">SUMPRODUCT(--EXACT(CHALLAN!$B$1:$B$16071&amp;"",A403&amp;""),--EXACT(IFERROR(CHALLAN!$C$1:$C$16071&amp;"",""),B403&amp;""),IFERROR(CHALLAN!$F$1:$F$16071+0,0))</f>
        <v>0</v>
      </c>
    </row>
    <row r="404" spans="1:4" x14ac:dyDescent="0.25">
      <c r="A404" t="s">
        <v>2086</v>
      </c>
      <c r="B404" t="s">
        <v>438</v>
      </c>
      <c r="C404" s="1419" cm="1">
        <f t="array" ref="C404">SUMPRODUCT(--EXACT(CHALLAN!$B$1:$B$16071&amp;"",A404&amp;""),--EXACT(IFERROR(CHALLAN!$C$1:$C$16071&amp;"",""),B404&amp;""),IFERROR(CHALLAN!$D$1:$D$16071*CHALLAN!$E$1:$E$16071,0))</f>
        <v>24</v>
      </c>
      <c r="D404" s="1419" cm="1">
        <f t="array" ref="D404">SUMPRODUCT(--EXACT(CHALLAN!$B$1:$B$16071&amp;"",A404&amp;""),--EXACT(IFERROR(CHALLAN!$C$1:$C$16071&amp;"",""),B404&amp;""),IFERROR(CHALLAN!$F$1:$F$16071+0,0))</f>
        <v>24</v>
      </c>
    </row>
    <row r="405" spans="1:4" x14ac:dyDescent="0.25">
      <c r="A405" t="s">
        <v>159</v>
      </c>
      <c r="C405" s="1419" cm="1">
        <f t="array" ref="C405">SUMPRODUCT(--EXACT(CHALLAN!$B$1:$B$16071&amp;"",A405&amp;""),--EXACT(IFERROR(CHALLAN!$C$1:$C$16071&amp;"",""),B405&amp;""),IFERROR(CHALLAN!$D$1:$D$16071*CHALLAN!$E$1:$E$16071,0))</f>
        <v>100</v>
      </c>
      <c r="D405" s="1419" cm="1">
        <f t="array" ref="D405">SUMPRODUCT(--EXACT(CHALLAN!$B$1:$B$16071&amp;"",A405&amp;""),--EXACT(IFERROR(CHALLAN!$C$1:$C$16071&amp;"",""),B405&amp;""),IFERROR(CHALLAN!$F$1:$F$16071+0,0))</f>
        <v>100</v>
      </c>
    </row>
    <row r="406" spans="1:4" x14ac:dyDescent="0.25">
      <c r="A406" t="s">
        <v>159</v>
      </c>
      <c r="B406" t="s">
        <v>439</v>
      </c>
      <c r="C406" s="1419" cm="1">
        <f t="array" ref="C406">SUMPRODUCT(--EXACT(CHALLAN!$B$1:$B$16071&amp;"",A406&amp;""),--EXACT(IFERROR(CHALLAN!$C$1:$C$16071&amp;"",""),B406&amp;""),IFERROR(CHALLAN!$D$1:$D$16071*CHALLAN!$E$1:$E$16071,0))</f>
        <v>186</v>
      </c>
      <c r="D406" s="1419" cm="1">
        <f t="array" ref="D406">SUMPRODUCT(--EXACT(CHALLAN!$B$1:$B$16071&amp;"",A406&amp;""),--EXACT(IFERROR(CHALLAN!$C$1:$C$16071&amp;"",""),B406&amp;""),IFERROR(CHALLAN!$F$1:$F$16071+0,0))</f>
        <v>132</v>
      </c>
    </row>
    <row r="407" spans="1:4" x14ac:dyDescent="0.25">
      <c r="A407" t="s">
        <v>159</v>
      </c>
      <c r="B407" t="s">
        <v>380</v>
      </c>
      <c r="C407" s="1419" cm="1">
        <f t="array" ref="C407">SUMPRODUCT(--EXACT(CHALLAN!$B$1:$B$16071&amp;"",A407&amp;""),--EXACT(IFERROR(CHALLAN!$C$1:$C$16071&amp;"",""),B407&amp;""),IFERROR(CHALLAN!$D$1:$D$16071*CHALLAN!$E$1:$E$16071,0))</f>
        <v>500</v>
      </c>
      <c r="D407" s="1419" cm="1">
        <f t="array" ref="D407">SUMPRODUCT(--EXACT(CHALLAN!$B$1:$B$16071&amp;"",A407&amp;""),--EXACT(IFERROR(CHALLAN!$C$1:$C$16071&amp;"",""),B407&amp;""),IFERROR(CHALLAN!$F$1:$F$16071+0,0))</f>
        <v>155</v>
      </c>
    </row>
    <row r="408" spans="1:4" x14ac:dyDescent="0.25">
      <c r="A408" t="s">
        <v>630</v>
      </c>
      <c r="C408" s="1419" cm="1">
        <f t="array" ref="C408">SUMPRODUCT(--EXACT(CHALLAN!$B$1:$B$16071&amp;"",A408&amp;""),--EXACT(IFERROR(CHALLAN!$C$1:$C$16071&amp;"",""),B408&amp;""),IFERROR(CHALLAN!$D$1:$D$16071*CHALLAN!$E$1:$E$16071,0))</f>
        <v>89</v>
      </c>
      <c r="D408" s="1419" cm="1">
        <f t="array" ref="D408">SUMPRODUCT(--EXACT(CHALLAN!$B$1:$B$16071&amp;"",A408&amp;""),--EXACT(IFERROR(CHALLAN!$C$1:$C$16071&amp;"",""),B408&amp;""),IFERROR(CHALLAN!$F$1:$F$16071+0,0))</f>
        <v>99</v>
      </c>
    </row>
    <row r="409" spans="1:4" x14ac:dyDescent="0.25">
      <c r="A409" t="s">
        <v>1325</v>
      </c>
      <c r="B409" t="s">
        <v>440</v>
      </c>
      <c r="C409" s="1419" cm="1">
        <f t="array" ref="C409">SUMPRODUCT(--EXACT(CHALLAN!$B$1:$B$16071&amp;"",A409&amp;""),--EXACT(IFERROR(CHALLAN!$C$1:$C$16071&amp;"",""),B409&amp;""),IFERROR(CHALLAN!$D$1:$D$16071*CHALLAN!$E$1:$E$16071,0))</f>
        <v>200</v>
      </c>
      <c r="D409" s="1419" cm="1">
        <f t="array" ref="D409">SUMPRODUCT(--EXACT(CHALLAN!$B$1:$B$16071&amp;"",A409&amp;""),--EXACT(IFERROR(CHALLAN!$C$1:$C$16071&amp;"",""),B409&amp;""),IFERROR(CHALLAN!$F$1:$F$16071+0,0))</f>
        <v>200</v>
      </c>
    </row>
    <row r="410" spans="1:4" x14ac:dyDescent="0.25">
      <c r="A410" t="s">
        <v>1851</v>
      </c>
      <c r="B410" t="s">
        <v>441</v>
      </c>
      <c r="C410" s="1419" cm="1">
        <f t="array" ref="C410">SUMPRODUCT(--EXACT(CHALLAN!$B$1:$B$16071&amp;"",A410&amp;""),--EXACT(IFERROR(CHALLAN!$C$1:$C$16071&amp;"",""),B410&amp;""),IFERROR(CHALLAN!$D$1:$D$16071*CHALLAN!$E$1:$E$16071,0))</f>
        <v>24</v>
      </c>
      <c r="D410" s="1419" cm="1">
        <f t="array" ref="D410">SUMPRODUCT(--EXACT(CHALLAN!$B$1:$B$16071&amp;"",A410&amp;""),--EXACT(IFERROR(CHALLAN!$C$1:$C$16071&amp;"",""),B410&amp;""),IFERROR(CHALLAN!$F$1:$F$16071+0,0))</f>
        <v>24</v>
      </c>
    </row>
    <row r="411" spans="1:4" x14ac:dyDescent="0.25">
      <c r="A411" t="s">
        <v>160</v>
      </c>
      <c r="B411" t="s">
        <v>495</v>
      </c>
      <c r="C411" s="1419" cm="1">
        <f t="array" ref="C411">SUMPRODUCT(--EXACT(CHALLAN!$B$1:$B$16071&amp;"",A411&amp;""),--EXACT(IFERROR(CHALLAN!$C$1:$C$16071&amp;"",""),B411&amp;""),IFERROR(CHALLAN!$D$1:$D$16071*CHALLAN!$E$1:$E$16071,0))</f>
        <v>100</v>
      </c>
      <c r="D411" s="1419" cm="1">
        <f t="array" ref="D411">SUMPRODUCT(--EXACT(CHALLAN!$B$1:$B$16071&amp;"",A411&amp;""),--EXACT(IFERROR(CHALLAN!$C$1:$C$16071&amp;"",""),B411&amp;""),IFERROR(CHALLAN!$F$1:$F$16071+0,0))</f>
        <v>100</v>
      </c>
    </row>
    <row r="412" spans="1:4" x14ac:dyDescent="0.25">
      <c r="A412" t="s">
        <v>160</v>
      </c>
      <c r="B412" t="s">
        <v>1512</v>
      </c>
      <c r="C412" s="1419" cm="1">
        <f t="array" ref="C412">SUMPRODUCT(--EXACT(CHALLAN!$B$1:$B$16071&amp;"",A412&amp;""),--EXACT(IFERROR(CHALLAN!$C$1:$C$16071&amp;"",""),B412&amp;""),IFERROR(CHALLAN!$D$1:$D$16071*CHALLAN!$E$1:$E$16071,0))</f>
        <v>75</v>
      </c>
      <c r="D412" s="1419" cm="1">
        <f t="array" ref="D412">SUMPRODUCT(--EXACT(CHALLAN!$B$1:$B$16071&amp;"",A412&amp;""),--EXACT(IFERROR(CHALLAN!$C$1:$C$16071&amp;"",""),B412&amp;""),IFERROR(CHALLAN!$F$1:$F$16071+0,0))</f>
        <v>75</v>
      </c>
    </row>
    <row r="413" spans="1:4" x14ac:dyDescent="0.25">
      <c r="A413" t="s">
        <v>160</v>
      </c>
      <c r="B413" t="s">
        <v>381</v>
      </c>
      <c r="C413" s="1419" cm="1">
        <f t="array" ref="C413">SUMPRODUCT(--EXACT(CHALLAN!$B$1:$B$16071&amp;"",A413&amp;""),--EXACT(IFERROR(CHALLAN!$C$1:$C$16071&amp;"",""),B413&amp;""),IFERROR(CHALLAN!$D$1:$D$16071*CHALLAN!$E$1:$E$16071,0))</f>
        <v>75</v>
      </c>
      <c r="D413" s="1419" cm="1">
        <f t="array" ref="D413">SUMPRODUCT(--EXACT(CHALLAN!$B$1:$B$16071&amp;"",A413&amp;""),--EXACT(IFERROR(CHALLAN!$C$1:$C$16071&amp;"",""),B413&amp;""),IFERROR(CHALLAN!$F$1:$F$16071+0,0))</f>
        <v>75</v>
      </c>
    </row>
    <row r="414" spans="1:4" x14ac:dyDescent="0.25">
      <c r="A414" t="s">
        <v>290</v>
      </c>
      <c r="B414" t="s">
        <v>473</v>
      </c>
      <c r="C414" s="1419" cm="1">
        <f t="array" ref="C414">SUMPRODUCT(--EXACT(CHALLAN!$B$1:$B$16071&amp;"",A414&amp;""),--EXACT(IFERROR(CHALLAN!$C$1:$C$16071&amp;"",""),B414&amp;""),IFERROR(CHALLAN!$D$1:$D$16071*CHALLAN!$E$1:$E$16071,0))</f>
        <v>250</v>
      </c>
      <c r="D414" s="1419" cm="1">
        <f t="array" ref="D414">SUMPRODUCT(--EXACT(CHALLAN!$B$1:$B$16071&amp;"",A414&amp;""),--EXACT(IFERROR(CHALLAN!$C$1:$C$16071&amp;"",""),B414&amp;""),IFERROR(CHALLAN!$F$1:$F$16071+0,0))</f>
        <v>250</v>
      </c>
    </row>
    <row r="415" spans="1:4" x14ac:dyDescent="0.25">
      <c r="A415" t="s">
        <v>615</v>
      </c>
      <c r="B415" t="s">
        <v>441</v>
      </c>
      <c r="C415" s="1419" cm="1">
        <f t="array" ref="C415">SUMPRODUCT(--EXACT(CHALLAN!$B$1:$B$16071&amp;"",A415&amp;""),--EXACT(IFERROR(CHALLAN!$C$1:$C$16071&amp;"",""),B415&amp;""),IFERROR(CHALLAN!$D$1:$D$16071*CHALLAN!$E$1:$E$16071,0))</f>
        <v>126</v>
      </c>
      <c r="D415" s="1419" cm="1">
        <f t="array" ref="D415">SUMPRODUCT(--EXACT(CHALLAN!$B$1:$B$16071&amp;"",A415&amp;""),--EXACT(IFERROR(CHALLAN!$C$1:$C$16071&amp;"",""),B415&amp;""),IFERROR(CHALLAN!$F$1:$F$16071+0,0))</f>
        <v>102</v>
      </c>
    </row>
    <row r="416" spans="1:4" x14ac:dyDescent="0.25">
      <c r="A416" t="s">
        <v>615</v>
      </c>
      <c r="B416" t="s">
        <v>1214</v>
      </c>
      <c r="C416" s="1419" cm="1">
        <f t="array" ref="C416">SUMPRODUCT(--EXACT(CHALLAN!$B$1:$B$16071&amp;"",A416&amp;""),--EXACT(IFERROR(CHALLAN!$C$1:$C$16071&amp;"",""),B416&amp;""),IFERROR(CHALLAN!$D$1:$D$16071*CHALLAN!$E$1:$E$16071,0))</f>
        <v>80</v>
      </c>
      <c r="D416" s="1419" cm="1">
        <f t="array" ref="D416">SUMPRODUCT(--EXACT(CHALLAN!$B$1:$B$16071&amp;"",A416&amp;""),--EXACT(IFERROR(CHALLAN!$C$1:$C$16071&amp;"",""),B416&amp;""),IFERROR(CHALLAN!$F$1:$F$16071+0,0))</f>
        <v>79</v>
      </c>
    </row>
    <row r="417" spans="1:4" x14ac:dyDescent="0.25">
      <c r="A417" t="s">
        <v>1962</v>
      </c>
      <c r="B417" t="s">
        <v>951</v>
      </c>
      <c r="C417" s="1419" cm="1">
        <f t="array" ref="C417">SUMPRODUCT(--EXACT(CHALLAN!$B$1:$B$16071&amp;"",A417&amp;""),--EXACT(IFERROR(CHALLAN!$C$1:$C$16071&amp;"",""),B417&amp;""),IFERROR(CHALLAN!$D$1:$D$16071*CHALLAN!$E$1:$E$16071,0))</f>
        <v>8</v>
      </c>
      <c r="D417" s="1419" cm="1">
        <f t="array" ref="D417">SUMPRODUCT(--EXACT(CHALLAN!$B$1:$B$16071&amp;"",A417&amp;""),--EXACT(IFERROR(CHALLAN!$C$1:$C$16071&amp;"",""),B417&amp;""),IFERROR(CHALLAN!$F$1:$F$16071+0,0))</f>
        <v>8</v>
      </c>
    </row>
    <row r="418" spans="1:4" x14ac:dyDescent="0.25">
      <c r="A418" t="s">
        <v>347</v>
      </c>
      <c r="B418" t="s">
        <v>951</v>
      </c>
      <c r="C418" s="1419" cm="1">
        <f t="array" ref="C418">SUMPRODUCT(--EXACT(CHALLAN!$B$1:$B$16071&amp;"",A418&amp;""),--EXACT(IFERROR(CHALLAN!$C$1:$C$16071&amp;"",""),B418&amp;""),IFERROR(CHALLAN!$D$1:$D$16071*CHALLAN!$E$1:$E$16071,0))</f>
        <v>152</v>
      </c>
      <c r="D418" s="1419" cm="1">
        <f t="array" ref="D418">SUMPRODUCT(--EXACT(CHALLAN!$B$1:$B$16071&amp;"",A418&amp;""),--EXACT(IFERROR(CHALLAN!$C$1:$C$16071&amp;"",""),B418&amp;""),IFERROR(CHALLAN!$F$1:$F$16071+0,0))</f>
        <v>151</v>
      </c>
    </row>
    <row r="419" spans="1:4" x14ac:dyDescent="0.25">
      <c r="A419" t="s">
        <v>88</v>
      </c>
      <c r="B419" t="s">
        <v>89</v>
      </c>
      <c r="C419" s="1419" cm="1">
        <f t="array" ref="C419">SUMPRODUCT(--EXACT(CHALLAN!$B$1:$B$16071&amp;"",A419&amp;""),--EXACT(IFERROR(CHALLAN!$C$1:$C$16071&amp;"",""),B419&amp;""),IFERROR(CHALLAN!$D$1:$D$16071*CHALLAN!$E$1:$E$16071,0))</f>
        <v>46</v>
      </c>
      <c r="D419" s="1419" cm="1">
        <f t="array" ref="D419">SUMPRODUCT(--EXACT(CHALLAN!$B$1:$B$16071&amp;"",A419&amp;""),--EXACT(IFERROR(CHALLAN!$C$1:$C$16071&amp;"",""),B419&amp;""),IFERROR(CHALLAN!$F$1:$F$16071+0,0))</f>
        <v>46</v>
      </c>
    </row>
    <row r="420" spans="1:4" x14ac:dyDescent="0.25">
      <c r="A420" t="s">
        <v>88</v>
      </c>
      <c r="B420" t="s">
        <v>1215</v>
      </c>
      <c r="C420" s="1419" cm="1">
        <f t="array" ref="C420">SUMPRODUCT(--EXACT(CHALLAN!$B$1:$B$16071&amp;"",A420&amp;""),--EXACT(IFERROR(CHALLAN!$C$1:$C$16071&amp;"",""),B420&amp;""),IFERROR(CHALLAN!$D$1:$D$16071*CHALLAN!$E$1:$E$16071,0))</f>
        <v>62</v>
      </c>
      <c r="D420" s="1419" cm="1">
        <f t="array" ref="D420">SUMPRODUCT(--EXACT(CHALLAN!$B$1:$B$16071&amp;"",A420&amp;""),--EXACT(IFERROR(CHALLAN!$C$1:$C$16071&amp;"",""),B420&amp;""),IFERROR(CHALLAN!$F$1:$F$16071+0,0))</f>
        <v>62</v>
      </c>
    </row>
    <row r="421" spans="1:4" x14ac:dyDescent="0.25">
      <c r="A421" t="s">
        <v>912</v>
      </c>
      <c r="B421" t="s">
        <v>106</v>
      </c>
      <c r="C421" s="1419" cm="1">
        <f t="array" ref="C421">SUMPRODUCT(--EXACT(CHALLAN!$B$1:$B$16071&amp;"",A421&amp;""),--EXACT(IFERROR(CHALLAN!$C$1:$C$16071&amp;"",""),B421&amp;""),IFERROR(CHALLAN!$D$1:$D$16071*CHALLAN!$E$1:$E$16071,0))</f>
        <v>6000</v>
      </c>
      <c r="D421" s="1419" cm="1">
        <f t="array" ref="D421">SUMPRODUCT(--EXACT(CHALLAN!$B$1:$B$16071&amp;"",A421&amp;""),--EXACT(IFERROR(CHALLAN!$C$1:$C$16071&amp;"",""),B421&amp;""),IFERROR(CHALLAN!$F$1:$F$16071+0,0))</f>
        <v>5400</v>
      </c>
    </row>
    <row r="422" spans="1:4" x14ac:dyDescent="0.25">
      <c r="A422" t="s">
        <v>1164</v>
      </c>
      <c r="B422" t="s">
        <v>1216</v>
      </c>
      <c r="C422" s="1419" cm="1">
        <f t="array" ref="C422">SUMPRODUCT(--EXACT(CHALLAN!$B$1:$B$16071&amp;"",A422&amp;""),--EXACT(IFERROR(CHALLAN!$C$1:$C$16071&amp;"",""),B422&amp;""),IFERROR(CHALLAN!$D$1:$D$16071*CHALLAN!$E$1:$E$16071,0))</f>
        <v>28</v>
      </c>
      <c r="D422" s="1419" cm="1">
        <f t="array" ref="D422">SUMPRODUCT(--EXACT(CHALLAN!$B$1:$B$16071&amp;"",A422&amp;""),--EXACT(IFERROR(CHALLAN!$C$1:$C$16071&amp;"",""),B422&amp;""),IFERROR(CHALLAN!$F$1:$F$16071+0,0))</f>
        <v>28</v>
      </c>
    </row>
    <row r="423" spans="1:4" x14ac:dyDescent="0.25">
      <c r="A423" t="s">
        <v>605</v>
      </c>
      <c r="B423" t="s">
        <v>443</v>
      </c>
      <c r="C423" s="1419" cm="1">
        <f t="array" ref="C423">SUMPRODUCT(--EXACT(CHALLAN!$B$1:$B$16071&amp;"",A423&amp;""),--EXACT(IFERROR(CHALLAN!$C$1:$C$16071&amp;"",""),B423&amp;""),IFERROR(CHALLAN!$D$1:$D$16071*CHALLAN!$E$1:$E$16071,0))</f>
        <v>156</v>
      </c>
      <c r="D423" s="1419" cm="1">
        <f t="array" ref="D423">SUMPRODUCT(--EXACT(CHALLAN!$B$1:$B$16071&amp;"",A423&amp;""),--EXACT(IFERROR(CHALLAN!$C$1:$C$16071&amp;"",""),B423&amp;""),IFERROR(CHALLAN!$F$1:$F$16071+0,0))</f>
        <v>156</v>
      </c>
    </row>
    <row r="424" spans="1:4" x14ac:dyDescent="0.25">
      <c r="A424" t="s">
        <v>605</v>
      </c>
      <c r="B424" t="s">
        <v>382</v>
      </c>
      <c r="C424" s="1419" cm="1">
        <f t="array" ref="C424">SUMPRODUCT(--EXACT(CHALLAN!$B$1:$B$16071&amp;"",A424&amp;""),--EXACT(IFERROR(CHALLAN!$C$1:$C$16071&amp;"",""),B424&amp;""),IFERROR(CHALLAN!$D$1:$D$16071*CHALLAN!$E$1:$E$16071,0))</f>
        <v>20</v>
      </c>
      <c r="D424" s="1419" cm="1">
        <f t="array" ref="D424">SUMPRODUCT(--EXACT(CHALLAN!$B$1:$B$16071&amp;"",A424&amp;""),--EXACT(IFERROR(CHALLAN!$C$1:$C$16071&amp;"",""),B424&amp;""),IFERROR(CHALLAN!$F$1:$F$16071+0,0))</f>
        <v>20</v>
      </c>
    </row>
    <row r="425" spans="1:4" x14ac:dyDescent="0.25">
      <c r="A425" t="s">
        <v>605</v>
      </c>
      <c r="B425" t="s">
        <v>2327</v>
      </c>
      <c r="C425" s="1419" cm="1">
        <f t="array" ref="C425">SUMPRODUCT(--EXACT(CHALLAN!$B$1:$B$16071&amp;"",A425&amp;""),--EXACT(IFERROR(CHALLAN!$C$1:$C$16071&amp;"",""),B425&amp;""),IFERROR(CHALLAN!$D$1:$D$16071*CHALLAN!$E$1:$E$16071,0))</f>
        <v>24</v>
      </c>
      <c r="D425" s="1419" cm="1">
        <f t="array" ref="D425">SUMPRODUCT(--EXACT(CHALLAN!$B$1:$B$16071&amp;"",A425&amp;""),--EXACT(IFERROR(CHALLAN!$C$1:$C$16071&amp;"",""),B425&amp;""),IFERROR(CHALLAN!$F$1:$F$16071+0,0))</f>
        <v>0</v>
      </c>
    </row>
    <row r="426" spans="1:4" x14ac:dyDescent="0.25">
      <c r="A426" t="s">
        <v>2054</v>
      </c>
      <c r="B426" t="s">
        <v>443</v>
      </c>
      <c r="C426" s="1419" cm="1">
        <f t="array" ref="C426">SUMPRODUCT(--EXACT(CHALLAN!$B$1:$B$16071&amp;"",A426&amp;""),--EXACT(IFERROR(CHALLAN!$C$1:$C$16071&amp;"",""),B426&amp;""),IFERROR(CHALLAN!$D$1:$D$16071*CHALLAN!$E$1:$E$16071,0))</f>
        <v>24</v>
      </c>
      <c r="D426" s="1419" cm="1">
        <f t="array" ref="D426">SUMPRODUCT(--EXACT(CHALLAN!$B$1:$B$16071&amp;"",A426&amp;""),--EXACT(IFERROR(CHALLAN!$C$1:$C$16071&amp;"",""),B426&amp;""),IFERROR(CHALLAN!$F$1:$F$16071+0,0))</f>
        <v>24</v>
      </c>
    </row>
    <row r="427" spans="1:4" x14ac:dyDescent="0.25">
      <c r="A427" t="s">
        <v>1765</v>
      </c>
      <c r="B427" t="s">
        <v>382</v>
      </c>
      <c r="C427" s="1419" cm="1">
        <f t="array" ref="C427">SUMPRODUCT(--EXACT(CHALLAN!$B$1:$B$16071&amp;"",A427&amp;""),--EXACT(IFERROR(CHALLAN!$C$1:$C$16071&amp;"",""),B427&amp;""),IFERROR(CHALLAN!$D$1:$D$16071*CHALLAN!$E$1:$E$16071,0))</f>
        <v>15</v>
      </c>
      <c r="D427" s="1419" cm="1">
        <f t="array" ref="D427">SUMPRODUCT(--EXACT(CHALLAN!$B$1:$B$16071&amp;"",A427&amp;""),--EXACT(IFERROR(CHALLAN!$C$1:$C$16071&amp;"",""),B427&amp;""),IFERROR(CHALLAN!$F$1:$F$16071+0,0))</f>
        <v>15</v>
      </c>
    </row>
    <row r="428" spans="1:4" x14ac:dyDescent="0.25">
      <c r="A428" t="s">
        <v>307</v>
      </c>
      <c r="B428" t="s">
        <v>495</v>
      </c>
      <c r="C428" s="1419" cm="1">
        <f t="array" ref="C428">SUMPRODUCT(--EXACT(CHALLAN!$B$1:$B$16071&amp;"",A428&amp;""),--EXACT(IFERROR(CHALLAN!$C$1:$C$16071&amp;"",""),B428&amp;""),IFERROR(CHALLAN!$D$1:$D$16071*CHALLAN!$E$1:$E$16071,0))</f>
        <v>200</v>
      </c>
      <c r="D428" s="1419" cm="1">
        <f t="array" ref="D428">SUMPRODUCT(--EXACT(CHALLAN!$B$1:$B$16071&amp;"",A428&amp;""),--EXACT(IFERROR(CHALLAN!$C$1:$C$16071&amp;"",""),B428&amp;""),IFERROR(CHALLAN!$F$1:$F$16071+0,0))</f>
        <v>200</v>
      </c>
    </row>
    <row r="429" spans="1:4" x14ac:dyDescent="0.25">
      <c r="A429" t="s">
        <v>1169</v>
      </c>
      <c r="B429" t="s">
        <v>1816</v>
      </c>
      <c r="C429" s="1419" cm="1">
        <f t="array" ref="C429">SUMPRODUCT(--EXACT(CHALLAN!$B$1:$B$16071&amp;"",A429&amp;""),--EXACT(IFERROR(CHALLAN!$C$1:$C$16071&amp;"",""),B429&amp;""),IFERROR(CHALLAN!$D$1:$D$16071*CHALLAN!$E$1:$E$16071,0))</f>
        <v>4</v>
      </c>
      <c r="D429" s="1419" cm="1">
        <f t="array" ref="D429">SUMPRODUCT(--EXACT(CHALLAN!$B$1:$B$16071&amp;"",A429&amp;""),--EXACT(IFERROR(CHALLAN!$C$1:$C$16071&amp;"",""),B429&amp;""),IFERROR(CHALLAN!$F$1:$F$16071+0,0))</f>
        <v>1</v>
      </c>
    </row>
    <row r="430" spans="1:4" x14ac:dyDescent="0.25">
      <c r="A430" t="s">
        <v>1171</v>
      </c>
      <c r="B430" t="s">
        <v>1818</v>
      </c>
      <c r="C430" s="1419" cm="1">
        <f t="array" ref="C430">SUMPRODUCT(--EXACT(CHALLAN!$B$1:$B$16071&amp;"",A430&amp;""),--EXACT(IFERROR(CHALLAN!$C$1:$C$16071&amp;"",""),B430&amp;""),IFERROR(CHALLAN!$D$1:$D$16071*CHALLAN!$E$1:$E$16071,0))</f>
        <v>0</v>
      </c>
      <c r="D430" s="1419" cm="1">
        <f t="array" ref="D430">SUMPRODUCT(--EXACT(CHALLAN!$B$1:$B$16071&amp;"",A430&amp;""),--EXACT(IFERROR(CHALLAN!$C$1:$C$16071&amp;"",""),B430&amp;""),IFERROR(CHALLAN!$F$1:$F$16071+0,0))</f>
        <v>1</v>
      </c>
    </row>
    <row r="431" spans="1:4" x14ac:dyDescent="0.25">
      <c r="A431" t="s">
        <v>1170</v>
      </c>
      <c r="B431" t="s">
        <v>1817</v>
      </c>
      <c r="C431" s="1419" cm="1">
        <f t="array" ref="C431">SUMPRODUCT(--EXACT(CHALLAN!$B$1:$B$16071&amp;"",A431&amp;""),--EXACT(IFERROR(CHALLAN!$C$1:$C$16071&amp;"",""),B431&amp;""),IFERROR(CHALLAN!$D$1:$D$16071*CHALLAN!$E$1:$E$16071,0))</f>
        <v>0</v>
      </c>
      <c r="D431" s="1419" cm="1">
        <f t="array" ref="D431">SUMPRODUCT(--EXACT(CHALLAN!$B$1:$B$16071&amp;"",A431&amp;""),--EXACT(IFERROR(CHALLAN!$C$1:$C$16071&amp;"",""),B431&amp;""),IFERROR(CHALLAN!$F$1:$F$16071+0,0))</f>
        <v>1</v>
      </c>
    </row>
    <row r="432" spans="1:4" x14ac:dyDescent="0.25">
      <c r="A432" t="s">
        <v>1170</v>
      </c>
      <c r="B432" t="s">
        <v>1226</v>
      </c>
      <c r="C432" s="1419" cm="1">
        <f t="array" ref="C432">SUMPRODUCT(--EXACT(CHALLAN!$B$1:$B$16071&amp;"",A432&amp;""),--EXACT(IFERROR(CHALLAN!$C$1:$C$16071&amp;"",""),B432&amp;""),IFERROR(CHALLAN!$D$1:$D$16071*CHALLAN!$E$1:$E$16071,0))</f>
        <v>4</v>
      </c>
      <c r="D432" s="1419" cm="1">
        <f t="array" ref="D432">SUMPRODUCT(--EXACT(CHALLAN!$B$1:$B$16071&amp;"",A432&amp;""),--EXACT(IFERROR(CHALLAN!$C$1:$C$16071&amp;"",""),B432&amp;""),IFERROR(CHALLAN!$F$1:$F$16071+0,0))</f>
        <v>0</v>
      </c>
    </row>
    <row r="433" spans="1:4" x14ac:dyDescent="0.25">
      <c r="A433" t="s">
        <v>2046</v>
      </c>
      <c r="B433" t="s">
        <v>1225</v>
      </c>
      <c r="C433" s="1419" cm="1">
        <f t="array" ref="C433">SUMPRODUCT(--EXACT(CHALLAN!$B$1:$B$16071&amp;"",A433&amp;""),--EXACT(IFERROR(CHALLAN!$C$1:$C$16071&amp;"",""),B433&amp;""),IFERROR(CHALLAN!$D$1:$D$16071*CHALLAN!$E$1:$E$16071,0))</f>
        <v>4</v>
      </c>
      <c r="D433" s="1419" cm="1">
        <f t="array" ref="D433">SUMPRODUCT(--EXACT(CHALLAN!$B$1:$B$16071&amp;"",A433&amp;""),--EXACT(IFERROR(CHALLAN!$C$1:$C$16071&amp;"",""),B433&amp;""),IFERROR(CHALLAN!$F$1:$F$16071+0,0))</f>
        <v>4</v>
      </c>
    </row>
    <row r="434" spans="1:4" x14ac:dyDescent="0.25">
      <c r="A434" t="s">
        <v>2048</v>
      </c>
      <c r="B434" t="s">
        <v>1227</v>
      </c>
      <c r="C434" s="1419" cm="1">
        <f t="array" ref="C434">SUMPRODUCT(--EXACT(CHALLAN!$B$1:$B$16071&amp;"",A434&amp;""),--EXACT(IFERROR(CHALLAN!$C$1:$C$16071&amp;"",""),B434&amp;""),IFERROR(CHALLAN!$D$1:$D$16071*CHALLAN!$E$1:$E$16071,0))</f>
        <v>4</v>
      </c>
      <c r="D434" s="1419" cm="1">
        <f t="array" ref="D434">SUMPRODUCT(--EXACT(CHALLAN!$B$1:$B$16071&amp;"",A434&amp;""),--EXACT(IFERROR(CHALLAN!$C$1:$C$16071&amp;"",""),B434&amp;""),IFERROR(CHALLAN!$F$1:$F$16071+0,0))</f>
        <v>4</v>
      </c>
    </row>
    <row r="435" spans="1:4" x14ac:dyDescent="0.25">
      <c r="A435" t="s">
        <v>2047</v>
      </c>
      <c r="B435" t="s">
        <v>1226</v>
      </c>
      <c r="C435" s="1419" cm="1">
        <f t="array" ref="C435">SUMPRODUCT(--EXACT(CHALLAN!$B$1:$B$16071&amp;"",A435&amp;""),--EXACT(IFERROR(CHALLAN!$C$1:$C$16071&amp;"",""),B435&amp;""),IFERROR(CHALLAN!$D$1:$D$16071*CHALLAN!$E$1:$E$16071,0))</f>
        <v>4</v>
      </c>
      <c r="D435" s="1419" cm="1">
        <f t="array" ref="D435">SUMPRODUCT(--EXACT(CHALLAN!$B$1:$B$16071&amp;"",A435&amp;""),--EXACT(IFERROR(CHALLAN!$C$1:$C$16071&amp;"",""),B435&amp;""),IFERROR(CHALLAN!$F$1:$F$16071+0,0))</f>
        <v>4</v>
      </c>
    </row>
    <row r="436" spans="1:4" x14ac:dyDescent="0.25">
      <c r="A436" t="s">
        <v>2049</v>
      </c>
      <c r="B436" t="s">
        <v>1218</v>
      </c>
      <c r="C436" s="1419" cm="1">
        <f t="array" ref="C436">SUMPRODUCT(--EXACT(CHALLAN!$B$1:$B$16071&amp;"",A436&amp;""),--EXACT(IFERROR(CHALLAN!$C$1:$C$16071&amp;"",""),B436&amp;""),IFERROR(CHALLAN!$D$1:$D$16071*CHALLAN!$E$1:$E$16071,0))</f>
        <v>4</v>
      </c>
      <c r="D436" s="1419" cm="1">
        <f t="array" ref="D436">SUMPRODUCT(--EXACT(CHALLAN!$B$1:$B$16071&amp;"",A436&amp;""),--EXACT(IFERROR(CHALLAN!$C$1:$C$16071&amp;"",""),B436&amp;""),IFERROR(CHALLAN!$F$1:$F$16071+0,0))</f>
        <v>4</v>
      </c>
    </row>
    <row r="437" spans="1:4" x14ac:dyDescent="0.25">
      <c r="A437" t="s">
        <v>1168</v>
      </c>
      <c r="B437" t="s">
        <v>953</v>
      </c>
      <c r="C437" s="1419" cm="1">
        <f t="array" ref="C437">SUMPRODUCT(--EXACT(CHALLAN!$B$1:$B$16071&amp;"",A437&amp;""),--EXACT(IFERROR(CHALLAN!$C$1:$C$16071&amp;"",""),B437&amp;""),IFERROR(CHALLAN!$D$1:$D$16071*CHALLAN!$E$1:$E$16071,0))</f>
        <v>76</v>
      </c>
      <c r="D437" s="1419" cm="1">
        <f t="array" ref="D437">SUMPRODUCT(--EXACT(CHALLAN!$B$1:$B$16071&amp;"",A437&amp;""),--EXACT(IFERROR(CHALLAN!$C$1:$C$16071&amp;"",""),B437&amp;""),IFERROR(CHALLAN!$F$1:$F$16071+0,0))</f>
        <v>76</v>
      </c>
    </row>
    <row r="438" spans="1:4" x14ac:dyDescent="0.25">
      <c r="A438" t="s">
        <v>2127</v>
      </c>
      <c r="B438" t="s">
        <v>1224</v>
      </c>
      <c r="C438" s="1419" cm="1">
        <f t="array" ref="C438">SUMPRODUCT(--EXACT(CHALLAN!$B$1:$B$16071&amp;"",A438&amp;""),--EXACT(IFERROR(CHALLAN!$C$1:$C$16071&amp;"",""),B438&amp;""),IFERROR(CHALLAN!$D$1:$D$16071*CHALLAN!$E$1:$E$16071,0))</f>
        <v>50</v>
      </c>
      <c r="D438" s="1419" cm="1">
        <f t="array" ref="D438">SUMPRODUCT(--EXACT(CHALLAN!$B$1:$B$16071&amp;"",A438&amp;""),--EXACT(IFERROR(CHALLAN!$C$1:$C$16071&amp;"",""),B438&amp;""),IFERROR(CHALLAN!$F$1:$F$16071+0,0))</f>
        <v>48</v>
      </c>
    </row>
    <row r="439" spans="1:4" x14ac:dyDescent="0.25">
      <c r="A439" t="s">
        <v>1384</v>
      </c>
      <c r="B439" t="s">
        <v>1008</v>
      </c>
      <c r="C439" s="1419" cm="1">
        <f t="array" ref="C439">SUMPRODUCT(--EXACT(CHALLAN!$B$1:$B$16071&amp;"",A439&amp;""),--EXACT(IFERROR(CHALLAN!$C$1:$C$16071&amp;"",""),B439&amp;""),IFERROR(CHALLAN!$D$1:$D$16071*CHALLAN!$E$1:$E$16071,0))</f>
        <v>0</v>
      </c>
      <c r="D439" s="1419" cm="1">
        <f t="array" ref="D439">SUMPRODUCT(--EXACT(CHALLAN!$B$1:$B$16071&amp;"",A439&amp;""),--EXACT(IFERROR(CHALLAN!$C$1:$C$16071&amp;"",""),B439&amp;""),IFERROR(CHALLAN!$F$1:$F$16071+0,0))</f>
        <v>150</v>
      </c>
    </row>
    <row r="440" spans="1:4" x14ac:dyDescent="0.25">
      <c r="A440" t="s">
        <v>1379</v>
      </c>
      <c r="B440" t="s">
        <v>609</v>
      </c>
      <c r="C440" s="1419" cm="1">
        <f t="array" ref="C440">SUMPRODUCT(--EXACT(CHALLAN!$B$1:$B$16071&amp;"",A440&amp;""),--EXACT(IFERROR(CHALLAN!$C$1:$C$16071&amp;"",""),B440&amp;""),IFERROR(CHALLAN!$D$1:$D$16071*CHALLAN!$E$1:$E$16071,0))</f>
        <v>0</v>
      </c>
      <c r="D440" s="1419" cm="1">
        <f t="array" ref="D440">SUMPRODUCT(--EXACT(CHALLAN!$B$1:$B$16071&amp;"",A440&amp;""),--EXACT(IFERROR(CHALLAN!$C$1:$C$16071&amp;"",""),B440&amp;""),IFERROR(CHALLAN!$F$1:$F$16071+0,0))</f>
        <v>120</v>
      </c>
    </row>
    <row r="441" spans="1:4" x14ac:dyDescent="0.25">
      <c r="A441" t="s">
        <v>899</v>
      </c>
      <c r="B441" t="s">
        <v>900</v>
      </c>
      <c r="C441" s="1419" cm="1">
        <f t="array" ref="C441">SUMPRODUCT(--EXACT(CHALLAN!$B$1:$B$16071&amp;"",A441&amp;""),--EXACT(IFERROR(CHALLAN!$C$1:$C$16071&amp;"",""),B441&amp;""),IFERROR(CHALLAN!$D$1:$D$16071*CHALLAN!$E$1:$E$16071,0))</f>
        <v>0</v>
      </c>
      <c r="D441" s="1419" cm="1">
        <f t="array" ref="D441">SUMPRODUCT(--EXACT(CHALLAN!$B$1:$B$16071&amp;"",A441&amp;""),--EXACT(IFERROR(CHALLAN!$C$1:$C$16071&amp;"",""),B441&amp;""),IFERROR(CHALLAN!$F$1:$F$16071+0,0))</f>
        <v>120</v>
      </c>
    </row>
    <row r="442" spans="1:4" x14ac:dyDescent="0.25">
      <c r="A442" t="s">
        <v>1381</v>
      </c>
      <c r="B442" t="s">
        <v>782</v>
      </c>
      <c r="C442" s="1419" cm="1">
        <f t="array" ref="C442">SUMPRODUCT(--EXACT(CHALLAN!$B$1:$B$16071&amp;"",A442&amp;""),--EXACT(IFERROR(CHALLAN!$C$1:$C$16071&amp;"",""),B442&amp;""),IFERROR(CHALLAN!$D$1:$D$16071*CHALLAN!$E$1:$E$16071,0))</f>
        <v>0</v>
      </c>
      <c r="D442" s="1419" cm="1">
        <f t="array" ref="D442">SUMPRODUCT(--EXACT(CHALLAN!$B$1:$B$16071&amp;"",A442&amp;""),--EXACT(IFERROR(CHALLAN!$C$1:$C$16071&amp;"",""),B442&amp;""),IFERROR(CHALLAN!$F$1:$F$16071+0,0))</f>
        <v>150</v>
      </c>
    </row>
    <row r="443" spans="1:4" x14ac:dyDescent="0.25">
      <c r="A443" t="s">
        <v>1399</v>
      </c>
      <c r="B443" t="s">
        <v>1197</v>
      </c>
      <c r="C443" s="1419" cm="1">
        <f t="array" ref="C443">SUMPRODUCT(--EXACT(CHALLAN!$B$1:$B$16071&amp;"",A443&amp;""),--EXACT(IFERROR(CHALLAN!$C$1:$C$16071&amp;"",""),B443&amp;""),IFERROR(CHALLAN!$D$1:$D$16071*CHALLAN!$E$1:$E$16071,0))</f>
        <v>0</v>
      </c>
      <c r="D443" s="1419" cm="1">
        <f t="array" ref="D443">SUMPRODUCT(--EXACT(CHALLAN!$B$1:$B$16071&amp;"",A443&amp;""),--EXACT(IFERROR(CHALLAN!$C$1:$C$16071&amp;"",""),B443&amp;""),IFERROR(CHALLAN!$F$1:$F$16071+0,0))</f>
        <v>60</v>
      </c>
    </row>
    <row r="444" spans="1:4" x14ac:dyDescent="0.25">
      <c r="A444" t="s">
        <v>1402</v>
      </c>
      <c r="B444" t="s">
        <v>1200</v>
      </c>
      <c r="C444" s="1419" cm="1">
        <f t="array" ref="C444">SUMPRODUCT(--EXACT(CHALLAN!$B$1:$B$16071&amp;"",A444&amp;""),--EXACT(IFERROR(CHALLAN!$C$1:$C$16071&amp;"",""),B444&amp;""),IFERROR(CHALLAN!$D$1:$D$16071*CHALLAN!$E$1:$E$16071,0))</f>
        <v>0</v>
      </c>
      <c r="D444" s="1419" cm="1">
        <f t="array" ref="D444">SUMPRODUCT(--EXACT(CHALLAN!$B$1:$B$16071&amp;"",A444&amp;""),--EXACT(IFERROR(CHALLAN!$C$1:$C$16071&amp;"",""),B444&amp;""),IFERROR(CHALLAN!$F$1:$F$16071+0,0))</f>
        <v>60</v>
      </c>
    </row>
    <row r="445" spans="1:4" x14ac:dyDescent="0.25">
      <c r="A445" t="s">
        <v>1247</v>
      </c>
      <c r="B445" t="s">
        <v>1188</v>
      </c>
      <c r="C445" s="1419" cm="1">
        <f t="array" ref="C445">SUMPRODUCT(--EXACT(CHALLAN!$B$1:$B$16071&amp;"",A445&amp;""),--EXACT(IFERROR(CHALLAN!$C$1:$C$16071&amp;"",""),B445&amp;""),IFERROR(CHALLAN!$D$1:$D$16071*CHALLAN!$E$1:$E$16071,0))</f>
        <v>0</v>
      </c>
      <c r="D445" s="1419" cm="1">
        <f t="array" ref="D445">SUMPRODUCT(--EXACT(CHALLAN!$B$1:$B$16071&amp;"",A445&amp;""),--EXACT(IFERROR(CHALLAN!$C$1:$C$16071&amp;"",""),B445&amp;""),IFERROR(CHALLAN!$F$1:$F$16071+0,0))</f>
        <v>120</v>
      </c>
    </row>
    <row r="446" spans="1:4" x14ac:dyDescent="0.25">
      <c r="A446" t="s">
        <v>1410</v>
      </c>
      <c r="B446" t="s">
        <v>1209</v>
      </c>
      <c r="C446" s="1419" cm="1">
        <f t="array" ref="C446">SUMPRODUCT(--EXACT(CHALLAN!$B$1:$B$16071&amp;"",A446&amp;""),--EXACT(IFERROR(CHALLAN!$C$1:$C$16071&amp;"",""),B446&amp;""),IFERROR(CHALLAN!$D$1:$D$16071*CHALLAN!$E$1:$E$16071,0))</f>
        <v>0</v>
      </c>
      <c r="D446" s="1419" cm="1">
        <f t="array" ref="D446">SUMPRODUCT(--EXACT(CHALLAN!$B$1:$B$16071&amp;"",A446&amp;""),--EXACT(IFERROR(CHALLAN!$C$1:$C$16071&amp;"",""),B446&amp;""),IFERROR(CHALLAN!$F$1:$F$16071+0,0))</f>
        <v>60</v>
      </c>
    </row>
    <row r="447" spans="1:4" x14ac:dyDescent="0.25">
      <c r="A447" t="s">
        <v>1395</v>
      </c>
      <c r="B447" t="s">
        <v>1190</v>
      </c>
      <c r="C447" s="1419" cm="1">
        <f t="array" ref="C447">SUMPRODUCT(--EXACT(CHALLAN!$B$1:$B$16071&amp;"",A447&amp;""),--EXACT(IFERROR(CHALLAN!$C$1:$C$16071&amp;"",""),B447&amp;""),IFERROR(CHALLAN!$D$1:$D$16071*CHALLAN!$E$1:$E$16071,0))</f>
        <v>0</v>
      </c>
      <c r="D447" s="1419" cm="1">
        <f t="array" ref="D447">SUMPRODUCT(--EXACT(CHALLAN!$B$1:$B$16071&amp;"",A447&amp;""),--EXACT(IFERROR(CHALLAN!$C$1:$C$16071&amp;"",""),B447&amp;""),IFERROR(CHALLAN!$F$1:$F$16071+0,0))</f>
        <v>60</v>
      </c>
    </row>
    <row r="448" spans="1:4" x14ac:dyDescent="0.25">
      <c r="A448" t="s">
        <v>1387</v>
      </c>
      <c r="B448" t="s">
        <v>1105</v>
      </c>
      <c r="C448" s="1419" cm="1">
        <f t="array" ref="C448">SUMPRODUCT(--EXACT(CHALLAN!$B$1:$B$16071&amp;"",A448&amp;""),--EXACT(IFERROR(CHALLAN!$C$1:$C$16071&amp;"",""),B448&amp;""),IFERROR(CHALLAN!$D$1:$D$16071*CHALLAN!$E$1:$E$16071,0))</f>
        <v>0</v>
      </c>
      <c r="D448" s="1419" cm="1">
        <f t="array" ref="D448">SUMPRODUCT(--EXACT(CHALLAN!$B$1:$B$16071&amp;"",A448&amp;""),--EXACT(IFERROR(CHALLAN!$C$1:$C$16071&amp;"",""),B448&amp;""),IFERROR(CHALLAN!$F$1:$F$16071+0,0))</f>
        <v>150</v>
      </c>
    </row>
    <row r="449" spans="1:4" x14ac:dyDescent="0.25">
      <c r="A449" t="s">
        <v>1407</v>
      </c>
      <c r="B449" t="s">
        <v>1207</v>
      </c>
      <c r="C449" s="1419" cm="1">
        <f t="array" ref="C449">SUMPRODUCT(--EXACT(CHALLAN!$B$1:$B$16071&amp;"",A449&amp;""),--EXACT(IFERROR(CHALLAN!$C$1:$C$16071&amp;"",""),B449&amp;""),IFERROR(CHALLAN!$D$1:$D$16071*CHALLAN!$E$1:$E$16071,0))</f>
        <v>0</v>
      </c>
      <c r="D449" s="1419" cm="1">
        <f t="array" ref="D449">SUMPRODUCT(--EXACT(CHALLAN!$B$1:$B$16071&amp;"",A449&amp;""),--EXACT(IFERROR(CHALLAN!$C$1:$C$16071&amp;"",""),B449&amp;""),IFERROR(CHALLAN!$F$1:$F$16071+0,0))</f>
        <v>1</v>
      </c>
    </row>
    <row r="450" spans="1:4" x14ac:dyDescent="0.25">
      <c r="A450" t="s">
        <v>1404</v>
      </c>
      <c r="B450" t="s">
        <v>1204</v>
      </c>
      <c r="C450" s="1419" cm="1">
        <f t="array" ref="C450">SUMPRODUCT(--EXACT(CHALLAN!$B$1:$B$16071&amp;"",A450&amp;""),--EXACT(IFERROR(CHALLAN!$C$1:$C$16071&amp;"",""),B450&amp;""),IFERROR(CHALLAN!$D$1:$D$16071*CHALLAN!$E$1:$E$16071,0))</f>
        <v>0</v>
      </c>
      <c r="D450" s="1419" cm="1">
        <f t="array" ref="D450">SUMPRODUCT(--EXACT(CHALLAN!$B$1:$B$16071&amp;"",A450&amp;""),--EXACT(IFERROR(CHALLAN!$C$1:$C$16071&amp;"",""),B450&amp;""),IFERROR(CHALLAN!$F$1:$F$16071+0,0))</f>
        <v>120</v>
      </c>
    </row>
    <row r="451" spans="1:4" x14ac:dyDescent="0.25">
      <c r="A451" t="s">
        <v>1389</v>
      </c>
      <c r="B451" t="s">
        <v>1152</v>
      </c>
      <c r="C451" s="1419" cm="1">
        <f t="array" ref="C451">SUMPRODUCT(--EXACT(CHALLAN!$B$1:$B$16071&amp;"",A451&amp;""),--EXACT(IFERROR(CHALLAN!$C$1:$C$16071&amp;"",""),B451&amp;""),IFERROR(CHALLAN!$D$1:$D$16071*CHALLAN!$E$1:$E$16071,0))</f>
        <v>0</v>
      </c>
      <c r="D451" s="1419" cm="1">
        <f t="array" ref="D451">SUMPRODUCT(--EXACT(CHALLAN!$B$1:$B$16071&amp;"",A451&amp;""),--EXACT(IFERROR(CHALLAN!$C$1:$C$16071&amp;"",""),B451&amp;""),IFERROR(CHALLAN!$F$1:$F$16071+0,0))</f>
        <v>150</v>
      </c>
    </row>
    <row r="452" spans="1:4" x14ac:dyDescent="0.25">
      <c r="A452" t="s">
        <v>1397</v>
      </c>
      <c r="B452" t="s">
        <v>1193</v>
      </c>
      <c r="C452" s="1419" cm="1">
        <f t="array" ref="C452">SUMPRODUCT(--EXACT(CHALLAN!$B$1:$B$16071&amp;"",A452&amp;""),--EXACT(IFERROR(CHALLAN!$C$1:$C$16071&amp;"",""),B452&amp;""),IFERROR(CHALLAN!$D$1:$D$16071*CHALLAN!$E$1:$E$16071,0))</f>
        <v>0</v>
      </c>
      <c r="D452" s="1419" cm="1">
        <f t="array" ref="D452">SUMPRODUCT(--EXACT(CHALLAN!$B$1:$B$16071&amp;"",A452&amp;""),--EXACT(IFERROR(CHALLAN!$C$1:$C$16071&amp;"",""),B452&amp;""),IFERROR(CHALLAN!$F$1:$F$16071+0,0))</f>
        <v>60</v>
      </c>
    </row>
    <row r="453" spans="1:4" x14ac:dyDescent="0.25">
      <c r="A453" t="s">
        <v>1397</v>
      </c>
      <c r="B453" t="s">
        <v>1195</v>
      </c>
      <c r="C453" s="1419" cm="1">
        <f t="array" ref="C453">SUMPRODUCT(--EXACT(CHALLAN!$B$1:$B$16071&amp;"",A453&amp;""),--EXACT(IFERROR(CHALLAN!$C$1:$C$16071&amp;"",""),B453&amp;""),IFERROR(CHALLAN!$D$1:$D$16071*CHALLAN!$E$1:$E$16071,0))</f>
        <v>0</v>
      </c>
      <c r="D453" s="1419" cm="1">
        <f t="array" ref="D453">SUMPRODUCT(--EXACT(CHALLAN!$B$1:$B$16071&amp;"",A453&amp;""),--EXACT(IFERROR(CHALLAN!$C$1:$C$16071&amp;"",""),B453&amp;""),IFERROR(CHALLAN!$F$1:$F$16071+0,0))</f>
        <v>60</v>
      </c>
    </row>
    <row r="454" spans="1:4" x14ac:dyDescent="0.25">
      <c r="A454" t="s">
        <v>1242</v>
      </c>
      <c r="B454" t="s">
        <v>1183</v>
      </c>
      <c r="C454" s="1419" cm="1">
        <f t="array" ref="C454">SUMPRODUCT(--EXACT(CHALLAN!$B$1:$B$16071&amp;"",A454&amp;""),--EXACT(IFERROR(CHALLAN!$C$1:$C$16071&amp;"",""),B454&amp;""),IFERROR(CHALLAN!$D$1:$D$16071*CHALLAN!$E$1:$E$16071,0))</f>
        <v>0</v>
      </c>
      <c r="D454" s="1419" cm="1">
        <f t="array" ref="D454">SUMPRODUCT(--EXACT(CHALLAN!$B$1:$B$16071&amp;"",A454&amp;""),--EXACT(IFERROR(CHALLAN!$C$1:$C$16071&amp;"",""),B454&amp;""),IFERROR(CHALLAN!$F$1:$F$16071+0,0))</f>
        <v>120</v>
      </c>
    </row>
    <row r="455" spans="1:4" x14ac:dyDescent="0.25">
      <c r="A455" t="s">
        <v>1240</v>
      </c>
      <c r="B455" t="s">
        <v>1181</v>
      </c>
      <c r="C455" s="1419" cm="1">
        <f t="array" ref="C455">SUMPRODUCT(--EXACT(CHALLAN!$B$1:$B$16071&amp;"",A455&amp;""),--EXACT(IFERROR(CHALLAN!$C$1:$C$16071&amp;"",""),B455&amp;""),IFERROR(CHALLAN!$D$1:$D$16071*CHALLAN!$E$1:$E$16071,0))</f>
        <v>0</v>
      </c>
      <c r="D455" s="1419" cm="1">
        <f t="array" ref="D455">SUMPRODUCT(--EXACT(CHALLAN!$B$1:$B$16071&amp;"",A455&amp;""),--EXACT(IFERROR(CHALLAN!$C$1:$C$16071&amp;"",""),B455&amp;""),IFERROR(CHALLAN!$F$1:$F$16071+0,0))</f>
        <v>120</v>
      </c>
    </row>
    <row r="456" spans="1:4" x14ac:dyDescent="0.25">
      <c r="A456" t="s">
        <v>1400</v>
      </c>
      <c r="B456" t="s">
        <v>1198</v>
      </c>
      <c r="C456" s="1419" cm="1">
        <f t="array" ref="C456">SUMPRODUCT(--EXACT(CHALLAN!$B$1:$B$16071&amp;"",A456&amp;""),--EXACT(IFERROR(CHALLAN!$C$1:$C$16071&amp;"",""),B456&amp;""),IFERROR(CHALLAN!$D$1:$D$16071*CHALLAN!$E$1:$E$16071,0))</f>
        <v>0</v>
      </c>
      <c r="D456" s="1419" cm="1">
        <f t="array" ref="D456">SUMPRODUCT(--EXACT(CHALLAN!$B$1:$B$16071&amp;"",A456&amp;""),--EXACT(IFERROR(CHALLAN!$C$1:$C$16071&amp;"",""),B456&amp;""),IFERROR(CHALLAN!$F$1:$F$16071+0,0))</f>
        <v>120</v>
      </c>
    </row>
    <row r="457" spans="1:4" x14ac:dyDescent="0.25">
      <c r="A457" t="s">
        <v>1392</v>
      </c>
      <c r="B457" t="s">
        <v>1186</v>
      </c>
      <c r="C457" s="1419" cm="1">
        <f t="array" ref="C457">SUMPRODUCT(--EXACT(CHALLAN!$B$1:$B$16071&amp;"",A457&amp;""),--EXACT(IFERROR(CHALLAN!$C$1:$C$16071&amp;"",""),B457&amp;""),IFERROR(CHALLAN!$D$1:$D$16071*CHALLAN!$E$1:$E$16071,0))</f>
        <v>0</v>
      </c>
      <c r="D457" s="1419" cm="1">
        <f t="array" ref="D457">SUMPRODUCT(--EXACT(CHALLAN!$B$1:$B$16071&amp;"",A457&amp;""),--EXACT(IFERROR(CHALLAN!$C$1:$C$16071&amp;"",""),B457&amp;""),IFERROR(CHALLAN!$F$1:$F$16071+0,0))</f>
        <v>120</v>
      </c>
    </row>
    <row r="458" spans="1:4" x14ac:dyDescent="0.25">
      <c r="A458" t="s">
        <v>1401</v>
      </c>
      <c r="B458" t="s">
        <v>1199</v>
      </c>
      <c r="C458" s="1419" cm="1">
        <f t="array" ref="C458">SUMPRODUCT(--EXACT(CHALLAN!$B$1:$B$16071&amp;"",A458&amp;""),--EXACT(IFERROR(CHALLAN!$C$1:$C$16071&amp;"",""),B458&amp;""),IFERROR(CHALLAN!$D$1:$D$16071*CHALLAN!$E$1:$E$16071,0))</f>
        <v>0</v>
      </c>
      <c r="D458" s="1419" cm="1">
        <f t="array" ref="D458">SUMPRODUCT(--EXACT(CHALLAN!$B$1:$B$16071&amp;"",A458&amp;""),--EXACT(IFERROR(CHALLAN!$C$1:$C$16071&amp;"",""),B458&amp;""),IFERROR(CHALLAN!$F$1:$F$16071+0,0))</f>
        <v>60</v>
      </c>
    </row>
    <row r="459" spans="1:4" x14ac:dyDescent="0.25">
      <c r="A459" t="s">
        <v>1390</v>
      </c>
      <c r="B459" t="s">
        <v>1179</v>
      </c>
      <c r="C459" s="1419" cm="1">
        <f t="array" ref="C459">SUMPRODUCT(--EXACT(CHALLAN!$B$1:$B$16071&amp;"",A459&amp;""),--EXACT(IFERROR(CHALLAN!$C$1:$C$16071&amp;"",""),B459&amp;""),IFERROR(CHALLAN!$D$1:$D$16071*CHALLAN!$E$1:$E$16071,0))</f>
        <v>0</v>
      </c>
      <c r="D459" s="1419" cm="1">
        <f t="array" ref="D459">SUMPRODUCT(--EXACT(CHALLAN!$B$1:$B$16071&amp;"",A459&amp;""),--EXACT(IFERROR(CHALLAN!$C$1:$C$16071&amp;"",""),B459&amp;""),IFERROR(CHALLAN!$F$1:$F$16071+0,0))</f>
        <v>120</v>
      </c>
    </row>
    <row r="460" spans="1:4" x14ac:dyDescent="0.25">
      <c r="A460" t="s">
        <v>2375</v>
      </c>
      <c r="B460" t="s">
        <v>1225</v>
      </c>
      <c r="C460" s="1419" cm="1">
        <f t="array" ref="C460">SUMPRODUCT(--EXACT(CHALLAN!$B$1:$B$16071&amp;"",A460&amp;""),--EXACT(IFERROR(CHALLAN!$C$1:$C$16071&amp;"",""),B460&amp;""),IFERROR(CHALLAN!$D$1:$D$16071*CHALLAN!$E$1:$E$16071,0))</f>
        <v>4</v>
      </c>
      <c r="D460" s="1419" cm="1">
        <f t="array" ref="D460">SUMPRODUCT(--EXACT(CHALLAN!$B$1:$B$16071&amp;"",A460&amp;""),--EXACT(IFERROR(CHALLAN!$C$1:$C$16071&amp;"",""),B460&amp;""),IFERROR(CHALLAN!$F$1:$F$16071+0,0))</f>
        <v>4</v>
      </c>
    </row>
    <row r="461" spans="1:4" x14ac:dyDescent="0.25">
      <c r="A461" t="s">
        <v>1883</v>
      </c>
      <c r="B461" t="s">
        <v>497</v>
      </c>
      <c r="C461" s="1419" cm="1">
        <f t="array" ref="C461">SUMPRODUCT(--EXACT(CHALLAN!$B$1:$B$16071&amp;"",A461&amp;""),--EXACT(IFERROR(CHALLAN!$C$1:$C$16071&amp;"",""),B461&amp;""),IFERROR(CHALLAN!$D$1:$D$16071*CHALLAN!$E$1:$E$16071,0))</f>
        <v>100</v>
      </c>
      <c r="D461" s="1419" cm="1">
        <f t="array" ref="D461">SUMPRODUCT(--EXACT(CHALLAN!$B$1:$B$16071&amp;"",A461&amp;""),--EXACT(IFERROR(CHALLAN!$C$1:$C$16071&amp;"",""),B461&amp;""),IFERROR(CHALLAN!$F$1:$F$16071+0,0))</f>
        <v>100</v>
      </c>
    </row>
    <row r="462" spans="1:4" x14ac:dyDescent="0.25">
      <c r="A462" t="s">
        <v>1976</v>
      </c>
      <c r="B462" t="s">
        <v>383</v>
      </c>
      <c r="C462" s="1419" cm="1">
        <f t="array" ref="C462">SUMPRODUCT(--EXACT(CHALLAN!$B$1:$B$16071&amp;"",A462&amp;""),--EXACT(IFERROR(CHALLAN!$C$1:$C$16071&amp;"",""),B462&amp;""),IFERROR(CHALLAN!$D$1:$D$16071*CHALLAN!$E$1:$E$16071,0))</f>
        <v>25</v>
      </c>
      <c r="D462" s="1419" cm="1">
        <f t="array" ref="D462">SUMPRODUCT(--EXACT(CHALLAN!$B$1:$B$16071&amp;"",A462&amp;""),--EXACT(IFERROR(CHALLAN!$C$1:$C$16071&amp;"",""),B462&amp;""),IFERROR(CHALLAN!$F$1:$F$16071+0,0))</f>
        <v>25</v>
      </c>
    </row>
    <row r="463" spans="1:4" x14ac:dyDescent="0.25">
      <c r="A463" t="s">
        <v>588</v>
      </c>
      <c r="B463" t="s">
        <v>383</v>
      </c>
      <c r="C463" s="1419" cm="1">
        <f t="array" ref="C463">SUMPRODUCT(--EXACT(CHALLAN!$B$1:$B$16071&amp;"",A463&amp;""),--EXACT(IFERROR(CHALLAN!$C$1:$C$16071&amp;"",""),B463&amp;""),IFERROR(CHALLAN!$D$1:$D$16071*CHALLAN!$E$1:$E$16071,0))</f>
        <v>375</v>
      </c>
      <c r="D463" s="1419" cm="1">
        <f t="array" ref="D463">SUMPRODUCT(--EXACT(CHALLAN!$B$1:$B$16071&amp;"",A463&amp;""),--EXACT(IFERROR(CHALLAN!$C$1:$C$16071&amp;"",""),B463&amp;""),IFERROR(CHALLAN!$F$1:$F$16071+0,0))</f>
        <v>375</v>
      </c>
    </row>
    <row r="464" spans="1:4" x14ac:dyDescent="0.25">
      <c r="A464" t="s">
        <v>1905</v>
      </c>
      <c r="B464" t="s">
        <v>496</v>
      </c>
      <c r="C464" s="1419" cm="1">
        <f t="array" ref="C464">SUMPRODUCT(--EXACT(CHALLAN!$B$1:$B$16071&amp;"",A464&amp;""),--EXACT(IFERROR(CHALLAN!$C$1:$C$16071&amp;"",""),B464&amp;""),IFERROR(CHALLAN!$D$1:$D$16071*CHALLAN!$E$1:$E$16071,0))</f>
        <v>100</v>
      </c>
      <c r="D464" s="1419" cm="1">
        <f t="array" ref="D464">SUMPRODUCT(--EXACT(CHALLAN!$B$1:$B$16071&amp;"",A464&amp;""),--EXACT(IFERROR(CHALLAN!$C$1:$C$16071&amp;"",""),B464&amp;""),IFERROR(CHALLAN!$F$1:$F$16071+0,0))</f>
        <v>100</v>
      </c>
    </row>
    <row r="465" spans="1:4" x14ac:dyDescent="0.25">
      <c r="A465" t="s">
        <v>1916</v>
      </c>
      <c r="B465" t="s">
        <v>496</v>
      </c>
      <c r="C465" s="1419" cm="1">
        <f t="array" ref="C465">SUMPRODUCT(--EXACT(CHALLAN!$B$1:$B$16071&amp;"",A465&amp;""),--EXACT(IFERROR(CHALLAN!$C$1:$C$16071&amp;"",""),B465&amp;""),IFERROR(CHALLAN!$D$1:$D$16071*CHALLAN!$E$1:$E$16071,0))</f>
        <v>75</v>
      </c>
      <c r="D465" s="1419" cm="1">
        <f t="array" ref="D465">SUMPRODUCT(--EXACT(CHALLAN!$B$1:$B$16071&amp;"",A465&amp;""),--EXACT(IFERROR(CHALLAN!$C$1:$C$16071&amp;"",""),B465&amp;""),IFERROR(CHALLAN!$F$1:$F$16071+0,0))</f>
        <v>75</v>
      </c>
    </row>
    <row r="466" spans="1:4" x14ac:dyDescent="0.25">
      <c r="A466" t="s">
        <v>2322</v>
      </c>
      <c r="B466" t="s">
        <v>383</v>
      </c>
      <c r="C466" s="1419" cm="1">
        <f t="array" ref="C466">SUMPRODUCT(--EXACT(CHALLAN!$B$1:$B$16071&amp;"",A466&amp;""),--EXACT(IFERROR(CHALLAN!$C$1:$C$16071&amp;"",""),B466&amp;""),IFERROR(CHALLAN!$D$1:$D$16071*CHALLAN!$E$1:$E$16071,0))</f>
        <v>25</v>
      </c>
      <c r="D466" s="1419" cm="1">
        <f t="array" ref="D466">SUMPRODUCT(--EXACT(CHALLAN!$B$1:$B$16071&amp;"",A466&amp;""),--EXACT(IFERROR(CHALLAN!$C$1:$C$16071&amp;"",""),B466&amp;""),IFERROR(CHALLAN!$F$1:$F$16071+0,0))</f>
        <v>0</v>
      </c>
    </row>
    <row r="467" spans="1:4" x14ac:dyDescent="0.25">
      <c r="A467" t="s">
        <v>1369</v>
      </c>
      <c r="B467" t="s">
        <v>497</v>
      </c>
      <c r="C467" s="1419" cm="1">
        <f t="array" ref="C467">SUMPRODUCT(--EXACT(CHALLAN!$B$1:$B$16071&amp;"",A467&amp;""),--EXACT(IFERROR(CHALLAN!$C$1:$C$16071&amp;"",""),B467&amp;""),IFERROR(CHALLAN!$D$1:$D$16071*CHALLAN!$E$1:$E$16071,0))</f>
        <v>50</v>
      </c>
      <c r="D467" s="1419" cm="1">
        <f t="array" ref="D467">SUMPRODUCT(--EXACT(CHALLAN!$B$1:$B$16071&amp;"",A467&amp;""),--EXACT(IFERROR(CHALLAN!$C$1:$C$16071&amp;"",""),B467&amp;""),IFERROR(CHALLAN!$F$1:$F$16071+0,0))</f>
        <v>50</v>
      </c>
    </row>
    <row r="468" spans="1:4" x14ac:dyDescent="0.25">
      <c r="A468" t="s">
        <v>1562</v>
      </c>
      <c r="B468" t="s">
        <v>497</v>
      </c>
      <c r="C468" s="1419" cm="1">
        <f t="array" ref="C468">SUMPRODUCT(--EXACT(CHALLAN!$B$1:$B$16071&amp;"",A468&amp;""),--EXACT(IFERROR(CHALLAN!$C$1:$C$16071&amp;"",""),B468&amp;""),IFERROR(CHALLAN!$D$1:$D$16071*CHALLAN!$E$1:$E$16071,0))</f>
        <v>200</v>
      </c>
      <c r="D468" s="1419" cm="1">
        <f t="array" ref="D468">SUMPRODUCT(--EXACT(CHALLAN!$B$1:$B$16071&amp;"",A468&amp;""),--EXACT(IFERROR(CHALLAN!$C$1:$C$16071&amp;"",""),B468&amp;""),IFERROR(CHALLAN!$F$1:$F$16071+0,0))</f>
        <v>200</v>
      </c>
    </row>
    <row r="469" spans="1:4" x14ac:dyDescent="0.25">
      <c r="A469" t="s">
        <v>1829</v>
      </c>
      <c r="B469" t="s">
        <v>497</v>
      </c>
      <c r="C469" s="1419" cm="1">
        <f t="array" ref="C469">SUMPRODUCT(--EXACT(CHALLAN!$B$1:$B$16071&amp;"",A469&amp;""),--EXACT(IFERROR(CHALLAN!$C$1:$C$16071&amp;"",""),B469&amp;""),IFERROR(CHALLAN!$D$1:$D$16071*CHALLAN!$E$1:$E$16071,0))</f>
        <v>100</v>
      </c>
      <c r="D469" s="1419" cm="1">
        <f t="array" ref="D469">SUMPRODUCT(--EXACT(CHALLAN!$B$1:$B$16071&amp;"",A469&amp;""),--EXACT(IFERROR(CHALLAN!$C$1:$C$16071&amp;"",""),B469&amp;""),IFERROR(CHALLAN!$F$1:$F$16071+0,0))</f>
        <v>100</v>
      </c>
    </row>
    <row r="470" spans="1:4" x14ac:dyDescent="0.25">
      <c r="A470" t="s">
        <v>2078</v>
      </c>
      <c r="B470" t="s">
        <v>360</v>
      </c>
      <c r="C470" s="1419" cm="1">
        <f t="array" ref="C470">SUMPRODUCT(--EXACT(CHALLAN!$B$1:$B$16071&amp;"",A470&amp;""),--EXACT(IFERROR(CHALLAN!$C$1:$C$16071&amp;"",""),B470&amp;""),IFERROR(CHALLAN!$D$1:$D$16071*CHALLAN!$E$1:$E$16071,0))</f>
        <v>20</v>
      </c>
      <c r="D470" s="1419" cm="1">
        <f t="array" ref="D470">SUMPRODUCT(--EXACT(CHALLAN!$B$1:$B$16071&amp;"",A470&amp;""),--EXACT(IFERROR(CHALLAN!$C$1:$C$16071&amp;"",""),B470&amp;""),IFERROR(CHALLAN!$F$1:$F$16071+0,0))</f>
        <v>0</v>
      </c>
    </row>
    <row r="471" spans="1:4" x14ac:dyDescent="0.25">
      <c r="A471" t="s">
        <v>2286</v>
      </c>
      <c r="B471" t="s">
        <v>383</v>
      </c>
      <c r="C471" s="1419" cm="1">
        <f t="array" ref="C471">SUMPRODUCT(--EXACT(CHALLAN!$B$1:$B$16071&amp;"",A471&amp;""),--EXACT(IFERROR(CHALLAN!$C$1:$C$16071&amp;"",""),B471&amp;""),IFERROR(CHALLAN!$D$1:$D$16071*CHALLAN!$E$1:$E$16071,0))</f>
        <v>25</v>
      </c>
      <c r="D471" s="1419" cm="1">
        <f t="array" ref="D471">SUMPRODUCT(--EXACT(CHALLAN!$B$1:$B$16071&amp;"",A471&amp;""),--EXACT(IFERROR(CHALLAN!$C$1:$C$16071&amp;"",""),B471&amp;""),IFERROR(CHALLAN!$F$1:$F$16071+0,0))</f>
        <v>0</v>
      </c>
    </row>
    <row r="472" spans="1:4" x14ac:dyDescent="0.25">
      <c r="A472" t="s">
        <v>163</v>
      </c>
      <c r="B472" t="s">
        <v>444</v>
      </c>
      <c r="C472" s="1419" cm="1">
        <f t="array" ref="C472">SUMPRODUCT(--EXACT(CHALLAN!$B$1:$B$16071&amp;"",A472&amp;""),--EXACT(IFERROR(CHALLAN!$C$1:$C$16071&amp;"",""),B472&amp;""),IFERROR(CHALLAN!$D$1:$D$16071*CHALLAN!$E$1:$E$16071,0))</f>
        <v>6</v>
      </c>
      <c r="D472" s="1419" cm="1">
        <f t="array" ref="D472">SUMPRODUCT(--EXACT(CHALLAN!$B$1:$B$16071&amp;"",A472&amp;""),--EXACT(IFERROR(CHALLAN!$C$1:$C$16071&amp;"",""),B472&amp;""),IFERROR(CHALLAN!$F$1:$F$16071+0,0))</f>
        <v>0</v>
      </c>
    </row>
    <row r="473" spans="1:4" x14ac:dyDescent="0.25">
      <c r="A473" t="s">
        <v>163</v>
      </c>
      <c r="B473" t="s">
        <v>384</v>
      </c>
      <c r="C473" s="1419" cm="1">
        <f t="array" ref="C473">SUMPRODUCT(--EXACT(CHALLAN!$B$1:$B$16071&amp;"",A473&amp;""),--EXACT(IFERROR(CHALLAN!$C$1:$C$16071&amp;"",""),B473&amp;""),IFERROR(CHALLAN!$D$1:$D$16071*CHALLAN!$E$1:$E$16071,0))</f>
        <v>25</v>
      </c>
      <c r="D473" s="1419" cm="1">
        <f t="array" ref="D473">SUMPRODUCT(--EXACT(CHALLAN!$B$1:$B$16071&amp;"",A473&amp;""),--EXACT(IFERROR(CHALLAN!$C$1:$C$16071&amp;"",""),B473&amp;""),IFERROR(CHALLAN!$F$1:$F$16071+0,0))</f>
        <v>20</v>
      </c>
    </row>
    <row r="474" spans="1:4" x14ac:dyDescent="0.25">
      <c r="A474" t="s">
        <v>1047</v>
      </c>
      <c r="C474" s="1419" cm="1">
        <f t="array" ref="C474">SUMPRODUCT(--EXACT(CHALLAN!$B$1:$B$16071&amp;"",A474&amp;""),--EXACT(IFERROR(CHALLAN!$C$1:$C$16071&amp;"",""),B474&amp;""),IFERROR(CHALLAN!$D$1:$D$16071*CHALLAN!$E$1:$E$16071,0))</f>
        <v>29</v>
      </c>
      <c r="D474" s="1419" cm="1">
        <f t="array" ref="D474">SUMPRODUCT(--EXACT(CHALLAN!$B$1:$B$16071&amp;"",A474&amp;""),--EXACT(IFERROR(CHALLAN!$C$1:$C$16071&amp;"",""),B474&amp;""),IFERROR(CHALLAN!$F$1:$F$16071+0,0))</f>
        <v>29</v>
      </c>
    </row>
    <row r="475" spans="1:4" x14ac:dyDescent="0.25">
      <c r="A475" t="s">
        <v>1954</v>
      </c>
      <c r="B475" t="s">
        <v>1955</v>
      </c>
      <c r="C475" s="1419" cm="1">
        <f t="array" ref="C475">SUMPRODUCT(--EXACT(CHALLAN!$B$1:$B$16071&amp;"",A475&amp;""),--EXACT(IFERROR(CHALLAN!$C$1:$C$16071&amp;"",""),B475&amp;""),IFERROR(CHALLAN!$D$1:$D$16071*CHALLAN!$E$1:$E$16071,0))</f>
        <v>0</v>
      </c>
      <c r="D475" s="1419" cm="1">
        <f t="array" ref="D475">SUMPRODUCT(--EXACT(CHALLAN!$B$1:$B$16071&amp;"",A475&amp;""),--EXACT(IFERROR(CHALLAN!$C$1:$C$16071&amp;"",""),B475&amp;""),IFERROR(CHALLAN!$F$1:$F$16071+0,0))</f>
        <v>2</v>
      </c>
    </row>
    <row r="476" spans="1:4" x14ac:dyDescent="0.25">
      <c r="A476" t="s">
        <v>1048</v>
      </c>
      <c r="C476" s="1419" cm="1">
        <f t="array" ref="C476">SUMPRODUCT(--EXACT(CHALLAN!$B$1:$B$16071&amp;"",A476&amp;""),--EXACT(IFERROR(CHALLAN!$C$1:$C$16071&amp;"",""),B476&amp;""),IFERROR(CHALLAN!$D$1:$D$16071*CHALLAN!$E$1:$E$16071,0))</f>
        <v>10</v>
      </c>
      <c r="D476" s="1419" cm="1">
        <f t="array" ref="D476">SUMPRODUCT(--EXACT(CHALLAN!$B$1:$B$16071&amp;"",A476&amp;""),--EXACT(IFERROR(CHALLAN!$C$1:$C$16071&amp;"",""),B476&amp;""),IFERROR(CHALLAN!$F$1:$F$16071+0,0))</f>
        <v>10</v>
      </c>
    </row>
    <row r="477" spans="1:4" x14ac:dyDescent="0.25">
      <c r="A477" t="s">
        <v>1046</v>
      </c>
      <c r="C477" s="1419" cm="1">
        <f t="array" ref="C477">SUMPRODUCT(--EXACT(CHALLAN!$B$1:$B$16071&amp;"",A477&amp;""),--EXACT(IFERROR(CHALLAN!$C$1:$C$16071&amp;"",""),B477&amp;""),IFERROR(CHALLAN!$D$1:$D$16071*CHALLAN!$E$1:$E$16071,0))</f>
        <v>105</v>
      </c>
      <c r="D477" s="1419" cm="1">
        <f t="array" ref="D477">SUMPRODUCT(--EXACT(CHALLAN!$B$1:$B$16071&amp;"",A477&amp;""),--EXACT(IFERROR(CHALLAN!$C$1:$C$16071&amp;"",""),B477&amp;""),IFERROR(CHALLAN!$F$1:$F$16071+0,0))</f>
        <v>51</v>
      </c>
    </row>
    <row r="478" spans="1:4" x14ac:dyDescent="0.25">
      <c r="A478" t="s">
        <v>1046</v>
      </c>
      <c r="B478" t="s">
        <v>993</v>
      </c>
      <c r="C478" s="1419" cm="1">
        <f t="array" ref="C478">SUMPRODUCT(--EXACT(CHALLAN!$B$1:$B$16071&amp;"",A478&amp;""),--EXACT(IFERROR(CHALLAN!$C$1:$C$16071&amp;"",""),B478&amp;""),IFERROR(CHALLAN!$D$1:$D$16071*CHALLAN!$E$1:$E$16071,0))</f>
        <v>10</v>
      </c>
      <c r="D478" s="1419" cm="1">
        <f t="array" ref="D478">SUMPRODUCT(--EXACT(CHALLAN!$B$1:$B$16071&amp;"",A478&amp;""),--EXACT(IFERROR(CHALLAN!$C$1:$C$16071&amp;"",""),B478&amp;""),IFERROR(CHALLAN!$F$1:$F$16071+0,0))</f>
        <v>0</v>
      </c>
    </row>
    <row r="479" spans="1:4" x14ac:dyDescent="0.25">
      <c r="A479" t="s">
        <v>1902</v>
      </c>
      <c r="B479" t="s">
        <v>1903</v>
      </c>
      <c r="C479" s="1419" cm="1">
        <f t="array" ref="C479">SUMPRODUCT(--EXACT(CHALLAN!$B$1:$B$16071&amp;"",A479&amp;""),--EXACT(IFERROR(CHALLAN!$C$1:$C$16071&amp;"",""),B479&amp;""),IFERROR(CHALLAN!$D$1:$D$16071*CHALLAN!$E$1:$E$16071,0))</f>
        <v>100</v>
      </c>
      <c r="D479" s="1419" cm="1">
        <f t="array" ref="D479">SUMPRODUCT(--EXACT(CHALLAN!$B$1:$B$16071&amp;"",A479&amp;""),--EXACT(IFERROR(CHALLAN!$C$1:$C$16071&amp;"",""),B479&amp;""),IFERROR(CHALLAN!$F$1:$F$16071+0,0))</f>
        <v>100</v>
      </c>
    </row>
    <row r="480" spans="1:4" x14ac:dyDescent="0.25">
      <c r="A480" t="s">
        <v>639</v>
      </c>
      <c r="C480" s="1419" cm="1">
        <f t="array" ref="C480">SUMPRODUCT(--EXACT(CHALLAN!$B$1:$B$16071&amp;"",A480&amp;""),--EXACT(IFERROR(CHALLAN!$C$1:$C$16071&amp;"",""),B480&amp;""),IFERROR(CHALLAN!$D$1:$D$16071*CHALLAN!$E$1:$E$16071,0))</f>
        <v>66</v>
      </c>
      <c r="D480" s="1419" cm="1">
        <f t="array" ref="D480">SUMPRODUCT(--EXACT(CHALLAN!$B$1:$B$16071&amp;"",A480&amp;""),--EXACT(IFERROR(CHALLAN!$C$1:$C$16071&amp;"",""),B480&amp;""),IFERROR(CHALLAN!$F$1:$F$16071+0,0))</f>
        <v>66</v>
      </c>
    </row>
    <row r="481" spans="1:4" x14ac:dyDescent="0.25">
      <c r="A481" t="s">
        <v>308</v>
      </c>
      <c r="B481" t="s">
        <v>496</v>
      </c>
      <c r="C481" s="1419" cm="1">
        <f t="array" ref="C481">SUMPRODUCT(--EXACT(CHALLAN!$B$1:$B$16071&amp;"",A481&amp;""),--EXACT(IFERROR(CHALLAN!$C$1:$C$16071&amp;"",""),B481&amp;""),IFERROR(CHALLAN!$D$1:$D$16071*CHALLAN!$E$1:$E$16071,0))</f>
        <v>100</v>
      </c>
      <c r="D481" s="1419" cm="1">
        <f t="array" ref="D481">SUMPRODUCT(--EXACT(CHALLAN!$B$1:$B$16071&amp;"",A481&amp;""),--EXACT(IFERROR(CHALLAN!$C$1:$C$16071&amp;"",""),B481&amp;""),IFERROR(CHALLAN!$F$1:$F$16071+0,0))</f>
        <v>0</v>
      </c>
    </row>
    <row r="482" spans="1:4" x14ac:dyDescent="0.25">
      <c r="A482" t="s">
        <v>309</v>
      </c>
      <c r="B482" t="s">
        <v>497</v>
      </c>
      <c r="C482" s="1419" cm="1">
        <f t="array" ref="C482">SUMPRODUCT(--EXACT(CHALLAN!$B$1:$B$16071&amp;"",A482&amp;""),--EXACT(IFERROR(CHALLAN!$C$1:$C$16071&amp;"",""),B482&amp;""),IFERROR(CHALLAN!$D$1:$D$16071*CHALLAN!$E$1:$E$16071,0))</f>
        <v>550</v>
      </c>
      <c r="D482" s="1419" cm="1">
        <f t="array" ref="D482">SUMPRODUCT(--EXACT(CHALLAN!$B$1:$B$16071&amp;"",A482&amp;""),--EXACT(IFERROR(CHALLAN!$C$1:$C$16071&amp;"",""),B482&amp;""),IFERROR(CHALLAN!$F$1:$F$16071+0,0))</f>
        <v>450</v>
      </c>
    </row>
    <row r="483" spans="1:4" x14ac:dyDescent="0.25">
      <c r="A483" t="s">
        <v>162</v>
      </c>
      <c r="B483" t="s">
        <v>383</v>
      </c>
      <c r="C483" s="1419" cm="1">
        <f t="array" ref="C483">SUMPRODUCT(--EXACT(CHALLAN!$B$1:$B$16071&amp;"",A483&amp;""),--EXACT(IFERROR(CHALLAN!$C$1:$C$16071&amp;"",""),B483&amp;""),IFERROR(CHALLAN!$D$1:$D$16071*CHALLAN!$E$1:$E$16071,0))</f>
        <v>275</v>
      </c>
      <c r="D483" s="1419" cm="1">
        <f t="array" ref="D483">SUMPRODUCT(--EXACT(CHALLAN!$B$1:$B$16071&amp;"",A483&amp;""),--EXACT(IFERROR(CHALLAN!$C$1:$C$16071&amp;"",""),B483&amp;""),IFERROR(CHALLAN!$F$1:$F$16071+0,0))</f>
        <v>100</v>
      </c>
    </row>
    <row r="484" spans="1:4" x14ac:dyDescent="0.25">
      <c r="A484" t="s">
        <v>326</v>
      </c>
      <c r="B484" t="s">
        <v>355</v>
      </c>
      <c r="C484" s="1419" cm="1">
        <f t="array" ref="C484">SUMPRODUCT(--EXACT(CHALLAN!$B$1:$B$16071&amp;"",A484&amp;""),--EXACT(IFERROR(CHALLAN!$C$1:$C$16071&amp;"",""),B484&amp;""),IFERROR(CHALLAN!$D$1:$D$16071*CHALLAN!$E$1:$E$16071,0))</f>
        <v>1182</v>
      </c>
      <c r="D484" s="1419" cm="1">
        <f t="array" ref="D484">SUMPRODUCT(--EXACT(CHALLAN!$B$1:$B$16071&amp;"",A484&amp;""),--EXACT(IFERROR(CHALLAN!$C$1:$C$16071&amp;"",""),B484&amp;""),IFERROR(CHALLAN!$F$1:$F$16071+0,0))</f>
        <v>1187</v>
      </c>
    </row>
    <row r="485" spans="1:4" x14ac:dyDescent="0.25">
      <c r="A485" t="s">
        <v>579</v>
      </c>
      <c r="B485" t="s">
        <v>355</v>
      </c>
      <c r="C485" s="1419" cm="1">
        <f t="array" ref="C485">SUMPRODUCT(--EXACT(CHALLAN!$B$1:$B$16071&amp;"",A485&amp;""),--EXACT(IFERROR(CHALLAN!$C$1:$C$16071&amp;"",""),B485&amp;""),IFERROR(CHALLAN!$D$1:$D$16071*CHALLAN!$E$1:$E$16071,0))</f>
        <v>500</v>
      </c>
      <c r="D485" s="1419" cm="1">
        <f t="array" ref="D485">SUMPRODUCT(--EXACT(CHALLAN!$B$1:$B$16071&amp;"",A485&amp;""),--EXACT(IFERROR(CHALLAN!$C$1:$C$16071&amp;"",""),B485&amp;""),IFERROR(CHALLAN!$F$1:$F$16071+0,0))</f>
        <v>500</v>
      </c>
    </row>
    <row r="486" spans="1:4" x14ac:dyDescent="0.25">
      <c r="A486" t="s">
        <v>70</v>
      </c>
      <c r="B486" t="s">
        <v>71</v>
      </c>
      <c r="C486" s="1419" cm="1">
        <f t="array" ref="C486">SUMPRODUCT(--EXACT(CHALLAN!$B$1:$B$16071&amp;"",A486&amp;""),--EXACT(IFERROR(CHALLAN!$C$1:$C$16071&amp;"",""),B486&amp;""),IFERROR(CHALLAN!$D$1:$D$16071*CHALLAN!$E$1:$E$16071,0))</f>
        <v>696</v>
      </c>
      <c r="D486" s="1419" cm="1">
        <f t="array" ref="D486">SUMPRODUCT(--EXACT(CHALLAN!$B$1:$B$16071&amp;"",A486&amp;""),--EXACT(IFERROR(CHALLAN!$C$1:$C$16071&amp;"",""),B486&amp;""),IFERROR(CHALLAN!$F$1:$F$16071+0,0))</f>
        <v>696</v>
      </c>
    </row>
    <row r="487" spans="1:4" x14ac:dyDescent="0.25">
      <c r="A487" t="s">
        <v>908</v>
      </c>
      <c r="B487" t="s">
        <v>616</v>
      </c>
      <c r="C487" s="1419" cm="1">
        <f t="array" ref="C487">SUMPRODUCT(--EXACT(CHALLAN!$B$1:$B$16071&amp;"",A487&amp;""),--EXACT(IFERROR(CHALLAN!$C$1:$C$16071&amp;"",""),B487&amp;""),IFERROR(CHALLAN!$D$1:$D$16071*CHALLAN!$E$1:$E$16071,0))</f>
        <v>288</v>
      </c>
      <c r="D487" s="1419" cm="1">
        <f t="array" ref="D487">SUMPRODUCT(--EXACT(CHALLAN!$B$1:$B$16071&amp;"",A487&amp;""),--EXACT(IFERROR(CHALLAN!$C$1:$C$16071&amp;"",""),B487&amp;""),IFERROR(CHALLAN!$F$1:$F$16071+0,0))</f>
        <v>288</v>
      </c>
    </row>
    <row r="488" spans="1:4" x14ac:dyDescent="0.25">
      <c r="A488" t="s">
        <v>908</v>
      </c>
      <c r="B488" t="s">
        <v>71</v>
      </c>
      <c r="C488" s="1419" cm="1">
        <f t="array" ref="C488">SUMPRODUCT(--EXACT(CHALLAN!$B$1:$B$16071&amp;"",A488&amp;""),--EXACT(IFERROR(CHALLAN!$C$1:$C$16071&amp;"",""),B488&amp;""),IFERROR(CHALLAN!$D$1:$D$16071*CHALLAN!$E$1:$E$16071,0))</f>
        <v>720</v>
      </c>
      <c r="D488" s="1419" cm="1">
        <f t="array" ref="D488">SUMPRODUCT(--EXACT(CHALLAN!$B$1:$B$16071&amp;"",A488&amp;""),--EXACT(IFERROR(CHALLAN!$C$1:$C$16071&amp;"",""),B488&amp;""),IFERROR(CHALLAN!$F$1:$F$16071+0,0))</f>
        <v>720</v>
      </c>
    </row>
    <row r="489" spans="1:4" x14ac:dyDescent="0.25">
      <c r="A489" t="s">
        <v>632</v>
      </c>
      <c r="B489" t="s">
        <v>355</v>
      </c>
      <c r="C489" s="1419" cm="1">
        <f t="array" ref="C489">SUMPRODUCT(--EXACT(CHALLAN!$B$1:$B$16071&amp;"",A489&amp;""),--EXACT(IFERROR(CHALLAN!$C$1:$C$16071&amp;"",""),B489&amp;""),IFERROR(CHALLAN!$D$1:$D$16071*CHALLAN!$E$1:$E$16071,0))</f>
        <v>0</v>
      </c>
      <c r="D489" s="1419" cm="1">
        <f t="array" ref="D489">SUMPRODUCT(--EXACT(CHALLAN!$B$1:$B$16071&amp;"",A489&amp;""),--EXACT(IFERROR(CHALLAN!$C$1:$C$16071&amp;"",""),B489&amp;""),IFERROR(CHALLAN!$F$1:$F$16071+0,0))</f>
        <v>100</v>
      </c>
    </row>
    <row r="490" spans="1:4" x14ac:dyDescent="0.25">
      <c r="A490" t="s">
        <v>547</v>
      </c>
      <c r="C490" s="1419" cm="1">
        <f t="array" ref="C490">SUMPRODUCT(--EXACT(CHALLAN!$B$1:$B$16071&amp;"",A490&amp;""),--EXACT(IFERROR(CHALLAN!$C$1:$C$16071&amp;"",""),B490&amp;""),IFERROR(CHALLAN!$D$1:$D$16071*CHALLAN!$E$1:$E$16071,0))</f>
        <v>1000</v>
      </c>
      <c r="D490" s="1419" cm="1">
        <f t="array" ref="D490">SUMPRODUCT(--EXACT(CHALLAN!$B$1:$B$16071&amp;"",A490&amp;""),--EXACT(IFERROR(CHALLAN!$C$1:$C$16071&amp;"",""),B490&amp;""),IFERROR(CHALLAN!$F$1:$F$16071+0,0))</f>
        <v>700</v>
      </c>
    </row>
    <row r="491" spans="1:4" x14ac:dyDescent="0.25">
      <c r="A491" t="s">
        <v>1110</v>
      </c>
      <c r="C491" s="1419" cm="1">
        <f t="array" ref="C491">SUMPRODUCT(--EXACT(CHALLAN!$B$1:$B$16071&amp;"",A491&amp;""),--EXACT(IFERROR(CHALLAN!$C$1:$C$16071&amp;"",""),B491&amp;""),IFERROR(CHALLAN!$D$1:$D$16071*CHALLAN!$E$1:$E$16071,0))</f>
        <v>200</v>
      </c>
      <c r="D491" s="1419" cm="1">
        <f t="array" ref="D491">SUMPRODUCT(--EXACT(CHALLAN!$B$1:$B$16071&amp;"",A491&amp;""),--EXACT(IFERROR(CHALLAN!$C$1:$C$16071&amp;"",""),B491&amp;""),IFERROR(CHALLAN!$F$1:$F$16071+0,0))</f>
        <v>0</v>
      </c>
    </row>
    <row r="492" spans="1:4" x14ac:dyDescent="0.25">
      <c r="A492" t="s">
        <v>350</v>
      </c>
      <c r="C492" s="1419" cm="1">
        <f t="array" ref="C492">SUMPRODUCT(--EXACT(CHALLAN!$B$1:$B$16071&amp;"",A492&amp;""),--EXACT(IFERROR(CHALLAN!$C$1:$C$16071&amp;"",""),B492&amp;""),IFERROR(CHALLAN!$D$1:$D$16071*CHALLAN!$E$1:$E$16071,0))</f>
        <v>300</v>
      </c>
      <c r="D492" s="1419" cm="1">
        <f t="array" ref="D492">SUMPRODUCT(--EXACT(CHALLAN!$B$1:$B$16071&amp;"",A492&amp;""),--EXACT(IFERROR(CHALLAN!$C$1:$C$16071&amp;"",""),B492&amp;""),IFERROR(CHALLAN!$F$1:$F$16071+0,0))</f>
        <v>300</v>
      </c>
    </row>
    <row r="493" spans="1:4" x14ac:dyDescent="0.25">
      <c r="A493" t="s">
        <v>612</v>
      </c>
      <c r="B493" t="s">
        <v>445</v>
      </c>
      <c r="C493" s="1419" cm="1">
        <f t="array" ref="C493">SUMPRODUCT(--EXACT(CHALLAN!$B$1:$B$16071&amp;"",A493&amp;""),--EXACT(IFERROR(CHALLAN!$C$1:$C$16071&amp;"",""),B493&amp;""),IFERROR(CHALLAN!$D$1:$D$16071*CHALLAN!$E$1:$E$16071,0))</f>
        <v>6</v>
      </c>
      <c r="D493" s="1419" cm="1">
        <f t="array" ref="D493">SUMPRODUCT(--EXACT(CHALLAN!$B$1:$B$16071&amp;"",A493&amp;""),--EXACT(IFERROR(CHALLAN!$C$1:$C$16071&amp;"",""),B493&amp;""),IFERROR(CHALLAN!$F$1:$F$16071+0,0))</f>
        <v>6</v>
      </c>
    </row>
    <row r="494" spans="1:4" x14ac:dyDescent="0.25">
      <c r="A494" t="s">
        <v>612</v>
      </c>
      <c r="B494" t="s">
        <v>613</v>
      </c>
      <c r="C494" s="1419" cm="1">
        <f t="array" ref="C494">SUMPRODUCT(--EXACT(CHALLAN!$B$1:$B$16071&amp;"",A494&amp;""),--EXACT(IFERROR(CHALLAN!$C$1:$C$16071&amp;"",""),B494&amp;""),IFERROR(CHALLAN!$D$1:$D$16071*CHALLAN!$E$1:$E$16071,0))</f>
        <v>96</v>
      </c>
      <c r="D494" s="1419" cm="1">
        <f t="array" ref="D494">SUMPRODUCT(--EXACT(CHALLAN!$B$1:$B$16071&amp;"",A494&amp;""),--EXACT(IFERROR(CHALLAN!$C$1:$C$16071&amp;"",""),B494&amp;""),IFERROR(CHALLAN!$F$1:$F$16071+0,0))</f>
        <v>96</v>
      </c>
    </row>
    <row r="495" spans="1:4" x14ac:dyDescent="0.25">
      <c r="A495" t="s">
        <v>612</v>
      </c>
      <c r="B495" t="s">
        <v>499</v>
      </c>
      <c r="C495" s="1419" cm="1">
        <f t="array" ref="C495">SUMPRODUCT(--EXACT(CHALLAN!$B$1:$B$16071&amp;"",A495&amp;""),--EXACT(IFERROR(CHALLAN!$C$1:$C$16071&amp;"",""),B495&amp;""),IFERROR(CHALLAN!$D$1:$D$16071*CHALLAN!$E$1:$E$16071,0))</f>
        <v>60</v>
      </c>
      <c r="D495" s="1419" cm="1">
        <f t="array" ref="D495">SUMPRODUCT(--EXACT(CHALLAN!$B$1:$B$16071&amp;"",A495&amp;""),--EXACT(IFERROR(CHALLAN!$C$1:$C$16071&amp;"",""),B495&amp;""),IFERROR(CHALLAN!$F$1:$F$16071+0,0))</f>
        <v>60</v>
      </c>
    </row>
    <row r="496" spans="1:4" x14ac:dyDescent="0.25">
      <c r="A496" t="s">
        <v>878</v>
      </c>
      <c r="B496" t="s">
        <v>499</v>
      </c>
      <c r="C496" s="1419" cm="1">
        <f t="array" ref="C496">SUMPRODUCT(--EXACT(CHALLAN!$B$1:$B$16071&amp;"",A496&amp;""),--EXACT(IFERROR(CHALLAN!$C$1:$C$16071&amp;"",""),B496&amp;""),IFERROR(CHALLAN!$D$1:$D$16071*CHALLAN!$E$1:$E$16071,0))</f>
        <v>2</v>
      </c>
      <c r="D496" s="1419" cm="1">
        <f t="array" ref="D496">SUMPRODUCT(--EXACT(CHALLAN!$B$1:$B$16071&amp;"",A496&amp;""),--EXACT(IFERROR(CHALLAN!$C$1:$C$16071&amp;"",""),B496&amp;""),IFERROR(CHALLAN!$F$1:$F$16071+0,0))</f>
        <v>2</v>
      </c>
    </row>
    <row r="497" spans="1:4" x14ac:dyDescent="0.25">
      <c r="A497" t="s">
        <v>327</v>
      </c>
      <c r="B497" t="s">
        <v>515</v>
      </c>
      <c r="C497" s="1419" cm="1">
        <f t="array" ref="C497">SUMPRODUCT(--EXACT(CHALLAN!$B$1:$B$16071&amp;"",A497&amp;""),--EXACT(IFERROR(CHALLAN!$C$1:$C$16071&amp;"",""),B497&amp;""),IFERROR(CHALLAN!$D$1:$D$16071*CHALLAN!$E$1:$E$16071,0))</f>
        <v>0</v>
      </c>
      <c r="D497" s="1419" cm="1">
        <f t="array" ref="D497">SUMPRODUCT(--EXACT(CHALLAN!$B$1:$B$16071&amp;"",A497&amp;""),--EXACT(IFERROR(CHALLAN!$C$1:$C$16071&amp;"",""),B497&amp;""),IFERROR(CHALLAN!$F$1:$F$16071+0,0))</f>
        <v>100</v>
      </c>
    </row>
    <row r="498" spans="1:4" x14ac:dyDescent="0.25">
      <c r="A498" t="s">
        <v>327</v>
      </c>
      <c r="B498" t="s">
        <v>533</v>
      </c>
      <c r="C498" s="1419" cm="1">
        <f t="array" ref="C498">SUMPRODUCT(--EXACT(CHALLAN!$B$1:$B$16071&amp;"",A498&amp;""),--EXACT(IFERROR(CHALLAN!$C$1:$C$16071&amp;"",""),B498&amp;""),IFERROR(CHALLAN!$D$1:$D$16071*CHALLAN!$E$1:$E$16071,0))</f>
        <v>100</v>
      </c>
      <c r="D498" s="1419" cm="1">
        <f t="array" ref="D498">SUMPRODUCT(--EXACT(CHALLAN!$B$1:$B$16071&amp;"",A498&amp;""),--EXACT(IFERROR(CHALLAN!$C$1:$C$16071&amp;"",""),B498&amp;""),IFERROR(CHALLAN!$F$1:$F$16071+0,0))</f>
        <v>100</v>
      </c>
    </row>
    <row r="499" spans="1:4" x14ac:dyDescent="0.25">
      <c r="A499" t="s">
        <v>1339</v>
      </c>
      <c r="B499" t="s">
        <v>475</v>
      </c>
      <c r="C499" s="1419" cm="1">
        <f t="array" ref="C499">SUMPRODUCT(--EXACT(CHALLAN!$B$1:$B$16071&amp;"",A499&amp;""),--EXACT(IFERROR(CHALLAN!$C$1:$C$16071&amp;"",""),B499&amp;""),IFERROR(CHALLAN!$D$1:$D$16071*CHALLAN!$E$1:$E$16071,0))</f>
        <v>0</v>
      </c>
      <c r="D499" s="1419" cm="1">
        <f t="array" ref="D499">SUMPRODUCT(--EXACT(CHALLAN!$B$1:$B$16071&amp;"",A499&amp;""),--EXACT(IFERROR(CHALLAN!$C$1:$C$16071&amp;"",""),B499&amp;""),IFERROR(CHALLAN!$F$1:$F$16071+0,0))</f>
        <v>25</v>
      </c>
    </row>
    <row r="500" spans="1:4" x14ac:dyDescent="0.25">
      <c r="A500" t="s">
        <v>166</v>
      </c>
      <c r="B500" t="s">
        <v>447</v>
      </c>
      <c r="C500" s="1419" cm="1">
        <f t="array" ref="C500">SUMPRODUCT(--EXACT(CHALLAN!$B$1:$B$16071&amp;"",A500&amp;""),--EXACT(IFERROR(CHALLAN!$C$1:$C$16071&amp;"",""),B500&amp;""),IFERROR(CHALLAN!$D$1:$D$16071*CHALLAN!$E$1:$E$16071,0))</f>
        <v>36</v>
      </c>
      <c r="D500" s="1419" cm="1">
        <f t="array" ref="D500">SUMPRODUCT(--EXACT(CHALLAN!$B$1:$B$16071&amp;"",A500&amp;""),--EXACT(IFERROR(CHALLAN!$C$1:$C$16071&amp;"",""),B500&amp;""),IFERROR(CHALLAN!$F$1:$F$16071+0,0))</f>
        <v>36</v>
      </c>
    </row>
    <row r="501" spans="1:4" x14ac:dyDescent="0.25">
      <c r="A501" t="s">
        <v>166</v>
      </c>
      <c r="B501" t="s">
        <v>1278</v>
      </c>
      <c r="C501" s="1419" cm="1">
        <f t="array" ref="C501">SUMPRODUCT(--EXACT(CHALLAN!$B$1:$B$16071&amp;"",A501&amp;""),--EXACT(IFERROR(CHALLAN!$C$1:$C$16071&amp;"",""),B501&amp;""),IFERROR(CHALLAN!$D$1:$D$16071*CHALLAN!$E$1:$E$16071,0))</f>
        <v>5</v>
      </c>
      <c r="D501" s="1419" cm="1">
        <f t="array" ref="D501">SUMPRODUCT(--EXACT(CHALLAN!$B$1:$B$16071&amp;"",A501&amp;""),--EXACT(IFERROR(CHALLAN!$C$1:$C$16071&amp;"",""),B501&amp;""),IFERROR(CHALLAN!$F$1:$F$16071+0,0))</f>
        <v>5</v>
      </c>
    </row>
    <row r="502" spans="1:4" x14ac:dyDescent="0.25">
      <c r="A502" t="s">
        <v>166</v>
      </c>
      <c r="B502" t="s">
        <v>952</v>
      </c>
      <c r="C502" s="1419" cm="1">
        <f t="array" ref="C502">SUMPRODUCT(--EXACT(CHALLAN!$B$1:$B$16071&amp;"",A502&amp;""),--EXACT(IFERROR(CHALLAN!$C$1:$C$16071&amp;"",""),B502&amp;""),IFERROR(CHALLAN!$D$1:$D$16071*CHALLAN!$E$1:$E$16071,0))</f>
        <v>44</v>
      </c>
      <c r="D502" s="1419" cm="1">
        <f t="array" ref="D502">SUMPRODUCT(--EXACT(CHALLAN!$B$1:$B$16071&amp;"",A502&amp;""),--EXACT(IFERROR(CHALLAN!$C$1:$C$16071&amp;"",""),B502&amp;""),IFERROR(CHALLAN!$F$1:$F$16071+0,0))</f>
        <v>20</v>
      </c>
    </row>
    <row r="503" spans="1:4" x14ac:dyDescent="0.25">
      <c r="A503" t="s">
        <v>2376</v>
      </c>
      <c r="B503" t="s">
        <v>1278</v>
      </c>
      <c r="C503" s="1419" cm="1">
        <f t="array" ref="C503">SUMPRODUCT(--EXACT(CHALLAN!$B$1:$B$16071&amp;"",A503&amp;""),--EXACT(IFERROR(CHALLAN!$C$1:$C$16071&amp;"",""),B503&amp;""),IFERROR(CHALLAN!$D$1:$D$16071*CHALLAN!$E$1:$E$16071,0))</f>
        <v>15</v>
      </c>
      <c r="D503" s="1419" cm="1">
        <f t="array" ref="D503">SUMPRODUCT(--EXACT(CHALLAN!$B$1:$B$16071&amp;"",A503&amp;""),--EXACT(IFERROR(CHALLAN!$C$1:$C$16071&amp;"",""),B503&amp;""),IFERROR(CHALLAN!$F$1:$F$16071+0,0))</f>
        <v>0</v>
      </c>
    </row>
    <row r="504" spans="1:4" x14ac:dyDescent="0.25">
      <c r="A504" t="s">
        <v>1822</v>
      </c>
      <c r="B504" t="s">
        <v>489</v>
      </c>
      <c r="C504" s="1419" cm="1">
        <f t="array" ref="C504">SUMPRODUCT(--EXACT(CHALLAN!$B$1:$B$16071&amp;"",A504&amp;""),--EXACT(IFERROR(CHALLAN!$C$1:$C$16071&amp;"",""),B504&amp;""),IFERROR(CHALLAN!$D$1:$D$16071*CHALLAN!$E$1:$E$16071,0))</f>
        <v>250</v>
      </c>
      <c r="D504" s="1419" cm="1">
        <f t="array" ref="D504">SUMPRODUCT(--EXACT(CHALLAN!$B$1:$B$16071&amp;"",A504&amp;""),--EXACT(IFERROR(CHALLAN!$C$1:$C$16071&amp;"",""),B504&amp;""),IFERROR(CHALLAN!$F$1:$F$16071+0,0))</f>
        <v>250</v>
      </c>
    </row>
    <row r="505" spans="1:4" x14ac:dyDescent="0.25">
      <c r="A505" t="s">
        <v>1874</v>
      </c>
      <c r="C505" s="1419" cm="1">
        <f t="array" ref="C505">SUMPRODUCT(--EXACT(CHALLAN!$B$1:$B$16071&amp;"",A505&amp;""),--EXACT(IFERROR(CHALLAN!$C$1:$C$16071&amp;"",""),B505&amp;""),IFERROR(CHALLAN!$D$1:$D$16071*CHALLAN!$E$1:$E$16071,0))</f>
        <v>1</v>
      </c>
      <c r="D505" s="1419" cm="1">
        <f t="array" ref="D505">SUMPRODUCT(--EXACT(CHALLAN!$B$1:$B$16071&amp;"",A505&amp;""),--EXACT(IFERROR(CHALLAN!$C$1:$C$16071&amp;"",""),B505&amp;""),IFERROR(CHALLAN!$F$1:$F$16071+0,0))</f>
        <v>1</v>
      </c>
    </row>
    <row r="506" spans="1:4" x14ac:dyDescent="0.25">
      <c r="A506" t="s">
        <v>1109</v>
      </c>
      <c r="C506" s="1419" cm="1">
        <f t="array" ref="C506">SUMPRODUCT(--EXACT(CHALLAN!$B$1:$B$16071&amp;"",A506&amp;""),--EXACT(IFERROR(CHALLAN!$C$1:$C$16071&amp;"",""),B506&amp;""),IFERROR(CHALLAN!$D$1:$D$16071*CHALLAN!$E$1:$E$16071,0))</f>
        <v>200</v>
      </c>
      <c r="D506" s="1419" cm="1">
        <f t="array" ref="D506">SUMPRODUCT(--EXACT(CHALLAN!$B$1:$B$16071&amp;"",A506&amp;""),--EXACT(IFERROR(CHALLAN!$C$1:$C$16071&amp;"",""),B506&amp;""),IFERROR(CHALLAN!$F$1:$F$16071+0,0))</f>
        <v>100</v>
      </c>
    </row>
    <row r="507" spans="1:4" x14ac:dyDescent="0.25">
      <c r="A507" t="s">
        <v>1109</v>
      </c>
      <c r="B507" t="s">
        <v>538</v>
      </c>
      <c r="C507" s="1419" cm="1">
        <f t="array" ref="C507">SUMPRODUCT(--EXACT(CHALLAN!$B$1:$B$16071&amp;"",A507&amp;""),--EXACT(IFERROR(CHALLAN!$C$1:$C$16071&amp;"",""),B507&amp;""),IFERROR(CHALLAN!$D$1:$D$16071*CHALLAN!$E$1:$E$16071,0))</f>
        <v>100</v>
      </c>
      <c r="D507" s="1419" cm="1">
        <f t="array" ref="D507">SUMPRODUCT(--EXACT(CHALLAN!$B$1:$B$16071&amp;"",A507&amp;""),--EXACT(IFERROR(CHALLAN!$C$1:$C$16071&amp;"",""),B507&amp;""),IFERROR(CHALLAN!$F$1:$F$16071+0,0))</f>
        <v>100</v>
      </c>
    </row>
    <row r="508" spans="1:4" x14ac:dyDescent="0.25">
      <c r="A508" t="s">
        <v>249</v>
      </c>
      <c r="B508" t="s">
        <v>500</v>
      </c>
      <c r="C508" s="1419" cm="1">
        <f t="array" ref="C508">SUMPRODUCT(--EXACT(CHALLAN!$B$1:$B$16071&amp;"",A508&amp;""),--EXACT(IFERROR(CHALLAN!$C$1:$C$16071&amp;"",""),B508&amp;""),IFERROR(CHALLAN!$D$1:$D$16071*CHALLAN!$E$1:$E$16071,0))</f>
        <v>50</v>
      </c>
      <c r="D508" s="1419" cm="1">
        <f t="array" ref="D508">SUMPRODUCT(--EXACT(CHALLAN!$B$1:$B$16071&amp;"",A508&amp;""),--EXACT(IFERROR(CHALLAN!$C$1:$C$16071&amp;"",""),B508&amp;""),IFERROR(CHALLAN!$F$1:$F$16071+0,0))</f>
        <v>50</v>
      </c>
    </row>
    <row r="509" spans="1:4" x14ac:dyDescent="0.25">
      <c r="A509" t="s">
        <v>53</v>
      </c>
      <c r="B509" t="s">
        <v>448</v>
      </c>
      <c r="C509" s="1419" cm="1">
        <f t="array" ref="C509">SUMPRODUCT(--EXACT(CHALLAN!$B$1:$B$16071&amp;"",A509&amp;""),--EXACT(IFERROR(CHALLAN!$C$1:$C$16071&amp;"",""),B509&amp;""),IFERROR(CHALLAN!$D$1:$D$16071*CHALLAN!$E$1:$E$16071,0))</f>
        <v>78</v>
      </c>
      <c r="D509" s="1419" cm="1">
        <f t="array" ref="D509">SUMPRODUCT(--EXACT(CHALLAN!$B$1:$B$16071&amp;"",A509&amp;""),--EXACT(IFERROR(CHALLAN!$C$1:$C$16071&amp;"",""),B509&amp;""),IFERROR(CHALLAN!$F$1:$F$16071+0,0))</f>
        <v>78</v>
      </c>
    </row>
    <row r="510" spans="1:4" x14ac:dyDescent="0.25">
      <c r="A510" t="s">
        <v>53</v>
      </c>
      <c r="B510" t="s">
        <v>54</v>
      </c>
      <c r="C510" s="1419" cm="1">
        <f t="array" ref="C510">SUMPRODUCT(--EXACT(CHALLAN!$B$1:$B$16071&amp;"",A510&amp;""),--EXACT(IFERROR(CHALLAN!$C$1:$C$16071&amp;"",""),B510&amp;""),IFERROR(CHALLAN!$D$1:$D$16071*CHALLAN!$E$1:$E$16071,0))</f>
        <v>0</v>
      </c>
      <c r="D510" s="1419" cm="1">
        <f t="array" ref="D510">SUMPRODUCT(--EXACT(CHALLAN!$B$1:$B$16071&amp;"",A510&amp;""),--EXACT(IFERROR(CHALLAN!$C$1:$C$16071&amp;"",""),B510&amp;""),IFERROR(CHALLAN!$F$1:$F$16071+0,0))</f>
        <v>150</v>
      </c>
    </row>
    <row r="511" spans="1:4" x14ac:dyDescent="0.25">
      <c r="A511" t="s">
        <v>53</v>
      </c>
      <c r="B511" t="s">
        <v>388</v>
      </c>
      <c r="C511" s="1419" cm="1">
        <f t="array" ref="C511">SUMPRODUCT(--EXACT(CHALLAN!$B$1:$B$16071&amp;"",A511&amp;""),--EXACT(IFERROR(CHALLAN!$C$1:$C$16071&amp;"",""),B511&amp;""),IFERROR(CHALLAN!$D$1:$D$16071*CHALLAN!$E$1:$E$16071,0))</f>
        <v>45</v>
      </c>
      <c r="D511" s="1419" cm="1">
        <f t="array" ref="D511">SUMPRODUCT(--EXACT(CHALLAN!$B$1:$B$16071&amp;"",A511&amp;""),--EXACT(IFERROR(CHALLAN!$C$1:$C$16071&amp;"",""),B511&amp;""),IFERROR(CHALLAN!$F$1:$F$16071+0,0))</f>
        <v>15</v>
      </c>
    </row>
    <row r="512" spans="1:4" x14ac:dyDescent="0.25">
      <c r="A512" t="s">
        <v>53</v>
      </c>
      <c r="B512" t="s">
        <v>953</v>
      </c>
      <c r="C512" s="1419" cm="1">
        <f t="array" ref="C512">SUMPRODUCT(--EXACT(CHALLAN!$B$1:$B$16071&amp;"",A512&amp;""),--EXACT(IFERROR(CHALLAN!$C$1:$C$16071&amp;"",""),B512&amp;""),IFERROR(CHALLAN!$D$1:$D$16071*CHALLAN!$E$1:$E$16071,0))</f>
        <v>44</v>
      </c>
      <c r="D512" s="1419" cm="1">
        <f t="array" ref="D512">SUMPRODUCT(--EXACT(CHALLAN!$B$1:$B$16071&amp;"",A512&amp;""),--EXACT(IFERROR(CHALLAN!$C$1:$C$16071&amp;"",""),B512&amp;""),IFERROR(CHALLAN!$F$1:$F$16071+0,0))</f>
        <v>39</v>
      </c>
    </row>
    <row r="513" spans="1:4" x14ac:dyDescent="0.25">
      <c r="A513" t="s">
        <v>850</v>
      </c>
      <c r="C513" s="1419" cm="1">
        <f t="array" ref="C513">SUMPRODUCT(--EXACT(CHALLAN!$B$1:$B$16071&amp;"",A513&amp;""),--EXACT(IFERROR(CHALLAN!$C$1:$C$16071&amp;"",""),B513&amp;""),IFERROR(CHALLAN!$D$1:$D$16071*CHALLAN!$E$1:$E$16071,0))</f>
        <v>1</v>
      </c>
      <c r="D513" s="1419" cm="1">
        <f t="array" ref="D513">SUMPRODUCT(--EXACT(CHALLAN!$B$1:$B$16071&amp;"",A513&amp;""),--EXACT(IFERROR(CHALLAN!$C$1:$C$16071&amp;"",""),B513&amp;""),IFERROR(CHALLAN!$F$1:$F$16071+0,0))</f>
        <v>1</v>
      </c>
    </row>
    <row r="514" spans="1:4" x14ac:dyDescent="0.25">
      <c r="A514" t="s">
        <v>850</v>
      </c>
      <c r="B514" t="s">
        <v>1074</v>
      </c>
      <c r="C514" s="1419" cm="1">
        <f t="array" ref="C514">SUMPRODUCT(--EXACT(CHALLAN!$B$1:$B$16071&amp;"",A514&amp;""),--EXACT(IFERROR(CHALLAN!$C$1:$C$16071&amp;"",""),B514&amp;""),IFERROR(CHALLAN!$D$1:$D$16071*CHALLAN!$E$1:$E$16071,0))</f>
        <v>0</v>
      </c>
      <c r="D514" s="1419" cm="1">
        <f t="array" ref="D514">SUMPRODUCT(--EXACT(CHALLAN!$B$1:$B$16071&amp;"",A514&amp;""),--EXACT(IFERROR(CHALLAN!$C$1:$C$16071&amp;"",""),B514&amp;""),IFERROR(CHALLAN!$F$1:$F$16071+0,0))</f>
        <v>1</v>
      </c>
    </row>
    <row r="515" spans="1:4" x14ac:dyDescent="0.25">
      <c r="A515" t="s">
        <v>1406</v>
      </c>
      <c r="B515" t="s">
        <v>1206</v>
      </c>
      <c r="C515" s="1419" cm="1">
        <f t="array" ref="C515">SUMPRODUCT(--EXACT(CHALLAN!$B$1:$B$16071&amp;"",A515&amp;""),--EXACT(IFERROR(CHALLAN!$C$1:$C$16071&amp;"",""),B515&amp;""),IFERROR(CHALLAN!$D$1:$D$16071*CHALLAN!$E$1:$E$16071,0))</f>
        <v>0</v>
      </c>
      <c r="D515" s="1419" cm="1">
        <f t="array" ref="D515">SUMPRODUCT(--EXACT(CHALLAN!$B$1:$B$16071&amp;"",A515&amp;""),--EXACT(IFERROR(CHALLAN!$C$1:$C$16071&amp;"",""),B515&amp;""),IFERROR(CHALLAN!$F$1:$F$16071+0,0))</f>
        <v>60</v>
      </c>
    </row>
    <row r="516" spans="1:4" x14ac:dyDescent="0.25">
      <c r="A516" t="s">
        <v>1377</v>
      </c>
      <c r="B516" t="s">
        <v>201</v>
      </c>
      <c r="C516" s="1419" cm="1">
        <f t="array" ref="C516">SUMPRODUCT(--EXACT(CHALLAN!$B$1:$B$16071&amp;"",A516&amp;""),--EXACT(IFERROR(CHALLAN!$C$1:$C$16071&amp;"",""),B516&amp;""),IFERROR(CHALLAN!$D$1:$D$16071*CHALLAN!$E$1:$E$16071,0))</f>
        <v>0</v>
      </c>
      <c r="D516" s="1419" cm="1">
        <f t="array" ref="D516">SUMPRODUCT(--EXACT(CHALLAN!$B$1:$B$16071&amp;"",A516&amp;""),--EXACT(IFERROR(CHALLAN!$C$1:$C$16071&amp;"",""),B516&amp;""),IFERROR(CHALLAN!$F$1:$F$16071+0,0))</f>
        <v>60</v>
      </c>
    </row>
    <row r="517" spans="1:4" x14ac:dyDescent="0.25">
      <c r="A517" t="s">
        <v>1383</v>
      </c>
      <c r="B517" t="s">
        <v>970</v>
      </c>
      <c r="C517" s="1419" cm="1">
        <f t="array" ref="C517">SUMPRODUCT(--EXACT(CHALLAN!$B$1:$B$16071&amp;"",A517&amp;""),--EXACT(IFERROR(CHALLAN!$C$1:$C$16071&amp;"",""),B517&amp;""),IFERROR(CHALLAN!$D$1:$D$16071*CHALLAN!$E$1:$E$16071,0))</f>
        <v>0</v>
      </c>
      <c r="D517" s="1419" cm="1">
        <f t="array" ref="D517">SUMPRODUCT(--EXACT(CHALLAN!$B$1:$B$16071&amp;"",A517&amp;""),--EXACT(IFERROR(CHALLAN!$C$1:$C$16071&amp;"",""),B517&amp;""),IFERROR(CHALLAN!$F$1:$F$16071+0,0))</f>
        <v>120</v>
      </c>
    </row>
    <row r="518" spans="1:4" x14ac:dyDescent="0.25">
      <c r="A518" t="s">
        <v>1251</v>
      </c>
      <c r="B518" t="s">
        <v>1192</v>
      </c>
      <c r="C518" s="1419" cm="1">
        <f t="array" ref="C518">SUMPRODUCT(--EXACT(CHALLAN!$B$1:$B$16071&amp;"",A518&amp;""),--EXACT(IFERROR(CHALLAN!$C$1:$C$16071&amp;"",""),B518&amp;""),IFERROR(CHALLAN!$D$1:$D$16071*CHALLAN!$E$1:$E$16071,0))</f>
        <v>0</v>
      </c>
      <c r="D518" s="1419" cm="1">
        <f t="array" ref="D518">SUMPRODUCT(--EXACT(CHALLAN!$B$1:$B$16071&amp;"",A518&amp;""),--EXACT(IFERROR(CHALLAN!$C$1:$C$16071&amp;"",""),B518&amp;""),IFERROR(CHALLAN!$F$1:$F$16071+0,0))</f>
        <v>60</v>
      </c>
    </row>
    <row r="519" spans="1:4" x14ac:dyDescent="0.25">
      <c r="A519" t="s">
        <v>870</v>
      </c>
      <c r="B519" t="s">
        <v>871</v>
      </c>
      <c r="C519" s="1419" cm="1">
        <f t="array" ref="C519">SUMPRODUCT(--EXACT(CHALLAN!$B$1:$B$16071&amp;"",A519&amp;""),--EXACT(IFERROR(CHALLAN!$C$1:$C$16071&amp;"",""),B519&amp;""),IFERROR(CHALLAN!$D$1:$D$16071*CHALLAN!$E$1:$E$16071,0))</f>
        <v>0</v>
      </c>
      <c r="D519" s="1419" cm="1">
        <f t="array" ref="D519">SUMPRODUCT(--EXACT(CHALLAN!$B$1:$B$16071&amp;"",A519&amp;""),--EXACT(IFERROR(CHALLAN!$C$1:$C$16071&amp;"",""),B519&amp;""),IFERROR(CHALLAN!$F$1:$F$16071+0,0))</f>
        <v>60</v>
      </c>
    </row>
    <row r="520" spans="1:4" x14ac:dyDescent="0.25">
      <c r="A520" t="s">
        <v>733</v>
      </c>
      <c r="B520" t="s">
        <v>734</v>
      </c>
      <c r="C520" s="1419" cm="1">
        <f t="array" ref="C520">SUMPRODUCT(--EXACT(CHALLAN!$B$1:$B$16071&amp;"",A520&amp;""),--EXACT(IFERROR(CHALLAN!$C$1:$C$16071&amp;"",""),B520&amp;""),IFERROR(CHALLAN!$D$1:$D$16071*CHALLAN!$E$1:$E$16071,0))</f>
        <v>0</v>
      </c>
      <c r="D520" s="1419" cm="1">
        <f t="array" ref="D520">SUMPRODUCT(--EXACT(CHALLAN!$B$1:$B$16071&amp;"",A520&amp;""),--EXACT(IFERROR(CHALLAN!$C$1:$C$16071&amp;"",""),B520&amp;""),IFERROR(CHALLAN!$F$1:$F$16071+0,0))</f>
        <v>60</v>
      </c>
    </row>
    <row r="521" spans="1:4" x14ac:dyDescent="0.25">
      <c r="A521" t="s">
        <v>1239</v>
      </c>
      <c r="B521" t="s">
        <v>1180</v>
      </c>
      <c r="C521" s="1419" cm="1">
        <f t="array" ref="C521">SUMPRODUCT(--EXACT(CHALLAN!$B$1:$B$16071&amp;"",A521&amp;""),--EXACT(IFERROR(CHALLAN!$C$1:$C$16071&amp;"",""),B521&amp;""),IFERROR(CHALLAN!$D$1:$D$16071*CHALLAN!$E$1:$E$16071,0))</f>
        <v>0</v>
      </c>
      <c r="D521" s="1419" cm="1">
        <f t="array" ref="D521">SUMPRODUCT(--EXACT(CHALLAN!$B$1:$B$16071&amp;"",A521&amp;""),--EXACT(IFERROR(CHALLAN!$C$1:$C$16071&amp;"",""),B521&amp;""),IFERROR(CHALLAN!$F$1:$F$16071+0,0))</f>
        <v>60</v>
      </c>
    </row>
    <row r="522" spans="1:4" x14ac:dyDescent="0.25">
      <c r="A522" t="s">
        <v>1244</v>
      </c>
      <c r="B522" t="s">
        <v>1185</v>
      </c>
      <c r="C522" s="1419" cm="1">
        <f t="array" ref="C522">SUMPRODUCT(--EXACT(CHALLAN!$B$1:$B$16071&amp;"",A522&amp;""),--EXACT(IFERROR(CHALLAN!$C$1:$C$16071&amp;"",""),B522&amp;""),IFERROR(CHALLAN!$D$1:$D$16071*CHALLAN!$E$1:$E$16071,0))</f>
        <v>0</v>
      </c>
      <c r="D522" s="1419" cm="1">
        <f t="array" ref="D522">SUMPRODUCT(--EXACT(CHALLAN!$B$1:$B$16071&amp;"",A522&amp;""),--EXACT(IFERROR(CHALLAN!$C$1:$C$16071&amp;"",""),B522&amp;""),IFERROR(CHALLAN!$F$1:$F$16071+0,0))</f>
        <v>120</v>
      </c>
    </row>
    <row r="523" spans="1:4" x14ac:dyDescent="0.25">
      <c r="A523" t="s">
        <v>1403</v>
      </c>
      <c r="B523" t="s">
        <v>1203</v>
      </c>
      <c r="C523" s="1419" cm="1">
        <f t="array" ref="C523">SUMPRODUCT(--EXACT(CHALLAN!$B$1:$B$16071&amp;"",A523&amp;""),--EXACT(IFERROR(CHALLAN!$C$1:$C$16071&amp;"",""),B523&amp;""),IFERROR(CHALLAN!$D$1:$D$16071*CHALLAN!$E$1:$E$16071,0))</f>
        <v>0</v>
      </c>
      <c r="D523" s="1419" cm="1">
        <f t="array" ref="D523">SUMPRODUCT(--EXACT(CHALLAN!$B$1:$B$16071&amp;"",A523&amp;""),--EXACT(IFERROR(CHALLAN!$C$1:$C$16071&amp;"",""),B523&amp;""),IFERROR(CHALLAN!$F$1:$F$16071+0,0))</f>
        <v>60</v>
      </c>
    </row>
    <row r="524" spans="1:4" x14ac:dyDescent="0.25">
      <c r="A524" t="s">
        <v>1248</v>
      </c>
      <c r="B524" t="s">
        <v>1189</v>
      </c>
      <c r="C524" s="1419" cm="1">
        <f t="array" ref="C524">SUMPRODUCT(--EXACT(CHALLAN!$B$1:$B$16071&amp;"",A524&amp;""),--EXACT(IFERROR(CHALLAN!$C$1:$C$16071&amp;"",""),B524&amp;""),IFERROR(CHALLAN!$D$1:$D$16071*CHALLAN!$E$1:$E$16071,0))</f>
        <v>0</v>
      </c>
      <c r="D524" s="1419" cm="1">
        <f t="array" ref="D524">SUMPRODUCT(--EXACT(CHALLAN!$B$1:$B$16071&amp;"",A524&amp;""),--EXACT(IFERROR(CHALLAN!$C$1:$C$16071&amp;"",""),B524&amp;""),IFERROR(CHALLAN!$F$1:$F$16071+0,0))</f>
        <v>48</v>
      </c>
    </row>
    <row r="525" spans="1:4" x14ac:dyDescent="0.25">
      <c r="A525" t="s">
        <v>1382</v>
      </c>
      <c r="B525" t="s">
        <v>828</v>
      </c>
      <c r="C525" s="1419" cm="1">
        <f t="array" ref="C525">SUMPRODUCT(--EXACT(CHALLAN!$B$1:$B$16071&amp;"",A525&amp;""),--EXACT(IFERROR(CHALLAN!$C$1:$C$16071&amp;"",""),B525&amp;""),IFERROR(CHALLAN!$D$1:$D$16071*CHALLAN!$E$1:$E$16071,0))</f>
        <v>0</v>
      </c>
      <c r="D525" s="1419" cm="1">
        <f t="array" ref="D525">SUMPRODUCT(--EXACT(CHALLAN!$B$1:$B$16071&amp;"",A525&amp;""),--EXACT(IFERROR(CHALLAN!$C$1:$C$16071&amp;"",""),B525&amp;""),IFERROR(CHALLAN!$F$1:$F$16071+0,0))</f>
        <v>24</v>
      </c>
    </row>
    <row r="526" spans="1:4" x14ac:dyDescent="0.25">
      <c r="A526" t="s">
        <v>1250</v>
      </c>
      <c r="B526" t="s">
        <v>1191</v>
      </c>
      <c r="C526" s="1419" cm="1">
        <f t="array" ref="C526">SUMPRODUCT(--EXACT(CHALLAN!$B$1:$B$16071&amp;"",A526&amp;""),--EXACT(IFERROR(CHALLAN!$C$1:$C$16071&amp;"",""),B526&amp;""),IFERROR(CHALLAN!$D$1:$D$16071*CHALLAN!$E$1:$E$16071,0))</f>
        <v>0</v>
      </c>
      <c r="D526" s="1419" cm="1">
        <f t="array" ref="D526">SUMPRODUCT(--EXACT(CHALLAN!$B$1:$B$16071&amp;"",A526&amp;""),--EXACT(IFERROR(CHALLAN!$C$1:$C$16071&amp;"",""),B526&amp;""),IFERROR(CHALLAN!$F$1:$F$16071+0,0))</f>
        <v>24</v>
      </c>
    </row>
    <row r="527" spans="1:4" x14ac:dyDescent="0.25">
      <c r="A527" t="s">
        <v>1380</v>
      </c>
      <c r="B527" t="s">
        <v>673</v>
      </c>
      <c r="C527" s="1419" cm="1">
        <f t="array" ref="C527">SUMPRODUCT(--EXACT(CHALLAN!$B$1:$B$16071&amp;"",A527&amp;""),--EXACT(IFERROR(CHALLAN!$C$1:$C$16071&amp;"",""),B527&amp;""),IFERROR(CHALLAN!$D$1:$D$16071*CHALLAN!$E$1:$E$16071,0))</f>
        <v>0</v>
      </c>
      <c r="D527" s="1419" cm="1">
        <f t="array" ref="D527">SUMPRODUCT(--EXACT(CHALLAN!$B$1:$B$16071&amp;"",A527&amp;""),--EXACT(IFERROR(CHALLAN!$C$1:$C$16071&amp;"",""),B527&amp;""),IFERROR(CHALLAN!$F$1:$F$16071+0,0))</f>
        <v>48</v>
      </c>
    </row>
    <row r="528" spans="1:4" x14ac:dyDescent="0.25">
      <c r="A528" t="s">
        <v>1385</v>
      </c>
      <c r="B528" t="s">
        <v>1041</v>
      </c>
      <c r="C528" s="1419" cm="1">
        <f t="array" ref="C528">SUMPRODUCT(--EXACT(CHALLAN!$B$1:$B$16071&amp;"",A528&amp;""),--EXACT(IFERROR(CHALLAN!$C$1:$C$16071&amp;"",""),B528&amp;""),IFERROR(CHALLAN!$D$1:$D$16071*CHALLAN!$E$1:$E$16071,0))</f>
        <v>0</v>
      </c>
      <c r="D528" s="1419" cm="1">
        <f t="array" ref="D528">SUMPRODUCT(--EXACT(CHALLAN!$B$1:$B$16071&amp;"",A528&amp;""),--EXACT(IFERROR(CHALLAN!$C$1:$C$16071&amp;"",""),B528&amp;""),IFERROR(CHALLAN!$F$1:$F$16071+0,0))</f>
        <v>108</v>
      </c>
    </row>
    <row r="529" spans="1:4" x14ac:dyDescent="0.25">
      <c r="A529" t="s">
        <v>1253</v>
      </c>
      <c r="B529" t="s">
        <v>1194</v>
      </c>
      <c r="C529" s="1419" cm="1">
        <f t="array" ref="C529">SUMPRODUCT(--EXACT(CHALLAN!$B$1:$B$16071&amp;"",A529&amp;""),--EXACT(IFERROR(CHALLAN!$C$1:$C$16071&amp;"",""),B529&amp;""),IFERROR(CHALLAN!$D$1:$D$16071*CHALLAN!$E$1:$E$16071,0))</f>
        <v>0</v>
      </c>
      <c r="D529" s="1419" cm="1">
        <f t="array" ref="D529">SUMPRODUCT(--EXACT(CHALLAN!$B$1:$B$16071&amp;"",A529&amp;""),--EXACT(IFERROR(CHALLAN!$C$1:$C$16071&amp;"",""),B529&amp;""),IFERROR(CHALLAN!$F$1:$F$16071+0,0))</f>
        <v>48</v>
      </c>
    </row>
    <row r="530" spans="1:4" x14ac:dyDescent="0.25">
      <c r="A530" t="s">
        <v>924</v>
      </c>
      <c r="B530" t="s">
        <v>925</v>
      </c>
      <c r="C530" s="1419" cm="1">
        <f t="array" ref="C530">SUMPRODUCT(--EXACT(CHALLAN!$B$1:$B$16071&amp;"",A530&amp;""),--EXACT(IFERROR(CHALLAN!$C$1:$C$16071&amp;"",""),B530&amp;""),IFERROR(CHALLAN!$D$1:$D$16071*CHALLAN!$E$1:$E$16071,0))</f>
        <v>0</v>
      </c>
      <c r="D530" s="1419" cm="1">
        <f t="array" ref="D530">SUMPRODUCT(--EXACT(CHALLAN!$B$1:$B$16071&amp;"",A530&amp;""),--EXACT(IFERROR(CHALLAN!$C$1:$C$16071&amp;"",""),B530&amp;""),IFERROR(CHALLAN!$F$1:$F$16071+0,0))</f>
        <v>108</v>
      </c>
    </row>
    <row r="531" spans="1:4" x14ac:dyDescent="0.25">
      <c r="A531" t="s">
        <v>1398</v>
      </c>
      <c r="B531" t="s">
        <v>1196</v>
      </c>
      <c r="C531" s="1419" cm="1">
        <f t="array" ref="C531">SUMPRODUCT(--EXACT(CHALLAN!$B$1:$B$16071&amp;"",A531&amp;""),--EXACT(IFERROR(CHALLAN!$C$1:$C$16071&amp;"",""),B531&amp;""),IFERROR(CHALLAN!$D$1:$D$16071*CHALLAN!$E$1:$E$16071,0))</f>
        <v>0</v>
      </c>
      <c r="D531" s="1419" cm="1">
        <f t="array" ref="D531">SUMPRODUCT(--EXACT(CHALLAN!$B$1:$B$16071&amp;"",A531&amp;""),--EXACT(IFERROR(CHALLAN!$C$1:$C$16071&amp;"",""),B531&amp;""),IFERROR(CHALLAN!$F$1:$F$16071+0,0))</f>
        <v>60</v>
      </c>
    </row>
    <row r="532" spans="1:4" x14ac:dyDescent="0.25">
      <c r="A532" t="s">
        <v>1243</v>
      </c>
      <c r="B532" t="s">
        <v>1184</v>
      </c>
      <c r="C532" s="1419" cm="1">
        <f t="array" ref="C532">SUMPRODUCT(--EXACT(CHALLAN!$B$1:$B$16071&amp;"",A532&amp;""),--EXACT(IFERROR(CHALLAN!$C$1:$C$16071&amp;"",""),B532&amp;""),IFERROR(CHALLAN!$D$1:$D$16071*CHALLAN!$E$1:$E$16071,0))</f>
        <v>0</v>
      </c>
      <c r="D532" s="1419" cm="1">
        <f t="array" ref="D532">SUMPRODUCT(--EXACT(CHALLAN!$B$1:$B$16071&amp;"",A532&amp;""),--EXACT(IFERROR(CHALLAN!$C$1:$C$16071&amp;"",""),B532&amp;""),IFERROR(CHALLAN!$F$1:$F$16071+0,0))</f>
        <v>48</v>
      </c>
    </row>
    <row r="533" spans="1:4" x14ac:dyDescent="0.25">
      <c r="A533" t="s">
        <v>1391</v>
      </c>
      <c r="B533" t="s">
        <v>1182</v>
      </c>
      <c r="C533" s="1419" cm="1">
        <f t="array" ref="C533">SUMPRODUCT(--EXACT(CHALLAN!$B$1:$B$16071&amp;"",A533&amp;""),--EXACT(IFERROR(CHALLAN!$C$1:$C$16071&amp;"",""),B533&amp;""),IFERROR(CHALLAN!$D$1:$D$16071*CHALLAN!$E$1:$E$16071,0))</f>
        <v>0</v>
      </c>
      <c r="D533" s="1419" cm="1">
        <f t="array" ref="D533">SUMPRODUCT(--EXACT(CHALLAN!$B$1:$B$16071&amp;"",A533&amp;""),--EXACT(IFERROR(CHALLAN!$C$1:$C$16071&amp;"",""),B533&amp;""),IFERROR(CHALLAN!$F$1:$F$16071+0,0))</f>
        <v>60</v>
      </c>
    </row>
    <row r="534" spans="1:4" x14ac:dyDescent="0.25">
      <c r="A534" t="s">
        <v>1246</v>
      </c>
      <c r="B534" t="s">
        <v>1187</v>
      </c>
      <c r="C534" s="1419" cm="1">
        <f t="array" ref="C534">SUMPRODUCT(--EXACT(CHALLAN!$B$1:$B$16071&amp;"",A534&amp;""),--EXACT(IFERROR(CHALLAN!$C$1:$C$16071&amp;"",""),B534&amp;""),IFERROR(CHALLAN!$D$1:$D$16071*CHALLAN!$E$1:$E$16071,0))</f>
        <v>0</v>
      </c>
      <c r="D534" s="1419" cm="1">
        <f t="array" ref="D534">SUMPRODUCT(--EXACT(CHALLAN!$B$1:$B$16071&amp;"",A534&amp;""),--EXACT(IFERROR(CHALLAN!$C$1:$C$16071&amp;"",""),B534&amp;""),IFERROR(CHALLAN!$F$1:$F$16071+0,0))</f>
        <v>60</v>
      </c>
    </row>
    <row r="535" spans="1:4" x14ac:dyDescent="0.25">
      <c r="A535" t="s">
        <v>1265</v>
      </c>
      <c r="B535" t="s">
        <v>1208</v>
      </c>
      <c r="C535" s="1419" cm="1">
        <f t="array" ref="C535">SUMPRODUCT(--EXACT(CHALLAN!$B$1:$B$16071&amp;"",A535&amp;""),--EXACT(IFERROR(CHALLAN!$C$1:$C$16071&amp;"",""),B535&amp;""),IFERROR(CHALLAN!$D$1:$D$16071*CHALLAN!$E$1:$E$16071,0))</f>
        <v>0</v>
      </c>
      <c r="D535" s="1419" cm="1">
        <f t="array" ref="D535">SUMPRODUCT(--EXACT(CHALLAN!$B$1:$B$16071&amp;"",A535&amp;""),--EXACT(IFERROR(CHALLAN!$C$1:$C$16071&amp;"",""),B535&amp;""),IFERROR(CHALLAN!$F$1:$F$16071+0,0))</f>
        <v>24</v>
      </c>
    </row>
    <row r="536" spans="1:4" x14ac:dyDescent="0.25">
      <c r="A536" t="s">
        <v>1405</v>
      </c>
      <c r="B536" t="s">
        <v>1205</v>
      </c>
      <c r="C536" s="1419" cm="1">
        <f t="array" ref="C536">SUMPRODUCT(--EXACT(CHALLAN!$B$1:$B$16071&amp;"",A536&amp;""),--EXACT(IFERROR(CHALLAN!$C$1:$C$16071&amp;"",""),B536&amp;""),IFERROR(CHALLAN!$D$1:$D$16071*CHALLAN!$E$1:$E$16071,0))</f>
        <v>0</v>
      </c>
      <c r="D536" s="1419" cm="1">
        <f t="array" ref="D536">SUMPRODUCT(--EXACT(CHALLAN!$B$1:$B$16071&amp;"",A536&amp;""),--EXACT(IFERROR(CHALLAN!$C$1:$C$16071&amp;"",""),B536&amp;""),IFERROR(CHALLAN!$F$1:$F$16071+0,0))</f>
        <v>60</v>
      </c>
    </row>
    <row r="537" spans="1:4" x14ac:dyDescent="0.25">
      <c r="A537" t="s">
        <v>251</v>
      </c>
      <c r="B537" t="s">
        <v>483</v>
      </c>
      <c r="C537" s="1419" cm="1">
        <f t="array" ref="C537">SUMPRODUCT(--EXACT(CHALLAN!$B$1:$B$16071&amp;"",A537&amp;""),--EXACT(IFERROR(CHALLAN!$C$1:$C$16071&amp;"",""),B537&amp;""),IFERROR(CHALLAN!$D$1:$D$16071*CHALLAN!$E$1:$E$16071,0))</f>
        <v>0</v>
      </c>
      <c r="D537" s="1419" cm="1">
        <f t="array" ref="D537">SUMPRODUCT(--EXACT(CHALLAN!$B$1:$B$16071&amp;"",A537&amp;""),--EXACT(IFERROR(CHALLAN!$C$1:$C$16071&amp;"",""),B537&amp;""),IFERROR(CHALLAN!$F$1:$F$16071+0,0))</f>
        <v>200</v>
      </c>
    </row>
    <row r="538" spans="1:4" x14ac:dyDescent="0.25">
      <c r="A538" t="s">
        <v>251</v>
      </c>
      <c r="B538" t="s">
        <v>506</v>
      </c>
      <c r="C538" s="1419" cm="1">
        <f t="array" ref="C538">SUMPRODUCT(--EXACT(CHALLAN!$B$1:$B$16071&amp;"",A538&amp;""),--EXACT(IFERROR(CHALLAN!$C$1:$C$16071&amp;"",""),B538&amp;""),IFERROR(CHALLAN!$D$1:$D$16071*CHALLAN!$E$1:$E$16071,0))</f>
        <v>260</v>
      </c>
      <c r="D538" s="1419" cm="1">
        <f t="array" ref="D538">SUMPRODUCT(--EXACT(CHALLAN!$B$1:$B$16071&amp;"",A538&amp;""),--EXACT(IFERROR(CHALLAN!$C$1:$C$16071&amp;"",""),B538&amp;""),IFERROR(CHALLAN!$F$1:$F$16071+0,0))</f>
        <v>260</v>
      </c>
    </row>
    <row r="539" spans="1:4" x14ac:dyDescent="0.25">
      <c r="A539" t="s">
        <v>251</v>
      </c>
      <c r="B539" t="s">
        <v>449</v>
      </c>
      <c r="C539" s="1419" cm="1">
        <f t="array" ref="C539">SUMPRODUCT(--EXACT(CHALLAN!$B$1:$B$16071&amp;"",A539&amp;""),--EXACT(IFERROR(CHALLAN!$C$1:$C$16071&amp;"",""),B539&amp;""),IFERROR(CHALLAN!$D$1:$D$16071*CHALLAN!$E$1:$E$16071,0))</f>
        <v>78</v>
      </c>
      <c r="D539" s="1419" cm="1">
        <f t="array" ref="D539">SUMPRODUCT(--EXACT(CHALLAN!$B$1:$B$16071&amp;"",A539&amp;""),--EXACT(IFERROR(CHALLAN!$C$1:$C$16071&amp;"",""),B539&amp;""),IFERROR(CHALLAN!$F$1:$F$16071+0,0))</f>
        <v>78</v>
      </c>
    </row>
    <row r="540" spans="1:4" x14ac:dyDescent="0.25">
      <c r="A540" t="s">
        <v>251</v>
      </c>
      <c r="B540" t="s">
        <v>539</v>
      </c>
      <c r="C540" s="1419" cm="1">
        <f t="array" ref="C540">SUMPRODUCT(--EXACT(CHALLAN!$B$1:$B$16071&amp;"",A540&amp;""),--EXACT(IFERROR(CHALLAN!$C$1:$C$16071&amp;"",""),B540&amp;""),IFERROR(CHALLAN!$D$1:$D$16071*CHALLAN!$E$1:$E$16071,0))</f>
        <v>200</v>
      </c>
      <c r="D540" s="1419" cm="1">
        <f t="array" ref="D540">SUMPRODUCT(--EXACT(CHALLAN!$B$1:$B$16071&amp;"",A540&amp;""),--EXACT(IFERROR(CHALLAN!$C$1:$C$16071&amp;"",""),B540&amp;""),IFERROR(CHALLAN!$F$1:$F$16071+0,0))</f>
        <v>200</v>
      </c>
    </row>
    <row r="541" spans="1:4" x14ac:dyDescent="0.25">
      <c r="A541" t="s">
        <v>1767</v>
      </c>
      <c r="B541" t="s">
        <v>390</v>
      </c>
      <c r="C541" s="1419" cm="1">
        <f t="array" ref="C541">SUMPRODUCT(--EXACT(CHALLAN!$B$1:$B$16071&amp;"",A541&amp;""),--EXACT(IFERROR(CHALLAN!$C$1:$C$16071&amp;"",""),B541&amp;""),IFERROR(CHALLAN!$D$1:$D$16071*CHALLAN!$E$1:$E$16071,0))</f>
        <v>35</v>
      </c>
      <c r="D541" s="1419" cm="1">
        <f t="array" ref="D541">SUMPRODUCT(--EXACT(CHALLAN!$B$1:$B$16071&amp;"",A541&amp;""),--EXACT(IFERROR(CHALLAN!$C$1:$C$16071&amp;"",""),B541&amp;""),IFERROR(CHALLAN!$F$1:$F$16071+0,0))</f>
        <v>35</v>
      </c>
    </row>
    <row r="542" spans="1:4" x14ac:dyDescent="0.25">
      <c r="A542" t="s">
        <v>1483</v>
      </c>
      <c r="B542" t="s">
        <v>391</v>
      </c>
      <c r="C542" s="1419" cm="1">
        <f t="array" ref="C542">SUMPRODUCT(--EXACT(CHALLAN!$B$1:$B$16071&amp;"",A542&amp;""),--EXACT(IFERROR(CHALLAN!$C$1:$C$16071&amp;"",""),B542&amp;""),IFERROR(CHALLAN!$D$1:$D$16071*CHALLAN!$E$1:$E$16071,0))</f>
        <v>110</v>
      </c>
      <c r="D542" s="1419" cm="1">
        <f t="array" ref="D542">SUMPRODUCT(--EXACT(CHALLAN!$B$1:$B$16071&amp;"",A542&amp;""),--EXACT(IFERROR(CHALLAN!$C$1:$C$16071&amp;"",""),B542&amp;""),IFERROR(CHALLAN!$F$1:$F$16071+0,0))</f>
        <v>95</v>
      </c>
    </row>
    <row r="543" spans="1:4" x14ac:dyDescent="0.25">
      <c r="A543" t="s">
        <v>2177</v>
      </c>
      <c r="B543" t="s">
        <v>392</v>
      </c>
      <c r="C543" s="1419" cm="1">
        <f t="array" ref="C543">SUMPRODUCT(--EXACT(CHALLAN!$B$1:$B$16071&amp;"",A543&amp;""),--EXACT(IFERROR(CHALLAN!$C$1:$C$16071&amp;"",""),B543&amp;""),IFERROR(CHALLAN!$D$1:$D$16071*CHALLAN!$E$1:$E$16071,0))</f>
        <v>15</v>
      </c>
      <c r="D543" s="1419" cm="1">
        <f t="array" ref="D543">SUMPRODUCT(--EXACT(CHALLAN!$B$1:$B$16071&amp;"",A543&amp;""),--EXACT(IFERROR(CHALLAN!$C$1:$C$16071&amp;"",""),B543&amp;""),IFERROR(CHALLAN!$F$1:$F$16071+0,0))</f>
        <v>15</v>
      </c>
    </row>
    <row r="544" spans="1:4" x14ac:dyDescent="0.25">
      <c r="A544" t="s">
        <v>1538</v>
      </c>
      <c r="B544" t="s">
        <v>390</v>
      </c>
      <c r="C544" s="1419" cm="1">
        <f t="array" ref="C544">SUMPRODUCT(--EXACT(CHALLAN!$B$1:$B$16071&amp;"",A544&amp;""),--EXACT(IFERROR(CHALLAN!$C$1:$C$16071&amp;"",""),B544&amp;""),IFERROR(CHALLAN!$D$1:$D$16071*CHALLAN!$E$1:$E$16071,0))</f>
        <v>10</v>
      </c>
      <c r="D544" s="1419" cm="1">
        <f t="array" ref="D544">SUMPRODUCT(--EXACT(CHALLAN!$B$1:$B$16071&amp;"",A544&amp;""),--EXACT(IFERROR(CHALLAN!$C$1:$C$16071&amp;"",""),B544&amp;""),IFERROR(CHALLAN!$F$1:$F$16071+0,0))</f>
        <v>10</v>
      </c>
    </row>
    <row r="545" spans="1:4" x14ac:dyDescent="0.25">
      <c r="A545" t="s">
        <v>2288</v>
      </c>
      <c r="B545" t="s">
        <v>391</v>
      </c>
      <c r="C545" s="1419" cm="1">
        <f t="array" ref="C545">SUMPRODUCT(--EXACT(CHALLAN!$B$1:$B$16071&amp;"",A545&amp;""),--EXACT(IFERROR(CHALLAN!$C$1:$C$16071&amp;"",""),B545&amp;""),IFERROR(CHALLAN!$D$1:$D$16071*CHALLAN!$E$1:$E$16071,0))</f>
        <v>15</v>
      </c>
      <c r="D545" s="1419" cm="1">
        <f t="array" ref="D545">SUMPRODUCT(--EXACT(CHALLAN!$B$1:$B$16071&amp;"",A545&amp;""),--EXACT(IFERROR(CHALLAN!$C$1:$C$16071&amp;"",""),B545&amp;""),IFERROR(CHALLAN!$F$1:$F$16071+0,0))</f>
        <v>0</v>
      </c>
    </row>
    <row r="546" spans="1:4" x14ac:dyDescent="0.25">
      <c r="A546" t="s">
        <v>2022</v>
      </c>
      <c r="B546" t="s">
        <v>390</v>
      </c>
      <c r="C546" s="1419" cm="1">
        <f t="array" ref="C546">SUMPRODUCT(--EXACT(CHALLAN!$B$1:$B$16071&amp;"",A546&amp;""),--EXACT(IFERROR(CHALLAN!$C$1:$C$16071&amp;"",""),B546&amp;""),IFERROR(CHALLAN!$D$1:$D$16071*CHALLAN!$E$1:$E$16071,0))</f>
        <v>5</v>
      </c>
      <c r="D546" s="1419" cm="1">
        <f t="array" ref="D546">SUMPRODUCT(--EXACT(CHALLAN!$B$1:$B$16071&amp;"",A546&amp;""),--EXACT(IFERROR(CHALLAN!$C$1:$C$16071&amp;"",""),B546&amp;""),IFERROR(CHALLAN!$F$1:$F$16071+0,0))</f>
        <v>5</v>
      </c>
    </row>
    <row r="547" spans="1:4" x14ac:dyDescent="0.25">
      <c r="A547" t="s">
        <v>1864</v>
      </c>
      <c r="B547" t="s">
        <v>390</v>
      </c>
      <c r="C547" s="1419" cm="1">
        <f t="array" ref="C547">SUMPRODUCT(--EXACT(CHALLAN!$B$1:$B$16071&amp;"",A547&amp;""),--EXACT(IFERROR(CHALLAN!$C$1:$C$16071&amp;"",""),B547&amp;""),IFERROR(CHALLAN!$D$1:$D$16071*CHALLAN!$E$1:$E$16071,0))</f>
        <v>10</v>
      </c>
      <c r="D547" s="1419" cm="1">
        <f t="array" ref="D547">SUMPRODUCT(--EXACT(CHALLAN!$B$1:$B$16071&amp;"",A547&amp;""),--EXACT(IFERROR(CHALLAN!$C$1:$C$16071&amp;"",""),B547&amp;""),IFERROR(CHALLAN!$F$1:$F$16071+0,0))</f>
        <v>10</v>
      </c>
    </row>
    <row r="548" spans="1:4" x14ac:dyDescent="0.25">
      <c r="A548" t="s">
        <v>1347</v>
      </c>
      <c r="B548" t="s">
        <v>483</v>
      </c>
      <c r="C548" s="1419" cm="1">
        <f t="array" ref="C548">SUMPRODUCT(--EXACT(CHALLAN!$B$1:$B$16071&amp;"",A548&amp;""),--EXACT(IFERROR(CHALLAN!$C$1:$C$16071&amp;"",""),B548&amp;""),IFERROR(CHALLAN!$D$1:$D$16071*CHALLAN!$E$1:$E$16071,0))</f>
        <v>0</v>
      </c>
      <c r="D548" s="1419" cm="1">
        <f t="array" ref="D548">SUMPRODUCT(--EXACT(CHALLAN!$B$1:$B$16071&amp;"",A548&amp;""),--EXACT(IFERROR(CHALLAN!$C$1:$C$16071&amp;"",""),B548&amp;""),IFERROR(CHALLAN!$F$1:$F$16071+0,0))</f>
        <v>100</v>
      </c>
    </row>
    <row r="549" spans="1:4" x14ac:dyDescent="0.25">
      <c r="A549" t="s">
        <v>593</v>
      </c>
      <c r="B549" t="s">
        <v>391</v>
      </c>
      <c r="C549" s="1419" cm="1">
        <f t="array" ref="C549">SUMPRODUCT(--EXACT(CHALLAN!$B$1:$B$16071&amp;"",A549&amp;""),--EXACT(IFERROR(CHALLAN!$C$1:$C$16071&amp;"",""),B549&amp;""),IFERROR(CHALLAN!$D$1:$D$16071*CHALLAN!$E$1:$E$16071,0))</f>
        <v>65</v>
      </c>
      <c r="D549" s="1419" cm="1">
        <f t="array" ref="D549">SUMPRODUCT(--EXACT(CHALLAN!$B$1:$B$16071&amp;"",A549&amp;""),--EXACT(IFERROR(CHALLAN!$C$1:$C$16071&amp;"",""),B549&amp;""),IFERROR(CHALLAN!$F$1:$F$16071+0,0))</f>
        <v>50</v>
      </c>
    </row>
    <row r="550" spans="1:4" x14ac:dyDescent="0.25">
      <c r="A550" t="s">
        <v>2021</v>
      </c>
      <c r="B550" t="s">
        <v>391</v>
      </c>
      <c r="C550" s="1419" cm="1">
        <f t="array" ref="C550">SUMPRODUCT(--EXACT(CHALLAN!$B$1:$B$16071&amp;"",A550&amp;""),--EXACT(IFERROR(CHALLAN!$C$1:$C$16071&amp;"",""),B550&amp;""),IFERROR(CHALLAN!$D$1:$D$16071*CHALLAN!$E$1:$E$16071,0))</f>
        <v>15</v>
      </c>
      <c r="D550" s="1419" cm="1">
        <f t="array" ref="D550">SUMPRODUCT(--EXACT(CHALLAN!$B$1:$B$16071&amp;"",A550&amp;""),--EXACT(IFERROR(CHALLAN!$C$1:$C$16071&amp;"",""),B550&amp;""),IFERROR(CHALLAN!$F$1:$F$16071+0,0))</f>
        <v>15</v>
      </c>
    </row>
    <row r="551" spans="1:4" x14ac:dyDescent="0.25">
      <c r="A551" t="s">
        <v>589</v>
      </c>
      <c r="B551" t="s">
        <v>392</v>
      </c>
      <c r="C551" s="1419" cm="1">
        <f t="array" ref="C551">SUMPRODUCT(--EXACT(CHALLAN!$B$1:$B$16071&amp;"",A551&amp;""),--EXACT(IFERROR(CHALLAN!$C$1:$C$16071&amp;"",""),B551&amp;""),IFERROR(CHALLAN!$D$1:$D$16071*CHALLAN!$E$1:$E$16071,0))</f>
        <v>170</v>
      </c>
      <c r="D551" s="1419" cm="1">
        <f t="array" ref="D551">SUMPRODUCT(--EXACT(CHALLAN!$B$1:$B$16071&amp;"",A551&amp;""),--EXACT(IFERROR(CHALLAN!$C$1:$C$16071&amp;"",""),B551&amp;""),IFERROR(CHALLAN!$F$1:$F$16071+0,0))</f>
        <v>165</v>
      </c>
    </row>
    <row r="552" spans="1:4" x14ac:dyDescent="0.25">
      <c r="A552" t="s">
        <v>168</v>
      </c>
      <c r="B552" t="s">
        <v>390</v>
      </c>
      <c r="C552" s="1419" cm="1">
        <f t="array" ref="C552">SUMPRODUCT(--EXACT(CHALLAN!$B$1:$B$16071&amp;"",A552&amp;""),--EXACT(IFERROR(CHALLAN!$C$1:$C$16071&amp;"",""),B552&amp;""),IFERROR(CHALLAN!$D$1:$D$16071*CHALLAN!$E$1:$E$16071,0))</f>
        <v>30</v>
      </c>
      <c r="D552" s="1419" cm="1">
        <f t="array" ref="D552">SUMPRODUCT(--EXACT(CHALLAN!$B$1:$B$16071&amp;"",A552&amp;""),--EXACT(IFERROR(CHALLAN!$C$1:$C$16071&amp;"",""),B552&amp;""),IFERROR(CHALLAN!$F$1:$F$16071+0,0))</f>
        <v>30</v>
      </c>
    </row>
    <row r="553" spans="1:4" x14ac:dyDescent="0.25">
      <c r="A553" t="s">
        <v>1666</v>
      </c>
      <c r="B553" t="s">
        <v>392</v>
      </c>
      <c r="C553" s="1419" cm="1">
        <f t="array" ref="C553">SUMPRODUCT(--EXACT(CHALLAN!$B$1:$B$16071&amp;"",A553&amp;""),--EXACT(IFERROR(CHALLAN!$C$1:$C$16071&amp;"",""),B553&amp;""),IFERROR(CHALLAN!$D$1:$D$16071*CHALLAN!$E$1:$E$16071,0))</f>
        <v>25</v>
      </c>
      <c r="D553" s="1419" cm="1">
        <f t="array" ref="D553">SUMPRODUCT(--EXACT(CHALLAN!$B$1:$B$16071&amp;"",A553&amp;""),--EXACT(IFERROR(CHALLAN!$C$1:$C$16071&amp;"",""),B553&amp;""),IFERROR(CHALLAN!$F$1:$F$16071+0,0))</f>
        <v>25</v>
      </c>
    </row>
    <row r="554" spans="1:4" x14ac:dyDescent="0.25">
      <c r="A554" t="s">
        <v>1971</v>
      </c>
      <c r="B554" t="s">
        <v>391</v>
      </c>
      <c r="C554" s="1419" cm="1">
        <f t="array" ref="C554">SUMPRODUCT(--EXACT(CHALLAN!$B$1:$B$16071&amp;"",A554&amp;""),--EXACT(IFERROR(CHALLAN!$C$1:$C$16071&amp;"",""),B554&amp;""),IFERROR(CHALLAN!$D$1:$D$16071*CHALLAN!$E$1:$E$16071,0))</f>
        <v>5</v>
      </c>
      <c r="D554" s="1419" cm="1">
        <f t="array" ref="D554">SUMPRODUCT(--EXACT(CHALLAN!$B$1:$B$16071&amp;"",A554&amp;""),--EXACT(IFERROR(CHALLAN!$C$1:$C$16071&amp;"",""),B554&amp;""),IFERROR(CHALLAN!$F$1:$F$16071+0,0))</f>
        <v>5</v>
      </c>
    </row>
    <row r="555" spans="1:4" x14ac:dyDescent="0.25">
      <c r="A555" t="s">
        <v>2289</v>
      </c>
      <c r="B555" t="s">
        <v>392</v>
      </c>
      <c r="C555" s="1419" cm="1">
        <f t="array" ref="C555">SUMPRODUCT(--EXACT(CHALLAN!$B$1:$B$16071&amp;"",A555&amp;""),--EXACT(IFERROR(CHALLAN!$C$1:$C$16071&amp;"",""),B555&amp;""),IFERROR(CHALLAN!$D$1:$D$16071*CHALLAN!$E$1:$E$16071,0))</f>
        <v>15</v>
      </c>
      <c r="D555" s="1419" cm="1">
        <f t="array" ref="D555">SUMPRODUCT(--EXACT(CHALLAN!$B$1:$B$16071&amp;"",A555&amp;""),--EXACT(IFERROR(CHALLAN!$C$1:$C$16071&amp;"",""),B555&amp;""),IFERROR(CHALLAN!$F$1:$F$16071+0,0))</f>
        <v>0</v>
      </c>
    </row>
    <row r="556" spans="1:4" x14ac:dyDescent="0.25">
      <c r="A556" t="s">
        <v>2217</v>
      </c>
      <c r="B556" t="s">
        <v>391</v>
      </c>
      <c r="C556" s="1419" cm="1">
        <f t="array" ref="C556">SUMPRODUCT(--EXACT(CHALLAN!$B$1:$B$16071&amp;"",A556&amp;""),--EXACT(IFERROR(CHALLAN!$C$1:$C$16071&amp;"",""),B556&amp;""),IFERROR(CHALLAN!$D$1:$D$16071*CHALLAN!$E$1:$E$16071,0))</f>
        <v>45</v>
      </c>
      <c r="D556" s="1419" cm="1">
        <f t="array" ref="D556">SUMPRODUCT(--EXACT(CHALLAN!$B$1:$B$16071&amp;"",A556&amp;""),--EXACT(IFERROR(CHALLAN!$C$1:$C$16071&amp;"",""),B556&amp;""),IFERROR(CHALLAN!$F$1:$F$16071+0,0))</f>
        <v>0</v>
      </c>
    </row>
    <row r="557" spans="1:4" x14ac:dyDescent="0.25">
      <c r="A557" t="s">
        <v>2219</v>
      </c>
      <c r="B557" t="s">
        <v>392</v>
      </c>
      <c r="C557" s="1419" cm="1">
        <f t="array" ref="C557">SUMPRODUCT(--EXACT(CHALLAN!$B$1:$B$16071&amp;"",A557&amp;""),--EXACT(IFERROR(CHALLAN!$C$1:$C$16071&amp;"",""),B557&amp;""),IFERROR(CHALLAN!$D$1:$D$16071*CHALLAN!$E$1:$E$16071,0))</f>
        <v>75</v>
      </c>
      <c r="D557" s="1419" cm="1">
        <f t="array" ref="D557">SUMPRODUCT(--EXACT(CHALLAN!$B$1:$B$16071&amp;"",A557&amp;""),--EXACT(IFERROR(CHALLAN!$C$1:$C$16071&amp;"",""),B557&amp;""),IFERROR(CHALLAN!$F$1:$F$16071+0,0))</f>
        <v>0</v>
      </c>
    </row>
    <row r="558" spans="1:4" x14ac:dyDescent="0.25">
      <c r="A558" t="s">
        <v>171</v>
      </c>
      <c r="B558" t="s">
        <v>450</v>
      </c>
      <c r="C558" s="1419" cm="1">
        <f t="array" ref="C558">SUMPRODUCT(--EXACT(CHALLAN!$B$1:$B$16071&amp;"",A558&amp;""),--EXACT(IFERROR(CHALLAN!$C$1:$C$16071&amp;"",""),B558&amp;""),IFERROR(CHALLAN!$D$1:$D$16071*CHALLAN!$E$1:$E$16071,0))</f>
        <v>78</v>
      </c>
      <c r="D558" s="1419" cm="1">
        <f t="array" ref="D558">SUMPRODUCT(--EXACT(CHALLAN!$B$1:$B$16071&amp;"",A558&amp;""),--EXACT(IFERROR(CHALLAN!$C$1:$C$16071&amp;"",""),B558&amp;""),IFERROR(CHALLAN!$F$1:$F$16071+0,0))</f>
        <v>54</v>
      </c>
    </row>
    <row r="559" spans="1:4" x14ac:dyDescent="0.25">
      <c r="A559" t="s">
        <v>171</v>
      </c>
      <c r="B559" t="s">
        <v>393</v>
      </c>
      <c r="C559" s="1419" cm="1">
        <f t="array" ref="C559">SUMPRODUCT(--EXACT(CHALLAN!$B$1:$B$16071&amp;"",A559&amp;""),--EXACT(IFERROR(CHALLAN!$C$1:$C$16071&amp;"",""),B559&amp;""),IFERROR(CHALLAN!$D$1:$D$16071*CHALLAN!$E$1:$E$16071,0))</f>
        <v>200</v>
      </c>
      <c r="D559" s="1419" cm="1">
        <f t="array" ref="D559">SUMPRODUCT(--EXACT(CHALLAN!$B$1:$B$16071&amp;"",A559&amp;""),--EXACT(IFERROR(CHALLAN!$C$1:$C$16071&amp;"",""),B559&amp;""),IFERROR(CHALLAN!$F$1:$F$16071+0,0))</f>
        <v>175</v>
      </c>
    </row>
    <row r="560" spans="1:4" x14ac:dyDescent="0.25">
      <c r="A560" t="s">
        <v>2220</v>
      </c>
      <c r="B560" t="s">
        <v>363</v>
      </c>
      <c r="C560" s="1419" cm="1">
        <f t="array" ref="C560">SUMPRODUCT(--EXACT(CHALLAN!$B$1:$B$16071&amp;"",A560&amp;""),--EXACT(IFERROR(CHALLAN!$C$1:$C$16071&amp;"",""),B560&amp;""),IFERROR(CHALLAN!$D$1:$D$16071*CHALLAN!$E$1:$E$16071,0))</f>
        <v>30</v>
      </c>
      <c r="D560" s="1419" cm="1">
        <f t="array" ref="D560">SUMPRODUCT(--EXACT(CHALLAN!$B$1:$B$16071&amp;"",A560&amp;""),--EXACT(IFERROR(CHALLAN!$C$1:$C$16071&amp;"",""),B560&amp;""),IFERROR(CHALLAN!$F$1:$F$16071+0,0))</f>
        <v>0</v>
      </c>
    </row>
    <row r="561" spans="1:4" x14ac:dyDescent="0.25">
      <c r="A561" t="s">
        <v>1926</v>
      </c>
      <c r="B561" t="s">
        <v>363</v>
      </c>
      <c r="C561" s="1419" cm="1">
        <f t="array" ref="C561">SUMPRODUCT(--EXACT(CHALLAN!$B$1:$B$16071&amp;"",A561&amp;""),--EXACT(IFERROR(CHALLAN!$C$1:$C$16071&amp;"",""),B561&amp;""),IFERROR(CHALLAN!$D$1:$D$16071*CHALLAN!$E$1:$E$16071,0))</f>
        <v>20</v>
      </c>
      <c r="D561" s="1419" cm="1">
        <f t="array" ref="D561">SUMPRODUCT(--EXACT(CHALLAN!$B$1:$B$16071&amp;"",A561&amp;""),--EXACT(IFERROR(CHALLAN!$C$1:$C$16071&amp;"",""),B561&amp;""),IFERROR(CHALLAN!$F$1:$F$16071+0,0))</f>
        <v>20</v>
      </c>
    </row>
    <row r="562" spans="1:4" x14ac:dyDescent="0.25">
      <c r="A562" t="s">
        <v>172</v>
      </c>
      <c r="B562" t="s">
        <v>1000</v>
      </c>
      <c r="C562" s="1419" cm="1">
        <f t="array" ref="C562">SUMPRODUCT(--EXACT(CHALLAN!$B$1:$B$16071&amp;"",A562&amp;""),--EXACT(IFERROR(CHALLAN!$C$1:$C$16071&amp;"",""),B562&amp;""),IFERROR(CHALLAN!$D$1:$D$16071*CHALLAN!$E$1:$E$16071,0))</f>
        <v>200</v>
      </c>
      <c r="D562" s="1419" cm="1">
        <f t="array" ref="D562">SUMPRODUCT(--EXACT(CHALLAN!$B$1:$B$16071&amp;"",A562&amp;""),--EXACT(IFERROR(CHALLAN!$C$1:$C$16071&amp;"",""),B562&amp;""),IFERROR(CHALLAN!$F$1:$F$16071+0,0))</f>
        <v>200</v>
      </c>
    </row>
    <row r="563" spans="1:4" x14ac:dyDescent="0.25">
      <c r="A563" t="s">
        <v>172</v>
      </c>
      <c r="B563" t="s">
        <v>628</v>
      </c>
      <c r="C563" s="1419" cm="1">
        <f t="array" ref="C563">SUMPRODUCT(--EXACT(CHALLAN!$B$1:$B$16071&amp;"",A563&amp;""),--EXACT(IFERROR(CHALLAN!$C$1:$C$16071&amp;"",""),B563&amp;""),IFERROR(CHALLAN!$D$1:$D$16071*CHALLAN!$E$1:$E$16071,0))</f>
        <v>0</v>
      </c>
      <c r="D563" s="1419" cm="1">
        <f t="array" ref="D563">SUMPRODUCT(--EXACT(CHALLAN!$B$1:$B$16071&amp;"",A563&amp;""),--EXACT(IFERROR(CHALLAN!$C$1:$C$16071&amp;"",""),B563&amp;""),IFERROR(CHALLAN!$F$1:$F$16071+0,0))</f>
        <v>0</v>
      </c>
    </row>
    <row r="564" spans="1:4" x14ac:dyDescent="0.25">
      <c r="A564" t="s">
        <v>172</v>
      </c>
      <c r="B564" t="s">
        <v>477</v>
      </c>
      <c r="C564" s="1419" cm="1">
        <f t="array" ref="C564">SUMPRODUCT(--EXACT(CHALLAN!$B$1:$B$16071&amp;"",A564&amp;""),--EXACT(IFERROR(CHALLAN!$C$1:$C$16071&amp;"",""),B564&amp;""),IFERROR(CHALLAN!$D$1:$D$16071*CHALLAN!$E$1:$E$16071,0))</f>
        <v>0</v>
      </c>
      <c r="D564" s="1419" cm="1">
        <f t="array" ref="D564">SUMPRODUCT(--EXACT(CHALLAN!$B$1:$B$16071&amp;"",A564&amp;""),--EXACT(IFERROR(CHALLAN!$C$1:$C$16071&amp;"",""),B564&amp;""),IFERROR(CHALLAN!$F$1:$F$16071+0,0))</f>
        <v>498</v>
      </c>
    </row>
    <row r="565" spans="1:4" x14ac:dyDescent="0.25">
      <c r="A565" t="s">
        <v>172</v>
      </c>
      <c r="B565" t="s">
        <v>453</v>
      </c>
      <c r="C565" s="1419" cm="1">
        <f t="array" ref="C565">SUMPRODUCT(--EXACT(CHALLAN!$B$1:$B$16071&amp;"",A565&amp;""),--EXACT(IFERROR(CHALLAN!$C$1:$C$16071&amp;"",""),B565&amp;""),IFERROR(CHALLAN!$D$1:$D$16071*CHALLAN!$E$1:$E$16071,0))</f>
        <v>138</v>
      </c>
      <c r="D565" s="1419" cm="1">
        <f t="array" ref="D565">SUMPRODUCT(--EXACT(CHALLAN!$B$1:$B$16071&amp;"",A565&amp;""),--EXACT(IFERROR(CHALLAN!$C$1:$C$16071&amp;"",""),B565&amp;""),IFERROR(CHALLAN!$F$1:$F$16071+0,0))</f>
        <v>30</v>
      </c>
    </row>
    <row r="566" spans="1:4" x14ac:dyDescent="0.25">
      <c r="A566" t="s">
        <v>172</v>
      </c>
      <c r="B566" t="s">
        <v>501</v>
      </c>
      <c r="C566" s="1419" cm="1">
        <f t="array" ref="C566">SUMPRODUCT(--EXACT(CHALLAN!$B$1:$B$16071&amp;"",A566&amp;""),--EXACT(IFERROR(CHALLAN!$C$1:$C$16071&amp;"",""),B566&amp;""),IFERROR(CHALLAN!$D$1:$D$16071*CHALLAN!$E$1:$E$16071,0))</f>
        <v>1750</v>
      </c>
      <c r="D566" s="1419" cm="1">
        <f t="array" ref="D566">SUMPRODUCT(--EXACT(CHALLAN!$B$1:$B$16071&amp;"",A566&amp;""),--EXACT(IFERROR(CHALLAN!$C$1:$C$16071&amp;"",""),B566&amp;""),IFERROR(CHALLAN!$F$1:$F$16071+0,0))</f>
        <v>1750</v>
      </c>
    </row>
    <row r="567" spans="1:4" x14ac:dyDescent="0.25">
      <c r="A567" t="s">
        <v>172</v>
      </c>
      <c r="B567" t="s">
        <v>394</v>
      </c>
      <c r="C567" s="1419" cm="1">
        <f t="array" ref="C567">SUMPRODUCT(--EXACT(CHALLAN!$B$1:$B$16071&amp;"",A567&amp;""),--EXACT(IFERROR(CHALLAN!$C$1:$C$16071&amp;"",""),B567&amp;""),IFERROR(CHALLAN!$D$1:$D$16071*CHALLAN!$E$1:$E$16071,0))</f>
        <v>975</v>
      </c>
      <c r="D567" s="1419" cm="1">
        <f t="array" ref="D567">SUMPRODUCT(--EXACT(CHALLAN!$B$1:$B$16071&amp;"",A567&amp;""),--EXACT(IFERROR(CHALLAN!$C$1:$C$16071&amp;"",""),B567&amp;""),IFERROR(CHALLAN!$F$1:$F$16071+0,0))</f>
        <v>575</v>
      </c>
    </row>
    <row r="568" spans="1:4" x14ac:dyDescent="0.25">
      <c r="A568" t="s">
        <v>172</v>
      </c>
      <c r="B568" t="s">
        <v>408</v>
      </c>
      <c r="C568" s="1419" cm="1">
        <f t="array" ref="C568">SUMPRODUCT(--EXACT(CHALLAN!$B$1:$B$16071&amp;"",A568&amp;""),--EXACT(IFERROR(CHALLAN!$C$1:$C$16071&amp;"",""),B568&amp;""),IFERROR(CHALLAN!$D$1:$D$16071*CHALLAN!$E$1:$E$16071,0))</f>
        <v>445</v>
      </c>
      <c r="D568" s="1419" cm="1">
        <f t="array" ref="D568">SUMPRODUCT(--EXACT(CHALLAN!$B$1:$B$16071&amp;"",A568&amp;""),--EXACT(IFERROR(CHALLAN!$C$1:$C$16071&amp;"",""),B568&amp;""),IFERROR(CHALLAN!$F$1:$F$16071+0,0))</f>
        <v>340</v>
      </c>
    </row>
    <row r="569" spans="1:4" x14ac:dyDescent="0.25">
      <c r="A569" t="s">
        <v>172</v>
      </c>
      <c r="B569" t="s">
        <v>536</v>
      </c>
      <c r="C569" s="1419" cm="1">
        <f t="array" ref="C569">SUMPRODUCT(--EXACT(CHALLAN!$B$1:$B$16071&amp;"",A569&amp;""),--EXACT(IFERROR(CHALLAN!$C$1:$C$16071&amp;"",""),B569&amp;""),IFERROR(CHALLAN!$D$1:$D$16071*CHALLAN!$E$1:$E$16071,0))</f>
        <v>50</v>
      </c>
      <c r="D569" s="1419" cm="1">
        <f t="array" ref="D569">SUMPRODUCT(--EXACT(CHALLAN!$B$1:$B$16071&amp;"",A569&amp;""),--EXACT(IFERROR(CHALLAN!$C$1:$C$16071&amp;"",""),B569&amp;""),IFERROR(CHALLAN!$F$1:$F$16071+0,0))</f>
        <v>50</v>
      </c>
    </row>
    <row r="570" spans="1:4" x14ac:dyDescent="0.25">
      <c r="A570" t="s">
        <v>1165</v>
      </c>
      <c r="C570" s="1419" cm="1">
        <f t="array" ref="C570">SUMPRODUCT(--EXACT(CHALLAN!$B$1:$B$16071&amp;"",A570&amp;""),--EXACT(IFERROR(CHALLAN!$C$1:$C$16071&amp;"",""),B570&amp;""),IFERROR(CHALLAN!$D$1:$D$16071*CHALLAN!$E$1:$E$16071,0))</f>
        <v>536</v>
      </c>
      <c r="D570" s="1419" cm="1">
        <f t="array" ref="D570">SUMPRODUCT(--EXACT(CHALLAN!$B$1:$B$16071&amp;"",A570&amp;""),--EXACT(IFERROR(CHALLAN!$C$1:$C$16071&amp;"",""),B570&amp;""),IFERROR(CHALLAN!$F$1:$F$16071+0,0))</f>
        <v>0</v>
      </c>
    </row>
    <row r="571" spans="1:4" x14ac:dyDescent="0.25">
      <c r="A571" t="s">
        <v>1165</v>
      </c>
      <c r="B571" t="s">
        <v>394</v>
      </c>
      <c r="C571" s="1419" cm="1">
        <f t="array" ref="C571">SUMPRODUCT(--EXACT(CHALLAN!$B$1:$B$16071&amp;"",A571&amp;""),--EXACT(IFERROR(CHALLAN!$C$1:$C$16071&amp;"",""),B571&amp;""),IFERROR(CHALLAN!$D$1:$D$16071*CHALLAN!$E$1:$E$16071,0))</f>
        <v>25</v>
      </c>
      <c r="D571" s="1419" cm="1">
        <f t="array" ref="D571">SUMPRODUCT(--EXACT(CHALLAN!$B$1:$B$16071&amp;"",A571&amp;""),--EXACT(IFERROR(CHALLAN!$C$1:$C$16071&amp;"",""),B571&amp;""),IFERROR(CHALLAN!$F$1:$F$16071+0,0))</f>
        <v>25</v>
      </c>
    </row>
    <row r="572" spans="1:4" x14ac:dyDescent="0.25">
      <c r="A572" t="s">
        <v>997</v>
      </c>
      <c r="C572" s="1419" cm="1">
        <f t="array" ref="C572">SUMPRODUCT(--EXACT(CHALLAN!$B$1:$B$16071&amp;"",A572&amp;""),--EXACT(IFERROR(CHALLAN!$C$1:$C$16071&amp;"",""),B572&amp;""),IFERROR(CHALLAN!$D$1:$D$16071*CHALLAN!$E$1:$E$16071,0))</f>
        <v>200</v>
      </c>
      <c r="D572" s="1419" cm="1">
        <f t="array" ref="D572">SUMPRODUCT(--EXACT(CHALLAN!$B$1:$B$16071&amp;"",A572&amp;""),--EXACT(IFERROR(CHALLAN!$C$1:$C$16071&amp;"",""),B572&amp;""),IFERROR(CHALLAN!$F$1:$F$16071+0,0))</f>
        <v>190</v>
      </c>
    </row>
    <row r="573" spans="1:4" x14ac:dyDescent="0.25">
      <c r="A573" t="s">
        <v>1480</v>
      </c>
      <c r="B573" t="s">
        <v>1090</v>
      </c>
      <c r="C573" s="1419" cm="1">
        <f t="array" ref="C573">SUMPRODUCT(--EXACT(CHALLAN!$B$1:$B$16071&amp;"",A573&amp;""),--EXACT(IFERROR(CHALLAN!$C$1:$C$16071&amp;"",""),B573&amp;""),IFERROR(CHALLAN!$D$1:$D$16071*CHALLAN!$E$1:$E$16071,0))</f>
        <v>100</v>
      </c>
      <c r="D573" s="1419" cm="1">
        <f t="array" ref="D573">SUMPRODUCT(--EXACT(CHALLAN!$B$1:$B$16071&amp;"",A573&amp;""),--EXACT(IFERROR(CHALLAN!$C$1:$C$16071&amp;"",""),B573&amp;""),IFERROR(CHALLAN!$F$1:$F$16071+0,0))</f>
        <v>100</v>
      </c>
    </row>
    <row r="574" spans="1:4" x14ac:dyDescent="0.25">
      <c r="A574" t="s">
        <v>330</v>
      </c>
      <c r="B574" t="s">
        <v>518</v>
      </c>
      <c r="C574" s="1419" cm="1">
        <f t="array" ref="C574">SUMPRODUCT(--EXACT(CHALLAN!$B$1:$B$16071&amp;"",A574&amp;""),--EXACT(IFERROR(CHALLAN!$C$1:$C$16071&amp;"",""),B574&amp;""),IFERROR(CHALLAN!$D$1:$D$16071*CHALLAN!$E$1:$E$16071,0))</f>
        <v>0</v>
      </c>
      <c r="D574" s="1419" cm="1">
        <f t="array" ref="D574">SUMPRODUCT(--EXACT(CHALLAN!$B$1:$B$16071&amp;"",A574&amp;""),--EXACT(IFERROR(CHALLAN!$C$1:$C$16071&amp;"",""),B574&amp;""),IFERROR(CHALLAN!$F$1:$F$16071+0,0))</f>
        <v>100</v>
      </c>
    </row>
    <row r="575" spans="1:4" x14ac:dyDescent="0.25">
      <c r="A575" t="s">
        <v>2093</v>
      </c>
      <c r="B575" t="s">
        <v>1000</v>
      </c>
      <c r="C575" s="1419" cm="1">
        <f t="array" ref="C575">SUMPRODUCT(--EXACT(CHALLAN!$B$1:$B$16071&amp;"",A575&amp;""),--EXACT(IFERROR(CHALLAN!$C$1:$C$16071&amp;"",""),B575&amp;""),IFERROR(CHALLAN!$D$1:$D$16071*CHALLAN!$E$1:$E$16071,0))</f>
        <v>200</v>
      </c>
      <c r="D575" s="1419" cm="1">
        <f t="array" ref="D575">SUMPRODUCT(--EXACT(CHALLAN!$B$1:$B$16071&amp;"",A575&amp;""),--EXACT(IFERROR(CHALLAN!$C$1:$C$16071&amp;"",""),B575&amp;""),IFERROR(CHALLAN!$F$1:$F$16071+0,0))</f>
        <v>200</v>
      </c>
    </row>
    <row r="576" spans="1:4" x14ac:dyDescent="0.25">
      <c r="A576" t="s">
        <v>573</v>
      </c>
      <c r="B576" t="s">
        <v>574</v>
      </c>
      <c r="C576" s="1419" cm="1">
        <f t="array" ref="C576">SUMPRODUCT(--EXACT(CHALLAN!$B$1:$B$16071&amp;"",A576&amp;""),--EXACT(IFERROR(CHALLAN!$C$1:$C$16071&amp;"",""),B576&amp;""),IFERROR(CHALLAN!$D$1:$D$16071*CHALLAN!$E$1:$E$16071,0))</f>
        <v>200</v>
      </c>
      <c r="D576" s="1419" cm="1">
        <f t="array" ref="D576">SUMPRODUCT(--EXACT(CHALLAN!$B$1:$B$16071&amp;"",A576&amp;""),--EXACT(IFERROR(CHALLAN!$C$1:$C$16071&amp;"",""),B576&amp;""),IFERROR(CHALLAN!$F$1:$F$16071+0,0))</f>
        <v>200</v>
      </c>
    </row>
    <row r="577" spans="1:4" x14ac:dyDescent="0.25">
      <c r="A577" t="s">
        <v>573</v>
      </c>
      <c r="B577" t="s">
        <v>451</v>
      </c>
      <c r="C577" s="1419" cm="1">
        <f t="array" ref="C577">SUMPRODUCT(--EXACT(CHALLAN!$B$1:$B$16071&amp;"",A577&amp;""),--EXACT(IFERROR(CHALLAN!$C$1:$C$16071&amp;"",""),B577&amp;""),IFERROR(CHALLAN!$D$1:$D$16071*CHALLAN!$E$1:$E$16071,0))</f>
        <v>174</v>
      </c>
      <c r="D577" s="1419" cm="1">
        <f t="array" ref="D577">SUMPRODUCT(--EXACT(CHALLAN!$B$1:$B$16071&amp;"",A577&amp;""),--EXACT(IFERROR(CHALLAN!$C$1:$C$16071&amp;"",""),B577&amp;""),IFERROR(CHALLAN!$F$1:$F$16071+0,0))</f>
        <v>167.1</v>
      </c>
    </row>
    <row r="578" spans="1:4" x14ac:dyDescent="0.25">
      <c r="A578" t="s">
        <v>573</v>
      </c>
      <c r="B578" t="s">
        <v>396</v>
      </c>
      <c r="C578" s="1419" cm="1">
        <f t="array" ref="C578">SUMPRODUCT(--EXACT(CHALLAN!$B$1:$B$16071&amp;"",A578&amp;""),--EXACT(IFERROR(CHALLAN!$C$1:$C$16071&amp;"",""),B578&amp;""),IFERROR(CHALLAN!$D$1:$D$16071*CHALLAN!$E$1:$E$16071,0))</f>
        <v>450</v>
      </c>
      <c r="D578" s="1419" cm="1">
        <f t="array" ref="D578">SUMPRODUCT(--EXACT(CHALLAN!$B$1:$B$16071&amp;"",A578&amp;""),--EXACT(IFERROR(CHALLAN!$C$1:$C$16071&amp;"",""),B578&amp;""),IFERROR(CHALLAN!$F$1:$F$16071+0,0))</f>
        <v>245</v>
      </c>
    </row>
    <row r="579" spans="1:4" x14ac:dyDescent="0.25">
      <c r="A579" t="s">
        <v>2023</v>
      </c>
      <c r="B579" t="s">
        <v>396</v>
      </c>
      <c r="C579" s="1419" cm="1">
        <f t="array" ref="C579">SUMPRODUCT(--EXACT(CHALLAN!$B$1:$B$16071&amp;"",A579&amp;""),--EXACT(IFERROR(CHALLAN!$C$1:$C$16071&amp;"",""),B579&amp;""),IFERROR(CHALLAN!$D$1:$D$16071*CHALLAN!$E$1:$E$16071,0))</f>
        <v>25</v>
      </c>
      <c r="D579" s="1419" cm="1">
        <f t="array" ref="D579">SUMPRODUCT(--EXACT(CHALLAN!$B$1:$B$16071&amp;"",A579&amp;""),--EXACT(IFERROR(CHALLAN!$C$1:$C$16071&amp;"",""),B579&amp;""),IFERROR(CHALLAN!$F$1:$F$16071+0,0))</f>
        <v>25</v>
      </c>
    </row>
    <row r="580" spans="1:4" x14ac:dyDescent="0.25">
      <c r="A580" t="s">
        <v>175</v>
      </c>
      <c r="C580" s="1419" cm="1">
        <f t="array" ref="C580">SUMPRODUCT(--EXACT(CHALLAN!$B$1:$B$16071&amp;"",A580&amp;""),--EXACT(IFERROR(CHALLAN!$C$1:$C$16071&amp;"",""),B580&amp;""),IFERROR(CHALLAN!$D$1:$D$16071*CHALLAN!$E$1:$E$16071,0))</f>
        <v>90</v>
      </c>
      <c r="D580" s="1419" cm="1">
        <f t="array" ref="D580">SUMPRODUCT(--EXACT(CHALLAN!$B$1:$B$16071&amp;"",A580&amp;""),--EXACT(IFERROR(CHALLAN!$C$1:$C$16071&amp;"",""),B580&amp;""),IFERROR(CHALLAN!$F$1:$F$16071+0,0))</f>
        <v>90</v>
      </c>
    </row>
    <row r="581" spans="1:4" x14ac:dyDescent="0.25">
      <c r="A581" t="s">
        <v>175</v>
      </c>
      <c r="B581" t="s">
        <v>452</v>
      </c>
      <c r="C581" s="1419" cm="1">
        <f t="array" ref="C581">SUMPRODUCT(--EXACT(CHALLAN!$B$1:$B$16071&amp;"",A581&amp;""),--EXACT(IFERROR(CHALLAN!$C$1:$C$16071&amp;"",""),B581&amp;""),IFERROR(CHALLAN!$D$1:$D$16071*CHALLAN!$E$1:$E$16071,0))</f>
        <v>104</v>
      </c>
      <c r="D581" s="1419" cm="1">
        <f t="array" ref="D581">SUMPRODUCT(--EXACT(CHALLAN!$B$1:$B$16071&amp;"",A581&amp;""),--EXACT(IFERROR(CHALLAN!$C$1:$C$16071&amp;"",""),B581&amp;""),IFERROR(CHALLAN!$F$1:$F$16071+0,0))</f>
        <v>104</v>
      </c>
    </row>
    <row r="582" spans="1:4" x14ac:dyDescent="0.25">
      <c r="A582" t="s">
        <v>175</v>
      </c>
      <c r="B582" t="s">
        <v>438</v>
      </c>
      <c r="C582" s="1419" cm="1">
        <f t="array" ref="C582">SUMPRODUCT(--EXACT(CHALLAN!$B$1:$B$16071&amp;"",A582&amp;""),--EXACT(IFERROR(CHALLAN!$C$1:$C$16071&amp;"",""),B582&amp;""),IFERROR(CHALLAN!$D$1:$D$16071*CHALLAN!$E$1:$E$16071,0))</f>
        <v>8</v>
      </c>
      <c r="D582" s="1419" cm="1">
        <f t="array" ref="D582">SUMPRODUCT(--EXACT(CHALLAN!$B$1:$B$16071&amp;"",A582&amp;""),--EXACT(IFERROR(CHALLAN!$C$1:$C$16071&amp;"",""),B582&amp;""),IFERROR(CHALLAN!$F$1:$F$16071+0,0))</f>
        <v>8</v>
      </c>
    </row>
    <row r="583" spans="1:4" x14ac:dyDescent="0.25">
      <c r="A583" t="s">
        <v>175</v>
      </c>
      <c r="B583" t="s">
        <v>397</v>
      </c>
      <c r="C583" s="1419" cm="1">
        <f t="array" ref="C583">SUMPRODUCT(--EXACT(CHALLAN!$B$1:$B$16071&amp;"",A583&amp;""),--EXACT(IFERROR(CHALLAN!$C$1:$C$16071&amp;"",""),B583&amp;""),IFERROR(CHALLAN!$D$1:$D$16071*CHALLAN!$E$1:$E$16071,0))</f>
        <v>275</v>
      </c>
      <c r="D583" s="1419" cm="1">
        <f t="array" ref="D583">SUMPRODUCT(--EXACT(CHALLAN!$B$1:$B$16071&amp;"",A583&amp;""),--EXACT(IFERROR(CHALLAN!$C$1:$C$16071&amp;"",""),B583&amp;""),IFERROR(CHALLAN!$F$1:$F$16071+0,0))</f>
        <v>185</v>
      </c>
    </row>
    <row r="584" spans="1:4" x14ac:dyDescent="0.25">
      <c r="A584" t="s">
        <v>175</v>
      </c>
      <c r="B584" t="s">
        <v>1223</v>
      </c>
      <c r="C584" s="1419" cm="1">
        <f t="array" ref="C584">SUMPRODUCT(--EXACT(CHALLAN!$B$1:$B$16071&amp;"",A584&amp;""),--EXACT(IFERROR(CHALLAN!$C$1:$C$16071&amp;"",""),B584&amp;""),IFERROR(CHALLAN!$D$1:$D$16071*CHALLAN!$E$1:$E$16071,0))</f>
        <v>24</v>
      </c>
      <c r="D584" s="1419" cm="1">
        <f t="array" ref="D584">SUMPRODUCT(--EXACT(CHALLAN!$B$1:$B$16071&amp;"",A584&amp;""),--EXACT(IFERROR(CHALLAN!$C$1:$C$16071&amp;"",""),B584&amp;""),IFERROR(CHALLAN!$F$1:$F$16071+0,0))</f>
        <v>0</v>
      </c>
    </row>
    <row r="585" spans="1:4" x14ac:dyDescent="0.25">
      <c r="A585" t="s">
        <v>2087</v>
      </c>
      <c r="B585" t="s">
        <v>452</v>
      </c>
      <c r="C585" s="1419" cm="1">
        <f t="array" ref="C585">SUMPRODUCT(--EXACT(CHALLAN!$B$1:$B$16071&amp;"",A585&amp;""),--EXACT(IFERROR(CHALLAN!$C$1:$C$16071&amp;"",""),B585&amp;""),IFERROR(CHALLAN!$D$1:$D$16071*CHALLAN!$E$1:$E$16071,0))</f>
        <v>24</v>
      </c>
      <c r="D585" s="1419" cm="1">
        <f t="array" ref="D585">SUMPRODUCT(--EXACT(CHALLAN!$B$1:$B$16071&amp;"",A585&amp;""),--EXACT(IFERROR(CHALLAN!$C$1:$C$16071&amp;"",""),B585&amp;""),IFERROR(CHALLAN!$F$1:$F$16071+0,0))</f>
        <v>24</v>
      </c>
    </row>
    <row r="586" spans="1:4" x14ac:dyDescent="0.25">
      <c r="A586" t="s">
        <v>2087</v>
      </c>
      <c r="B586" t="s">
        <v>397</v>
      </c>
      <c r="C586" s="1419" cm="1">
        <f t="array" ref="C586">SUMPRODUCT(--EXACT(CHALLAN!$B$1:$B$16071&amp;"",A586&amp;""),--EXACT(IFERROR(CHALLAN!$C$1:$C$16071&amp;"",""),B586&amp;""),IFERROR(CHALLAN!$D$1:$D$16071*CHALLAN!$E$1:$E$16071,0))</f>
        <v>25</v>
      </c>
      <c r="D586" s="1419" cm="1">
        <f t="array" ref="D586">SUMPRODUCT(--EXACT(CHALLAN!$B$1:$B$16071&amp;"",A586&amp;""),--EXACT(IFERROR(CHALLAN!$C$1:$C$16071&amp;"",""),B586&amp;""),IFERROR(CHALLAN!$F$1:$F$16071+0,0))</f>
        <v>25</v>
      </c>
    </row>
    <row r="587" spans="1:4" x14ac:dyDescent="0.25">
      <c r="A587" t="s">
        <v>2130</v>
      </c>
      <c r="B587" t="s">
        <v>452</v>
      </c>
      <c r="C587" s="1419" cm="1">
        <f t="array" ref="C587">SUMPRODUCT(--EXACT(CHALLAN!$B$1:$B$16071&amp;"",A587&amp;""),--EXACT(IFERROR(CHALLAN!$C$1:$C$16071&amp;"",""),B587&amp;""),IFERROR(CHALLAN!$D$1:$D$16071*CHALLAN!$E$1:$E$16071,0))</f>
        <v>6</v>
      </c>
      <c r="D587" s="1419" cm="1">
        <f t="array" ref="D587">SUMPRODUCT(--EXACT(CHALLAN!$B$1:$B$16071&amp;"",A587&amp;""),--EXACT(IFERROR(CHALLAN!$C$1:$C$16071&amp;"",""),B587&amp;""),IFERROR(CHALLAN!$F$1:$F$16071+0,0))</f>
        <v>6</v>
      </c>
    </row>
    <row r="588" spans="1:4" x14ac:dyDescent="0.25">
      <c r="A588" t="s">
        <v>2130</v>
      </c>
      <c r="B588" t="s">
        <v>1223</v>
      </c>
      <c r="C588" s="1419" cm="1">
        <f t="array" ref="C588">SUMPRODUCT(--EXACT(CHALLAN!$B$1:$B$16071&amp;"",A588&amp;""),--EXACT(IFERROR(CHALLAN!$C$1:$C$16071&amp;"",""),B588&amp;""),IFERROR(CHALLAN!$D$1:$D$16071*CHALLAN!$E$1:$E$16071,0))</f>
        <v>33</v>
      </c>
      <c r="D588" s="1419" cm="1">
        <f t="array" ref="D588">SUMPRODUCT(--EXACT(CHALLAN!$B$1:$B$16071&amp;"",A588&amp;""),--EXACT(IFERROR(CHALLAN!$C$1:$C$16071&amp;"",""),B588&amp;""),IFERROR(CHALLAN!$F$1:$F$16071+0,0))</f>
        <v>0</v>
      </c>
    </row>
    <row r="589" spans="1:4" x14ac:dyDescent="0.25">
      <c r="A589" t="s">
        <v>2090</v>
      </c>
      <c r="B589" t="s">
        <v>472</v>
      </c>
      <c r="C589" s="1419" cm="1">
        <f t="array" ref="C589">SUMPRODUCT(--EXACT(CHALLAN!$B$1:$B$16071&amp;"",A589&amp;""),--EXACT(IFERROR(CHALLAN!$C$1:$C$16071&amp;"",""),B589&amp;""),IFERROR(CHALLAN!$D$1:$D$16071*CHALLAN!$E$1:$E$16071,0))</f>
        <v>0</v>
      </c>
      <c r="D589" s="1419" cm="1">
        <f t="array" ref="D589">SUMPRODUCT(--EXACT(CHALLAN!$B$1:$B$16071&amp;"",A589&amp;""),--EXACT(IFERROR(CHALLAN!$C$1:$C$16071&amp;"",""),B589&amp;""),IFERROR(CHALLAN!$F$1:$F$16071+0,0))</f>
        <v>500</v>
      </c>
    </row>
    <row r="590" spans="1:4" x14ac:dyDescent="0.25">
      <c r="A590" t="s">
        <v>576</v>
      </c>
      <c r="B590" t="s">
        <v>503</v>
      </c>
      <c r="C590" s="1419" cm="1">
        <f t="array" ref="C590">SUMPRODUCT(--EXACT(CHALLAN!$B$1:$B$16071&amp;"",A590&amp;""),--EXACT(IFERROR(CHALLAN!$C$1:$C$16071&amp;"",""),B590&amp;""),IFERROR(CHALLAN!$D$1:$D$16071*CHALLAN!$E$1:$E$16071,0))</f>
        <v>25</v>
      </c>
      <c r="D590" s="1419" cm="1">
        <f t="array" ref="D590">SUMPRODUCT(--EXACT(CHALLAN!$B$1:$B$16071&amp;"",A590&amp;""),--EXACT(IFERROR(CHALLAN!$C$1:$C$16071&amp;"",""),B590&amp;""),IFERROR(CHALLAN!$F$1:$F$16071+0,0))</f>
        <v>25</v>
      </c>
    </row>
    <row r="591" spans="1:4" x14ac:dyDescent="0.25">
      <c r="A591" t="s">
        <v>1056</v>
      </c>
      <c r="B591">
        <v>404</v>
      </c>
      <c r="C591" s="1419" cm="1">
        <f t="array" ref="C591">SUMPRODUCT(--EXACT(CHALLAN!$B$1:$B$16071&amp;"",A591&amp;""),--EXACT(IFERROR(CHALLAN!$C$1:$C$16071&amp;"",""),B591&amp;""),IFERROR(CHALLAN!$D$1:$D$16071*CHALLAN!$E$1:$E$16071,0))</f>
        <v>100</v>
      </c>
      <c r="D591" s="1419" cm="1">
        <f t="array" ref="D591">SUMPRODUCT(--EXACT(CHALLAN!$B$1:$B$16071&amp;"",A591&amp;""),--EXACT(IFERROR(CHALLAN!$C$1:$C$16071&amp;"",""),B591&amp;""),IFERROR(CHALLAN!$F$1:$F$16071+0,0))</f>
        <v>100</v>
      </c>
    </row>
    <row r="592" spans="1:4" x14ac:dyDescent="0.25">
      <c r="A592" t="s">
        <v>1057</v>
      </c>
      <c r="B592" t="s">
        <v>1887</v>
      </c>
      <c r="C592" s="1419" cm="1">
        <f t="array" ref="C592">SUMPRODUCT(--EXACT(CHALLAN!$B$1:$B$16071&amp;"",A592&amp;""),--EXACT(IFERROR(CHALLAN!$C$1:$C$16071&amp;"",""),B592&amp;""),IFERROR(CHALLAN!$D$1:$D$16071*CHALLAN!$E$1:$E$16071,0))</f>
        <v>585</v>
      </c>
      <c r="D592" s="1419" cm="1">
        <f t="array" ref="D592">SUMPRODUCT(--EXACT(CHALLAN!$B$1:$B$16071&amp;"",A592&amp;""),--EXACT(IFERROR(CHALLAN!$C$1:$C$16071&amp;"",""),B592&amp;""),IFERROR(CHALLAN!$F$1:$F$16071+0,0))</f>
        <v>585</v>
      </c>
    </row>
    <row r="593" spans="1:4" x14ac:dyDescent="0.25">
      <c r="A593" t="s">
        <v>2016</v>
      </c>
      <c r="B593">
        <v>747</v>
      </c>
      <c r="C593" s="1419" cm="1">
        <f t="array" ref="C593">SUMPRODUCT(--EXACT(CHALLAN!$B$1:$B$16071&amp;"",A593&amp;""),--EXACT(IFERROR(CHALLAN!$C$1:$C$16071&amp;"",""),B593&amp;""),IFERROR(CHALLAN!$D$1:$D$16071*CHALLAN!$E$1:$E$16071,0))</f>
        <v>2</v>
      </c>
      <c r="D593" s="1419" cm="1">
        <f t="array" ref="D593">SUMPRODUCT(--EXACT(CHALLAN!$B$1:$B$16071&amp;"",A593&amp;""),--EXACT(IFERROR(CHALLAN!$C$1:$C$16071&amp;"",""),B593&amp;""),IFERROR(CHALLAN!$F$1:$F$16071+0,0))</f>
        <v>2</v>
      </c>
    </row>
    <row r="594" spans="1:4" x14ac:dyDescent="0.25">
      <c r="A594" t="s">
        <v>271</v>
      </c>
      <c r="C594" s="1419" cm="1">
        <f t="array" ref="C594">SUMPRODUCT(--EXACT(CHALLAN!$B$1:$B$16071&amp;"",A594&amp;""),--EXACT(IFERROR(CHALLAN!$C$1:$C$16071&amp;"",""),B594&amp;""),IFERROR(CHALLAN!$D$1:$D$16071*CHALLAN!$E$1:$E$16071,0))</f>
        <v>316</v>
      </c>
      <c r="D594" s="1419" cm="1">
        <f t="array" ref="D594">SUMPRODUCT(--EXACT(CHALLAN!$B$1:$B$16071&amp;"",A594&amp;""),--EXACT(IFERROR(CHALLAN!$C$1:$C$16071&amp;"",""),B594&amp;""),IFERROR(CHALLAN!$F$1:$F$16071+0,0))</f>
        <v>180</v>
      </c>
    </row>
    <row r="595" spans="1:4" x14ac:dyDescent="0.25">
      <c r="A595" t="s">
        <v>271</v>
      </c>
      <c r="B595" t="s">
        <v>454</v>
      </c>
      <c r="C595" s="1419" cm="1">
        <f t="array" ref="C595">SUMPRODUCT(--EXACT(CHALLAN!$B$1:$B$16071&amp;"",A595&amp;""),--EXACT(IFERROR(CHALLAN!$C$1:$C$16071&amp;"",""),B595&amp;""),IFERROR(CHALLAN!$D$1:$D$16071*CHALLAN!$E$1:$E$16071,0))</f>
        <v>36</v>
      </c>
      <c r="D595" s="1419" cm="1">
        <f t="array" ref="D595">SUMPRODUCT(--EXACT(CHALLAN!$B$1:$B$16071&amp;"",A595&amp;""),--EXACT(IFERROR(CHALLAN!$C$1:$C$16071&amp;"",""),B595&amp;""),IFERROR(CHALLAN!$F$1:$F$16071+0,0))</f>
        <v>36</v>
      </c>
    </row>
    <row r="596" spans="1:4" x14ac:dyDescent="0.25">
      <c r="A596" t="s">
        <v>1281</v>
      </c>
      <c r="C596" s="1419" cm="1">
        <f t="array" ref="C596">SUMPRODUCT(--EXACT(CHALLAN!$B$1:$B$16071&amp;"",A596&amp;""),--EXACT(IFERROR(CHALLAN!$C$1:$C$16071&amp;"",""),B596&amp;""),IFERROR(CHALLAN!$D$1:$D$16071*CHALLAN!$E$1:$E$16071,0))</f>
        <v>54</v>
      </c>
      <c r="D596" s="1419" cm="1">
        <f t="array" ref="D596">SUMPRODUCT(--EXACT(CHALLAN!$B$1:$B$16071&amp;"",A596&amp;""),--EXACT(IFERROR(CHALLAN!$C$1:$C$16071&amp;"",""),B596&amp;""),IFERROR(CHALLAN!$F$1:$F$16071+0,0))</f>
        <v>54</v>
      </c>
    </row>
    <row r="597" spans="1:4" x14ac:dyDescent="0.25">
      <c r="A597" t="s">
        <v>1281</v>
      </c>
      <c r="B597" t="s">
        <v>454</v>
      </c>
      <c r="C597" s="1419" cm="1">
        <f t="array" ref="C597">SUMPRODUCT(--EXACT(CHALLAN!$B$1:$B$16071&amp;"",A597&amp;""),--EXACT(IFERROR(CHALLAN!$C$1:$C$16071&amp;"",""),B597&amp;""),IFERROR(CHALLAN!$D$1:$D$16071*CHALLAN!$E$1:$E$16071,0))</f>
        <v>24</v>
      </c>
      <c r="D597" s="1419" cm="1">
        <f t="array" ref="D597">SUMPRODUCT(--EXACT(CHALLAN!$B$1:$B$16071&amp;"",A597&amp;""),--EXACT(IFERROR(CHALLAN!$C$1:$C$16071&amp;"",""),B597&amp;""),IFERROR(CHALLAN!$F$1:$F$16071+0,0))</f>
        <v>24</v>
      </c>
    </row>
    <row r="598" spans="1:4" x14ac:dyDescent="0.25">
      <c r="A598" t="s">
        <v>2353</v>
      </c>
      <c r="B598" t="s">
        <v>454</v>
      </c>
      <c r="C598" s="1419" cm="1">
        <f t="array" ref="C598">SUMPRODUCT(--EXACT(CHALLAN!$B$1:$B$16071&amp;"",A598&amp;""),--EXACT(IFERROR(CHALLAN!$C$1:$C$16071&amp;"",""),B598&amp;""),IFERROR(CHALLAN!$D$1:$D$16071*CHALLAN!$E$1:$E$16071,0))</f>
        <v>24</v>
      </c>
      <c r="D598" s="1419" cm="1">
        <f t="array" ref="D598">SUMPRODUCT(--EXACT(CHALLAN!$B$1:$B$16071&amp;"",A598&amp;""),--EXACT(IFERROR(CHALLAN!$C$1:$C$16071&amp;"",""),B598&amp;""),IFERROR(CHALLAN!$F$1:$F$16071+0,0))</f>
        <v>0</v>
      </c>
    </row>
    <row r="599" spans="1:4" x14ac:dyDescent="0.25">
      <c r="A599" t="s">
        <v>176</v>
      </c>
      <c r="C599" s="1419" cm="1">
        <f t="array" ref="C599">SUMPRODUCT(--EXACT(CHALLAN!$B$1:$B$16071&amp;"",A599&amp;""),--EXACT(IFERROR(CHALLAN!$C$1:$C$16071&amp;"",""),B599&amp;""),IFERROR(CHALLAN!$D$1:$D$16071*CHALLAN!$E$1:$E$16071,0))</f>
        <v>0</v>
      </c>
      <c r="D599" s="1419" cm="1">
        <f t="array" ref="D599">SUMPRODUCT(--EXACT(CHALLAN!$B$1:$B$16071&amp;"",A599&amp;""),--EXACT(IFERROR(CHALLAN!$C$1:$C$16071&amp;"",""),B599&amp;""),IFERROR(CHALLAN!$F$1:$F$16071+0,0))</f>
        <v>0</v>
      </c>
    </row>
    <row r="600" spans="1:4" x14ac:dyDescent="0.25">
      <c r="A600" t="s">
        <v>176</v>
      </c>
      <c r="B600" t="s">
        <v>478</v>
      </c>
      <c r="C600" s="1419" cm="1">
        <f t="array" ref="C600">SUMPRODUCT(--EXACT(CHALLAN!$B$1:$B$16071&amp;"",A600&amp;""),--EXACT(IFERROR(CHALLAN!$C$1:$C$16071&amp;"",""),B600&amp;""),IFERROR(CHALLAN!$D$1:$D$16071*CHALLAN!$E$1:$E$16071,0))</f>
        <v>25</v>
      </c>
      <c r="D600" s="1419" cm="1">
        <f t="array" ref="D600">SUMPRODUCT(--EXACT(CHALLAN!$B$1:$B$16071&amp;"",A600&amp;""),--EXACT(IFERROR(CHALLAN!$C$1:$C$16071&amp;"",""),B600&amp;""),IFERROR(CHALLAN!$F$1:$F$16071+0,0))</f>
        <v>150</v>
      </c>
    </row>
    <row r="601" spans="1:4" x14ac:dyDescent="0.25">
      <c r="A601" t="s">
        <v>176</v>
      </c>
      <c r="B601" t="s">
        <v>455</v>
      </c>
      <c r="C601" s="1419" cm="1">
        <f t="array" ref="C601">SUMPRODUCT(--EXACT(CHALLAN!$B$1:$B$16071&amp;"",A601&amp;""),--EXACT(IFERROR(CHALLAN!$C$1:$C$16071&amp;"",""),B601&amp;""),IFERROR(CHALLAN!$D$1:$D$16071*CHALLAN!$E$1:$E$16071,0))</f>
        <v>222</v>
      </c>
      <c r="D601" s="1419" cm="1">
        <f t="array" ref="D601">SUMPRODUCT(--EXACT(CHALLAN!$B$1:$B$16071&amp;"",A601&amp;""),--EXACT(IFERROR(CHALLAN!$C$1:$C$16071&amp;"",""),B601&amp;""),IFERROR(CHALLAN!$F$1:$F$16071+0,0))</f>
        <v>183</v>
      </c>
    </row>
    <row r="602" spans="1:4" x14ac:dyDescent="0.25">
      <c r="A602" t="s">
        <v>176</v>
      </c>
      <c r="B602" t="s">
        <v>504</v>
      </c>
      <c r="C602" s="1419" cm="1">
        <f t="array" ref="C602">SUMPRODUCT(--EXACT(CHALLAN!$B$1:$B$16071&amp;"",A602&amp;""),--EXACT(IFERROR(CHALLAN!$C$1:$C$16071&amp;"",""),B602&amp;""),IFERROR(CHALLAN!$D$1:$D$16071*CHALLAN!$E$1:$E$16071,0))</f>
        <v>200</v>
      </c>
      <c r="D602" s="1419" cm="1">
        <f t="array" ref="D602">SUMPRODUCT(--EXACT(CHALLAN!$B$1:$B$16071&amp;"",A602&amp;""),--EXACT(IFERROR(CHALLAN!$C$1:$C$16071&amp;"",""),B602&amp;""),IFERROR(CHALLAN!$F$1:$F$16071+0,0))</f>
        <v>200</v>
      </c>
    </row>
    <row r="603" spans="1:4" x14ac:dyDescent="0.25">
      <c r="A603" t="s">
        <v>176</v>
      </c>
      <c r="B603" t="s">
        <v>398</v>
      </c>
      <c r="C603" s="1419" cm="1">
        <f t="array" ref="C603">SUMPRODUCT(--EXACT(CHALLAN!$B$1:$B$16071&amp;"",A603&amp;""),--EXACT(IFERROR(CHALLAN!$C$1:$C$16071&amp;"",""),B603&amp;""),IFERROR(CHALLAN!$D$1:$D$16071*CHALLAN!$E$1:$E$16071,0))</f>
        <v>44</v>
      </c>
      <c r="D603" s="1419" cm="1">
        <f t="array" ref="D603">SUMPRODUCT(--EXACT(CHALLAN!$B$1:$B$16071&amp;"",A603&amp;""),--EXACT(IFERROR(CHALLAN!$C$1:$C$16071&amp;"",""),B603&amp;""),IFERROR(CHALLAN!$F$1:$F$16071+0,0))</f>
        <v>40</v>
      </c>
    </row>
    <row r="604" spans="1:4" x14ac:dyDescent="0.25">
      <c r="A604" t="s">
        <v>176</v>
      </c>
      <c r="B604" t="s">
        <v>954</v>
      </c>
      <c r="C604" s="1419" cm="1">
        <f t="array" ref="C604">SUMPRODUCT(--EXACT(CHALLAN!$B$1:$B$16071&amp;"",A604&amp;""),--EXACT(IFERROR(CHALLAN!$C$1:$C$16071&amp;"",""),B604&amp;""),IFERROR(CHALLAN!$D$1:$D$16071*CHALLAN!$E$1:$E$16071,0))</f>
        <v>701</v>
      </c>
      <c r="D604" s="1419" cm="1">
        <f t="array" ref="D604">SUMPRODUCT(--EXACT(CHALLAN!$B$1:$B$16071&amp;"",A604&amp;""),--EXACT(IFERROR(CHALLAN!$C$1:$C$16071&amp;"",""),B604&amp;""),IFERROR(CHALLAN!$F$1:$F$16071+0,0))</f>
        <v>457</v>
      </c>
    </row>
    <row r="605" spans="1:4" x14ac:dyDescent="0.25">
      <c r="A605" t="s">
        <v>176</v>
      </c>
      <c r="B605" t="s">
        <v>531</v>
      </c>
      <c r="C605" s="1419" cm="1">
        <f t="array" ref="C605">SUMPRODUCT(--EXACT(CHALLAN!$B$1:$B$16071&amp;"",A605&amp;""),--EXACT(IFERROR(CHALLAN!$C$1:$C$16071&amp;"",""),B605&amp;""),IFERROR(CHALLAN!$D$1:$D$16071*CHALLAN!$E$1:$E$16071,0))</f>
        <v>150</v>
      </c>
      <c r="D605" s="1419" cm="1">
        <f t="array" ref="D605">SUMPRODUCT(--EXACT(CHALLAN!$B$1:$B$16071&amp;"",A605&amp;""),--EXACT(IFERROR(CHALLAN!$C$1:$C$16071&amp;"",""),B605&amp;""),IFERROR(CHALLAN!$F$1:$F$16071+0,0))</f>
        <v>100</v>
      </c>
    </row>
    <row r="606" spans="1:4" x14ac:dyDescent="0.25">
      <c r="A606" t="s">
        <v>2293</v>
      </c>
      <c r="B606">
        <v>1191</v>
      </c>
      <c r="C606" s="1419" cm="1">
        <f t="array" ref="C606">SUMPRODUCT(--EXACT(CHALLAN!$B$1:$B$16071&amp;"",A606&amp;""),--EXACT(IFERROR(CHALLAN!$C$1:$C$16071&amp;"",""),B606&amp;""),IFERROR(CHALLAN!$D$1:$D$16071*CHALLAN!$E$1:$E$16071,0))</f>
        <v>75</v>
      </c>
      <c r="D606" s="1419" cm="1">
        <f t="array" ref="D606">SUMPRODUCT(--EXACT(CHALLAN!$B$1:$B$16071&amp;"",A606&amp;""),--EXACT(IFERROR(CHALLAN!$C$1:$C$16071&amp;"",""),B606&amp;""),IFERROR(CHALLAN!$F$1:$F$16071+0,0))</f>
        <v>0</v>
      </c>
    </row>
    <row r="607" spans="1:4" x14ac:dyDescent="0.25">
      <c r="A607" t="s">
        <v>1336</v>
      </c>
      <c r="B607" t="s">
        <v>478</v>
      </c>
      <c r="C607" s="1419" cm="1">
        <f t="array" ref="C607">SUMPRODUCT(--EXACT(CHALLAN!$B$1:$B$16071&amp;"",A607&amp;""),--EXACT(IFERROR(CHALLAN!$C$1:$C$16071&amp;"",""),B607&amp;""),IFERROR(CHALLAN!$D$1:$D$16071*CHALLAN!$E$1:$E$16071,0))</f>
        <v>0</v>
      </c>
      <c r="D607" s="1419" cm="1">
        <f t="array" ref="D607">SUMPRODUCT(--EXACT(CHALLAN!$B$1:$B$16071&amp;"",A607&amp;""),--EXACT(IFERROR(CHALLAN!$C$1:$C$16071&amp;"",""),B607&amp;""),IFERROR(CHALLAN!$F$1:$F$16071+0,0))</f>
        <v>50</v>
      </c>
    </row>
    <row r="608" spans="1:4" x14ac:dyDescent="0.25">
      <c r="A608" t="s">
        <v>873</v>
      </c>
      <c r="B608" t="s">
        <v>478</v>
      </c>
      <c r="C608" s="1419" cm="1">
        <f t="array" ref="C608">SUMPRODUCT(--EXACT(CHALLAN!$B$1:$B$16071&amp;"",A608&amp;""),--EXACT(IFERROR(CHALLAN!$C$1:$C$16071&amp;"",""),B608&amp;""),IFERROR(CHALLAN!$D$1:$D$16071*CHALLAN!$E$1:$E$16071,0))</f>
        <v>0</v>
      </c>
      <c r="D608" s="1419" cm="1">
        <f t="array" ref="D608">SUMPRODUCT(--EXACT(CHALLAN!$B$1:$B$16071&amp;"",A608&amp;""),--EXACT(IFERROR(CHALLAN!$C$1:$C$16071&amp;"",""),B608&amp;""),IFERROR(CHALLAN!$F$1:$F$16071+0,0))</f>
        <v>100</v>
      </c>
    </row>
    <row r="609" spans="1:4" x14ac:dyDescent="0.25">
      <c r="A609" t="s">
        <v>2169</v>
      </c>
      <c r="B609" t="s">
        <v>478</v>
      </c>
      <c r="C609" s="1419" cm="1">
        <f t="array" ref="C609">SUMPRODUCT(--EXACT(CHALLAN!$B$1:$B$16071&amp;"",A609&amp;""),--EXACT(IFERROR(CHALLAN!$C$1:$C$16071&amp;"",""),B609&amp;""),IFERROR(CHALLAN!$D$1:$D$16071*CHALLAN!$E$1:$E$16071,0))</f>
        <v>25</v>
      </c>
      <c r="D609" s="1419" cm="1">
        <f t="array" ref="D609">SUMPRODUCT(--EXACT(CHALLAN!$B$1:$B$16071&amp;"",A609&amp;""),--EXACT(IFERROR(CHALLAN!$C$1:$C$16071&amp;"",""),B609&amp;""),IFERROR(CHALLAN!$F$1:$F$16071+0,0))</f>
        <v>25</v>
      </c>
    </row>
    <row r="610" spans="1:4" x14ac:dyDescent="0.25">
      <c r="A610" t="s">
        <v>1166</v>
      </c>
      <c r="C610" s="1419" cm="1">
        <f t="array" ref="C610">SUMPRODUCT(--EXACT(CHALLAN!$B$1:$B$16071&amp;"",A610&amp;""),--EXACT(IFERROR(CHALLAN!$C$1:$C$16071&amp;"",""),B610&amp;""),IFERROR(CHALLAN!$D$1:$D$16071*CHALLAN!$E$1:$E$16071,0))</f>
        <v>0</v>
      </c>
      <c r="D610" s="1419" cm="1">
        <f t="array" ref="D610">SUMPRODUCT(--EXACT(CHALLAN!$B$1:$B$16071&amp;"",A610&amp;""),--EXACT(IFERROR(CHALLAN!$C$1:$C$16071&amp;"",""),B610&amp;""),IFERROR(CHALLAN!$F$1:$F$16071+0,0))</f>
        <v>0.66</v>
      </c>
    </row>
    <row r="611" spans="1:4" x14ac:dyDescent="0.25">
      <c r="A611" t="s">
        <v>1166</v>
      </c>
      <c r="B611" t="s">
        <v>87</v>
      </c>
      <c r="C611" s="1419" cm="1">
        <f t="array" ref="C611">SUMPRODUCT(--EXACT(CHALLAN!$B$1:$B$16071&amp;"",A611&amp;""),--EXACT(IFERROR(CHALLAN!$C$1:$C$16071&amp;"",""),B611&amp;""),IFERROR(CHALLAN!$D$1:$D$16071*CHALLAN!$E$1:$E$16071,0))</f>
        <v>15</v>
      </c>
      <c r="D611" s="1419" cm="1">
        <f t="array" ref="D611">SUMPRODUCT(--EXACT(CHALLAN!$B$1:$B$16071&amp;"",A611&amp;""),--EXACT(IFERROR(CHALLAN!$C$1:$C$16071&amp;"",""),B611&amp;""),IFERROR(CHALLAN!$F$1:$F$16071+0,0))</f>
        <v>14.34</v>
      </c>
    </row>
    <row r="612" spans="1:4" x14ac:dyDescent="0.25">
      <c r="A612" t="s">
        <v>1166</v>
      </c>
      <c r="B612" t="s">
        <v>1219</v>
      </c>
      <c r="C612" s="1419" cm="1">
        <f t="array" ref="C612">SUMPRODUCT(--EXACT(CHALLAN!$B$1:$B$16071&amp;"",A612&amp;""),--EXACT(IFERROR(CHALLAN!$C$1:$C$16071&amp;"",""),B612&amp;""),IFERROR(CHALLAN!$D$1:$D$16071*CHALLAN!$E$1:$E$16071,0))</f>
        <v>16</v>
      </c>
      <c r="D612" s="1419" cm="1">
        <f t="array" ref="D612">SUMPRODUCT(--EXACT(CHALLAN!$B$1:$B$16071&amp;"",A612&amp;""),--EXACT(IFERROR(CHALLAN!$C$1:$C$16071&amp;"",""),B612&amp;""),IFERROR(CHALLAN!$F$1:$F$16071+0,0))</f>
        <v>17</v>
      </c>
    </row>
    <row r="613" spans="1:4" x14ac:dyDescent="0.25">
      <c r="A613" s="1424" t="s">
        <v>1949</v>
      </c>
      <c r="B613" t="s">
        <v>89</v>
      </c>
      <c r="C613" s="1419" cm="1">
        <f t="array" ref="C613">SUMPRODUCT(--EXACT(CHALLAN!$B$1:$B$16071&amp;"",A613&amp;""),--EXACT(IFERROR(CHALLAN!$C$1:$C$16071&amp;"",""),B613&amp;""),IFERROR(CHALLAN!$D$1:$D$16071*CHALLAN!$E$1:$E$16071,0))</f>
        <v>55</v>
      </c>
      <c r="D613" s="1419" cm="1">
        <f t="array" ref="D613">SUMPRODUCT(--EXACT(CHALLAN!$B$1:$B$16071&amp;"",A613&amp;""),--EXACT(IFERROR(CHALLAN!$C$1:$C$16071&amp;"",""),B613&amp;""),IFERROR(CHALLAN!$F$1:$F$16071+0,0))</f>
        <v>20</v>
      </c>
    </row>
    <row r="614" spans="1:4" x14ac:dyDescent="0.25">
      <c r="A614" t="s">
        <v>2377</v>
      </c>
      <c r="B614" t="s">
        <v>398</v>
      </c>
      <c r="C614" s="1419" cm="1">
        <f t="array" ref="C614">SUMPRODUCT(--EXACT(CHALLAN!$B$1:$B$16071&amp;"",A614&amp;""),--EXACT(IFERROR(CHALLAN!$C$1:$C$16071&amp;"",""),B614&amp;""),IFERROR(CHALLAN!$D$1:$D$16071*CHALLAN!$E$1:$E$16071,0))</f>
        <v>15</v>
      </c>
      <c r="D614" s="1419" cm="1">
        <f t="array" ref="D614">SUMPRODUCT(--EXACT(CHALLAN!$B$1:$B$16071&amp;"",A614&amp;""),--EXACT(IFERROR(CHALLAN!$C$1:$C$16071&amp;"",""),B614&amp;""),IFERROR(CHALLAN!$F$1:$F$16071+0,0))</f>
        <v>15</v>
      </c>
    </row>
    <row r="615" spans="1:4" x14ac:dyDescent="0.25">
      <c r="A615" t="s">
        <v>2058</v>
      </c>
      <c r="B615" t="s">
        <v>478</v>
      </c>
      <c r="C615" s="1419" cm="1">
        <f t="array" ref="C615">SUMPRODUCT(--EXACT(CHALLAN!$B$1:$B$16071&amp;"",A615&amp;""),--EXACT(IFERROR(CHALLAN!$C$1:$C$16071&amp;"",""),B615&amp;""),IFERROR(CHALLAN!$D$1:$D$16071*CHALLAN!$E$1:$E$16071,0))</f>
        <v>25</v>
      </c>
      <c r="D615" s="1419" cm="1">
        <f t="array" ref="D615">SUMPRODUCT(--EXACT(CHALLAN!$B$1:$B$16071&amp;"",A615&amp;""),--EXACT(IFERROR(CHALLAN!$C$1:$C$16071&amp;"",""),B615&amp;""),IFERROR(CHALLAN!$F$1:$F$16071+0,0))</f>
        <v>25</v>
      </c>
    </row>
    <row r="616" spans="1:4" x14ac:dyDescent="0.25">
      <c r="A616" t="s">
        <v>610</v>
      </c>
      <c r="B616" t="s">
        <v>611</v>
      </c>
      <c r="C616" s="1419" cm="1">
        <f t="array" ref="C616">SUMPRODUCT(--EXACT(CHALLAN!$B$1:$B$16071&amp;"",A616&amp;""),--EXACT(IFERROR(CHALLAN!$C$1:$C$16071&amp;"",""),B616&amp;""),IFERROR(CHALLAN!$D$1:$D$16071*CHALLAN!$E$1:$E$16071,0))</f>
        <v>11</v>
      </c>
      <c r="D616" s="1419" cm="1">
        <f t="array" ref="D616">SUMPRODUCT(--EXACT(CHALLAN!$B$1:$B$16071&amp;"",A616&amp;""),--EXACT(IFERROR(CHALLAN!$C$1:$C$16071&amp;"",""),B616&amp;""),IFERROR(CHALLAN!$F$1:$F$16071+0,0))</f>
        <v>11</v>
      </c>
    </row>
    <row r="617" spans="1:4" x14ac:dyDescent="0.25">
      <c r="A617" t="s">
        <v>610</v>
      </c>
      <c r="B617" t="s">
        <v>458</v>
      </c>
      <c r="C617" s="1419" cm="1">
        <f t="array" ref="C617">SUMPRODUCT(--EXACT(CHALLAN!$B$1:$B$16071&amp;"",A617&amp;""),--EXACT(IFERROR(CHALLAN!$C$1:$C$16071&amp;"",""),B617&amp;""),IFERROR(CHALLAN!$D$1:$D$16071*CHALLAN!$E$1:$E$16071,0))</f>
        <v>12</v>
      </c>
      <c r="D617" s="1419" cm="1">
        <f t="array" ref="D617">SUMPRODUCT(--EXACT(CHALLAN!$B$1:$B$16071&amp;"",A617&amp;""),--EXACT(IFERROR(CHALLAN!$C$1:$C$16071&amp;"",""),B617&amp;""),IFERROR(CHALLAN!$F$1:$F$16071+0,0))</f>
        <v>11</v>
      </c>
    </row>
    <row r="618" spans="1:4" x14ac:dyDescent="0.25">
      <c r="A618" t="s">
        <v>257</v>
      </c>
      <c r="B618" t="s">
        <v>456</v>
      </c>
      <c r="C618" s="1419" cm="1">
        <f t="array" ref="C618">SUMPRODUCT(--EXACT(CHALLAN!$B$1:$B$16071&amp;"",A618&amp;""),--EXACT(IFERROR(CHALLAN!$C$1:$C$16071&amp;"",""),B618&amp;""),IFERROR(CHALLAN!$D$1:$D$16071*CHALLAN!$E$1:$E$16071,0))</f>
        <v>18</v>
      </c>
      <c r="D618" s="1419" cm="1">
        <f t="array" ref="D618">SUMPRODUCT(--EXACT(CHALLAN!$B$1:$B$16071&amp;"",A618&amp;""),--EXACT(IFERROR(CHALLAN!$C$1:$C$16071&amp;"",""),B618&amp;""),IFERROR(CHALLAN!$F$1:$F$16071+0,0))</f>
        <v>18</v>
      </c>
    </row>
    <row r="619" spans="1:4" x14ac:dyDescent="0.25">
      <c r="A619" t="s">
        <v>177</v>
      </c>
      <c r="B619" t="s">
        <v>1982</v>
      </c>
      <c r="C619" s="1419" cm="1">
        <f t="array" ref="C619">SUMPRODUCT(--EXACT(CHALLAN!$B$1:$B$16071&amp;"",A619&amp;""),--EXACT(IFERROR(CHALLAN!$C$1:$C$16071&amp;"",""),B619&amp;""),IFERROR(CHALLAN!$D$1:$D$16071*CHALLAN!$E$1:$E$16071,0))</f>
        <v>24</v>
      </c>
      <c r="D619" s="1419" cm="1">
        <f t="array" ref="D619">SUMPRODUCT(--EXACT(CHALLAN!$B$1:$B$16071&amp;"",A619&amp;""),--EXACT(IFERROR(CHALLAN!$C$1:$C$16071&amp;"",""),B619&amp;""),IFERROR(CHALLAN!$F$1:$F$16071+0,0))</f>
        <v>24</v>
      </c>
    </row>
    <row r="620" spans="1:4" x14ac:dyDescent="0.25">
      <c r="A620" t="s">
        <v>177</v>
      </c>
      <c r="B620" t="s">
        <v>457</v>
      </c>
      <c r="C620" s="1419" cm="1">
        <f t="array" ref="C620">SUMPRODUCT(--EXACT(CHALLAN!$B$1:$B$16071&amp;"",A620&amp;""),--EXACT(IFERROR(CHALLAN!$C$1:$C$16071&amp;"",""),B620&amp;""),IFERROR(CHALLAN!$D$1:$D$16071*CHALLAN!$E$1:$E$16071,0))</f>
        <v>182</v>
      </c>
      <c r="D620" s="1419" cm="1">
        <f t="array" ref="D620">SUMPRODUCT(--EXACT(CHALLAN!$B$1:$B$16071&amp;"",A620&amp;""),--EXACT(IFERROR(CHALLAN!$C$1:$C$16071&amp;"",""),B620&amp;""),IFERROR(CHALLAN!$F$1:$F$16071+0,0))</f>
        <v>126</v>
      </c>
    </row>
    <row r="621" spans="1:4" x14ac:dyDescent="0.25">
      <c r="A621" t="s">
        <v>914</v>
      </c>
      <c r="B621" t="s">
        <v>107</v>
      </c>
      <c r="C621" s="1419" cm="1">
        <f t="array" ref="C621">SUMPRODUCT(--EXACT(CHALLAN!$B$1:$B$16071&amp;"",A621&amp;""),--EXACT(IFERROR(CHALLAN!$C$1:$C$16071&amp;"",""),B621&amp;""),IFERROR(CHALLAN!$D$1:$D$16071*CHALLAN!$E$1:$E$16071,0))</f>
        <v>3600</v>
      </c>
      <c r="D621" s="1419" cm="1">
        <f t="array" ref="D621">SUMPRODUCT(--EXACT(CHALLAN!$B$1:$B$16071&amp;"",A621&amp;""),--EXACT(IFERROR(CHALLAN!$C$1:$C$16071&amp;"",""),B621&amp;""),IFERROR(CHALLAN!$F$1:$F$16071+0,0))</f>
        <v>0</v>
      </c>
    </row>
    <row r="622" spans="1:4" x14ac:dyDescent="0.25">
      <c r="A622" t="s">
        <v>914</v>
      </c>
      <c r="B622" t="s">
        <v>108</v>
      </c>
      <c r="C622" s="1419" cm="1">
        <f t="array" ref="C622">SUMPRODUCT(--EXACT(CHALLAN!$B$1:$B$16071&amp;"",A622&amp;""),--EXACT(IFERROR(CHALLAN!$C$1:$C$16071&amp;"",""),B622&amp;""),IFERROR(CHALLAN!$D$1:$D$16071*CHALLAN!$E$1:$E$16071,0))</f>
        <v>20200</v>
      </c>
      <c r="D622" s="1419" cm="1">
        <f t="array" ref="D622">SUMPRODUCT(--EXACT(CHALLAN!$B$1:$B$16071&amp;"",A622&amp;""),--EXACT(IFERROR(CHALLAN!$C$1:$C$16071&amp;"",""),B622&amp;""),IFERROR(CHALLAN!$F$1:$F$16071+0,0))</f>
        <v>17900</v>
      </c>
    </row>
    <row r="623" spans="1:4" x14ac:dyDescent="0.25">
      <c r="A623" t="s">
        <v>259</v>
      </c>
      <c r="B623" t="s">
        <v>400</v>
      </c>
      <c r="C623" s="1419" cm="1">
        <f t="array" ref="C623">SUMPRODUCT(--EXACT(CHALLAN!$B$1:$B$16071&amp;"",A623&amp;""),--EXACT(IFERROR(CHALLAN!$C$1:$C$16071&amp;"",""),B623&amp;""),IFERROR(CHALLAN!$D$1:$D$16071*CHALLAN!$E$1:$E$16071,0))</f>
        <v>30</v>
      </c>
      <c r="D623" s="1419" cm="1">
        <f t="array" ref="D623">SUMPRODUCT(--EXACT(CHALLAN!$B$1:$B$16071&amp;"",A623&amp;""),--EXACT(IFERROR(CHALLAN!$C$1:$C$16071&amp;"",""),B623&amp;""),IFERROR(CHALLAN!$F$1:$F$16071+0,0))</f>
        <v>0</v>
      </c>
    </row>
    <row r="624" spans="1:4" x14ac:dyDescent="0.25">
      <c r="A624" t="s">
        <v>709</v>
      </c>
      <c r="C624" s="1419" cm="1">
        <f t="array" ref="C624">SUMPRODUCT(--EXACT(CHALLAN!$B$1:$B$16071&amp;"",A624&amp;""),--EXACT(IFERROR(CHALLAN!$C$1:$C$16071&amp;"",""),B624&amp;""),IFERROR(CHALLAN!$D$1:$D$16071*CHALLAN!$E$1:$E$16071,0))</f>
        <v>10000</v>
      </c>
      <c r="D624" s="1419" cm="1">
        <f t="array" ref="D624">SUMPRODUCT(--EXACT(CHALLAN!$B$1:$B$16071&amp;"",A624&amp;""),--EXACT(IFERROR(CHALLAN!$C$1:$C$16071&amp;"",""),B624&amp;""),IFERROR(CHALLAN!$F$1:$F$16071+0,0))</f>
        <v>10000</v>
      </c>
    </row>
    <row r="625" spans="1:4" x14ac:dyDescent="0.25">
      <c r="A625" t="s">
        <v>1052</v>
      </c>
      <c r="C625" s="1419" cm="1">
        <f t="array" ref="C625">SUMPRODUCT(--EXACT(CHALLAN!$B$1:$B$16071&amp;"",A625&amp;""),--EXACT(IFERROR(CHALLAN!$C$1:$C$16071&amp;"",""),B625&amp;""),IFERROR(CHALLAN!$D$1:$D$16071*CHALLAN!$E$1:$E$16071,0))</f>
        <v>111</v>
      </c>
      <c r="D625" s="1419" cm="1">
        <f t="array" ref="D625">SUMPRODUCT(--EXACT(CHALLAN!$B$1:$B$16071&amp;"",A625&amp;""),--EXACT(IFERROR(CHALLAN!$C$1:$C$16071&amp;"",""),B625&amp;""),IFERROR(CHALLAN!$F$1:$F$16071+0,0))</f>
        <v>55</v>
      </c>
    </row>
    <row r="626" spans="1:4" x14ac:dyDescent="0.25">
      <c r="A626" t="s">
        <v>1052</v>
      </c>
      <c r="B626" t="s">
        <v>454</v>
      </c>
      <c r="C626" s="1419" cm="1">
        <f t="array" ref="C626">SUMPRODUCT(--EXACT(CHALLAN!$B$1:$B$16071&amp;"",A626&amp;""),--EXACT(IFERROR(CHALLAN!$C$1:$C$16071&amp;"",""),B626&amp;""),IFERROR(CHALLAN!$D$1:$D$16071*CHALLAN!$E$1:$E$16071,0))</f>
        <v>48</v>
      </c>
      <c r="D626" s="1419" cm="1">
        <f t="array" ref="D626">SUMPRODUCT(--EXACT(CHALLAN!$B$1:$B$16071&amp;"",A626&amp;""),--EXACT(IFERROR(CHALLAN!$C$1:$C$16071&amp;"",""),B626&amp;""),IFERROR(CHALLAN!$F$1:$F$16071+0,0))</f>
        <v>46</v>
      </c>
    </row>
    <row r="627" spans="1:4" x14ac:dyDescent="0.25">
      <c r="A627" t="s">
        <v>1052</v>
      </c>
      <c r="B627" t="s">
        <v>993</v>
      </c>
      <c r="C627" s="1419" cm="1">
        <f t="array" ref="C627">SUMPRODUCT(--EXACT(CHALLAN!$B$1:$B$16071&amp;"",A627&amp;""),--EXACT(IFERROR(CHALLAN!$C$1:$C$16071&amp;"",""),B627&amp;""),IFERROR(CHALLAN!$D$1:$D$16071*CHALLAN!$E$1:$E$16071,0))</f>
        <v>134</v>
      </c>
      <c r="D627" s="1419" cm="1">
        <f t="array" ref="D627">SUMPRODUCT(--EXACT(CHALLAN!$B$1:$B$16071&amp;"",A627&amp;""),--EXACT(IFERROR(CHALLAN!$C$1:$C$16071&amp;"",""),B627&amp;""),IFERROR(CHALLAN!$F$1:$F$16071+0,0))</f>
        <v>134</v>
      </c>
    </row>
    <row r="628" spans="1:4" x14ac:dyDescent="0.25">
      <c r="A628" t="s">
        <v>179</v>
      </c>
      <c r="B628" t="s">
        <v>481</v>
      </c>
      <c r="C628" s="1419" cm="1">
        <f t="array" ref="C628">SUMPRODUCT(--EXACT(CHALLAN!$B$1:$B$16071&amp;"",A628&amp;""),--EXACT(IFERROR(CHALLAN!$C$1:$C$16071&amp;"",""),B628&amp;""),IFERROR(CHALLAN!$D$1:$D$16071*CHALLAN!$E$1:$E$16071,0))</f>
        <v>25</v>
      </c>
      <c r="D628" s="1419" cm="1">
        <f t="array" ref="D628">SUMPRODUCT(--EXACT(CHALLAN!$B$1:$B$16071&amp;"",A628&amp;""),--EXACT(IFERROR(CHALLAN!$C$1:$C$16071&amp;"",""),B628&amp;""),IFERROR(CHALLAN!$F$1:$F$16071+0,0))</f>
        <v>75</v>
      </c>
    </row>
    <row r="629" spans="1:4" x14ac:dyDescent="0.25">
      <c r="A629" t="s">
        <v>179</v>
      </c>
      <c r="B629" t="s">
        <v>459</v>
      </c>
      <c r="C629" s="1419" cm="1">
        <f t="array" ref="C629">SUMPRODUCT(--EXACT(CHALLAN!$B$1:$B$16071&amp;"",A629&amp;""),--EXACT(IFERROR(CHALLAN!$C$1:$C$16071&amp;"",""),B629&amp;""),IFERROR(CHALLAN!$D$1:$D$16071*CHALLAN!$E$1:$E$16071,0))</f>
        <v>30</v>
      </c>
      <c r="D629" s="1419" cm="1">
        <f t="array" ref="D629">SUMPRODUCT(--EXACT(CHALLAN!$B$1:$B$16071&amp;"",A629&amp;""),--EXACT(IFERROR(CHALLAN!$C$1:$C$16071&amp;"",""),B629&amp;""),IFERROR(CHALLAN!$F$1:$F$16071+0,0))</f>
        <v>6</v>
      </c>
    </row>
    <row r="630" spans="1:4" x14ac:dyDescent="0.25">
      <c r="A630" t="s">
        <v>179</v>
      </c>
      <c r="B630" t="s">
        <v>401</v>
      </c>
      <c r="C630" s="1419" cm="1">
        <f t="array" ref="C630">SUMPRODUCT(--EXACT(CHALLAN!$B$1:$B$16071&amp;"",A630&amp;""),--EXACT(IFERROR(CHALLAN!$C$1:$C$16071&amp;"",""),B630&amp;""),IFERROR(CHALLAN!$D$1:$D$16071*CHALLAN!$E$1:$E$16071,0))</f>
        <v>213</v>
      </c>
      <c r="D630" s="1419" cm="1">
        <f t="array" ref="D630">SUMPRODUCT(--EXACT(CHALLAN!$B$1:$B$16071&amp;"",A630&amp;""),--EXACT(IFERROR(CHALLAN!$C$1:$C$16071&amp;"",""),B630&amp;""),IFERROR(CHALLAN!$F$1:$F$16071+0,0))</f>
        <v>197.99999999999997</v>
      </c>
    </row>
    <row r="631" spans="1:4" x14ac:dyDescent="0.25">
      <c r="A631" t="s">
        <v>2237</v>
      </c>
      <c r="B631" t="s">
        <v>401</v>
      </c>
      <c r="C631" s="1419" cm="1">
        <f t="array" ref="C631">SUMPRODUCT(--EXACT(CHALLAN!$B$1:$B$16071&amp;"",A631&amp;""),--EXACT(IFERROR(CHALLAN!$C$1:$C$16071&amp;"",""),B631&amp;""),IFERROR(CHALLAN!$D$1:$D$16071*CHALLAN!$E$1:$E$16071,0))</f>
        <v>75</v>
      </c>
      <c r="D631" s="1419" cm="1">
        <f t="array" ref="D631">SUMPRODUCT(--EXACT(CHALLAN!$B$1:$B$16071&amp;"",A631&amp;""),--EXACT(IFERROR(CHALLAN!$C$1:$C$16071&amp;"",""),B631&amp;""),IFERROR(CHALLAN!$F$1:$F$16071+0,0))</f>
        <v>0</v>
      </c>
    </row>
    <row r="632" spans="1:4" x14ac:dyDescent="0.25">
      <c r="A632" t="s">
        <v>252</v>
      </c>
      <c r="B632" t="s">
        <v>450</v>
      </c>
      <c r="C632" s="1419" cm="1">
        <f t="array" ref="C632">SUMPRODUCT(--EXACT(CHALLAN!$B$1:$B$16071&amp;"",A632&amp;""),--EXACT(IFERROR(CHALLAN!$C$1:$C$16071&amp;"",""),B632&amp;""),IFERROR(CHALLAN!$D$1:$D$16071*CHALLAN!$E$1:$E$16071,0))</f>
        <v>30</v>
      </c>
      <c r="D632" s="1419" cm="1">
        <f t="array" ref="D632">SUMPRODUCT(--EXACT(CHALLAN!$B$1:$B$16071&amp;"",A632&amp;""),--EXACT(IFERROR(CHALLAN!$C$1:$C$16071&amp;"",""),B632&amp;""),IFERROR(CHALLAN!$F$1:$F$16071+0,0))</f>
        <v>24</v>
      </c>
    </row>
    <row r="633" spans="1:4" x14ac:dyDescent="0.25">
      <c r="A633" t="s">
        <v>2133</v>
      </c>
      <c r="B633" t="s">
        <v>453</v>
      </c>
      <c r="C633" s="1419" cm="1">
        <f t="array" ref="C633">SUMPRODUCT(--EXACT(CHALLAN!$B$1:$B$16071&amp;"",A633&amp;""),--EXACT(IFERROR(CHALLAN!$C$1:$C$16071&amp;"",""),B633&amp;""),IFERROR(CHALLAN!$D$1:$D$16071*CHALLAN!$E$1:$E$16071,0))</f>
        <v>48</v>
      </c>
      <c r="D633" s="1419" cm="1">
        <f t="array" ref="D633">SUMPRODUCT(--EXACT(CHALLAN!$B$1:$B$16071&amp;"",A633&amp;""),--EXACT(IFERROR(CHALLAN!$C$1:$C$16071&amp;"",""),B633&amp;""),IFERROR(CHALLAN!$F$1:$F$16071+0,0))</f>
        <v>24</v>
      </c>
    </row>
    <row r="634" spans="1:4" x14ac:dyDescent="0.25">
      <c r="A634" t="s">
        <v>1125</v>
      </c>
      <c r="B634" t="s">
        <v>501</v>
      </c>
      <c r="C634" s="1419" cm="1">
        <f t="array" ref="C634">SUMPRODUCT(--EXACT(CHALLAN!$B$1:$B$16071&amp;"",A634&amp;""),--EXACT(IFERROR(CHALLAN!$C$1:$C$16071&amp;"",""),B634&amp;""),IFERROR(CHALLAN!$D$1:$D$16071*CHALLAN!$E$1:$E$16071,0))</f>
        <v>750</v>
      </c>
      <c r="D634" s="1419" cm="1">
        <f t="array" ref="D634">SUMPRODUCT(--EXACT(CHALLAN!$B$1:$B$16071&amp;"",A634&amp;""),--EXACT(IFERROR(CHALLAN!$C$1:$C$16071&amp;"",""),B634&amp;""),IFERROR(CHALLAN!$F$1:$F$16071+0,0))</f>
        <v>750</v>
      </c>
    </row>
    <row r="635" spans="1:4" x14ac:dyDescent="0.25">
      <c r="A635" t="s">
        <v>1584</v>
      </c>
      <c r="B635" t="s">
        <v>517</v>
      </c>
      <c r="C635" s="1419" cm="1">
        <f t="array" ref="C635">SUMPRODUCT(--EXACT(CHALLAN!$B$1:$B$16071&amp;"",A635&amp;""),--EXACT(IFERROR(CHALLAN!$C$1:$C$16071&amp;"",""),B635&amp;""),IFERROR(CHALLAN!$D$1:$D$16071*CHALLAN!$E$1:$E$16071,0))</f>
        <v>50</v>
      </c>
      <c r="D635" s="1419" cm="1">
        <f t="array" ref="D635">SUMPRODUCT(--EXACT(CHALLAN!$B$1:$B$16071&amp;"",A635&amp;""),--EXACT(IFERROR(CHALLAN!$C$1:$C$16071&amp;"",""),B635&amp;""),IFERROR(CHALLAN!$F$1:$F$16071+0,0))</f>
        <v>50</v>
      </c>
    </row>
    <row r="636" spans="1:4" x14ac:dyDescent="0.25">
      <c r="A636" t="s">
        <v>2181</v>
      </c>
      <c r="B636" t="s">
        <v>396</v>
      </c>
      <c r="C636" s="1419" cm="1">
        <f t="array" ref="C636">SUMPRODUCT(--EXACT(CHALLAN!$B$1:$B$16071&amp;"",A636&amp;""),--EXACT(IFERROR(CHALLAN!$C$1:$C$16071&amp;"",""),B636&amp;""),IFERROR(CHALLAN!$D$1:$D$16071*CHALLAN!$E$1:$E$16071,0))</f>
        <v>75</v>
      </c>
      <c r="D636" s="1419" cm="1">
        <f t="array" ref="D636">SUMPRODUCT(--EXACT(CHALLAN!$B$1:$B$16071&amp;"",A636&amp;""),--EXACT(IFERROR(CHALLAN!$C$1:$C$16071&amp;"",""),B636&amp;""),IFERROR(CHALLAN!$F$1:$F$16071+0,0))</f>
        <v>25</v>
      </c>
    </row>
    <row r="637" spans="1:4" x14ac:dyDescent="0.25">
      <c r="A637" t="s">
        <v>256</v>
      </c>
      <c r="B637" t="s">
        <v>455</v>
      </c>
      <c r="C637" s="1419" cm="1">
        <f t="array" ref="C637">SUMPRODUCT(--EXACT(CHALLAN!$B$1:$B$16071&amp;"",A637&amp;""),--EXACT(IFERROR(CHALLAN!$C$1:$C$16071&amp;"",""),B637&amp;""),IFERROR(CHALLAN!$D$1:$D$16071*CHALLAN!$E$1:$E$16071,0))</f>
        <v>48</v>
      </c>
      <c r="D637" s="1419" cm="1">
        <f t="array" ref="D637">SUMPRODUCT(--EXACT(CHALLAN!$B$1:$B$16071&amp;"",A637&amp;""),--EXACT(IFERROR(CHALLAN!$C$1:$C$16071&amp;"",""),B637&amp;""),IFERROR(CHALLAN!$F$1:$F$16071+0,0))</f>
        <v>0</v>
      </c>
    </row>
    <row r="638" spans="1:4" x14ac:dyDescent="0.25">
      <c r="A638" t="s">
        <v>256</v>
      </c>
      <c r="B638" t="s">
        <v>504</v>
      </c>
      <c r="C638" s="1419" cm="1">
        <f t="array" ref="C638">SUMPRODUCT(--EXACT(CHALLAN!$B$1:$B$16071&amp;"",A638&amp;""),--EXACT(IFERROR(CHALLAN!$C$1:$C$16071&amp;"",""),B638&amp;""),IFERROR(CHALLAN!$D$1:$D$16071*CHALLAN!$E$1:$E$16071,0))</f>
        <v>250</v>
      </c>
      <c r="D638" s="1419" cm="1">
        <f t="array" ref="D638">SUMPRODUCT(--EXACT(CHALLAN!$B$1:$B$16071&amp;"",A638&amp;""),--EXACT(IFERROR(CHALLAN!$C$1:$C$16071&amp;"",""),B638&amp;""),IFERROR(CHALLAN!$F$1:$F$16071+0,0))</f>
        <v>250</v>
      </c>
    </row>
    <row r="639" spans="1:4" x14ac:dyDescent="0.25">
      <c r="A639" t="s">
        <v>256</v>
      </c>
      <c r="B639" t="s">
        <v>954</v>
      </c>
      <c r="C639" s="1419" cm="1">
        <f t="array" ref="C639">SUMPRODUCT(--EXACT(CHALLAN!$B$1:$B$16071&amp;"",A639&amp;""),--EXACT(IFERROR(CHALLAN!$C$1:$C$16071&amp;"",""),B639&amp;""),IFERROR(CHALLAN!$D$1:$D$16071*CHALLAN!$E$1:$E$16071,0))</f>
        <v>24</v>
      </c>
      <c r="D639" s="1419" cm="1">
        <f t="array" ref="D639">SUMPRODUCT(--EXACT(CHALLAN!$B$1:$B$16071&amp;"",A639&amp;""),--EXACT(IFERROR(CHALLAN!$C$1:$C$16071&amp;"",""),B639&amp;""),IFERROR(CHALLAN!$F$1:$F$16071+0,0))</f>
        <v>24</v>
      </c>
    </row>
    <row r="640" spans="1:4" x14ac:dyDescent="0.25">
      <c r="A640" t="s">
        <v>314</v>
      </c>
      <c r="B640" t="s">
        <v>505</v>
      </c>
      <c r="C640" s="1419" cm="1">
        <f t="array" ref="C640">SUMPRODUCT(--EXACT(CHALLAN!$B$1:$B$16071&amp;"",A640&amp;""),--EXACT(IFERROR(CHALLAN!$C$1:$C$16071&amp;"",""),B640&amp;""),IFERROR(CHALLAN!$D$1:$D$16071*CHALLAN!$E$1:$E$16071,0))</f>
        <v>50</v>
      </c>
      <c r="D640" s="1419" cm="1">
        <f t="array" ref="D640">SUMPRODUCT(--EXACT(CHALLAN!$B$1:$B$16071&amp;"",A640&amp;""),--EXACT(IFERROR(CHALLAN!$C$1:$C$16071&amp;"",""),B640&amp;""),IFERROR(CHALLAN!$F$1:$F$16071+0,0))</f>
        <v>50</v>
      </c>
    </row>
    <row r="641" spans="1:4" x14ac:dyDescent="0.25">
      <c r="A641" t="s">
        <v>260</v>
      </c>
      <c r="B641" t="s">
        <v>459</v>
      </c>
      <c r="C641" s="1419" cm="1">
        <f t="array" ref="C641">SUMPRODUCT(--EXACT(CHALLAN!$B$1:$B$16071&amp;"",A641&amp;""),--EXACT(IFERROR(CHALLAN!$C$1:$C$16071&amp;"",""),B641&amp;""),IFERROR(CHALLAN!$D$1:$D$16071*CHALLAN!$E$1:$E$16071,0))</f>
        <v>24</v>
      </c>
      <c r="D641" s="1419" cm="1">
        <f t="array" ref="D641">SUMPRODUCT(--EXACT(CHALLAN!$B$1:$B$16071&amp;"",A641&amp;""),--EXACT(IFERROR(CHALLAN!$C$1:$C$16071&amp;"",""),B641&amp;""),IFERROR(CHALLAN!$F$1:$F$16071+0,0))</f>
        <v>24</v>
      </c>
    </row>
    <row r="642" spans="1:4" x14ac:dyDescent="0.25">
      <c r="A642" t="s">
        <v>1066</v>
      </c>
      <c r="B642" t="s">
        <v>1069</v>
      </c>
      <c r="C642" s="1419" cm="1">
        <f t="array" ref="C642">SUMPRODUCT(--EXACT(CHALLAN!$B$1:$B$16071&amp;"",A642&amp;""),--EXACT(IFERROR(CHALLAN!$C$1:$C$16071&amp;"",""),B642&amp;""),IFERROR(CHALLAN!$D$1:$D$16071*CHALLAN!$E$1:$E$16071,0))</f>
        <v>1</v>
      </c>
      <c r="D642" s="1419" cm="1">
        <f t="array" ref="D642">SUMPRODUCT(--EXACT(CHALLAN!$B$1:$B$16071&amp;"",A642&amp;""),--EXACT(IFERROR(CHALLAN!$C$1:$C$16071&amp;"",""),B642&amp;""),IFERROR(CHALLAN!$F$1:$F$16071+0,0))</f>
        <v>1</v>
      </c>
    </row>
    <row r="643" spans="1:4" x14ac:dyDescent="0.25">
      <c r="A643" t="s">
        <v>1977</v>
      </c>
      <c r="B643" t="s">
        <v>460</v>
      </c>
      <c r="C643" s="1419" cm="1">
        <f t="array" ref="C643">SUMPRODUCT(--EXACT(CHALLAN!$B$1:$B$16071&amp;"",A643&amp;""),--EXACT(IFERROR(CHALLAN!$C$1:$C$16071&amp;"",""),B643&amp;""),IFERROR(CHALLAN!$D$1:$D$16071*CHALLAN!$E$1:$E$16071,0))</f>
        <v>102</v>
      </c>
      <c r="D643" s="1419" cm="1">
        <f t="array" ref="D643">SUMPRODUCT(--EXACT(CHALLAN!$B$1:$B$16071&amp;"",A643&amp;""),--EXACT(IFERROR(CHALLAN!$C$1:$C$16071&amp;"",""),B643&amp;""),IFERROR(CHALLAN!$F$1:$F$16071+0,0))</f>
        <v>0</v>
      </c>
    </row>
    <row r="644" spans="1:4" x14ac:dyDescent="0.25">
      <c r="A644" t="s">
        <v>1977</v>
      </c>
      <c r="B644" t="s">
        <v>403</v>
      </c>
      <c r="C644" s="1419" cm="1">
        <f t="array" ref="C644">SUMPRODUCT(--EXACT(CHALLAN!$B$1:$B$16071&amp;"",A644&amp;""),--EXACT(IFERROR(CHALLAN!$C$1:$C$16071&amp;"",""),B644&amp;""),IFERROR(CHALLAN!$D$1:$D$16071*CHALLAN!$E$1:$E$16071,0))</f>
        <v>100</v>
      </c>
      <c r="D644" s="1419" cm="1">
        <f t="array" ref="D644">SUMPRODUCT(--EXACT(CHALLAN!$B$1:$B$16071&amp;"",A644&amp;""),--EXACT(IFERROR(CHALLAN!$C$1:$C$16071&amp;"",""),B644&amp;""),IFERROR(CHALLAN!$F$1:$F$16071+0,0))</f>
        <v>50</v>
      </c>
    </row>
    <row r="645" spans="1:4" x14ac:dyDescent="0.25">
      <c r="A645" t="s">
        <v>581</v>
      </c>
      <c r="C645" s="1419" cm="1">
        <f t="array" ref="C645">SUMPRODUCT(--EXACT(CHALLAN!$B$1:$B$16071&amp;"",A645&amp;""),--EXACT(IFERROR(CHALLAN!$C$1:$C$16071&amp;"",""),B645&amp;""),IFERROR(CHALLAN!$D$1:$D$16071*CHALLAN!$E$1:$E$16071,0))</f>
        <v>1000</v>
      </c>
      <c r="D645" s="1419" cm="1">
        <f t="array" ref="D645">SUMPRODUCT(--EXACT(CHALLAN!$B$1:$B$16071&amp;"",A645&amp;""),--EXACT(IFERROR(CHALLAN!$C$1:$C$16071&amp;"",""),B645&amp;""),IFERROR(CHALLAN!$F$1:$F$16071+0,0))</f>
        <v>1000</v>
      </c>
    </row>
    <row r="646" spans="1:4" x14ac:dyDescent="0.25">
      <c r="A646" t="s">
        <v>581</v>
      </c>
      <c r="B646" t="s">
        <v>482</v>
      </c>
      <c r="C646" s="1419" cm="1">
        <f t="array" ref="C646">SUMPRODUCT(--EXACT(CHALLAN!$B$1:$B$16071&amp;"",A646&amp;""),--EXACT(IFERROR(CHALLAN!$C$1:$C$16071&amp;"",""),B646&amp;""),IFERROR(CHALLAN!$D$1:$D$16071*CHALLAN!$E$1:$E$16071,0))</f>
        <v>3100</v>
      </c>
      <c r="D646" s="1419" cm="1">
        <f t="array" ref="D646">SUMPRODUCT(--EXACT(CHALLAN!$B$1:$B$16071&amp;"",A646&amp;""),--EXACT(IFERROR(CHALLAN!$C$1:$C$16071&amp;"",""),B646&amp;""),IFERROR(CHALLAN!$F$1:$F$16071+0,0))</f>
        <v>2900</v>
      </c>
    </row>
    <row r="647" spans="1:4" x14ac:dyDescent="0.25">
      <c r="A647" t="s">
        <v>581</v>
      </c>
      <c r="B647" t="s">
        <v>1959</v>
      </c>
      <c r="C647" s="1419" cm="1">
        <f t="array" ref="C647">SUMPRODUCT(--EXACT(CHALLAN!$B$1:$B$16071&amp;"",A647&amp;""),--EXACT(IFERROR(CHALLAN!$C$1:$C$16071&amp;"",""),B647&amp;""),IFERROR(CHALLAN!$D$1:$D$16071*CHALLAN!$E$1:$E$16071,0))</f>
        <v>200</v>
      </c>
      <c r="D647" s="1419" cm="1">
        <f t="array" ref="D647">SUMPRODUCT(--EXACT(CHALLAN!$B$1:$B$16071&amp;"",A647&amp;""),--EXACT(IFERROR(CHALLAN!$C$1:$C$16071&amp;"",""),B647&amp;""),IFERROR(CHALLAN!$F$1:$F$16071+0,0))</f>
        <v>199</v>
      </c>
    </row>
    <row r="648" spans="1:4" x14ac:dyDescent="0.25">
      <c r="A648" t="s">
        <v>2092</v>
      </c>
      <c r="B648" t="s">
        <v>482</v>
      </c>
      <c r="C648" s="1419" cm="1">
        <f t="array" ref="C648">SUMPRODUCT(--EXACT(CHALLAN!$B$1:$B$16071&amp;"",A648&amp;""),--EXACT(IFERROR(CHALLAN!$C$1:$C$16071&amp;"",""),B648&amp;""),IFERROR(CHALLAN!$D$1:$D$16071*CHALLAN!$E$1:$E$16071,0))</f>
        <v>300</v>
      </c>
      <c r="D648" s="1419" cm="1">
        <f t="array" ref="D648">SUMPRODUCT(--EXACT(CHALLAN!$B$1:$B$16071&amp;"",A648&amp;""),--EXACT(IFERROR(CHALLAN!$C$1:$C$16071&amp;"",""),B648&amp;""),IFERROR(CHALLAN!$F$1:$F$16071+0,0))</f>
        <v>300</v>
      </c>
    </row>
    <row r="649" spans="1:4" x14ac:dyDescent="0.25">
      <c r="A649" t="s">
        <v>298</v>
      </c>
      <c r="B649" t="s">
        <v>483</v>
      </c>
      <c r="C649" s="1419" cm="1">
        <f t="array" ref="C649">SUMPRODUCT(--EXACT(CHALLAN!$B$1:$B$16071&amp;"",A649&amp;""),--EXACT(IFERROR(CHALLAN!$C$1:$C$16071&amp;"",""),B649&amp;""),IFERROR(CHALLAN!$D$1:$D$16071*CHALLAN!$E$1:$E$16071,0))</f>
        <v>100</v>
      </c>
      <c r="D649" s="1419" cm="1">
        <f t="array" ref="D649">SUMPRODUCT(--EXACT(CHALLAN!$B$1:$B$16071&amp;"",A649&amp;""),--EXACT(IFERROR(CHALLAN!$C$1:$C$16071&amp;"",""),B649&amp;""),IFERROR(CHALLAN!$F$1:$F$16071+0,0))</f>
        <v>100</v>
      </c>
    </row>
    <row r="650" spans="1:4" x14ac:dyDescent="0.25">
      <c r="A650" t="s">
        <v>580</v>
      </c>
      <c r="B650" t="s">
        <v>521</v>
      </c>
      <c r="C650" s="1419" cm="1">
        <f t="array" ref="C650">SUMPRODUCT(--EXACT(CHALLAN!$B$1:$B$16071&amp;"",A650&amp;""),--EXACT(IFERROR(CHALLAN!$C$1:$C$16071&amp;"",""),B650&amp;""),IFERROR(CHALLAN!$D$1:$D$16071*CHALLAN!$E$1:$E$16071,0))</f>
        <v>100</v>
      </c>
      <c r="D650" s="1419" cm="1">
        <f t="array" ref="D650">SUMPRODUCT(--EXACT(CHALLAN!$B$1:$B$16071&amp;"",A650&amp;""),--EXACT(IFERROR(CHALLAN!$C$1:$C$16071&amp;"",""),B650&amp;""),IFERROR(CHALLAN!$F$1:$F$16071+0,0))</f>
        <v>115</v>
      </c>
    </row>
    <row r="651" spans="1:4" x14ac:dyDescent="0.25">
      <c r="A651" t="s">
        <v>181</v>
      </c>
      <c r="B651" t="s">
        <v>460</v>
      </c>
      <c r="C651" s="1419" cm="1">
        <f t="array" ref="C651">SUMPRODUCT(--EXACT(CHALLAN!$B$1:$B$16071&amp;"",A651&amp;""),--EXACT(IFERROR(CHALLAN!$C$1:$C$16071&amp;"",""),B651&amp;""),IFERROR(CHALLAN!$D$1:$D$16071*CHALLAN!$E$1:$E$16071,0))</f>
        <v>252</v>
      </c>
      <c r="D651" s="1419" cm="1">
        <f t="array" ref="D651">SUMPRODUCT(--EXACT(CHALLAN!$B$1:$B$16071&amp;"",A651&amp;""),--EXACT(IFERROR(CHALLAN!$C$1:$C$16071&amp;"",""),B651&amp;""),IFERROR(CHALLAN!$F$1:$F$16071+0,0))</f>
        <v>252</v>
      </c>
    </row>
    <row r="652" spans="1:4" x14ac:dyDescent="0.25">
      <c r="A652" t="s">
        <v>181</v>
      </c>
      <c r="B652" t="s">
        <v>403</v>
      </c>
      <c r="C652" s="1419" cm="1">
        <f t="array" ref="C652">SUMPRODUCT(--EXACT(CHALLAN!$B$1:$B$16071&amp;"",A652&amp;""),--EXACT(IFERROR(CHALLAN!$C$1:$C$16071&amp;"",""),B652&amp;""),IFERROR(CHALLAN!$D$1:$D$16071*CHALLAN!$E$1:$E$16071,0))</f>
        <v>400</v>
      </c>
      <c r="D652" s="1419" cm="1">
        <f t="array" ref="D652">SUMPRODUCT(--EXACT(CHALLAN!$B$1:$B$16071&amp;"",A652&amp;""),--EXACT(IFERROR(CHALLAN!$C$1:$C$16071&amp;"",""),B652&amp;""),IFERROR(CHALLAN!$F$1:$F$16071+0,0))</f>
        <v>300</v>
      </c>
    </row>
    <row r="653" spans="1:4" x14ac:dyDescent="0.25">
      <c r="A653" t="s">
        <v>181</v>
      </c>
      <c r="B653" t="s">
        <v>956</v>
      </c>
      <c r="C653" s="1419" cm="1">
        <f t="array" ref="C653">SUMPRODUCT(--EXACT(CHALLAN!$B$1:$B$16071&amp;"",A653&amp;""),--EXACT(IFERROR(CHALLAN!$C$1:$C$16071&amp;"",""),B653&amp;""),IFERROR(CHALLAN!$D$1:$D$16071*CHALLAN!$E$1:$E$16071,0))</f>
        <v>293</v>
      </c>
      <c r="D653" s="1419" cm="1">
        <f t="array" ref="D653">SUMPRODUCT(--EXACT(CHALLAN!$B$1:$B$16071&amp;"",A653&amp;""),--EXACT(IFERROR(CHALLAN!$C$1:$C$16071&amp;"",""),B653&amp;""),IFERROR(CHALLAN!$F$1:$F$16071+0,0))</f>
        <v>287</v>
      </c>
    </row>
    <row r="654" spans="1:4" x14ac:dyDescent="0.25">
      <c r="A654" t="s">
        <v>181</v>
      </c>
      <c r="B654" t="s">
        <v>116</v>
      </c>
      <c r="C654" s="1419" cm="1">
        <f t="array" ref="C654">SUMPRODUCT(--EXACT(CHALLAN!$B$1:$B$16071&amp;"",A654&amp;""),--EXACT(IFERROR(CHALLAN!$C$1:$C$16071&amp;"",""),B654&amp;""),IFERROR(CHALLAN!$D$1:$D$16071*CHALLAN!$E$1:$E$16071,0))</f>
        <v>50</v>
      </c>
      <c r="D654" s="1419" cm="1">
        <f t="array" ref="D654">SUMPRODUCT(--EXACT(CHALLAN!$B$1:$B$16071&amp;"",A654&amp;""),--EXACT(IFERROR(CHALLAN!$C$1:$C$16071&amp;"",""),B654&amp;""),IFERROR(CHALLAN!$F$1:$F$16071+0,0))</f>
        <v>50</v>
      </c>
    </row>
    <row r="655" spans="1:4" x14ac:dyDescent="0.25">
      <c r="A655" t="s">
        <v>261</v>
      </c>
      <c r="B655" t="s">
        <v>460</v>
      </c>
      <c r="C655" s="1419" cm="1">
        <f t="array" ref="C655">SUMPRODUCT(--EXACT(CHALLAN!$B$1:$B$16071&amp;"",A655&amp;""),--EXACT(IFERROR(CHALLAN!$C$1:$C$16071&amp;"",""),B655&amp;""),IFERROR(CHALLAN!$D$1:$D$16071*CHALLAN!$E$1:$E$16071,0))</f>
        <v>48</v>
      </c>
      <c r="D655" s="1419" cm="1">
        <f t="array" ref="D655">SUMPRODUCT(--EXACT(CHALLAN!$B$1:$B$16071&amp;"",A655&amp;""),--EXACT(IFERROR(CHALLAN!$C$1:$C$16071&amp;"",""),B655&amp;""),IFERROR(CHALLAN!$F$1:$F$16071+0,0))</f>
        <v>0</v>
      </c>
    </row>
    <row r="656" spans="1:4" x14ac:dyDescent="0.25">
      <c r="A656" t="s">
        <v>315</v>
      </c>
      <c r="B656" t="s">
        <v>506</v>
      </c>
      <c r="C656" s="1419" cm="1">
        <f t="array" ref="C656">SUMPRODUCT(--EXACT(CHALLAN!$B$1:$B$16071&amp;"",A656&amp;""),--EXACT(IFERROR(CHALLAN!$C$1:$C$16071&amp;"",""),B656&amp;""),IFERROR(CHALLAN!$D$1:$D$16071*CHALLAN!$E$1:$E$16071,0))</f>
        <v>300</v>
      </c>
      <c r="D656" s="1419" cm="1">
        <f t="array" ref="D656">SUMPRODUCT(--EXACT(CHALLAN!$B$1:$B$16071&amp;"",A656&amp;""),--EXACT(IFERROR(CHALLAN!$C$1:$C$16071&amp;"",""),B656&amp;""),IFERROR(CHALLAN!$F$1:$F$16071+0,0))</f>
        <v>300</v>
      </c>
    </row>
    <row r="657" spans="1:4" x14ac:dyDescent="0.25">
      <c r="A657" t="s">
        <v>993</v>
      </c>
      <c r="B657" t="s">
        <v>882</v>
      </c>
      <c r="C657" s="1419" cm="1">
        <f t="array" ref="C657">SUMPRODUCT(--EXACT(CHALLAN!$B$1:$B$16071&amp;"",A657&amp;""),--EXACT(IFERROR(CHALLAN!$C$1:$C$16071&amp;"",""),B657&amp;""),IFERROR(CHALLAN!$D$1:$D$16071*CHALLAN!$E$1:$E$16071,0))</f>
        <v>1032</v>
      </c>
      <c r="D657" s="1419" cm="1">
        <f t="array" ref="D657">SUMPRODUCT(--EXACT(CHALLAN!$B$1:$B$16071&amp;"",A657&amp;""),--EXACT(IFERROR(CHALLAN!$C$1:$C$16071&amp;"",""),B657&amp;""),IFERROR(CHALLAN!$F$1:$F$16071+0,0))</f>
        <v>1032</v>
      </c>
    </row>
    <row r="658" spans="1:4" x14ac:dyDescent="0.25">
      <c r="A658" t="s">
        <v>993</v>
      </c>
      <c r="B658" t="s">
        <v>2184</v>
      </c>
      <c r="C658" s="1419" cm="1">
        <f t="array" ref="C658">SUMPRODUCT(--EXACT(CHALLAN!$B$1:$B$16071&amp;"",A658&amp;""),--EXACT(IFERROR(CHALLAN!$C$1:$C$16071&amp;"",""),B658&amp;""),IFERROR(CHALLAN!$D$1:$D$16071*CHALLAN!$E$1:$E$16071,0))</f>
        <v>1032</v>
      </c>
      <c r="D658" s="1419" cm="1">
        <f t="array" ref="D658">SUMPRODUCT(--EXACT(CHALLAN!$B$1:$B$16071&amp;"",A658&amp;""),--EXACT(IFERROR(CHALLAN!$C$1:$C$16071&amp;"",""),B658&amp;""),IFERROR(CHALLAN!$F$1:$F$16071+0,0))</f>
        <v>0</v>
      </c>
    </row>
    <row r="659" spans="1:4" x14ac:dyDescent="0.25">
      <c r="A659" t="s">
        <v>993</v>
      </c>
      <c r="B659" t="s">
        <v>677</v>
      </c>
      <c r="C659" s="1419" cm="1">
        <f t="array" ref="C659">SUMPRODUCT(--EXACT(CHALLAN!$B$1:$B$16071&amp;"",A659&amp;""),--EXACT(IFERROR(CHALLAN!$C$1:$C$16071&amp;"",""),B659&amp;""),IFERROR(CHALLAN!$D$1:$D$16071*CHALLAN!$E$1:$E$16071,0))</f>
        <v>36</v>
      </c>
      <c r="D659" s="1419" cm="1">
        <f t="array" ref="D659">SUMPRODUCT(--EXACT(CHALLAN!$B$1:$B$16071&amp;"",A659&amp;""),--EXACT(IFERROR(CHALLAN!$C$1:$C$16071&amp;"",""),B659&amp;""),IFERROR(CHALLAN!$F$1:$F$16071+0,0))</f>
        <v>36</v>
      </c>
    </row>
    <row r="660" spans="1:4" x14ac:dyDescent="0.25">
      <c r="A660" t="s">
        <v>904</v>
      </c>
      <c r="B660" t="s">
        <v>882</v>
      </c>
      <c r="C660" s="1419" cm="1">
        <f t="array" ref="C660">SUMPRODUCT(--EXACT(CHALLAN!$B$1:$B$16071&amp;"",A660&amp;""),--EXACT(IFERROR(CHALLAN!$C$1:$C$16071&amp;"",""),B660&amp;""),IFERROR(CHALLAN!$D$1:$D$16071*CHALLAN!$E$1:$E$16071,0))</f>
        <v>288</v>
      </c>
      <c r="D660" s="1419" cm="1">
        <f t="array" ref="D660">SUMPRODUCT(--EXACT(CHALLAN!$B$1:$B$16071&amp;"",A660&amp;""),--EXACT(IFERROR(CHALLAN!$C$1:$C$16071&amp;"",""),B660&amp;""),IFERROR(CHALLAN!$F$1:$F$16071+0,0))</f>
        <v>288</v>
      </c>
    </row>
    <row r="661" spans="1:4" x14ac:dyDescent="0.25">
      <c r="A661" t="s">
        <v>904</v>
      </c>
      <c r="B661" t="s">
        <v>677</v>
      </c>
      <c r="C661" s="1419" cm="1">
        <f t="array" ref="C661">SUMPRODUCT(--EXACT(CHALLAN!$B$1:$B$16071&amp;"",A661&amp;""),--EXACT(IFERROR(CHALLAN!$C$1:$C$16071&amp;"",""),B661&amp;""),IFERROR(CHALLAN!$D$1:$D$16071*CHALLAN!$E$1:$E$16071,0))</f>
        <v>90</v>
      </c>
      <c r="D661" s="1419" cm="1">
        <f t="array" ref="D661">SUMPRODUCT(--EXACT(CHALLAN!$B$1:$B$16071&amp;"",A661&amp;""),--EXACT(IFERROR(CHALLAN!$C$1:$C$16071&amp;"",""),B661&amp;""),IFERROR(CHALLAN!$F$1:$F$16071+0,0))</f>
        <v>90</v>
      </c>
    </row>
    <row r="662" spans="1:4" x14ac:dyDescent="0.25">
      <c r="A662" t="s">
        <v>551</v>
      </c>
      <c r="C662" s="1419" cm="1">
        <f t="array" ref="C662">SUMPRODUCT(--EXACT(CHALLAN!$B$1:$B$16071&amp;"",A662&amp;""),--EXACT(IFERROR(CHALLAN!$C$1:$C$16071&amp;"",""),B662&amp;""),IFERROR(CHALLAN!$D$1:$D$16071*CHALLAN!$E$1:$E$16071,0))</f>
        <v>2688</v>
      </c>
      <c r="D662" s="1419" cm="1">
        <f t="array" ref="D662">SUMPRODUCT(--EXACT(CHALLAN!$B$1:$B$16071&amp;"",A662&amp;""),--EXACT(IFERROR(CHALLAN!$C$1:$C$16071&amp;"",""),B662&amp;""),IFERROR(CHALLAN!$F$1:$F$16071+0,0))</f>
        <v>2688</v>
      </c>
    </row>
    <row r="663" spans="1:4" x14ac:dyDescent="0.25">
      <c r="A663" t="s">
        <v>551</v>
      </c>
      <c r="B663" t="s">
        <v>882</v>
      </c>
      <c r="C663" s="1419" cm="1">
        <f t="array" ref="C663">SUMPRODUCT(--EXACT(CHALLAN!$B$1:$B$16071&amp;"",A663&amp;""),--EXACT(IFERROR(CHALLAN!$C$1:$C$16071&amp;"",""),B663&amp;""),IFERROR(CHALLAN!$D$1:$D$16071*CHALLAN!$E$1:$E$16071,0))</f>
        <v>1032</v>
      </c>
      <c r="D663" s="1419" cm="1">
        <f t="array" ref="D663">SUMPRODUCT(--EXACT(CHALLAN!$B$1:$B$16071&amp;"",A663&amp;""),--EXACT(IFERROR(CHALLAN!$C$1:$C$16071&amp;"",""),B663&amp;""),IFERROR(CHALLAN!$F$1:$F$16071+0,0))</f>
        <v>1032</v>
      </c>
    </row>
    <row r="664" spans="1:4" x14ac:dyDescent="0.25">
      <c r="A664" t="s">
        <v>524</v>
      </c>
      <c r="C664" s="1419" cm="1">
        <f t="array" ref="C664">SUMPRODUCT(--EXACT(CHALLAN!$B$1:$B$16071&amp;"",A664&amp;""),--EXACT(IFERROR(CHALLAN!$C$1:$C$16071&amp;"",""),B664&amp;""),IFERROR(CHALLAN!$D$1:$D$16071*CHALLAN!$E$1:$E$16071,0))</f>
        <v>600</v>
      </c>
      <c r="D664" s="1419" cm="1">
        <f t="array" ref="D664">SUMPRODUCT(--EXACT(CHALLAN!$B$1:$B$16071&amp;"",A664&amp;""),--EXACT(IFERROR(CHALLAN!$C$1:$C$16071&amp;"",""),B664&amp;""),IFERROR(CHALLAN!$F$1:$F$16071+0,0))</f>
        <v>600</v>
      </c>
    </row>
    <row r="665" spans="1:4" x14ac:dyDescent="0.25">
      <c r="A665" t="s">
        <v>544</v>
      </c>
      <c r="C665" s="1419" cm="1">
        <f t="array" ref="C665">SUMPRODUCT(--EXACT(CHALLAN!$B$1:$B$16071&amp;"",A665&amp;""),--EXACT(IFERROR(CHALLAN!$C$1:$C$16071&amp;"",""),B665&amp;""),IFERROR(CHALLAN!$D$1:$D$16071*CHALLAN!$E$1:$E$16071,0))</f>
        <v>162</v>
      </c>
      <c r="D665" s="1419" cm="1">
        <f t="array" ref="D665">SUMPRODUCT(--EXACT(CHALLAN!$B$1:$B$16071&amp;"",A665&amp;""),--EXACT(IFERROR(CHALLAN!$C$1:$C$16071&amp;"",""),B665&amp;""),IFERROR(CHALLAN!$F$1:$F$16071+0,0))</f>
        <v>162</v>
      </c>
    </row>
    <row r="666" spans="1:4" x14ac:dyDescent="0.25">
      <c r="A666" t="s">
        <v>1865</v>
      </c>
      <c r="B666" t="s">
        <v>882</v>
      </c>
      <c r="C666" s="1419" cm="1">
        <f t="array" ref="C666">SUMPRODUCT(--EXACT(CHALLAN!$B$1:$B$16071&amp;"",A666&amp;""),--EXACT(IFERROR(CHALLAN!$C$1:$C$16071&amp;"",""),B666&amp;""),IFERROR(CHALLAN!$D$1:$D$16071*CHALLAN!$E$1:$E$16071,0))</f>
        <v>120</v>
      </c>
      <c r="D666" s="1419" cm="1">
        <f t="array" ref="D666">SUMPRODUCT(--EXACT(CHALLAN!$B$1:$B$16071&amp;"",A666&amp;""),--EXACT(IFERROR(CHALLAN!$C$1:$C$16071&amp;"",""),B666&amp;""),IFERROR(CHALLAN!$F$1:$F$16071+0,0))</f>
        <v>120</v>
      </c>
    </row>
    <row r="667" spans="1:4" x14ac:dyDescent="0.25">
      <c r="A667" t="s">
        <v>1068</v>
      </c>
      <c r="B667" t="s">
        <v>1097</v>
      </c>
      <c r="C667" s="1419" cm="1">
        <f t="array" ref="C667">SUMPRODUCT(--EXACT(CHALLAN!$B$1:$B$16071&amp;"",A667&amp;""),--EXACT(IFERROR(CHALLAN!$C$1:$C$16071&amp;"",""),B667&amp;""),IFERROR(CHALLAN!$D$1:$D$16071*CHALLAN!$E$1:$E$16071,0))</f>
        <v>75</v>
      </c>
      <c r="D667" s="1419" cm="1">
        <f t="array" ref="D667">SUMPRODUCT(--EXACT(CHALLAN!$B$1:$B$16071&amp;"",A667&amp;""),--EXACT(IFERROR(CHALLAN!$C$1:$C$16071&amp;"",""),B667&amp;""),IFERROR(CHALLAN!$F$1:$F$16071+0,0))</f>
        <v>75</v>
      </c>
    </row>
    <row r="668" spans="1:4" x14ac:dyDescent="0.25">
      <c r="A668" t="s">
        <v>1068</v>
      </c>
      <c r="B668" t="s">
        <v>1098</v>
      </c>
      <c r="C668" s="1419" cm="1">
        <f t="array" ref="C668">SUMPRODUCT(--EXACT(CHALLAN!$B$1:$B$16071&amp;"",A668&amp;""),--EXACT(IFERROR(CHALLAN!$C$1:$C$16071&amp;"",""),B668&amp;""),IFERROR(CHALLAN!$D$1:$D$16071*CHALLAN!$E$1:$E$16071,0))</f>
        <v>75</v>
      </c>
      <c r="D668" s="1419" cm="1">
        <f t="array" ref="D668">SUMPRODUCT(--EXACT(CHALLAN!$B$1:$B$16071&amp;"",A668&amp;""),--EXACT(IFERROR(CHALLAN!$C$1:$C$16071&amp;"",""),B668&amp;""),IFERROR(CHALLAN!$F$1:$F$16071+0,0))</f>
        <v>75</v>
      </c>
    </row>
    <row r="669" spans="1:4" x14ac:dyDescent="0.25">
      <c r="A669" t="s">
        <v>1070</v>
      </c>
      <c r="B669" t="s">
        <v>1097</v>
      </c>
      <c r="C669" s="1419" cm="1">
        <f t="array" ref="C669">SUMPRODUCT(--EXACT(CHALLAN!$B$1:$B$16071&amp;"",A669&amp;""),--EXACT(IFERROR(CHALLAN!$C$1:$C$16071&amp;"",""),B669&amp;""),IFERROR(CHALLAN!$D$1:$D$16071*CHALLAN!$E$1:$E$16071,0))</f>
        <v>75</v>
      </c>
      <c r="D669" s="1419" cm="1">
        <f t="array" ref="D669">SUMPRODUCT(--EXACT(CHALLAN!$B$1:$B$16071&amp;"",A669&amp;""),--EXACT(IFERROR(CHALLAN!$C$1:$C$16071&amp;"",""),B669&amp;""),IFERROR(CHALLAN!$F$1:$F$16071+0,0))</f>
        <v>75</v>
      </c>
    </row>
    <row r="670" spans="1:4" x14ac:dyDescent="0.25">
      <c r="A670" t="s">
        <v>1070</v>
      </c>
      <c r="B670" t="s">
        <v>1098</v>
      </c>
      <c r="C670" s="1419" cm="1">
        <f t="array" ref="C670">SUMPRODUCT(--EXACT(CHALLAN!$B$1:$B$16071&amp;"",A670&amp;""),--EXACT(IFERROR(CHALLAN!$C$1:$C$16071&amp;"",""),B670&amp;""),IFERROR(CHALLAN!$D$1:$D$16071*CHALLAN!$E$1:$E$16071,0))</f>
        <v>75</v>
      </c>
      <c r="D670" s="1419" cm="1">
        <f t="array" ref="D670">SUMPRODUCT(--EXACT(CHALLAN!$B$1:$B$16071&amp;"",A670&amp;""),--EXACT(IFERROR(CHALLAN!$C$1:$C$16071&amp;"",""),B670&amp;""),IFERROR(CHALLAN!$F$1:$F$16071+0,0))</f>
        <v>75</v>
      </c>
    </row>
    <row r="671" spans="1:4" x14ac:dyDescent="0.25">
      <c r="A671" t="s">
        <v>563</v>
      </c>
      <c r="C671" s="1419" cm="1">
        <f t="array" ref="C671">SUMPRODUCT(--EXACT(CHALLAN!$B$1:$B$16071&amp;"",A671&amp;""),--EXACT(IFERROR(CHALLAN!$C$1:$C$16071&amp;"",""),B671&amp;""),IFERROR(CHALLAN!$D$1:$D$16071*CHALLAN!$E$1:$E$16071,0))</f>
        <v>230</v>
      </c>
      <c r="D671" s="1419" cm="1">
        <f t="array" ref="D671">SUMPRODUCT(--EXACT(CHALLAN!$B$1:$B$16071&amp;"",A671&amp;""),--EXACT(IFERROR(CHALLAN!$C$1:$C$16071&amp;"",""),B671&amp;""),IFERROR(CHALLAN!$F$1:$F$16071+0,0))</f>
        <v>230</v>
      </c>
    </row>
    <row r="672" spans="1:4" x14ac:dyDescent="0.25">
      <c r="A672" t="s">
        <v>881</v>
      </c>
      <c r="B672" t="s">
        <v>882</v>
      </c>
      <c r="C672" s="1419" cm="1">
        <f t="array" ref="C672">SUMPRODUCT(--EXACT(CHALLAN!$B$1:$B$16071&amp;"",A672&amp;""),--EXACT(IFERROR(CHALLAN!$C$1:$C$16071&amp;"",""),B672&amp;""),IFERROR(CHALLAN!$D$1:$D$16071*CHALLAN!$E$1:$E$16071,0))</f>
        <v>120</v>
      </c>
      <c r="D672" s="1419" cm="1">
        <f t="array" ref="D672">SUMPRODUCT(--EXACT(CHALLAN!$B$1:$B$16071&amp;"",A672&amp;""),--EXACT(IFERROR(CHALLAN!$C$1:$C$16071&amp;"",""),B672&amp;""),IFERROR(CHALLAN!$F$1:$F$16071+0,0))</f>
        <v>120</v>
      </c>
    </row>
    <row r="673" spans="1:4" x14ac:dyDescent="0.25">
      <c r="A673" t="s">
        <v>881</v>
      </c>
      <c r="B673" t="s">
        <v>677</v>
      </c>
      <c r="C673" s="1419" cm="1">
        <f t="array" ref="C673">SUMPRODUCT(--EXACT(CHALLAN!$B$1:$B$16071&amp;"",A673&amp;""),--EXACT(IFERROR(CHALLAN!$C$1:$C$16071&amp;"",""),B673&amp;""),IFERROR(CHALLAN!$D$1:$D$16071*CHALLAN!$E$1:$E$16071,0))</f>
        <v>90</v>
      </c>
      <c r="D673" s="1419" cm="1">
        <f t="array" ref="D673">SUMPRODUCT(--EXACT(CHALLAN!$B$1:$B$16071&amp;"",A673&amp;""),--EXACT(IFERROR(CHALLAN!$C$1:$C$16071&amp;"",""),B673&amp;""),IFERROR(CHALLAN!$F$1:$F$16071+0,0))</f>
        <v>90</v>
      </c>
    </row>
    <row r="674" spans="1:4" x14ac:dyDescent="0.25">
      <c r="A674" t="s">
        <v>1801</v>
      </c>
      <c r="B674" t="s">
        <v>508</v>
      </c>
      <c r="C674" s="1419" cm="1">
        <f t="array" ref="C674">SUMPRODUCT(--EXACT(CHALLAN!$B$1:$B$16071&amp;"",A674&amp;""),--EXACT(IFERROR(CHALLAN!$C$1:$C$16071&amp;"",""),B674&amp;""),IFERROR(CHALLAN!$D$1:$D$16071*CHALLAN!$E$1:$E$16071,0))</f>
        <v>700</v>
      </c>
      <c r="D674" s="1419" cm="1">
        <f t="array" ref="D674">SUMPRODUCT(--EXACT(CHALLAN!$B$1:$B$16071&amp;"",A674&amp;""),--EXACT(IFERROR(CHALLAN!$C$1:$C$16071&amp;"",""),B674&amp;""),IFERROR(CHALLAN!$F$1:$F$16071+0,0))</f>
        <v>700</v>
      </c>
    </row>
    <row r="675" spans="1:4" x14ac:dyDescent="0.25">
      <c r="A675" t="s">
        <v>1917</v>
      </c>
      <c r="B675" t="s">
        <v>508</v>
      </c>
      <c r="C675" s="1419" cm="1">
        <f t="array" ref="C675">SUMPRODUCT(--EXACT(CHALLAN!$B$1:$B$16071&amp;"",A675&amp;""),--EXACT(IFERROR(CHALLAN!$C$1:$C$16071&amp;"",""),B675&amp;""),IFERROR(CHALLAN!$D$1:$D$16071*CHALLAN!$E$1:$E$16071,0))</f>
        <v>1900</v>
      </c>
      <c r="D675" s="1419" cm="1">
        <f t="array" ref="D675">SUMPRODUCT(--EXACT(CHALLAN!$B$1:$B$16071&amp;"",A675&amp;""),--EXACT(IFERROR(CHALLAN!$C$1:$C$16071&amp;"",""),B675&amp;""),IFERROR(CHALLAN!$F$1:$F$16071+0,0))</f>
        <v>1900</v>
      </c>
    </row>
    <row r="676" spans="1:4" x14ac:dyDescent="0.25">
      <c r="A676" t="s">
        <v>2192</v>
      </c>
      <c r="B676" t="s">
        <v>509</v>
      </c>
      <c r="C676" s="1419" cm="1">
        <f t="array" ref="C676">SUMPRODUCT(--EXACT(CHALLAN!$B$1:$B$16071&amp;"",A676&amp;""),--EXACT(IFERROR(CHALLAN!$C$1:$C$16071&amp;"",""),B676&amp;""),IFERROR(CHALLAN!$D$1:$D$16071*CHALLAN!$E$1:$E$16071,0))</f>
        <v>100</v>
      </c>
      <c r="D676" s="1419" cm="1">
        <f t="array" ref="D676">SUMPRODUCT(--EXACT(CHALLAN!$B$1:$B$16071&amp;"",A676&amp;""),--EXACT(IFERROR(CHALLAN!$C$1:$C$16071&amp;"",""),B676&amp;""),IFERROR(CHALLAN!$F$1:$F$16071+0,0))</f>
        <v>0</v>
      </c>
    </row>
    <row r="677" spans="1:4" x14ac:dyDescent="0.25">
      <c r="A677" t="s">
        <v>1744</v>
      </c>
      <c r="B677" t="s">
        <v>508</v>
      </c>
      <c r="C677" s="1419" cm="1">
        <f t="array" ref="C677">SUMPRODUCT(--EXACT(CHALLAN!$B$1:$B$16071&amp;"",A677&amp;""),--EXACT(IFERROR(CHALLAN!$C$1:$C$16071&amp;"",""),B677&amp;""),IFERROR(CHALLAN!$D$1:$D$16071*CHALLAN!$E$1:$E$16071,0))</f>
        <v>1100</v>
      </c>
      <c r="D677" s="1419" cm="1">
        <f t="array" ref="D677">SUMPRODUCT(--EXACT(CHALLAN!$B$1:$B$16071&amp;"",A677&amp;""),--EXACT(IFERROR(CHALLAN!$C$1:$C$16071&amp;"",""),B677&amp;""),IFERROR(CHALLAN!$F$1:$F$16071+0,0))</f>
        <v>1100</v>
      </c>
    </row>
    <row r="678" spans="1:4" x14ac:dyDescent="0.25">
      <c r="A678" t="s">
        <v>2029</v>
      </c>
      <c r="B678" t="s">
        <v>509</v>
      </c>
      <c r="C678" s="1419" cm="1">
        <f t="array" ref="C678">SUMPRODUCT(--EXACT(CHALLAN!$B$1:$B$16071&amp;"",A678&amp;""),--EXACT(IFERROR(CHALLAN!$C$1:$C$16071&amp;"",""),B678&amp;""),IFERROR(CHALLAN!$D$1:$D$16071*CHALLAN!$E$1:$E$16071,0))</f>
        <v>100</v>
      </c>
      <c r="D678" s="1419" cm="1">
        <f t="array" ref="D678">SUMPRODUCT(--EXACT(CHALLAN!$B$1:$B$16071&amp;"",A678&amp;""),--EXACT(IFERROR(CHALLAN!$C$1:$C$16071&amp;"",""),B678&amp;""),IFERROR(CHALLAN!$F$1:$F$16071+0,0))</f>
        <v>100</v>
      </c>
    </row>
    <row r="679" spans="1:4" x14ac:dyDescent="0.25">
      <c r="A679" t="s">
        <v>1852</v>
      </c>
      <c r="B679" t="s">
        <v>486</v>
      </c>
      <c r="C679" s="1419" cm="1">
        <f t="array" ref="C679">SUMPRODUCT(--EXACT(CHALLAN!$B$1:$B$16071&amp;"",A679&amp;""),--EXACT(IFERROR(CHALLAN!$C$1:$C$16071&amp;"",""),B679&amp;""),IFERROR(CHALLAN!$D$1:$D$16071*CHALLAN!$E$1:$E$16071,0))</f>
        <v>60</v>
      </c>
      <c r="D679" s="1419" cm="1">
        <f t="array" ref="D679">SUMPRODUCT(--EXACT(CHALLAN!$B$1:$B$16071&amp;"",A679&amp;""),--EXACT(IFERROR(CHALLAN!$C$1:$C$16071&amp;"",""),B679&amp;""),IFERROR(CHALLAN!$F$1:$F$16071+0,0))</f>
        <v>60</v>
      </c>
    </row>
    <row r="680" spans="1:4" x14ac:dyDescent="0.25">
      <c r="A680" t="s">
        <v>1455</v>
      </c>
      <c r="B680" t="s">
        <v>486</v>
      </c>
      <c r="C680" s="1419" cm="1">
        <f t="array" ref="C680">SUMPRODUCT(--EXACT(CHALLAN!$B$1:$B$16071&amp;"",A680&amp;""),--EXACT(IFERROR(CHALLAN!$C$1:$C$16071&amp;"",""),B680&amp;""),IFERROR(CHALLAN!$D$1:$D$16071*CHALLAN!$E$1:$E$16071,0))</f>
        <v>50</v>
      </c>
      <c r="D680" s="1419" cm="1">
        <f t="array" ref="D680">SUMPRODUCT(--EXACT(CHALLAN!$B$1:$B$16071&amp;"",A680&amp;""),--EXACT(IFERROR(CHALLAN!$C$1:$C$16071&amp;"",""),B680&amp;""),IFERROR(CHALLAN!$F$1:$F$16071+0,0))</f>
        <v>50</v>
      </c>
    </row>
    <row r="681" spans="1:4" x14ac:dyDescent="0.25">
      <c r="A681" t="s">
        <v>1529</v>
      </c>
      <c r="B681" t="s">
        <v>929</v>
      </c>
      <c r="C681" s="1419" cm="1">
        <f t="array" ref="C681">SUMPRODUCT(--EXACT(CHALLAN!$B$1:$B$16071&amp;"",A681&amp;""),--EXACT(IFERROR(CHALLAN!$C$1:$C$16071&amp;"",""),B681&amp;""),IFERROR(CHALLAN!$D$1:$D$16071*CHALLAN!$E$1:$E$16071,0))</f>
        <v>100</v>
      </c>
      <c r="D681" s="1419" cm="1">
        <f t="array" ref="D681">SUMPRODUCT(--EXACT(CHALLAN!$B$1:$B$16071&amp;"",A681&amp;""),--EXACT(IFERROR(CHALLAN!$C$1:$C$16071&amp;"",""),B681&amp;""),IFERROR(CHALLAN!$F$1:$F$16071+0,0))</f>
        <v>100</v>
      </c>
    </row>
    <row r="682" spans="1:4" x14ac:dyDescent="0.25">
      <c r="A682" t="s">
        <v>1845</v>
      </c>
      <c r="B682" t="s">
        <v>508</v>
      </c>
      <c r="C682" s="1419" cm="1">
        <f t="array" ref="C682">SUMPRODUCT(--EXACT(CHALLAN!$B$1:$B$16071&amp;"",A682&amp;""),--EXACT(IFERROR(CHALLAN!$C$1:$C$16071&amp;"",""),B682&amp;""),IFERROR(CHALLAN!$D$1:$D$16071*CHALLAN!$E$1:$E$16071,0))</f>
        <v>200</v>
      </c>
      <c r="D682" s="1419" cm="1">
        <f t="array" ref="D682">SUMPRODUCT(--EXACT(CHALLAN!$B$1:$B$16071&amp;"",A682&amp;""),--EXACT(IFERROR(CHALLAN!$C$1:$C$16071&amp;"",""),B682&amp;""),IFERROR(CHALLAN!$F$1:$F$16071+0,0))</f>
        <v>200</v>
      </c>
    </row>
    <row r="683" spans="1:4" x14ac:dyDescent="0.25">
      <c r="A683" t="s">
        <v>1845</v>
      </c>
      <c r="B683" t="s">
        <v>509</v>
      </c>
      <c r="C683" s="1419" cm="1">
        <f t="array" ref="C683">SUMPRODUCT(--EXACT(CHALLAN!$B$1:$B$16071&amp;"",A683&amp;""),--EXACT(IFERROR(CHALLAN!$C$1:$C$16071&amp;"",""),B683&amp;""),IFERROR(CHALLAN!$D$1:$D$16071*CHALLAN!$E$1:$E$16071,0))</f>
        <v>100</v>
      </c>
      <c r="D683" s="1419" cm="1">
        <f t="array" ref="D683">SUMPRODUCT(--EXACT(CHALLAN!$B$1:$B$16071&amp;"",A683&amp;""),--EXACT(IFERROR(CHALLAN!$C$1:$C$16071&amp;"",""),B683&amp;""),IFERROR(CHALLAN!$F$1:$F$16071+0,0))</f>
        <v>100</v>
      </c>
    </row>
    <row r="684" spans="1:4" x14ac:dyDescent="0.25">
      <c r="A684" t="s">
        <v>1784</v>
      </c>
      <c r="B684" t="s">
        <v>508</v>
      </c>
      <c r="C684" s="1419" cm="1">
        <f t="array" ref="C684">SUMPRODUCT(--EXACT(CHALLAN!$B$1:$B$16071&amp;"",A684&amp;""),--EXACT(IFERROR(CHALLAN!$C$1:$C$16071&amp;"",""),B684&amp;""),IFERROR(CHALLAN!$D$1:$D$16071*CHALLAN!$E$1:$E$16071,0))</f>
        <v>100</v>
      </c>
      <c r="D684" s="1419" cm="1">
        <f t="array" ref="D684">SUMPRODUCT(--EXACT(CHALLAN!$B$1:$B$16071&amp;"",A684&amp;""),--EXACT(IFERROR(CHALLAN!$C$1:$C$16071&amp;"",""),B684&amp;""),IFERROR(CHALLAN!$F$1:$F$16071+0,0))</f>
        <v>100</v>
      </c>
    </row>
    <row r="685" spans="1:4" x14ac:dyDescent="0.25">
      <c r="A685" t="s">
        <v>1563</v>
      </c>
      <c r="B685" t="s">
        <v>508</v>
      </c>
      <c r="C685" s="1419" cm="1">
        <f t="array" ref="C685">SUMPRODUCT(--EXACT(CHALLAN!$B$1:$B$16071&amp;"",A685&amp;""),--EXACT(IFERROR(CHALLAN!$C$1:$C$16071&amp;"",""),B685&amp;""),IFERROR(CHALLAN!$D$1:$D$16071*CHALLAN!$E$1:$E$16071,0))</f>
        <v>3500</v>
      </c>
      <c r="D685" s="1419" cm="1">
        <f t="array" ref="D685">SUMPRODUCT(--EXACT(CHALLAN!$B$1:$B$16071&amp;"",A685&amp;""),--EXACT(IFERROR(CHALLAN!$C$1:$C$16071&amp;"",""),B685&amp;""),IFERROR(CHALLAN!$F$1:$F$16071+0,0))</f>
        <v>4000</v>
      </c>
    </row>
    <row r="686" spans="1:4" x14ac:dyDescent="0.25">
      <c r="A686" t="s">
        <v>1660</v>
      </c>
      <c r="B686" t="s">
        <v>508</v>
      </c>
      <c r="C686" s="1419" cm="1">
        <f t="array" ref="C686">SUMPRODUCT(--EXACT(CHALLAN!$B$1:$B$16071&amp;"",A686&amp;""),--EXACT(IFERROR(CHALLAN!$C$1:$C$16071&amp;"",""),B686&amp;""),IFERROR(CHALLAN!$D$1:$D$16071*CHALLAN!$E$1:$E$16071,0))</f>
        <v>300</v>
      </c>
      <c r="D686" s="1419" cm="1">
        <f t="array" ref="D686">SUMPRODUCT(--EXACT(CHALLAN!$B$1:$B$16071&amp;"",A686&amp;""),--EXACT(IFERROR(CHALLAN!$C$1:$C$16071&amp;"",""),B686&amp;""),IFERROR(CHALLAN!$F$1:$F$16071+0,0))</f>
        <v>300</v>
      </c>
    </row>
    <row r="687" spans="1:4" x14ac:dyDescent="0.25">
      <c r="A687" t="s">
        <v>2027</v>
      </c>
      <c r="B687" t="s">
        <v>508</v>
      </c>
      <c r="C687" s="1419" cm="1">
        <f t="array" ref="C687">SUMPRODUCT(--EXACT(CHALLAN!$B$1:$B$16071&amp;"",A687&amp;""),--EXACT(IFERROR(CHALLAN!$C$1:$C$16071&amp;"",""),B687&amp;""),IFERROR(CHALLAN!$D$1:$D$16071*CHALLAN!$E$1:$E$16071,0))</f>
        <v>500</v>
      </c>
      <c r="D687" s="1419" cm="1">
        <f t="array" ref="D687">SUMPRODUCT(--EXACT(CHALLAN!$B$1:$B$16071&amp;"",A687&amp;""),--EXACT(IFERROR(CHALLAN!$C$1:$C$16071&amp;"",""),B687&amp;""),IFERROR(CHALLAN!$F$1:$F$16071+0,0))</f>
        <v>200</v>
      </c>
    </row>
    <row r="688" spans="1:4" x14ac:dyDescent="0.25">
      <c r="A688" t="s">
        <v>1335</v>
      </c>
      <c r="B688" t="s">
        <v>509</v>
      </c>
      <c r="C688" s="1419" cm="1">
        <f t="array" ref="C688">SUMPRODUCT(--EXACT(CHALLAN!$B$1:$B$16071&amp;"",A688&amp;""),--EXACT(IFERROR(CHALLAN!$C$1:$C$16071&amp;"",""),B688&amp;""),IFERROR(CHALLAN!$D$1:$D$16071*CHALLAN!$E$1:$E$16071,0))</f>
        <v>200</v>
      </c>
      <c r="D688" s="1419" cm="1">
        <f t="array" ref="D688">SUMPRODUCT(--EXACT(CHALLAN!$B$1:$B$16071&amp;"",A688&amp;""),--EXACT(IFERROR(CHALLAN!$C$1:$C$16071&amp;"",""),B688&amp;""),IFERROR(CHALLAN!$F$1:$F$16071+0,0))</f>
        <v>200</v>
      </c>
    </row>
    <row r="689" spans="1:4" x14ac:dyDescent="0.25">
      <c r="A689" t="s">
        <v>2028</v>
      </c>
      <c r="B689" t="s">
        <v>509</v>
      </c>
      <c r="C689" s="1419" cm="1">
        <f t="array" ref="C689">SUMPRODUCT(--EXACT(CHALLAN!$B$1:$B$16071&amp;"",A689&amp;""),--EXACT(IFERROR(CHALLAN!$C$1:$C$16071&amp;"",""),B689&amp;""),IFERROR(CHALLAN!$D$1:$D$16071*CHALLAN!$E$1:$E$16071,0))</f>
        <v>0</v>
      </c>
      <c r="D689" s="1419" cm="1">
        <f t="array" ref="D689">SUMPRODUCT(--EXACT(CHALLAN!$B$1:$B$16071&amp;"",A689&amp;""),--EXACT(IFERROR(CHALLAN!$C$1:$C$16071&amp;"",""),B689&amp;""),IFERROR(CHALLAN!$F$1:$F$16071+0,0))</f>
        <v>300</v>
      </c>
    </row>
    <row r="690" spans="1:4" x14ac:dyDescent="0.25">
      <c r="A690" t="s">
        <v>1523</v>
      </c>
      <c r="B690" t="s">
        <v>486</v>
      </c>
      <c r="C690" s="1419" cm="1">
        <f t="array" ref="C690">SUMPRODUCT(--EXACT(CHALLAN!$B$1:$B$16071&amp;"",A690&amp;""),--EXACT(IFERROR(CHALLAN!$C$1:$C$16071&amp;"",""),B690&amp;""),IFERROR(CHALLAN!$D$1:$D$16071*CHALLAN!$E$1:$E$16071,0))</f>
        <v>80</v>
      </c>
      <c r="D690" s="1419" cm="1">
        <f t="array" ref="D690">SUMPRODUCT(--EXACT(CHALLAN!$B$1:$B$16071&amp;"",A690&amp;""),--EXACT(IFERROR(CHALLAN!$C$1:$C$16071&amp;"",""),B690&amp;""),IFERROR(CHALLAN!$F$1:$F$16071+0,0))</f>
        <v>80</v>
      </c>
    </row>
    <row r="691" spans="1:4" x14ac:dyDescent="0.25">
      <c r="A691" t="s">
        <v>1126</v>
      </c>
      <c r="B691" t="s">
        <v>508</v>
      </c>
      <c r="C691" s="1419" cm="1">
        <f t="array" ref="C691">SUMPRODUCT(--EXACT(CHALLAN!$B$1:$B$16071&amp;"",A691&amp;""),--EXACT(IFERROR(CHALLAN!$C$1:$C$16071&amp;"",""),B691&amp;""),IFERROR(CHALLAN!$D$1:$D$16071*CHALLAN!$E$1:$E$16071,0))</f>
        <v>4000</v>
      </c>
      <c r="D691" s="1419" cm="1">
        <f t="array" ref="D691">SUMPRODUCT(--EXACT(CHALLAN!$B$1:$B$16071&amp;"",A691&amp;""),--EXACT(IFERROR(CHALLAN!$C$1:$C$16071&amp;"",""),B691&amp;""),IFERROR(CHALLAN!$F$1:$F$16071+0,0))</f>
        <v>4000</v>
      </c>
    </row>
    <row r="692" spans="1:4" x14ac:dyDescent="0.25">
      <c r="A692" t="s">
        <v>1127</v>
      </c>
      <c r="B692" t="s">
        <v>509</v>
      </c>
      <c r="C692" s="1419" cm="1">
        <f t="array" ref="C692">SUMPRODUCT(--EXACT(CHALLAN!$B$1:$B$16071&amp;"",A692&amp;""),--EXACT(IFERROR(CHALLAN!$C$1:$C$16071&amp;"",""),B692&amp;""),IFERROR(CHALLAN!$D$1:$D$16071*CHALLAN!$E$1:$E$16071,0))</f>
        <v>74</v>
      </c>
      <c r="D692" s="1419" cm="1">
        <f t="array" ref="D692">SUMPRODUCT(--EXACT(CHALLAN!$B$1:$B$16071&amp;"",A692&amp;""),--EXACT(IFERROR(CHALLAN!$C$1:$C$16071&amp;"",""),B692&amp;""),IFERROR(CHALLAN!$F$1:$F$16071+0,0))</f>
        <v>74</v>
      </c>
    </row>
    <row r="693" spans="1:4" x14ac:dyDescent="0.25">
      <c r="A693" t="s">
        <v>1127</v>
      </c>
      <c r="B693" t="s">
        <v>1128</v>
      </c>
      <c r="C693" s="1419" cm="1">
        <f t="array" ref="C693">SUMPRODUCT(--EXACT(CHALLAN!$B$1:$B$16071&amp;"",A693&amp;""),--EXACT(IFERROR(CHALLAN!$C$1:$C$16071&amp;"",""),B693&amp;""),IFERROR(CHALLAN!$D$1:$D$16071*CHALLAN!$E$1:$E$16071,0))</f>
        <v>425</v>
      </c>
      <c r="D693" s="1419" cm="1">
        <f t="array" ref="D693">SUMPRODUCT(--EXACT(CHALLAN!$B$1:$B$16071&amp;"",A693&amp;""),--EXACT(IFERROR(CHALLAN!$C$1:$C$16071&amp;"",""),B693&amp;""),IFERROR(CHALLAN!$F$1:$F$16071+0,0))</f>
        <v>425</v>
      </c>
    </row>
    <row r="694" spans="1:4" x14ac:dyDescent="0.25">
      <c r="A694" t="s">
        <v>1072</v>
      </c>
      <c r="B694" t="s">
        <v>1073</v>
      </c>
      <c r="C694" s="1419" cm="1">
        <f t="array" ref="C694">SUMPRODUCT(--EXACT(CHALLAN!$B$1:$B$16071&amp;"",A694&amp;""),--EXACT(IFERROR(CHALLAN!$C$1:$C$16071&amp;"",""),B694&amp;""),IFERROR(CHALLAN!$D$1:$D$16071*CHALLAN!$E$1:$E$16071,0))</f>
        <v>0</v>
      </c>
      <c r="D694" s="1419" cm="1">
        <f t="array" ref="D694">SUMPRODUCT(--EXACT(CHALLAN!$B$1:$B$16071&amp;"",A694&amp;""),--EXACT(IFERROR(CHALLAN!$C$1:$C$16071&amp;"",""),B694&amp;""),IFERROR(CHALLAN!$F$1:$F$16071+0,0))</f>
        <v>1</v>
      </c>
    </row>
    <row r="695" spans="1:4" x14ac:dyDescent="0.25">
      <c r="A695" t="s">
        <v>2357</v>
      </c>
      <c r="B695" t="s">
        <v>404</v>
      </c>
      <c r="C695" s="1419" cm="1">
        <f t="array" ref="C695">SUMPRODUCT(--EXACT(CHALLAN!$B$1:$B$16071&amp;"",A695&amp;""),--EXACT(IFERROR(CHALLAN!$C$1:$C$16071&amp;"",""),B695&amp;""),IFERROR(CHALLAN!$D$1:$D$16071*CHALLAN!$E$1:$E$16071,0))</f>
        <v>15</v>
      </c>
      <c r="D695" s="1419" cm="1">
        <f t="array" ref="D695">SUMPRODUCT(--EXACT(CHALLAN!$B$1:$B$16071&amp;"",A695&amp;""),--EXACT(IFERROR(CHALLAN!$C$1:$C$16071&amp;"",""),B695&amp;""),IFERROR(CHALLAN!$F$1:$F$16071+0,0))</f>
        <v>0</v>
      </c>
    </row>
    <row r="696" spans="1:4" x14ac:dyDescent="0.25">
      <c r="A696" t="s">
        <v>1850</v>
      </c>
      <c r="B696" t="s">
        <v>461</v>
      </c>
      <c r="C696" s="1419" cm="1">
        <f t="array" ref="C696">SUMPRODUCT(--EXACT(CHALLAN!$B$1:$B$16071&amp;"",A696&amp;""),--EXACT(IFERROR(CHALLAN!$C$1:$C$16071&amp;"",""),B696&amp;""),IFERROR(CHALLAN!$D$1:$D$16071*CHALLAN!$E$1:$E$16071,0))</f>
        <v>48</v>
      </c>
      <c r="D696" s="1419" cm="1">
        <f t="array" ref="D696">SUMPRODUCT(--EXACT(CHALLAN!$B$1:$B$16071&amp;"",A696&amp;""),--EXACT(IFERROR(CHALLAN!$C$1:$C$16071&amp;"",""),B696&amp;""),IFERROR(CHALLAN!$F$1:$F$16071+0,0))</f>
        <v>48</v>
      </c>
    </row>
    <row r="697" spans="1:4" x14ac:dyDescent="0.25">
      <c r="A697" t="s">
        <v>2238</v>
      </c>
      <c r="B697" t="s">
        <v>404</v>
      </c>
      <c r="C697" s="1419" cm="1">
        <f t="array" ref="C697">SUMPRODUCT(--EXACT(CHALLAN!$B$1:$B$16071&amp;"",A697&amp;""),--EXACT(IFERROR(CHALLAN!$C$1:$C$16071&amp;"",""),B697&amp;""),IFERROR(CHALLAN!$D$1:$D$16071*CHALLAN!$E$1:$E$16071,0))</f>
        <v>5</v>
      </c>
      <c r="D697" s="1419" cm="1">
        <f t="array" ref="D697">SUMPRODUCT(--EXACT(CHALLAN!$B$1:$B$16071&amp;"",A697&amp;""),--EXACT(IFERROR(CHALLAN!$C$1:$C$16071&amp;"",""),B697&amp;""),IFERROR(CHALLAN!$F$1:$F$16071+0,0))</f>
        <v>0</v>
      </c>
    </row>
    <row r="698" spans="1:4" x14ac:dyDescent="0.25">
      <c r="A698" t="s">
        <v>1175</v>
      </c>
      <c r="B698" t="s">
        <v>1230</v>
      </c>
      <c r="C698" s="1419" cm="1">
        <f t="array" ref="C698">SUMPRODUCT(--EXACT(CHALLAN!$B$1:$B$16071&amp;"",A698&amp;""),--EXACT(IFERROR(CHALLAN!$C$1:$C$16071&amp;"",""),B698&amp;""),IFERROR(CHALLAN!$D$1:$D$16071*CHALLAN!$E$1:$E$16071,0))</f>
        <v>8</v>
      </c>
      <c r="D698" s="1419" cm="1">
        <f t="array" ref="D698">SUMPRODUCT(--EXACT(CHALLAN!$B$1:$B$16071&amp;"",A698&amp;""),--EXACT(IFERROR(CHALLAN!$C$1:$C$16071&amp;"",""),B698&amp;""),IFERROR(CHALLAN!$F$1:$F$16071+0,0))</f>
        <v>4</v>
      </c>
    </row>
    <row r="699" spans="1:4" x14ac:dyDescent="0.25">
      <c r="A699" t="s">
        <v>1827</v>
      </c>
      <c r="B699" t="s">
        <v>461</v>
      </c>
      <c r="C699" s="1419" cm="1">
        <f t="array" ref="C699">SUMPRODUCT(--EXACT(CHALLAN!$B$1:$B$16071&amp;"",A699&amp;""),--EXACT(IFERROR(CHALLAN!$C$1:$C$16071&amp;"",""),B699&amp;""),IFERROR(CHALLAN!$D$1:$D$16071*CHALLAN!$E$1:$E$16071,0))</f>
        <v>12</v>
      </c>
      <c r="D699" s="1419" cm="1">
        <f t="array" ref="D699">SUMPRODUCT(--EXACT(CHALLAN!$B$1:$B$16071&amp;"",A699&amp;""),--EXACT(IFERROR(CHALLAN!$C$1:$C$16071&amp;"",""),B699&amp;""),IFERROR(CHALLAN!$F$1:$F$16071+0,0))</f>
        <v>12</v>
      </c>
    </row>
    <row r="700" spans="1:4" x14ac:dyDescent="0.25">
      <c r="A700" t="s">
        <v>2088</v>
      </c>
      <c r="B700" t="s">
        <v>461</v>
      </c>
      <c r="C700" s="1419" cm="1">
        <f t="array" ref="C700">SUMPRODUCT(--EXACT(CHALLAN!$B$1:$B$16071&amp;"",A700&amp;""),--EXACT(IFERROR(CHALLAN!$C$1:$C$16071&amp;"",""),B700&amp;""),IFERROR(CHALLAN!$D$1:$D$16071*CHALLAN!$E$1:$E$16071,0))</f>
        <v>24</v>
      </c>
      <c r="D700" s="1419" cm="1">
        <f t="array" ref="D700">SUMPRODUCT(--EXACT(CHALLAN!$B$1:$B$16071&amp;"",A700&amp;""),--EXACT(IFERROR(CHALLAN!$C$1:$C$16071&amp;"",""),B700&amp;""),IFERROR(CHALLAN!$F$1:$F$16071+0,0))</f>
        <v>24</v>
      </c>
    </row>
    <row r="701" spans="1:4" x14ac:dyDescent="0.25">
      <c r="A701" t="s">
        <v>849</v>
      </c>
      <c r="C701" s="1419" cm="1">
        <f t="array" ref="C701">SUMPRODUCT(--EXACT(CHALLAN!$B$1:$B$16071&amp;"",A701&amp;""),--EXACT(IFERROR(CHALLAN!$C$1:$C$16071&amp;"",""),B701&amp;""),IFERROR(CHALLAN!$D$1:$D$16071*CHALLAN!$E$1:$E$16071,0))</f>
        <v>1</v>
      </c>
      <c r="D701" s="1419" cm="1">
        <f t="array" ref="D701">SUMPRODUCT(--EXACT(CHALLAN!$B$1:$B$16071&amp;"",A701&amp;""),--EXACT(IFERROR(CHALLAN!$C$1:$C$16071&amp;"",""),B701&amp;""),IFERROR(CHALLAN!$F$1:$F$16071+0,0))</f>
        <v>1</v>
      </c>
    </row>
    <row r="702" spans="1:4" x14ac:dyDescent="0.25">
      <c r="A702" t="s">
        <v>849</v>
      </c>
      <c r="B702" t="s">
        <v>462</v>
      </c>
      <c r="C702" s="1419" cm="1">
        <f t="array" ref="C702">SUMPRODUCT(--EXACT(CHALLAN!$B$1:$B$16071&amp;"",A702&amp;""),--EXACT(IFERROR(CHALLAN!$C$1:$C$16071&amp;"",""),B702&amp;""),IFERROR(CHALLAN!$D$1:$D$16071*CHALLAN!$E$1:$E$16071,0))</f>
        <v>24</v>
      </c>
      <c r="D702" s="1419" cm="1">
        <f t="array" ref="D702">SUMPRODUCT(--EXACT(CHALLAN!$B$1:$B$16071&amp;"",A702&amp;""),--EXACT(IFERROR(CHALLAN!$C$1:$C$16071&amp;"",""),B702&amp;""),IFERROR(CHALLAN!$F$1:$F$16071+0,0))</f>
        <v>24</v>
      </c>
    </row>
    <row r="703" spans="1:4" x14ac:dyDescent="0.25">
      <c r="A703" t="s">
        <v>849</v>
      </c>
      <c r="B703" t="s">
        <v>405</v>
      </c>
      <c r="C703" s="1419" cm="1">
        <f t="array" ref="C703">SUMPRODUCT(--EXACT(CHALLAN!$B$1:$B$16071&amp;"",A703&amp;""),--EXACT(IFERROR(CHALLAN!$C$1:$C$16071&amp;"",""),B703&amp;""),IFERROR(CHALLAN!$D$1:$D$16071*CHALLAN!$E$1:$E$16071,0))</f>
        <v>25</v>
      </c>
      <c r="D703" s="1419" cm="1">
        <f t="array" ref="D703">SUMPRODUCT(--EXACT(CHALLAN!$B$1:$B$16071&amp;"",A703&amp;""),--EXACT(IFERROR(CHALLAN!$C$1:$C$16071&amp;"",""),B703&amp;""),IFERROR(CHALLAN!$F$1:$F$16071+0,0))</f>
        <v>25</v>
      </c>
    </row>
    <row r="704" spans="1:4" x14ac:dyDescent="0.25">
      <c r="A704" t="s">
        <v>849</v>
      </c>
      <c r="B704" t="s">
        <v>1228</v>
      </c>
      <c r="C704" s="1419" cm="1">
        <f t="array" ref="C704">SUMPRODUCT(--EXACT(CHALLAN!$B$1:$B$16071&amp;"",A704&amp;""),--EXACT(IFERROR(CHALLAN!$C$1:$C$16071&amp;"",""),B704&amp;""),IFERROR(CHALLAN!$D$1:$D$16071*CHALLAN!$E$1:$E$16071,0))</f>
        <v>48</v>
      </c>
      <c r="D704" s="1419" cm="1">
        <f t="array" ref="D704">SUMPRODUCT(--EXACT(CHALLAN!$B$1:$B$16071&amp;"",A704&amp;""),--EXACT(IFERROR(CHALLAN!$C$1:$C$16071&amp;"",""),B704&amp;""),IFERROR(CHALLAN!$F$1:$F$16071+0,0))</f>
        <v>48</v>
      </c>
    </row>
    <row r="705" spans="1:4" x14ac:dyDescent="0.25">
      <c r="A705" t="s">
        <v>849</v>
      </c>
      <c r="B705" t="s">
        <v>1229</v>
      </c>
      <c r="C705" s="1419" cm="1">
        <f t="array" ref="C705">SUMPRODUCT(--EXACT(CHALLAN!$B$1:$B$16071&amp;"",A705&amp;""),--EXACT(IFERROR(CHALLAN!$C$1:$C$16071&amp;"",""),B705&amp;""),IFERROR(CHALLAN!$D$1:$D$16071*CHALLAN!$E$1:$E$16071,0))</f>
        <v>56</v>
      </c>
      <c r="D705" s="1419" cm="1">
        <f t="array" ref="D705">SUMPRODUCT(--EXACT(CHALLAN!$B$1:$B$16071&amp;"",A705&amp;""),--EXACT(IFERROR(CHALLAN!$C$1:$C$16071&amp;"",""),B705&amp;""),IFERROR(CHALLAN!$F$1:$F$16071+0,0))</f>
        <v>24</v>
      </c>
    </row>
    <row r="706" spans="1:4" x14ac:dyDescent="0.25">
      <c r="A706" t="s">
        <v>1173</v>
      </c>
      <c r="B706" t="s">
        <v>405</v>
      </c>
      <c r="C706" s="1419" cm="1">
        <f t="array" ref="C706">SUMPRODUCT(--EXACT(CHALLAN!$B$1:$B$16071&amp;"",A706&amp;""),--EXACT(IFERROR(CHALLAN!$C$1:$C$16071&amp;"",""),B706&amp;""),IFERROR(CHALLAN!$D$1:$D$16071*CHALLAN!$E$1:$E$16071,0))</f>
        <v>45</v>
      </c>
      <c r="D706" s="1419" cm="1">
        <f t="array" ref="D706">SUMPRODUCT(--EXACT(CHALLAN!$B$1:$B$16071&amp;"",A706&amp;""),--EXACT(IFERROR(CHALLAN!$C$1:$C$16071&amp;"",""),B706&amp;""),IFERROR(CHALLAN!$F$1:$F$16071+0,0))</f>
        <v>0</v>
      </c>
    </row>
    <row r="707" spans="1:4" x14ac:dyDescent="0.25">
      <c r="A707" t="s">
        <v>1173</v>
      </c>
      <c r="B707" t="s">
        <v>1228</v>
      </c>
      <c r="C707" s="1419" cm="1">
        <f t="array" ref="C707">SUMPRODUCT(--EXACT(CHALLAN!$B$1:$B$16071&amp;"",A707&amp;""),--EXACT(IFERROR(CHALLAN!$C$1:$C$16071&amp;"",""),B707&amp;""),IFERROR(CHALLAN!$D$1:$D$16071*CHALLAN!$E$1:$E$16071,0))</f>
        <v>28</v>
      </c>
      <c r="D707" s="1419" cm="1">
        <f t="array" ref="D707">SUMPRODUCT(--EXACT(CHALLAN!$B$1:$B$16071&amp;"",A707&amp;""),--EXACT(IFERROR(CHALLAN!$C$1:$C$16071&amp;"",""),B707&amp;""),IFERROR(CHALLAN!$F$1:$F$16071+0,0))</f>
        <v>24</v>
      </c>
    </row>
    <row r="708" spans="1:4" x14ac:dyDescent="0.25">
      <c r="A708" t="s">
        <v>1870</v>
      </c>
      <c r="B708" t="s">
        <v>1871</v>
      </c>
      <c r="C708" s="1419" cm="1">
        <f t="array" ref="C708">SUMPRODUCT(--EXACT(CHALLAN!$B$1:$B$16071&amp;"",A708&amp;""),--EXACT(IFERROR(CHALLAN!$C$1:$C$16071&amp;"",""),B708&amp;""),IFERROR(CHALLAN!$D$1:$D$16071*CHALLAN!$E$1:$E$16071,0))</f>
        <v>1</v>
      </c>
      <c r="D708" s="1419" cm="1">
        <f t="array" ref="D708">SUMPRODUCT(--EXACT(CHALLAN!$B$1:$B$16071&amp;"",A708&amp;""),--EXACT(IFERROR(CHALLAN!$C$1:$C$16071&amp;"",""),B708&amp;""),IFERROR(CHALLAN!$F$1:$F$16071+0,0))</f>
        <v>1</v>
      </c>
    </row>
    <row r="709" spans="1:4" x14ac:dyDescent="0.25">
      <c r="A709" t="s">
        <v>184</v>
      </c>
      <c r="B709" t="s">
        <v>406</v>
      </c>
      <c r="C709" s="1419" cm="1">
        <f t="array" ref="C709">SUMPRODUCT(--EXACT(CHALLAN!$B$1:$B$16071&amp;"",A709&amp;""),--EXACT(IFERROR(CHALLAN!$C$1:$C$16071&amp;"",""),B709&amp;""),IFERROR(CHALLAN!$D$1:$D$16071*CHALLAN!$E$1:$E$16071,0))</f>
        <v>70</v>
      </c>
      <c r="D709" s="1419" cm="1">
        <f t="array" ref="D709">SUMPRODUCT(--EXACT(CHALLAN!$B$1:$B$16071&amp;"",A709&amp;""),--EXACT(IFERROR(CHALLAN!$C$1:$C$16071&amp;"",""),B709&amp;""),IFERROR(CHALLAN!$F$1:$F$16071+0,0))</f>
        <v>65</v>
      </c>
    </row>
    <row r="710" spans="1:4" x14ac:dyDescent="0.25">
      <c r="A710" t="s">
        <v>184</v>
      </c>
      <c r="B710" t="s">
        <v>594</v>
      </c>
      <c r="C710" s="1419" cm="1">
        <f t="array" ref="C710">SUMPRODUCT(--EXACT(CHALLAN!$B$1:$B$16071&amp;"",A710&amp;""),--EXACT(IFERROR(CHALLAN!$C$1:$C$16071&amp;"",""),B710&amp;""),IFERROR(CHALLAN!$D$1:$D$16071*CHALLAN!$E$1:$E$16071,0))</f>
        <v>10</v>
      </c>
      <c r="D710" s="1419" cm="1">
        <f t="array" ref="D710">SUMPRODUCT(--EXACT(CHALLAN!$B$1:$B$16071&amp;"",A710&amp;""),--EXACT(IFERROR(CHALLAN!$C$1:$C$16071&amp;"",""),B710&amp;""),IFERROR(CHALLAN!$F$1:$F$16071+0,0))</f>
        <v>9</v>
      </c>
    </row>
    <row r="711" spans="1:4" x14ac:dyDescent="0.25">
      <c r="A711" t="s">
        <v>595</v>
      </c>
      <c r="B711" t="s">
        <v>596</v>
      </c>
      <c r="C711" s="1419" cm="1">
        <f t="array" ref="C711">SUMPRODUCT(--EXACT(CHALLAN!$B$1:$B$16071&amp;"",A711&amp;""),--EXACT(IFERROR(CHALLAN!$C$1:$C$16071&amp;"",""),B711&amp;""),IFERROR(CHALLAN!$D$1:$D$16071*CHALLAN!$E$1:$E$16071,0))</f>
        <v>0</v>
      </c>
      <c r="D711" s="1419" cm="1">
        <f t="array" ref="D711">SUMPRODUCT(--EXACT(CHALLAN!$B$1:$B$16071&amp;"",A711&amp;""),--EXACT(IFERROR(CHALLAN!$C$1:$C$16071&amp;"",""),B711&amp;""),IFERROR(CHALLAN!$F$1:$F$16071+0,0))</f>
        <v>1</v>
      </c>
    </row>
    <row r="712" spans="1:4" x14ac:dyDescent="0.25">
      <c r="A712" t="s">
        <v>2378</v>
      </c>
      <c r="B712" t="s">
        <v>461</v>
      </c>
      <c r="C712" s="1419" cm="1">
        <f t="array" ref="C712">SUMPRODUCT(--EXACT(CHALLAN!$B$1:$B$16071&amp;"",A712&amp;""),--EXACT(IFERROR(CHALLAN!$C$1:$C$16071&amp;"",""),B712&amp;""),IFERROR(CHALLAN!$D$1:$D$16071*CHALLAN!$E$1:$E$16071,0))</f>
        <v>24</v>
      </c>
      <c r="D712" s="1419" cm="1">
        <f t="array" ref="D712">SUMPRODUCT(--EXACT(CHALLAN!$B$1:$B$16071&amp;"",A712&amp;""),--EXACT(IFERROR(CHALLAN!$C$1:$C$16071&amp;"",""),B712&amp;""),IFERROR(CHALLAN!$F$1:$F$16071+0,0))</f>
        <v>24</v>
      </c>
    </row>
    <row r="713" spans="1:4" x14ac:dyDescent="0.25">
      <c r="A713" t="s">
        <v>1978</v>
      </c>
      <c r="B713" t="s">
        <v>407</v>
      </c>
      <c r="C713" s="1419" cm="1">
        <f t="array" ref="C713">SUMPRODUCT(--EXACT(CHALLAN!$B$1:$B$16071&amp;"",A713&amp;""),--EXACT(IFERROR(CHALLAN!$C$1:$C$16071&amp;"",""),B713&amp;""),IFERROR(CHALLAN!$D$1:$D$16071*CHALLAN!$E$1:$E$16071,0))</f>
        <v>25</v>
      </c>
      <c r="D713" s="1419" cm="1">
        <f t="array" ref="D713">SUMPRODUCT(--EXACT(CHALLAN!$B$1:$B$16071&amp;"",A713&amp;""),--EXACT(IFERROR(CHALLAN!$C$1:$C$16071&amp;"",""),B713&amp;""),IFERROR(CHALLAN!$F$1:$F$16071+0,0))</f>
        <v>25</v>
      </c>
    </row>
    <row r="714" spans="1:4" x14ac:dyDescent="0.25">
      <c r="A714" t="s">
        <v>2183</v>
      </c>
      <c r="B714" t="s">
        <v>407</v>
      </c>
      <c r="C714" s="1419" cm="1">
        <f t="array" ref="C714">SUMPRODUCT(--EXACT(CHALLAN!$B$1:$B$16071&amp;"",A714&amp;""),--EXACT(IFERROR(CHALLAN!$C$1:$C$16071&amp;"",""),B714&amp;""),IFERROR(CHALLAN!$D$1:$D$16071*CHALLAN!$E$1:$E$16071,0))</f>
        <v>500</v>
      </c>
      <c r="D714" s="1419" cm="1">
        <f t="array" ref="D714">SUMPRODUCT(--EXACT(CHALLAN!$B$1:$B$16071&amp;"",A714&amp;""),--EXACT(IFERROR(CHALLAN!$C$1:$C$16071&amp;"",""),B714&amp;""),IFERROR(CHALLAN!$F$1:$F$16071+0,0))</f>
        <v>25</v>
      </c>
    </row>
    <row r="715" spans="1:4" x14ac:dyDescent="0.25">
      <c r="A715" t="s">
        <v>604</v>
      </c>
      <c r="B715" t="s">
        <v>464</v>
      </c>
      <c r="C715" s="1419" cm="1">
        <f t="array" ref="C715">SUMPRODUCT(--EXACT(CHALLAN!$B$1:$B$16071&amp;"",A715&amp;""),--EXACT(IFERROR(CHALLAN!$C$1:$C$16071&amp;"",""),B715&amp;""),IFERROR(CHALLAN!$D$1:$D$16071*CHALLAN!$E$1:$E$16071,0))</f>
        <v>60</v>
      </c>
      <c r="D715" s="1419" cm="1">
        <f t="array" ref="D715">SUMPRODUCT(--EXACT(CHALLAN!$B$1:$B$16071&amp;"",A715&amp;""),--EXACT(IFERROR(CHALLAN!$C$1:$C$16071&amp;"",""),B715&amp;""),IFERROR(CHALLAN!$F$1:$F$16071+0,0))</f>
        <v>60</v>
      </c>
    </row>
    <row r="716" spans="1:4" x14ac:dyDescent="0.25">
      <c r="A716" t="s">
        <v>604</v>
      </c>
      <c r="B716" t="s">
        <v>407</v>
      </c>
      <c r="C716" s="1419" cm="1">
        <f t="array" ref="C716">SUMPRODUCT(--EXACT(CHALLAN!$B$1:$B$16071&amp;"",A716&amp;""),--EXACT(IFERROR(CHALLAN!$C$1:$C$16071&amp;"",""),B716&amp;""),IFERROR(CHALLAN!$D$1:$D$16071*CHALLAN!$E$1:$E$16071,0))</f>
        <v>230</v>
      </c>
      <c r="D716" s="1419" cm="1">
        <f t="array" ref="D716">SUMPRODUCT(--EXACT(CHALLAN!$B$1:$B$16071&amp;"",A716&amp;""),--EXACT(IFERROR(CHALLAN!$C$1:$C$16071&amp;"",""),B716&amp;""),IFERROR(CHALLAN!$F$1:$F$16071+0,0))</f>
        <v>230</v>
      </c>
    </row>
    <row r="717" spans="1:4" x14ac:dyDescent="0.25">
      <c r="A717" t="s">
        <v>334</v>
      </c>
      <c r="B717" t="s">
        <v>2101</v>
      </c>
      <c r="C717" s="1419" cm="1">
        <f t="array" ref="C717">SUMPRODUCT(--EXACT(CHALLAN!$B$1:$B$16071&amp;"",A717&amp;""),--EXACT(IFERROR(CHALLAN!$C$1:$C$16071&amp;"",""),B717&amp;""),IFERROR(CHALLAN!$D$1:$D$16071*CHALLAN!$E$1:$E$16071,0))</f>
        <v>0</v>
      </c>
      <c r="D717" s="1419" cm="1">
        <f t="array" ref="D717">SUMPRODUCT(--EXACT(CHALLAN!$B$1:$B$16071&amp;"",A717&amp;""),--EXACT(IFERROR(CHALLAN!$C$1:$C$16071&amp;"",""),B717&amp;""),IFERROR(CHALLAN!$F$1:$F$16071+0,0))</f>
        <v>200</v>
      </c>
    </row>
    <row r="718" spans="1:4" x14ac:dyDescent="0.25">
      <c r="A718" t="s">
        <v>334</v>
      </c>
      <c r="B718" t="s">
        <v>464</v>
      </c>
      <c r="C718" s="1419" cm="1">
        <f t="array" ref="C718">SUMPRODUCT(--EXACT(CHALLAN!$B$1:$B$16071&amp;"",A718&amp;""),--EXACT(IFERROR(CHALLAN!$C$1:$C$16071&amp;"",""),B718&amp;""),IFERROR(CHALLAN!$D$1:$D$16071*CHALLAN!$E$1:$E$16071,0))</f>
        <v>294</v>
      </c>
      <c r="D718" s="1419" cm="1">
        <f t="array" ref="D718">SUMPRODUCT(--EXACT(CHALLAN!$B$1:$B$16071&amp;"",A718&amp;""),--EXACT(IFERROR(CHALLAN!$C$1:$C$16071&amp;"",""),B718&amp;""),IFERROR(CHALLAN!$F$1:$F$16071+0,0))</f>
        <v>96</v>
      </c>
    </row>
    <row r="719" spans="1:4" x14ac:dyDescent="0.25">
      <c r="A719" t="s">
        <v>334</v>
      </c>
      <c r="B719" t="s">
        <v>407</v>
      </c>
      <c r="C719" s="1419" cm="1">
        <f t="array" ref="C719">SUMPRODUCT(--EXACT(CHALLAN!$B$1:$B$16071&amp;"",A719&amp;""),--EXACT(IFERROR(CHALLAN!$C$1:$C$16071&amp;"",""),B719&amp;""),IFERROR(CHALLAN!$D$1:$D$16071*CHALLAN!$E$1:$E$16071,0))</f>
        <v>172</v>
      </c>
      <c r="D719" s="1419" cm="1">
        <f t="array" ref="D719">SUMPRODUCT(--EXACT(CHALLAN!$B$1:$B$16071&amp;"",A719&amp;""),--EXACT(IFERROR(CHALLAN!$C$1:$C$16071&amp;"",""),B719&amp;""),IFERROR(CHALLAN!$F$1:$F$16071+0,0))</f>
        <v>97</v>
      </c>
    </row>
    <row r="720" spans="1:4" x14ac:dyDescent="0.25">
      <c r="A720" t="s">
        <v>334</v>
      </c>
      <c r="B720" t="s">
        <v>395</v>
      </c>
      <c r="C720" s="1419" cm="1">
        <f t="array" ref="C720">SUMPRODUCT(--EXACT(CHALLAN!$B$1:$B$16071&amp;"",A720&amp;""),--EXACT(IFERROR(CHALLAN!$C$1:$C$16071&amp;"",""),B720&amp;""),IFERROR(CHALLAN!$D$1:$D$16071*CHALLAN!$E$1:$E$16071,0))</f>
        <v>225</v>
      </c>
      <c r="D720" s="1419" cm="1">
        <f t="array" ref="D720">SUMPRODUCT(--EXACT(CHALLAN!$B$1:$B$16071&amp;"",A720&amp;""),--EXACT(IFERROR(CHALLAN!$C$1:$C$16071&amp;"",""),B720&amp;""),IFERROR(CHALLAN!$F$1:$F$16071+0,0))</f>
        <v>0</v>
      </c>
    </row>
    <row r="721" spans="1:4" x14ac:dyDescent="0.25">
      <c r="A721" t="s">
        <v>345</v>
      </c>
      <c r="B721" t="s">
        <v>464</v>
      </c>
      <c r="C721" s="1419" cm="1">
        <f t="array" ref="C721">SUMPRODUCT(--EXACT(CHALLAN!$B$1:$B$16071&amp;"",A721&amp;""),--EXACT(IFERROR(CHALLAN!$C$1:$C$16071&amp;"",""),B721&amp;""),IFERROR(CHALLAN!$D$1:$D$16071*CHALLAN!$E$1:$E$16071,0))</f>
        <v>6</v>
      </c>
      <c r="D721" s="1419" cm="1">
        <f t="array" ref="D721">SUMPRODUCT(--EXACT(CHALLAN!$B$1:$B$16071&amp;"",A721&amp;""),--EXACT(IFERROR(CHALLAN!$C$1:$C$16071&amp;"",""),B721&amp;""),IFERROR(CHALLAN!$F$1:$F$16071+0,0))</f>
        <v>0</v>
      </c>
    </row>
    <row r="722" spans="1:4" x14ac:dyDescent="0.25">
      <c r="A722" t="s">
        <v>345</v>
      </c>
      <c r="B722" t="s">
        <v>407</v>
      </c>
      <c r="C722" s="1419" cm="1">
        <f t="array" ref="C722">SUMPRODUCT(--EXACT(CHALLAN!$B$1:$B$16071&amp;"",A722&amp;""),--EXACT(IFERROR(CHALLAN!$C$1:$C$16071&amp;"",""),B722&amp;""),IFERROR(CHALLAN!$D$1:$D$16071*CHALLAN!$E$1:$E$16071,0))</f>
        <v>25</v>
      </c>
      <c r="D722" s="1419" cm="1">
        <f t="array" ref="D722">SUMPRODUCT(--EXACT(CHALLAN!$B$1:$B$16071&amp;"",A722&amp;""),--EXACT(IFERROR(CHALLAN!$C$1:$C$16071&amp;"",""),B722&amp;""),IFERROR(CHALLAN!$F$1:$F$16071+0,0))</f>
        <v>25</v>
      </c>
    </row>
    <row r="723" spans="1:4" x14ac:dyDescent="0.25">
      <c r="A723" t="s">
        <v>345</v>
      </c>
      <c r="B723" t="s">
        <v>395</v>
      </c>
      <c r="C723" s="1419" cm="1">
        <f t="array" ref="C723">SUMPRODUCT(--EXACT(CHALLAN!$B$1:$B$16071&amp;"",A723&amp;""),--EXACT(IFERROR(CHALLAN!$C$1:$C$16071&amp;"",""),B723&amp;""),IFERROR(CHALLAN!$D$1:$D$16071*CHALLAN!$E$1:$E$16071,0))</f>
        <v>5</v>
      </c>
      <c r="D723" s="1419" cm="1">
        <f t="array" ref="D723">SUMPRODUCT(--EXACT(CHALLAN!$B$1:$B$16071&amp;"",A723&amp;""),--EXACT(IFERROR(CHALLAN!$C$1:$C$16071&amp;"",""),B723&amp;""),IFERROR(CHALLAN!$F$1:$F$16071+0,0))</f>
        <v>0</v>
      </c>
    </row>
    <row r="724" spans="1:4" x14ac:dyDescent="0.25">
      <c r="A724" t="s">
        <v>1435</v>
      </c>
      <c r="B724" t="s">
        <v>999</v>
      </c>
      <c r="C724" s="1419" cm="1">
        <f t="array" ref="C724">SUMPRODUCT(--EXACT(CHALLAN!$B$1:$B$16071&amp;"",A724&amp;""),--EXACT(IFERROR(CHALLAN!$C$1:$C$16071&amp;"",""),B724&amp;""),IFERROR(CHALLAN!$D$1:$D$16071*CHALLAN!$E$1:$E$16071,0))</f>
        <v>0</v>
      </c>
      <c r="D724" s="1419" cm="1">
        <f t="array" ref="D724">SUMPRODUCT(--EXACT(CHALLAN!$B$1:$B$16071&amp;"",A724&amp;""),--EXACT(IFERROR(CHALLAN!$C$1:$C$16071&amp;"",""),B724&amp;""),IFERROR(CHALLAN!$F$1:$F$16071+0,0))</f>
        <v>100</v>
      </c>
    </row>
    <row r="725" spans="1:4" x14ac:dyDescent="0.25">
      <c r="A725" t="s">
        <v>265</v>
      </c>
      <c r="B725" t="s">
        <v>464</v>
      </c>
      <c r="C725" s="1419" cm="1">
        <f t="array" ref="C725">SUMPRODUCT(--EXACT(CHALLAN!$B$1:$B$16071&amp;"",A725&amp;""),--EXACT(IFERROR(CHALLAN!$C$1:$C$16071&amp;"",""),B725&amp;""),IFERROR(CHALLAN!$D$1:$D$16071*CHALLAN!$E$1:$E$16071,0))</f>
        <v>96</v>
      </c>
      <c r="D725" s="1419" cm="1">
        <f t="array" ref="D725">SUMPRODUCT(--EXACT(CHALLAN!$B$1:$B$16071&amp;"",A725&amp;""),--EXACT(IFERROR(CHALLAN!$C$1:$C$16071&amp;"",""),B725&amp;""),IFERROR(CHALLAN!$F$1:$F$16071+0,0))</f>
        <v>96</v>
      </c>
    </row>
    <row r="726" spans="1:4" x14ac:dyDescent="0.25">
      <c r="A726" t="s">
        <v>2305</v>
      </c>
      <c r="B726" t="s">
        <v>407</v>
      </c>
      <c r="C726" s="1419" cm="1">
        <f t="array" ref="C726">SUMPRODUCT(--EXACT(CHALLAN!$B$1:$B$16071&amp;"",A726&amp;""),--EXACT(IFERROR(CHALLAN!$C$1:$C$16071&amp;"",""),B726&amp;""),IFERROR(CHALLAN!$D$1:$D$16071*CHALLAN!$E$1:$E$16071,0))</f>
        <v>100</v>
      </c>
      <c r="D726" s="1419" cm="1">
        <f t="array" ref="D726">SUMPRODUCT(--EXACT(CHALLAN!$B$1:$B$16071&amp;"",A726&amp;""),--EXACT(IFERROR(CHALLAN!$C$1:$C$16071&amp;"",""),B726&amp;""),IFERROR(CHALLAN!$F$1:$F$16071+0,0))</f>
        <v>0</v>
      </c>
    </row>
    <row r="727" spans="1:4" x14ac:dyDescent="0.25">
      <c r="A727" t="s">
        <v>2170</v>
      </c>
      <c r="B727" t="s">
        <v>1768</v>
      </c>
      <c r="C727" s="1419" cm="1">
        <f t="array" ref="C727">SUMPRODUCT(--EXACT(CHALLAN!$B$1:$B$16071&amp;"",A727&amp;""),--EXACT(IFERROR(CHALLAN!$C$1:$C$16071&amp;"",""),B727&amp;""),IFERROR(CHALLAN!$D$1:$D$16071*CHALLAN!$E$1:$E$16071,0))</f>
        <v>15</v>
      </c>
      <c r="D727" s="1419" cm="1">
        <f t="array" ref="D727">SUMPRODUCT(--EXACT(CHALLAN!$B$1:$B$16071&amp;"",A727&amp;""),--EXACT(IFERROR(CHALLAN!$C$1:$C$16071&amp;"",""),B727&amp;""),IFERROR(CHALLAN!$F$1:$F$16071+0,0))</f>
        <v>0</v>
      </c>
    </row>
    <row r="728" spans="1:4" x14ac:dyDescent="0.25">
      <c r="A728" t="s">
        <v>46</v>
      </c>
      <c r="B728" t="s">
        <v>47</v>
      </c>
      <c r="C728" s="1419" cm="1">
        <f t="array" ref="C728">SUMPRODUCT(--EXACT(CHALLAN!$B$1:$B$16071&amp;"",A728&amp;""),--EXACT(IFERROR(CHALLAN!$C$1:$C$16071&amp;"",""),B728&amp;""),IFERROR(CHALLAN!$D$1:$D$16071*CHALLAN!$E$1:$E$16071,0))</f>
        <v>15</v>
      </c>
      <c r="D728" s="1419" cm="1">
        <f t="array" ref="D728">SUMPRODUCT(--EXACT(CHALLAN!$B$1:$B$16071&amp;"",A728&amp;""),--EXACT(IFERROR(CHALLAN!$C$1:$C$16071&amp;"",""),B728&amp;""),IFERROR(CHALLAN!$F$1:$F$16071+0,0))</f>
        <v>15</v>
      </c>
    </row>
    <row r="729" spans="1:4" x14ac:dyDescent="0.25">
      <c r="A729" t="s">
        <v>49</v>
      </c>
      <c r="B729" t="s">
        <v>50</v>
      </c>
      <c r="C729" s="1419" cm="1">
        <f t="array" ref="C729">SUMPRODUCT(--EXACT(CHALLAN!$B$1:$B$16071&amp;"",A729&amp;""),--EXACT(IFERROR(CHALLAN!$C$1:$C$16071&amp;"",""),B729&amp;""),IFERROR(CHALLAN!$D$1:$D$16071*CHALLAN!$E$1:$E$16071,0))</f>
        <v>15</v>
      </c>
      <c r="D729" s="1419" cm="1">
        <f t="array" ref="D729">SUMPRODUCT(--EXACT(CHALLAN!$B$1:$B$16071&amp;"",A729&amp;""),--EXACT(IFERROR(CHALLAN!$C$1:$C$16071&amp;"",""),B729&amp;""),IFERROR(CHALLAN!$F$1:$F$16071+0,0))</f>
        <v>15</v>
      </c>
    </row>
    <row r="730" spans="1:4" x14ac:dyDescent="0.25">
      <c r="A730" t="s">
        <v>1537</v>
      </c>
      <c r="B730" t="s">
        <v>412</v>
      </c>
      <c r="C730" s="1419" cm="1">
        <f t="array" ref="C730">SUMPRODUCT(--EXACT(CHALLAN!$B$1:$B$16071&amp;"",A730&amp;""),--EXACT(IFERROR(CHALLAN!$C$1:$C$16071&amp;"",""),B730&amp;""),IFERROR(CHALLAN!$D$1:$D$16071*CHALLAN!$E$1:$E$16071,0))</f>
        <v>25</v>
      </c>
      <c r="D730" s="1419" cm="1">
        <f t="array" ref="D730">SUMPRODUCT(--EXACT(CHALLAN!$B$1:$B$16071&amp;"",A730&amp;""),--EXACT(IFERROR(CHALLAN!$C$1:$C$16071&amp;"",""),B730&amp;""),IFERROR(CHALLAN!$F$1:$F$16071+0,0))</f>
        <v>25</v>
      </c>
    </row>
    <row r="731" spans="1:4" x14ac:dyDescent="0.25">
      <c r="A731" t="s">
        <v>2287</v>
      </c>
      <c r="B731" t="s">
        <v>755</v>
      </c>
      <c r="C731" s="1419" cm="1">
        <f t="array" ref="C731">SUMPRODUCT(--EXACT(CHALLAN!$B$1:$B$16071&amp;"",A731&amp;""),--EXACT(IFERROR(CHALLAN!$C$1:$C$16071&amp;"",""),B731&amp;""),IFERROR(CHALLAN!$D$1:$D$16071*CHALLAN!$E$1:$E$16071,0))</f>
        <v>15</v>
      </c>
      <c r="D731" s="1419" cm="1">
        <f t="array" ref="D731">SUMPRODUCT(--EXACT(CHALLAN!$B$1:$B$16071&amp;"",A731&amp;""),--EXACT(IFERROR(CHALLAN!$C$1:$C$16071&amp;"",""),B731&amp;""),IFERROR(CHALLAN!$F$1:$F$16071+0,0))</f>
        <v>0</v>
      </c>
    </row>
    <row r="732" spans="1:4" x14ac:dyDescent="0.25">
      <c r="A732" t="s">
        <v>1656</v>
      </c>
      <c r="B732" t="s">
        <v>1657</v>
      </c>
      <c r="C732" s="1419" cm="1">
        <f t="array" ref="C732">SUMPRODUCT(--EXACT(CHALLAN!$B$1:$B$16071&amp;"",A732&amp;""),--EXACT(IFERROR(CHALLAN!$C$1:$C$16071&amp;"",""),B732&amp;""),IFERROR(CHALLAN!$D$1:$D$16071*CHALLAN!$E$1:$E$16071,0))</f>
        <v>18</v>
      </c>
      <c r="D732" s="1419" cm="1">
        <f t="array" ref="D732">SUMPRODUCT(--EXACT(CHALLAN!$B$1:$B$16071&amp;"",A732&amp;""),--EXACT(IFERROR(CHALLAN!$C$1:$C$16071&amp;"",""),B732&amp;""),IFERROR(CHALLAN!$F$1:$F$16071+0,0))</f>
        <v>18</v>
      </c>
    </row>
    <row r="733" spans="1:4" x14ac:dyDescent="0.25">
      <c r="A733" t="s">
        <v>1656</v>
      </c>
      <c r="B733" t="s">
        <v>1768</v>
      </c>
      <c r="C733" s="1419" cm="1">
        <f t="array" ref="C733">SUMPRODUCT(--EXACT(CHALLAN!$B$1:$B$16071&amp;"",A733&amp;""),--EXACT(IFERROR(CHALLAN!$C$1:$C$16071&amp;"",""),B733&amp;""),IFERROR(CHALLAN!$D$1:$D$16071*CHALLAN!$E$1:$E$16071,0))</f>
        <v>15</v>
      </c>
      <c r="D733" s="1419" cm="1">
        <f t="array" ref="D733">SUMPRODUCT(--EXACT(CHALLAN!$B$1:$B$16071&amp;"",A733&amp;""),--EXACT(IFERROR(CHALLAN!$C$1:$C$16071&amp;"",""),B733&amp;""),IFERROR(CHALLAN!$F$1:$F$16071+0,0))</f>
        <v>15</v>
      </c>
    </row>
    <row r="734" spans="1:4" x14ac:dyDescent="0.25">
      <c r="A734" t="s">
        <v>188</v>
      </c>
      <c r="B734" t="s">
        <v>465</v>
      </c>
      <c r="C734" s="1419" cm="1">
        <f t="array" ref="C734">SUMPRODUCT(--EXACT(CHALLAN!$B$1:$B$16071&amp;"",A734&amp;""),--EXACT(IFERROR(CHALLAN!$C$1:$C$16071&amp;"",""),B734&amp;""),IFERROR(CHALLAN!$D$1:$D$16071*CHALLAN!$E$1:$E$16071,0))</f>
        <v>24</v>
      </c>
      <c r="D734" s="1419" cm="1">
        <f t="array" ref="D734">SUMPRODUCT(--EXACT(CHALLAN!$B$1:$B$16071&amp;"",A734&amp;""),--EXACT(IFERROR(CHALLAN!$C$1:$C$16071&amp;"",""),B734&amp;""),IFERROR(CHALLAN!$F$1:$F$16071+0,0))</f>
        <v>24</v>
      </c>
    </row>
    <row r="735" spans="1:4" x14ac:dyDescent="0.25">
      <c r="A735" t="s">
        <v>188</v>
      </c>
      <c r="B735" t="s">
        <v>755</v>
      </c>
      <c r="C735" s="1419" cm="1">
        <f t="array" ref="C735">SUMPRODUCT(--EXACT(CHALLAN!$B$1:$B$16071&amp;"",A735&amp;""),--EXACT(IFERROR(CHALLAN!$C$1:$C$16071&amp;"",""),B735&amp;""),IFERROR(CHALLAN!$D$1:$D$16071*CHALLAN!$E$1:$E$16071,0))</f>
        <v>35</v>
      </c>
      <c r="D735" s="1419" cm="1">
        <f t="array" ref="D735">SUMPRODUCT(--EXACT(CHALLAN!$B$1:$B$16071&amp;"",A735&amp;""),--EXACT(IFERROR(CHALLAN!$C$1:$C$16071&amp;"",""),B735&amp;""),IFERROR(CHALLAN!$F$1:$F$16071+0,0))</f>
        <v>15</v>
      </c>
    </row>
    <row r="736" spans="1:4" x14ac:dyDescent="0.25">
      <c r="A736" t="s">
        <v>188</v>
      </c>
      <c r="B736" t="s">
        <v>47</v>
      </c>
      <c r="C736" s="1419" cm="1">
        <f t="array" ref="C736">SUMPRODUCT(--EXACT(CHALLAN!$B$1:$B$16071&amp;"",A736&amp;""),--EXACT(IFERROR(CHALLAN!$C$1:$C$16071&amp;"",""),B736&amp;""),IFERROR(CHALLAN!$D$1:$D$16071*CHALLAN!$E$1:$E$16071,0))</f>
        <v>30</v>
      </c>
      <c r="D736" s="1419" cm="1">
        <f t="array" ref="D736">SUMPRODUCT(--EXACT(CHALLAN!$B$1:$B$16071&amp;"",A736&amp;""),--EXACT(IFERROR(CHALLAN!$C$1:$C$16071&amp;"",""),B736&amp;""),IFERROR(CHALLAN!$F$1:$F$16071+0,0))</f>
        <v>30</v>
      </c>
    </row>
    <row r="737" spans="1:4" x14ac:dyDescent="0.25">
      <c r="A737" t="s">
        <v>1598</v>
      </c>
      <c r="B737" t="s">
        <v>1768</v>
      </c>
      <c r="C737" s="1419" cm="1">
        <f t="array" ref="C737">SUMPRODUCT(--EXACT(CHALLAN!$B$1:$B$16071&amp;"",A737&amp;""),--EXACT(IFERROR(CHALLAN!$C$1:$C$16071&amp;"",""),B737&amp;""),IFERROR(CHALLAN!$D$1:$D$16071*CHALLAN!$E$1:$E$16071,0))</f>
        <v>15</v>
      </c>
      <c r="D737" s="1419" cm="1">
        <f t="array" ref="D737">SUMPRODUCT(--EXACT(CHALLAN!$B$1:$B$16071&amp;"",A737&amp;""),--EXACT(IFERROR(CHALLAN!$C$1:$C$16071&amp;"",""),B737&amp;""),IFERROR(CHALLAN!$F$1:$F$16071+0,0))</f>
        <v>0</v>
      </c>
    </row>
    <row r="738" spans="1:4" x14ac:dyDescent="0.25">
      <c r="A738" t="s">
        <v>1598</v>
      </c>
      <c r="B738" t="s">
        <v>50</v>
      </c>
      <c r="C738" s="1419" cm="1">
        <f t="array" ref="C738">SUMPRODUCT(--EXACT(CHALLAN!$B$1:$B$16071&amp;"",A738&amp;""),--EXACT(IFERROR(CHALLAN!$C$1:$C$16071&amp;"",""),B738&amp;""),IFERROR(CHALLAN!$D$1:$D$16071*CHALLAN!$E$1:$E$16071,0))</f>
        <v>5</v>
      </c>
      <c r="D738" s="1419" cm="1">
        <f t="array" ref="D738">SUMPRODUCT(--EXACT(CHALLAN!$B$1:$B$16071&amp;"",A738&amp;""),--EXACT(IFERROR(CHALLAN!$C$1:$C$16071&amp;"",""),B738&amp;""),IFERROR(CHALLAN!$F$1:$F$16071+0,0))</f>
        <v>5</v>
      </c>
    </row>
    <row r="739" spans="1:4" x14ac:dyDescent="0.25">
      <c r="A739" t="s">
        <v>189</v>
      </c>
      <c r="B739" t="s">
        <v>1657</v>
      </c>
      <c r="C739" s="1419" cm="1">
        <f t="array" ref="C739">SUMPRODUCT(--EXACT(CHALLAN!$B$1:$B$16071&amp;"",A739&amp;""),--EXACT(IFERROR(CHALLAN!$C$1:$C$16071&amp;"",""),B739&amp;""),IFERROR(CHALLAN!$D$1:$D$16071*CHALLAN!$E$1:$E$16071,0))</f>
        <v>90</v>
      </c>
      <c r="D739" s="1419" cm="1">
        <f t="array" ref="D739">SUMPRODUCT(--EXACT(CHALLAN!$B$1:$B$16071&amp;"",A739&amp;""),--EXACT(IFERROR(CHALLAN!$C$1:$C$16071&amp;"",""),B739&amp;""),IFERROR(CHALLAN!$F$1:$F$16071+0,0))</f>
        <v>36</v>
      </c>
    </row>
    <row r="740" spans="1:4" x14ac:dyDescent="0.25">
      <c r="A740" t="s">
        <v>189</v>
      </c>
      <c r="B740" t="s">
        <v>412</v>
      </c>
      <c r="C740" s="1419" cm="1">
        <f t="array" ref="C740">SUMPRODUCT(--EXACT(CHALLAN!$B$1:$B$16071&amp;"",A740&amp;""),--EXACT(IFERROR(CHALLAN!$C$1:$C$16071&amp;"",""),B740&amp;""),IFERROR(CHALLAN!$D$1:$D$16071*CHALLAN!$E$1:$E$16071,0))</f>
        <v>15</v>
      </c>
      <c r="D740" s="1419" cm="1">
        <f t="array" ref="D740">SUMPRODUCT(--EXACT(CHALLAN!$B$1:$B$16071&amp;"",A740&amp;""),--EXACT(IFERROR(CHALLAN!$C$1:$C$16071&amp;"",""),B740&amp;""),IFERROR(CHALLAN!$F$1:$F$16071+0,0))</f>
        <v>15</v>
      </c>
    </row>
    <row r="741" spans="1:4" x14ac:dyDescent="0.25">
      <c r="A741" t="s">
        <v>189</v>
      </c>
      <c r="B741" t="s">
        <v>1768</v>
      </c>
      <c r="C741" s="1419" cm="1">
        <f t="array" ref="C741">SUMPRODUCT(--EXACT(CHALLAN!$B$1:$B$16071&amp;"",A741&amp;""),--EXACT(IFERROR(CHALLAN!$C$1:$C$16071&amp;"",""),B741&amp;""),IFERROR(CHALLAN!$D$1:$D$16071*CHALLAN!$E$1:$E$16071,0))</f>
        <v>30</v>
      </c>
      <c r="D741" s="1419" cm="1">
        <f t="array" ref="D741">SUMPRODUCT(--EXACT(CHALLAN!$B$1:$B$16071&amp;"",A741&amp;""),--EXACT(IFERROR(CHALLAN!$C$1:$C$16071&amp;"",""),B741&amp;""),IFERROR(CHALLAN!$F$1:$F$16071+0,0))</f>
        <v>0</v>
      </c>
    </row>
    <row r="742" spans="1:4" x14ac:dyDescent="0.25">
      <c r="A742" t="s">
        <v>189</v>
      </c>
      <c r="B742" t="s">
        <v>50</v>
      </c>
      <c r="C742" s="1419" cm="1">
        <f t="array" ref="C742">SUMPRODUCT(--EXACT(CHALLAN!$B$1:$B$16071&amp;"",A742&amp;""),--EXACT(IFERROR(CHALLAN!$C$1:$C$16071&amp;"",""),B742&amp;""),IFERROR(CHALLAN!$D$1:$D$16071*CHALLAN!$E$1:$E$16071,0))</f>
        <v>5</v>
      </c>
      <c r="D742" s="1419" cm="1">
        <f t="array" ref="D742">SUMPRODUCT(--EXACT(CHALLAN!$B$1:$B$16071&amp;"",A742&amp;""),--EXACT(IFERROR(CHALLAN!$C$1:$C$16071&amp;"",""),B742&amp;""),IFERROR(CHALLAN!$F$1:$F$16071+0,0))</f>
        <v>0</v>
      </c>
    </row>
    <row r="743" spans="1:4" x14ac:dyDescent="0.25">
      <c r="A743" t="s">
        <v>2325</v>
      </c>
      <c r="B743" t="s">
        <v>465</v>
      </c>
      <c r="C743" s="1419" cm="1">
        <f t="array" ref="C743">SUMPRODUCT(--EXACT(CHALLAN!$B$1:$B$16071&amp;"",A743&amp;""),--EXACT(IFERROR(CHALLAN!$C$1:$C$16071&amp;"",""),B743&amp;""),IFERROR(CHALLAN!$D$1:$D$16071*CHALLAN!$E$1:$E$16071,0))</f>
        <v>24</v>
      </c>
      <c r="D743" s="1419" cm="1">
        <f t="array" ref="D743">SUMPRODUCT(--EXACT(CHALLAN!$B$1:$B$16071&amp;"",A743&amp;""),--EXACT(IFERROR(CHALLAN!$C$1:$C$16071&amp;"",""),B743&amp;""),IFERROR(CHALLAN!$F$1:$F$16071+0,0))</f>
        <v>0</v>
      </c>
    </row>
    <row r="744" spans="1:4" x14ac:dyDescent="0.25">
      <c r="A744" t="s">
        <v>1979</v>
      </c>
      <c r="B744" t="s">
        <v>409</v>
      </c>
      <c r="C744" s="1419" cm="1">
        <f t="array" ref="C744">SUMPRODUCT(--EXACT(CHALLAN!$B$1:$B$16071&amp;"",A744&amp;""),--EXACT(IFERROR(CHALLAN!$C$1:$C$16071&amp;"",""),B744&amp;""),IFERROR(CHALLAN!$D$1:$D$16071*CHALLAN!$E$1:$E$16071,0))</f>
        <v>25</v>
      </c>
      <c r="D744" s="1419" cm="1">
        <f t="array" ref="D744">SUMPRODUCT(--EXACT(CHALLAN!$B$1:$B$16071&amp;"",A744&amp;""),--EXACT(IFERROR(CHALLAN!$C$1:$C$16071&amp;"",""),B744&amp;""),IFERROR(CHALLAN!$F$1:$F$16071+0,0))</f>
        <v>25</v>
      </c>
    </row>
    <row r="745" spans="1:4" x14ac:dyDescent="0.25">
      <c r="A745" t="s">
        <v>190</v>
      </c>
      <c r="B745" t="s">
        <v>1872</v>
      </c>
      <c r="C745" s="1419" cm="1">
        <f t="array" ref="C745">SUMPRODUCT(--EXACT(CHALLAN!$B$1:$B$16071&amp;"",A745&amp;""),--EXACT(IFERROR(CHALLAN!$C$1:$C$16071&amp;"",""),B745&amp;""),IFERROR(CHALLAN!$D$1:$D$16071*CHALLAN!$E$1:$E$16071,0))</f>
        <v>1</v>
      </c>
      <c r="D745" s="1419" cm="1">
        <f t="array" ref="D745">SUMPRODUCT(--EXACT(CHALLAN!$B$1:$B$16071&amp;"",A745&amp;""),--EXACT(IFERROR(CHALLAN!$C$1:$C$16071&amp;"",""),B745&amp;""),IFERROR(CHALLAN!$F$1:$F$16071+0,0))</f>
        <v>1</v>
      </c>
    </row>
    <row r="746" spans="1:4" x14ac:dyDescent="0.25">
      <c r="A746" t="s">
        <v>1980</v>
      </c>
      <c r="B746" t="s">
        <v>414</v>
      </c>
      <c r="C746" s="1419" cm="1">
        <f t="array" ref="C746">SUMPRODUCT(--EXACT(CHALLAN!$B$1:$B$16071&amp;"",A746&amp;""),--EXACT(IFERROR(CHALLAN!$C$1:$C$16071&amp;"",""),B746&amp;""),IFERROR(CHALLAN!$D$1:$D$16071*CHALLAN!$E$1:$E$16071,0))</f>
        <v>25</v>
      </c>
      <c r="D746" s="1419" cm="1">
        <f t="array" ref="D746">SUMPRODUCT(--EXACT(CHALLAN!$B$1:$B$16071&amp;"",A746&amp;""),--EXACT(IFERROR(CHALLAN!$C$1:$C$16071&amp;"",""),B746&amp;""),IFERROR(CHALLAN!$F$1:$F$16071+0,0))</f>
        <v>25</v>
      </c>
    </row>
    <row r="747" spans="1:4" x14ac:dyDescent="0.25">
      <c r="A747" t="s">
        <v>1653</v>
      </c>
      <c r="B747" t="s">
        <v>415</v>
      </c>
      <c r="C747" s="1419" cm="1">
        <f t="array" ref="C747">SUMPRODUCT(--EXACT(CHALLAN!$B$1:$B$16071&amp;"",A747&amp;""),--EXACT(IFERROR(CHALLAN!$C$1:$C$16071&amp;"",""),B747&amp;""),IFERROR(CHALLAN!$D$1:$D$16071*CHALLAN!$E$1:$E$16071,0))</f>
        <v>15</v>
      </c>
      <c r="D747" s="1419" cm="1">
        <f t="array" ref="D747">SUMPRODUCT(--EXACT(CHALLAN!$B$1:$B$16071&amp;"",A747&amp;""),--EXACT(IFERROR(CHALLAN!$C$1:$C$16071&amp;"",""),B747&amp;""),IFERROR(CHALLAN!$F$1:$F$16071+0,0))</f>
        <v>15</v>
      </c>
    </row>
    <row r="748" spans="1:4" x14ac:dyDescent="0.25">
      <c r="A748" t="s">
        <v>264</v>
      </c>
      <c r="B748" t="s">
        <v>463</v>
      </c>
      <c r="C748" s="1419" cm="1">
        <f t="array" ref="C748">SUMPRODUCT(--EXACT(CHALLAN!$B$1:$B$16071&amp;"",A748&amp;""),--EXACT(IFERROR(CHALLAN!$C$1:$C$16071&amp;"",""),B748&amp;""),IFERROR(CHALLAN!$D$1:$D$16071*CHALLAN!$E$1:$E$16071,0))</f>
        <v>42</v>
      </c>
      <c r="D748" s="1419" cm="1">
        <f t="array" ref="D748">SUMPRODUCT(--EXACT(CHALLAN!$B$1:$B$16071&amp;"",A748&amp;""),--EXACT(IFERROR(CHALLAN!$C$1:$C$16071&amp;"",""),B748&amp;""),IFERROR(CHALLAN!$F$1:$F$16071+0,0))</f>
        <v>39</v>
      </c>
    </row>
    <row r="749" spans="1:4" x14ac:dyDescent="0.25">
      <c r="A749" t="s">
        <v>264</v>
      </c>
      <c r="B749" t="s">
        <v>414</v>
      </c>
      <c r="C749" s="1419" cm="1">
        <f t="array" ref="C749">SUMPRODUCT(--EXACT(CHALLAN!$B$1:$B$16071&amp;"",A749&amp;""),--EXACT(IFERROR(CHALLAN!$C$1:$C$16071&amp;"",""),B749&amp;""),IFERROR(CHALLAN!$D$1:$D$16071*CHALLAN!$E$1:$E$16071,0))</f>
        <v>860</v>
      </c>
      <c r="D749" s="1419" cm="1">
        <f t="array" ref="D749">SUMPRODUCT(--EXACT(CHALLAN!$B$1:$B$16071&amp;"",A749&amp;""),--EXACT(IFERROR(CHALLAN!$C$1:$C$16071&amp;"",""),B749&amp;""),IFERROR(CHALLAN!$F$1:$F$16071+0,0))</f>
        <v>750</v>
      </c>
    </row>
    <row r="750" spans="1:4" x14ac:dyDescent="0.25">
      <c r="A750" t="s">
        <v>2128</v>
      </c>
      <c r="B750" t="s">
        <v>463</v>
      </c>
      <c r="C750" s="1419" cm="1">
        <f t="array" ref="C750">SUMPRODUCT(--EXACT(CHALLAN!$B$1:$B$16071&amp;"",A750&amp;""),--EXACT(IFERROR(CHALLAN!$C$1:$C$16071&amp;"",""),B750&amp;""),IFERROR(CHALLAN!$D$1:$D$16071*CHALLAN!$E$1:$E$16071,0))</f>
        <v>18</v>
      </c>
      <c r="D750" s="1419" cm="1">
        <f t="array" ref="D750">SUMPRODUCT(--EXACT(CHALLAN!$B$1:$B$16071&amp;"",A750&amp;""),--EXACT(IFERROR(CHALLAN!$C$1:$C$16071&amp;"",""),B750&amp;""),IFERROR(CHALLAN!$F$1:$F$16071+0,0))</f>
        <v>15</v>
      </c>
    </row>
    <row r="751" spans="1:4" x14ac:dyDescent="0.25">
      <c r="A751" t="s">
        <v>2112</v>
      </c>
      <c r="B751" t="s">
        <v>415</v>
      </c>
      <c r="C751" s="1419" cm="1">
        <f t="array" ref="C751">SUMPRODUCT(--EXACT(CHALLAN!$B$1:$B$16071&amp;"",A751&amp;""),--EXACT(IFERROR(CHALLAN!$C$1:$C$16071&amp;"",""),B751&amp;""),IFERROR(CHALLAN!$D$1:$D$16071*CHALLAN!$E$1:$E$16071,0))</f>
        <v>25</v>
      </c>
      <c r="D751" s="1419" cm="1">
        <f t="array" ref="D751">SUMPRODUCT(--EXACT(CHALLAN!$B$1:$B$16071&amp;"",A751&amp;""),--EXACT(IFERROR(CHALLAN!$C$1:$C$16071&amp;"",""),B751&amp;""),IFERROR(CHALLAN!$F$1:$F$16071+0,0))</f>
        <v>25</v>
      </c>
    </row>
    <row r="752" spans="1:4" x14ac:dyDescent="0.25">
      <c r="A752" t="s">
        <v>590</v>
      </c>
      <c r="B752" t="s">
        <v>415</v>
      </c>
      <c r="C752" s="1419" cm="1">
        <f t="array" ref="C752">SUMPRODUCT(--EXACT(CHALLAN!$B$1:$B$16071&amp;"",A752&amp;""),--EXACT(IFERROR(CHALLAN!$C$1:$C$16071&amp;"",""),B752&amp;""),IFERROR(CHALLAN!$D$1:$D$16071*CHALLAN!$E$1:$E$16071,0))</f>
        <v>285</v>
      </c>
      <c r="D752" s="1419" cm="1">
        <f t="array" ref="D752">SUMPRODUCT(--EXACT(CHALLAN!$B$1:$B$16071&amp;"",A752&amp;""),--EXACT(IFERROR(CHALLAN!$C$1:$C$16071&amp;"",""),B752&amp;""),IFERROR(CHALLAN!$F$1:$F$16071+0,0))</f>
        <v>285</v>
      </c>
    </row>
    <row r="753" spans="1:4" x14ac:dyDescent="0.25">
      <c r="A753" t="s">
        <v>1708</v>
      </c>
      <c r="B753" t="s">
        <v>467</v>
      </c>
      <c r="C753" s="1419" cm="1">
        <f t="array" ref="C753">SUMPRODUCT(--EXACT(CHALLAN!$B$1:$B$16071&amp;"",A753&amp;""),--EXACT(IFERROR(CHALLAN!$C$1:$C$16071&amp;"",""),B753&amp;""),IFERROR(CHALLAN!$D$1:$D$16071*CHALLAN!$E$1:$E$16071,0))</f>
        <v>8</v>
      </c>
      <c r="D753" s="1419" cm="1">
        <f t="array" ref="D753">SUMPRODUCT(--EXACT(CHALLAN!$B$1:$B$16071&amp;"",A753&amp;""),--EXACT(IFERROR(CHALLAN!$C$1:$C$16071&amp;"",""),B753&amp;""),IFERROR(CHALLAN!$F$1:$F$16071+0,0))</f>
        <v>8</v>
      </c>
    </row>
    <row r="754" spans="1:4" x14ac:dyDescent="0.25">
      <c r="A754" t="s">
        <v>1759</v>
      </c>
      <c r="B754" t="s">
        <v>467</v>
      </c>
      <c r="C754" s="1419" cm="1">
        <f t="array" ref="C754">SUMPRODUCT(--EXACT(CHALLAN!$B$1:$B$16071&amp;"",A754&amp;""),--EXACT(IFERROR(CHALLAN!$C$1:$C$16071&amp;"",""),B754&amp;""),IFERROR(CHALLAN!$D$1:$D$16071*CHALLAN!$E$1:$E$16071,0))</f>
        <v>6</v>
      </c>
      <c r="D754" s="1419" cm="1">
        <f t="array" ref="D754">SUMPRODUCT(--EXACT(CHALLAN!$B$1:$B$16071&amp;"",A754&amp;""),--EXACT(IFERROR(CHALLAN!$C$1:$C$16071&amp;"",""),B754&amp;""),IFERROR(CHALLAN!$F$1:$F$16071+0,0))</f>
        <v>6</v>
      </c>
    </row>
    <row r="755" spans="1:4" x14ac:dyDescent="0.25">
      <c r="A755" t="s">
        <v>2250</v>
      </c>
      <c r="B755" t="s">
        <v>409</v>
      </c>
      <c r="C755" s="1419" cm="1">
        <f t="array" ref="C755">SUMPRODUCT(--EXACT(CHALLAN!$B$1:$B$16071&amp;"",A755&amp;""),--EXACT(IFERROR(CHALLAN!$C$1:$C$16071&amp;"",""),B755&amp;""),IFERROR(CHALLAN!$D$1:$D$16071*CHALLAN!$E$1:$E$16071,0))</f>
        <v>15</v>
      </c>
      <c r="D755" s="1419" cm="1">
        <f t="array" ref="D755">SUMPRODUCT(--EXACT(CHALLAN!$B$1:$B$16071&amp;"",A755&amp;""),--EXACT(IFERROR(CHALLAN!$C$1:$C$16071&amp;"",""),B755&amp;""),IFERROR(CHALLAN!$F$1:$F$16071+0,0))</f>
        <v>0</v>
      </c>
    </row>
    <row r="756" spans="1:4" x14ac:dyDescent="0.25">
      <c r="A756" t="s">
        <v>191</v>
      </c>
      <c r="B756" t="s">
        <v>414</v>
      </c>
      <c r="C756" s="1419" cm="1">
        <f t="array" ref="C756">SUMPRODUCT(--EXACT(CHALLAN!$B$1:$B$16071&amp;"",A756&amp;""),--EXACT(IFERROR(CHALLAN!$C$1:$C$16071&amp;"",""),B756&amp;""),IFERROR(CHALLAN!$D$1:$D$16071*CHALLAN!$E$1:$E$16071,0))</f>
        <v>255</v>
      </c>
      <c r="D756" s="1419" cm="1">
        <f t="array" ref="D756">SUMPRODUCT(--EXACT(CHALLAN!$B$1:$B$16071&amp;"",A756&amp;""),--EXACT(IFERROR(CHALLAN!$C$1:$C$16071&amp;"",""),B756&amp;""),IFERROR(CHALLAN!$F$1:$F$16071+0,0))</f>
        <v>50</v>
      </c>
    </row>
    <row r="757" spans="1:4" x14ac:dyDescent="0.25">
      <c r="A757" t="s">
        <v>192</v>
      </c>
      <c r="B757" t="s">
        <v>415</v>
      </c>
      <c r="C757" s="1419" cm="1">
        <f t="array" ref="C757">SUMPRODUCT(--EXACT(CHALLAN!$B$1:$B$16071&amp;"",A757&amp;""),--EXACT(IFERROR(CHALLAN!$C$1:$C$16071&amp;"",""),B757&amp;""),IFERROR(CHALLAN!$D$1:$D$16071*CHALLAN!$E$1:$E$16071,0))</f>
        <v>75</v>
      </c>
      <c r="D757" s="1419" cm="1">
        <f t="array" ref="D757">SUMPRODUCT(--EXACT(CHALLAN!$B$1:$B$16071&amp;"",A757&amp;""),--EXACT(IFERROR(CHALLAN!$C$1:$C$16071&amp;"",""),B757&amp;""),IFERROR(CHALLAN!$F$1:$F$16071+0,0))</f>
        <v>0</v>
      </c>
    </row>
    <row r="758" spans="1:4" x14ac:dyDescent="0.25">
      <c r="A758" t="s">
        <v>2385</v>
      </c>
      <c r="C758" s="1419">
        <f>SUM(Table5[Total Qty (DxE)])</f>
        <v>291069.25</v>
      </c>
      <c r="D758" s="1419">
        <f>SUM(Table5[Total Qty (col F)])</f>
        <v>255257.04990000001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E51B-EBAA-4EE9-87DA-7F8C73333425}">
  <dimension ref="A1:E13"/>
  <sheetViews>
    <sheetView workbookViewId="0">
      <selection activeCell="E16" sqref="E16"/>
    </sheetView>
  </sheetViews>
  <sheetFormatPr defaultRowHeight="15" x14ac:dyDescent="0.25"/>
  <cols>
    <col min="1" max="1" width="32.85546875" customWidth="1"/>
    <col min="2" max="2" width="8.28515625" bestFit="1" customWidth="1"/>
    <col min="3" max="3" width="11.7109375" bestFit="1" customWidth="1"/>
    <col min="4" max="4" width="16.5703125" bestFit="1" customWidth="1"/>
    <col min="5" max="5" width="80" customWidth="1"/>
  </cols>
  <sheetData>
    <row r="1" spans="1:5" ht="17.25" x14ac:dyDescent="0.3">
      <c r="A1" s="1410" t="s">
        <v>2388</v>
      </c>
    </row>
    <row r="3" spans="1:5" x14ac:dyDescent="0.25">
      <c r="A3" s="1408" t="s">
        <v>38</v>
      </c>
      <c r="B3" s="1408" t="s">
        <v>2141</v>
      </c>
      <c r="C3" s="1407" t="s">
        <v>2386</v>
      </c>
      <c r="D3" s="1409" t="s">
        <v>2387</v>
      </c>
      <c r="E3" s="1413"/>
    </row>
    <row r="4" spans="1:5" x14ac:dyDescent="0.25">
      <c r="A4" s="1407" t="s">
        <v>522</v>
      </c>
      <c r="B4" s="1407" t="s">
        <v>882</v>
      </c>
      <c r="C4" s="1420">
        <v>1032</v>
      </c>
      <c r="D4" s="1422">
        <v>1032</v>
      </c>
      <c r="E4" s="1414"/>
    </row>
    <row r="5" spans="1:5" x14ac:dyDescent="0.25">
      <c r="A5" s="1407" t="s">
        <v>1865</v>
      </c>
      <c r="B5" s="1407" t="s">
        <v>882</v>
      </c>
      <c r="C5" s="1420">
        <v>120</v>
      </c>
      <c r="D5" s="1422">
        <v>120</v>
      </c>
      <c r="E5" s="1414"/>
    </row>
    <row r="6" spans="1:5" x14ac:dyDescent="0.25">
      <c r="A6" s="1411" t="s">
        <v>2385</v>
      </c>
      <c r="B6" s="1412"/>
      <c r="C6" s="1421">
        <v>1152</v>
      </c>
      <c r="D6" s="1423">
        <v>1152</v>
      </c>
      <c r="E6" s="1414"/>
    </row>
    <row r="7" spans="1:5" x14ac:dyDescent="0.25">
      <c r="E7" s="1414"/>
    </row>
    <row r="8" spans="1:5" x14ac:dyDescent="0.25">
      <c r="E8" s="1414"/>
    </row>
    <row r="9" spans="1:5" x14ac:dyDescent="0.25">
      <c r="E9" s="1414"/>
    </row>
    <row r="10" spans="1:5" x14ac:dyDescent="0.25">
      <c r="E10" s="1414"/>
    </row>
    <row r="11" spans="1:5" x14ac:dyDescent="0.25">
      <c r="E11" s="1414"/>
    </row>
    <row r="12" spans="1:5" x14ac:dyDescent="0.25">
      <c r="E12" s="1414"/>
    </row>
    <row r="13" spans="1:5" x14ac:dyDescent="0.25">
      <c r="E13" s="14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396"/>
  <sheetViews>
    <sheetView topLeftCell="D325" workbookViewId="0">
      <pane xSplit="1" topLeftCell="HK1" activePane="topRight" state="frozen"/>
      <selection activeCell="D188" sqref="D188"/>
      <selection pane="topRight" activeCell="HR351" sqref="HR351"/>
    </sheetView>
  </sheetViews>
  <sheetFormatPr defaultColWidth="14.42578125" defaultRowHeight="15" customHeight="1" x14ac:dyDescent="0.25"/>
  <cols>
    <col min="1" max="1" width="8.5703125" customWidth="1"/>
    <col min="2" max="2" width="11.7109375" customWidth="1"/>
    <col min="3" max="3" width="9.140625" customWidth="1"/>
    <col min="4" max="4" width="14.7109375" customWidth="1"/>
    <col min="5" max="5" width="11.28515625" customWidth="1"/>
    <col min="6" max="26" width="9.140625" customWidth="1"/>
    <col min="27" max="27" width="7.42578125" customWidth="1"/>
    <col min="28" max="28" width="16.140625" customWidth="1"/>
    <col min="29" max="73" width="9.140625" customWidth="1"/>
    <col min="74" max="74" width="17.140625" customWidth="1"/>
    <col min="75" max="75" width="9.140625" customWidth="1"/>
    <col min="76" max="76" width="21.28515625" customWidth="1"/>
    <col min="77" max="111" width="9.140625" customWidth="1"/>
    <col min="112" max="113" width="7.5703125" customWidth="1"/>
    <col min="114" max="141" width="9.140625" customWidth="1"/>
    <col min="142" max="143" width="8.85546875" customWidth="1"/>
    <col min="144" max="256" width="9.140625" customWidth="1"/>
  </cols>
  <sheetData>
    <row r="1" spans="1:256" ht="12.75" customHeight="1" x14ac:dyDescent="0.25">
      <c r="A1" s="128"/>
      <c r="B1" s="129"/>
      <c r="C1" s="129"/>
      <c r="D1" s="129"/>
      <c r="E1" s="130"/>
      <c r="F1" s="132" t="s">
        <v>9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6" t="s">
        <v>101</v>
      </c>
      <c r="CT1" s="136"/>
      <c r="CU1" s="136"/>
      <c r="CV1" s="137"/>
      <c r="CW1" s="136"/>
      <c r="CX1" s="137"/>
      <c r="CY1" s="137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  <c r="DY1" s="136"/>
      <c r="DZ1" s="136"/>
      <c r="EA1" s="136"/>
      <c r="EB1" s="136"/>
      <c r="EC1" s="136"/>
      <c r="ED1" s="136"/>
      <c r="EE1" s="136"/>
      <c r="EF1" s="136"/>
      <c r="EG1" s="136"/>
      <c r="EH1" s="136"/>
      <c r="EI1" s="136"/>
      <c r="EJ1" s="136"/>
      <c r="EK1" s="136"/>
      <c r="EL1" s="139"/>
      <c r="EM1" s="139"/>
      <c r="EN1" s="136"/>
      <c r="EO1" s="136"/>
      <c r="EP1" s="136"/>
      <c r="EQ1" s="136"/>
      <c r="ER1" s="140" t="s">
        <v>8</v>
      </c>
      <c r="ES1" s="140"/>
      <c r="ET1" s="140"/>
      <c r="EU1" s="140"/>
      <c r="EV1" s="140"/>
      <c r="EW1" s="140"/>
      <c r="EX1" s="140"/>
      <c r="EY1" s="140"/>
      <c r="EZ1" s="140"/>
      <c r="FA1" s="140"/>
      <c r="FB1" s="140"/>
      <c r="FC1" s="140"/>
      <c r="FD1" s="140"/>
      <c r="FE1" s="140"/>
      <c r="FF1" s="140"/>
      <c r="FG1" s="141" t="s">
        <v>109</v>
      </c>
      <c r="FH1" s="141"/>
      <c r="FI1" s="141"/>
      <c r="FJ1" s="141"/>
      <c r="FK1" s="141"/>
      <c r="FL1" s="141"/>
      <c r="FM1" s="141"/>
      <c r="FN1" s="141"/>
      <c r="FO1" s="141"/>
      <c r="FP1" s="141"/>
      <c r="FQ1" s="141"/>
      <c r="FR1" s="141"/>
      <c r="FS1" s="141"/>
      <c r="FT1" s="141"/>
      <c r="FU1" s="141"/>
      <c r="FV1" s="141"/>
      <c r="FW1" s="141"/>
      <c r="FX1" s="141"/>
      <c r="FY1" s="141"/>
      <c r="FZ1" s="141"/>
      <c r="GA1" s="141"/>
      <c r="GB1" s="141"/>
      <c r="GC1" s="141"/>
      <c r="GD1" s="142" t="s">
        <v>4</v>
      </c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3" t="s">
        <v>10</v>
      </c>
      <c r="HD1" s="143"/>
      <c r="HE1" s="143"/>
      <c r="HF1" s="143"/>
      <c r="HG1" s="143"/>
      <c r="HH1" s="143"/>
      <c r="HI1" s="143"/>
      <c r="HJ1" s="143"/>
      <c r="HK1" s="143"/>
      <c r="HL1" s="143"/>
      <c r="HM1" s="143"/>
      <c r="HN1" s="143"/>
      <c r="HO1" s="143"/>
      <c r="HP1" s="143"/>
      <c r="HQ1" s="143"/>
      <c r="HR1" s="143"/>
      <c r="HS1" s="143"/>
      <c r="HT1" s="143"/>
      <c r="HU1" s="144" t="s">
        <v>114</v>
      </c>
      <c r="HV1" s="144"/>
      <c r="HW1" s="144"/>
      <c r="HX1" s="144"/>
      <c r="HY1" s="144"/>
      <c r="HZ1" s="144"/>
      <c r="IA1" s="144"/>
      <c r="IB1" s="144"/>
      <c r="IC1" s="144"/>
      <c r="ID1" s="145" t="s">
        <v>13</v>
      </c>
      <c r="IE1" s="137"/>
      <c r="IF1" s="137"/>
      <c r="IG1" s="137"/>
      <c r="IH1" s="137"/>
      <c r="II1" s="137"/>
      <c r="IJ1" s="137"/>
      <c r="IK1" s="137"/>
      <c r="IL1" s="137"/>
      <c r="IM1" s="137"/>
      <c r="IN1" s="137"/>
      <c r="IO1" s="137"/>
      <c r="IP1" s="137"/>
      <c r="IQ1" s="129"/>
      <c r="IR1" s="129"/>
      <c r="IS1" s="129"/>
      <c r="IT1" s="129"/>
      <c r="IU1" s="129"/>
      <c r="IV1" s="129"/>
    </row>
    <row r="2" spans="1:256" x14ac:dyDescent="0.25">
      <c r="A2" s="146"/>
      <c r="B2" s="147"/>
      <c r="C2" s="147"/>
      <c r="D2" s="147"/>
      <c r="E2" s="148"/>
      <c r="F2" s="149">
        <v>1</v>
      </c>
      <c r="G2" s="149">
        <v>2</v>
      </c>
      <c r="H2" s="149">
        <v>3</v>
      </c>
      <c r="I2" s="149">
        <v>4</v>
      </c>
      <c r="J2" s="149">
        <v>5</v>
      </c>
      <c r="K2" s="149">
        <v>6</v>
      </c>
      <c r="L2" s="149">
        <v>7</v>
      </c>
      <c r="M2" s="149">
        <v>8</v>
      </c>
      <c r="N2" s="149">
        <v>9</v>
      </c>
      <c r="O2" s="149">
        <v>10</v>
      </c>
      <c r="P2" s="149">
        <v>11</v>
      </c>
      <c r="Q2" s="149">
        <v>12</v>
      </c>
      <c r="R2" s="149">
        <v>13</v>
      </c>
      <c r="S2" s="149">
        <v>14</v>
      </c>
      <c r="T2" s="149">
        <v>15</v>
      </c>
      <c r="U2" s="149">
        <v>16</v>
      </c>
      <c r="V2" s="149">
        <v>17</v>
      </c>
      <c r="W2" s="149">
        <v>18</v>
      </c>
      <c r="X2" s="149">
        <v>19</v>
      </c>
      <c r="Y2" s="149">
        <v>20</v>
      </c>
      <c r="Z2" s="149">
        <v>21</v>
      </c>
      <c r="AA2" s="149">
        <v>22</v>
      </c>
      <c r="AB2" s="149">
        <v>23</v>
      </c>
      <c r="AC2" s="149">
        <v>24</v>
      </c>
      <c r="AD2" s="149">
        <v>25</v>
      </c>
      <c r="AE2" s="149">
        <v>26</v>
      </c>
      <c r="AF2" s="149">
        <v>27</v>
      </c>
      <c r="AG2" s="149">
        <v>28</v>
      </c>
      <c r="AH2" s="149">
        <v>29</v>
      </c>
      <c r="AI2" s="149">
        <v>30</v>
      </c>
      <c r="AJ2" s="149">
        <v>31</v>
      </c>
      <c r="AK2" s="149">
        <v>32</v>
      </c>
      <c r="AL2" s="149">
        <v>33</v>
      </c>
      <c r="AM2" s="149">
        <v>34</v>
      </c>
      <c r="AN2" s="149">
        <v>35</v>
      </c>
      <c r="AO2" s="149">
        <v>36</v>
      </c>
      <c r="AP2" s="149">
        <v>37</v>
      </c>
      <c r="AQ2" s="149">
        <v>38</v>
      </c>
      <c r="AR2" s="149">
        <v>39</v>
      </c>
      <c r="AS2" s="149">
        <v>40</v>
      </c>
      <c r="AT2" s="149">
        <v>41</v>
      </c>
      <c r="AU2" s="149">
        <v>42</v>
      </c>
      <c r="AV2" s="149">
        <v>43</v>
      </c>
      <c r="AW2" s="149">
        <v>44</v>
      </c>
      <c r="AX2" s="149">
        <v>45</v>
      </c>
      <c r="AY2" s="149">
        <v>46</v>
      </c>
      <c r="AZ2" s="149">
        <v>47</v>
      </c>
      <c r="BA2" s="149">
        <v>48</v>
      </c>
      <c r="BB2" s="149">
        <v>49</v>
      </c>
      <c r="BC2" s="149">
        <v>50</v>
      </c>
      <c r="BD2" s="149">
        <v>51</v>
      </c>
      <c r="BE2" s="149">
        <v>52</v>
      </c>
      <c r="BF2" s="149">
        <v>53</v>
      </c>
      <c r="BG2" s="149">
        <v>54</v>
      </c>
      <c r="BH2" s="149">
        <v>55</v>
      </c>
      <c r="BI2" s="149">
        <v>56</v>
      </c>
      <c r="BJ2" s="149">
        <v>57</v>
      </c>
      <c r="BK2" s="149">
        <v>58</v>
      </c>
      <c r="BL2" s="149">
        <v>59</v>
      </c>
      <c r="BM2" s="149">
        <v>60</v>
      </c>
      <c r="BN2" s="149">
        <v>61</v>
      </c>
      <c r="BO2" s="149">
        <v>62</v>
      </c>
      <c r="BP2" s="149">
        <v>63</v>
      </c>
      <c r="BQ2" s="149">
        <v>64</v>
      </c>
      <c r="BR2" s="149">
        <v>65</v>
      </c>
      <c r="BS2" s="149">
        <v>66</v>
      </c>
      <c r="BT2" s="149">
        <v>67</v>
      </c>
      <c r="BU2" s="149">
        <v>68</v>
      </c>
      <c r="BV2" s="149">
        <v>69</v>
      </c>
      <c r="BW2" s="149">
        <v>70</v>
      </c>
      <c r="BX2" s="149">
        <v>71</v>
      </c>
      <c r="BY2" s="149">
        <v>72</v>
      </c>
      <c r="BZ2" s="149">
        <v>73</v>
      </c>
      <c r="CA2" s="149">
        <v>74</v>
      </c>
      <c r="CB2" s="149">
        <v>75</v>
      </c>
      <c r="CC2" s="149">
        <v>76</v>
      </c>
      <c r="CD2" s="149">
        <v>77</v>
      </c>
      <c r="CE2" s="149">
        <v>78</v>
      </c>
      <c r="CF2" s="149">
        <v>79</v>
      </c>
      <c r="CG2" s="149">
        <v>80</v>
      </c>
      <c r="CH2" s="149">
        <v>81</v>
      </c>
      <c r="CI2" s="149">
        <v>82</v>
      </c>
      <c r="CJ2" s="149">
        <v>83</v>
      </c>
      <c r="CK2" s="149">
        <v>84</v>
      </c>
      <c r="CL2" s="149">
        <v>85</v>
      </c>
      <c r="CM2" s="149">
        <v>86</v>
      </c>
      <c r="CN2" s="149">
        <v>87</v>
      </c>
      <c r="CO2" s="149">
        <v>88</v>
      </c>
      <c r="CP2" s="149">
        <v>89</v>
      </c>
      <c r="CQ2" s="149">
        <v>90</v>
      </c>
      <c r="CR2" s="149">
        <v>91</v>
      </c>
      <c r="CS2" s="149">
        <v>92</v>
      </c>
      <c r="CT2" s="149">
        <v>93</v>
      </c>
      <c r="CU2" s="149">
        <v>94</v>
      </c>
      <c r="CV2" s="149">
        <v>95</v>
      </c>
      <c r="CW2" s="149">
        <v>96</v>
      </c>
      <c r="CX2" s="149">
        <v>97</v>
      </c>
      <c r="CY2" s="149">
        <v>98</v>
      </c>
      <c r="CZ2" s="149">
        <v>99</v>
      </c>
      <c r="DA2" s="149">
        <v>100</v>
      </c>
      <c r="DB2" s="149">
        <v>101</v>
      </c>
      <c r="DC2" s="149">
        <v>102</v>
      </c>
      <c r="DD2" s="149">
        <v>103</v>
      </c>
      <c r="DE2" s="149">
        <v>104</v>
      </c>
      <c r="DF2" s="149">
        <v>105</v>
      </c>
      <c r="DG2" s="149">
        <v>106</v>
      </c>
      <c r="DH2" s="149">
        <v>107</v>
      </c>
      <c r="DI2" s="149">
        <v>108</v>
      </c>
      <c r="DJ2" s="149">
        <v>109</v>
      </c>
      <c r="DK2" s="149">
        <v>110</v>
      </c>
      <c r="DL2" s="149">
        <v>111</v>
      </c>
      <c r="DM2" s="149">
        <v>112</v>
      </c>
      <c r="DN2" s="149">
        <v>113</v>
      </c>
      <c r="DO2" s="149">
        <v>114</v>
      </c>
      <c r="DP2" s="149">
        <v>115</v>
      </c>
      <c r="DQ2" s="149">
        <v>116</v>
      </c>
      <c r="DR2" s="149">
        <v>117</v>
      </c>
      <c r="DS2" s="149">
        <v>118</v>
      </c>
      <c r="DT2" s="149">
        <v>119</v>
      </c>
      <c r="DU2" s="149">
        <v>120</v>
      </c>
      <c r="DV2" s="149">
        <v>121</v>
      </c>
      <c r="DW2" s="149">
        <v>122</v>
      </c>
      <c r="DX2" s="149">
        <v>123</v>
      </c>
      <c r="DY2" s="149">
        <v>124</v>
      </c>
      <c r="DZ2" s="149">
        <v>125</v>
      </c>
      <c r="EA2" s="149">
        <v>126</v>
      </c>
      <c r="EB2" s="149">
        <v>127</v>
      </c>
      <c r="EC2" s="149">
        <v>128</v>
      </c>
      <c r="ED2" s="149">
        <v>129</v>
      </c>
      <c r="EE2" s="149">
        <v>130</v>
      </c>
      <c r="EF2" s="149">
        <v>131</v>
      </c>
      <c r="EG2" s="149">
        <v>132</v>
      </c>
      <c r="EH2" s="149">
        <v>133</v>
      </c>
      <c r="EI2" s="149">
        <v>134</v>
      </c>
      <c r="EJ2" s="149">
        <v>135</v>
      </c>
      <c r="EK2" s="149">
        <v>136</v>
      </c>
      <c r="EL2" s="149">
        <v>137</v>
      </c>
      <c r="EM2" s="149">
        <v>138</v>
      </c>
      <c r="EN2" s="149">
        <v>139</v>
      </c>
      <c r="EO2" s="149">
        <v>140</v>
      </c>
      <c r="EP2" s="149">
        <v>141</v>
      </c>
      <c r="EQ2" s="149">
        <v>142</v>
      </c>
      <c r="ER2" s="149">
        <v>143</v>
      </c>
      <c r="ES2" s="149">
        <v>144</v>
      </c>
      <c r="ET2" s="149">
        <v>145</v>
      </c>
      <c r="EU2" s="149">
        <v>146</v>
      </c>
      <c r="EV2" s="149">
        <v>147</v>
      </c>
      <c r="EW2" s="149">
        <v>148</v>
      </c>
      <c r="EX2" s="149">
        <v>149</v>
      </c>
      <c r="EY2" s="149">
        <v>150</v>
      </c>
      <c r="EZ2" s="149">
        <v>151</v>
      </c>
      <c r="FA2" s="149">
        <v>152</v>
      </c>
      <c r="FB2" s="149">
        <v>153</v>
      </c>
      <c r="FC2" s="149">
        <v>154</v>
      </c>
      <c r="FD2" s="149">
        <v>155</v>
      </c>
      <c r="FE2" s="149">
        <v>156</v>
      </c>
      <c r="FF2" s="149">
        <v>157</v>
      </c>
      <c r="FG2" s="150">
        <v>158</v>
      </c>
      <c r="FH2" s="150">
        <v>159</v>
      </c>
      <c r="FI2" s="150">
        <v>160</v>
      </c>
      <c r="FJ2" s="150">
        <v>161</v>
      </c>
      <c r="FK2" s="150">
        <v>162</v>
      </c>
      <c r="FL2" s="150">
        <v>163</v>
      </c>
      <c r="FM2" s="150">
        <v>164</v>
      </c>
      <c r="FN2" s="150">
        <v>165</v>
      </c>
      <c r="FO2" s="150">
        <v>166</v>
      </c>
      <c r="FP2" s="150">
        <v>167</v>
      </c>
      <c r="FQ2" s="150">
        <v>168</v>
      </c>
      <c r="FR2" s="150">
        <v>169</v>
      </c>
      <c r="FS2" s="150">
        <v>170</v>
      </c>
      <c r="FT2" s="150">
        <v>171</v>
      </c>
      <c r="FU2" s="150">
        <v>172</v>
      </c>
      <c r="FV2" s="150">
        <v>173</v>
      </c>
      <c r="FW2" s="150">
        <v>174</v>
      </c>
      <c r="FX2" s="150">
        <v>175</v>
      </c>
      <c r="FY2" s="150">
        <v>176</v>
      </c>
      <c r="FZ2" s="150">
        <v>177</v>
      </c>
      <c r="GA2" s="150">
        <v>178</v>
      </c>
      <c r="GB2" s="150">
        <v>179</v>
      </c>
      <c r="GC2" s="150">
        <v>180</v>
      </c>
      <c r="GD2" s="149">
        <v>181</v>
      </c>
      <c r="GE2" s="149">
        <v>182</v>
      </c>
      <c r="GF2" s="149">
        <v>183</v>
      </c>
      <c r="GG2" s="149">
        <v>184</v>
      </c>
      <c r="GH2" s="149">
        <v>185</v>
      </c>
      <c r="GI2" s="149">
        <v>186</v>
      </c>
      <c r="GJ2" s="149">
        <v>187</v>
      </c>
      <c r="GK2" s="149">
        <v>188</v>
      </c>
      <c r="GL2" s="149">
        <v>189</v>
      </c>
      <c r="GM2" s="149">
        <v>190</v>
      </c>
      <c r="GN2" s="149">
        <v>191</v>
      </c>
      <c r="GO2" s="149">
        <v>192</v>
      </c>
      <c r="GP2" s="149">
        <v>193</v>
      </c>
      <c r="GQ2" s="149">
        <v>194</v>
      </c>
      <c r="GR2" s="149">
        <v>195</v>
      </c>
      <c r="GS2" s="149">
        <v>196</v>
      </c>
      <c r="GT2" s="149">
        <v>197</v>
      </c>
      <c r="GU2" s="149">
        <v>198</v>
      </c>
      <c r="GV2" s="149">
        <v>199</v>
      </c>
      <c r="GW2" s="149">
        <v>200</v>
      </c>
      <c r="GX2" s="149">
        <v>201</v>
      </c>
      <c r="GY2" s="149">
        <v>202</v>
      </c>
      <c r="GZ2" s="149">
        <v>203</v>
      </c>
      <c r="HA2" s="149">
        <v>204</v>
      </c>
      <c r="HB2" s="149">
        <v>205</v>
      </c>
      <c r="HC2" s="151">
        <v>206</v>
      </c>
      <c r="HD2" s="151">
        <v>207</v>
      </c>
      <c r="HE2" s="151">
        <v>208</v>
      </c>
      <c r="HF2" s="151">
        <v>209</v>
      </c>
      <c r="HG2" s="151">
        <v>210</v>
      </c>
      <c r="HH2" s="151">
        <v>211</v>
      </c>
      <c r="HI2" s="151">
        <v>212</v>
      </c>
      <c r="HJ2" s="151">
        <v>213</v>
      </c>
      <c r="HK2" s="151">
        <v>214</v>
      </c>
      <c r="HL2" s="151">
        <v>215</v>
      </c>
      <c r="HM2" s="151">
        <v>216</v>
      </c>
      <c r="HN2" s="151">
        <v>217</v>
      </c>
      <c r="HO2" s="151">
        <v>218</v>
      </c>
      <c r="HP2" s="151">
        <v>219</v>
      </c>
      <c r="HQ2" s="151">
        <v>220</v>
      </c>
      <c r="HR2" s="151">
        <v>221</v>
      </c>
      <c r="HS2" s="151">
        <v>222</v>
      </c>
      <c r="HT2" s="151">
        <v>223</v>
      </c>
      <c r="HU2" s="152">
        <v>224</v>
      </c>
      <c r="HV2" s="152">
        <v>225</v>
      </c>
      <c r="HW2" s="152">
        <v>226</v>
      </c>
      <c r="HX2" s="152">
        <v>227</v>
      </c>
      <c r="HY2" s="152">
        <v>228</v>
      </c>
      <c r="HZ2" s="152">
        <v>229</v>
      </c>
      <c r="IA2" s="152">
        <v>230</v>
      </c>
      <c r="IB2" s="152">
        <v>231</v>
      </c>
      <c r="IC2" s="152">
        <v>232</v>
      </c>
      <c r="ID2" s="149">
        <v>233</v>
      </c>
      <c r="IE2" s="149">
        <v>234</v>
      </c>
      <c r="IF2" s="149">
        <v>235</v>
      </c>
      <c r="IG2" s="149">
        <v>236</v>
      </c>
      <c r="IH2" s="149">
        <v>237</v>
      </c>
      <c r="II2" s="149">
        <v>238</v>
      </c>
      <c r="IJ2" s="149">
        <v>239</v>
      </c>
      <c r="IK2" s="149">
        <v>240</v>
      </c>
      <c r="IL2" s="149">
        <v>241</v>
      </c>
      <c r="IM2" s="149">
        <v>242</v>
      </c>
      <c r="IN2" s="149">
        <v>243</v>
      </c>
      <c r="IO2" s="149">
        <v>244</v>
      </c>
      <c r="IP2" s="149">
        <v>245</v>
      </c>
      <c r="IQ2" s="149">
        <v>246</v>
      </c>
      <c r="IR2" s="149">
        <v>247</v>
      </c>
      <c r="IS2" s="149">
        <v>248</v>
      </c>
      <c r="IT2" s="149">
        <v>249</v>
      </c>
      <c r="IU2" s="149">
        <v>250</v>
      </c>
      <c r="IV2" s="149">
        <v>251</v>
      </c>
    </row>
    <row r="3" spans="1:256" ht="45.75" x14ac:dyDescent="0.25">
      <c r="A3" s="153" t="s">
        <v>121</v>
      </c>
      <c r="B3" s="154" t="s">
        <v>122</v>
      </c>
      <c r="C3" s="154" t="s">
        <v>123</v>
      </c>
      <c r="D3" s="154" t="s">
        <v>124</v>
      </c>
      <c r="E3" s="156" t="s">
        <v>127</v>
      </c>
      <c r="F3" s="157" t="s">
        <v>25</v>
      </c>
      <c r="G3" s="157" t="s">
        <v>132</v>
      </c>
      <c r="H3" s="157" t="s">
        <v>133</v>
      </c>
      <c r="I3" s="157" t="s">
        <v>134</v>
      </c>
      <c r="J3" s="157" t="s">
        <v>135</v>
      </c>
      <c r="K3" s="157" t="s">
        <v>136</v>
      </c>
      <c r="L3" s="157" t="s">
        <v>137</v>
      </c>
      <c r="M3" s="157" t="s">
        <v>138</v>
      </c>
      <c r="N3" s="158" t="s">
        <v>139</v>
      </c>
      <c r="O3" s="157" t="s">
        <v>140</v>
      </c>
      <c r="P3" s="158" t="s">
        <v>141</v>
      </c>
      <c r="Q3" s="157" t="s">
        <v>142</v>
      </c>
      <c r="R3" s="157" t="s">
        <v>143</v>
      </c>
      <c r="S3" s="157" t="s">
        <v>144</v>
      </c>
      <c r="T3" s="157" t="s">
        <v>145</v>
      </c>
      <c r="U3" s="157" t="s">
        <v>86</v>
      </c>
      <c r="V3" s="157" t="s">
        <v>146</v>
      </c>
      <c r="W3" s="157" t="s">
        <v>147</v>
      </c>
      <c r="X3" s="157" t="s">
        <v>148</v>
      </c>
      <c r="Y3" s="157" t="s">
        <v>149</v>
      </c>
      <c r="Z3" s="157" t="s">
        <v>150</v>
      </c>
      <c r="AA3" s="157" t="s">
        <v>151</v>
      </c>
      <c r="AB3" s="157" t="s">
        <v>152</v>
      </c>
      <c r="AC3" s="157" t="s">
        <v>153</v>
      </c>
      <c r="AD3" s="157" t="s">
        <v>154</v>
      </c>
      <c r="AE3" s="157" t="s">
        <v>84</v>
      </c>
      <c r="AF3" s="157" t="s">
        <v>155</v>
      </c>
      <c r="AG3" s="157" t="s">
        <v>156</v>
      </c>
      <c r="AH3" s="157" t="s">
        <v>157</v>
      </c>
      <c r="AI3" s="157" t="s">
        <v>158</v>
      </c>
      <c r="AJ3" s="157" t="s">
        <v>159</v>
      </c>
      <c r="AK3" s="157" t="s">
        <v>160</v>
      </c>
      <c r="AL3" s="157" t="s">
        <v>88</v>
      </c>
      <c r="AM3" s="157" t="s">
        <v>161</v>
      </c>
      <c r="AN3" s="157" t="s">
        <v>162</v>
      </c>
      <c r="AO3" s="157" t="s">
        <v>163</v>
      </c>
      <c r="AP3" s="157" t="s">
        <v>164</v>
      </c>
      <c r="AQ3" s="157" t="s">
        <v>165</v>
      </c>
      <c r="AR3" s="157" t="s">
        <v>166</v>
      </c>
      <c r="AS3" s="157" t="s">
        <v>53</v>
      </c>
      <c r="AT3" s="157" t="s">
        <v>167</v>
      </c>
      <c r="AU3" s="157" t="s">
        <v>168</v>
      </c>
      <c r="AV3" s="157" t="s">
        <v>169</v>
      </c>
      <c r="AW3" s="157" t="s">
        <v>170</v>
      </c>
      <c r="AX3" s="157" t="s">
        <v>171</v>
      </c>
      <c r="AY3" s="157" t="s">
        <v>172</v>
      </c>
      <c r="AZ3" s="157" t="s">
        <v>173</v>
      </c>
      <c r="BA3" s="157" t="s">
        <v>174</v>
      </c>
      <c r="BB3" s="157" t="s">
        <v>175</v>
      </c>
      <c r="BC3" s="157" t="s">
        <v>176</v>
      </c>
      <c r="BD3" s="157" t="s">
        <v>177</v>
      </c>
      <c r="BE3" s="157" t="s">
        <v>178</v>
      </c>
      <c r="BF3" s="157" t="s">
        <v>179</v>
      </c>
      <c r="BG3" s="157" t="s">
        <v>180</v>
      </c>
      <c r="BH3" s="157" t="s">
        <v>181</v>
      </c>
      <c r="BI3" s="157" t="s">
        <v>182</v>
      </c>
      <c r="BJ3" s="157" t="s">
        <v>183</v>
      </c>
      <c r="BK3" s="157" t="s">
        <v>184</v>
      </c>
      <c r="BL3" s="157" t="s">
        <v>185</v>
      </c>
      <c r="BM3" s="157" t="s">
        <v>186</v>
      </c>
      <c r="BN3" s="157" t="s">
        <v>187</v>
      </c>
      <c r="BO3" s="157" t="s">
        <v>188</v>
      </c>
      <c r="BP3" s="157" t="s">
        <v>189</v>
      </c>
      <c r="BQ3" s="157" t="s">
        <v>190</v>
      </c>
      <c r="BR3" s="157" t="s">
        <v>191</v>
      </c>
      <c r="BS3" s="157" t="s">
        <v>192</v>
      </c>
      <c r="BT3" s="159" t="s">
        <v>193</v>
      </c>
      <c r="BU3" s="159" t="s">
        <v>194</v>
      </c>
      <c r="BV3" s="159" t="s">
        <v>195</v>
      </c>
      <c r="BW3" s="159" t="s">
        <v>195</v>
      </c>
      <c r="BX3" s="159" t="s">
        <v>195</v>
      </c>
      <c r="BY3" s="159" t="s">
        <v>195</v>
      </c>
      <c r="BZ3" s="159" t="s">
        <v>196</v>
      </c>
      <c r="CA3" s="159" t="s">
        <v>198</v>
      </c>
      <c r="CB3" s="159" t="s">
        <v>199</v>
      </c>
      <c r="CC3" s="159" t="s">
        <v>200</v>
      </c>
      <c r="CD3" s="159" t="s">
        <v>202</v>
      </c>
      <c r="CE3" s="159" t="s">
        <v>203</v>
      </c>
      <c r="CF3" s="159" t="s">
        <v>204</v>
      </c>
      <c r="CG3" s="159" t="s">
        <v>205</v>
      </c>
      <c r="CH3" s="159" t="s">
        <v>206</v>
      </c>
      <c r="CI3" s="159" t="s">
        <v>207</v>
      </c>
      <c r="CJ3" s="159" t="s">
        <v>208</v>
      </c>
      <c r="CK3" s="159" t="s">
        <v>209</v>
      </c>
      <c r="CL3" s="159" t="s">
        <v>210</v>
      </c>
      <c r="CM3" s="159" t="s">
        <v>211</v>
      </c>
      <c r="CN3" s="159" t="s">
        <v>212</v>
      </c>
      <c r="CO3" s="159" t="s">
        <v>213</v>
      </c>
      <c r="CP3" s="159" t="s">
        <v>214</v>
      </c>
      <c r="CQ3" s="159" t="s">
        <v>215</v>
      </c>
      <c r="CR3" s="159" t="s">
        <v>216</v>
      </c>
      <c r="CS3" s="159" t="s">
        <v>56</v>
      </c>
      <c r="CT3" s="159" t="s">
        <v>217</v>
      </c>
      <c r="CU3" s="159" t="s">
        <v>219</v>
      </c>
      <c r="CV3" s="159" t="s">
        <v>133</v>
      </c>
      <c r="CW3" s="159" t="s">
        <v>221</v>
      </c>
      <c r="CX3" s="159" t="s">
        <v>222</v>
      </c>
      <c r="CY3" s="159" t="s">
        <v>223</v>
      </c>
      <c r="CZ3" s="159" t="s">
        <v>224</v>
      </c>
      <c r="DA3" s="162" t="s">
        <v>142</v>
      </c>
      <c r="DB3" s="159" t="s">
        <v>229</v>
      </c>
      <c r="DC3" s="159" t="s">
        <v>230</v>
      </c>
      <c r="DD3" s="159" t="s">
        <v>232</v>
      </c>
      <c r="DE3" s="157" t="s">
        <v>233</v>
      </c>
      <c r="DF3" s="162" t="s">
        <v>234</v>
      </c>
      <c r="DG3" s="157" t="s">
        <v>235</v>
      </c>
      <c r="DH3" s="159" t="s">
        <v>236</v>
      </c>
      <c r="DI3" s="159" t="s">
        <v>237</v>
      </c>
      <c r="DJ3" s="159" t="s">
        <v>238</v>
      </c>
      <c r="DK3" s="159" t="s">
        <v>239</v>
      </c>
      <c r="DL3" s="157" t="s">
        <v>240</v>
      </c>
      <c r="DM3" s="159" t="s">
        <v>158</v>
      </c>
      <c r="DN3" s="159" t="s">
        <v>241</v>
      </c>
      <c r="DO3" s="159" t="s">
        <v>242</v>
      </c>
      <c r="DP3" s="159" t="s">
        <v>243</v>
      </c>
      <c r="DQ3" s="157" t="s">
        <v>244</v>
      </c>
      <c r="DR3" s="157" t="s">
        <v>245</v>
      </c>
      <c r="DS3" s="157" t="s">
        <v>163</v>
      </c>
      <c r="DT3" s="157" t="s">
        <v>246</v>
      </c>
      <c r="DU3" s="159" t="s">
        <v>247</v>
      </c>
      <c r="DV3" s="159" t="s">
        <v>248</v>
      </c>
      <c r="DW3" s="159" t="s">
        <v>249</v>
      </c>
      <c r="DX3" s="159" t="s">
        <v>250</v>
      </c>
      <c r="DY3" s="157" t="s">
        <v>251</v>
      </c>
      <c r="DZ3" s="157" t="s">
        <v>252</v>
      </c>
      <c r="EA3" s="159" t="s">
        <v>253</v>
      </c>
      <c r="EB3" s="159" t="s">
        <v>254</v>
      </c>
      <c r="EC3" s="162" t="s">
        <v>172</v>
      </c>
      <c r="ED3" s="157" t="s">
        <v>255</v>
      </c>
      <c r="EE3" s="159" t="s">
        <v>256</v>
      </c>
      <c r="EF3" s="159" t="s">
        <v>257</v>
      </c>
      <c r="EG3" s="159" t="s">
        <v>258</v>
      </c>
      <c r="EH3" s="157" t="s">
        <v>259</v>
      </c>
      <c r="EI3" s="159" t="s">
        <v>260</v>
      </c>
      <c r="EJ3" s="159" t="s">
        <v>261</v>
      </c>
      <c r="EK3" s="159" t="s">
        <v>262</v>
      </c>
      <c r="EL3" s="164" t="s">
        <v>263</v>
      </c>
      <c r="EM3" s="165" t="s">
        <v>264</v>
      </c>
      <c r="EN3" s="159" t="s">
        <v>265</v>
      </c>
      <c r="EO3" s="159" t="s">
        <v>266</v>
      </c>
      <c r="EP3" s="159" t="s">
        <v>267</v>
      </c>
      <c r="EQ3" s="159" t="s">
        <v>268</v>
      </c>
      <c r="ER3" s="159" t="s">
        <v>83</v>
      </c>
      <c r="ES3" s="159" t="s">
        <v>269</v>
      </c>
      <c r="ET3" s="159" t="s">
        <v>270</v>
      </c>
      <c r="EU3" s="159" t="s">
        <v>271</v>
      </c>
      <c r="EV3" s="159" t="s">
        <v>272</v>
      </c>
      <c r="EW3" s="159" t="s">
        <v>273</v>
      </c>
      <c r="EX3" s="159" t="s">
        <v>274</v>
      </c>
      <c r="EY3" s="159" t="s">
        <v>275</v>
      </c>
      <c r="EZ3" s="159" t="s">
        <v>276</v>
      </c>
      <c r="FA3" s="159" t="s">
        <v>277</v>
      </c>
      <c r="FB3" s="159">
        <v>405</v>
      </c>
      <c r="FC3" s="159">
        <v>404</v>
      </c>
      <c r="FD3" s="159" t="s">
        <v>279</v>
      </c>
      <c r="FE3" s="159" t="s">
        <v>281</v>
      </c>
      <c r="FF3" s="159" t="s">
        <v>282</v>
      </c>
      <c r="FG3" s="159" t="s">
        <v>73</v>
      </c>
      <c r="FH3" s="159" t="s">
        <v>283</v>
      </c>
      <c r="FI3" s="157" t="s">
        <v>284</v>
      </c>
      <c r="FJ3" s="157" t="s">
        <v>285</v>
      </c>
      <c r="FK3" s="157" t="s">
        <v>286</v>
      </c>
      <c r="FL3" s="157" t="s">
        <v>287</v>
      </c>
      <c r="FM3" s="157" t="s">
        <v>288</v>
      </c>
      <c r="FN3" s="159" t="s">
        <v>289</v>
      </c>
      <c r="FO3" s="159" t="s">
        <v>290</v>
      </c>
      <c r="FP3" s="157" t="s">
        <v>291</v>
      </c>
      <c r="FQ3" s="157" t="s">
        <v>292</v>
      </c>
      <c r="FR3" s="157" t="s">
        <v>293</v>
      </c>
      <c r="FS3" s="157" t="s">
        <v>53</v>
      </c>
      <c r="FT3" s="157" t="s">
        <v>172</v>
      </c>
      <c r="FU3" s="159" t="s">
        <v>294</v>
      </c>
      <c r="FV3" s="159" t="s">
        <v>295</v>
      </c>
      <c r="FW3" s="157" t="s">
        <v>296</v>
      </c>
      <c r="FX3" s="157" t="s">
        <v>257</v>
      </c>
      <c r="FY3" s="157" t="s">
        <v>257</v>
      </c>
      <c r="FZ3" s="157" t="s">
        <v>179</v>
      </c>
      <c r="GA3" s="157" t="s">
        <v>297</v>
      </c>
      <c r="GB3" s="157" t="s">
        <v>298</v>
      </c>
      <c r="GC3" s="159" t="s">
        <v>299</v>
      </c>
      <c r="GD3" s="166" t="s">
        <v>62</v>
      </c>
      <c r="GE3" s="166" t="s">
        <v>135</v>
      </c>
      <c r="GF3" s="166" t="s">
        <v>300</v>
      </c>
      <c r="GG3" s="166" t="s">
        <v>301</v>
      </c>
      <c r="GH3" s="166" t="s">
        <v>302</v>
      </c>
      <c r="GI3" s="166" t="s">
        <v>303</v>
      </c>
      <c r="GJ3" s="166" t="s">
        <v>304</v>
      </c>
      <c r="GK3" s="166" t="s">
        <v>305</v>
      </c>
      <c r="GL3" s="166" t="s">
        <v>306</v>
      </c>
      <c r="GM3" s="166" t="s">
        <v>240</v>
      </c>
      <c r="GN3" s="166" t="s">
        <v>307</v>
      </c>
      <c r="GO3" s="166" t="s">
        <v>308</v>
      </c>
      <c r="GP3" s="166" t="s">
        <v>309</v>
      </c>
      <c r="GQ3" s="166" t="s">
        <v>310</v>
      </c>
      <c r="GR3" s="166" t="s">
        <v>247</v>
      </c>
      <c r="GS3" s="166" t="s">
        <v>166</v>
      </c>
      <c r="GT3" s="166" t="s">
        <v>311</v>
      </c>
      <c r="GU3" s="166" t="s">
        <v>312</v>
      </c>
      <c r="GV3" s="166" t="s">
        <v>313</v>
      </c>
      <c r="GW3" s="166" t="s">
        <v>256</v>
      </c>
      <c r="GX3" s="166" t="s">
        <v>314</v>
      </c>
      <c r="GY3" s="166" t="s">
        <v>315</v>
      </c>
      <c r="GZ3" s="166" t="s">
        <v>316</v>
      </c>
      <c r="HA3" s="166" t="s">
        <v>317</v>
      </c>
      <c r="HB3" s="166" t="s">
        <v>318</v>
      </c>
      <c r="HC3" s="157">
        <v>507</v>
      </c>
      <c r="HD3" s="157">
        <v>508</v>
      </c>
      <c r="HE3" s="157" t="s">
        <v>319</v>
      </c>
      <c r="HF3" s="167" t="s">
        <v>320</v>
      </c>
      <c r="HG3" s="167" t="s">
        <v>321</v>
      </c>
      <c r="HH3" s="157" t="s">
        <v>322</v>
      </c>
      <c r="HI3" s="157" t="s">
        <v>323</v>
      </c>
      <c r="HJ3" s="157" t="s">
        <v>324</v>
      </c>
      <c r="HK3" s="157" t="s">
        <v>325</v>
      </c>
      <c r="HL3" s="157" t="s">
        <v>326</v>
      </c>
      <c r="HM3" s="157" t="s">
        <v>327</v>
      </c>
      <c r="HN3" s="157" t="s">
        <v>328</v>
      </c>
      <c r="HO3" s="157" t="s">
        <v>329</v>
      </c>
      <c r="HP3" s="157" t="s">
        <v>330</v>
      </c>
      <c r="HQ3" s="157" t="s">
        <v>331</v>
      </c>
      <c r="HR3" s="157" t="s">
        <v>332</v>
      </c>
      <c r="HS3" s="157" t="s">
        <v>333</v>
      </c>
      <c r="HT3" s="157" t="s">
        <v>334</v>
      </c>
      <c r="HU3" s="159" t="s">
        <v>103</v>
      </c>
      <c r="HV3" s="159" t="s">
        <v>336</v>
      </c>
      <c r="HW3" s="159" t="s">
        <v>337</v>
      </c>
      <c r="HX3" s="159" t="s">
        <v>338</v>
      </c>
      <c r="HY3" s="159" t="s">
        <v>340</v>
      </c>
      <c r="HZ3" s="159" t="s">
        <v>341</v>
      </c>
      <c r="IA3" s="159" t="s">
        <v>342</v>
      </c>
      <c r="IB3" s="159" t="s">
        <v>343</v>
      </c>
      <c r="IC3" s="159" t="s">
        <v>344</v>
      </c>
      <c r="ID3" s="168" t="s">
        <v>115</v>
      </c>
      <c r="IE3" s="169" t="s">
        <v>176</v>
      </c>
      <c r="IF3" s="169" t="s">
        <v>345</v>
      </c>
      <c r="IG3" s="168" t="s">
        <v>346</v>
      </c>
      <c r="IH3" s="168" t="s">
        <v>287</v>
      </c>
      <c r="II3" s="168" t="s">
        <v>347</v>
      </c>
      <c r="IJ3" s="170" t="s">
        <v>172</v>
      </c>
      <c r="IK3" s="169" t="s">
        <v>349</v>
      </c>
      <c r="IL3" s="169" t="s">
        <v>350</v>
      </c>
      <c r="IM3" s="169" t="s">
        <v>251</v>
      </c>
      <c r="IN3" s="168" t="s">
        <v>351</v>
      </c>
      <c r="IO3" s="171" t="s">
        <v>352</v>
      </c>
      <c r="IP3" s="171" t="s">
        <v>352</v>
      </c>
      <c r="IQ3" s="165"/>
      <c r="IR3" s="165"/>
      <c r="IS3" s="165"/>
      <c r="IT3" s="165"/>
      <c r="IU3" s="165"/>
      <c r="IV3" s="165"/>
    </row>
    <row r="4" spans="1:256" ht="22.5" x14ac:dyDescent="0.25">
      <c r="A4" s="153"/>
      <c r="B4" s="165"/>
      <c r="C4" s="165"/>
      <c r="D4" s="165"/>
      <c r="E4" s="156"/>
      <c r="F4" s="173" t="s">
        <v>353</v>
      </c>
      <c r="G4" s="157" t="s">
        <v>356</v>
      </c>
      <c r="H4" s="157"/>
      <c r="I4" s="157" t="s">
        <v>357</v>
      </c>
      <c r="J4" s="157" t="s">
        <v>358</v>
      </c>
      <c r="K4" s="157" t="s">
        <v>359</v>
      </c>
      <c r="L4" s="157" t="s">
        <v>360</v>
      </c>
      <c r="M4" s="157" t="s">
        <v>361</v>
      </c>
      <c r="N4" s="157"/>
      <c r="O4" s="157" t="s">
        <v>362</v>
      </c>
      <c r="P4" s="175" t="s">
        <v>363</v>
      </c>
      <c r="Q4" s="157" t="s">
        <v>364</v>
      </c>
      <c r="R4" s="157" t="s">
        <v>365</v>
      </c>
      <c r="S4" s="157" t="s">
        <v>366</v>
      </c>
      <c r="T4" s="157" t="s">
        <v>367</v>
      </c>
      <c r="U4" s="175" t="s">
        <v>87</v>
      </c>
      <c r="V4" s="157" t="s">
        <v>368</v>
      </c>
      <c r="W4" s="157" t="s">
        <v>369</v>
      </c>
      <c r="X4" s="157" t="s">
        <v>370</v>
      </c>
      <c r="Y4" s="157" t="s">
        <v>371</v>
      </c>
      <c r="Z4" s="157" t="s">
        <v>372</v>
      </c>
      <c r="AA4" s="157" t="s">
        <v>373</v>
      </c>
      <c r="AB4" s="157" t="s">
        <v>374</v>
      </c>
      <c r="AC4" s="157" t="s">
        <v>375</v>
      </c>
      <c r="AD4" s="175" t="s">
        <v>82</v>
      </c>
      <c r="AE4" s="157"/>
      <c r="AF4" s="157" t="s">
        <v>376</v>
      </c>
      <c r="AG4" s="176" t="s">
        <v>377</v>
      </c>
      <c r="AH4" s="176" t="s">
        <v>378</v>
      </c>
      <c r="AI4" s="157" t="s">
        <v>379</v>
      </c>
      <c r="AJ4" s="157" t="s">
        <v>380</v>
      </c>
      <c r="AK4" s="157" t="s">
        <v>381</v>
      </c>
      <c r="AL4" s="177" t="s">
        <v>89</v>
      </c>
      <c r="AM4" s="157" t="s">
        <v>382</v>
      </c>
      <c r="AN4" s="157" t="s">
        <v>383</v>
      </c>
      <c r="AO4" s="157" t="s">
        <v>384</v>
      </c>
      <c r="AP4" s="157" t="s">
        <v>385</v>
      </c>
      <c r="AQ4" s="157" t="s">
        <v>386</v>
      </c>
      <c r="AR4" s="157" t="s">
        <v>387</v>
      </c>
      <c r="AS4" s="157" t="s">
        <v>388</v>
      </c>
      <c r="AT4" s="157" t="s">
        <v>389</v>
      </c>
      <c r="AU4" s="157" t="s">
        <v>390</v>
      </c>
      <c r="AV4" s="157" t="s">
        <v>391</v>
      </c>
      <c r="AW4" s="157" t="s">
        <v>392</v>
      </c>
      <c r="AX4" s="157" t="s">
        <v>393</v>
      </c>
      <c r="AY4" s="157" t="s">
        <v>394</v>
      </c>
      <c r="AZ4" s="157" t="s">
        <v>395</v>
      </c>
      <c r="BA4" s="157" t="s">
        <v>396</v>
      </c>
      <c r="BB4" s="157" t="s">
        <v>397</v>
      </c>
      <c r="BC4" s="157" t="s">
        <v>398</v>
      </c>
      <c r="BD4" s="157" t="s">
        <v>399</v>
      </c>
      <c r="BE4" s="157" t="s">
        <v>400</v>
      </c>
      <c r="BF4" s="157" t="s">
        <v>401</v>
      </c>
      <c r="BG4" s="157" t="s">
        <v>402</v>
      </c>
      <c r="BH4" s="157" t="s">
        <v>403</v>
      </c>
      <c r="BI4" s="157" t="s">
        <v>404</v>
      </c>
      <c r="BJ4" s="157" t="s">
        <v>405</v>
      </c>
      <c r="BK4" s="157" t="s">
        <v>406</v>
      </c>
      <c r="BL4" s="157" t="s">
        <v>407</v>
      </c>
      <c r="BM4" s="157" t="s">
        <v>408</v>
      </c>
      <c r="BN4" s="157" t="s">
        <v>409</v>
      </c>
      <c r="BO4" s="157" t="s">
        <v>410</v>
      </c>
      <c r="BP4" s="176" t="s">
        <v>412</v>
      </c>
      <c r="BQ4" s="157" t="s">
        <v>413</v>
      </c>
      <c r="BR4" s="173" t="s">
        <v>414</v>
      </c>
      <c r="BS4" s="157" t="s">
        <v>415</v>
      </c>
      <c r="BT4" s="159" t="s">
        <v>417</v>
      </c>
      <c r="BU4" s="159" t="s">
        <v>418</v>
      </c>
      <c r="BV4" s="158" t="s">
        <v>419</v>
      </c>
      <c r="BW4" s="158" t="s">
        <v>420</v>
      </c>
      <c r="BX4" s="158" t="s">
        <v>419</v>
      </c>
      <c r="BY4" s="158" t="s">
        <v>420</v>
      </c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7" t="s">
        <v>57</v>
      </c>
      <c r="CT4" s="159"/>
      <c r="CU4" s="157" t="s">
        <v>421</v>
      </c>
      <c r="CV4" s="157" t="s">
        <v>422</v>
      </c>
      <c r="CW4" s="157" t="s">
        <v>423</v>
      </c>
      <c r="CX4" s="157" t="s">
        <v>424</v>
      </c>
      <c r="CY4" s="157" t="s">
        <v>425</v>
      </c>
      <c r="CZ4" s="157" t="s">
        <v>426</v>
      </c>
      <c r="DA4" s="157" t="s">
        <v>427</v>
      </c>
      <c r="DB4" s="159" t="s">
        <v>428</v>
      </c>
      <c r="DC4" s="157" t="s">
        <v>429</v>
      </c>
      <c r="DD4" s="157" t="s">
        <v>430</v>
      </c>
      <c r="DE4" s="158" t="s">
        <v>431</v>
      </c>
      <c r="DF4" s="157" t="s">
        <v>432</v>
      </c>
      <c r="DG4" s="159" t="s">
        <v>433</v>
      </c>
      <c r="DH4" s="159" t="s">
        <v>434</v>
      </c>
      <c r="DI4" s="157" t="s">
        <v>435</v>
      </c>
      <c r="DJ4" s="157" t="s">
        <v>436</v>
      </c>
      <c r="DK4" s="157" t="s">
        <v>437</v>
      </c>
      <c r="DL4" s="157"/>
      <c r="DM4" s="157" t="s">
        <v>438</v>
      </c>
      <c r="DN4" s="157" t="s">
        <v>439</v>
      </c>
      <c r="DO4" s="157" t="s">
        <v>440</v>
      </c>
      <c r="DP4" s="157" t="s">
        <v>441</v>
      </c>
      <c r="DQ4" s="157" t="s">
        <v>442</v>
      </c>
      <c r="DR4" s="157" t="s">
        <v>443</v>
      </c>
      <c r="DS4" s="157" t="s">
        <v>444</v>
      </c>
      <c r="DT4" s="159"/>
      <c r="DU4" s="157" t="s">
        <v>445</v>
      </c>
      <c r="DV4" s="157" t="s">
        <v>446</v>
      </c>
      <c r="DW4" s="157" t="s">
        <v>447</v>
      </c>
      <c r="DX4" s="157" t="s">
        <v>448</v>
      </c>
      <c r="DY4" s="157" t="s">
        <v>449</v>
      </c>
      <c r="DZ4" s="157" t="s">
        <v>450</v>
      </c>
      <c r="EA4" s="158" t="s">
        <v>451</v>
      </c>
      <c r="EB4" s="157" t="s">
        <v>452</v>
      </c>
      <c r="EC4" s="157" t="s">
        <v>453</v>
      </c>
      <c r="ED4" s="157" t="s">
        <v>454</v>
      </c>
      <c r="EE4" s="157" t="s">
        <v>455</v>
      </c>
      <c r="EF4" s="157" t="s">
        <v>456</v>
      </c>
      <c r="EG4" s="157" t="s">
        <v>457</v>
      </c>
      <c r="EH4" s="157" t="s">
        <v>458</v>
      </c>
      <c r="EI4" s="157" t="s">
        <v>459</v>
      </c>
      <c r="EJ4" s="159" t="s">
        <v>460</v>
      </c>
      <c r="EK4" s="162" t="s">
        <v>461</v>
      </c>
      <c r="EL4" s="162" t="s">
        <v>462</v>
      </c>
      <c r="EM4" s="162" t="s">
        <v>463</v>
      </c>
      <c r="EN4" s="157" t="s">
        <v>464</v>
      </c>
      <c r="EO4" s="157" t="s">
        <v>465</v>
      </c>
      <c r="EP4" s="157" t="s">
        <v>466</v>
      </c>
      <c r="EQ4" s="157" t="s">
        <v>467</v>
      </c>
      <c r="ER4" s="159"/>
      <c r="ES4" s="159"/>
      <c r="ET4" s="159"/>
      <c r="EU4" s="159"/>
      <c r="EV4" s="159"/>
      <c r="EW4" s="159"/>
      <c r="EX4" s="159"/>
      <c r="EY4" s="159"/>
      <c r="EZ4" s="159"/>
      <c r="FA4" s="159"/>
      <c r="FB4" s="159"/>
      <c r="FC4" s="159"/>
      <c r="FD4" s="159"/>
      <c r="FE4" s="159"/>
      <c r="FF4" s="159"/>
      <c r="FG4" s="158"/>
      <c r="FH4" s="158"/>
      <c r="FI4" s="158" t="s">
        <v>468</v>
      </c>
      <c r="FJ4" s="158" t="s">
        <v>469</v>
      </c>
      <c r="FK4" s="180" t="s">
        <v>470</v>
      </c>
      <c r="FL4" s="158" t="s">
        <v>471</v>
      </c>
      <c r="FM4" s="158" t="s">
        <v>472</v>
      </c>
      <c r="FN4" s="159"/>
      <c r="FO4" s="158" t="s">
        <v>473</v>
      </c>
      <c r="FP4" s="180" t="s">
        <v>474</v>
      </c>
      <c r="FQ4" s="158" t="s">
        <v>475</v>
      </c>
      <c r="FR4" s="158" t="s">
        <v>476</v>
      </c>
      <c r="FS4" s="158" t="s">
        <v>54</v>
      </c>
      <c r="FT4" s="158" t="s">
        <v>477</v>
      </c>
      <c r="FU4" s="159"/>
      <c r="FV4" s="159"/>
      <c r="FW4" s="158" t="s">
        <v>478</v>
      </c>
      <c r="FX4" s="158" t="s">
        <v>479</v>
      </c>
      <c r="FY4" s="158" t="s">
        <v>480</v>
      </c>
      <c r="FZ4" s="158" t="s">
        <v>481</v>
      </c>
      <c r="GA4" s="158" t="s">
        <v>482</v>
      </c>
      <c r="GB4" s="158" t="s">
        <v>483</v>
      </c>
      <c r="GC4" s="180" t="s">
        <v>484</v>
      </c>
      <c r="GD4" s="181" t="s">
        <v>63</v>
      </c>
      <c r="GE4" s="166" t="s">
        <v>485</v>
      </c>
      <c r="GF4" s="166" t="s">
        <v>486</v>
      </c>
      <c r="GG4" s="166" t="s">
        <v>487</v>
      </c>
      <c r="GH4" s="166"/>
      <c r="GI4" s="166" t="s">
        <v>488</v>
      </c>
      <c r="GJ4" s="166" t="s">
        <v>489</v>
      </c>
      <c r="GK4" s="166" t="s">
        <v>491</v>
      </c>
      <c r="GL4" s="166" t="s">
        <v>492</v>
      </c>
      <c r="GM4" s="166" t="s">
        <v>493</v>
      </c>
      <c r="GN4" s="166" t="s">
        <v>495</v>
      </c>
      <c r="GO4" s="166" t="s">
        <v>496</v>
      </c>
      <c r="GP4" s="166" t="s">
        <v>497</v>
      </c>
      <c r="GQ4" s="166" t="s">
        <v>446</v>
      </c>
      <c r="GR4" s="166" t="s">
        <v>499</v>
      </c>
      <c r="GS4" s="166" t="s">
        <v>500</v>
      </c>
      <c r="GT4" s="181" t="s">
        <v>501</v>
      </c>
      <c r="GU4" s="181" t="s">
        <v>502</v>
      </c>
      <c r="GV4" s="181" t="s">
        <v>503</v>
      </c>
      <c r="GW4" s="181" t="s">
        <v>504</v>
      </c>
      <c r="GX4" s="181" t="s">
        <v>505</v>
      </c>
      <c r="GY4" s="166" t="s">
        <v>506</v>
      </c>
      <c r="GZ4" s="181" t="s">
        <v>507</v>
      </c>
      <c r="HA4" s="166" t="s">
        <v>508</v>
      </c>
      <c r="HB4" s="166" t="s">
        <v>509</v>
      </c>
      <c r="HC4" s="157" t="s">
        <v>94</v>
      </c>
      <c r="HD4" s="157" t="s">
        <v>510</v>
      </c>
      <c r="HE4" s="157" t="s">
        <v>511</v>
      </c>
      <c r="HF4" s="167" t="s">
        <v>94</v>
      </c>
      <c r="HG4" s="167" t="s">
        <v>510</v>
      </c>
      <c r="HH4" s="157" t="s">
        <v>512</v>
      </c>
      <c r="HI4" s="157" t="s">
        <v>513</v>
      </c>
      <c r="HJ4" s="157"/>
      <c r="HK4" s="157" t="s">
        <v>514</v>
      </c>
      <c r="HL4" s="157" t="s">
        <v>355</v>
      </c>
      <c r="HM4" s="157" t="s">
        <v>515</v>
      </c>
      <c r="HN4" s="159" t="s">
        <v>516</v>
      </c>
      <c r="HO4" s="157" t="s">
        <v>517</v>
      </c>
      <c r="HP4" s="157" t="s">
        <v>518</v>
      </c>
      <c r="HQ4" s="157" t="s">
        <v>519</v>
      </c>
      <c r="HR4" s="157" t="s">
        <v>520</v>
      </c>
      <c r="HS4" s="157" t="s">
        <v>521</v>
      </c>
      <c r="HT4" s="157" t="s">
        <v>523</v>
      </c>
      <c r="HU4" s="183" t="s">
        <v>104</v>
      </c>
      <c r="HV4" s="183" t="s">
        <v>525</v>
      </c>
      <c r="HW4" s="183" t="s">
        <v>526</v>
      </c>
      <c r="HX4" s="183" t="s">
        <v>527</v>
      </c>
      <c r="HY4" s="183" t="s">
        <v>528</v>
      </c>
      <c r="HZ4" s="183" t="s">
        <v>529</v>
      </c>
      <c r="IA4" s="183" t="s">
        <v>530</v>
      </c>
      <c r="IB4" s="159"/>
      <c r="IC4" s="159"/>
      <c r="ID4" s="184" t="s">
        <v>116</v>
      </c>
      <c r="IE4" s="184" t="s">
        <v>531</v>
      </c>
      <c r="IF4" s="184" t="s">
        <v>532</v>
      </c>
      <c r="IG4" s="184" t="s">
        <v>533</v>
      </c>
      <c r="IH4" s="184" t="s">
        <v>534</v>
      </c>
      <c r="II4" s="184" t="s">
        <v>535</v>
      </c>
      <c r="IJ4" s="184" t="s">
        <v>536</v>
      </c>
      <c r="IK4" s="184" t="s">
        <v>537</v>
      </c>
      <c r="IL4" s="184" t="s">
        <v>538</v>
      </c>
      <c r="IM4" s="184" t="s">
        <v>539</v>
      </c>
      <c r="IN4" s="184" t="s">
        <v>540</v>
      </c>
      <c r="IO4" s="157" t="s">
        <v>542</v>
      </c>
      <c r="IP4" s="157" t="s">
        <v>543</v>
      </c>
      <c r="IQ4" s="165"/>
      <c r="IR4" s="165"/>
      <c r="IS4" s="165"/>
      <c r="IT4" s="165"/>
      <c r="IU4" s="165"/>
      <c r="IV4" s="165"/>
    </row>
    <row r="5" spans="1:256" x14ac:dyDescent="0.25">
      <c r="A5" s="185"/>
      <c r="B5" s="186"/>
      <c r="C5" s="186"/>
      <c r="D5" s="186"/>
      <c r="E5" s="188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6"/>
      <c r="HS5" s="186"/>
      <c r="HT5" s="186"/>
      <c r="HU5" s="186"/>
      <c r="HV5" s="186"/>
      <c r="HW5" s="186"/>
      <c r="HX5" s="186"/>
      <c r="HY5" s="186"/>
      <c r="HZ5" s="186"/>
      <c r="IA5" s="186"/>
      <c r="IB5" s="186"/>
      <c r="IC5" s="186"/>
      <c r="ID5" s="186"/>
      <c r="IE5" s="186"/>
      <c r="IF5" s="186"/>
      <c r="IG5" s="186"/>
      <c r="IH5" s="186"/>
      <c r="II5" s="186"/>
      <c r="IJ5" s="186"/>
      <c r="IK5" s="186"/>
      <c r="IL5" s="186"/>
      <c r="IM5" s="186"/>
      <c r="IN5" s="186"/>
      <c r="IO5" s="158"/>
      <c r="IP5" s="158"/>
      <c r="IQ5" s="186"/>
      <c r="IR5" s="186"/>
      <c r="IS5" s="186"/>
      <c r="IT5" s="186"/>
      <c r="IU5" s="186"/>
      <c r="IV5" s="186"/>
    </row>
    <row r="6" spans="1:256" x14ac:dyDescent="0.25">
      <c r="A6" s="191"/>
      <c r="B6" s="192"/>
      <c r="C6" s="192"/>
      <c r="D6" s="192"/>
      <c r="E6" s="193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92"/>
      <c r="CP6" s="192"/>
      <c r="CQ6" s="192"/>
      <c r="CR6" s="192"/>
      <c r="CS6" s="192"/>
      <c r="CT6" s="192"/>
      <c r="CU6" s="192"/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H6" s="192"/>
      <c r="DI6" s="192"/>
      <c r="DJ6" s="192"/>
      <c r="DK6" s="192"/>
      <c r="DL6" s="192"/>
      <c r="DM6" s="192"/>
      <c r="DN6" s="192"/>
      <c r="DO6" s="192"/>
      <c r="DP6" s="192"/>
      <c r="DQ6" s="192"/>
      <c r="DR6" s="192"/>
      <c r="DS6" s="192"/>
      <c r="DT6" s="192"/>
      <c r="DU6" s="192"/>
      <c r="DV6" s="192"/>
      <c r="DW6" s="192"/>
      <c r="DX6" s="192"/>
      <c r="DY6" s="192"/>
      <c r="DZ6" s="192"/>
      <c r="EA6" s="192"/>
      <c r="EB6" s="192"/>
      <c r="EC6" s="192"/>
      <c r="ED6" s="192"/>
      <c r="EE6" s="192"/>
      <c r="EF6" s="192"/>
      <c r="EG6" s="192"/>
      <c r="EH6" s="192"/>
      <c r="EI6" s="192"/>
      <c r="EJ6" s="192"/>
      <c r="EK6" s="192"/>
      <c r="EL6" s="192"/>
      <c r="EM6" s="192"/>
      <c r="EN6" s="192"/>
      <c r="EO6" s="192"/>
      <c r="EP6" s="192"/>
      <c r="EQ6" s="192"/>
      <c r="ER6" s="192"/>
      <c r="ES6" s="192"/>
      <c r="ET6" s="192"/>
      <c r="EU6" s="192"/>
      <c r="EV6" s="192"/>
      <c r="EW6" s="192"/>
      <c r="EX6" s="192"/>
      <c r="EY6" s="192"/>
      <c r="EZ6" s="192"/>
      <c r="FA6" s="192"/>
      <c r="FB6" s="192"/>
      <c r="FC6" s="192"/>
      <c r="FD6" s="192"/>
      <c r="FE6" s="192"/>
      <c r="FF6" s="192"/>
      <c r="FG6" s="192"/>
      <c r="FH6" s="192"/>
      <c r="FI6" s="192"/>
      <c r="FJ6" s="192"/>
      <c r="FK6" s="192"/>
      <c r="FL6" s="192"/>
      <c r="FM6" s="192"/>
      <c r="FN6" s="192"/>
      <c r="FO6" s="192"/>
      <c r="FP6" s="192"/>
      <c r="FQ6" s="192"/>
      <c r="FR6" s="192"/>
      <c r="FS6" s="192"/>
      <c r="FT6" s="192"/>
      <c r="FU6" s="192"/>
      <c r="FV6" s="192"/>
      <c r="FW6" s="192"/>
      <c r="FX6" s="192"/>
      <c r="FY6" s="192"/>
      <c r="FZ6" s="192"/>
      <c r="GA6" s="192"/>
      <c r="GB6" s="192"/>
      <c r="GC6" s="192"/>
      <c r="GD6" s="192"/>
      <c r="GE6" s="192"/>
      <c r="GF6" s="192"/>
      <c r="GG6" s="192"/>
      <c r="GH6" s="192"/>
      <c r="GI6" s="192"/>
      <c r="GJ6" s="192"/>
      <c r="GK6" s="192"/>
      <c r="GL6" s="192"/>
      <c r="GM6" s="192"/>
      <c r="GN6" s="192"/>
      <c r="GO6" s="192"/>
      <c r="GP6" s="192"/>
      <c r="GQ6" s="192"/>
      <c r="GR6" s="192"/>
      <c r="GS6" s="192"/>
      <c r="GT6" s="192"/>
      <c r="GU6" s="192"/>
      <c r="GV6" s="192"/>
      <c r="GW6" s="192"/>
      <c r="GX6" s="192"/>
      <c r="GY6" s="192"/>
      <c r="GZ6" s="192"/>
      <c r="HA6" s="192"/>
      <c r="HB6" s="192"/>
      <c r="HC6" s="192"/>
      <c r="HD6" s="192"/>
      <c r="HE6" s="192"/>
      <c r="HF6" s="192"/>
      <c r="HG6" s="192"/>
      <c r="HH6" s="192"/>
      <c r="HI6" s="192"/>
      <c r="HJ6" s="192"/>
      <c r="HK6" s="192"/>
      <c r="HL6" s="192"/>
      <c r="HM6" s="192"/>
      <c r="HN6" s="192"/>
      <c r="HO6" s="192"/>
      <c r="HP6" s="192"/>
      <c r="HQ6" s="192"/>
      <c r="HR6" s="192"/>
      <c r="HS6" s="192"/>
      <c r="HT6" s="192"/>
      <c r="HU6" s="192"/>
      <c r="HV6" s="192"/>
      <c r="HW6" s="192"/>
      <c r="HX6" s="192"/>
      <c r="HY6" s="192"/>
      <c r="HZ6" s="192"/>
      <c r="IA6" s="192"/>
      <c r="IB6" s="192"/>
      <c r="IC6" s="192"/>
      <c r="ID6" s="192"/>
      <c r="IE6" s="192"/>
      <c r="IF6" s="192"/>
      <c r="IG6" s="192"/>
      <c r="IH6" s="192"/>
      <c r="II6" s="192"/>
      <c r="IJ6" s="192"/>
      <c r="IK6" s="192"/>
      <c r="IL6" s="192"/>
      <c r="IM6" s="192"/>
      <c r="IN6" s="192"/>
      <c r="IO6" s="200"/>
      <c r="IP6" s="200"/>
      <c r="IQ6" s="192"/>
      <c r="IR6" s="192"/>
      <c r="IS6" s="192"/>
      <c r="IT6" s="192"/>
      <c r="IU6" s="192"/>
      <c r="IV6" s="192"/>
    </row>
    <row r="7" spans="1:256" x14ac:dyDescent="0.25">
      <c r="A7" s="201" t="s">
        <v>560</v>
      </c>
      <c r="B7" s="202"/>
      <c r="C7" s="202" t="s">
        <v>561</v>
      </c>
      <c r="D7" s="202"/>
      <c r="E7" s="203"/>
      <c r="F7" s="202">
        <v>0</v>
      </c>
      <c r="G7" s="204">
        <v>0</v>
      </c>
      <c r="H7" s="202">
        <v>0</v>
      </c>
      <c r="I7" s="202">
        <v>0</v>
      </c>
      <c r="J7" s="202">
        <v>0</v>
      </c>
      <c r="K7" s="202">
        <v>0</v>
      </c>
      <c r="L7" s="202">
        <v>0</v>
      </c>
      <c r="M7" s="204">
        <v>0</v>
      </c>
      <c r="N7" s="202">
        <v>0</v>
      </c>
      <c r="O7" s="202">
        <v>0</v>
      </c>
      <c r="P7" s="202"/>
      <c r="Q7" s="202">
        <v>0</v>
      </c>
      <c r="R7" s="202">
        <v>0</v>
      </c>
      <c r="S7" s="202">
        <v>0</v>
      </c>
      <c r="T7" s="202">
        <v>0</v>
      </c>
      <c r="U7" s="202">
        <v>0</v>
      </c>
      <c r="V7" s="202">
        <v>0</v>
      </c>
      <c r="W7" s="202">
        <v>0</v>
      </c>
      <c r="X7" s="202">
        <v>0</v>
      </c>
      <c r="Y7" s="204">
        <v>0</v>
      </c>
      <c r="Z7" s="202">
        <v>0</v>
      </c>
      <c r="AA7" s="202"/>
      <c r="AB7" s="202">
        <v>0</v>
      </c>
      <c r="AC7" s="204">
        <v>0</v>
      </c>
      <c r="AD7" s="202"/>
      <c r="AE7" s="202">
        <v>0</v>
      </c>
      <c r="AF7" s="202">
        <v>0</v>
      </c>
      <c r="AG7" s="202">
        <v>0</v>
      </c>
      <c r="AH7" s="202">
        <v>0</v>
      </c>
      <c r="AI7" s="202">
        <v>0</v>
      </c>
      <c r="AJ7" s="202">
        <v>0</v>
      </c>
      <c r="AK7" s="202">
        <v>0</v>
      </c>
      <c r="AL7" s="202">
        <v>0</v>
      </c>
      <c r="AM7" s="202">
        <v>0</v>
      </c>
      <c r="AN7" s="202">
        <v>0</v>
      </c>
      <c r="AO7" s="202">
        <v>0</v>
      </c>
      <c r="AP7" s="202">
        <v>0</v>
      </c>
      <c r="AQ7" s="202">
        <v>0</v>
      </c>
      <c r="AR7" s="202">
        <v>0</v>
      </c>
      <c r="AS7" s="202">
        <v>0</v>
      </c>
      <c r="AT7" s="202">
        <v>0</v>
      </c>
      <c r="AU7" s="202">
        <v>0</v>
      </c>
      <c r="AV7" s="202">
        <v>0</v>
      </c>
      <c r="AW7" s="202">
        <v>0</v>
      </c>
      <c r="AX7" s="202">
        <v>0</v>
      </c>
      <c r="AY7" s="202">
        <v>0</v>
      </c>
      <c r="AZ7" s="202"/>
      <c r="BA7" s="202">
        <v>0</v>
      </c>
      <c r="BB7" s="202">
        <v>0</v>
      </c>
      <c r="BC7" s="204">
        <v>0</v>
      </c>
      <c r="BD7" s="202">
        <v>0</v>
      </c>
      <c r="BE7" s="202">
        <v>0</v>
      </c>
      <c r="BF7" s="202">
        <v>0</v>
      </c>
      <c r="BG7" s="202">
        <v>0</v>
      </c>
      <c r="BH7" s="202">
        <v>0</v>
      </c>
      <c r="BI7" s="202">
        <v>0</v>
      </c>
      <c r="BJ7" s="202">
        <v>0</v>
      </c>
      <c r="BK7" s="202">
        <v>0</v>
      </c>
      <c r="BL7" s="204">
        <v>0</v>
      </c>
      <c r="BM7" s="202"/>
      <c r="BN7" s="202">
        <v>0</v>
      </c>
      <c r="BO7" s="202">
        <v>60</v>
      </c>
      <c r="BP7" s="202">
        <v>25</v>
      </c>
      <c r="BQ7" s="202">
        <v>0</v>
      </c>
      <c r="BR7" s="202">
        <v>0</v>
      </c>
      <c r="BS7" s="202">
        <v>0</v>
      </c>
      <c r="BT7" s="202">
        <v>0</v>
      </c>
      <c r="BU7" s="202">
        <v>0</v>
      </c>
      <c r="BV7" s="204">
        <v>0</v>
      </c>
      <c r="BW7" s="204">
        <v>0</v>
      </c>
      <c r="BX7" s="204">
        <v>0</v>
      </c>
      <c r="BY7" s="204">
        <v>0</v>
      </c>
      <c r="BZ7" s="202">
        <v>0</v>
      </c>
      <c r="CA7" s="202">
        <v>0</v>
      </c>
      <c r="CB7" s="204">
        <v>0</v>
      </c>
      <c r="CC7" s="202">
        <v>0</v>
      </c>
      <c r="CD7" s="204">
        <v>0</v>
      </c>
      <c r="CE7" s="202">
        <v>0</v>
      </c>
      <c r="CF7" s="202">
        <v>0</v>
      </c>
      <c r="CG7" s="202">
        <v>0</v>
      </c>
      <c r="CH7" s="202">
        <v>0</v>
      </c>
      <c r="CI7" s="202">
        <v>0</v>
      </c>
      <c r="CJ7" s="202">
        <v>0</v>
      </c>
      <c r="CK7" s="202">
        <v>0</v>
      </c>
      <c r="CL7" s="202">
        <v>0</v>
      </c>
      <c r="CM7" s="202">
        <v>0</v>
      </c>
      <c r="CN7" s="202">
        <v>0</v>
      </c>
      <c r="CO7" s="202">
        <v>0</v>
      </c>
      <c r="CP7" s="202">
        <v>0</v>
      </c>
      <c r="CQ7" s="202">
        <v>0</v>
      </c>
      <c r="CR7" s="204">
        <v>0</v>
      </c>
      <c r="CS7" s="202">
        <v>0</v>
      </c>
      <c r="CT7" s="202">
        <v>0</v>
      </c>
      <c r="CU7" s="202">
        <v>0</v>
      </c>
      <c r="CV7" s="202">
        <v>0</v>
      </c>
      <c r="CW7" s="202">
        <v>0</v>
      </c>
      <c r="CX7" s="202">
        <v>0</v>
      </c>
      <c r="CY7" s="202">
        <v>0</v>
      </c>
      <c r="CZ7" s="202">
        <v>0</v>
      </c>
      <c r="DA7" s="202">
        <v>0</v>
      </c>
      <c r="DB7" s="202">
        <v>0</v>
      </c>
      <c r="DC7" s="202">
        <v>0</v>
      </c>
      <c r="DD7" s="202">
        <v>0</v>
      </c>
      <c r="DE7" s="202">
        <v>0</v>
      </c>
      <c r="DF7" s="202">
        <v>0</v>
      </c>
      <c r="DG7" s="202">
        <v>0</v>
      </c>
      <c r="DH7" s="202">
        <v>0</v>
      </c>
      <c r="DI7" s="202"/>
      <c r="DJ7" s="202">
        <v>0</v>
      </c>
      <c r="DK7" s="202">
        <v>0</v>
      </c>
      <c r="DL7" s="202">
        <v>0</v>
      </c>
      <c r="DM7" s="202">
        <v>0</v>
      </c>
      <c r="DN7" s="202">
        <v>0</v>
      </c>
      <c r="DO7" s="202"/>
      <c r="DP7" s="202">
        <v>0</v>
      </c>
      <c r="DQ7" s="202">
        <v>0</v>
      </c>
      <c r="DR7" s="202">
        <v>0</v>
      </c>
      <c r="DS7" s="202">
        <v>0</v>
      </c>
      <c r="DT7" s="202">
        <v>0</v>
      </c>
      <c r="DU7" s="202">
        <v>0</v>
      </c>
      <c r="DV7" s="202">
        <v>0</v>
      </c>
      <c r="DW7" s="202">
        <v>0</v>
      </c>
      <c r="DX7" s="202">
        <v>0</v>
      </c>
      <c r="DY7" s="202">
        <v>0</v>
      </c>
      <c r="DZ7" s="202">
        <v>0</v>
      </c>
      <c r="EA7" s="202">
        <v>0</v>
      </c>
      <c r="EB7" s="202">
        <v>0</v>
      </c>
      <c r="EC7" s="202">
        <v>0</v>
      </c>
      <c r="ED7" s="202">
        <v>0</v>
      </c>
      <c r="EE7" s="202">
        <v>0</v>
      </c>
      <c r="EF7" s="202">
        <v>0</v>
      </c>
      <c r="EG7" s="202">
        <v>0</v>
      </c>
      <c r="EH7" s="202">
        <v>0</v>
      </c>
      <c r="EI7" s="202">
        <v>0</v>
      </c>
      <c r="EJ7" s="202">
        <v>0</v>
      </c>
      <c r="EK7" s="202">
        <v>0</v>
      </c>
      <c r="EL7" s="202"/>
      <c r="EM7" s="202"/>
      <c r="EN7" s="202">
        <v>0</v>
      </c>
      <c r="EO7" s="202">
        <v>0</v>
      </c>
      <c r="EP7" s="202">
        <v>0</v>
      </c>
      <c r="EQ7" s="202">
        <v>0</v>
      </c>
      <c r="ER7" s="202">
        <v>0</v>
      </c>
      <c r="ES7" s="202">
        <v>0</v>
      </c>
      <c r="ET7" s="202">
        <f>33*2</f>
        <v>66</v>
      </c>
      <c r="EU7" s="202">
        <v>0</v>
      </c>
      <c r="EV7" s="202">
        <v>0</v>
      </c>
      <c r="EW7" s="202"/>
      <c r="EX7" s="202"/>
      <c r="EY7" s="202"/>
      <c r="EZ7" s="202"/>
      <c r="FA7" s="202">
        <v>0</v>
      </c>
      <c r="FB7" s="202">
        <v>0</v>
      </c>
      <c r="FC7" s="202">
        <v>0</v>
      </c>
      <c r="FD7" s="202">
        <v>0</v>
      </c>
      <c r="FE7" s="202">
        <v>0</v>
      </c>
      <c r="FF7" s="202"/>
      <c r="FG7" s="202">
        <v>0</v>
      </c>
      <c r="FH7" s="202">
        <v>0</v>
      </c>
      <c r="FI7" s="202">
        <v>0</v>
      </c>
      <c r="FJ7" s="202">
        <v>0</v>
      </c>
      <c r="FK7" s="202">
        <v>0</v>
      </c>
      <c r="FL7" s="202">
        <v>0</v>
      </c>
      <c r="FM7" s="202">
        <v>0</v>
      </c>
      <c r="FN7" s="202">
        <v>0</v>
      </c>
      <c r="FO7" s="202">
        <v>0</v>
      </c>
      <c r="FP7" s="202">
        <v>0</v>
      </c>
      <c r="FQ7" s="202">
        <v>0</v>
      </c>
      <c r="FR7" s="202">
        <v>0</v>
      </c>
      <c r="FS7" s="202">
        <v>0</v>
      </c>
      <c r="FT7" s="202">
        <v>0</v>
      </c>
      <c r="FU7" s="202">
        <v>0</v>
      </c>
      <c r="FV7" s="202">
        <v>0</v>
      </c>
      <c r="FW7" s="202">
        <v>0</v>
      </c>
      <c r="FX7" s="202">
        <v>0</v>
      </c>
      <c r="FY7" s="202">
        <v>0</v>
      </c>
      <c r="FZ7" s="202">
        <v>0</v>
      </c>
      <c r="GA7" s="202">
        <v>0</v>
      </c>
      <c r="GB7" s="202">
        <v>0</v>
      </c>
      <c r="GC7" s="202">
        <v>0</v>
      </c>
      <c r="GD7" s="202">
        <v>0</v>
      </c>
      <c r="GE7" s="202">
        <v>0</v>
      </c>
      <c r="GF7" s="202">
        <v>0</v>
      </c>
      <c r="GG7" s="202">
        <v>0</v>
      </c>
      <c r="GH7" s="202"/>
      <c r="GI7" s="202">
        <v>0</v>
      </c>
      <c r="GJ7" s="202">
        <v>0</v>
      </c>
      <c r="GK7" s="202">
        <v>0</v>
      </c>
      <c r="GL7" s="202">
        <v>0</v>
      </c>
      <c r="GM7" s="202">
        <v>0</v>
      </c>
      <c r="GN7" s="202">
        <v>0</v>
      </c>
      <c r="GO7" s="202">
        <v>0</v>
      </c>
      <c r="GP7" s="202">
        <v>0</v>
      </c>
      <c r="GQ7" s="202">
        <v>0</v>
      </c>
      <c r="GR7" s="202">
        <v>0</v>
      </c>
      <c r="GS7" s="202">
        <v>0</v>
      </c>
      <c r="GT7" s="202">
        <v>0</v>
      </c>
      <c r="GU7" s="202">
        <v>0</v>
      </c>
      <c r="GV7" s="202">
        <v>0</v>
      </c>
      <c r="GW7" s="202">
        <v>0</v>
      </c>
      <c r="GX7" s="202">
        <v>0</v>
      </c>
      <c r="GY7" s="202">
        <v>0</v>
      </c>
      <c r="GZ7" s="202">
        <v>0</v>
      </c>
      <c r="HA7" s="202">
        <v>0</v>
      </c>
      <c r="HB7" s="202">
        <v>0</v>
      </c>
      <c r="HC7" s="202">
        <v>0</v>
      </c>
      <c r="HD7" s="202">
        <v>0</v>
      </c>
      <c r="HE7" s="202">
        <v>0</v>
      </c>
      <c r="HF7" s="202">
        <v>0</v>
      </c>
      <c r="HG7" s="202">
        <v>0</v>
      </c>
      <c r="HH7" s="202">
        <v>0</v>
      </c>
      <c r="HI7" s="202">
        <v>0</v>
      </c>
      <c r="HJ7" s="202">
        <v>0</v>
      </c>
      <c r="HK7" s="202">
        <v>0</v>
      </c>
      <c r="HL7" s="202">
        <v>0</v>
      </c>
      <c r="HM7" s="202">
        <v>0</v>
      </c>
      <c r="HN7" s="202">
        <v>0</v>
      </c>
      <c r="HO7" s="202">
        <v>0</v>
      </c>
      <c r="HP7" s="202">
        <v>0</v>
      </c>
      <c r="HQ7" s="202">
        <v>0</v>
      </c>
      <c r="HR7" s="202">
        <v>0</v>
      </c>
      <c r="HS7" s="202">
        <v>0</v>
      </c>
      <c r="HT7" s="202">
        <v>0</v>
      </c>
      <c r="HU7" s="202">
        <v>0</v>
      </c>
      <c r="HV7" s="202">
        <v>0</v>
      </c>
      <c r="HW7" s="202">
        <v>0</v>
      </c>
      <c r="HX7" s="202">
        <v>0</v>
      </c>
      <c r="HY7" s="202">
        <v>0</v>
      </c>
      <c r="HZ7" s="202">
        <v>0</v>
      </c>
      <c r="IA7" s="202">
        <v>0</v>
      </c>
      <c r="IB7" s="202">
        <v>0</v>
      </c>
      <c r="IC7" s="202">
        <v>0</v>
      </c>
      <c r="ID7" s="202">
        <v>0</v>
      </c>
      <c r="IE7" s="202">
        <v>0</v>
      </c>
      <c r="IF7" s="202">
        <v>0</v>
      </c>
      <c r="IG7" s="202">
        <v>0</v>
      </c>
      <c r="IH7" s="202">
        <v>0</v>
      </c>
      <c r="II7" s="202">
        <v>0</v>
      </c>
      <c r="IJ7" s="202">
        <v>0</v>
      </c>
      <c r="IK7" s="202">
        <v>0</v>
      </c>
      <c r="IL7" s="202">
        <v>0</v>
      </c>
      <c r="IM7" s="202">
        <v>0</v>
      </c>
      <c r="IN7" s="202">
        <v>0</v>
      </c>
      <c r="IO7" s="202">
        <v>0</v>
      </c>
      <c r="IP7" s="202">
        <v>0</v>
      </c>
      <c r="IQ7" s="202"/>
      <c r="IR7" s="202"/>
      <c r="IS7" s="202"/>
      <c r="IT7" s="202"/>
      <c r="IU7" s="202"/>
      <c r="IV7" s="202"/>
    </row>
    <row r="8" spans="1:256" hidden="1" x14ac:dyDescent="0.25">
      <c r="A8" s="235"/>
      <c r="B8" s="236"/>
      <c r="C8" s="236"/>
      <c r="D8" s="236"/>
      <c r="E8" s="237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6"/>
      <c r="BT8" s="236"/>
      <c r="BU8" s="236"/>
      <c r="BV8" s="236"/>
      <c r="BW8" s="236"/>
      <c r="BX8" s="236"/>
      <c r="BY8" s="236"/>
      <c r="BZ8" s="236"/>
      <c r="CA8" s="236"/>
      <c r="CB8" s="236"/>
      <c r="CC8" s="236"/>
      <c r="CD8" s="236"/>
      <c r="CE8" s="236"/>
      <c r="CF8" s="236"/>
      <c r="CG8" s="236"/>
      <c r="CH8" s="236"/>
      <c r="CI8" s="236"/>
      <c r="CJ8" s="236"/>
      <c r="CK8" s="236"/>
      <c r="CL8" s="236"/>
      <c r="CM8" s="236"/>
      <c r="CN8" s="236"/>
      <c r="CO8" s="236"/>
      <c r="CP8" s="236"/>
      <c r="CQ8" s="236"/>
      <c r="CR8" s="236"/>
      <c r="CS8" s="236"/>
      <c r="CT8" s="236"/>
      <c r="CU8" s="236"/>
      <c r="CV8" s="236"/>
      <c r="CW8" s="236"/>
      <c r="CX8" s="236"/>
      <c r="CY8" s="236"/>
      <c r="CZ8" s="236"/>
      <c r="DA8" s="236"/>
      <c r="DB8" s="236"/>
      <c r="DC8" s="236"/>
      <c r="DD8" s="236"/>
      <c r="DE8" s="236"/>
      <c r="DF8" s="236"/>
      <c r="DG8" s="236"/>
      <c r="DH8" s="236"/>
      <c r="DI8" s="236"/>
      <c r="DJ8" s="236"/>
      <c r="DK8" s="236"/>
      <c r="DL8" s="236"/>
      <c r="DM8" s="236"/>
      <c r="DN8" s="236"/>
      <c r="DO8" s="236"/>
      <c r="DP8" s="236"/>
      <c r="DQ8" s="236"/>
      <c r="DR8" s="236"/>
      <c r="DS8" s="236"/>
      <c r="DT8" s="236"/>
      <c r="DU8" s="236"/>
      <c r="DV8" s="236"/>
      <c r="DW8" s="236"/>
      <c r="DX8" s="236"/>
      <c r="DY8" s="236"/>
      <c r="DZ8" s="236"/>
      <c r="EA8" s="236"/>
      <c r="EB8" s="236"/>
      <c r="EC8" s="236"/>
      <c r="ED8" s="236"/>
      <c r="EE8" s="236"/>
      <c r="EF8" s="236"/>
      <c r="EG8" s="236"/>
      <c r="EH8" s="236"/>
      <c r="EI8" s="236"/>
      <c r="EJ8" s="236"/>
      <c r="EK8" s="236"/>
      <c r="EL8" s="236"/>
      <c r="EM8" s="236"/>
      <c r="EN8" s="236"/>
      <c r="EO8" s="236"/>
      <c r="EP8" s="236"/>
      <c r="EQ8" s="236"/>
      <c r="ER8" s="236"/>
      <c r="ES8" s="236"/>
      <c r="ET8" s="236"/>
      <c r="EU8" s="236"/>
      <c r="EV8" s="236"/>
      <c r="EW8" s="236"/>
      <c r="EX8" s="236"/>
      <c r="EY8" s="236"/>
      <c r="EZ8" s="236"/>
      <c r="FA8" s="236"/>
      <c r="FB8" s="236"/>
      <c r="FC8" s="236"/>
      <c r="FD8" s="236"/>
      <c r="FE8" s="236"/>
      <c r="FF8" s="236"/>
      <c r="FG8" s="236"/>
      <c r="FH8" s="236"/>
      <c r="FI8" s="236"/>
      <c r="FJ8" s="236"/>
      <c r="FK8" s="236"/>
      <c r="FL8" s="236"/>
      <c r="FM8" s="236"/>
      <c r="FN8" s="236"/>
      <c r="FO8" s="236"/>
      <c r="FP8" s="236"/>
      <c r="FQ8" s="236"/>
      <c r="FR8" s="236"/>
      <c r="FS8" s="236"/>
      <c r="FT8" s="236"/>
      <c r="FU8" s="236"/>
      <c r="FV8" s="236"/>
      <c r="FW8" s="236"/>
      <c r="FX8" s="236"/>
      <c r="FY8" s="236"/>
      <c r="FZ8" s="236"/>
      <c r="GA8" s="236"/>
      <c r="GB8" s="236"/>
      <c r="GC8" s="236"/>
      <c r="GD8" s="236"/>
      <c r="GE8" s="236"/>
      <c r="GF8" s="236"/>
      <c r="GG8" s="236"/>
      <c r="GH8" s="236"/>
      <c r="GI8" s="236"/>
      <c r="GJ8" s="236"/>
      <c r="GK8" s="236"/>
      <c r="GL8" s="236"/>
      <c r="GM8" s="236"/>
      <c r="GN8" s="236"/>
      <c r="GO8" s="236"/>
      <c r="GP8" s="236"/>
      <c r="GQ8" s="236"/>
      <c r="GR8" s="236"/>
      <c r="GS8" s="236"/>
      <c r="GT8" s="236"/>
      <c r="GU8" s="236"/>
      <c r="GV8" s="236"/>
      <c r="GW8" s="236"/>
      <c r="GX8" s="236"/>
      <c r="GY8" s="236"/>
      <c r="GZ8" s="236"/>
      <c r="HA8" s="236"/>
      <c r="HB8" s="236"/>
      <c r="HC8" s="236"/>
      <c r="HD8" s="236"/>
      <c r="HE8" s="236"/>
      <c r="HF8" s="236"/>
      <c r="HG8" s="236"/>
      <c r="HH8" s="236"/>
      <c r="HI8" s="236"/>
      <c r="HJ8" s="236"/>
      <c r="HK8" s="236"/>
      <c r="HL8" s="236"/>
      <c r="HM8" s="236"/>
      <c r="HN8" s="236"/>
      <c r="HO8" s="236"/>
      <c r="HP8" s="236"/>
      <c r="HQ8" s="236"/>
      <c r="HR8" s="236"/>
      <c r="HS8" s="236"/>
      <c r="HT8" s="236"/>
      <c r="HU8" s="236"/>
      <c r="HV8" s="236"/>
      <c r="HW8" s="236"/>
      <c r="HX8" s="236"/>
      <c r="HY8" s="236"/>
      <c r="HZ8" s="236"/>
      <c r="IA8" s="236"/>
      <c r="IB8" s="236"/>
      <c r="IC8" s="236"/>
      <c r="ID8" s="236"/>
      <c r="IE8" s="236"/>
      <c r="IF8" s="236"/>
      <c r="IG8" s="236"/>
      <c r="IH8" s="236"/>
      <c r="II8" s="236"/>
      <c r="IJ8" s="236"/>
      <c r="IK8" s="236"/>
      <c r="IL8" s="236"/>
      <c r="IM8" s="236"/>
      <c r="IN8" s="236"/>
      <c r="IO8" s="236"/>
      <c r="IP8" s="236"/>
      <c r="IQ8" s="236"/>
      <c r="IR8" s="236"/>
      <c r="IS8" s="236"/>
      <c r="IT8" s="236"/>
      <c r="IU8" s="236"/>
      <c r="IV8" s="236"/>
    </row>
    <row r="9" spans="1:256" hidden="1" x14ac:dyDescent="0.25">
      <c r="A9" s="235"/>
      <c r="B9" s="236"/>
      <c r="C9" s="236"/>
      <c r="D9" s="236"/>
      <c r="E9" s="237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6"/>
      <c r="BJ9" s="236"/>
      <c r="BK9" s="236"/>
      <c r="BL9" s="236"/>
      <c r="BM9" s="236"/>
      <c r="BN9" s="236"/>
      <c r="BO9" s="236"/>
      <c r="BP9" s="236"/>
      <c r="BQ9" s="236"/>
      <c r="BR9" s="236"/>
      <c r="BS9" s="236"/>
      <c r="BT9" s="236"/>
      <c r="BU9" s="236"/>
      <c r="BV9" s="236"/>
      <c r="BW9" s="236"/>
      <c r="BX9" s="236"/>
      <c r="BY9" s="236"/>
      <c r="BZ9" s="236"/>
      <c r="CA9" s="236"/>
      <c r="CB9" s="236"/>
      <c r="CC9" s="236"/>
      <c r="CD9" s="236"/>
      <c r="CE9" s="236"/>
      <c r="CF9" s="236"/>
      <c r="CG9" s="236"/>
      <c r="CH9" s="236"/>
      <c r="CI9" s="236"/>
      <c r="CJ9" s="236"/>
      <c r="CK9" s="236"/>
      <c r="CL9" s="236"/>
      <c r="CM9" s="236"/>
      <c r="CN9" s="236"/>
      <c r="CO9" s="236"/>
      <c r="CP9" s="236"/>
      <c r="CQ9" s="236"/>
      <c r="CR9" s="236"/>
      <c r="CS9" s="236"/>
      <c r="CT9" s="236"/>
      <c r="CU9" s="236"/>
      <c r="CV9" s="236"/>
      <c r="CW9" s="236"/>
      <c r="CX9" s="236"/>
      <c r="CY9" s="236"/>
      <c r="CZ9" s="236"/>
      <c r="DA9" s="236"/>
      <c r="DB9" s="236"/>
      <c r="DC9" s="236"/>
      <c r="DD9" s="236"/>
      <c r="DE9" s="236"/>
      <c r="DF9" s="236"/>
      <c r="DG9" s="236"/>
      <c r="DH9" s="236"/>
      <c r="DI9" s="236"/>
      <c r="DJ9" s="236"/>
      <c r="DK9" s="236"/>
      <c r="DL9" s="236"/>
      <c r="DM9" s="236"/>
      <c r="DN9" s="236"/>
      <c r="DO9" s="236"/>
      <c r="DP9" s="236"/>
      <c r="DQ9" s="236"/>
      <c r="DR9" s="236"/>
      <c r="DS9" s="236"/>
      <c r="DT9" s="236"/>
      <c r="DU9" s="236"/>
      <c r="DV9" s="236"/>
      <c r="DW9" s="236"/>
      <c r="DX9" s="236"/>
      <c r="DY9" s="236"/>
      <c r="DZ9" s="236"/>
      <c r="EA9" s="236"/>
      <c r="EB9" s="236"/>
      <c r="EC9" s="236"/>
      <c r="ED9" s="236"/>
      <c r="EE9" s="236"/>
      <c r="EF9" s="236"/>
      <c r="EG9" s="236"/>
      <c r="EH9" s="236"/>
      <c r="EI9" s="236"/>
      <c r="EJ9" s="236"/>
      <c r="EK9" s="236"/>
      <c r="EL9" s="236"/>
      <c r="EM9" s="236"/>
      <c r="EN9" s="236"/>
      <c r="EO9" s="236"/>
      <c r="EP9" s="236"/>
      <c r="EQ9" s="236"/>
      <c r="ER9" s="236"/>
      <c r="ES9" s="236"/>
      <c r="ET9" s="236"/>
      <c r="EU9" s="236"/>
      <c r="EV9" s="236"/>
      <c r="EW9" s="236"/>
      <c r="EX9" s="236"/>
      <c r="EY9" s="236"/>
      <c r="EZ9" s="236"/>
      <c r="FA9" s="236"/>
      <c r="FB9" s="236"/>
      <c r="FC9" s="236"/>
      <c r="FD9" s="236"/>
      <c r="FE9" s="236"/>
      <c r="FF9" s="236"/>
      <c r="FG9" s="236"/>
      <c r="FH9" s="236"/>
      <c r="FI9" s="236"/>
      <c r="FJ9" s="236"/>
      <c r="FK9" s="236"/>
      <c r="FL9" s="236"/>
      <c r="FM9" s="236"/>
      <c r="FN9" s="236"/>
      <c r="FO9" s="236"/>
      <c r="FP9" s="236"/>
      <c r="FQ9" s="236"/>
      <c r="FR9" s="236"/>
      <c r="FS9" s="236"/>
      <c r="FT9" s="236"/>
      <c r="FU9" s="236"/>
      <c r="FV9" s="236"/>
      <c r="FW9" s="236"/>
      <c r="FX9" s="236"/>
      <c r="FY9" s="236"/>
      <c r="FZ9" s="236"/>
      <c r="GA9" s="236"/>
      <c r="GB9" s="236"/>
      <c r="GC9" s="236"/>
      <c r="GD9" s="236"/>
      <c r="GE9" s="236"/>
      <c r="GF9" s="236"/>
      <c r="GG9" s="236"/>
      <c r="GH9" s="236"/>
      <c r="GI9" s="236"/>
      <c r="GJ9" s="236"/>
      <c r="GK9" s="236"/>
      <c r="GL9" s="236"/>
      <c r="GM9" s="236"/>
      <c r="GN9" s="236"/>
      <c r="GO9" s="236"/>
      <c r="GP9" s="236"/>
      <c r="GQ9" s="236"/>
      <c r="GR9" s="236"/>
      <c r="GS9" s="236"/>
      <c r="GT9" s="236"/>
      <c r="GU9" s="236"/>
      <c r="GV9" s="236"/>
      <c r="GW9" s="236"/>
      <c r="GX9" s="236"/>
      <c r="GY9" s="236"/>
      <c r="GZ9" s="236"/>
      <c r="HA9" s="236"/>
      <c r="HB9" s="236"/>
      <c r="HC9" s="236"/>
      <c r="HD9" s="236"/>
      <c r="HE9" s="236"/>
      <c r="HF9" s="236"/>
      <c r="HG9" s="236"/>
      <c r="HH9" s="236"/>
      <c r="HI9" s="236"/>
      <c r="HJ9" s="236"/>
      <c r="HK9" s="236"/>
      <c r="HL9" s="236"/>
      <c r="HM9" s="236"/>
      <c r="HN9" s="236"/>
      <c r="HO9" s="236"/>
      <c r="HP9" s="236"/>
      <c r="HQ9" s="236"/>
      <c r="HR9" s="236"/>
      <c r="HS9" s="236"/>
      <c r="HT9" s="236"/>
      <c r="HU9" s="236"/>
      <c r="HV9" s="236"/>
      <c r="HW9" s="236"/>
      <c r="HX9" s="236"/>
      <c r="HY9" s="236"/>
      <c r="HZ9" s="236"/>
      <c r="IA9" s="236"/>
      <c r="IB9" s="236"/>
      <c r="IC9" s="236"/>
      <c r="ID9" s="236"/>
      <c r="IE9" s="236"/>
      <c r="IF9" s="236"/>
      <c r="IG9" s="236"/>
      <c r="IH9" s="236"/>
      <c r="II9" s="236"/>
      <c r="IJ9" s="236"/>
      <c r="IK9" s="236"/>
      <c r="IL9" s="236"/>
      <c r="IM9" s="236"/>
      <c r="IN9" s="236"/>
      <c r="IO9" s="236"/>
      <c r="IP9" s="236"/>
      <c r="IQ9" s="236"/>
      <c r="IR9" s="236"/>
      <c r="IS9" s="236"/>
      <c r="IT9" s="236"/>
      <c r="IU9" s="236"/>
      <c r="IV9" s="236"/>
    </row>
    <row r="10" spans="1:256" hidden="1" x14ac:dyDescent="0.25">
      <c r="A10" s="239">
        <v>1</v>
      </c>
      <c r="B10" s="240" t="s">
        <v>633</v>
      </c>
      <c r="C10" s="239" t="s">
        <v>490</v>
      </c>
      <c r="D10" s="240" t="s">
        <v>634</v>
      </c>
      <c r="E10" s="241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240"/>
      <c r="CI10" s="240"/>
      <c r="CJ10" s="240"/>
      <c r="CK10" s="240"/>
      <c r="CL10" s="240"/>
      <c r="CM10" s="240"/>
      <c r="CN10" s="240"/>
      <c r="CO10" s="240"/>
      <c r="CP10" s="240"/>
      <c r="CQ10" s="240"/>
      <c r="CR10" s="240"/>
      <c r="CS10" s="240"/>
      <c r="CT10" s="240"/>
      <c r="CU10" s="240"/>
      <c r="CV10" s="240"/>
      <c r="CW10" s="240"/>
      <c r="CX10" s="240"/>
      <c r="CY10" s="240"/>
      <c r="CZ10" s="240"/>
      <c r="DA10" s="240"/>
      <c r="DB10" s="240"/>
      <c r="DC10" s="240"/>
      <c r="DD10" s="240"/>
      <c r="DE10" s="240"/>
      <c r="DF10" s="240"/>
      <c r="DG10" s="240"/>
      <c r="DH10" s="240"/>
      <c r="DI10" s="240"/>
      <c r="DJ10" s="240"/>
      <c r="DK10" s="240"/>
      <c r="DL10" s="240"/>
      <c r="DM10" s="240"/>
      <c r="DN10" s="240"/>
      <c r="DO10" s="240"/>
      <c r="DP10" s="240"/>
      <c r="DQ10" s="240"/>
      <c r="DR10" s="240"/>
      <c r="DS10" s="240"/>
      <c r="DT10" s="240"/>
      <c r="DU10" s="240"/>
      <c r="DV10" s="240"/>
      <c r="DW10" s="240"/>
      <c r="DX10" s="240"/>
      <c r="DY10" s="240"/>
      <c r="DZ10" s="240"/>
      <c r="EA10" s="240"/>
      <c r="EB10" s="240"/>
      <c r="EC10" s="240"/>
      <c r="ED10" s="240"/>
      <c r="EE10" s="240"/>
      <c r="EF10" s="240"/>
      <c r="EG10" s="240"/>
      <c r="EH10" s="240"/>
      <c r="EI10" s="240"/>
      <c r="EJ10" s="240"/>
      <c r="EK10" s="240"/>
      <c r="EL10" s="240"/>
      <c r="EM10" s="240"/>
      <c r="EN10" s="240"/>
      <c r="EO10" s="240"/>
      <c r="EP10" s="240"/>
      <c r="EQ10" s="240"/>
      <c r="ER10" s="240"/>
      <c r="ES10" s="240"/>
      <c r="ET10" s="240"/>
      <c r="EU10" s="240"/>
      <c r="EV10" s="240"/>
      <c r="EW10" s="240"/>
      <c r="EX10" s="240"/>
      <c r="EY10" s="240"/>
      <c r="EZ10" s="240"/>
      <c r="FA10" s="240"/>
      <c r="FB10" s="240"/>
      <c r="FC10" s="240">
        <v>500</v>
      </c>
      <c r="FD10" s="240">
        <v>300</v>
      </c>
      <c r="FE10" s="240">
        <v>250</v>
      </c>
      <c r="FF10" s="240"/>
      <c r="FG10" s="240"/>
      <c r="FH10" s="240"/>
      <c r="FI10" s="240"/>
      <c r="FJ10" s="240"/>
      <c r="FK10" s="240"/>
      <c r="FL10" s="240"/>
      <c r="FM10" s="240"/>
      <c r="FN10" s="240"/>
      <c r="FO10" s="240"/>
      <c r="FP10" s="240"/>
      <c r="FQ10" s="240"/>
      <c r="FR10" s="240"/>
      <c r="FS10" s="240"/>
      <c r="FT10" s="240"/>
      <c r="FU10" s="240"/>
      <c r="FV10" s="240"/>
      <c r="FW10" s="240"/>
      <c r="FX10" s="240"/>
      <c r="FY10" s="240"/>
      <c r="FZ10" s="240"/>
      <c r="GA10" s="240"/>
      <c r="GB10" s="240"/>
      <c r="GC10" s="240"/>
      <c r="GD10" s="240"/>
      <c r="GE10" s="240"/>
      <c r="GF10" s="240"/>
      <c r="GG10" s="240"/>
      <c r="GH10" s="240"/>
      <c r="GI10" s="240"/>
      <c r="GJ10" s="240"/>
      <c r="GK10" s="240"/>
      <c r="GL10" s="240"/>
      <c r="GM10" s="240"/>
      <c r="GN10" s="240"/>
      <c r="GO10" s="240"/>
      <c r="GP10" s="240"/>
      <c r="GQ10" s="240"/>
      <c r="GR10" s="240"/>
      <c r="GS10" s="240"/>
      <c r="GT10" s="240"/>
      <c r="GU10" s="240"/>
      <c r="GV10" s="240"/>
      <c r="GW10" s="240"/>
      <c r="GX10" s="240"/>
      <c r="GY10" s="240"/>
      <c r="GZ10" s="240"/>
      <c r="HA10" s="240"/>
      <c r="HB10" s="240"/>
      <c r="HC10" s="240"/>
      <c r="HD10" s="240"/>
      <c r="HE10" s="240"/>
      <c r="HF10" s="240"/>
      <c r="HG10" s="240"/>
      <c r="HH10" s="240"/>
      <c r="HI10" s="240"/>
      <c r="HJ10" s="240"/>
      <c r="HK10" s="240"/>
      <c r="HL10" s="240"/>
      <c r="HM10" s="240"/>
      <c r="HN10" s="240"/>
      <c r="HO10" s="240"/>
      <c r="HP10" s="240"/>
      <c r="HQ10" s="240"/>
      <c r="HR10" s="240"/>
      <c r="HS10" s="240"/>
      <c r="HT10" s="240"/>
      <c r="HU10" s="240"/>
      <c r="HV10" s="240"/>
      <c r="HW10" s="240"/>
      <c r="HX10" s="240"/>
      <c r="HY10" s="240"/>
      <c r="HZ10" s="240"/>
      <c r="IA10" s="240"/>
      <c r="IB10" s="240"/>
      <c r="IC10" s="240"/>
      <c r="ID10" s="240"/>
      <c r="IE10" s="240"/>
      <c r="IF10" s="240"/>
      <c r="IG10" s="240"/>
      <c r="IH10" s="240"/>
      <c r="II10" s="240"/>
      <c r="IJ10" s="240"/>
      <c r="IK10" s="240"/>
      <c r="IL10" s="240"/>
      <c r="IM10" s="240"/>
      <c r="IN10" s="240"/>
      <c r="IO10" s="240"/>
      <c r="IP10" s="240"/>
      <c r="IQ10" s="240"/>
      <c r="IR10" s="240"/>
      <c r="IS10" s="240"/>
      <c r="IT10" s="240"/>
      <c r="IU10" s="240"/>
      <c r="IV10" s="240"/>
    </row>
    <row r="11" spans="1:256" hidden="1" x14ac:dyDescent="0.25">
      <c r="A11" s="242">
        <v>2</v>
      </c>
      <c r="B11" s="165" t="s">
        <v>636</v>
      </c>
      <c r="C11" s="242" t="s">
        <v>637</v>
      </c>
      <c r="D11" s="165" t="s">
        <v>638</v>
      </c>
      <c r="E11" s="156"/>
      <c r="F11" s="165"/>
      <c r="G11" s="165"/>
      <c r="H11" s="165"/>
      <c r="I11" s="165"/>
      <c r="J11" s="165">
        <v>25</v>
      </c>
      <c r="K11" s="165"/>
      <c r="L11" s="165"/>
      <c r="M11" s="165"/>
      <c r="N11" s="165"/>
      <c r="O11" s="165"/>
      <c r="P11" s="165"/>
      <c r="Q11" s="165"/>
      <c r="R11" s="165"/>
      <c r="S11" s="165">
        <v>100</v>
      </c>
      <c r="T11" s="165">
        <v>50</v>
      </c>
      <c r="U11" s="165"/>
      <c r="V11" s="165"/>
      <c r="W11" s="165">
        <v>75</v>
      </c>
      <c r="X11" s="165"/>
      <c r="Y11" s="165"/>
      <c r="Z11" s="165"/>
      <c r="AA11" s="165"/>
      <c r="AB11" s="165">
        <v>50</v>
      </c>
      <c r="AC11" s="165"/>
      <c r="AD11" s="165"/>
      <c r="AE11" s="165"/>
      <c r="AF11" s="165"/>
      <c r="AG11" s="165"/>
      <c r="AH11" s="165"/>
      <c r="AI11" s="165">
        <v>75</v>
      </c>
      <c r="AJ11" s="165"/>
      <c r="AK11" s="165"/>
      <c r="AL11" s="165"/>
      <c r="AM11" s="165">
        <v>75</v>
      </c>
      <c r="AN11" s="165">
        <v>200</v>
      </c>
      <c r="AO11" s="165"/>
      <c r="AP11" s="165"/>
      <c r="AQ11" s="165"/>
      <c r="AR11" s="165">
        <v>25</v>
      </c>
      <c r="AS11" s="165">
        <v>100</v>
      </c>
      <c r="AT11" s="165"/>
      <c r="AU11" s="165"/>
      <c r="AV11" s="165">
        <v>50</v>
      </c>
      <c r="AW11" s="165">
        <v>75</v>
      </c>
      <c r="AX11" s="165">
        <v>50</v>
      </c>
      <c r="AY11" s="165">
        <v>200</v>
      </c>
      <c r="AZ11" s="165"/>
      <c r="BA11" s="165">
        <v>315</v>
      </c>
      <c r="BB11" s="165">
        <v>75</v>
      </c>
      <c r="BC11" s="165"/>
      <c r="BD11" s="165"/>
      <c r="BE11" s="165"/>
      <c r="BF11" s="165">
        <v>100</v>
      </c>
      <c r="BG11" s="165"/>
      <c r="BH11" s="165">
        <v>75</v>
      </c>
      <c r="BI11" s="165"/>
      <c r="BJ11" s="165"/>
      <c r="BK11" s="165">
        <v>25</v>
      </c>
      <c r="BL11" s="165">
        <v>200</v>
      </c>
      <c r="BM11" s="165"/>
      <c r="BN11" s="165"/>
      <c r="BO11" s="165"/>
      <c r="BP11" s="165"/>
      <c r="BQ11" s="165"/>
      <c r="BR11" s="165">
        <v>600</v>
      </c>
      <c r="BS11" s="165">
        <v>100</v>
      </c>
      <c r="BT11" s="165"/>
      <c r="BU11" s="165"/>
      <c r="BV11" s="165"/>
      <c r="BW11" s="165"/>
      <c r="BX11" s="165"/>
      <c r="BY11" s="165"/>
      <c r="BZ11" s="165"/>
      <c r="CA11" s="165"/>
      <c r="CB11" s="165"/>
      <c r="CC11" s="165">
        <v>50</v>
      </c>
      <c r="CD11" s="165"/>
      <c r="CE11" s="165"/>
      <c r="CF11" s="165"/>
      <c r="CG11" s="165"/>
      <c r="CH11" s="165">
        <v>100</v>
      </c>
      <c r="CI11" s="165">
        <v>700</v>
      </c>
      <c r="CJ11" s="165"/>
      <c r="CK11" s="165"/>
      <c r="CL11" s="165"/>
      <c r="CM11" s="165"/>
      <c r="CN11" s="165"/>
      <c r="CO11" s="165"/>
      <c r="CP11" s="165"/>
      <c r="CQ11" s="165"/>
      <c r="CR11" s="165">
        <v>25</v>
      </c>
      <c r="CS11" s="165"/>
      <c r="CT11" s="165"/>
      <c r="CU11" s="165"/>
      <c r="CV11" s="165"/>
      <c r="CW11" s="165"/>
      <c r="CX11" s="165"/>
      <c r="CY11" s="165"/>
      <c r="CZ11" s="165"/>
      <c r="DA11" s="165"/>
      <c r="DB11" s="165"/>
      <c r="DC11" s="165"/>
      <c r="DD11" s="165"/>
      <c r="DE11" s="165"/>
      <c r="DF11" s="165"/>
      <c r="DG11" s="165"/>
      <c r="DH11" s="165"/>
      <c r="DI11" s="165"/>
      <c r="DJ11" s="165"/>
      <c r="DK11" s="165"/>
      <c r="DL11" s="165"/>
      <c r="DM11" s="165"/>
      <c r="DN11" s="165"/>
      <c r="DO11" s="165"/>
      <c r="DP11" s="165"/>
      <c r="DQ11" s="165"/>
      <c r="DR11" s="165"/>
      <c r="DS11" s="165"/>
      <c r="DT11" s="165"/>
      <c r="DU11" s="165"/>
      <c r="DV11" s="165"/>
      <c r="DW11" s="165"/>
      <c r="DX11" s="165"/>
      <c r="DY11" s="165"/>
      <c r="DZ11" s="165"/>
      <c r="EA11" s="165"/>
      <c r="EB11" s="165"/>
      <c r="EC11" s="165"/>
      <c r="ED11" s="165"/>
      <c r="EE11" s="165"/>
      <c r="EF11" s="165"/>
      <c r="EG11" s="165"/>
      <c r="EH11" s="165"/>
      <c r="EI11" s="165"/>
      <c r="EJ11" s="165"/>
      <c r="EK11" s="165"/>
      <c r="EL11" s="165"/>
      <c r="EM11" s="165"/>
      <c r="EN11" s="165"/>
      <c r="EO11" s="165"/>
      <c r="EP11" s="165"/>
      <c r="EQ11" s="165"/>
      <c r="ER11" s="165"/>
      <c r="ES11" s="165"/>
      <c r="ET11" s="165"/>
      <c r="EU11" s="165"/>
      <c r="EV11" s="165"/>
      <c r="EW11" s="165"/>
      <c r="EX11" s="165"/>
      <c r="EY11" s="165"/>
      <c r="EZ11" s="165"/>
      <c r="FA11" s="165"/>
      <c r="FB11" s="165"/>
      <c r="FC11" s="165"/>
      <c r="FD11" s="165"/>
      <c r="FE11" s="165"/>
      <c r="FF11" s="165"/>
      <c r="FG11" s="165"/>
      <c r="FH11" s="165"/>
      <c r="FI11" s="165"/>
      <c r="FJ11" s="165"/>
      <c r="FK11" s="165"/>
      <c r="FL11" s="165"/>
      <c r="FM11" s="165"/>
      <c r="FN11" s="165"/>
      <c r="FO11" s="165"/>
      <c r="FP11" s="165"/>
      <c r="FQ11" s="165"/>
      <c r="FR11" s="165"/>
      <c r="FS11" s="165"/>
      <c r="FT11" s="165"/>
      <c r="FU11" s="165"/>
      <c r="FV11" s="165"/>
      <c r="FW11" s="165"/>
      <c r="FX11" s="165"/>
      <c r="FY11" s="165"/>
      <c r="FZ11" s="165"/>
      <c r="GA11" s="165"/>
      <c r="GB11" s="165"/>
      <c r="GC11" s="165"/>
      <c r="GD11" s="165"/>
      <c r="GE11" s="165"/>
      <c r="GF11" s="165"/>
      <c r="GG11" s="165"/>
      <c r="GH11" s="165"/>
      <c r="GI11" s="165"/>
      <c r="GJ11" s="165"/>
      <c r="GK11" s="165"/>
      <c r="GL11" s="165"/>
      <c r="GM11" s="165"/>
      <c r="GN11" s="165"/>
      <c r="GO11" s="165"/>
      <c r="GP11" s="165"/>
      <c r="GQ11" s="165"/>
      <c r="GR11" s="165"/>
      <c r="GS11" s="165"/>
      <c r="GT11" s="165"/>
      <c r="GU11" s="165"/>
      <c r="GV11" s="165"/>
      <c r="GW11" s="165"/>
      <c r="GX11" s="165"/>
      <c r="GY11" s="165"/>
      <c r="GZ11" s="165"/>
      <c r="HA11" s="165"/>
      <c r="HB11" s="165"/>
      <c r="HC11" s="165"/>
      <c r="HD11" s="165"/>
      <c r="HE11" s="165"/>
      <c r="HF11" s="165"/>
      <c r="HG11" s="165"/>
      <c r="HH11" s="165"/>
      <c r="HI11" s="165"/>
      <c r="HJ11" s="165"/>
      <c r="HK11" s="165"/>
      <c r="HL11" s="165"/>
      <c r="HM11" s="165"/>
      <c r="HN11" s="165"/>
      <c r="HO11" s="165"/>
      <c r="HP11" s="165"/>
      <c r="HQ11" s="165"/>
      <c r="HR11" s="165"/>
      <c r="HS11" s="165"/>
      <c r="HT11" s="165"/>
      <c r="HU11" s="165"/>
      <c r="HV11" s="165"/>
      <c r="HW11" s="165"/>
      <c r="HX11" s="165"/>
      <c r="HY11" s="165"/>
      <c r="HZ11" s="165"/>
      <c r="IA11" s="165"/>
      <c r="IB11" s="165"/>
      <c r="IC11" s="165"/>
      <c r="ID11" s="165"/>
      <c r="IE11" s="165"/>
      <c r="IF11" s="165"/>
      <c r="IG11" s="165"/>
      <c r="IH11" s="165"/>
      <c r="II11" s="165"/>
      <c r="IJ11" s="165"/>
      <c r="IK11" s="165"/>
      <c r="IL11" s="165"/>
      <c r="IM11" s="165"/>
      <c r="IN11" s="165"/>
      <c r="IO11" s="165"/>
      <c r="IP11" s="165"/>
      <c r="IQ11" s="165"/>
      <c r="IR11" s="165"/>
      <c r="IS11" s="165"/>
      <c r="IT11" s="165"/>
      <c r="IU11" s="165"/>
      <c r="IV11" s="165"/>
    </row>
    <row r="12" spans="1:256" hidden="1" x14ac:dyDescent="0.25">
      <c r="A12" s="242">
        <v>3</v>
      </c>
      <c r="B12" s="165" t="s">
        <v>636</v>
      </c>
      <c r="C12" s="242" t="s">
        <v>640</v>
      </c>
      <c r="D12" s="165" t="s">
        <v>641</v>
      </c>
      <c r="E12" s="156"/>
      <c r="F12" s="165"/>
      <c r="G12" s="165"/>
      <c r="H12" s="165"/>
      <c r="I12" s="165"/>
      <c r="J12" s="243">
        <v>75</v>
      </c>
      <c r="K12" s="165"/>
      <c r="L12" s="165"/>
      <c r="M12" s="165"/>
      <c r="N12" s="165"/>
      <c r="O12" s="165"/>
      <c r="P12" s="165"/>
      <c r="Q12" s="243">
        <v>50</v>
      </c>
      <c r="R12" s="165"/>
      <c r="S12" s="243">
        <v>50</v>
      </c>
      <c r="T12" s="243">
        <v>50</v>
      </c>
      <c r="U12" s="165"/>
      <c r="V12" s="165"/>
      <c r="W12" s="243">
        <v>100</v>
      </c>
      <c r="X12" s="165"/>
      <c r="Y12" s="243">
        <v>75</v>
      </c>
      <c r="Z12" s="165"/>
      <c r="AA12" s="165"/>
      <c r="AB12" s="243">
        <v>50</v>
      </c>
      <c r="AC12" s="165"/>
      <c r="AD12" s="165"/>
      <c r="AE12" s="165"/>
      <c r="AF12" s="165"/>
      <c r="AG12" s="165"/>
      <c r="AH12" s="165"/>
      <c r="AI12" s="243">
        <v>100</v>
      </c>
      <c r="AJ12" s="165"/>
      <c r="AK12" s="165"/>
      <c r="AL12" s="165"/>
      <c r="AM12" s="165"/>
      <c r="AN12" s="243">
        <v>150</v>
      </c>
      <c r="AO12" s="165"/>
      <c r="AP12" s="165"/>
      <c r="AQ12" s="165"/>
      <c r="AR12" s="243">
        <v>50</v>
      </c>
      <c r="AS12" s="165"/>
      <c r="AT12" s="165"/>
      <c r="AU12" s="165"/>
      <c r="AV12" s="165"/>
      <c r="AW12" s="243">
        <v>75</v>
      </c>
      <c r="AX12" s="243">
        <v>75</v>
      </c>
      <c r="AY12" s="165"/>
      <c r="AZ12" s="165"/>
      <c r="BA12" s="165"/>
      <c r="BB12" s="243">
        <v>50</v>
      </c>
      <c r="BC12" s="165"/>
      <c r="BD12" s="165"/>
      <c r="BE12" s="165"/>
      <c r="BF12" s="165"/>
      <c r="BG12" s="165"/>
      <c r="BH12" s="243">
        <v>25</v>
      </c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243">
        <v>100</v>
      </c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5"/>
      <c r="CL12" s="165"/>
      <c r="CM12" s="165"/>
      <c r="CN12" s="165"/>
      <c r="CO12" s="165"/>
      <c r="CP12" s="165"/>
      <c r="CQ12" s="165"/>
      <c r="CR12" s="165"/>
      <c r="CS12" s="165"/>
      <c r="CT12" s="165"/>
      <c r="CU12" s="243">
        <v>156</v>
      </c>
      <c r="CV12" s="165"/>
      <c r="CW12" s="165"/>
      <c r="CX12" s="243">
        <v>77</v>
      </c>
      <c r="CY12" s="243">
        <v>18</v>
      </c>
      <c r="CZ12" s="165"/>
      <c r="DA12" s="165"/>
      <c r="DB12" s="243">
        <v>96</v>
      </c>
      <c r="DC12" s="243">
        <v>138</v>
      </c>
      <c r="DD12" s="165"/>
      <c r="DE12" s="243">
        <v>216</v>
      </c>
      <c r="DF12" s="165"/>
      <c r="DG12" s="165"/>
      <c r="DH12" s="165"/>
      <c r="DI12" s="165"/>
      <c r="DJ12" s="165"/>
      <c r="DK12" s="165"/>
      <c r="DL12" s="165"/>
      <c r="DM12" s="165"/>
      <c r="DN12" s="243">
        <v>108</v>
      </c>
      <c r="DO12" s="243"/>
      <c r="DP12" s="243">
        <v>54</v>
      </c>
      <c r="DQ12" s="165"/>
      <c r="DR12" s="243">
        <v>72</v>
      </c>
      <c r="DS12" s="165"/>
      <c r="DT12" s="165"/>
      <c r="DU12" s="243">
        <v>150</v>
      </c>
      <c r="DV12" s="243">
        <v>54</v>
      </c>
      <c r="DW12" s="165"/>
      <c r="DX12" s="165"/>
      <c r="DY12" s="165"/>
      <c r="DZ12" s="243">
        <v>72</v>
      </c>
      <c r="EA12" s="165"/>
      <c r="EB12" s="165"/>
      <c r="EC12" s="165"/>
      <c r="ED12" s="165"/>
      <c r="EE12" s="165"/>
      <c r="EF12" s="243">
        <v>36</v>
      </c>
      <c r="EG12" s="165"/>
      <c r="EH12" s="243">
        <v>23</v>
      </c>
      <c r="EI12" s="165"/>
      <c r="EJ12" s="243">
        <v>204</v>
      </c>
      <c r="EK12" s="165"/>
      <c r="EL12" s="165"/>
      <c r="EM12" s="165"/>
      <c r="EN12" s="243">
        <v>108</v>
      </c>
      <c r="EO12" s="243">
        <v>48</v>
      </c>
      <c r="EP12" s="165"/>
      <c r="EQ12" s="243">
        <v>60</v>
      </c>
      <c r="ER12" s="165"/>
      <c r="ES12" s="165"/>
      <c r="ET12" s="165"/>
      <c r="EU12" s="165"/>
      <c r="EV12" s="165"/>
      <c r="EW12" s="165"/>
      <c r="EX12" s="165"/>
      <c r="EY12" s="165"/>
      <c r="EZ12" s="165"/>
      <c r="FA12" s="165"/>
      <c r="FB12" s="165"/>
      <c r="FC12" s="165"/>
      <c r="FD12" s="165"/>
      <c r="FE12" s="165"/>
      <c r="FF12" s="165"/>
      <c r="FG12" s="165"/>
      <c r="FH12" s="165"/>
      <c r="FI12" s="165"/>
      <c r="FJ12" s="165"/>
      <c r="FK12" s="165"/>
      <c r="FL12" s="165"/>
      <c r="FM12" s="165"/>
      <c r="FN12" s="165"/>
      <c r="FO12" s="165"/>
      <c r="FP12" s="165"/>
      <c r="FQ12" s="165"/>
      <c r="FR12" s="165"/>
      <c r="FS12" s="165"/>
      <c r="FT12" s="165"/>
      <c r="FU12" s="165"/>
      <c r="FV12" s="165"/>
      <c r="FW12" s="165"/>
      <c r="FX12" s="165"/>
      <c r="FY12" s="165"/>
      <c r="FZ12" s="165"/>
      <c r="GA12" s="244">
        <v>3000</v>
      </c>
      <c r="GB12" s="165"/>
      <c r="GC12" s="165"/>
      <c r="GD12" s="165"/>
      <c r="GE12" s="165"/>
      <c r="GF12" s="165"/>
      <c r="GG12" s="165"/>
      <c r="GH12" s="165"/>
      <c r="GI12" s="165"/>
      <c r="GJ12" s="165"/>
      <c r="GK12" s="165"/>
      <c r="GL12" s="165"/>
      <c r="GM12" s="165"/>
      <c r="GN12" s="165"/>
      <c r="GO12" s="165"/>
      <c r="GP12" s="165"/>
      <c r="GQ12" s="165"/>
      <c r="GR12" s="165"/>
      <c r="GS12" s="165"/>
      <c r="GT12" s="165"/>
      <c r="GU12" s="165"/>
      <c r="GV12" s="165"/>
      <c r="GW12" s="165"/>
      <c r="GX12" s="165"/>
      <c r="GY12" s="165"/>
      <c r="GZ12" s="165"/>
      <c r="HA12" s="165"/>
      <c r="HB12" s="165"/>
      <c r="HC12" s="165"/>
      <c r="HD12" s="165"/>
      <c r="HE12" s="243">
        <v>2000</v>
      </c>
      <c r="HF12" s="243">
        <v>1500</v>
      </c>
      <c r="HG12" s="165"/>
      <c r="HH12" s="243">
        <v>100</v>
      </c>
      <c r="HI12" s="165"/>
      <c r="HJ12" s="165"/>
      <c r="HK12" s="243"/>
      <c r="HL12" s="243">
        <v>2000</v>
      </c>
      <c r="HM12" s="243">
        <v>100</v>
      </c>
      <c r="HN12" s="243">
        <v>2000</v>
      </c>
      <c r="HO12" s="165"/>
      <c r="HP12" s="243">
        <v>1000</v>
      </c>
      <c r="HQ12" s="165"/>
      <c r="HR12" s="243">
        <v>200</v>
      </c>
      <c r="HS12" s="243">
        <v>300</v>
      </c>
      <c r="HT12" s="243">
        <v>500</v>
      </c>
      <c r="HU12" s="165"/>
      <c r="HV12" s="165"/>
      <c r="HW12" s="165"/>
      <c r="HX12" s="165"/>
      <c r="HY12" s="165"/>
      <c r="HZ12" s="165"/>
      <c r="IA12" s="165"/>
      <c r="IB12" s="165"/>
      <c r="IC12" s="165"/>
      <c r="ID12" s="165"/>
      <c r="IE12" s="165"/>
      <c r="IF12" s="165"/>
      <c r="IG12" s="165"/>
      <c r="IH12" s="165"/>
      <c r="II12" s="165"/>
      <c r="IJ12" s="165"/>
      <c r="IK12" s="165"/>
      <c r="IL12" s="165"/>
      <c r="IM12" s="165"/>
      <c r="IN12" s="165"/>
      <c r="IO12" s="165"/>
      <c r="IP12" s="165"/>
      <c r="IQ12" s="165"/>
      <c r="IR12" s="165"/>
      <c r="IS12" s="165"/>
      <c r="IT12" s="165"/>
      <c r="IU12" s="165"/>
      <c r="IV12" s="165"/>
    </row>
    <row r="13" spans="1:256" hidden="1" x14ac:dyDescent="0.25">
      <c r="A13" s="242">
        <v>4</v>
      </c>
      <c r="B13" s="165" t="s">
        <v>643</v>
      </c>
      <c r="C13" s="242" t="s">
        <v>644</v>
      </c>
      <c r="D13" s="165" t="s">
        <v>645</v>
      </c>
      <c r="E13" s="156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  <c r="CR13" s="165"/>
      <c r="CS13" s="165"/>
      <c r="CT13" s="165"/>
      <c r="CU13" s="165"/>
      <c r="CV13" s="165"/>
      <c r="CW13" s="165"/>
      <c r="CX13" s="165"/>
      <c r="CY13" s="165"/>
      <c r="CZ13" s="165"/>
      <c r="DA13" s="165"/>
      <c r="DB13" s="165"/>
      <c r="DC13" s="165"/>
      <c r="DD13" s="165"/>
      <c r="DE13" s="165"/>
      <c r="DF13" s="165"/>
      <c r="DG13" s="165"/>
      <c r="DH13" s="165"/>
      <c r="DI13" s="165"/>
      <c r="DJ13" s="165"/>
      <c r="DK13" s="165"/>
      <c r="DL13" s="165"/>
      <c r="DM13" s="165"/>
      <c r="DN13" s="165"/>
      <c r="DO13" s="165"/>
      <c r="DP13" s="165"/>
      <c r="DQ13" s="165"/>
      <c r="DR13" s="165"/>
      <c r="DS13" s="165"/>
      <c r="DT13" s="165"/>
      <c r="DU13" s="165"/>
      <c r="DV13" s="165"/>
      <c r="DW13" s="165"/>
      <c r="DX13" s="165"/>
      <c r="DY13" s="165"/>
      <c r="DZ13" s="165"/>
      <c r="EA13" s="165"/>
      <c r="EB13" s="165"/>
      <c r="EC13" s="165"/>
      <c r="ED13" s="165"/>
      <c r="EE13" s="165"/>
      <c r="EF13" s="165"/>
      <c r="EG13" s="165"/>
      <c r="EH13" s="165"/>
      <c r="EI13" s="165"/>
      <c r="EJ13" s="165"/>
      <c r="EK13" s="165"/>
      <c r="EL13" s="165"/>
      <c r="EM13" s="165"/>
      <c r="EN13" s="165"/>
      <c r="EO13" s="165"/>
      <c r="EP13" s="165"/>
      <c r="EQ13" s="165"/>
      <c r="ER13" s="165"/>
      <c r="ES13" s="165"/>
      <c r="ET13" s="165"/>
      <c r="EU13" s="165"/>
      <c r="EV13" s="165"/>
      <c r="EW13" s="165"/>
      <c r="EX13" s="165"/>
      <c r="EY13" s="165"/>
      <c r="EZ13" s="165"/>
      <c r="FA13" s="165"/>
      <c r="FB13" s="165"/>
      <c r="FC13" s="165"/>
      <c r="FD13" s="165"/>
      <c r="FE13" s="165"/>
      <c r="FF13" s="165"/>
      <c r="FG13" s="165"/>
      <c r="FH13" s="165"/>
      <c r="FI13" s="165"/>
      <c r="FJ13" s="165"/>
      <c r="FK13" s="165"/>
      <c r="FL13" s="165"/>
      <c r="FM13" s="165"/>
      <c r="FN13" s="165"/>
      <c r="FO13" s="165"/>
      <c r="FP13" s="165"/>
      <c r="FQ13" s="165"/>
      <c r="FR13" s="165"/>
      <c r="FS13" s="165"/>
      <c r="FT13" s="165"/>
      <c r="FU13" s="165"/>
      <c r="FV13" s="165"/>
      <c r="FW13" s="165"/>
      <c r="FX13" s="165"/>
      <c r="FY13" s="165"/>
      <c r="FZ13" s="165"/>
      <c r="GA13" s="165"/>
      <c r="GB13" s="165"/>
      <c r="GC13" s="165"/>
      <c r="GD13" s="165"/>
      <c r="GE13" s="165"/>
      <c r="GF13" s="165"/>
      <c r="GG13" s="165"/>
      <c r="GH13" s="165"/>
      <c r="GI13" s="165"/>
      <c r="GJ13" s="165"/>
      <c r="GK13" s="165"/>
      <c r="GL13" s="165"/>
      <c r="GM13" s="165"/>
      <c r="GN13" s="165"/>
      <c r="GO13" s="165"/>
      <c r="GP13" s="165"/>
      <c r="GQ13" s="165"/>
      <c r="GR13" s="165"/>
      <c r="GS13" s="165"/>
      <c r="GT13" s="165"/>
      <c r="GU13" s="165"/>
      <c r="GV13" s="165"/>
      <c r="GW13" s="165"/>
      <c r="GX13" s="165"/>
      <c r="GY13" s="165"/>
      <c r="GZ13" s="165"/>
      <c r="HA13" s="165"/>
      <c r="HB13" s="165"/>
      <c r="HC13" s="165"/>
      <c r="HD13" s="165"/>
      <c r="HE13" s="165"/>
      <c r="HF13" s="165"/>
      <c r="HG13" s="165"/>
      <c r="HH13" s="165"/>
      <c r="HI13" s="165"/>
      <c r="HJ13" s="165"/>
      <c r="HK13" s="165"/>
      <c r="HL13" s="165"/>
      <c r="HM13" s="165"/>
      <c r="HN13" s="165"/>
      <c r="HO13" s="165"/>
      <c r="HP13" s="165"/>
      <c r="HQ13" s="165"/>
      <c r="HR13" s="165"/>
      <c r="HS13" s="165"/>
      <c r="HT13" s="165"/>
      <c r="HU13" s="165"/>
      <c r="HV13" s="165"/>
      <c r="HW13" s="165"/>
      <c r="HX13" s="165"/>
      <c r="HY13" s="165"/>
      <c r="HZ13" s="165"/>
      <c r="IA13" s="165"/>
      <c r="IB13" s="165"/>
      <c r="IC13" s="165"/>
      <c r="ID13" s="165"/>
      <c r="IE13" s="165"/>
      <c r="IF13" s="165"/>
      <c r="IG13" s="165"/>
      <c r="IH13" s="165"/>
      <c r="II13" s="165"/>
      <c r="IJ13" s="165"/>
      <c r="IK13" s="165"/>
      <c r="IL13" s="165"/>
      <c r="IM13" s="165"/>
      <c r="IN13" s="165"/>
      <c r="IO13" s="165"/>
      <c r="IP13" s="165"/>
      <c r="IQ13" s="165"/>
      <c r="IR13" s="165"/>
      <c r="IS13" s="165"/>
      <c r="IT13" s="165"/>
      <c r="IU13" s="165"/>
      <c r="IV13" s="165"/>
    </row>
    <row r="14" spans="1:256" hidden="1" x14ac:dyDescent="0.25">
      <c r="A14" s="242">
        <v>5</v>
      </c>
      <c r="B14" s="165" t="s">
        <v>647</v>
      </c>
      <c r="C14" s="242" t="s">
        <v>648</v>
      </c>
      <c r="D14" s="165" t="s">
        <v>649</v>
      </c>
      <c r="E14" s="156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65">
        <v>504</v>
      </c>
      <c r="CT14" s="165"/>
      <c r="CU14" s="165"/>
      <c r="CV14" s="165"/>
      <c r="CW14" s="165"/>
      <c r="CX14" s="165"/>
      <c r="CY14" s="165"/>
      <c r="CZ14" s="165"/>
      <c r="DA14" s="165"/>
      <c r="DB14" s="165"/>
      <c r="DC14" s="165"/>
      <c r="DD14" s="165"/>
      <c r="DE14" s="165"/>
      <c r="DF14" s="165"/>
      <c r="DG14" s="165"/>
      <c r="DH14" s="165"/>
      <c r="DI14" s="165"/>
      <c r="DJ14" s="165"/>
      <c r="DK14" s="165"/>
      <c r="DL14" s="165"/>
      <c r="DM14" s="165"/>
      <c r="DN14" s="165"/>
      <c r="DO14" s="165"/>
      <c r="DP14" s="165"/>
      <c r="DQ14" s="165"/>
      <c r="DR14" s="165"/>
      <c r="DS14" s="165"/>
      <c r="DT14" s="165"/>
      <c r="DU14" s="165"/>
      <c r="DV14" s="165"/>
      <c r="DW14" s="165"/>
      <c r="DX14" s="165"/>
      <c r="DY14" s="165"/>
      <c r="DZ14" s="165"/>
      <c r="EA14" s="165"/>
      <c r="EB14" s="165"/>
      <c r="EC14" s="165"/>
      <c r="ED14" s="165"/>
      <c r="EE14" s="165"/>
      <c r="EF14" s="165"/>
      <c r="EG14" s="165"/>
      <c r="EH14" s="165"/>
      <c r="EI14" s="165"/>
      <c r="EJ14" s="165"/>
      <c r="EK14" s="165"/>
      <c r="EL14" s="165"/>
      <c r="EM14" s="165"/>
      <c r="EN14" s="165"/>
      <c r="EO14" s="165"/>
      <c r="EP14" s="165"/>
      <c r="EQ14" s="165"/>
      <c r="ER14" s="165"/>
      <c r="ES14" s="165"/>
      <c r="ET14" s="165"/>
      <c r="EU14" s="165"/>
      <c r="EV14" s="165">
        <v>400</v>
      </c>
      <c r="EW14" s="165"/>
      <c r="EX14" s="165"/>
      <c r="EY14" s="165"/>
      <c r="EZ14" s="165"/>
      <c r="FA14" s="165"/>
      <c r="FB14" s="165"/>
      <c r="FC14" s="165"/>
      <c r="FD14" s="165"/>
      <c r="FE14" s="165"/>
      <c r="FF14" s="165"/>
      <c r="FG14" s="165"/>
      <c r="FH14" s="165"/>
      <c r="FI14" s="165"/>
      <c r="FJ14" s="165"/>
      <c r="FK14" s="165"/>
      <c r="FL14" s="165"/>
      <c r="FM14" s="165"/>
      <c r="FN14" s="165"/>
      <c r="FO14" s="165"/>
      <c r="FP14" s="165"/>
      <c r="FQ14" s="165"/>
      <c r="FR14" s="165"/>
      <c r="FS14" s="165"/>
      <c r="FT14" s="165"/>
      <c r="FU14" s="165"/>
      <c r="FV14" s="165"/>
      <c r="FW14" s="165"/>
      <c r="FX14" s="165"/>
      <c r="FY14" s="165"/>
      <c r="FZ14" s="165"/>
      <c r="GA14" s="165"/>
      <c r="GB14" s="165"/>
      <c r="GC14" s="165"/>
      <c r="GD14" s="165"/>
      <c r="GE14" s="165"/>
      <c r="GF14" s="165"/>
      <c r="GG14" s="165"/>
      <c r="GH14" s="165"/>
      <c r="GI14" s="165"/>
      <c r="GJ14" s="165"/>
      <c r="GK14" s="165"/>
      <c r="GL14" s="165"/>
      <c r="GM14" s="165"/>
      <c r="GN14" s="165"/>
      <c r="GO14" s="165"/>
      <c r="GP14" s="165"/>
      <c r="GQ14" s="165"/>
      <c r="GR14" s="165"/>
      <c r="GS14" s="165"/>
      <c r="GT14" s="165"/>
      <c r="GU14" s="165"/>
      <c r="GV14" s="165"/>
      <c r="GW14" s="165"/>
      <c r="GX14" s="165"/>
      <c r="GY14" s="165"/>
      <c r="GZ14" s="165"/>
      <c r="HA14" s="165"/>
      <c r="HB14" s="165"/>
      <c r="HC14" s="165"/>
      <c r="HD14" s="165"/>
      <c r="HE14" s="165"/>
      <c r="HF14" s="165"/>
      <c r="HG14" s="165"/>
      <c r="HH14" s="165"/>
      <c r="HI14" s="165"/>
      <c r="HJ14" s="165"/>
      <c r="HK14" s="165"/>
      <c r="HL14" s="165"/>
      <c r="HM14" s="165"/>
      <c r="HN14" s="165"/>
      <c r="HO14" s="165"/>
      <c r="HP14" s="165"/>
      <c r="HQ14" s="165"/>
      <c r="HR14" s="165"/>
      <c r="HS14" s="165"/>
      <c r="HT14" s="165"/>
      <c r="HU14" s="165"/>
      <c r="HV14" s="165"/>
      <c r="HW14" s="165"/>
      <c r="HX14" s="165"/>
      <c r="HY14" s="165"/>
      <c r="HZ14" s="165"/>
      <c r="IA14" s="165"/>
      <c r="IB14" s="165"/>
      <c r="IC14" s="165"/>
      <c r="ID14" s="165"/>
      <c r="IE14" s="165"/>
      <c r="IF14" s="165"/>
      <c r="IG14" s="165"/>
      <c r="IH14" s="165"/>
      <c r="II14" s="165"/>
      <c r="IJ14" s="165"/>
      <c r="IK14" s="165"/>
      <c r="IL14" s="165"/>
      <c r="IM14" s="165"/>
      <c r="IN14" s="165"/>
      <c r="IO14" s="165"/>
      <c r="IP14" s="165"/>
      <c r="IQ14" s="165"/>
      <c r="IR14" s="165"/>
      <c r="IS14" s="165"/>
      <c r="IT14" s="165"/>
      <c r="IU14" s="165"/>
      <c r="IV14" s="165"/>
    </row>
    <row r="15" spans="1:256" hidden="1" x14ac:dyDescent="0.25">
      <c r="A15" s="242">
        <v>6</v>
      </c>
      <c r="B15" s="165" t="s">
        <v>633</v>
      </c>
      <c r="C15" s="242" t="s">
        <v>650</v>
      </c>
      <c r="D15" s="165" t="s">
        <v>651</v>
      </c>
      <c r="E15" s="156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>
        <v>512</v>
      </c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>
        <v>574</v>
      </c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65"/>
      <c r="CM15" s="165"/>
      <c r="CN15" s="165"/>
      <c r="CO15" s="165"/>
      <c r="CP15" s="165"/>
      <c r="CQ15" s="165"/>
      <c r="CR15" s="165"/>
      <c r="CS15" s="165"/>
      <c r="CT15" s="165"/>
      <c r="CU15" s="165"/>
      <c r="CV15" s="165"/>
      <c r="CW15" s="165"/>
      <c r="CX15" s="165"/>
      <c r="CY15" s="165"/>
      <c r="CZ15" s="165"/>
      <c r="DA15" s="165"/>
      <c r="DB15" s="165"/>
      <c r="DC15" s="165"/>
      <c r="DD15" s="165"/>
      <c r="DE15" s="165"/>
      <c r="DF15" s="165"/>
      <c r="DG15" s="165"/>
      <c r="DH15" s="165"/>
      <c r="DI15" s="165"/>
      <c r="DJ15" s="165"/>
      <c r="DK15" s="165"/>
      <c r="DL15" s="165"/>
      <c r="DM15" s="165"/>
      <c r="DN15" s="165"/>
      <c r="DO15" s="165"/>
      <c r="DP15" s="165"/>
      <c r="DQ15" s="165"/>
      <c r="DR15" s="165"/>
      <c r="DS15" s="165"/>
      <c r="DT15" s="165"/>
      <c r="DU15" s="165"/>
      <c r="DV15" s="165"/>
      <c r="DW15" s="165"/>
      <c r="DX15" s="165"/>
      <c r="DY15" s="165"/>
      <c r="DZ15" s="165"/>
      <c r="EA15" s="165"/>
      <c r="EB15" s="165"/>
      <c r="EC15" s="165"/>
      <c r="ED15" s="165"/>
      <c r="EE15" s="165"/>
      <c r="EF15" s="165"/>
      <c r="EG15" s="165"/>
      <c r="EH15" s="165"/>
      <c r="EI15" s="165"/>
      <c r="EJ15" s="165"/>
      <c r="EK15" s="165"/>
      <c r="EL15" s="165"/>
      <c r="EM15" s="165"/>
      <c r="EN15" s="165"/>
      <c r="EO15" s="165"/>
      <c r="EP15" s="165"/>
      <c r="EQ15" s="165"/>
      <c r="ER15" s="165"/>
      <c r="ES15" s="165"/>
      <c r="ET15" s="165"/>
      <c r="EU15" s="165"/>
      <c r="EV15" s="165"/>
      <c r="EW15" s="165"/>
      <c r="EX15" s="165"/>
      <c r="EY15" s="165"/>
      <c r="EZ15" s="165"/>
      <c r="FA15" s="165"/>
      <c r="FB15" s="165"/>
      <c r="FC15" s="165"/>
      <c r="FD15" s="165"/>
      <c r="FE15" s="165"/>
      <c r="FF15" s="165"/>
      <c r="FG15" s="165"/>
      <c r="FH15" s="165"/>
      <c r="FI15" s="165"/>
      <c r="FJ15" s="165"/>
      <c r="FK15" s="165"/>
      <c r="FL15" s="165"/>
      <c r="FM15" s="165"/>
      <c r="FN15" s="165"/>
      <c r="FO15" s="165"/>
      <c r="FP15" s="165"/>
      <c r="FQ15" s="165"/>
      <c r="FR15" s="165"/>
      <c r="FS15" s="165"/>
      <c r="FT15" s="165"/>
      <c r="FU15" s="165"/>
      <c r="FV15" s="165"/>
      <c r="FW15" s="165"/>
      <c r="FX15" s="165"/>
      <c r="FY15" s="165"/>
      <c r="FZ15" s="165"/>
      <c r="GA15" s="165"/>
      <c r="GB15" s="165"/>
      <c r="GC15" s="165"/>
      <c r="GD15" s="165"/>
      <c r="GE15" s="165"/>
      <c r="GF15" s="165"/>
      <c r="GG15" s="165"/>
      <c r="GH15" s="165"/>
      <c r="GI15" s="165"/>
      <c r="GJ15" s="165"/>
      <c r="GK15" s="165"/>
      <c r="GL15" s="165"/>
      <c r="GM15" s="165"/>
      <c r="GN15" s="165"/>
      <c r="GO15" s="165"/>
      <c r="GP15" s="165"/>
      <c r="GQ15" s="165"/>
      <c r="GR15" s="165"/>
      <c r="GS15" s="165"/>
      <c r="GT15" s="165"/>
      <c r="GU15" s="165"/>
      <c r="GV15" s="165"/>
      <c r="GW15" s="165"/>
      <c r="GX15" s="165"/>
      <c r="GY15" s="165"/>
      <c r="GZ15" s="165"/>
      <c r="HA15" s="165"/>
      <c r="HB15" s="165"/>
      <c r="HC15" s="165"/>
      <c r="HD15" s="165"/>
      <c r="HE15" s="165"/>
      <c r="HF15" s="165"/>
      <c r="HG15" s="165"/>
      <c r="HH15" s="165"/>
      <c r="HI15" s="165"/>
      <c r="HJ15" s="165"/>
      <c r="HK15" s="165"/>
      <c r="HL15" s="165"/>
      <c r="HM15" s="165"/>
      <c r="HN15" s="165"/>
      <c r="HO15" s="165"/>
      <c r="HP15" s="165"/>
      <c r="HQ15" s="165"/>
      <c r="HR15" s="165"/>
      <c r="HS15" s="165"/>
      <c r="HT15" s="165"/>
      <c r="HU15" s="165"/>
      <c r="HV15" s="165"/>
      <c r="HW15" s="165"/>
      <c r="HX15" s="165"/>
      <c r="HY15" s="165"/>
      <c r="HZ15" s="165"/>
      <c r="IA15" s="165"/>
      <c r="IB15" s="165"/>
      <c r="IC15" s="165"/>
      <c r="ID15" s="165"/>
      <c r="IE15" s="165"/>
      <c r="IF15" s="165"/>
      <c r="IG15" s="165"/>
      <c r="IH15" s="165"/>
      <c r="II15" s="165"/>
      <c r="IJ15" s="165"/>
      <c r="IK15" s="165"/>
      <c r="IL15" s="165"/>
      <c r="IM15" s="165"/>
      <c r="IN15" s="165"/>
      <c r="IO15" s="165"/>
      <c r="IP15" s="165"/>
      <c r="IQ15" s="165"/>
      <c r="IR15" s="165"/>
      <c r="IS15" s="165"/>
      <c r="IT15" s="165"/>
      <c r="IU15" s="165"/>
      <c r="IV15" s="165"/>
    </row>
    <row r="16" spans="1:256" hidden="1" x14ac:dyDescent="0.25">
      <c r="A16" s="242">
        <v>7</v>
      </c>
      <c r="B16" s="165" t="s">
        <v>652</v>
      </c>
      <c r="C16" s="242" t="s">
        <v>653</v>
      </c>
      <c r="D16" s="165" t="s">
        <v>654</v>
      </c>
      <c r="E16" s="156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165"/>
      <c r="CM16" s="165"/>
      <c r="CN16" s="165"/>
      <c r="CO16" s="165"/>
      <c r="CP16" s="165"/>
      <c r="CQ16" s="165"/>
      <c r="CR16" s="165"/>
      <c r="CS16" s="165"/>
      <c r="CT16" s="165"/>
      <c r="CU16" s="165"/>
      <c r="CV16" s="165"/>
      <c r="CW16" s="165"/>
      <c r="CX16" s="165"/>
      <c r="CY16" s="165"/>
      <c r="CZ16" s="165"/>
      <c r="DA16" s="165"/>
      <c r="DB16" s="165"/>
      <c r="DC16" s="165"/>
      <c r="DD16" s="165"/>
      <c r="DE16" s="165"/>
      <c r="DF16" s="165"/>
      <c r="DG16" s="165"/>
      <c r="DH16" s="165"/>
      <c r="DI16" s="165"/>
      <c r="DJ16" s="165"/>
      <c r="DK16" s="165"/>
      <c r="DL16" s="165"/>
      <c r="DM16" s="165"/>
      <c r="DN16" s="165"/>
      <c r="DO16" s="165"/>
      <c r="DP16" s="165"/>
      <c r="DQ16" s="165"/>
      <c r="DR16" s="165"/>
      <c r="DS16" s="165"/>
      <c r="DT16" s="165"/>
      <c r="DU16" s="165"/>
      <c r="DV16" s="165"/>
      <c r="DW16" s="165"/>
      <c r="DX16" s="165"/>
      <c r="DY16" s="165"/>
      <c r="DZ16" s="165"/>
      <c r="EA16" s="165"/>
      <c r="EB16" s="165"/>
      <c r="EC16" s="165"/>
      <c r="ED16" s="165"/>
      <c r="EE16" s="165"/>
      <c r="EF16" s="165"/>
      <c r="EG16" s="165"/>
      <c r="EH16" s="165"/>
      <c r="EI16" s="165"/>
      <c r="EJ16" s="165"/>
      <c r="EK16" s="165"/>
      <c r="EL16" s="165"/>
      <c r="EM16" s="165"/>
      <c r="EN16" s="165"/>
      <c r="EO16" s="165"/>
      <c r="EP16" s="165"/>
      <c r="EQ16" s="165"/>
      <c r="ER16" s="165"/>
      <c r="ES16" s="165"/>
      <c r="ET16" s="165"/>
      <c r="EU16" s="165"/>
      <c r="EV16" s="165"/>
      <c r="EW16" s="165"/>
      <c r="EX16" s="165"/>
      <c r="EY16" s="165"/>
      <c r="EZ16" s="165"/>
      <c r="FA16" s="165"/>
      <c r="FB16" s="165"/>
      <c r="FC16" s="165"/>
      <c r="FD16" s="165"/>
      <c r="FE16" s="165"/>
      <c r="FF16" s="165"/>
      <c r="FG16" s="165"/>
      <c r="FH16" s="165"/>
      <c r="FI16" s="165"/>
      <c r="FJ16" s="165"/>
      <c r="FK16" s="165"/>
      <c r="FL16" s="165"/>
      <c r="FM16" s="165"/>
      <c r="FN16" s="165"/>
      <c r="FO16" s="165"/>
      <c r="FP16" s="165"/>
      <c r="FQ16" s="165"/>
      <c r="FR16" s="165"/>
      <c r="FS16" s="165"/>
      <c r="FT16" s="165"/>
      <c r="FU16" s="165"/>
      <c r="FV16" s="165"/>
      <c r="FW16" s="165"/>
      <c r="FX16" s="165"/>
      <c r="FY16" s="165"/>
      <c r="FZ16" s="165"/>
      <c r="GA16" s="165"/>
      <c r="GB16" s="165"/>
      <c r="GC16" s="165"/>
      <c r="GD16" s="165"/>
      <c r="GE16" s="165"/>
      <c r="GF16" s="165"/>
      <c r="GG16" s="165"/>
      <c r="GH16" s="165"/>
      <c r="GI16" s="165"/>
      <c r="GJ16" s="165"/>
      <c r="GK16" s="165"/>
      <c r="GL16" s="165"/>
      <c r="GM16" s="165"/>
      <c r="GN16" s="165"/>
      <c r="GO16" s="165"/>
      <c r="GP16" s="165"/>
      <c r="GQ16" s="165"/>
      <c r="GR16" s="165"/>
      <c r="GS16" s="165"/>
      <c r="GT16" s="165"/>
      <c r="GU16" s="165"/>
      <c r="GV16" s="165"/>
      <c r="GW16" s="165"/>
      <c r="GX16" s="165"/>
      <c r="GY16" s="165"/>
      <c r="GZ16" s="165"/>
      <c r="HA16" s="165"/>
      <c r="HB16" s="165"/>
      <c r="HC16" s="165"/>
      <c r="HD16" s="165"/>
      <c r="HE16" s="165"/>
      <c r="HF16" s="165"/>
      <c r="HG16" s="165"/>
      <c r="HH16" s="165"/>
      <c r="HI16" s="165"/>
      <c r="HJ16" s="165"/>
      <c r="HK16" s="165"/>
      <c r="HL16" s="165"/>
      <c r="HM16" s="165"/>
      <c r="HN16" s="165"/>
      <c r="HO16" s="165"/>
      <c r="HP16" s="165"/>
      <c r="HQ16" s="165"/>
      <c r="HR16" s="165"/>
      <c r="HS16" s="165"/>
      <c r="HT16" s="165"/>
      <c r="HU16" s="165"/>
      <c r="HV16" s="165"/>
      <c r="HW16" s="165"/>
      <c r="HX16" s="165"/>
      <c r="HY16" s="165"/>
      <c r="HZ16" s="165"/>
      <c r="IA16" s="165"/>
      <c r="IB16" s="165"/>
      <c r="IC16" s="165"/>
      <c r="ID16" s="165"/>
      <c r="IE16" s="165"/>
      <c r="IF16" s="165"/>
      <c r="IG16" s="165"/>
      <c r="IH16" s="165"/>
      <c r="II16" s="165"/>
      <c r="IJ16" s="165"/>
      <c r="IK16" s="165"/>
      <c r="IL16" s="165"/>
      <c r="IM16" s="165"/>
      <c r="IN16" s="165"/>
      <c r="IO16" s="165"/>
      <c r="IP16" s="165"/>
      <c r="IQ16" s="165"/>
      <c r="IR16" s="165"/>
      <c r="IS16" s="165"/>
      <c r="IT16" s="165"/>
      <c r="IU16" s="165"/>
      <c r="IV16" s="165"/>
    </row>
    <row r="17" spans="1:256" hidden="1" x14ac:dyDescent="0.25">
      <c r="A17" s="242">
        <v>8</v>
      </c>
      <c r="B17" s="165" t="s">
        <v>647</v>
      </c>
      <c r="C17" s="242" t="s">
        <v>653</v>
      </c>
      <c r="D17" s="165" t="s">
        <v>655</v>
      </c>
      <c r="E17" s="156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65"/>
      <c r="BU17" s="165"/>
      <c r="BV17" s="165"/>
      <c r="BW17" s="165"/>
      <c r="BX17" s="165"/>
      <c r="BY17" s="165"/>
      <c r="BZ17" s="165"/>
      <c r="CA17" s="165"/>
      <c r="CB17" s="165"/>
      <c r="CC17" s="165"/>
      <c r="CD17" s="165"/>
      <c r="CE17" s="165"/>
      <c r="CF17" s="165"/>
      <c r="CG17" s="165"/>
      <c r="CH17" s="165"/>
      <c r="CI17" s="165"/>
      <c r="CJ17" s="165"/>
      <c r="CK17" s="165"/>
      <c r="CL17" s="165"/>
      <c r="CM17" s="165"/>
      <c r="CN17" s="165"/>
      <c r="CO17" s="165"/>
      <c r="CP17" s="165"/>
      <c r="CQ17" s="165"/>
      <c r="CR17" s="165"/>
      <c r="CS17" s="165"/>
      <c r="CT17" s="165"/>
      <c r="CU17" s="165"/>
      <c r="CV17" s="165"/>
      <c r="CW17" s="165"/>
      <c r="CX17" s="165"/>
      <c r="CY17" s="165"/>
      <c r="CZ17" s="165"/>
      <c r="DA17" s="165"/>
      <c r="DB17" s="165"/>
      <c r="DC17" s="165"/>
      <c r="DD17" s="165"/>
      <c r="DE17" s="165"/>
      <c r="DF17" s="165"/>
      <c r="DG17" s="165"/>
      <c r="DH17" s="165"/>
      <c r="DI17" s="165"/>
      <c r="DJ17" s="165"/>
      <c r="DK17" s="165"/>
      <c r="DL17" s="165"/>
      <c r="DM17" s="165"/>
      <c r="DN17" s="165"/>
      <c r="DO17" s="165"/>
      <c r="DP17" s="165"/>
      <c r="DQ17" s="165"/>
      <c r="DR17" s="165"/>
      <c r="DS17" s="165"/>
      <c r="DT17" s="165"/>
      <c r="DU17" s="165"/>
      <c r="DV17" s="165"/>
      <c r="DW17" s="165"/>
      <c r="DX17" s="165"/>
      <c r="DY17" s="165"/>
      <c r="DZ17" s="165"/>
      <c r="EA17" s="165"/>
      <c r="EB17" s="165"/>
      <c r="EC17" s="165"/>
      <c r="ED17" s="165"/>
      <c r="EE17" s="165"/>
      <c r="EF17" s="165"/>
      <c r="EG17" s="165"/>
      <c r="EH17" s="165"/>
      <c r="EI17" s="165"/>
      <c r="EJ17" s="165"/>
      <c r="EK17" s="165"/>
      <c r="EL17" s="165"/>
      <c r="EM17" s="165"/>
      <c r="EN17" s="165"/>
      <c r="EO17" s="165"/>
      <c r="EP17" s="165"/>
      <c r="EQ17" s="165"/>
      <c r="ER17" s="165"/>
      <c r="ES17" s="165"/>
      <c r="ET17" s="165"/>
      <c r="EU17" s="165"/>
      <c r="EV17" s="165">
        <v>400</v>
      </c>
      <c r="EW17" s="165"/>
      <c r="EX17" s="165"/>
      <c r="EY17" s="165"/>
      <c r="EZ17" s="165"/>
      <c r="FA17" s="165"/>
      <c r="FB17" s="165"/>
      <c r="FC17" s="165"/>
      <c r="FD17" s="165"/>
      <c r="FE17" s="165"/>
      <c r="FF17" s="165"/>
      <c r="FG17" s="165"/>
      <c r="FH17" s="165"/>
      <c r="FI17" s="165"/>
      <c r="FJ17" s="165"/>
      <c r="FK17" s="165"/>
      <c r="FL17" s="165"/>
      <c r="FM17" s="165"/>
      <c r="FN17" s="165"/>
      <c r="FO17" s="165"/>
      <c r="FP17" s="165"/>
      <c r="FQ17" s="165"/>
      <c r="FR17" s="165"/>
      <c r="FS17" s="165"/>
      <c r="FT17" s="165"/>
      <c r="FU17" s="165"/>
      <c r="FV17" s="165"/>
      <c r="FW17" s="165"/>
      <c r="FX17" s="165"/>
      <c r="FY17" s="165"/>
      <c r="FZ17" s="165"/>
      <c r="GA17" s="165"/>
      <c r="GB17" s="165"/>
      <c r="GC17" s="165"/>
      <c r="GD17" s="165"/>
      <c r="GE17" s="165"/>
      <c r="GF17" s="165"/>
      <c r="GG17" s="165"/>
      <c r="GH17" s="165"/>
      <c r="GI17" s="165"/>
      <c r="GJ17" s="165"/>
      <c r="GK17" s="165"/>
      <c r="GL17" s="165"/>
      <c r="GM17" s="165"/>
      <c r="GN17" s="165"/>
      <c r="GO17" s="165"/>
      <c r="GP17" s="165"/>
      <c r="GQ17" s="165"/>
      <c r="GR17" s="165"/>
      <c r="GS17" s="165"/>
      <c r="GT17" s="165"/>
      <c r="GU17" s="165"/>
      <c r="GV17" s="165"/>
      <c r="GW17" s="165"/>
      <c r="GX17" s="165"/>
      <c r="GY17" s="165"/>
      <c r="GZ17" s="165"/>
      <c r="HA17" s="165"/>
      <c r="HB17" s="165"/>
      <c r="HC17" s="165"/>
      <c r="HD17" s="165"/>
      <c r="HE17" s="165"/>
      <c r="HF17" s="165"/>
      <c r="HG17" s="165"/>
      <c r="HH17" s="165"/>
      <c r="HI17" s="165"/>
      <c r="HJ17" s="165"/>
      <c r="HK17" s="165"/>
      <c r="HL17" s="165"/>
      <c r="HM17" s="165"/>
      <c r="HN17" s="165"/>
      <c r="HO17" s="165"/>
      <c r="HP17" s="165"/>
      <c r="HQ17" s="165"/>
      <c r="HR17" s="165"/>
      <c r="HS17" s="165"/>
      <c r="HT17" s="165"/>
      <c r="HU17" s="165"/>
      <c r="HV17" s="165"/>
      <c r="HW17" s="165"/>
      <c r="HX17" s="165"/>
      <c r="HY17" s="165"/>
      <c r="HZ17" s="165"/>
      <c r="IA17" s="165"/>
      <c r="IB17" s="165"/>
      <c r="IC17" s="165"/>
      <c r="ID17" s="165"/>
      <c r="IE17" s="165"/>
      <c r="IF17" s="165"/>
      <c r="IG17" s="165"/>
      <c r="IH17" s="165"/>
      <c r="II17" s="165"/>
      <c r="IJ17" s="165"/>
      <c r="IK17" s="165"/>
      <c r="IL17" s="165"/>
      <c r="IM17" s="165"/>
      <c r="IN17" s="165"/>
      <c r="IO17" s="165"/>
      <c r="IP17" s="165"/>
      <c r="IQ17" s="165"/>
      <c r="IR17" s="165"/>
      <c r="IS17" s="165"/>
      <c r="IT17" s="165"/>
      <c r="IU17" s="165"/>
      <c r="IV17" s="165"/>
    </row>
    <row r="18" spans="1:256" hidden="1" x14ac:dyDescent="0.25">
      <c r="A18" s="242">
        <v>9</v>
      </c>
      <c r="B18" s="165" t="s">
        <v>663</v>
      </c>
      <c r="C18" s="242" t="s">
        <v>664</v>
      </c>
      <c r="D18" s="165" t="s">
        <v>665</v>
      </c>
      <c r="E18" s="156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65"/>
      <c r="BU18" s="165"/>
      <c r="BV18" s="165"/>
      <c r="BW18" s="165"/>
      <c r="BX18" s="165"/>
      <c r="BY18" s="165"/>
      <c r="BZ18" s="165"/>
      <c r="CA18" s="165"/>
      <c r="CB18" s="165"/>
      <c r="CC18" s="165"/>
      <c r="CD18" s="165"/>
      <c r="CE18" s="165"/>
      <c r="CF18" s="165"/>
      <c r="CG18" s="165"/>
      <c r="CH18" s="165"/>
      <c r="CI18" s="165"/>
      <c r="CJ18" s="165"/>
      <c r="CK18" s="165"/>
      <c r="CL18" s="165"/>
      <c r="CM18" s="165"/>
      <c r="CN18" s="165"/>
      <c r="CO18" s="165"/>
      <c r="CP18" s="165"/>
      <c r="CQ18" s="165"/>
      <c r="CR18" s="165"/>
      <c r="CS18" s="165"/>
      <c r="CT18" s="165"/>
      <c r="CU18" s="165"/>
      <c r="CV18" s="165"/>
      <c r="CW18" s="165"/>
      <c r="CX18" s="165"/>
      <c r="CY18" s="165"/>
      <c r="CZ18" s="165"/>
      <c r="DA18" s="165"/>
      <c r="DB18" s="165"/>
      <c r="DC18" s="165"/>
      <c r="DD18" s="165"/>
      <c r="DE18" s="165"/>
      <c r="DF18" s="165"/>
      <c r="DG18" s="165"/>
      <c r="DH18" s="165"/>
      <c r="DI18" s="165"/>
      <c r="DJ18" s="165"/>
      <c r="DK18" s="165"/>
      <c r="DL18" s="165"/>
      <c r="DM18" s="165"/>
      <c r="DN18" s="165"/>
      <c r="DO18" s="165"/>
      <c r="DP18" s="165"/>
      <c r="DQ18" s="165"/>
      <c r="DR18" s="165"/>
      <c r="DS18" s="165"/>
      <c r="DT18" s="165"/>
      <c r="DU18" s="165"/>
      <c r="DV18" s="165"/>
      <c r="DW18" s="165"/>
      <c r="DX18" s="165"/>
      <c r="DY18" s="165"/>
      <c r="DZ18" s="165"/>
      <c r="EA18" s="165"/>
      <c r="EB18" s="165"/>
      <c r="EC18" s="165"/>
      <c r="ED18" s="165"/>
      <c r="EE18" s="165"/>
      <c r="EF18" s="165"/>
      <c r="EG18" s="165"/>
      <c r="EH18" s="165"/>
      <c r="EI18" s="165"/>
      <c r="EJ18" s="165"/>
      <c r="EK18" s="165"/>
      <c r="EL18" s="165"/>
      <c r="EM18" s="165"/>
      <c r="EN18" s="165"/>
      <c r="EO18" s="165"/>
      <c r="EP18" s="165"/>
      <c r="EQ18" s="165"/>
      <c r="ER18" s="165"/>
      <c r="ES18" s="165"/>
      <c r="ET18" s="165"/>
      <c r="EU18" s="165"/>
      <c r="EV18" s="165">
        <v>800</v>
      </c>
      <c r="EW18" s="165"/>
      <c r="EX18" s="165"/>
      <c r="EY18" s="165"/>
      <c r="EZ18" s="165"/>
      <c r="FA18" s="165"/>
      <c r="FB18" s="165"/>
      <c r="FC18" s="165"/>
      <c r="FD18" s="165"/>
      <c r="FE18" s="165"/>
      <c r="FF18" s="165">
        <v>200</v>
      </c>
      <c r="FG18" s="165"/>
      <c r="FH18" s="165"/>
      <c r="FI18" s="165"/>
      <c r="FJ18" s="165"/>
      <c r="FK18" s="165"/>
      <c r="FL18" s="165"/>
      <c r="FM18" s="165"/>
      <c r="FN18" s="165"/>
      <c r="FO18" s="165"/>
      <c r="FP18" s="165"/>
      <c r="FQ18" s="165"/>
      <c r="FR18" s="165"/>
      <c r="FS18" s="165"/>
      <c r="FT18" s="165"/>
      <c r="FU18" s="165"/>
      <c r="FV18" s="165"/>
      <c r="FW18" s="165"/>
      <c r="FX18" s="165"/>
      <c r="FY18" s="165"/>
      <c r="FZ18" s="165"/>
      <c r="GA18" s="165"/>
      <c r="GB18" s="165"/>
      <c r="GC18" s="165"/>
      <c r="GD18" s="165"/>
      <c r="GE18" s="165"/>
      <c r="GF18" s="165"/>
      <c r="GG18" s="165"/>
      <c r="GH18" s="165"/>
      <c r="GI18" s="165"/>
      <c r="GJ18" s="165"/>
      <c r="GK18" s="165"/>
      <c r="GL18" s="165"/>
      <c r="GM18" s="165"/>
      <c r="GN18" s="165"/>
      <c r="GO18" s="165"/>
      <c r="GP18" s="165"/>
      <c r="GQ18" s="165"/>
      <c r="GR18" s="165"/>
      <c r="GS18" s="165"/>
      <c r="GT18" s="165"/>
      <c r="GU18" s="165"/>
      <c r="GV18" s="165"/>
      <c r="GW18" s="165"/>
      <c r="GX18" s="165"/>
      <c r="GY18" s="165"/>
      <c r="GZ18" s="165"/>
      <c r="HA18" s="165"/>
      <c r="HB18" s="165"/>
      <c r="HC18" s="165"/>
      <c r="HD18" s="165"/>
      <c r="HE18" s="165"/>
      <c r="HF18" s="165"/>
      <c r="HG18" s="165"/>
      <c r="HH18" s="165"/>
      <c r="HI18" s="165"/>
      <c r="HJ18" s="165"/>
      <c r="HK18" s="165"/>
      <c r="HL18" s="165"/>
      <c r="HM18" s="165"/>
      <c r="HN18" s="165"/>
      <c r="HO18" s="165"/>
      <c r="HP18" s="165"/>
      <c r="HQ18" s="165"/>
      <c r="HR18" s="165"/>
      <c r="HS18" s="165"/>
      <c r="HT18" s="165"/>
      <c r="HU18" s="165"/>
      <c r="HV18" s="165"/>
      <c r="HW18" s="165"/>
      <c r="HX18" s="165"/>
      <c r="HY18" s="165"/>
      <c r="HZ18" s="165"/>
      <c r="IA18" s="165"/>
      <c r="IB18" s="165"/>
      <c r="IC18" s="165"/>
      <c r="ID18" s="165"/>
      <c r="IE18" s="165"/>
      <c r="IF18" s="165"/>
      <c r="IG18" s="165"/>
      <c r="IH18" s="165"/>
      <c r="II18" s="165"/>
      <c r="IJ18" s="165"/>
      <c r="IK18" s="165"/>
      <c r="IL18" s="165"/>
      <c r="IM18" s="165"/>
      <c r="IN18" s="165"/>
      <c r="IO18" s="165"/>
      <c r="IP18" s="165"/>
      <c r="IQ18" s="165"/>
      <c r="IR18" s="165"/>
      <c r="IS18" s="165"/>
      <c r="IT18" s="165"/>
      <c r="IU18" s="165"/>
      <c r="IV18" s="165"/>
    </row>
    <row r="19" spans="1:256" hidden="1" x14ac:dyDescent="0.25">
      <c r="A19" s="242">
        <v>10</v>
      </c>
      <c r="B19" s="165" t="s">
        <v>647</v>
      </c>
      <c r="C19" s="242" t="s">
        <v>668</v>
      </c>
      <c r="D19" s="165" t="s">
        <v>669</v>
      </c>
      <c r="E19" s="156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>
        <v>78</v>
      </c>
      <c r="DB19" s="165"/>
      <c r="DC19" s="165"/>
      <c r="DD19" s="165"/>
      <c r="DE19" s="165"/>
      <c r="DF19" s="165"/>
      <c r="DG19" s="165"/>
      <c r="DH19" s="165"/>
      <c r="DI19" s="165"/>
      <c r="DJ19" s="165"/>
      <c r="DK19" s="165"/>
      <c r="DL19" s="165"/>
      <c r="DM19" s="165">
        <v>500</v>
      </c>
      <c r="DN19" s="165"/>
      <c r="DO19" s="165"/>
      <c r="DP19" s="165"/>
      <c r="DQ19" s="165"/>
      <c r="DR19" s="165"/>
      <c r="DS19" s="165"/>
      <c r="DT19" s="165"/>
      <c r="DU19" s="165"/>
      <c r="DV19" s="165"/>
      <c r="DW19" s="165"/>
      <c r="DX19" s="165"/>
      <c r="DY19" s="165">
        <v>47</v>
      </c>
      <c r="DZ19" s="165">
        <v>95</v>
      </c>
      <c r="EA19" s="165"/>
      <c r="EB19" s="165"/>
      <c r="EC19" s="165"/>
      <c r="ED19" s="165">
        <v>102</v>
      </c>
      <c r="EE19" s="165"/>
      <c r="EF19" s="165"/>
      <c r="EG19" s="165">
        <v>102</v>
      </c>
      <c r="EH19" s="165"/>
      <c r="EI19" s="165"/>
      <c r="EJ19" s="165"/>
      <c r="EK19" s="165"/>
      <c r="EL19" s="165"/>
      <c r="EM19" s="165"/>
      <c r="EN19" s="165"/>
      <c r="EO19" s="165">
        <v>54</v>
      </c>
      <c r="EP19" s="165">
        <v>108</v>
      </c>
      <c r="EQ19" s="165">
        <v>54</v>
      </c>
      <c r="ER19" s="165">
        <v>55</v>
      </c>
      <c r="ES19" s="165"/>
      <c r="ET19" s="165"/>
      <c r="EU19" s="165">
        <v>250</v>
      </c>
      <c r="EV19" s="165"/>
      <c r="EW19" s="165"/>
      <c r="EX19" s="165"/>
      <c r="EY19" s="165"/>
      <c r="EZ19" s="165"/>
      <c r="FA19" s="165"/>
      <c r="FB19" s="165"/>
      <c r="FC19" s="165"/>
      <c r="FD19" s="165"/>
      <c r="FE19" s="165"/>
      <c r="FF19" s="165"/>
      <c r="FG19" s="165"/>
      <c r="FH19" s="165"/>
      <c r="FI19" s="165"/>
      <c r="FJ19" s="165"/>
      <c r="FK19" s="165"/>
      <c r="FL19" s="165"/>
      <c r="FM19" s="165"/>
      <c r="FN19" s="165"/>
      <c r="FO19" s="165"/>
      <c r="FP19" s="165"/>
      <c r="FQ19" s="165"/>
      <c r="FR19" s="165"/>
      <c r="FS19" s="165"/>
      <c r="FT19" s="165"/>
      <c r="FU19" s="165"/>
      <c r="FV19" s="165"/>
      <c r="FW19" s="165"/>
      <c r="FX19" s="165"/>
      <c r="FY19" s="165"/>
      <c r="FZ19" s="165"/>
      <c r="GA19" s="165"/>
      <c r="GB19" s="165"/>
      <c r="GC19" s="165"/>
      <c r="GD19" s="165">
        <f>25*20</f>
        <v>500</v>
      </c>
      <c r="GE19" s="165"/>
      <c r="GF19" s="165"/>
      <c r="GG19" s="165"/>
      <c r="GH19" s="165"/>
      <c r="GI19" s="165">
        <v>2500</v>
      </c>
      <c r="GJ19" s="165">
        <f>140*25</f>
        <v>3500</v>
      </c>
      <c r="GK19" s="165"/>
      <c r="GL19" s="165">
        <f>12*25</f>
        <v>300</v>
      </c>
      <c r="GM19" s="165"/>
      <c r="GN19" s="165">
        <f>25*8</f>
        <v>200</v>
      </c>
      <c r="GO19" s="165"/>
      <c r="GP19" s="165">
        <f>20*25</f>
        <v>500</v>
      </c>
      <c r="GQ19" s="165"/>
      <c r="GR19" s="165"/>
      <c r="GS19" s="165"/>
      <c r="GT19" s="165">
        <f>120*25</f>
        <v>3000</v>
      </c>
      <c r="GU19" s="165"/>
      <c r="GV19" s="165"/>
      <c r="GW19" s="165">
        <f>12*25</f>
        <v>300</v>
      </c>
      <c r="GX19" s="165">
        <v>50</v>
      </c>
      <c r="GY19" s="165">
        <f>15*20</f>
        <v>300</v>
      </c>
      <c r="GZ19" s="165"/>
      <c r="HA19" s="165">
        <f>160*25</f>
        <v>4000</v>
      </c>
      <c r="HB19" s="165">
        <f>20*25</f>
        <v>500</v>
      </c>
      <c r="HC19" s="165"/>
      <c r="HD19" s="165"/>
      <c r="HE19" s="165"/>
      <c r="HF19" s="165"/>
      <c r="HG19" s="165"/>
      <c r="HH19" s="165"/>
      <c r="HI19" s="165"/>
      <c r="HJ19" s="165"/>
      <c r="HK19" s="165"/>
      <c r="HL19" s="165"/>
      <c r="HM19" s="165"/>
      <c r="HN19" s="165"/>
      <c r="HO19" s="165"/>
      <c r="HP19" s="165"/>
      <c r="HQ19" s="165"/>
      <c r="HR19" s="165"/>
      <c r="HS19" s="165"/>
      <c r="HT19" s="165"/>
      <c r="HU19" s="165">
        <v>500</v>
      </c>
      <c r="HV19" s="165">
        <v>500</v>
      </c>
      <c r="HW19" s="165">
        <v>500</v>
      </c>
      <c r="HX19" s="165">
        <v>500</v>
      </c>
      <c r="HY19" s="165"/>
      <c r="HZ19" s="165"/>
      <c r="IA19" s="165"/>
      <c r="IB19" s="165"/>
      <c r="IC19" s="165"/>
      <c r="ID19" s="165"/>
      <c r="IE19" s="165"/>
      <c r="IF19" s="165"/>
      <c r="IG19" s="165"/>
      <c r="IH19" s="165"/>
      <c r="II19" s="165"/>
      <c r="IJ19" s="165"/>
      <c r="IK19" s="165"/>
      <c r="IL19" s="165"/>
      <c r="IM19" s="165"/>
      <c r="IN19" s="165"/>
      <c r="IO19" s="165"/>
      <c r="IP19" s="165"/>
      <c r="IQ19" s="165"/>
      <c r="IR19" s="165"/>
      <c r="IS19" s="165"/>
      <c r="IT19" s="165"/>
      <c r="IU19" s="165"/>
      <c r="IV19" s="165"/>
    </row>
    <row r="20" spans="1:256" hidden="1" x14ac:dyDescent="0.25">
      <c r="A20" s="242">
        <v>11</v>
      </c>
      <c r="B20" s="165" t="s">
        <v>643</v>
      </c>
      <c r="C20" s="242" t="s">
        <v>675</v>
      </c>
      <c r="D20" s="165" t="s">
        <v>676</v>
      </c>
      <c r="E20" s="156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>
        <v>504</v>
      </c>
      <c r="CT20" s="165"/>
      <c r="CU20" s="165"/>
      <c r="CV20" s="165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  <c r="DG20" s="165"/>
      <c r="DH20" s="165"/>
      <c r="DI20" s="165"/>
      <c r="DJ20" s="165"/>
      <c r="DK20" s="165"/>
      <c r="DL20" s="165"/>
      <c r="DM20" s="165"/>
      <c r="DN20" s="165"/>
      <c r="DO20" s="165"/>
      <c r="DP20" s="165"/>
      <c r="DQ20" s="165"/>
      <c r="DR20" s="165"/>
      <c r="DS20" s="165"/>
      <c r="DT20" s="165"/>
      <c r="DU20" s="165"/>
      <c r="DV20" s="165"/>
      <c r="DW20" s="165"/>
      <c r="DX20" s="165"/>
      <c r="DY20" s="165"/>
      <c r="DZ20" s="165"/>
      <c r="EA20" s="165"/>
      <c r="EB20" s="165"/>
      <c r="EC20" s="165"/>
      <c r="ED20" s="165"/>
      <c r="EE20" s="165"/>
      <c r="EF20" s="165"/>
      <c r="EG20" s="165"/>
      <c r="EH20" s="165"/>
      <c r="EI20" s="165"/>
      <c r="EJ20" s="165"/>
      <c r="EK20" s="165"/>
      <c r="EL20" s="165"/>
      <c r="EM20" s="165"/>
      <c r="EN20" s="165"/>
      <c r="EO20" s="165"/>
      <c r="EP20" s="165"/>
      <c r="EQ20" s="165"/>
      <c r="ER20" s="165"/>
      <c r="ES20" s="165"/>
      <c r="ET20" s="165"/>
      <c r="EU20" s="165"/>
      <c r="EV20" s="165"/>
      <c r="EW20" s="165"/>
      <c r="EX20" s="165"/>
      <c r="EY20" s="165"/>
      <c r="EZ20" s="165"/>
      <c r="FA20" s="165"/>
      <c r="FB20" s="165">
        <v>50</v>
      </c>
      <c r="FC20" s="165">
        <v>500</v>
      </c>
      <c r="FD20" s="165"/>
      <c r="FE20" s="165"/>
      <c r="FF20" s="165"/>
      <c r="FG20" s="165"/>
      <c r="FH20" s="165"/>
      <c r="FI20" s="165"/>
      <c r="FJ20" s="165"/>
      <c r="FK20" s="165"/>
      <c r="FL20" s="165"/>
      <c r="FM20" s="165"/>
      <c r="FN20" s="165"/>
      <c r="FO20" s="165"/>
      <c r="FP20" s="165"/>
      <c r="FQ20" s="165"/>
      <c r="FR20" s="165"/>
      <c r="FS20" s="165"/>
      <c r="FT20" s="165"/>
      <c r="FU20" s="165"/>
      <c r="FV20" s="165"/>
      <c r="FW20" s="165"/>
      <c r="FX20" s="165"/>
      <c r="FY20" s="165"/>
      <c r="FZ20" s="165"/>
      <c r="GA20" s="165"/>
      <c r="GB20" s="165"/>
      <c r="GC20" s="165"/>
      <c r="GD20" s="165"/>
      <c r="GE20" s="165"/>
      <c r="GF20" s="165"/>
      <c r="GG20" s="165"/>
      <c r="GH20" s="165"/>
      <c r="GI20" s="165"/>
      <c r="GJ20" s="165"/>
      <c r="GK20" s="165"/>
      <c r="GL20" s="165"/>
      <c r="GM20" s="165"/>
      <c r="GN20" s="165"/>
      <c r="GO20" s="165"/>
      <c r="GP20" s="165"/>
      <c r="GQ20" s="165"/>
      <c r="GR20" s="165"/>
      <c r="GS20" s="165"/>
      <c r="GT20" s="165"/>
      <c r="GU20" s="165"/>
      <c r="GV20" s="165"/>
      <c r="GW20" s="165"/>
      <c r="GX20" s="165"/>
      <c r="GY20" s="165"/>
      <c r="GZ20" s="165"/>
      <c r="HA20" s="165"/>
      <c r="HB20" s="165"/>
      <c r="HC20" s="165"/>
      <c r="HD20" s="165"/>
      <c r="HE20" s="165"/>
      <c r="HF20" s="165"/>
      <c r="HG20" s="165"/>
      <c r="HH20" s="165"/>
      <c r="HI20" s="165"/>
      <c r="HJ20" s="165"/>
      <c r="HK20" s="165"/>
      <c r="HL20" s="165"/>
      <c r="HM20" s="165"/>
      <c r="HN20" s="165"/>
      <c r="HO20" s="165"/>
      <c r="HP20" s="165"/>
      <c r="HQ20" s="165"/>
      <c r="HR20" s="165"/>
      <c r="HS20" s="165"/>
      <c r="HT20" s="165"/>
      <c r="HU20" s="165"/>
      <c r="HV20" s="165"/>
      <c r="HW20" s="165"/>
      <c r="HX20" s="165"/>
      <c r="HY20" s="165"/>
      <c r="HZ20" s="165"/>
      <c r="IA20" s="165"/>
      <c r="IB20" s="165"/>
      <c r="IC20" s="165"/>
      <c r="ID20" s="165"/>
      <c r="IE20" s="165"/>
      <c r="IF20" s="165"/>
      <c r="IG20" s="165"/>
      <c r="IH20" s="165"/>
      <c r="II20" s="165"/>
      <c r="IJ20" s="165"/>
      <c r="IK20" s="165"/>
      <c r="IL20" s="165"/>
      <c r="IM20" s="165"/>
      <c r="IN20" s="165"/>
      <c r="IO20" s="165"/>
      <c r="IP20" s="165"/>
      <c r="IQ20" s="165"/>
      <c r="IR20" s="165"/>
      <c r="IS20" s="165"/>
      <c r="IT20" s="165"/>
      <c r="IU20" s="165"/>
      <c r="IV20" s="165"/>
    </row>
    <row r="21" spans="1:256" ht="15.75" hidden="1" customHeight="1" x14ac:dyDescent="0.25">
      <c r="A21" s="242">
        <v>12</v>
      </c>
      <c r="B21" s="165" t="s">
        <v>652</v>
      </c>
      <c r="C21" s="242" t="s">
        <v>680</v>
      </c>
      <c r="D21" s="255" t="s">
        <v>682</v>
      </c>
      <c r="E21" s="156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65"/>
      <c r="CJ21" s="165"/>
      <c r="CK21" s="165"/>
      <c r="CL21" s="165"/>
      <c r="CM21" s="165"/>
      <c r="CN21" s="165"/>
      <c r="CO21" s="165"/>
      <c r="CP21" s="165"/>
      <c r="CQ21" s="165"/>
      <c r="CR21" s="165"/>
      <c r="CS21" s="165"/>
      <c r="CT21" s="165"/>
      <c r="CU21" s="165"/>
      <c r="CV21" s="165"/>
      <c r="CW21" s="165"/>
      <c r="CX21" s="165"/>
      <c r="CY21" s="165"/>
      <c r="CZ21" s="165"/>
      <c r="DA21" s="165"/>
      <c r="DB21" s="165"/>
      <c r="DC21" s="165"/>
      <c r="DD21" s="165"/>
      <c r="DE21" s="165"/>
      <c r="DF21" s="165"/>
      <c r="DG21" s="165"/>
      <c r="DH21" s="165"/>
      <c r="DI21" s="165"/>
      <c r="DJ21" s="165">
        <v>48</v>
      </c>
      <c r="DK21" s="165"/>
      <c r="DL21" s="165"/>
      <c r="DM21" s="165"/>
      <c r="DN21" s="165"/>
      <c r="DO21" s="165">
        <v>200</v>
      </c>
      <c r="DP21" s="165"/>
      <c r="DQ21" s="165"/>
      <c r="DR21" s="165"/>
      <c r="DS21" s="165"/>
      <c r="DT21" s="165"/>
      <c r="DU21" s="165">
        <v>162</v>
      </c>
      <c r="DV21" s="165"/>
      <c r="DW21" s="165">
        <v>216</v>
      </c>
      <c r="DX21" s="165"/>
      <c r="DY21" s="165"/>
      <c r="DZ21" s="165"/>
      <c r="EA21" s="165"/>
      <c r="EB21" s="165"/>
      <c r="EC21" s="165"/>
      <c r="ED21" s="165"/>
      <c r="EE21" s="165"/>
      <c r="EF21" s="165"/>
      <c r="EG21" s="165"/>
      <c r="EH21" s="165"/>
      <c r="EI21" s="165"/>
      <c r="EJ21" s="165"/>
      <c r="EK21" s="165"/>
      <c r="EL21" s="165"/>
      <c r="EM21" s="165"/>
      <c r="EN21" s="165"/>
      <c r="EO21" s="165"/>
      <c r="EP21" s="165"/>
      <c r="EQ21" s="165"/>
      <c r="ER21" s="165"/>
      <c r="ES21" s="165"/>
      <c r="ET21" s="165"/>
      <c r="EU21" s="165"/>
      <c r="EV21" s="165"/>
      <c r="EW21" s="165"/>
      <c r="EX21" s="165"/>
      <c r="EY21" s="165"/>
      <c r="EZ21" s="165"/>
      <c r="FA21" s="165"/>
      <c r="FB21" s="165"/>
      <c r="FC21" s="165"/>
      <c r="FD21" s="165"/>
      <c r="FE21" s="165"/>
      <c r="FF21" s="165"/>
      <c r="FG21" s="165"/>
      <c r="FH21" s="165"/>
      <c r="FI21" s="165">
        <f>300+500</f>
        <v>800</v>
      </c>
      <c r="FJ21" s="165">
        <v>1000</v>
      </c>
      <c r="FK21" s="165">
        <v>1000</v>
      </c>
      <c r="FL21" s="165">
        <v>200</v>
      </c>
      <c r="FM21" s="165">
        <v>1000</v>
      </c>
      <c r="FN21" s="165"/>
      <c r="FO21" s="165">
        <v>500</v>
      </c>
      <c r="FP21" s="165">
        <v>300</v>
      </c>
      <c r="FQ21" s="165">
        <v>100</v>
      </c>
      <c r="FR21" s="165">
        <v>300</v>
      </c>
      <c r="FS21" s="165">
        <v>200</v>
      </c>
      <c r="FT21" s="165">
        <v>500</v>
      </c>
      <c r="FU21" s="165"/>
      <c r="FV21" s="165"/>
      <c r="FW21" s="165">
        <f>200+250</f>
        <v>450</v>
      </c>
      <c r="FX21" s="165"/>
      <c r="FY21" s="165">
        <v>200</v>
      </c>
      <c r="FZ21" s="165"/>
      <c r="GA21" s="165">
        <v>2000</v>
      </c>
      <c r="GB21" s="165">
        <v>200</v>
      </c>
      <c r="GC21" s="165">
        <f>300+500</f>
        <v>800</v>
      </c>
      <c r="GD21" s="165"/>
      <c r="GE21" s="165">
        <v>50</v>
      </c>
      <c r="GF21" s="165"/>
      <c r="GG21" s="165"/>
      <c r="GH21" s="165"/>
      <c r="GI21" s="165">
        <v>500</v>
      </c>
      <c r="GJ21" s="165"/>
      <c r="GK21" s="165"/>
      <c r="GL21" s="165">
        <v>150</v>
      </c>
      <c r="GM21" s="165"/>
      <c r="GN21" s="165">
        <v>150</v>
      </c>
      <c r="GO21" s="165"/>
      <c r="GP21" s="165"/>
      <c r="GQ21" s="165"/>
      <c r="GR21" s="165">
        <v>60</v>
      </c>
      <c r="GS21" s="165">
        <v>50</v>
      </c>
      <c r="GT21" s="165">
        <v>500</v>
      </c>
      <c r="GU21" s="165"/>
      <c r="GV21" s="165"/>
      <c r="GW21" s="165">
        <v>150</v>
      </c>
      <c r="GX21" s="165">
        <v>40</v>
      </c>
      <c r="GY21" s="165"/>
      <c r="GZ21" s="165"/>
      <c r="HA21" s="165"/>
      <c r="HB21" s="165">
        <v>500</v>
      </c>
      <c r="HC21" s="165"/>
      <c r="HD21" s="165"/>
      <c r="HE21" s="165">
        <v>1000</v>
      </c>
      <c r="HF21" s="165">
        <v>1500</v>
      </c>
      <c r="HG21" s="165">
        <v>1500</v>
      </c>
      <c r="HH21" s="165">
        <f>100+500</f>
        <v>600</v>
      </c>
      <c r="HI21" s="165">
        <v>100</v>
      </c>
      <c r="HJ21" s="165"/>
      <c r="HK21" s="165"/>
      <c r="HL21" s="165">
        <v>1000</v>
      </c>
      <c r="HM21" s="165">
        <v>300</v>
      </c>
      <c r="HN21" s="165">
        <v>1000</v>
      </c>
      <c r="HO21" s="165">
        <v>3000</v>
      </c>
      <c r="HP21" s="165">
        <v>1000</v>
      </c>
      <c r="HQ21" s="165"/>
      <c r="HR21" s="165">
        <v>200</v>
      </c>
      <c r="HS21" s="165">
        <v>200</v>
      </c>
      <c r="HT21" s="165">
        <v>1000</v>
      </c>
      <c r="HU21" s="165">
        <v>1400</v>
      </c>
      <c r="HV21" s="165">
        <v>1250</v>
      </c>
      <c r="HW21" s="165">
        <v>1400</v>
      </c>
      <c r="HX21" s="165">
        <v>1400</v>
      </c>
      <c r="HY21" s="165">
        <v>400</v>
      </c>
      <c r="HZ21" s="165">
        <v>400</v>
      </c>
      <c r="IA21" s="165"/>
      <c r="IB21" s="165">
        <v>200</v>
      </c>
      <c r="IC21" s="165"/>
      <c r="ID21" s="165"/>
      <c r="IE21" s="165"/>
      <c r="IF21" s="165"/>
      <c r="IG21" s="165"/>
      <c r="IH21" s="165"/>
      <c r="II21" s="165"/>
      <c r="IJ21" s="165"/>
      <c r="IK21" s="165"/>
      <c r="IL21" s="165"/>
      <c r="IM21" s="165"/>
      <c r="IN21" s="165"/>
      <c r="IO21" s="165"/>
      <c r="IP21" s="165"/>
      <c r="IQ21" s="165"/>
      <c r="IR21" s="165"/>
      <c r="IS21" s="165"/>
      <c r="IT21" s="165"/>
      <c r="IU21" s="165"/>
      <c r="IV21" s="165"/>
    </row>
    <row r="22" spans="1:256" ht="15.75" hidden="1" customHeight="1" x14ac:dyDescent="0.25">
      <c r="A22" s="242">
        <v>13</v>
      </c>
      <c r="B22" s="165" t="s">
        <v>647</v>
      </c>
      <c r="C22" s="242" t="s">
        <v>689</v>
      </c>
      <c r="D22" s="255" t="s">
        <v>690</v>
      </c>
      <c r="E22" s="156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/>
      <c r="CC22" s="165"/>
      <c r="CD22" s="165"/>
      <c r="CE22" s="165"/>
      <c r="CF22" s="165"/>
      <c r="CG22" s="165"/>
      <c r="CH22" s="165"/>
      <c r="CI22" s="165"/>
      <c r="CJ22" s="165"/>
      <c r="CK22" s="165"/>
      <c r="CL22" s="165"/>
      <c r="CM22" s="165"/>
      <c r="CN22" s="165"/>
      <c r="CO22" s="165"/>
      <c r="CP22" s="165"/>
      <c r="CQ22" s="165"/>
      <c r="CR22" s="165"/>
      <c r="CS22" s="165"/>
      <c r="CT22" s="165"/>
      <c r="CU22" s="165"/>
      <c r="CV22" s="165"/>
      <c r="CW22" s="165"/>
      <c r="CX22" s="165"/>
      <c r="CY22" s="165"/>
      <c r="CZ22" s="165"/>
      <c r="DA22" s="165"/>
      <c r="DB22" s="165"/>
      <c r="DC22" s="165"/>
      <c r="DD22" s="165"/>
      <c r="DE22" s="165"/>
      <c r="DF22" s="165"/>
      <c r="DG22" s="165"/>
      <c r="DH22" s="165"/>
      <c r="DI22" s="165"/>
      <c r="DJ22" s="165"/>
      <c r="DK22" s="165"/>
      <c r="DL22" s="165"/>
      <c r="DM22" s="165"/>
      <c r="DN22" s="165"/>
      <c r="DO22" s="165"/>
      <c r="DP22" s="165"/>
      <c r="DQ22" s="165"/>
      <c r="DR22" s="165"/>
      <c r="DS22" s="165"/>
      <c r="DT22" s="165"/>
      <c r="DU22" s="165"/>
      <c r="DV22" s="165"/>
      <c r="DW22" s="165"/>
      <c r="DX22" s="165"/>
      <c r="DY22" s="165"/>
      <c r="DZ22" s="165"/>
      <c r="EA22" s="165"/>
      <c r="EB22" s="165"/>
      <c r="EC22" s="165"/>
      <c r="ED22" s="165"/>
      <c r="EE22" s="165"/>
      <c r="EF22" s="165"/>
      <c r="EG22" s="165"/>
      <c r="EH22" s="165"/>
      <c r="EI22" s="165"/>
      <c r="EJ22" s="165"/>
      <c r="EK22" s="165"/>
      <c r="EL22" s="165"/>
      <c r="EM22" s="165"/>
      <c r="EN22" s="165"/>
      <c r="EO22" s="165"/>
      <c r="EP22" s="165"/>
      <c r="EQ22" s="165"/>
      <c r="ER22" s="165"/>
      <c r="ES22" s="165"/>
      <c r="ET22" s="165"/>
      <c r="EU22" s="165"/>
      <c r="EV22" s="165"/>
      <c r="EW22" s="165"/>
      <c r="EX22" s="165"/>
      <c r="EY22" s="165"/>
      <c r="EZ22" s="165"/>
      <c r="FA22" s="165"/>
      <c r="FB22" s="165"/>
      <c r="FC22" s="165"/>
      <c r="FD22" s="165"/>
      <c r="FE22" s="165"/>
      <c r="FF22" s="165"/>
      <c r="FG22" s="165"/>
      <c r="FH22" s="165"/>
      <c r="FI22" s="165"/>
      <c r="FJ22" s="165"/>
      <c r="FK22" s="165"/>
      <c r="FL22" s="165"/>
      <c r="FM22" s="165"/>
      <c r="FN22" s="165"/>
      <c r="FO22" s="165"/>
      <c r="FP22" s="165"/>
      <c r="FQ22" s="165"/>
      <c r="FR22" s="165"/>
      <c r="FS22" s="165"/>
      <c r="FT22" s="165"/>
      <c r="FU22" s="165"/>
      <c r="FV22" s="165"/>
      <c r="FW22" s="165"/>
      <c r="FX22" s="165"/>
      <c r="FY22" s="165"/>
      <c r="FZ22" s="165"/>
      <c r="GA22" s="165"/>
      <c r="GB22" s="165"/>
      <c r="GC22" s="165"/>
      <c r="GD22" s="165"/>
      <c r="GE22" s="165"/>
      <c r="GF22" s="165"/>
      <c r="GG22" s="165"/>
      <c r="GH22" s="165"/>
      <c r="GI22" s="165"/>
      <c r="GJ22" s="165"/>
      <c r="GK22" s="165"/>
      <c r="GL22" s="165"/>
      <c r="GM22" s="165"/>
      <c r="GN22" s="165"/>
      <c r="GO22" s="165"/>
      <c r="GP22" s="165"/>
      <c r="GQ22" s="165"/>
      <c r="GR22" s="165"/>
      <c r="GS22" s="165"/>
      <c r="GT22" s="165"/>
      <c r="GU22" s="165"/>
      <c r="GV22" s="165"/>
      <c r="GW22" s="165"/>
      <c r="GX22" s="165"/>
      <c r="GY22" s="165"/>
      <c r="GZ22" s="165"/>
      <c r="HA22" s="165"/>
      <c r="HB22" s="165"/>
      <c r="HC22" s="165"/>
      <c r="HD22" s="165"/>
      <c r="HE22" s="165"/>
      <c r="HF22" s="165"/>
      <c r="HG22" s="165"/>
      <c r="HH22" s="165"/>
      <c r="HI22" s="165"/>
      <c r="HJ22" s="165"/>
      <c r="HK22" s="165"/>
      <c r="HL22" s="165"/>
      <c r="HM22" s="165"/>
      <c r="HN22" s="165"/>
      <c r="HO22" s="165"/>
      <c r="HP22" s="165"/>
      <c r="HQ22" s="165"/>
      <c r="HR22" s="165"/>
      <c r="HS22" s="165"/>
      <c r="HT22" s="165"/>
      <c r="HU22" s="165"/>
      <c r="HV22" s="165"/>
      <c r="HW22" s="165"/>
      <c r="HX22" s="165"/>
      <c r="HY22" s="165"/>
      <c r="HZ22" s="165"/>
      <c r="IA22" s="165"/>
      <c r="IB22" s="165"/>
      <c r="IC22" s="165"/>
      <c r="ID22" s="165"/>
      <c r="IE22" s="165"/>
      <c r="IF22" s="165"/>
      <c r="IG22" s="165"/>
      <c r="IH22" s="165"/>
      <c r="II22" s="165"/>
      <c r="IJ22" s="165"/>
      <c r="IK22" s="165"/>
      <c r="IL22" s="165"/>
      <c r="IM22" s="165"/>
      <c r="IN22" s="165"/>
      <c r="IO22" s="165"/>
      <c r="IP22" s="165"/>
      <c r="IQ22" s="165"/>
      <c r="IR22" s="165"/>
      <c r="IS22" s="165"/>
      <c r="IT22" s="165"/>
      <c r="IU22" s="165"/>
      <c r="IV22" s="165"/>
    </row>
    <row r="23" spans="1:256" ht="15.75" hidden="1" customHeight="1" x14ac:dyDescent="0.25">
      <c r="A23" s="262">
        <v>14</v>
      </c>
      <c r="B23" s="186" t="s">
        <v>652</v>
      </c>
      <c r="C23" s="262" t="s">
        <v>692</v>
      </c>
      <c r="D23" s="255" t="s">
        <v>693</v>
      </c>
      <c r="E23" s="188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>
        <v>25</v>
      </c>
      <c r="AC23" s="186"/>
      <c r="AD23" s="186"/>
      <c r="AE23" s="186"/>
      <c r="AF23" s="186"/>
      <c r="AG23" s="186"/>
      <c r="AH23" s="186"/>
      <c r="AI23" s="186">
        <v>25</v>
      </c>
      <c r="AJ23" s="186">
        <v>400</v>
      </c>
      <c r="AK23" s="186"/>
      <c r="AL23" s="186"/>
      <c r="AM23" s="186"/>
      <c r="AN23" s="186">
        <v>315</v>
      </c>
      <c r="AO23" s="186"/>
      <c r="AP23" s="186"/>
      <c r="AQ23" s="186"/>
      <c r="AR23" s="186"/>
      <c r="AS23" s="186"/>
      <c r="AT23" s="186"/>
      <c r="AU23" s="186"/>
      <c r="AV23" s="186">
        <v>180</v>
      </c>
      <c r="AW23" s="186">
        <v>25</v>
      </c>
      <c r="AX23" s="186"/>
      <c r="AY23" s="186"/>
      <c r="AZ23" s="186">
        <v>463</v>
      </c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>
        <v>518</v>
      </c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>
        <v>80</v>
      </c>
      <c r="EC23" s="186"/>
      <c r="ED23" s="186">
        <v>202</v>
      </c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6"/>
      <c r="HS23" s="186"/>
      <c r="HT23" s="186"/>
      <c r="HU23" s="186"/>
      <c r="HV23" s="186"/>
      <c r="HW23" s="186"/>
      <c r="HX23" s="186"/>
      <c r="HY23" s="186"/>
      <c r="HZ23" s="186"/>
      <c r="IA23" s="186"/>
      <c r="IB23" s="186"/>
      <c r="IC23" s="186"/>
      <c r="ID23" s="186"/>
      <c r="IE23" s="186"/>
      <c r="IF23" s="186"/>
      <c r="IG23" s="186"/>
      <c r="IH23" s="186"/>
      <c r="II23" s="186"/>
      <c r="IJ23" s="186"/>
      <c r="IK23" s="186"/>
      <c r="IL23" s="186"/>
      <c r="IM23" s="186"/>
      <c r="IN23" s="186"/>
      <c r="IO23" s="186"/>
      <c r="IP23" s="186"/>
      <c r="IQ23" s="186"/>
      <c r="IR23" s="186"/>
      <c r="IS23" s="186"/>
      <c r="IT23" s="186"/>
      <c r="IU23" s="186"/>
      <c r="IV23" s="186"/>
    </row>
    <row r="24" spans="1:256" ht="15.75" hidden="1" customHeight="1" x14ac:dyDescent="0.25">
      <c r="A24" s="262">
        <v>15</v>
      </c>
      <c r="B24" s="186" t="s">
        <v>633</v>
      </c>
      <c r="C24" s="262" t="s">
        <v>695</v>
      </c>
      <c r="D24" s="255" t="s">
        <v>696</v>
      </c>
      <c r="E24" s="188"/>
      <c r="F24" s="186"/>
      <c r="G24" s="186">
        <v>20</v>
      </c>
      <c r="H24" s="186"/>
      <c r="I24" s="186"/>
      <c r="J24" s="186"/>
      <c r="K24" s="186"/>
      <c r="L24" s="186"/>
      <c r="M24" s="186">
        <v>50</v>
      </c>
      <c r="N24" s="186"/>
      <c r="O24" s="186">
        <v>75</v>
      </c>
      <c r="P24" s="186"/>
      <c r="Q24" s="186"/>
      <c r="R24" s="186"/>
      <c r="S24" s="186">
        <v>150</v>
      </c>
      <c r="T24" s="186"/>
      <c r="U24" s="186"/>
      <c r="V24" s="186"/>
      <c r="W24" s="186"/>
      <c r="X24" s="186"/>
      <c r="Y24" s="186"/>
      <c r="Z24" s="186"/>
      <c r="AA24" s="186">
        <v>150</v>
      </c>
      <c r="AB24" s="186"/>
      <c r="AC24" s="186">
        <v>50</v>
      </c>
      <c r="AD24" s="186"/>
      <c r="AE24" s="186"/>
      <c r="AF24" s="186"/>
      <c r="AG24" s="186">
        <v>775</v>
      </c>
      <c r="AH24" s="186"/>
      <c r="AI24" s="186"/>
      <c r="AJ24" s="186">
        <v>90</v>
      </c>
      <c r="AK24" s="186">
        <v>50</v>
      </c>
      <c r="AL24" s="186"/>
      <c r="AM24" s="186"/>
      <c r="AN24" s="186"/>
      <c r="AO24" s="186"/>
      <c r="AP24" s="186"/>
      <c r="AQ24" s="186"/>
      <c r="AR24" s="186"/>
      <c r="AS24" s="186"/>
      <c r="AT24" s="186"/>
      <c r="AU24" s="186">
        <v>50</v>
      </c>
      <c r="AV24" s="186">
        <v>25</v>
      </c>
      <c r="AW24" s="186">
        <v>125</v>
      </c>
      <c r="AX24" s="186"/>
      <c r="AY24" s="186">
        <v>600</v>
      </c>
      <c r="AZ24" s="186"/>
      <c r="BA24" s="186"/>
      <c r="BB24" s="186">
        <v>110</v>
      </c>
      <c r="BC24" s="186"/>
      <c r="BD24" s="186"/>
      <c r="BE24" s="186"/>
      <c r="BF24" s="186"/>
      <c r="BG24" s="186"/>
      <c r="BH24" s="186">
        <v>300</v>
      </c>
      <c r="BI24" s="186"/>
      <c r="BJ24" s="186"/>
      <c r="BK24" s="186"/>
      <c r="BL24" s="186">
        <v>200</v>
      </c>
      <c r="BM24" s="186"/>
      <c r="BN24" s="186"/>
      <c r="BO24" s="186"/>
      <c r="BP24" s="186">
        <v>35</v>
      </c>
      <c r="BQ24" s="186"/>
      <c r="BR24" s="186">
        <v>200</v>
      </c>
      <c r="BS24" s="186"/>
      <c r="BT24" s="186"/>
      <c r="BU24" s="186"/>
      <c r="BV24" s="186"/>
      <c r="BW24" s="186"/>
      <c r="BX24" s="186">
        <v>270</v>
      </c>
      <c r="BY24" s="186">
        <v>190</v>
      </c>
      <c r="BZ24" s="186"/>
      <c r="CA24" s="186">
        <v>160</v>
      </c>
      <c r="CB24" s="186"/>
      <c r="CC24" s="186">
        <v>50</v>
      </c>
      <c r="CD24" s="186"/>
      <c r="CE24" s="186"/>
      <c r="CF24" s="186">
        <v>600</v>
      </c>
      <c r="CG24" s="186">
        <v>700</v>
      </c>
      <c r="CH24" s="186"/>
      <c r="CI24" s="186"/>
      <c r="CJ24" s="186"/>
      <c r="CK24" s="186">
        <v>200</v>
      </c>
      <c r="CL24" s="186"/>
      <c r="CM24" s="186">
        <v>200</v>
      </c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>
        <v>100</v>
      </c>
      <c r="GE24" s="186"/>
      <c r="GF24" s="186">
        <v>240</v>
      </c>
      <c r="GG24" s="186"/>
      <c r="GH24" s="186"/>
      <c r="GI24" s="186">
        <v>1500</v>
      </c>
      <c r="GJ24" s="186">
        <v>1500</v>
      </c>
      <c r="GK24" s="186"/>
      <c r="GL24" s="186"/>
      <c r="GM24" s="186"/>
      <c r="GN24" s="186"/>
      <c r="GO24" s="186"/>
      <c r="GP24" s="186">
        <v>500</v>
      </c>
      <c r="GQ24" s="186"/>
      <c r="GR24" s="186"/>
      <c r="GS24" s="186"/>
      <c r="GT24" s="186">
        <v>2800</v>
      </c>
      <c r="GU24" s="186"/>
      <c r="GV24" s="186"/>
      <c r="GW24" s="186"/>
      <c r="GX24" s="186"/>
      <c r="GY24" s="186">
        <v>260</v>
      </c>
      <c r="GZ24" s="186"/>
      <c r="HA24" s="186">
        <v>2500</v>
      </c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6"/>
      <c r="HS24" s="186"/>
      <c r="HT24" s="186"/>
      <c r="HU24" s="186"/>
      <c r="HV24" s="186"/>
      <c r="HW24" s="186"/>
      <c r="HX24" s="186"/>
      <c r="HY24" s="186"/>
      <c r="HZ24" s="186"/>
      <c r="IA24" s="186"/>
      <c r="IB24" s="186"/>
      <c r="IC24" s="186"/>
      <c r="ID24" s="186"/>
      <c r="IE24" s="186"/>
      <c r="IF24" s="186"/>
      <c r="IG24" s="186"/>
      <c r="IH24" s="186"/>
      <c r="II24" s="186"/>
      <c r="IJ24" s="186"/>
      <c r="IK24" s="186"/>
      <c r="IL24" s="186"/>
      <c r="IM24" s="186"/>
      <c r="IN24" s="186"/>
      <c r="IO24" s="186"/>
      <c r="IP24" s="186"/>
      <c r="IQ24" s="186"/>
      <c r="IR24" s="186"/>
      <c r="IS24" s="186"/>
      <c r="IT24" s="186"/>
      <c r="IU24" s="186"/>
      <c r="IV24" s="186"/>
    </row>
    <row r="25" spans="1:256" ht="15.75" hidden="1" customHeight="1" x14ac:dyDescent="0.25">
      <c r="A25" s="262">
        <v>16</v>
      </c>
      <c r="B25" s="186" t="s">
        <v>633</v>
      </c>
      <c r="C25" s="262" t="s">
        <v>698</v>
      </c>
      <c r="D25" s="255" t="s">
        <v>699</v>
      </c>
      <c r="E25" s="188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>
        <v>225</v>
      </c>
      <c r="AH25" s="186">
        <v>795</v>
      </c>
      <c r="AI25" s="186"/>
      <c r="AJ25" s="186">
        <v>10</v>
      </c>
      <c r="AK25" s="186">
        <v>50</v>
      </c>
      <c r="AL25" s="186"/>
      <c r="AM25" s="186"/>
      <c r="AN25" s="186">
        <v>100</v>
      </c>
      <c r="AO25" s="186"/>
      <c r="AP25" s="186"/>
      <c r="AQ25" s="186">
        <v>25</v>
      </c>
      <c r="AR25" s="186"/>
      <c r="AS25" s="186"/>
      <c r="AT25" s="186"/>
      <c r="AU25" s="186"/>
      <c r="AV25" s="186"/>
      <c r="AW25" s="186"/>
      <c r="AX25" s="186"/>
      <c r="AY25" s="186">
        <v>150</v>
      </c>
      <c r="AZ25" s="186"/>
      <c r="BA25" s="186"/>
      <c r="BB25" s="186"/>
      <c r="BC25" s="186">
        <v>30</v>
      </c>
      <c r="BD25" s="186"/>
      <c r="BE25" s="186"/>
      <c r="BF25" s="186"/>
      <c r="BG25" s="186"/>
      <c r="BH25" s="186">
        <v>100</v>
      </c>
      <c r="BI25" s="186"/>
      <c r="BJ25" s="186"/>
      <c r="BK25" s="186">
        <v>25</v>
      </c>
      <c r="BL25" s="186">
        <v>480</v>
      </c>
      <c r="BM25" s="186"/>
      <c r="BN25" s="186"/>
      <c r="BO25" s="186"/>
      <c r="BP25" s="186"/>
      <c r="BQ25" s="186"/>
      <c r="BR25" s="186">
        <v>160</v>
      </c>
      <c r="BS25" s="186"/>
      <c r="BT25" s="186"/>
      <c r="BU25" s="186">
        <v>50</v>
      </c>
      <c r="BV25" s="186"/>
      <c r="BW25" s="186"/>
      <c r="BX25" s="186">
        <v>30</v>
      </c>
      <c r="BY25" s="186"/>
      <c r="BZ25" s="186"/>
      <c r="CA25" s="186"/>
      <c r="CB25" s="186"/>
      <c r="CC25" s="186"/>
      <c r="CD25" s="186"/>
      <c r="CE25" s="186">
        <v>90</v>
      </c>
      <c r="CF25" s="186">
        <v>190</v>
      </c>
      <c r="CG25" s="186">
        <v>780</v>
      </c>
      <c r="CH25" s="186">
        <v>70</v>
      </c>
      <c r="CI25" s="186"/>
      <c r="CJ25" s="186"/>
      <c r="CK25" s="186">
        <v>90</v>
      </c>
      <c r="CL25" s="186"/>
      <c r="CM25" s="186">
        <v>70</v>
      </c>
      <c r="CN25" s="186">
        <v>30</v>
      </c>
      <c r="CO25" s="186">
        <v>50</v>
      </c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>
        <v>1200</v>
      </c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6"/>
      <c r="HS25" s="186"/>
      <c r="HT25" s="186"/>
      <c r="HU25" s="186"/>
      <c r="HV25" s="186"/>
      <c r="HW25" s="186"/>
      <c r="HX25" s="186"/>
      <c r="HY25" s="186"/>
      <c r="HZ25" s="186"/>
      <c r="IA25" s="186"/>
      <c r="IB25" s="186"/>
      <c r="IC25" s="186"/>
      <c r="ID25" s="186"/>
      <c r="IE25" s="186"/>
      <c r="IF25" s="186"/>
      <c r="IG25" s="186"/>
      <c r="IH25" s="186"/>
      <c r="II25" s="186"/>
      <c r="IJ25" s="186"/>
      <c r="IK25" s="186"/>
      <c r="IL25" s="186"/>
      <c r="IM25" s="186"/>
      <c r="IN25" s="186"/>
      <c r="IO25" s="186"/>
      <c r="IP25" s="186"/>
      <c r="IQ25" s="186"/>
      <c r="IR25" s="186"/>
      <c r="IS25" s="186"/>
      <c r="IT25" s="186"/>
      <c r="IU25" s="186"/>
      <c r="IV25" s="186"/>
    </row>
    <row r="26" spans="1:256" ht="15.75" hidden="1" customHeight="1" x14ac:dyDescent="0.25">
      <c r="A26" s="262">
        <v>17</v>
      </c>
      <c r="B26" s="186" t="s">
        <v>643</v>
      </c>
      <c r="C26" s="262" t="s">
        <v>706</v>
      </c>
      <c r="D26" s="255" t="s">
        <v>707</v>
      </c>
      <c r="E26" s="188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6"/>
      <c r="HS26" s="186"/>
      <c r="HT26" s="186"/>
      <c r="HU26" s="186"/>
      <c r="HV26" s="186"/>
      <c r="HW26" s="186"/>
      <c r="HX26" s="186"/>
      <c r="HY26" s="186"/>
      <c r="HZ26" s="186"/>
      <c r="IA26" s="186"/>
      <c r="IB26" s="186"/>
      <c r="IC26" s="186"/>
      <c r="ID26" s="186"/>
      <c r="IE26" s="186"/>
      <c r="IF26" s="186"/>
      <c r="IG26" s="186"/>
      <c r="IH26" s="186"/>
      <c r="II26" s="186"/>
      <c r="IJ26" s="186"/>
      <c r="IK26" s="186"/>
      <c r="IL26" s="186"/>
      <c r="IM26" s="186"/>
      <c r="IN26" s="186"/>
      <c r="IO26" s="186"/>
      <c r="IP26" s="186"/>
      <c r="IQ26" s="186"/>
      <c r="IR26" s="186"/>
      <c r="IS26" s="186"/>
      <c r="IT26" s="186"/>
      <c r="IU26" s="186"/>
      <c r="IV26" s="186"/>
    </row>
    <row r="27" spans="1:256" ht="15.75" hidden="1" customHeight="1" x14ac:dyDescent="0.25">
      <c r="A27" s="262">
        <v>18</v>
      </c>
      <c r="B27" s="186" t="s">
        <v>633</v>
      </c>
      <c r="C27" s="262" t="s">
        <v>712</v>
      </c>
      <c r="D27" s="255" t="s">
        <v>713</v>
      </c>
      <c r="E27" s="188"/>
      <c r="F27" s="186"/>
      <c r="G27" s="186">
        <v>30</v>
      </c>
      <c r="H27" s="186"/>
      <c r="I27" s="186">
        <v>150</v>
      </c>
      <c r="J27" s="186"/>
      <c r="K27" s="186">
        <v>50</v>
      </c>
      <c r="L27" s="186"/>
      <c r="M27" s="186"/>
      <c r="N27" s="186"/>
      <c r="O27" s="186"/>
      <c r="P27" s="186"/>
      <c r="Q27" s="186">
        <v>50</v>
      </c>
      <c r="R27" s="186"/>
      <c r="S27" s="186"/>
      <c r="T27" s="186">
        <v>150</v>
      </c>
      <c r="U27" s="186"/>
      <c r="V27" s="186"/>
      <c r="W27" s="186">
        <v>75</v>
      </c>
      <c r="X27" s="186"/>
      <c r="Y27" s="186">
        <v>25</v>
      </c>
      <c r="Z27" s="186"/>
      <c r="AA27" s="186"/>
      <c r="AB27" s="186"/>
      <c r="AC27" s="186"/>
      <c r="AD27" s="186"/>
      <c r="AE27" s="186"/>
      <c r="AF27" s="186"/>
      <c r="AG27" s="186"/>
      <c r="AH27" s="186">
        <v>205</v>
      </c>
      <c r="AI27" s="186">
        <v>100</v>
      </c>
      <c r="AJ27" s="186"/>
      <c r="AK27" s="186"/>
      <c r="AL27" s="186"/>
      <c r="AM27" s="186"/>
      <c r="AN27" s="186">
        <v>135</v>
      </c>
      <c r="AO27" s="186">
        <v>25</v>
      </c>
      <c r="AP27" s="186"/>
      <c r="AQ27" s="186"/>
      <c r="AR27" s="186"/>
      <c r="AS27" s="186"/>
      <c r="AT27" s="186"/>
      <c r="AU27" s="186"/>
      <c r="AV27" s="186"/>
      <c r="AW27" s="186"/>
      <c r="AX27" s="186">
        <v>75</v>
      </c>
      <c r="AY27" s="186">
        <v>50</v>
      </c>
      <c r="AZ27" s="186"/>
      <c r="BA27" s="186">
        <v>185</v>
      </c>
      <c r="BB27" s="186">
        <v>65</v>
      </c>
      <c r="BC27" s="186"/>
      <c r="BD27" s="186"/>
      <c r="BE27" s="186">
        <v>50</v>
      </c>
      <c r="BF27" s="186"/>
      <c r="BG27" s="186"/>
      <c r="BH27" s="186"/>
      <c r="BI27" s="186"/>
      <c r="BJ27" s="186"/>
      <c r="BK27" s="186"/>
      <c r="BL27" s="186"/>
      <c r="BM27" s="186"/>
      <c r="BN27" s="186">
        <v>50</v>
      </c>
      <c r="BO27" s="186"/>
      <c r="BP27" s="186">
        <v>15</v>
      </c>
      <c r="BQ27" s="186"/>
      <c r="BR27" s="186">
        <v>140</v>
      </c>
      <c r="BS27" s="186"/>
      <c r="BT27" s="186"/>
      <c r="BU27" s="186"/>
      <c r="BV27" s="186"/>
      <c r="BW27" s="186"/>
      <c r="BX27" s="186"/>
      <c r="BY27" s="186">
        <v>10</v>
      </c>
      <c r="BZ27" s="186">
        <v>100</v>
      </c>
      <c r="CA27" s="186"/>
      <c r="CB27" s="186">
        <v>100</v>
      </c>
      <c r="CC27" s="186"/>
      <c r="CD27" s="186">
        <v>100</v>
      </c>
      <c r="CE27" s="186">
        <v>10</v>
      </c>
      <c r="CF27" s="186">
        <v>10</v>
      </c>
      <c r="CG27" s="186">
        <v>20</v>
      </c>
      <c r="CH27" s="186">
        <v>30</v>
      </c>
      <c r="CI27" s="186">
        <v>1600</v>
      </c>
      <c r="CJ27" s="186">
        <v>50</v>
      </c>
      <c r="CK27" s="186">
        <v>10</v>
      </c>
      <c r="CL27" s="186">
        <v>50</v>
      </c>
      <c r="CM27" s="186">
        <v>30</v>
      </c>
      <c r="CN27" s="186">
        <v>20</v>
      </c>
      <c r="CO27" s="186"/>
      <c r="CP27" s="186"/>
      <c r="CQ27" s="186">
        <v>50</v>
      </c>
      <c r="CR27" s="186">
        <v>75</v>
      </c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6"/>
      <c r="HS27" s="186"/>
      <c r="HT27" s="186"/>
      <c r="HU27" s="186"/>
      <c r="HV27" s="186"/>
      <c r="HW27" s="186"/>
      <c r="HX27" s="186"/>
      <c r="HY27" s="186"/>
      <c r="HZ27" s="186"/>
      <c r="IA27" s="186"/>
      <c r="IB27" s="186"/>
      <c r="IC27" s="186"/>
      <c r="ID27" s="186"/>
      <c r="IE27" s="186"/>
      <c r="IF27" s="186"/>
      <c r="IG27" s="186"/>
      <c r="IH27" s="186"/>
      <c r="II27" s="186"/>
      <c r="IJ27" s="186"/>
      <c r="IK27" s="186"/>
      <c r="IL27" s="186"/>
      <c r="IM27" s="186"/>
      <c r="IN27" s="186"/>
      <c r="IO27" s="186"/>
      <c r="IP27" s="186"/>
      <c r="IQ27" s="186"/>
      <c r="IR27" s="186"/>
      <c r="IS27" s="186"/>
      <c r="IT27" s="186"/>
      <c r="IU27" s="186"/>
      <c r="IV27" s="186"/>
    </row>
    <row r="28" spans="1:256" ht="15.75" hidden="1" customHeight="1" x14ac:dyDescent="0.25">
      <c r="A28" s="262">
        <v>19</v>
      </c>
      <c r="B28" s="186" t="s">
        <v>652</v>
      </c>
      <c r="C28" s="262" t="s">
        <v>715</v>
      </c>
      <c r="D28" s="255" t="s">
        <v>716</v>
      </c>
      <c r="E28" s="188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6"/>
      <c r="HS28" s="186"/>
      <c r="HT28" s="186"/>
      <c r="HU28" s="186"/>
      <c r="HV28" s="186"/>
      <c r="HW28" s="186"/>
      <c r="HX28" s="186"/>
      <c r="HY28" s="186"/>
      <c r="HZ28" s="186"/>
      <c r="IA28" s="186"/>
      <c r="IB28" s="186"/>
      <c r="IC28" s="186"/>
      <c r="ID28" s="186"/>
      <c r="IE28" s="186"/>
      <c r="IF28" s="186"/>
      <c r="IG28" s="186"/>
      <c r="IH28" s="186"/>
      <c r="II28" s="186"/>
      <c r="IJ28" s="186"/>
      <c r="IK28" s="186"/>
      <c r="IL28" s="186"/>
      <c r="IM28" s="186"/>
      <c r="IN28" s="186"/>
      <c r="IO28" s="186"/>
      <c r="IP28" s="186"/>
      <c r="IQ28" s="186"/>
      <c r="IR28" s="186"/>
      <c r="IS28" s="186"/>
      <c r="IT28" s="186"/>
      <c r="IU28" s="186"/>
      <c r="IV28" s="186"/>
    </row>
    <row r="29" spans="1:256" ht="15.75" hidden="1" customHeight="1" x14ac:dyDescent="0.25">
      <c r="A29" s="262">
        <v>20</v>
      </c>
      <c r="B29" s="186" t="s">
        <v>652</v>
      </c>
      <c r="C29" s="262" t="s">
        <v>718</v>
      </c>
      <c r="D29" s="255" t="s">
        <v>719</v>
      </c>
      <c r="E29" s="188"/>
      <c r="F29" s="186">
        <v>50</v>
      </c>
      <c r="G29" s="186">
        <v>0</v>
      </c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>
        <v>100</v>
      </c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>
        <v>20</v>
      </c>
      <c r="BD29" s="186"/>
      <c r="BE29" s="186">
        <v>50</v>
      </c>
      <c r="BF29" s="186">
        <v>200</v>
      </c>
      <c r="BG29" s="186"/>
      <c r="BH29" s="186"/>
      <c r="BI29" s="186"/>
      <c r="BJ29" s="186"/>
      <c r="BK29" s="186"/>
      <c r="BL29" s="186">
        <v>120</v>
      </c>
      <c r="BM29" s="186"/>
      <c r="BN29" s="186"/>
      <c r="BO29" s="186"/>
      <c r="BP29" s="186"/>
      <c r="BQ29" s="186"/>
      <c r="BR29" s="186"/>
      <c r="BS29" s="186">
        <v>100</v>
      </c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>
        <v>12</v>
      </c>
      <c r="CZ29" s="186"/>
      <c r="DA29" s="186">
        <v>54</v>
      </c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>
        <v>150</v>
      </c>
      <c r="DO29" s="186"/>
      <c r="DP29" s="186">
        <v>54</v>
      </c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>
        <v>120</v>
      </c>
      <c r="EB29" s="186"/>
      <c r="EC29" s="186">
        <v>30</v>
      </c>
      <c r="ED29" s="186"/>
      <c r="EE29" s="186">
        <v>87</v>
      </c>
      <c r="EF29" s="186">
        <v>72</v>
      </c>
      <c r="EG29" s="186">
        <v>60</v>
      </c>
      <c r="EH29" s="186"/>
      <c r="EI29" s="186">
        <f>312+16</f>
        <v>328</v>
      </c>
      <c r="EJ29" s="186"/>
      <c r="EK29" s="186">
        <v>120</v>
      </c>
      <c r="EL29" s="186"/>
      <c r="EM29" s="186"/>
      <c r="EN29" s="186">
        <v>150</v>
      </c>
      <c r="EO29" s="186"/>
      <c r="EP29" s="186"/>
      <c r="EQ29" s="186"/>
      <c r="ER29" s="186"/>
      <c r="ES29" s="186"/>
      <c r="ET29" s="186"/>
      <c r="EU29" s="186">
        <v>300</v>
      </c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>
        <v>150</v>
      </c>
      <c r="GE29" s="186"/>
      <c r="GF29" s="186">
        <v>220</v>
      </c>
      <c r="GG29" s="186"/>
      <c r="GH29" s="186"/>
      <c r="GI29" s="186">
        <v>2400</v>
      </c>
      <c r="GJ29" s="186">
        <v>2775</v>
      </c>
      <c r="GK29" s="186"/>
      <c r="GL29" s="186">
        <v>150</v>
      </c>
      <c r="GM29" s="186"/>
      <c r="GN29" s="186">
        <v>150</v>
      </c>
      <c r="GO29" s="186"/>
      <c r="GP29" s="186"/>
      <c r="GQ29" s="186"/>
      <c r="GR29" s="186">
        <v>40</v>
      </c>
      <c r="GS29" s="186">
        <v>50</v>
      </c>
      <c r="GT29" s="186">
        <v>3875</v>
      </c>
      <c r="GU29" s="186"/>
      <c r="GV29" s="186"/>
      <c r="GW29" s="186"/>
      <c r="GX29" s="186"/>
      <c r="GY29" s="186"/>
      <c r="GZ29" s="186"/>
      <c r="HA29" s="186">
        <v>825</v>
      </c>
      <c r="HB29" s="186">
        <v>500</v>
      </c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6"/>
      <c r="HS29" s="186"/>
      <c r="HT29" s="186"/>
      <c r="HU29" s="186"/>
      <c r="HV29" s="186"/>
      <c r="HW29" s="186"/>
      <c r="HX29" s="186"/>
      <c r="HY29" s="186"/>
      <c r="HZ29" s="186"/>
      <c r="IA29" s="186"/>
      <c r="IB29" s="186"/>
      <c r="IC29" s="186"/>
      <c r="ID29" s="186">
        <v>200</v>
      </c>
      <c r="IE29" s="186">
        <v>200</v>
      </c>
      <c r="IF29" s="186">
        <v>200</v>
      </c>
      <c r="IG29" s="186">
        <v>200</v>
      </c>
      <c r="IH29" s="186">
        <v>200</v>
      </c>
      <c r="II29" s="186">
        <v>200</v>
      </c>
      <c r="IJ29" s="186">
        <v>400</v>
      </c>
      <c r="IK29" s="186">
        <v>600</v>
      </c>
      <c r="IL29" s="186">
        <v>600</v>
      </c>
      <c r="IM29" s="186">
        <v>200</v>
      </c>
      <c r="IN29" s="186">
        <v>200</v>
      </c>
      <c r="IO29" s="186"/>
      <c r="IP29" s="186"/>
      <c r="IQ29" s="186"/>
      <c r="IR29" s="186"/>
      <c r="IS29" s="186"/>
      <c r="IT29" s="186"/>
      <c r="IU29" s="186"/>
      <c r="IV29" s="186"/>
    </row>
    <row r="30" spans="1:256" ht="15.75" hidden="1" customHeight="1" x14ac:dyDescent="0.25">
      <c r="A30" s="262">
        <v>21</v>
      </c>
      <c r="B30" s="269" t="s">
        <v>633</v>
      </c>
      <c r="C30" s="262" t="s">
        <v>724</v>
      </c>
      <c r="D30" s="262" t="s">
        <v>725</v>
      </c>
      <c r="E30" s="188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>
        <v>50</v>
      </c>
      <c r="Q30" s="262"/>
      <c r="R30" s="262">
        <v>50</v>
      </c>
      <c r="S30" s="262"/>
      <c r="T30" s="262"/>
      <c r="U30" s="262">
        <v>50</v>
      </c>
      <c r="V30" s="262"/>
      <c r="W30" s="262"/>
      <c r="X30" s="262"/>
      <c r="Y30" s="262"/>
      <c r="Z30" s="262">
        <v>50</v>
      </c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>
        <v>100</v>
      </c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>
        <v>100</v>
      </c>
      <c r="BK30" s="262">
        <v>50</v>
      </c>
      <c r="BL30" s="262"/>
      <c r="BM30" s="262"/>
      <c r="BN30" s="262"/>
      <c r="BO30" s="262"/>
      <c r="BP30" s="262"/>
      <c r="BQ30" s="262"/>
      <c r="BR30" s="262"/>
      <c r="BS30" s="262">
        <v>100</v>
      </c>
      <c r="BT30" s="262"/>
      <c r="BU30" s="262">
        <v>100</v>
      </c>
      <c r="BV30" s="262"/>
      <c r="BW30" s="262"/>
      <c r="BX30" s="262">
        <v>200</v>
      </c>
      <c r="BY30" s="262">
        <v>100</v>
      </c>
      <c r="BZ30" s="262">
        <v>100</v>
      </c>
      <c r="CA30" s="262">
        <v>140</v>
      </c>
      <c r="CB30" s="262">
        <v>100</v>
      </c>
      <c r="CC30" s="262">
        <v>250</v>
      </c>
      <c r="CD30" s="262">
        <v>100</v>
      </c>
      <c r="CE30" s="262">
        <v>200</v>
      </c>
      <c r="CF30" s="262"/>
      <c r="CG30" s="262"/>
      <c r="CH30" s="262">
        <v>100</v>
      </c>
      <c r="CI30" s="262"/>
      <c r="CJ30" s="262">
        <v>50</v>
      </c>
      <c r="CK30" s="262"/>
      <c r="CL30" s="262">
        <v>50</v>
      </c>
      <c r="CM30" s="262"/>
      <c r="CN30" s="262"/>
      <c r="CO30" s="262"/>
      <c r="CP30" s="262"/>
      <c r="CQ30" s="262"/>
      <c r="CR30" s="262"/>
      <c r="CS30" s="262"/>
      <c r="CT30" s="262"/>
      <c r="CU30" s="262">
        <v>6</v>
      </c>
      <c r="CV30" s="262"/>
      <c r="CW30" s="262"/>
      <c r="CX30" s="262">
        <v>48</v>
      </c>
      <c r="CY30" s="262"/>
      <c r="CZ30" s="262"/>
      <c r="DA30" s="262"/>
      <c r="DB30" s="262"/>
      <c r="DC30" s="262"/>
      <c r="DD30" s="262"/>
      <c r="DE30" s="262"/>
      <c r="DF30" s="262"/>
      <c r="DG30" s="262">
        <v>72</v>
      </c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>
        <v>54</v>
      </c>
      <c r="DS30" s="262"/>
      <c r="DT30" s="262"/>
      <c r="DU30" s="262"/>
      <c r="DV30" s="262">
        <v>54</v>
      </c>
      <c r="DW30" s="262"/>
      <c r="DX30" s="270">
        <v>12</v>
      </c>
      <c r="DY30" s="262"/>
      <c r="DZ30" s="262"/>
      <c r="EA30" s="262"/>
      <c r="EB30" s="262"/>
      <c r="EC30" s="262"/>
      <c r="ED30" s="262"/>
      <c r="EE30" s="262"/>
      <c r="EF30" s="262"/>
      <c r="EG30" s="262"/>
      <c r="EH30" s="262">
        <v>102</v>
      </c>
      <c r="EI30" s="262"/>
      <c r="EJ30" s="262"/>
      <c r="EK30" s="262"/>
      <c r="EL30" s="262"/>
      <c r="EM30" s="262"/>
      <c r="EN30" s="262"/>
      <c r="EO30" s="262">
        <v>48</v>
      </c>
      <c r="EP30" s="262"/>
      <c r="EQ30" s="262"/>
      <c r="ER30" s="262">
        <v>100</v>
      </c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>
        <v>600</v>
      </c>
      <c r="GJ30" s="262">
        <v>725</v>
      </c>
      <c r="GK30" s="262"/>
      <c r="GL30" s="262"/>
      <c r="GM30" s="262"/>
      <c r="GN30" s="262"/>
      <c r="GO30" s="262">
        <v>500</v>
      </c>
      <c r="GP30" s="262"/>
      <c r="GQ30" s="262"/>
      <c r="GR30" s="262"/>
      <c r="GS30" s="262"/>
      <c r="GT30" s="262"/>
      <c r="GU30" s="262"/>
      <c r="GV30" s="262"/>
      <c r="GW30" s="262"/>
      <c r="GX30" s="262"/>
      <c r="GY30" s="262"/>
      <c r="GZ30" s="262"/>
      <c r="HA30" s="262">
        <v>6700</v>
      </c>
      <c r="HB30" s="262"/>
      <c r="HC30" s="262"/>
      <c r="HD30" s="262"/>
      <c r="HE30" s="262"/>
      <c r="HF30" s="262"/>
      <c r="HG30" s="262"/>
      <c r="HH30" s="262"/>
      <c r="HI30" s="262"/>
      <c r="HJ30" s="262"/>
      <c r="HK30" s="262"/>
      <c r="HL30" s="262"/>
      <c r="HM30" s="262"/>
      <c r="HN30" s="262"/>
      <c r="HO30" s="262"/>
      <c r="HP30" s="262"/>
      <c r="HQ30" s="262"/>
      <c r="HR30" s="262"/>
      <c r="HS30" s="262"/>
      <c r="HT30" s="262"/>
      <c r="HU30" s="262">
        <v>100</v>
      </c>
      <c r="HV30" s="262">
        <v>250</v>
      </c>
      <c r="HW30" s="262">
        <v>100</v>
      </c>
      <c r="HX30" s="262">
        <v>100</v>
      </c>
      <c r="HY30" s="262"/>
      <c r="HZ30" s="262"/>
      <c r="IA30" s="262">
        <v>200</v>
      </c>
      <c r="IB30" s="262"/>
      <c r="IC30" s="262"/>
      <c r="ID30" s="262"/>
      <c r="IE30" s="262"/>
      <c r="IF30" s="262"/>
      <c r="IG30" s="262"/>
      <c r="IH30" s="262"/>
      <c r="II30" s="262"/>
      <c r="IJ30" s="262"/>
      <c r="IK30" s="262"/>
      <c r="IL30" s="262"/>
      <c r="IM30" s="262"/>
      <c r="IN30" s="262"/>
      <c r="IO30" s="262"/>
      <c r="IP30" s="262"/>
      <c r="IQ30" s="262"/>
      <c r="IR30" s="262"/>
      <c r="IS30" s="262"/>
      <c r="IT30" s="262"/>
      <c r="IU30" s="262"/>
      <c r="IV30" s="262"/>
    </row>
    <row r="31" spans="1:256" ht="15.75" hidden="1" customHeight="1" x14ac:dyDescent="0.25">
      <c r="A31" s="262">
        <v>22</v>
      </c>
      <c r="B31" s="186" t="s">
        <v>726</v>
      </c>
      <c r="C31" s="262" t="s">
        <v>727</v>
      </c>
      <c r="D31" s="255" t="s">
        <v>728</v>
      </c>
      <c r="E31" s="188" t="s">
        <v>729</v>
      </c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>
        <v>20</v>
      </c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6"/>
      <c r="HS31" s="186"/>
      <c r="HT31" s="186"/>
      <c r="HU31" s="186"/>
      <c r="HV31" s="186"/>
      <c r="HW31" s="186"/>
      <c r="HX31" s="186"/>
      <c r="HY31" s="186"/>
      <c r="HZ31" s="186"/>
      <c r="IA31" s="186"/>
      <c r="IB31" s="186"/>
      <c r="IC31" s="186"/>
      <c r="ID31" s="186"/>
      <c r="IE31" s="186"/>
      <c r="IF31" s="186"/>
      <c r="IG31" s="186"/>
      <c r="IH31" s="186"/>
      <c r="II31" s="186"/>
      <c r="IJ31" s="186"/>
      <c r="IK31" s="186"/>
      <c r="IL31" s="186"/>
      <c r="IM31" s="186"/>
      <c r="IN31" s="186"/>
      <c r="IO31" s="186"/>
      <c r="IP31" s="186"/>
      <c r="IQ31" s="186"/>
      <c r="IR31" s="186"/>
      <c r="IS31" s="186"/>
      <c r="IT31" s="186"/>
      <c r="IU31" s="186"/>
      <c r="IV31" s="186"/>
    </row>
    <row r="32" spans="1:256" ht="15.75" hidden="1" customHeight="1" x14ac:dyDescent="0.25">
      <c r="A32" s="262">
        <v>23</v>
      </c>
      <c r="B32" s="186" t="s">
        <v>633</v>
      </c>
      <c r="C32" s="262" t="s">
        <v>735</v>
      </c>
      <c r="D32" s="262" t="s">
        <v>736</v>
      </c>
      <c r="E32" s="188"/>
      <c r="F32" s="186">
        <v>50</v>
      </c>
      <c r="G32" s="186">
        <v>50</v>
      </c>
      <c r="H32" s="186"/>
      <c r="I32" s="186"/>
      <c r="J32" s="186"/>
      <c r="K32" s="186"/>
      <c r="L32" s="186"/>
      <c r="M32" s="186">
        <v>50</v>
      </c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>
        <v>50</v>
      </c>
      <c r="AC32" s="186"/>
      <c r="AD32" s="186"/>
      <c r="AE32" s="186"/>
      <c r="AF32" s="186"/>
      <c r="AG32" s="186"/>
      <c r="AH32" s="186"/>
      <c r="AI32" s="186"/>
      <c r="AJ32" s="186"/>
      <c r="AK32" s="186">
        <v>50</v>
      </c>
      <c r="AL32" s="186"/>
      <c r="AM32" s="186"/>
      <c r="AN32" s="186"/>
      <c r="AO32" s="186"/>
      <c r="AP32" s="186"/>
      <c r="AQ32" s="186"/>
      <c r="AR32" s="186"/>
      <c r="AS32" s="186"/>
      <c r="AT32" s="186"/>
      <c r="AU32" s="186">
        <v>45</v>
      </c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>
        <v>50</v>
      </c>
      <c r="BP32" s="186">
        <v>50</v>
      </c>
      <c r="BQ32" s="186"/>
      <c r="BR32" s="186"/>
      <c r="BS32" s="186"/>
      <c r="BT32" s="186"/>
      <c r="BU32" s="186">
        <v>200</v>
      </c>
      <c r="BV32" s="186"/>
      <c r="BW32" s="186"/>
      <c r="BX32" s="186"/>
      <c r="BY32" s="186"/>
      <c r="BZ32" s="186">
        <v>200</v>
      </c>
      <c r="CA32" s="186">
        <v>400</v>
      </c>
      <c r="CB32" s="186">
        <v>100</v>
      </c>
      <c r="CC32" s="186">
        <v>200</v>
      </c>
      <c r="CD32" s="186">
        <v>100</v>
      </c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>
        <v>50</v>
      </c>
      <c r="CP32" s="186"/>
      <c r="CQ32" s="186"/>
      <c r="CR32" s="186"/>
      <c r="CS32" s="186"/>
      <c r="CT32" s="186"/>
      <c r="CU32" s="186">
        <v>144</v>
      </c>
      <c r="CV32" s="186"/>
      <c r="CW32" s="186">
        <v>54</v>
      </c>
      <c r="CX32" s="186"/>
      <c r="CY32" s="186"/>
      <c r="CZ32" s="186"/>
      <c r="DA32" s="186"/>
      <c r="DB32" s="186"/>
      <c r="DC32" s="186"/>
      <c r="DD32" s="186"/>
      <c r="DE32" s="186">
        <v>150</v>
      </c>
      <c r="DF32" s="186">
        <v>150</v>
      </c>
      <c r="DG32" s="186">
        <v>34</v>
      </c>
      <c r="DH32" s="186"/>
      <c r="DI32" s="186">
        <v>102</v>
      </c>
      <c r="DJ32" s="186"/>
      <c r="DK32" s="186">
        <v>54</v>
      </c>
      <c r="DL32" s="186"/>
      <c r="DM32" s="186"/>
      <c r="DN32" s="186">
        <v>54</v>
      </c>
      <c r="DO32" s="186"/>
      <c r="DP32" s="186">
        <v>102</v>
      </c>
      <c r="DQ32" s="186"/>
      <c r="DR32" s="186">
        <v>54</v>
      </c>
      <c r="DS32" s="186">
        <v>30</v>
      </c>
      <c r="DT32" s="186"/>
      <c r="DU32" s="186"/>
      <c r="DV32" s="186"/>
      <c r="DW32" s="186"/>
      <c r="DX32" s="186">
        <v>102</v>
      </c>
      <c r="DY32" s="186">
        <v>30</v>
      </c>
      <c r="DZ32" s="186"/>
      <c r="EA32" s="186">
        <v>54</v>
      </c>
      <c r="EB32" s="186">
        <v>54</v>
      </c>
      <c r="EC32" s="186">
        <v>120</v>
      </c>
      <c r="ED32" s="186"/>
      <c r="EE32" s="186">
        <v>240</v>
      </c>
      <c r="EF32" s="186"/>
      <c r="EG32" s="186">
        <v>92</v>
      </c>
      <c r="EH32" s="186"/>
      <c r="EI32" s="186">
        <v>78</v>
      </c>
      <c r="EJ32" s="186">
        <v>198</v>
      </c>
      <c r="EK32" s="186">
        <v>138</v>
      </c>
      <c r="EL32" s="186">
        <v>54</v>
      </c>
      <c r="EM32" s="186">
        <v>54</v>
      </c>
      <c r="EN32" s="186">
        <v>198</v>
      </c>
      <c r="EO32" s="186">
        <v>6</v>
      </c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6"/>
      <c r="HS32" s="186"/>
      <c r="HT32" s="186"/>
      <c r="HU32" s="186"/>
      <c r="HV32" s="186"/>
      <c r="HW32" s="186"/>
      <c r="HX32" s="186"/>
      <c r="HY32" s="186"/>
      <c r="HZ32" s="186"/>
      <c r="IA32" s="186"/>
      <c r="IB32" s="186"/>
      <c r="IC32" s="186"/>
      <c r="ID32" s="186"/>
      <c r="IE32" s="186"/>
      <c r="IF32" s="186"/>
      <c r="IG32" s="186"/>
      <c r="IH32" s="186"/>
      <c r="II32" s="186"/>
      <c r="IJ32" s="186"/>
      <c r="IK32" s="186"/>
      <c r="IL32" s="186"/>
      <c r="IM32" s="186"/>
      <c r="IN32" s="186"/>
      <c r="IO32" s="186"/>
      <c r="IP32" s="186"/>
      <c r="IQ32" s="186"/>
      <c r="IR32" s="186"/>
      <c r="IS32" s="186"/>
      <c r="IT32" s="186"/>
      <c r="IU32" s="186"/>
      <c r="IV32" s="186"/>
    </row>
    <row r="33" spans="1:256" ht="15.75" hidden="1" customHeight="1" x14ac:dyDescent="0.25">
      <c r="A33" s="272">
        <v>24</v>
      </c>
      <c r="B33" s="273" t="s">
        <v>663</v>
      </c>
      <c r="C33" s="272" t="s">
        <v>740</v>
      </c>
      <c r="D33" s="272" t="s">
        <v>741</v>
      </c>
      <c r="E33" s="188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6"/>
      <c r="HS33" s="186"/>
      <c r="HT33" s="186"/>
      <c r="HU33" s="186"/>
      <c r="HV33" s="186"/>
      <c r="HW33" s="186"/>
      <c r="HX33" s="186"/>
      <c r="HY33" s="186"/>
      <c r="HZ33" s="186"/>
      <c r="IA33" s="186"/>
      <c r="IB33" s="186"/>
      <c r="IC33" s="186"/>
      <c r="ID33" s="186"/>
      <c r="IE33" s="186"/>
      <c r="IF33" s="186"/>
      <c r="IG33" s="186"/>
      <c r="IH33" s="186"/>
      <c r="II33" s="186"/>
      <c r="IJ33" s="186"/>
      <c r="IK33" s="186"/>
      <c r="IL33" s="186"/>
      <c r="IM33" s="186"/>
      <c r="IN33" s="186"/>
      <c r="IO33" s="186"/>
      <c r="IP33" s="186"/>
      <c r="IQ33" s="186"/>
      <c r="IR33" s="186"/>
      <c r="IS33" s="186"/>
      <c r="IT33" s="186"/>
      <c r="IU33" s="186"/>
      <c r="IV33" s="186"/>
    </row>
    <row r="34" spans="1:256" ht="15.75" hidden="1" customHeight="1" x14ac:dyDescent="0.25">
      <c r="A34" s="274">
        <v>25</v>
      </c>
      <c r="B34" s="275" t="s">
        <v>747</v>
      </c>
      <c r="C34" s="275" t="s">
        <v>748</v>
      </c>
      <c r="D34" s="276" t="s">
        <v>749</v>
      </c>
      <c r="E34" s="277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5"/>
      <c r="BD34" s="275"/>
      <c r="BE34" s="275"/>
      <c r="BF34" s="275"/>
      <c r="BG34" s="275"/>
      <c r="BH34" s="275"/>
      <c r="BI34" s="275"/>
      <c r="BJ34" s="275"/>
      <c r="BK34" s="275"/>
      <c r="BL34" s="275"/>
      <c r="BM34" s="275"/>
      <c r="BN34" s="275"/>
      <c r="BO34" s="275"/>
      <c r="BP34" s="275"/>
      <c r="BQ34" s="275"/>
      <c r="BR34" s="275"/>
      <c r="BS34" s="275"/>
      <c r="BT34" s="275"/>
      <c r="BU34" s="275"/>
      <c r="BV34" s="275"/>
      <c r="BW34" s="275"/>
      <c r="BX34" s="275"/>
      <c r="BY34" s="275"/>
      <c r="BZ34" s="275"/>
      <c r="CA34" s="275"/>
      <c r="CB34" s="275"/>
      <c r="CC34" s="275"/>
      <c r="CD34" s="275"/>
      <c r="CE34" s="275"/>
      <c r="CF34" s="275"/>
      <c r="CG34" s="275"/>
      <c r="CH34" s="275"/>
      <c r="CI34" s="275"/>
      <c r="CJ34" s="275"/>
      <c r="CK34" s="275"/>
      <c r="CL34" s="275"/>
      <c r="CM34" s="275"/>
      <c r="CN34" s="275"/>
      <c r="CO34" s="275"/>
      <c r="CP34" s="275"/>
      <c r="CQ34" s="275"/>
      <c r="CR34" s="275"/>
      <c r="CS34" s="275"/>
      <c r="CT34" s="275"/>
      <c r="CU34" s="275"/>
      <c r="CV34" s="275"/>
      <c r="CW34" s="275"/>
      <c r="CX34" s="275"/>
      <c r="CY34" s="275"/>
      <c r="CZ34" s="275"/>
      <c r="DA34" s="275"/>
      <c r="DB34" s="275"/>
      <c r="DC34" s="275"/>
      <c r="DD34" s="275"/>
      <c r="DE34" s="275"/>
      <c r="DF34" s="275"/>
      <c r="DG34" s="275"/>
      <c r="DH34" s="275"/>
      <c r="DI34" s="275"/>
      <c r="DJ34" s="275"/>
      <c r="DK34" s="275"/>
      <c r="DL34" s="275"/>
      <c r="DM34" s="275"/>
      <c r="DN34" s="275"/>
      <c r="DO34" s="275"/>
      <c r="DP34" s="275"/>
      <c r="DQ34" s="275"/>
      <c r="DR34" s="275"/>
      <c r="DS34" s="275"/>
      <c r="DT34" s="275"/>
      <c r="DU34" s="275"/>
      <c r="DV34" s="275"/>
      <c r="DW34" s="275"/>
      <c r="DX34" s="275"/>
      <c r="DY34" s="275"/>
      <c r="DZ34" s="275"/>
      <c r="EA34" s="275"/>
      <c r="EB34" s="275"/>
      <c r="EC34" s="275"/>
      <c r="ED34" s="275"/>
      <c r="EE34" s="275"/>
      <c r="EF34" s="275"/>
      <c r="EG34" s="275"/>
      <c r="EH34" s="275"/>
      <c r="EI34" s="275"/>
      <c r="EJ34" s="275"/>
      <c r="EK34" s="275"/>
      <c r="EL34" s="275"/>
      <c r="EM34" s="275"/>
      <c r="EN34" s="275"/>
      <c r="EO34" s="275"/>
      <c r="EP34" s="275"/>
      <c r="EQ34" s="275"/>
      <c r="ER34" s="275"/>
      <c r="ES34" s="275"/>
      <c r="ET34" s="275"/>
      <c r="EU34" s="275"/>
      <c r="EV34" s="275"/>
      <c r="EW34" s="275"/>
      <c r="EX34" s="275"/>
      <c r="EY34" s="275"/>
      <c r="EZ34" s="275"/>
      <c r="FA34" s="275"/>
      <c r="FB34" s="275"/>
      <c r="FC34" s="275"/>
      <c r="FD34" s="275"/>
      <c r="FE34" s="275"/>
      <c r="FF34" s="275"/>
      <c r="FG34" s="275"/>
      <c r="FH34" s="275"/>
      <c r="FI34" s="275"/>
      <c r="FJ34" s="275"/>
      <c r="FK34" s="275">
        <v>200</v>
      </c>
      <c r="FL34" s="275"/>
      <c r="FM34" s="275"/>
      <c r="FN34" s="275"/>
      <c r="FO34" s="275"/>
      <c r="FP34" s="275"/>
      <c r="FQ34" s="275"/>
      <c r="FR34" s="275"/>
      <c r="FS34" s="275"/>
      <c r="FT34" s="275"/>
      <c r="FU34" s="275"/>
      <c r="FV34" s="275"/>
      <c r="FW34" s="275"/>
      <c r="FX34" s="275"/>
      <c r="FY34" s="275"/>
      <c r="FZ34" s="275"/>
      <c r="GA34" s="275"/>
      <c r="GB34" s="275"/>
      <c r="GC34" s="275"/>
      <c r="GD34" s="275"/>
      <c r="GE34" s="275"/>
      <c r="GF34" s="275"/>
      <c r="GG34" s="275"/>
      <c r="GH34" s="275"/>
      <c r="GI34" s="275"/>
      <c r="GJ34" s="275"/>
      <c r="GK34" s="275"/>
      <c r="GL34" s="275"/>
      <c r="GM34" s="275"/>
      <c r="GN34" s="275"/>
      <c r="GO34" s="275"/>
      <c r="GP34" s="275"/>
      <c r="GQ34" s="275"/>
      <c r="GR34" s="275"/>
      <c r="GS34" s="275"/>
      <c r="GT34" s="275"/>
      <c r="GU34" s="275"/>
      <c r="GV34" s="275"/>
      <c r="GW34" s="275"/>
      <c r="GX34" s="275"/>
      <c r="GY34" s="275"/>
      <c r="GZ34" s="275"/>
      <c r="HA34" s="275"/>
      <c r="HB34" s="275"/>
      <c r="HC34" s="275"/>
      <c r="HD34" s="275"/>
      <c r="HE34" s="275"/>
      <c r="HF34" s="275"/>
      <c r="HG34" s="275"/>
      <c r="HH34" s="275"/>
      <c r="HI34" s="275"/>
      <c r="HJ34" s="275"/>
      <c r="HK34" s="275"/>
      <c r="HL34" s="275"/>
      <c r="HM34" s="275"/>
      <c r="HN34" s="275"/>
      <c r="HO34" s="275"/>
      <c r="HP34" s="275"/>
      <c r="HQ34" s="275"/>
      <c r="HR34" s="275"/>
      <c r="HS34" s="275"/>
      <c r="HT34" s="275"/>
      <c r="HU34" s="275"/>
      <c r="HV34" s="275"/>
      <c r="HW34" s="275"/>
      <c r="HX34" s="275"/>
      <c r="HY34" s="275"/>
      <c r="HZ34" s="275"/>
      <c r="IA34" s="275"/>
      <c r="IB34" s="275"/>
      <c r="IC34" s="275"/>
      <c r="ID34" s="275"/>
      <c r="IE34" s="275"/>
      <c r="IF34" s="275"/>
      <c r="IG34" s="275"/>
      <c r="IH34" s="275"/>
      <c r="II34" s="275"/>
      <c r="IJ34" s="275"/>
      <c r="IK34" s="275"/>
      <c r="IL34" s="275"/>
      <c r="IM34" s="275"/>
      <c r="IN34" s="275"/>
      <c r="IO34" s="275"/>
      <c r="IP34" s="275"/>
      <c r="IQ34" s="275"/>
      <c r="IR34" s="275"/>
      <c r="IS34" s="275"/>
      <c r="IT34" s="275"/>
      <c r="IU34" s="275"/>
      <c r="IV34" s="275"/>
    </row>
    <row r="35" spans="1:256" ht="15.75" hidden="1" customHeight="1" x14ac:dyDescent="0.25">
      <c r="A35" s="274">
        <v>26</v>
      </c>
      <c r="B35" s="275" t="s">
        <v>747</v>
      </c>
      <c r="C35" s="275" t="s">
        <v>750</v>
      </c>
      <c r="D35" s="276" t="s">
        <v>749</v>
      </c>
      <c r="E35" s="277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D35" s="275"/>
      <c r="BE35" s="275"/>
      <c r="BF35" s="275"/>
      <c r="BG35" s="275"/>
      <c r="BH35" s="275"/>
      <c r="BI35" s="275"/>
      <c r="BJ35" s="275"/>
      <c r="BK35" s="275"/>
      <c r="BL35" s="275"/>
      <c r="BM35" s="275"/>
      <c r="BN35" s="275"/>
      <c r="BO35" s="275"/>
      <c r="BP35" s="275"/>
      <c r="BQ35" s="275"/>
      <c r="BR35" s="275"/>
      <c r="BS35" s="275"/>
      <c r="BT35" s="275"/>
      <c r="BU35" s="275"/>
      <c r="BV35" s="275"/>
      <c r="BW35" s="275"/>
      <c r="BX35" s="275"/>
      <c r="BY35" s="275"/>
      <c r="BZ35" s="275"/>
      <c r="CA35" s="275"/>
      <c r="CB35" s="275"/>
      <c r="CC35" s="275"/>
      <c r="CD35" s="275"/>
      <c r="CE35" s="275"/>
      <c r="CF35" s="275"/>
      <c r="CG35" s="275"/>
      <c r="CH35" s="275"/>
      <c r="CI35" s="275"/>
      <c r="CJ35" s="275"/>
      <c r="CK35" s="275"/>
      <c r="CL35" s="275"/>
      <c r="CM35" s="275"/>
      <c r="CN35" s="275"/>
      <c r="CO35" s="275"/>
      <c r="CP35" s="275"/>
      <c r="CQ35" s="275"/>
      <c r="CR35" s="275"/>
      <c r="CS35" s="275"/>
      <c r="CT35" s="275"/>
      <c r="CU35" s="275"/>
      <c r="CV35" s="275"/>
      <c r="CW35" s="275">
        <v>30</v>
      </c>
      <c r="CX35" s="275"/>
      <c r="CY35" s="275"/>
      <c r="CZ35" s="275"/>
      <c r="DA35" s="275"/>
      <c r="DB35" s="275"/>
      <c r="DC35" s="275"/>
      <c r="DD35" s="275"/>
      <c r="DE35" s="275"/>
      <c r="DF35" s="275"/>
      <c r="DG35" s="275"/>
      <c r="DH35" s="275"/>
      <c r="DI35" s="275"/>
      <c r="DJ35" s="275"/>
      <c r="DK35" s="275"/>
      <c r="DL35" s="275"/>
      <c r="DM35" s="275"/>
      <c r="DN35" s="275"/>
      <c r="DO35" s="275"/>
      <c r="DP35" s="275"/>
      <c r="DQ35" s="275"/>
      <c r="DR35" s="275"/>
      <c r="DS35" s="275"/>
      <c r="DT35" s="275"/>
      <c r="DU35" s="275"/>
      <c r="DV35" s="275"/>
      <c r="DW35" s="275"/>
      <c r="DX35" s="275"/>
      <c r="DY35" s="275"/>
      <c r="DZ35" s="275"/>
      <c r="EA35" s="275"/>
      <c r="EB35" s="275"/>
      <c r="EC35" s="275"/>
      <c r="ED35" s="275"/>
      <c r="EE35" s="275"/>
      <c r="EF35" s="275"/>
      <c r="EG35" s="275"/>
      <c r="EH35" s="275"/>
      <c r="EI35" s="275"/>
      <c r="EJ35" s="275"/>
      <c r="EK35" s="275"/>
      <c r="EL35" s="275"/>
      <c r="EM35" s="275"/>
      <c r="EN35" s="275"/>
      <c r="EO35" s="275"/>
      <c r="EP35" s="275"/>
      <c r="EQ35" s="275"/>
      <c r="ER35" s="275"/>
      <c r="ES35" s="275"/>
      <c r="ET35" s="275"/>
      <c r="EU35" s="275"/>
      <c r="EV35" s="275"/>
      <c r="EW35" s="275"/>
      <c r="EX35" s="275"/>
      <c r="EY35" s="275"/>
      <c r="EZ35" s="275"/>
      <c r="FA35" s="275"/>
      <c r="FB35" s="275"/>
      <c r="FC35" s="275"/>
      <c r="FD35" s="275"/>
      <c r="FE35" s="275"/>
      <c r="FF35" s="275"/>
      <c r="FG35" s="275"/>
      <c r="FH35" s="275"/>
      <c r="FI35" s="275"/>
      <c r="FJ35" s="275"/>
      <c r="FK35" s="275"/>
      <c r="FL35" s="275"/>
      <c r="FM35" s="275"/>
      <c r="FN35" s="275"/>
      <c r="FO35" s="275"/>
      <c r="FP35" s="275"/>
      <c r="FQ35" s="278"/>
      <c r="FR35" s="275"/>
      <c r="FS35" s="275"/>
      <c r="FT35" s="275"/>
      <c r="FU35" s="275"/>
      <c r="FV35" s="275"/>
      <c r="FW35" s="275"/>
      <c r="FX35" s="275"/>
      <c r="FY35" s="275"/>
      <c r="FZ35" s="275"/>
      <c r="GA35" s="275"/>
      <c r="GB35" s="275"/>
      <c r="GC35" s="275"/>
      <c r="GD35" s="275"/>
      <c r="GE35" s="275"/>
      <c r="GF35" s="275"/>
      <c r="GG35" s="275"/>
      <c r="GH35" s="275"/>
      <c r="GI35" s="275"/>
      <c r="GJ35" s="275"/>
      <c r="GK35" s="275"/>
      <c r="GL35" s="275"/>
      <c r="GM35" s="275"/>
      <c r="GN35" s="275"/>
      <c r="GO35" s="275"/>
      <c r="GP35" s="275"/>
      <c r="GQ35" s="275"/>
      <c r="GR35" s="275"/>
      <c r="GS35" s="275"/>
      <c r="GT35" s="275"/>
      <c r="GU35" s="275"/>
      <c r="GV35" s="275"/>
      <c r="GW35" s="275"/>
      <c r="GX35" s="275"/>
      <c r="GY35" s="275"/>
      <c r="GZ35" s="275"/>
      <c r="HA35" s="275"/>
      <c r="HB35" s="275"/>
      <c r="HC35" s="275"/>
      <c r="HD35" s="275"/>
      <c r="HE35" s="275"/>
      <c r="HF35" s="275"/>
      <c r="HG35" s="275"/>
      <c r="HH35" s="275"/>
      <c r="HI35" s="275"/>
      <c r="HJ35" s="275"/>
      <c r="HK35" s="275"/>
      <c r="HL35" s="275"/>
      <c r="HM35" s="275"/>
      <c r="HN35" s="275"/>
      <c r="HO35" s="275"/>
      <c r="HP35" s="275"/>
      <c r="HQ35" s="275"/>
      <c r="HR35" s="275"/>
      <c r="HS35" s="275"/>
      <c r="HT35" s="275"/>
      <c r="HU35" s="275"/>
      <c r="HV35" s="275"/>
      <c r="HW35" s="275"/>
      <c r="HX35" s="275"/>
      <c r="HY35" s="275"/>
      <c r="HZ35" s="275"/>
      <c r="IA35" s="275"/>
      <c r="IB35" s="275"/>
      <c r="IC35" s="275"/>
      <c r="ID35" s="275"/>
      <c r="IE35" s="275"/>
      <c r="IF35" s="275"/>
      <c r="IG35" s="275"/>
      <c r="IH35" s="275"/>
      <c r="II35" s="275"/>
      <c r="IJ35" s="275"/>
      <c r="IK35" s="275"/>
      <c r="IL35" s="275"/>
      <c r="IM35" s="275"/>
      <c r="IN35" s="275"/>
      <c r="IO35" s="275"/>
      <c r="IP35" s="275"/>
      <c r="IQ35" s="275"/>
      <c r="IR35" s="275"/>
      <c r="IS35" s="275"/>
      <c r="IT35" s="275"/>
      <c r="IU35" s="275"/>
      <c r="IV35" s="275"/>
    </row>
    <row r="36" spans="1:256" ht="15.75" hidden="1" customHeight="1" x14ac:dyDescent="0.25">
      <c r="A36" s="242">
        <v>27</v>
      </c>
      <c r="B36" s="165" t="s">
        <v>752</v>
      </c>
      <c r="C36" s="165" t="s">
        <v>753</v>
      </c>
      <c r="D36" s="165" t="s">
        <v>754</v>
      </c>
      <c r="E36" s="156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65"/>
      <c r="CJ36" s="165"/>
      <c r="CK36" s="165"/>
      <c r="CL36" s="165"/>
      <c r="CM36" s="165"/>
      <c r="CN36" s="165"/>
      <c r="CO36" s="165"/>
      <c r="CP36" s="165"/>
      <c r="CQ36" s="165"/>
      <c r="CR36" s="165"/>
      <c r="CS36" s="165"/>
      <c r="CT36" s="165"/>
      <c r="CU36" s="165"/>
      <c r="CV36" s="165"/>
      <c r="CW36" s="165"/>
      <c r="CX36" s="165"/>
      <c r="CY36" s="165"/>
      <c r="CZ36" s="165"/>
      <c r="DA36" s="165"/>
      <c r="DB36" s="165"/>
      <c r="DC36" s="165"/>
      <c r="DD36" s="165"/>
      <c r="DE36" s="165"/>
      <c r="DF36" s="165"/>
      <c r="DG36" s="165"/>
      <c r="DH36" s="165"/>
      <c r="DI36" s="165"/>
      <c r="DJ36" s="165"/>
      <c r="DK36" s="165"/>
      <c r="DL36" s="165"/>
      <c r="DM36" s="165"/>
      <c r="DN36" s="165"/>
      <c r="DO36" s="165"/>
      <c r="DP36" s="165"/>
      <c r="DQ36" s="165"/>
      <c r="DR36" s="165"/>
      <c r="DS36" s="165"/>
      <c r="DT36" s="165"/>
      <c r="DU36" s="165"/>
      <c r="DV36" s="165"/>
      <c r="DW36" s="165"/>
      <c r="DX36" s="165"/>
      <c r="DY36" s="165"/>
      <c r="DZ36" s="165"/>
      <c r="EA36" s="165"/>
      <c r="EB36" s="165"/>
      <c r="EC36" s="165"/>
      <c r="ED36" s="165"/>
      <c r="EE36" s="165"/>
      <c r="EF36" s="165"/>
      <c r="EG36" s="165"/>
      <c r="EH36" s="165"/>
      <c r="EI36" s="165"/>
      <c r="EJ36" s="165"/>
      <c r="EK36" s="165"/>
      <c r="EL36" s="165"/>
      <c r="EM36" s="165"/>
      <c r="EN36" s="165"/>
      <c r="EO36" s="165"/>
      <c r="EP36" s="165"/>
      <c r="EQ36" s="165"/>
      <c r="ER36" s="165"/>
      <c r="ES36" s="165"/>
      <c r="ET36" s="165"/>
      <c r="EU36" s="165"/>
      <c r="EV36" s="165"/>
      <c r="EW36" s="165"/>
      <c r="EX36" s="165"/>
      <c r="EY36" s="165"/>
      <c r="EZ36" s="165"/>
      <c r="FA36" s="165"/>
      <c r="FB36" s="165"/>
      <c r="FC36" s="165"/>
      <c r="FD36" s="165"/>
      <c r="FE36" s="165"/>
      <c r="FF36" s="165"/>
      <c r="FG36" s="165"/>
      <c r="FH36" s="165"/>
      <c r="FI36" s="165"/>
      <c r="FJ36" s="165"/>
      <c r="FK36" s="165"/>
      <c r="FL36" s="165"/>
      <c r="FM36" s="165"/>
      <c r="FN36" s="165"/>
      <c r="FO36" s="165"/>
      <c r="FP36" s="165"/>
      <c r="FQ36" s="165"/>
      <c r="FR36" s="165"/>
      <c r="FS36" s="165"/>
      <c r="FT36" s="165"/>
      <c r="FU36" s="165"/>
      <c r="FV36" s="165"/>
      <c r="FW36" s="165"/>
      <c r="FX36" s="165"/>
      <c r="FY36" s="165"/>
      <c r="FZ36" s="165"/>
      <c r="GA36" s="165"/>
      <c r="GB36" s="165"/>
      <c r="GC36" s="165"/>
      <c r="GD36" s="165"/>
      <c r="GE36" s="165"/>
      <c r="GF36" s="165"/>
      <c r="GG36" s="165"/>
      <c r="GH36" s="165"/>
      <c r="GI36" s="165"/>
      <c r="GJ36" s="165"/>
      <c r="GK36" s="165"/>
      <c r="GL36" s="165"/>
      <c r="GM36" s="165"/>
      <c r="GN36" s="165"/>
      <c r="GO36" s="165"/>
      <c r="GP36" s="165"/>
      <c r="GQ36" s="165"/>
      <c r="GR36" s="165"/>
      <c r="GS36" s="165"/>
      <c r="GT36" s="165"/>
      <c r="GU36" s="165"/>
      <c r="GV36" s="165"/>
      <c r="GW36" s="165"/>
      <c r="GX36" s="165"/>
      <c r="GY36" s="165"/>
      <c r="GZ36" s="165"/>
      <c r="HA36" s="165"/>
      <c r="HB36" s="165"/>
      <c r="HC36" s="165"/>
      <c r="HD36" s="165"/>
      <c r="HE36" s="165"/>
      <c r="HF36" s="165"/>
      <c r="HG36" s="165"/>
      <c r="HH36" s="165"/>
      <c r="HI36" s="165"/>
      <c r="HJ36" s="165"/>
      <c r="HK36" s="165"/>
      <c r="HL36" s="165"/>
      <c r="HM36" s="165"/>
      <c r="HN36" s="165"/>
      <c r="HO36" s="165"/>
      <c r="HP36" s="165"/>
      <c r="HQ36" s="165"/>
      <c r="HR36" s="165"/>
      <c r="HS36" s="165"/>
      <c r="HT36" s="165"/>
      <c r="HU36" s="165"/>
      <c r="HV36" s="165"/>
      <c r="HW36" s="165"/>
      <c r="HX36" s="165"/>
      <c r="HY36" s="165"/>
      <c r="HZ36" s="165"/>
      <c r="IA36" s="165"/>
      <c r="IB36" s="165"/>
      <c r="IC36" s="165"/>
      <c r="ID36" s="165"/>
      <c r="IE36" s="165"/>
      <c r="IF36" s="165"/>
      <c r="IG36" s="165"/>
      <c r="IH36" s="165"/>
      <c r="II36" s="165"/>
      <c r="IJ36" s="165"/>
      <c r="IK36" s="165"/>
      <c r="IL36" s="165"/>
      <c r="IM36" s="165"/>
      <c r="IN36" s="165"/>
      <c r="IO36" s="165"/>
      <c r="IP36" s="165"/>
      <c r="IQ36" s="165"/>
      <c r="IR36" s="165"/>
      <c r="IS36" s="165"/>
      <c r="IT36" s="165"/>
      <c r="IU36" s="165"/>
      <c r="IV36" s="165"/>
    </row>
    <row r="37" spans="1:256" ht="15.75" customHeight="1" x14ac:dyDescent="0.25">
      <c r="A37" s="242"/>
      <c r="B37" s="165"/>
      <c r="C37" s="165"/>
      <c r="D37" s="165"/>
      <c r="E37" s="156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5"/>
      <c r="CY37" s="165"/>
      <c r="CZ37" s="165"/>
      <c r="DA37" s="165"/>
      <c r="DB37" s="165"/>
      <c r="DC37" s="165"/>
      <c r="DD37" s="165"/>
      <c r="DE37" s="165"/>
      <c r="DF37" s="165"/>
      <c r="DG37" s="165"/>
      <c r="DH37" s="165"/>
      <c r="DI37" s="165"/>
      <c r="DJ37" s="165"/>
      <c r="DK37" s="165"/>
      <c r="DL37" s="165"/>
      <c r="DM37" s="165"/>
      <c r="DN37" s="165"/>
      <c r="DO37" s="165"/>
      <c r="DP37" s="165"/>
      <c r="DQ37" s="165"/>
      <c r="DR37" s="165"/>
      <c r="DS37" s="165"/>
      <c r="DT37" s="165"/>
      <c r="DU37" s="165"/>
      <c r="DV37" s="165"/>
      <c r="DW37" s="165"/>
      <c r="DX37" s="165"/>
      <c r="DY37" s="165"/>
      <c r="DZ37" s="165"/>
      <c r="EA37" s="165"/>
      <c r="EB37" s="165"/>
      <c r="EC37" s="165"/>
      <c r="ED37" s="165"/>
      <c r="EE37" s="165"/>
      <c r="EF37" s="165"/>
      <c r="EG37" s="165"/>
      <c r="EH37" s="165"/>
      <c r="EI37" s="165"/>
      <c r="EJ37" s="165"/>
      <c r="EK37" s="165"/>
      <c r="EL37" s="165"/>
      <c r="EM37" s="165"/>
      <c r="EN37" s="165"/>
      <c r="EO37" s="165"/>
      <c r="EP37" s="165"/>
      <c r="EQ37" s="165"/>
      <c r="ER37" s="165"/>
      <c r="ES37" s="165"/>
      <c r="ET37" s="165"/>
      <c r="EU37" s="165"/>
      <c r="EV37" s="165"/>
      <c r="EW37" s="165"/>
      <c r="EX37" s="165"/>
      <c r="EY37" s="165"/>
      <c r="EZ37" s="165"/>
      <c r="FA37" s="165"/>
      <c r="FB37" s="165"/>
      <c r="FC37" s="165"/>
      <c r="FD37" s="165"/>
      <c r="FE37" s="165"/>
      <c r="FF37" s="165"/>
      <c r="FG37" s="165"/>
      <c r="FH37" s="165"/>
      <c r="FI37" s="165"/>
      <c r="FJ37" s="165"/>
      <c r="FK37" s="165"/>
      <c r="FL37" s="165"/>
      <c r="FM37" s="165"/>
      <c r="FN37" s="165"/>
      <c r="FO37" s="165"/>
      <c r="FP37" s="165"/>
      <c r="FQ37" s="165"/>
      <c r="FR37" s="165"/>
      <c r="FS37" s="165"/>
      <c r="FT37" s="165"/>
      <c r="FU37" s="165"/>
      <c r="FV37" s="165"/>
      <c r="FW37" s="165"/>
      <c r="FX37" s="165"/>
      <c r="FY37" s="165"/>
      <c r="FZ37" s="165"/>
      <c r="GA37" s="165"/>
      <c r="GB37" s="165"/>
      <c r="GC37" s="165"/>
      <c r="GD37" s="165"/>
      <c r="GE37" s="165"/>
      <c r="GF37" s="165"/>
      <c r="GG37" s="165"/>
      <c r="GH37" s="165"/>
      <c r="GI37" s="165"/>
      <c r="GJ37" s="165"/>
      <c r="GK37" s="165"/>
      <c r="GL37" s="165"/>
      <c r="GM37" s="165"/>
      <c r="GN37" s="165"/>
      <c r="GO37" s="165"/>
      <c r="GP37" s="165"/>
      <c r="GQ37" s="165"/>
      <c r="GR37" s="165"/>
      <c r="GS37" s="165"/>
      <c r="GT37" s="165"/>
      <c r="GU37" s="165"/>
      <c r="GV37" s="165"/>
      <c r="GW37" s="165"/>
      <c r="GX37" s="165"/>
      <c r="GY37" s="165"/>
      <c r="GZ37" s="165"/>
      <c r="HA37" s="165"/>
      <c r="HB37" s="165"/>
      <c r="HC37" s="165"/>
      <c r="HD37" s="165"/>
      <c r="HE37" s="165"/>
      <c r="HF37" s="165"/>
      <c r="HG37" s="165"/>
      <c r="HH37" s="165"/>
      <c r="HI37" s="165"/>
      <c r="HJ37" s="165"/>
      <c r="HK37" s="165"/>
      <c r="HL37" s="165"/>
      <c r="HM37" s="165"/>
      <c r="HN37" s="165"/>
      <c r="HO37" s="165"/>
      <c r="HP37" s="165"/>
      <c r="HQ37" s="165"/>
      <c r="HR37" s="165"/>
      <c r="HS37" s="165"/>
      <c r="HT37" s="165"/>
      <c r="HU37" s="165"/>
      <c r="HV37" s="165"/>
      <c r="HW37" s="165"/>
      <c r="HX37" s="165"/>
      <c r="HY37" s="165"/>
      <c r="HZ37" s="165"/>
      <c r="IA37" s="165"/>
      <c r="IB37" s="165"/>
      <c r="IC37" s="165"/>
      <c r="ID37" s="165"/>
      <c r="IE37" s="165"/>
      <c r="IF37" s="165"/>
      <c r="IG37" s="165"/>
      <c r="IH37" s="165"/>
      <c r="II37" s="165"/>
      <c r="IJ37" s="165"/>
      <c r="IK37" s="165"/>
      <c r="IL37" s="165"/>
      <c r="IM37" s="165"/>
      <c r="IN37" s="165"/>
      <c r="IO37" s="165"/>
      <c r="IP37" s="165"/>
      <c r="IQ37" s="165"/>
      <c r="IR37" s="165"/>
      <c r="IS37" s="165"/>
      <c r="IT37" s="165"/>
      <c r="IU37" s="165"/>
      <c r="IV37" s="165"/>
    </row>
    <row r="38" spans="1:256" ht="15.75" customHeight="1" x14ac:dyDescent="0.25">
      <c r="A38" s="279" t="s">
        <v>58</v>
      </c>
      <c r="B38" s="280"/>
      <c r="C38" s="280" t="s">
        <v>757</v>
      </c>
      <c r="D38" s="280"/>
      <c r="E38" s="282"/>
      <c r="F38" s="280">
        <f t="shared" ref="F38:IP38" si="0">SUM(F7:F37)</f>
        <v>100</v>
      </c>
      <c r="G38" s="280">
        <f t="shared" si="0"/>
        <v>100</v>
      </c>
      <c r="H38" s="280">
        <f t="shared" si="0"/>
        <v>0</v>
      </c>
      <c r="I38" s="280">
        <f t="shared" si="0"/>
        <v>150</v>
      </c>
      <c r="J38" s="280">
        <f t="shared" si="0"/>
        <v>100</v>
      </c>
      <c r="K38" s="280">
        <f t="shared" si="0"/>
        <v>50</v>
      </c>
      <c r="L38" s="280">
        <f t="shared" si="0"/>
        <v>0</v>
      </c>
      <c r="M38" s="280">
        <f t="shared" si="0"/>
        <v>100</v>
      </c>
      <c r="N38" s="280">
        <f t="shared" si="0"/>
        <v>0</v>
      </c>
      <c r="O38" s="280">
        <f t="shared" si="0"/>
        <v>75</v>
      </c>
      <c r="P38" s="280">
        <f t="shared" si="0"/>
        <v>50</v>
      </c>
      <c r="Q38" s="280">
        <f t="shared" si="0"/>
        <v>100</v>
      </c>
      <c r="R38" s="280">
        <f t="shared" si="0"/>
        <v>50</v>
      </c>
      <c r="S38" s="280">
        <f t="shared" si="0"/>
        <v>300</v>
      </c>
      <c r="T38" s="280">
        <f t="shared" si="0"/>
        <v>250</v>
      </c>
      <c r="U38" s="280">
        <f t="shared" si="0"/>
        <v>50</v>
      </c>
      <c r="V38" s="280">
        <f t="shared" si="0"/>
        <v>0</v>
      </c>
      <c r="W38" s="280">
        <f t="shared" si="0"/>
        <v>270</v>
      </c>
      <c r="X38" s="280">
        <f t="shared" si="0"/>
        <v>0</v>
      </c>
      <c r="Y38" s="280">
        <f t="shared" si="0"/>
        <v>100</v>
      </c>
      <c r="Z38" s="280">
        <f t="shared" si="0"/>
        <v>50</v>
      </c>
      <c r="AA38" s="280">
        <f t="shared" si="0"/>
        <v>150</v>
      </c>
      <c r="AB38" s="280">
        <f t="shared" si="0"/>
        <v>175</v>
      </c>
      <c r="AC38" s="280">
        <f t="shared" si="0"/>
        <v>50</v>
      </c>
      <c r="AD38" s="280">
        <f t="shared" si="0"/>
        <v>0</v>
      </c>
      <c r="AE38" s="280">
        <f t="shared" si="0"/>
        <v>0</v>
      </c>
      <c r="AF38" s="280">
        <f t="shared" si="0"/>
        <v>0</v>
      </c>
      <c r="AG38" s="280">
        <f t="shared" si="0"/>
        <v>1000</v>
      </c>
      <c r="AH38" s="280">
        <f t="shared" si="0"/>
        <v>1000</v>
      </c>
      <c r="AI38" s="280">
        <f t="shared" si="0"/>
        <v>300</v>
      </c>
      <c r="AJ38" s="280">
        <f t="shared" si="0"/>
        <v>500</v>
      </c>
      <c r="AK38" s="280">
        <f t="shared" si="0"/>
        <v>150</v>
      </c>
      <c r="AL38" s="280">
        <f t="shared" si="0"/>
        <v>100</v>
      </c>
      <c r="AM38" s="280">
        <f t="shared" si="0"/>
        <v>75</v>
      </c>
      <c r="AN38" s="280">
        <f t="shared" si="0"/>
        <v>1000</v>
      </c>
      <c r="AO38" s="280">
        <f t="shared" si="0"/>
        <v>25</v>
      </c>
      <c r="AP38" s="280">
        <f t="shared" si="0"/>
        <v>0</v>
      </c>
      <c r="AQ38" s="280">
        <f t="shared" si="0"/>
        <v>25</v>
      </c>
      <c r="AR38" s="280">
        <f t="shared" si="0"/>
        <v>75</v>
      </c>
      <c r="AS38" s="280">
        <f t="shared" si="0"/>
        <v>100</v>
      </c>
      <c r="AT38" s="280">
        <f t="shared" si="0"/>
        <v>0</v>
      </c>
      <c r="AU38" s="280">
        <f t="shared" si="0"/>
        <v>95</v>
      </c>
      <c r="AV38" s="280">
        <f t="shared" si="0"/>
        <v>255</v>
      </c>
      <c r="AW38" s="280">
        <f t="shared" si="0"/>
        <v>300</v>
      </c>
      <c r="AX38" s="280">
        <f t="shared" si="0"/>
        <v>200</v>
      </c>
      <c r="AY38" s="280">
        <f t="shared" si="0"/>
        <v>1000</v>
      </c>
      <c r="AZ38" s="280">
        <f t="shared" si="0"/>
        <v>975</v>
      </c>
      <c r="BA38" s="280">
        <f t="shared" si="0"/>
        <v>500</v>
      </c>
      <c r="BB38" s="280">
        <f t="shared" si="0"/>
        <v>300</v>
      </c>
      <c r="BC38" s="280">
        <f t="shared" si="0"/>
        <v>50</v>
      </c>
      <c r="BD38" s="280">
        <f t="shared" si="0"/>
        <v>0</v>
      </c>
      <c r="BE38" s="280">
        <f t="shared" si="0"/>
        <v>100</v>
      </c>
      <c r="BF38" s="280">
        <f t="shared" si="0"/>
        <v>300</v>
      </c>
      <c r="BG38" s="280">
        <f t="shared" si="0"/>
        <v>0</v>
      </c>
      <c r="BH38" s="280">
        <f t="shared" si="0"/>
        <v>500</v>
      </c>
      <c r="BI38" s="280">
        <f t="shared" si="0"/>
        <v>0</v>
      </c>
      <c r="BJ38" s="280">
        <f t="shared" si="0"/>
        <v>100</v>
      </c>
      <c r="BK38" s="280">
        <f t="shared" si="0"/>
        <v>100</v>
      </c>
      <c r="BL38" s="280">
        <f t="shared" si="0"/>
        <v>1000</v>
      </c>
      <c r="BM38" s="280">
        <f t="shared" si="0"/>
        <v>1092</v>
      </c>
      <c r="BN38" s="280">
        <f t="shared" si="0"/>
        <v>50</v>
      </c>
      <c r="BO38" s="280">
        <f t="shared" si="0"/>
        <v>110</v>
      </c>
      <c r="BP38" s="280">
        <f t="shared" si="0"/>
        <v>125</v>
      </c>
      <c r="BQ38" s="280">
        <f t="shared" si="0"/>
        <v>0</v>
      </c>
      <c r="BR38" s="280">
        <f t="shared" si="0"/>
        <v>1100</v>
      </c>
      <c r="BS38" s="280">
        <f t="shared" si="0"/>
        <v>400</v>
      </c>
      <c r="BT38" s="280">
        <f t="shared" si="0"/>
        <v>0</v>
      </c>
      <c r="BU38" s="280">
        <f t="shared" si="0"/>
        <v>350</v>
      </c>
      <c r="BV38" s="280">
        <f t="shared" si="0"/>
        <v>0</v>
      </c>
      <c r="BW38" s="280">
        <f t="shared" si="0"/>
        <v>0</v>
      </c>
      <c r="BX38" s="280">
        <f t="shared" si="0"/>
        <v>500</v>
      </c>
      <c r="BY38" s="280">
        <f t="shared" si="0"/>
        <v>300</v>
      </c>
      <c r="BZ38" s="280">
        <f t="shared" si="0"/>
        <v>400</v>
      </c>
      <c r="CA38" s="280">
        <f t="shared" si="0"/>
        <v>700</v>
      </c>
      <c r="CB38" s="280">
        <f t="shared" si="0"/>
        <v>300</v>
      </c>
      <c r="CC38" s="280">
        <f t="shared" si="0"/>
        <v>550</v>
      </c>
      <c r="CD38" s="280">
        <f t="shared" si="0"/>
        <v>300</v>
      </c>
      <c r="CE38" s="280">
        <f t="shared" si="0"/>
        <v>300</v>
      </c>
      <c r="CF38" s="280">
        <f t="shared" si="0"/>
        <v>800</v>
      </c>
      <c r="CG38" s="280">
        <f t="shared" si="0"/>
        <v>1500</v>
      </c>
      <c r="CH38" s="280">
        <f t="shared" si="0"/>
        <v>300</v>
      </c>
      <c r="CI38" s="280">
        <f t="shared" si="0"/>
        <v>2300</v>
      </c>
      <c r="CJ38" s="280">
        <f t="shared" si="0"/>
        <v>100</v>
      </c>
      <c r="CK38" s="280">
        <f t="shared" si="0"/>
        <v>300</v>
      </c>
      <c r="CL38" s="280">
        <f t="shared" si="0"/>
        <v>100</v>
      </c>
      <c r="CM38" s="280">
        <f t="shared" si="0"/>
        <v>300</v>
      </c>
      <c r="CN38" s="280">
        <f t="shared" si="0"/>
        <v>50</v>
      </c>
      <c r="CO38" s="280">
        <f t="shared" si="0"/>
        <v>100</v>
      </c>
      <c r="CP38" s="280">
        <f t="shared" si="0"/>
        <v>0</v>
      </c>
      <c r="CQ38" s="280">
        <f t="shared" si="0"/>
        <v>50</v>
      </c>
      <c r="CR38" s="280">
        <f t="shared" si="0"/>
        <v>100</v>
      </c>
      <c r="CS38" s="280">
        <f t="shared" si="0"/>
        <v>1008</v>
      </c>
      <c r="CT38" s="280">
        <f t="shared" si="0"/>
        <v>0</v>
      </c>
      <c r="CU38" s="280">
        <f t="shared" si="0"/>
        <v>306</v>
      </c>
      <c r="CV38" s="280">
        <f t="shared" si="0"/>
        <v>0</v>
      </c>
      <c r="CW38" s="280">
        <f t="shared" si="0"/>
        <v>84</v>
      </c>
      <c r="CX38" s="280">
        <f t="shared" si="0"/>
        <v>125</v>
      </c>
      <c r="CY38" s="280">
        <f t="shared" si="0"/>
        <v>30</v>
      </c>
      <c r="CZ38" s="280">
        <f t="shared" si="0"/>
        <v>0</v>
      </c>
      <c r="DA38" s="280">
        <f t="shared" si="0"/>
        <v>132</v>
      </c>
      <c r="DB38" s="280">
        <f t="shared" si="0"/>
        <v>96</v>
      </c>
      <c r="DC38" s="280">
        <f t="shared" si="0"/>
        <v>138</v>
      </c>
      <c r="DD38" s="280">
        <f t="shared" si="0"/>
        <v>0</v>
      </c>
      <c r="DE38" s="280">
        <f t="shared" si="0"/>
        <v>366</v>
      </c>
      <c r="DF38" s="280">
        <f t="shared" si="0"/>
        <v>150</v>
      </c>
      <c r="DG38" s="280">
        <f t="shared" si="0"/>
        <v>106</v>
      </c>
      <c r="DH38" s="280">
        <f t="shared" si="0"/>
        <v>0</v>
      </c>
      <c r="DI38" s="280">
        <f t="shared" si="0"/>
        <v>102</v>
      </c>
      <c r="DJ38" s="280">
        <f t="shared" si="0"/>
        <v>48</v>
      </c>
      <c r="DK38" s="280">
        <f t="shared" si="0"/>
        <v>54</v>
      </c>
      <c r="DL38" s="280">
        <f t="shared" si="0"/>
        <v>0</v>
      </c>
      <c r="DM38" s="280">
        <f t="shared" si="0"/>
        <v>500</v>
      </c>
      <c r="DN38" s="280">
        <f t="shared" si="0"/>
        <v>312</v>
      </c>
      <c r="DO38" s="280">
        <f t="shared" si="0"/>
        <v>200</v>
      </c>
      <c r="DP38" s="280">
        <f t="shared" si="0"/>
        <v>210</v>
      </c>
      <c r="DQ38" s="280">
        <f t="shared" si="0"/>
        <v>0</v>
      </c>
      <c r="DR38" s="280">
        <f t="shared" si="0"/>
        <v>180</v>
      </c>
      <c r="DS38" s="280">
        <f t="shared" si="0"/>
        <v>30</v>
      </c>
      <c r="DT38" s="280">
        <f t="shared" si="0"/>
        <v>0</v>
      </c>
      <c r="DU38" s="280">
        <f t="shared" si="0"/>
        <v>312</v>
      </c>
      <c r="DV38" s="280">
        <f t="shared" si="0"/>
        <v>108</v>
      </c>
      <c r="DW38" s="280">
        <f t="shared" si="0"/>
        <v>216</v>
      </c>
      <c r="DX38" s="280">
        <f t="shared" si="0"/>
        <v>114</v>
      </c>
      <c r="DY38" s="280">
        <f t="shared" si="0"/>
        <v>77</v>
      </c>
      <c r="DZ38" s="280">
        <f t="shared" si="0"/>
        <v>167</v>
      </c>
      <c r="EA38" s="280">
        <f t="shared" si="0"/>
        <v>174</v>
      </c>
      <c r="EB38" s="280">
        <f t="shared" si="0"/>
        <v>134</v>
      </c>
      <c r="EC38" s="280">
        <f t="shared" si="0"/>
        <v>150</v>
      </c>
      <c r="ED38" s="280">
        <f t="shared" si="0"/>
        <v>304</v>
      </c>
      <c r="EE38" s="280">
        <f t="shared" si="0"/>
        <v>327</v>
      </c>
      <c r="EF38" s="280">
        <f t="shared" si="0"/>
        <v>108</v>
      </c>
      <c r="EG38" s="280">
        <f t="shared" si="0"/>
        <v>254</v>
      </c>
      <c r="EH38" s="280">
        <f t="shared" si="0"/>
        <v>125</v>
      </c>
      <c r="EI38" s="280">
        <f t="shared" si="0"/>
        <v>406</v>
      </c>
      <c r="EJ38" s="280">
        <f t="shared" si="0"/>
        <v>402</v>
      </c>
      <c r="EK38" s="280">
        <f t="shared" si="0"/>
        <v>258</v>
      </c>
      <c r="EL38" s="280">
        <f t="shared" si="0"/>
        <v>54</v>
      </c>
      <c r="EM38" s="280">
        <f t="shared" si="0"/>
        <v>54</v>
      </c>
      <c r="EN38" s="280">
        <f t="shared" si="0"/>
        <v>456</v>
      </c>
      <c r="EO38" s="280">
        <f t="shared" si="0"/>
        <v>156</v>
      </c>
      <c r="EP38" s="280">
        <f t="shared" si="0"/>
        <v>108</v>
      </c>
      <c r="EQ38" s="280">
        <f t="shared" si="0"/>
        <v>114</v>
      </c>
      <c r="ER38" s="280">
        <f t="shared" si="0"/>
        <v>155</v>
      </c>
      <c r="ES38" s="280">
        <f t="shared" si="0"/>
        <v>0</v>
      </c>
      <c r="ET38" s="280">
        <f t="shared" si="0"/>
        <v>66</v>
      </c>
      <c r="EU38" s="280">
        <f t="shared" si="0"/>
        <v>550</v>
      </c>
      <c r="EV38" s="280">
        <f t="shared" si="0"/>
        <v>1600</v>
      </c>
      <c r="EW38" s="280">
        <f t="shared" si="0"/>
        <v>0</v>
      </c>
      <c r="EX38" s="280">
        <f t="shared" si="0"/>
        <v>0</v>
      </c>
      <c r="EY38" s="280">
        <f t="shared" si="0"/>
        <v>0</v>
      </c>
      <c r="EZ38" s="280">
        <f t="shared" si="0"/>
        <v>0</v>
      </c>
      <c r="FA38" s="280">
        <f t="shared" si="0"/>
        <v>0</v>
      </c>
      <c r="FB38" s="280">
        <f t="shared" si="0"/>
        <v>50</v>
      </c>
      <c r="FC38" s="280">
        <f t="shared" si="0"/>
        <v>1000</v>
      </c>
      <c r="FD38" s="280">
        <f t="shared" si="0"/>
        <v>300</v>
      </c>
      <c r="FE38" s="280">
        <f t="shared" si="0"/>
        <v>250</v>
      </c>
      <c r="FF38" s="280">
        <f t="shared" si="0"/>
        <v>200</v>
      </c>
      <c r="FG38" s="280">
        <f t="shared" si="0"/>
        <v>0</v>
      </c>
      <c r="FH38" s="280">
        <f t="shared" si="0"/>
        <v>0</v>
      </c>
      <c r="FI38" s="280">
        <f t="shared" si="0"/>
        <v>800</v>
      </c>
      <c r="FJ38" s="280">
        <f t="shared" si="0"/>
        <v>1000</v>
      </c>
      <c r="FK38" s="280">
        <f t="shared" si="0"/>
        <v>1200</v>
      </c>
      <c r="FL38" s="280">
        <f t="shared" si="0"/>
        <v>200</v>
      </c>
      <c r="FM38" s="280">
        <f t="shared" si="0"/>
        <v>1000</v>
      </c>
      <c r="FN38" s="280">
        <f t="shared" si="0"/>
        <v>0</v>
      </c>
      <c r="FO38" s="280">
        <f t="shared" si="0"/>
        <v>500</v>
      </c>
      <c r="FP38" s="280">
        <f t="shared" si="0"/>
        <v>300</v>
      </c>
      <c r="FQ38" s="280">
        <f t="shared" si="0"/>
        <v>100</v>
      </c>
      <c r="FR38" s="280">
        <f t="shared" si="0"/>
        <v>300</v>
      </c>
      <c r="FS38" s="280">
        <f t="shared" si="0"/>
        <v>200</v>
      </c>
      <c r="FT38" s="280">
        <f t="shared" si="0"/>
        <v>500</v>
      </c>
      <c r="FU38" s="280">
        <f t="shared" si="0"/>
        <v>0</v>
      </c>
      <c r="FV38" s="280">
        <f t="shared" si="0"/>
        <v>0</v>
      </c>
      <c r="FW38" s="280">
        <f t="shared" si="0"/>
        <v>450</v>
      </c>
      <c r="FX38" s="280">
        <f t="shared" si="0"/>
        <v>0</v>
      </c>
      <c r="FY38" s="280">
        <f t="shared" si="0"/>
        <v>200</v>
      </c>
      <c r="FZ38" s="280">
        <f t="shared" si="0"/>
        <v>0</v>
      </c>
      <c r="GA38" s="280">
        <f t="shared" si="0"/>
        <v>5000</v>
      </c>
      <c r="GB38" s="280">
        <f t="shared" si="0"/>
        <v>200</v>
      </c>
      <c r="GC38" s="280">
        <f t="shared" si="0"/>
        <v>800</v>
      </c>
      <c r="GD38" s="280">
        <f t="shared" si="0"/>
        <v>750</v>
      </c>
      <c r="GE38" s="280">
        <f t="shared" si="0"/>
        <v>50</v>
      </c>
      <c r="GF38" s="280">
        <f t="shared" si="0"/>
        <v>460</v>
      </c>
      <c r="GG38" s="280">
        <f t="shared" si="0"/>
        <v>0</v>
      </c>
      <c r="GH38" s="280">
        <f t="shared" si="0"/>
        <v>1200</v>
      </c>
      <c r="GI38" s="280">
        <f t="shared" si="0"/>
        <v>7500</v>
      </c>
      <c r="GJ38" s="280">
        <f t="shared" si="0"/>
        <v>8500</v>
      </c>
      <c r="GK38" s="280">
        <f t="shared" si="0"/>
        <v>0</v>
      </c>
      <c r="GL38" s="280">
        <f t="shared" si="0"/>
        <v>600</v>
      </c>
      <c r="GM38" s="280">
        <f t="shared" si="0"/>
        <v>0</v>
      </c>
      <c r="GN38" s="280">
        <f t="shared" si="0"/>
        <v>500</v>
      </c>
      <c r="GO38" s="280">
        <f t="shared" si="0"/>
        <v>500</v>
      </c>
      <c r="GP38" s="280">
        <f t="shared" si="0"/>
        <v>1000</v>
      </c>
      <c r="GQ38" s="280">
        <f t="shared" si="0"/>
        <v>0</v>
      </c>
      <c r="GR38" s="280">
        <f t="shared" si="0"/>
        <v>100</v>
      </c>
      <c r="GS38" s="280">
        <f t="shared" si="0"/>
        <v>100</v>
      </c>
      <c r="GT38" s="280">
        <f t="shared" si="0"/>
        <v>10175</v>
      </c>
      <c r="GU38" s="280">
        <f t="shared" si="0"/>
        <v>0</v>
      </c>
      <c r="GV38" s="280">
        <f t="shared" si="0"/>
        <v>0</v>
      </c>
      <c r="GW38" s="280">
        <f t="shared" si="0"/>
        <v>450</v>
      </c>
      <c r="GX38" s="280">
        <f t="shared" si="0"/>
        <v>90</v>
      </c>
      <c r="GY38" s="280">
        <f t="shared" si="0"/>
        <v>560</v>
      </c>
      <c r="GZ38" s="280">
        <f t="shared" si="0"/>
        <v>0</v>
      </c>
      <c r="HA38" s="280">
        <f t="shared" si="0"/>
        <v>14025</v>
      </c>
      <c r="HB38" s="280">
        <f t="shared" si="0"/>
        <v>1500</v>
      </c>
      <c r="HC38" s="280">
        <f t="shared" si="0"/>
        <v>0</v>
      </c>
      <c r="HD38" s="280">
        <f t="shared" si="0"/>
        <v>0</v>
      </c>
      <c r="HE38" s="280">
        <f t="shared" si="0"/>
        <v>3000</v>
      </c>
      <c r="HF38" s="280">
        <f t="shared" si="0"/>
        <v>3000</v>
      </c>
      <c r="HG38" s="280">
        <f t="shared" si="0"/>
        <v>1500</v>
      </c>
      <c r="HH38" s="280">
        <f t="shared" si="0"/>
        <v>700</v>
      </c>
      <c r="HI38" s="280">
        <f t="shared" si="0"/>
        <v>100</v>
      </c>
      <c r="HJ38" s="280">
        <f t="shared" si="0"/>
        <v>0</v>
      </c>
      <c r="HK38" s="280">
        <f t="shared" si="0"/>
        <v>0</v>
      </c>
      <c r="HL38" s="280">
        <f t="shared" si="0"/>
        <v>3000</v>
      </c>
      <c r="HM38" s="280">
        <f t="shared" si="0"/>
        <v>400</v>
      </c>
      <c r="HN38" s="280">
        <f t="shared" si="0"/>
        <v>3000</v>
      </c>
      <c r="HO38" s="280">
        <f t="shared" si="0"/>
        <v>3000</v>
      </c>
      <c r="HP38" s="280">
        <f t="shared" si="0"/>
        <v>2000</v>
      </c>
      <c r="HQ38" s="280">
        <f t="shared" si="0"/>
        <v>0</v>
      </c>
      <c r="HR38" s="280">
        <f t="shared" si="0"/>
        <v>400</v>
      </c>
      <c r="HS38" s="280">
        <f t="shared" si="0"/>
        <v>500</v>
      </c>
      <c r="HT38" s="280">
        <f t="shared" si="0"/>
        <v>1500</v>
      </c>
      <c r="HU38" s="280">
        <f t="shared" si="0"/>
        <v>2000</v>
      </c>
      <c r="HV38" s="280">
        <f t="shared" si="0"/>
        <v>2000</v>
      </c>
      <c r="HW38" s="280">
        <f t="shared" si="0"/>
        <v>2000</v>
      </c>
      <c r="HX38" s="280">
        <f t="shared" si="0"/>
        <v>2000</v>
      </c>
      <c r="HY38" s="280">
        <f t="shared" si="0"/>
        <v>400</v>
      </c>
      <c r="HZ38" s="280">
        <f t="shared" si="0"/>
        <v>400</v>
      </c>
      <c r="IA38" s="280">
        <f t="shared" si="0"/>
        <v>200</v>
      </c>
      <c r="IB38" s="280">
        <f t="shared" si="0"/>
        <v>200</v>
      </c>
      <c r="IC38" s="280">
        <f t="shared" si="0"/>
        <v>0</v>
      </c>
      <c r="ID38" s="280">
        <f t="shared" si="0"/>
        <v>200</v>
      </c>
      <c r="IE38" s="280">
        <f t="shared" si="0"/>
        <v>200</v>
      </c>
      <c r="IF38" s="280">
        <f t="shared" si="0"/>
        <v>200</v>
      </c>
      <c r="IG38" s="280">
        <f t="shared" si="0"/>
        <v>200</v>
      </c>
      <c r="IH38" s="280">
        <f t="shared" si="0"/>
        <v>200</v>
      </c>
      <c r="II38" s="280">
        <f t="shared" si="0"/>
        <v>200</v>
      </c>
      <c r="IJ38" s="280">
        <f t="shared" si="0"/>
        <v>400</v>
      </c>
      <c r="IK38" s="280">
        <f t="shared" si="0"/>
        <v>600</v>
      </c>
      <c r="IL38" s="280">
        <f t="shared" si="0"/>
        <v>600</v>
      </c>
      <c r="IM38" s="280">
        <f t="shared" si="0"/>
        <v>200</v>
      </c>
      <c r="IN38" s="280">
        <f t="shared" si="0"/>
        <v>200</v>
      </c>
      <c r="IO38" s="280">
        <f t="shared" si="0"/>
        <v>0</v>
      </c>
      <c r="IP38" s="280">
        <f t="shared" si="0"/>
        <v>0</v>
      </c>
      <c r="IQ38" s="280"/>
      <c r="IR38" s="280"/>
      <c r="IS38" s="280"/>
      <c r="IT38" s="280"/>
      <c r="IU38" s="280"/>
      <c r="IV38" s="280"/>
    </row>
    <row r="39" spans="1:256" ht="15.75" customHeight="1" x14ac:dyDescent="0.25">
      <c r="A39" s="242"/>
      <c r="B39" s="165"/>
      <c r="C39" s="165"/>
      <c r="D39" s="165"/>
      <c r="E39" s="156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5"/>
      <c r="CH39" s="165"/>
      <c r="CI39" s="165"/>
      <c r="CJ39" s="165"/>
      <c r="CK39" s="165"/>
      <c r="CL39" s="165"/>
      <c r="CM39" s="165"/>
      <c r="CN39" s="165"/>
      <c r="CO39" s="165"/>
      <c r="CP39" s="165"/>
      <c r="CQ39" s="165"/>
      <c r="CR39" s="165"/>
      <c r="CS39" s="165"/>
      <c r="CT39" s="165"/>
      <c r="CU39" s="165"/>
      <c r="CV39" s="165"/>
      <c r="CW39" s="165"/>
      <c r="CX39" s="165"/>
      <c r="CY39" s="165"/>
      <c r="CZ39" s="165"/>
      <c r="DA39" s="165"/>
      <c r="DB39" s="165"/>
      <c r="DC39" s="165"/>
      <c r="DD39" s="165"/>
      <c r="DE39" s="165"/>
      <c r="DF39" s="165"/>
      <c r="DG39" s="165"/>
      <c r="DH39" s="165"/>
      <c r="DI39" s="165"/>
      <c r="DJ39" s="165"/>
      <c r="DK39" s="165"/>
      <c r="DL39" s="165"/>
      <c r="DM39" s="165"/>
      <c r="DN39" s="165"/>
      <c r="DO39" s="165"/>
      <c r="DP39" s="165"/>
      <c r="DQ39" s="165"/>
      <c r="DR39" s="165"/>
      <c r="DS39" s="165"/>
      <c r="DT39" s="165"/>
      <c r="DU39" s="165"/>
      <c r="DV39" s="165"/>
      <c r="DW39" s="165"/>
      <c r="DX39" s="165"/>
      <c r="DY39" s="165"/>
      <c r="DZ39" s="165"/>
      <c r="EA39" s="165"/>
      <c r="EB39" s="165"/>
      <c r="EC39" s="165"/>
      <c r="ED39" s="165"/>
      <c r="EE39" s="165"/>
      <c r="EF39" s="165"/>
      <c r="EG39" s="165"/>
      <c r="EH39" s="165"/>
      <c r="EI39" s="165"/>
      <c r="EJ39" s="165"/>
      <c r="EK39" s="165"/>
      <c r="EL39" s="165"/>
      <c r="EM39" s="165"/>
      <c r="EN39" s="165"/>
      <c r="EO39" s="165"/>
      <c r="EP39" s="165"/>
      <c r="EQ39" s="165"/>
      <c r="ER39" s="165"/>
      <c r="ES39" s="165"/>
      <c r="ET39" s="165"/>
      <c r="EU39" s="165"/>
      <c r="EV39" s="165"/>
      <c r="EW39" s="165"/>
      <c r="EX39" s="165"/>
      <c r="EY39" s="165"/>
      <c r="EZ39" s="165"/>
      <c r="FA39" s="165"/>
      <c r="FB39" s="165"/>
      <c r="FC39" s="165"/>
      <c r="FD39" s="165"/>
      <c r="FE39" s="165"/>
      <c r="FF39" s="165"/>
      <c r="FG39" s="165"/>
      <c r="FH39" s="165"/>
      <c r="FI39" s="165"/>
      <c r="FJ39" s="165"/>
      <c r="FK39" s="165"/>
      <c r="FL39" s="165"/>
      <c r="FM39" s="165"/>
      <c r="FN39" s="165"/>
      <c r="FO39" s="165"/>
      <c r="FP39" s="165"/>
      <c r="FQ39" s="165"/>
      <c r="FR39" s="165"/>
      <c r="FS39" s="165"/>
      <c r="FT39" s="165"/>
      <c r="FU39" s="165"/>
      <c r="FV39" s="165"/>
      <c r="FW39" s="165"/>
      <c r="FX39" s="165"/>
      <c r="FY39" s="165"/>
      <c r="FZ39" s="165"/>
      <c r="GA39" s="165"/>
      <c r="GB39" s="165"/>
      <c r="GC39" s="165"/>
      <c r="GD39" s="165"/>
      <c r="GE39" s="165"/>
      <c r="GF39" s="165"/>
      <c r="GG39" s="165"/>
      <c r="GH39" s="165"/>
      <c r="GI39" s="165"/>
      <c r="GJ39" s="165"/>
      <c r="GK39" s="165"/>
      <c r="GL39" s="165"/>
      <c r="GM39" s="165"/>
      <c r="GN39" s="165"/>
      <c r="GO39" s="165"/>
      <c r="GP39" s="165"/>
      <c r="GQ39" s="165"/>
      <c r="GR39" s="165"/>
      <c r="GS39" s="165"/>
      <c r="GT39" s="165"/>
      <c r="GU39" s="165"/>
      <c r="GV39" s="165"/>
      <c r="GW39" s="165"/>
      <c r="GX39" s="165"/>
      <c r="GY39" s="165"/>
      <c r="GZ39" s="165"/>
      <c r="HA39" s="165"/>
      <c r="HB39" s="165"/>
      <c r="HC39" s="165"/>
      <c r="HD39" s="165"/>
      <c r="HE39" s="165"/>
      <c r="HF39" s="165"/>
      <c r="HG39" s="165"/>
      <c r="HH39" s="165"/>
      <c r="HI39" s="165"/>
      <c r="HJ39" s="165"/>
      <c r="HK39" s="165"/>
      <c r="HL39" s="165"/>
      <c r="HM39" s="165"/>
      <c r="HN39" s="165"/>
      <c r="HO39" s="165"/>
      <c r="HP39" s="165"/>
      <c r="HQ39" s="165"/>
      <c r="HR39" s="165"/>
      <c r="HS39" s="165"/>
      <c r="HT39" s="165"/>
      <c r="HU39" s="165"/>
      <c r="HV39" s="165"/>
      <c r="HW39" s="165"/>
      <c r="HX39" s="165"/>
      <c r="HY39" s="165"/>
      <c r="HZ39" s="165"/>
      <c r="IA39" s="165"/>
      <c r="IB39" s="165"/>
      <c r="IC39" s="165"/>
      <c r="ID39" s="165"/>
      <c r="IE39" s="165"/>
      <c r="IF39" s="165"/>
      <c r="IG39" s="165"/>
      <c r="IH39" s="165"/>
      <c r="II39" s="165"/>
      <c r="IJ39" s="165"/>
      <c r="IK39" s="165"/>
      <c r="IL39" s="165"/>
      <c r="IM39" s="165"/>
      <c r="IN39" s="165"/>
      <c r="IO39" s="165"/>
      <c r="IP39" s="165"/>
      <c r="IQ39" s="165"/>
      <c r="IR39" s="165"/>
      <c r="IS39" s="165"/>
      <c r="IT39" s="165"/>
      <c r="IU39" s="165"/>
      <c r="IV39" s="165"/>
    </row>
    <row r="40" spans="1:256" ht="15.75" customHeight="1" x14ac:dyDescent="0.25">
      <c r="A40" s="286" t="s">
        <v>770</v>
      </c>
      <c r="B40" s="287"/>
      <c r="C40" s="287"/>
      <c r="D40" s="287"/>
      <c r="E40" s="288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  <c r="BX40" s="287"/>
      <c r="BY40" s="287"/>
      <c r="BZ40" s="287"/>
      <c r="CA40" s="287"/>
      <c r="CB40" s="287"/>
      <c r="CC40" s="287"/>
      <c r="CD40" s="287"/>
      <c r="CE40" s="287"/>
      <c r="CF40" s="287"/>
      <c r="CG40" s="287"/>
      <c r="CH40" s="287"/>
      <c r="CI40" s="287"/>
      <c r="CJ40" s="287"/>
      <c r="CK40" s="287"/>
      <c r="CL40" s="287"/>
      <c r="CM40" s="287"/>
      <c r="CN40" s="287"/>
      <c r="CO40" s="287"/>
      <c r="CP40" s="287"/>
      <c r="CQ40" s="287"/>
      <c r="CR40" s="287"/>
      <c r="CS40" s="287"/>
      <c r="CT40" s="287"/>
      <c r="CU40" s="287"/>
      <c r="CV40" s="287"/>
      <c r="CW40" s="287"/>
      <c r="CX40" s="287"/>
      <c r="CY40" s="287"/>
      <c r="CZ40" s="287"/>
      <c r="DA40" s="287"/>
      <c r="DB40" s="287"/>
      <c r="DC40" s="287"/>
      <c r="DD40" s="287"/>
      <c r="DE40" s="287"/>
      <c r="DF40" s="287"/>
      <c r="DG40" s="287"/>
      <c r="DH40" s="287"/>
      <c r="DI40" s="287"/>
      <c r="DJ40" s="287"/>
      <c r="DK40" s="287"/>
      <c r="DL40" s="287"/>
      <c r="DM40" s="287"/>
      <c r="DN40" s="287"/>
      <c r="DO40" s="287"/>
      <c r="DP40" s="287"/>
      <c r="DQ40" s="287"/>
      <c r="DR40" s="287"/>
      <c r="DS40" s="287"/>
      <c r="DT40" s="287"/>
      <c r="DU40" s="287"/>
      <c r="DV40" s="287"/>
      <c r="DW40" s="287"/>
      <c r="DX40" s="287"/>
      <c r="DY40" s="287"/>
      <c r="DZ40" s="287"/>
      <c r="EA40" s="287"/>
      <c r="EB40" s="287"/>
      <c r="EC40" s="287"/>
      <c r="ED40" s="287"/>
      <c r="EE40" s="287"/>
      <c r="EF40" s="287"/>
      <c r="EG40" s="287"/>
      <c r="EH40" s="287"/>
      <c r="EI40" s="287"/>
      <c r="EJ40" s="287"/>
      <c r="EK40" s="287"/>
      <c r="EL40" s="287"/>
      <c r="EM40" s="287"/>
      <c r="EN40" s="287"/>
      <c r="EO40" s="287"/>
      <c r="EP40" s="287"/>
      <c r="EQ40" s="287"/>
      <c r="ER40" s="287"/>
      <c r="ES40" s="287"/>
      <c r="ET40" s="287"/>
      <c r="EU40" s="287"/>
      <c r="EV40" s="287"/>
      <c r="EW40" s="287"/>
      <c r="EX40" s="287"/>
      <c r="EY40" s="287"/>
      <c r="EZ40" s="287"/>
      <c r="FA40" s="287"/>
      <c r="FB40" s="287"/>
      <c r="FC40" s="287"/>
      <c r="FD40" s="287"/>
      <c r="FE40" s="287"/>
      <c r="FF40" s="287"/>
      <c r="FG40" s="287"/>
      <c r="FH40" s="287"/>
      <c r="FI40" s="287"/>
      <c r="FJ40" s="287"/>
      <c r="FK40" s="287"/>
      <c r="FL40" s="287"/>
      <c r="FM40" s="287"/>
      <c r="FN40" s="287"/>
      <c r="FO40" s="287"/>
      <c r="FP40" s="287"/>
      <c r="FQ40" s="287"/>
      <c r="FR40" s="287"/>
      <c r="FS40" s="287"/>
      <c r="FT40" s="287"/>
      <c r="FU40" s="287"/>
      <c r="FV40" s="287"/>
      <c r="FW40" s="287"/>
      <c r="FX40" s="287"/>
      <c r="FY40" s="287"/>
      <c r="FZ40" s="287"/>
      <c r="GA40" s="287"/>
      <c r="GB40" s="287"/>
      <c r="GC40" s="287"/>
      <c r="GD40" s="287"/>
      <c r="GE40" s="287"/>
      <c r="GF40" s="287"/>
      <c r="GG40" s="287"/>
      <c r="GH40" s="287"/>
      <c r="GI40" s="287"/>
      <c r="GJ40" s="287"/>
      <c r="GK40" s="287"/>
      <c r="GL40" s="287"/>
      <c r="GM40" s="287"/>
      <c r="GN40" s="287"/>
      <c r="GO40" s="287"/>
      <c r="GP40" s="287"/>
      <c r="GQ40" s="287"/>
      <c r="GR40" s="287"/>
      <c r="GS40" s="287"/>
      <c r="GT40" s="287"/>
      <c r="GU40" s="287"/>
      <c r="GV40" s="287"/>
      <c r="GW40" s="287"/>
      <c r="GX40" s="287"/>
      <c r="GY40" s="287"/>
      <c r="GZ40" s="287"/>
      <c r="HA40" s="287"/>
      <c r="HB40" s="287"/>
      <c r="HC40" s="287"/>
      <c r="HD40" s="287"/>
      <c r="HE40" s="287"/>
      <c r="HF40" s="287"/>
      <c r="HG40" s="287"/>
      <c r="HH40" s="287"/>
      <c r="HI40" s="287"/>
      <c r="HJ40" s="287"/>
      <c r="HK40" s="287"/>
      <c r="HL40" s="287"/>
      <c r="HM40" s="287"/>
      <c r="HN40" s="287"/>
      <c r="HO40" s="287"/>
      <c r="HP40" s="287"/>
      <c r="HQ40" s="287"/>
      <c r="HR40" s="287"/>
      <c r="HS40" s="287"/>
      <c r="HT40" s="287"/>
      <c r="HU40" s="287"/>
      <c r="HV40" s="287"/>
      <c r="HW40" s="287"/>
      <c r="HX40" s="287"/>
      <c r="HY40" s="287"/>
      <c r="HZ40" s="287"/>
      <c r="IA40" s="287"/>
      <c r="IB40" s="287"/>
      <c r="IC40" s="287"/>
      <c r="ID40" s="287"/>
      <c r="IE40" s="287"/>
      <c r="IF40" s="287"/>
      <c r="IG40" s="287"/>
      <c r="IH40" s="287"/>
      <c r="II40" s="287"/>
      <c r="IJ40" s="287"/>
      <c r="IK40" s="287"/>
      <c r="IL40" s="287"/>
      <c r="IM40" s="287"/>
      <c r="IN40" s="287"/>
      <c r="IO40" s="287"/>
      <c r="IP40" s="287"/>
      <c r="IQ40" s="287"/>
      <c r="IR40" s="287"/>
      <c r="IS40" s="287"/>
      <c r="IT40" s="287"/>
      <c r="IU40" s="287"/>
      <c r="IV40" s="287"/>
    </row>
    <row r="41" spans="1:256" ht="15.75" customHeight="1" x14ac:dyDescent="0.25">
      <c r="A41" s="262">
        <v>1</v>
      </c>
      <c r="B41" s="186" t="s">
        <v>747</v>
      </c>
      <c r="C41" s="186" t="s">
        <v>26</v>
      </c>
      <c r="D41" s="186" t="s">
        <v>30</v>
      </c>
      <c r="E41" s="188">
        <v>47000</v>
      </c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289">
        <v>15</v>
      </c>
      <c r="BP41" s="290">
        <v>15</v>
      </c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  <c r="DM41" s="186"/>
      <c r="DN41" s="186"/>
      <c r="DO41" s="186"/>
      <c r="DP41" s="186"/>
      <c r="DQ41" s="186"/>
      <c r="DR41" s="186"/>
      <c r="DS41" s="186"/>
      <c r="DT41" s="186"/>
      <c r="DU41" s="186"/>
      <c r="DV41" s="186"/>
      <c r="DW41" s="186"/>
      <c r="DX41" s="186"/>
      <c r="DY41" s="186"/>
      <c r="DZ41" s="186"/>
      <c r="EA41" s="186"/>
      <c r="EB41" s="186"/>
      <c r="EC41" s="186"/>
      <c r="ED41" s="186"/>
      <c r="EE41" s="186"/>
      <c r="EF41" s="186"/>
      <c r="EG41" s="186"/>
      <c r="EH41" s="186"/>
      <c r="EI41" s="186"/>
      <c r="EJ41" s="186"/>
      <c r="EK41" s="186"/>
      <c r="EN41" s="186"/>
      <c r="EO41" s="186"/>
      <c r="EP41" s="186"/>
      <c r="EQ41" s="186"/>
      <c r="ER41" s="186"/>
      <c r="ES41" s="186"/>
      <c r="ET41" s="186"/>
      <c r="EU41" s="186"/>
      <c r="EV41" s="186"/>
      <c r="EW41" s="186"/>
      <c r="EX41" s="186"/>
      <c r="EY41" s="186"/>
      <c r="EZ41" s="186"/>
      <c r="FA41" s="186"/>
      <c r="FB41" s="186"/>
      <c r="FC41" s="186"/>
      <c r="FD41" s="186"/>
      <c r="FE41" s="186"/>
      <c r="FF41" s="186"/>
      <c r="FG41" s="186"/>
      <c r="FH41" s="186"/>
      <c r="FI41" s="186"/>
      <c r="FJ41" s="186"/>
      <c r="FK41" s="186"/>
      <c r="FL41" s="186"/>
      <c r="FM41" s="186"/>
      <c r="FN41" s="186"/>
      <c r="FO41" s="186"/>
      <c r="FP41" s="186"/>
      <c r="FQ41" s="186"/>
      <c r="FR41" s="186"/>
      <c r="FS41" s="186">
        <v>25</v>
      </c>
      <c r="FT41" s="186"/>
      <c r="FU41" s="186"/>
      <c r="FV41" s="186"/>
      <c r="FW41" s="186"/>
      <c r="FX41" s="186"/>
      <c r="FY41" s="186"/>
      <c r="FZ41" s="186"/>
      <c r="GA41" s="186"/>
      <c r="GB41" s="186"/>
      <c r="GC41" s="186"/>
      <c r="GD41" s="186"/>
      <c r="GE41" s="186"/>
      <c r="GF41" s="186"/>
      <c r="GG41" s="186"/>
      <c r="GH41" s="186"/>
      <c r="GI41" s="186"/>
      <c r="GJ41" s="186"/>
      <c r="GK41" s="186"/>
      <c r="GL41" s="186"/>
      <c r="GM41" s="186"/>
      <c r="GN41" s="186"/>
      <c r="GO41" s="186"/>
      <c r="GP41" s="186"/>
      <c r="GQ41" s="186"/>
      <c r="GR41" s="186"/>
      <c r="GS41" s="186"/>
      <c r="GT41" s="186"/>
      <c r="GU41" s="186"/>
      <c r="GV41" s="186"/>
      <c r="GW41" s="186"/>
      <c r="GX41" s="186"/>
      <c r="GY41" s="186"/>
      <c r="GZ41" s="186"/>
      <c r="HA41" s="186"/>
      <c r="HB41" s="186"/>
      <c r="HC41" s="186"/>
      <c r="HD41" s="186"/>
      <c r="HE41" s="186"/>
      <c r="HF41" s="186"/>
      <c r="HG41" s="186"/>
      <c r="HH41" s="186"/>
      <c r="HI41" s="186"/>
      <c r="HJ41" s="186"/>
      <c r="HK41" s="186"/>
      <c r="HL41" s="186"/>
      <c r="HM41" s="186"/>
      <c r="HN41" s="186"/>
      <c r="HO41" s="186"/>
      <c r="HP41" s="186"/>
      <c r="HQ41" s="186"/>
      <c r="HR41" s="186"/>
      <c r="HS41" s="186"/>
      <c r="HT41" s="186"/>
      <c r="HU41" s="186"/>
      <c r="HV41" s="186"/>
      <c r="HW41" s="186"/>
      <c r="HX41" s="186"/>
      <c r="HY41" s="186"/>
      <c r="HZ41" s="186"/>
      <c r="IA41" s="186"/>
      <c r="IB41" s="186"/>
      <c r="IC41" s="186"/>
      <c r="ID41" s="186"/>
      <c r="IE41" s="186"/>
      <c r="IF41" s="186"/>
      <c r="IG41" s="186"/>
      <c r="IH41" s="186"/>
      <c r="II41" s="186"/>
      <c r="IJ41" s="186"/>
      <c r="IK41" s="186"/>
      <c r="IL41" s="186"/>
      <c r="IM41" s="186"/>
      <c r="IN41" s="186"/>
      <c r="IO41" s="186"/>
      <c r="IP41" s="186"/>
      <c r="IQ41" s="186"/>
      <c r="IR41" s="186"/>
      <c r="IS41" s="186"/>
      <c r="IT41" s="186"/>
      <c r="IU41" s="186"/>
      <c r="IV41" s="186"/>
    </row>
    <row r="42" spans="1:256" ht="15.75" customHeight="1" x14ac:dyDescent="0.25">
      <c r="A42" s="262">
        <v>2</v>
      </c>
      <c r="B42" s="186" t="s">
        <v>778</v>
      </c>
      <c r="C42" s="186" t="s">
        <v>26</v>
      </c>
      <c r="D42" s="186" t="s">
        <v>66</v>
      </c>
      <c r="E42" s="188">
        <v>73080</v>
      </c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  <c r="DM42" s="186"/>
      <c r="DN42" s="186"/>
      <c r="DO42" s="186"/>
      <c r="DP42" s="186"/>
      <c r="DQ42" s="186"/>
      <c r="DR42" s="186"/>
      <c r="DS42" s="186"/>
      <c r="DT42" s="186"/>
      <c r="DU42" s="186"/>
      <c r="DV42" s="186"/>
      <c r="DW42" s="186"/>
      <c r="DX42" s="186"/>
      <c r="DY42" s="186"/>
      <c r="DZ42" s="186"/>
      <c r="EA42" s="186"/>
      <c r="EB42" s="186"/>
      <c r="EC42" s="186"/>
      <c r="ED42" s="186"/>
      <c r="EE42" s="186"/>
      <c r="EF42" s="186"/>
      <c r="EG42" s="186"/>
      <c r="EH42" s="186"/>
      <c r="EI42" s="186"/>
      <c r="EJ42" s="186"/>
      <c r="EK42" s="186"/>
      <c r="EN42" s="186"/>
      <c r="EO42" s="186"/>
      <c r="EP42" s="186"/>
      <c r="EQ42" s="186"/>
      <c r="ER42" s="186"/>
      <c r="ES42" s="186"/>
      <c r="ET42" s="186"/>
      <c r="EU42" s="186"/>
      <c r="EV42" s="186"/>
      <c r="EW42" s="186"/>
      <c r="EX42" s="186"/>
      <c r="EY42" s="186"/>
      <c r="EZ42" s="186"/>
      <c r="FA42" s="186"/>
      <c r="FB42" s="186"/>
      <c r="FC42" s="186"/>
      <c r="FD42" s="186"/>
      <c r="FE42" s="186"/>
      <c r="FF42" s="186"/>
      <c r="FG42" s="186"/>
      <c r="FH42" s="186"/>
      <c r="FI42" s="186"/>
      <c r="FJ42" s="186"/>
      <c r="FK42" s="186"/>
      <c r="FL42" s="186"/>
      <c r="FM42" s="186"/>
      <c r="FN42" s="186"/>
      <c r="FO42" s="186"/>
      <c r="FP42" s="186"/>
      <c r="FQ42" s="186"/>
      <c r="FR42" s="186"/>
      <c r="FS42" s="186"/>
      <c r="FT42" s="186"/>
      <c r="FU42" s="186"/>
      <c r="FV42" s="186"/>
      <c r="FW42" s="186"/>
      <c r="FX42" s="186"/>
      <c r="FY42" s="186"/>
      <c r="FZ42" s="186"/>
      <c r="GA42" s="186"/>
      <c r="GB42" s="186"/>
      <c r="GC42" s="186"/>
      <c r="GD42" s="186"/>
      <c r="GE42" s="186"/>
      <c r="GF42" s="186"/>
      <c r="GG42" s="186"/>
      <c r="GH42" s="186"/>
      <c r="GI42" s="186"/>
      <c r="GJ42" s="186"/>
      <c r="GK42" s="186"/>
      <c r="GL42" s="186"/>
      <c r="GM42" s="186"/>
      <c r="GN42" s="186"/>
      <c r="GO42" s="186"/>
      <c r="GP42" s="186"/>
      <c r="GQ42" s="186"/>
      <c r="GR42" s="186"/>
      <c r="GS42" s="186"/>
      <c r="GT42" s="186"/>
      <c r="GU42" s="186"/>
      <c r="GV42" s="186"/>
      <c r="GW42" s="186"/>
      <c r="GX42" s="186"/>
      <c r="GY42" s="186"/>
      <c r="GZ42" s="186"/>
      <c r="HA42" s="186"/>
      <c r="HB42" s="186"/>
      <c r="HC42" s="186"/>
      <c r="HD42" s="186"/>
      <c r="HE42" s="186"/>
      <c r="HF42" s="186"/>
      <c r="HG42" s="186"/>
      <c r="HH42" s="186"/>
      <c r="HI42" s="186"/>
      <c r="HJ42" s="186"/>
      <c r="HK42" s="186"/>
      <c r="HL42" s="186"/>
      <c r="HM42" s="186"/>
      <c r="HN42" s="186"/>
      <c r="HO42" s="186"/>
      <c r="HP42" s="186"/>
      <c r="HQ42" s="186"/>
      <c r="HR42" s="186"/>
      <c r="HS42" s="186"/>
      <c r="HT42" s="186"/>
      <c r="HU42" s="186"/>
      <c r="HV42" s="186"/>
      <c r="HW42" s="186"/>
      <c r="HX42" s="186"/>
      <c r="HY42" s="186"/>
      <c r="HZ42" s="186"/>
      <c r="IA42" s="186"/>
      <c r="IB42" s="186"/>
      <c r="IC42" s="186"/>
      <c r="ID42" s="186"/>
      <c r="IE42" s="186"/>
      <c r="IF42" s="186"/>
      <c r="IG42" s="186"/>
      <c r="IH42" s="186"/>
      <c r="II42" s="186"/>
      <c r="IJ42" s="186"/>
      <c r="IK42" s="186"/>
      <c r="IL42" s="186"/>
      <c r="IM42" s="186"/>
      <c r="IN42" s="186"/>
      <c r="IO42" s="186"/>
      <c r="IP42" s="186"/>
      <c r="IQ42" s="186"/>
      <c r="IR42" s="186"/>
      <c r="IS42" s="186"/>
      <c r="IT42" s="186"/>
      <c r="IU42" s="186"/>
      <c r="IV42" s="186"/>
    </row>
    <row r="43" spans="1:256" ht="15.75" customHeight="1" x14ac:dyDescent="0.25">
      <c r="A43" s="262">
        <v>3</v>
      </c>
      <c r="B43" s="186" t="s">
        <v>783</v>
      </c>
      <c r="C43" s="165" t="s">
        <v>784</v>
      </c>
      <c r="D43" s="186" t="s">
        <v>76</v>
      </c>
      <c r="E43" s="188">
        <v>0</v>
      </c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291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  <c r="DM43" s="186"/>
      <c r="DN43" s="186"/>
      <c r="DO43" s="186"/>
      <c r="DP43" s="186"/>
      <c r="DQ43" s="186"/>
      <c r="DR43" s="186"/>
      <c r="DS43" s="186"/>
      <c r="DT43" s="186"/>
      <c r="DU43" s="186"/>
      <c r="DV43" s="186"/>
      <c r="DW43" s="186"/>
      <c r="DX43" s="186"/>
      <c r="DY43" s="186"/>
      <c r="DZ43" s="186"/>
      <c r="EA43" s="186"/>
      <c r="EB43" s="186"/>
      <c r="EC43" s="186"/>
      <c r="ED43" s="186"/>
      <c r="EE43" s="186"/>
      <c r="EF43" s="186"/>
      <c r="EG43" s="186"/>
      <c r="EH43" s="186"/>
      <c r="EI43" s="186"/>
      <c r="EJ43" s="186"/>
      <c r="EK43" s="186"/>
      <c r="EN43" s="186"/>
      <c r="EO43" s="186"/>
      <c r="EP43" s="186"/>
      <c r="EQ43" s="186"/>
      <c r="ER43" s="186"/>
      <c r="ES43" s="186"/>
      <c r="ET43" s="186"/>
      <c r="EU43" s="186"/>
      <c r="EV43" s="186"/>
      <c r="EW43" s="186"/>
      <c r="EX43" s="186"/>
      <c r="EY43" s="186"/>
      <c r="EZ43" s="186"/>
      <c r="FA43" s="186"/>
      <c r="FB43" s="186"/>
      <c r="FC43" s="186"/>
      <c r="FD43" s="186"/>
      <c r="FE43" s="186"/>
      <c r="FF43" s="186"/>
      <c r="FG43" s="186"/>
      <c r="FH43" s="186"/>
      <c r="FI43" s="186"/>
      <c r="FJ43" s="186"/>
      <c r="FK43" s="186"/>
      <c r="FL43" s="186"/>
      <c r="FM43" s="186"/>
      <c r="FN43" s="186"/>
      <c r="FO43" s="186"/>
      <c r="FP43" s="186"/>
      <c r="FQ43" s="186"/>
      <c r="FR43" s="186"/>
      <c r="FS43" s="186"/>
      <c r="FT43" s="186"/>
      <c r="FU43" s="186"/>
      <c r="FV43" s="186"/>
      <c r="FW43" s="186"/>
      <c r="FX43" s="186"/>
      <c r="FY43" s="186"/>
      <c r="FZ43" s="186"/>
      <c r="GA43" s="186"/>
      <c r="GB43" s="186"/>
      <c r="GC43" s="186"/>
      <c r="GD43" s="186"/>
      <c r="GE43" s="186"/>
      <c r="GF43" s="186"/>
      <c r="GG43" s="186"/>
      <c r="GH43" s="186"/>
      <c r="GI43" s="186"/>
      <c r="GJ43" s="186"/>
      <c r="GK43" s="186"/>
      <c r="GL43" s="186"/>
      <c r="GM43" s="186"/>
      <c r="GN43" s="186"/>
      <c r="GO43" s="186"/>
      <c r="GP43" s="186"/>
      <c r="GQ43" s="186"/>
      <c r="GR43" s="186"/>
      <c r="GS43" s="186"/>
      <c r="GT43" s="186"/>
      <c r="GU43" s="186"/>
      <c r="GV43" s="186"/>
      <c r="GW43" s="186"/>
      <c r="GX43" s="186"/>
      <c r="GY43" s="186"/>
      <c r="GZ43" s="186"/>
      <c r="HA43" s="186"/>
      <c r="HB43" s="186"/>
      <c r="HC43" s="186"/>
      <c r="HD43" s="186"/>
      <c r="HE43" s="186"/>
      <c r="HF43" s="186"/>
      <c r="HG43" s="186"/>
      <c r="HH43" s="186"/>
      <c r="HI43" s="186"/>
      <c r="HJ43" s="186"/>
      <c r="HK43" s="186"/>
      <c r="HL43" s="186"/>
      <c r="HM43" s="186"/>
      <c r="HN43" s="186"/>
      <c r="HO43" s="186"/>
      <c r="HP43" s="186"/>
      <c r="HQ43" s="186"/>
      <c r="HR43" s="186"/>
      <c r="HS43" s="186"/>
      <c r="HT43" s="186"/>
      <c r="HU43" s="186"/>
      <c r="HV43" s="186"/>
      <c r="HW43" s="186"/>
      <c r="HX43" s="186"/>
      <c r="HY43" s="186"/>
      <c r="HZ43" s="186"/>
      <c r="IA43" s="186"/>
      <c r="IB43" s="186"/>
      <c r="IC43" s="186"/>
      <c r="ID43" s="186"/>
      <c r="IE43" s="186"/>
      <c r="IF43" s="186"/>
      <c r="IG43" s="186"/>
      <c r="IH43" s="186"/>
      <c r="II43" s="186"/>
      <c r="IJ43" s="186"/>
      <c r="IK43" s="186"/>
      <c r="IL43" s="186"/>
      <c r="IM43" s="186"/>
      <c r="IN43" s="186"/>
      <c r="IO43" s="186"/>
      <c r="IP43" s="186"/>
      <c r="IQ43" s="186"/>
      <c r="IR43" s="186"/>
      <c r="IS43" s="186"/>
      <c r="IT43" s="186"/>
      <c r="IU43" s="186"/>
      <c r="IV43" s="186"/>
    </row>
    <row r="44" spans="1:256" ht="15.75" customHeight="1" x14ac:dyDescent="0.25">
      <c r="A44" s="262">
        <v>4</v>
      </c>
      <c r="B44" s="186" t="s">
        <v>783</v>
      </c>
      <c r="C44" s="165" t="s">
        <v>784</v>
      </c>
      <c r="D44" s="186" t="s">
        <v>95</v>
      </c>
      <c r="E44" s="188">
        <v>0</v>
      </c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  <c r="DM44" s="186"/>
      <c r="DN44" s="186"/>
      <c r="DO44" s="186"/>
      <c r="DP44" s="186"/>
      <c r="DQ44" s="186"/>
      <c r="DR44" s="186"/>
      <c r="DS44" s="186"/>
      <c r="DT44" s="186"/>
      <c r="DU44" s="186"/>
      <c r="DV44" s="186"/>
      <c r="DW44" s="186"/>
      <c r="DX44" s="186"/>
      <c r="DY44" s="186"/>
      <c r="DZ44" s="186"/>
      <c r="EA44" s="186"/>
      <c r="EB44" s="186"/>
      <c r="EC44" s="186"/>
      <c r="ED44" s="186"/>
      <c r="EE44" s="186"/>
      <c r="EF44" s="186"/>
      <c r="EG44" s="186"/>
      <c r="EH44" s="186"/>
      <c r="EI44" s="186"/>
      <c r="EJ44" s="186"/>
      <c r="EK44" s="186"/>
      <c r="EN44" s="186"/>
      <c r="EO44" s="186"/>
      <c r="EP44" s="186"/>
      <c r="EQ44" s="186"/>
      <c r="ER44" s="186"/>
      <c r="ES44" s="186"/>
      <c r="ET44" s="186"/>
      <c r="EU44" s="186"/>
      <c r="EV44" s="186"/>
      <c r="EW44" s="186"/>
      <c r="EX44" s="186"/>
      <c r="EY44" s="186"/>
      <c r="EZ44" s="186"/>
      <c r="FA44" s="186"/>
      <c r="FB44" s="186"/>
      <c r="FC44" s="186"/>
      <c r="FD44" s="186"/>
      <c r="FE44" s="186"/>
      <c r="FF44" s="186"/>
      <c r="FG44" s="186"/>
      <c r="FH44" s="186"/>
      <c r="FI44" s="186"/>
      <c r="FJ44" s="186"/>
      <c r="FK44" s="186"/>
      <c r="FL44" s="186"/>
      <c r="FM44" s="186"/>
      <c r="FN44" s="186"/>
      <c r="FO44" s="186"/>
      <c r="FP44" s="186"/>
      <c r="FQ44" s="186"/>
      <c r="FR44" s="186"/>
      <c r="FS44" s="186"/>
      <c r="FT44" s="186"/>
      <c r="FU44" s="186"/>
      <c r="FV44" s="186"/>
      <c r="FW44" s="186"/>
      <c r="FX44" s="186"/>
      <c r="FY44" s="186"/>
      <c r="FZ44" s="186"/>
      <c r="GA44" s="186"/>
      <c r="GB44" s="186"/>
      <c r="GC44" s="186"/>
      <c r="GD44" s="186"/>
      <c r="GE44" s="186"/>
      <c r="GF44" s="186"/>
      <c r="GG44" s="186"/>
      <c r="GH44" s="186"/>
      <c r="GI44" s="186"/>
      <c r="GJ44" s="186"/>
      <c r="GK44" s="186"/>
      <c r="GL44" s="186"/>
      <c r="GM44" s="186"/>
      <c r="GN44" s="186"/>
      <c r="GO44" s="186"/>
      <c r="GP44" s="186"/>
      <c r="GQ44" s="186"/>
      <c r="GR44" s="186"/>
      <c r="GS44" s="186"/>
      <c r="GT44" s="186"/>
      <c r="GU44" s="186"/>
      <c r="GV44" s="186"/>
      <c r="GW44" s="186"/>
      <c r="GX44" s="186"/>
      <c r="GY44" s="186"/>
      <c r="GZ44" s="186"/>
      <c r="HA44" s="186"/>
      <c r="HB44" s="186"/>
      <c r="HC44" s="186"/>
      <c r="HD44" s="186"/>
      <c r="HE44" s="186"/>
      <c r="HF44" s="186"/>
      <c r="HG44" s="186"/>
      <c r="HH44" s="186"/>
      <c r="HI44" s="186"/>
      <c r="HJ44" s="186"/>
      <c r="HK44" s="186"/>
      <c r="HL44" s="186"/>
      <c r="HM44" s="186"/>
      <c r="HN44" s="186"/>
      <c r="HO44" s="186"/>
      <c r="HP44" s="186"/>
      <c r="HQ44" s="186"/>
      <c r="HR44" s="186"/>
      <c r="HS44" s="186"/>
      <c r="HT44" s="186"/>
      <c r="HU44" s="186"/>
      <c r="HV44" s="186"/>
      <c r="HW44" s="186"/>
      <c r="HX44" s="186"/>
      <c r="HY44" s="186"/>
      <c r="HZ44" s="186"/>
      <c r="IA44" s="186"/>
      <c r="IB44" s="186"/>
      <c r="IC44" s="186"/>
      <c r="ID44" s="186"/>
      <c r="IE44" s="186"/>
      <c r="IF44" s="186"/>
      <c r="IG44" s="186"/>
      <c r="IH44" s="186"/>
      <c r="II44" s="186"/>
      <c r="IJ44" s="186"/>
      <c r="IK44" s="186"/>
      <c r="IL44" s="186"/>
      <c r="IM44" s="186"/>
      <c r="IN44" s="186"/>
      <c r="IO44" s="186"/>
      <c r="IP44" s="186"/>
      <c r="IQ44" s="186"/>
      <c r="IR44" s="186"/>
      <c r="IS44" s="186"/>
      <c r="IT44" s="186"/>
      <c r="IU44" s="186"/>
      <c r="IV44" s="186"/>
    </row>
    <row r="45" spans="1:256" ht="15.75" customHeight="1" x14ac:dyDescent="0.25">
      <c r="A45" s="262">
        <v>5</v>
      </c>
      <c r="B45" s="186" t="s">
        <v>783</v>
      </c>
      <c r="C45" s="186" t="s">
        <v>93</v>
      </c>
      <c r="D45" s="186" t="s">
        <v>102</v>
      </c>
      <c r="E45" s="188">
        <v>306000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  <c r="DM45" s="186"/>
      <c r="DN45" s="186"/>
      <c r="DO45" s="186"/>
      <c r="DP45" s="186"/>
      <c r="DQ45" s="186"/>
      <c r="DR45" s="186"/>
      <c r="DS45" s="186"/>
      <c r="DT45" s="186"/>
      <c r="DU45" s="186"/>
      <c r="DV45" s="186"/>
      <c r="DW45" s="186"/>
      <c r="DX45" s="186"/>
      <c r="DY45" s="186"/>
      <c r="DZ45" s="186"/>
      <c r="EA45" s="186"/>
      <c r="EB45" s="186"/>
      <c r="EC45" s="186"/>
      <c r="ED45" s="186"/>
      <c r="EE45" s="186"/>
      <c r="EF45" s="186"/>
      <c r="EG45" s="186"/>
      <c r="EH45" s="186"/>
      <c r="EI45" s="186"/>
      <c r="EJ45" s="186"/>
      <c r="EK45" s="186"/>
      <c r="EN45" s="186"/>
      <c r="EO45" s="186"/>
      <c r="EP45" s="186"/>
      <c r="EQ45" s="186"/>
      <c r="ER45" s="186"/>
      <c r="ES45" s="186"/>
      <c r="ET45" s="186"/>
      <c r="EU45" s="186"/>
      <c r="EV45" s="186"/>
      <c r="EW45" s="186"/>
      <c r="EX45" s="186"/>
      <c r="EY45" s="186"/>
      <c r="EZ45" s="186"/>
      <c r="FA45" s="186"/>
      <c r="FB45" s="186"/>
      <c r="FC45" s="186"/>
      <c r="FD45" s="186"/>
      <c r="FE45" s="186"/>
      <c r="FF45" s="186"/>
      <c r="FG45" s="186"/>
      <c r="FH45" s="186"/>
      <c r="FI45" s="186"/>
      <c r="FJ45" s="186"/>
      <c r="FK45" s="186"/>
      <c r="FL45" s="186"/>
      <c r="FM45" s="186"/>
      <c r="FN45" s="186"/>
      <c r="FO45" s="186"/>
      <c r="FP45" s="186"/>
      <c r="FQ45" s="186"/>
      <c r="FR45" s="186"/>
      <c r="FS45" s="186"/>
      <c r="FT45" s="186"/>
      <c r="FU45" s="186"/>
      <c r="FV45" s="186"/>
      <c r="FW45" s="186"/>
      <c r="FX45" s="186"/>
      <c r="FY45" s="186"/>
      <c r="FZ45" s="186"/>
      <c r="GA45" s="186"/>
      <c r="GB45" s="186"/>
      <c r="GC45" s="186"/>
      <c r="GD45" s="186"/>
      <c r="GE45" s="186"/>
      <c r="GF45" s="186"/>
      <c r="GG45" s="186"/>
      <c r="GH45" s="186"/>
      <c r="GI45" s="186"/>
      <c r="GJ45" s="186"/>
      <c r="GK45" s="186"/>
      <c r="GL45" s="186"/>
      <c r="GM45" s="186"/>
      <c r="GN45" s="186"/>
      <c r="GO45" s="186"/>
      <c r="GP45" s="186"/>
      <c r="GQ45" s="186"/>
      <c r="GR45" s="186"/>
      <c r="GS45" s="186"/>
      <c r="GT45" s="186"/>
      <c r="GU45" s="186"/>
      <c r="GV45" s="186"/>
      <c r="GW45" s="186"/>
      <c r="GX45" s="186"/>
      <c r="GY45" s="186"/>
      <c r="GZ45" s="186"/>
      <c r="HA45" s="186"/>
      <c r="HB45" s="186"/>
      <c r="HC45" s="186"/>
      <c r="HD45" s="186"/>
      <c r="HE45" s="186"/>
      <c r="HF45" s="186"/>
      <c r="HG45" s="186"/>
      <c r="HH45" s="186"/>
      <c r="HI45" s="186"/>
      <c r="HJ45" s="186"/>
      <c r="HK45" s="186"/>
      <c r="HL45" s="186"/>
      <c r="HM45" s="186"/>
      <c r="HN45" s="186"/>
      <c r="HO45" s="186"/>
      <c r="HP45" s="186"/>
      <c r="HQ45" s="186"/>
      <c r="HR45" s="186"/>
      <c r="HS45" s="186"/>
      <c r="HT45" s="186"/>
      <c r="HU45" s="186"/>
      <c r="HV45" s="186"/>
      <c r="HW45" s="186"/>
      <c r="HX45" s="186"/>
      <c r="HY45" s="186"/>
      <c r="HZ45" s="186"/>
      <c r="IA45" s="186"/>
      <c r="IB45" s="186"/>
      <c r="IC45" s="186"/>
      <c r="ID45" s="186"/>
      <c r="IE45" s="186"/>
      <c r="IF45" s="186"/>
      <c r="IG45" s="186"/>
      <c r="IH45" s="186"/>
      <c r="II45" s="186"/>
      <c r="IJ45" s="186"/>
      <c r="IK45" s="186"/>
      <c r="IL45" s="186"/>
      <c r="IM45" s="186"/>
      <c r="IN45" s="186"/>
      <c r="IO45" s="186"/>
      <c r="IP45" s="186"/>
      <c r="IQ45" s="186"/>
      <c r="IR45" s="186"/>
      <c r="IS45" s="186"/>
      <c r="IT45" s="186"/>
      <c r="IU45" s="186"/>
      <c r="IV45" s="186"/>
    </row>
    <row r="46" spans="1:256" ht="15.75" customHeight="1" x14ac:dyDescent="0.25">
      <c r="A46" s="262">
        <v>6</v>
      </c>
      <c r="B46" s="186" t="s">
        <v>110</v>
      </c>
      <c r="C46" s="186" t="s">
        <v>93</v>
      </c>
      <c r="D46" s="186" t="s">
        <v>111</v>
      </c>
      <c r="E46" s="188">
        <v>459000</v>
      </c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6"/>
      <c r="BM46" s="186"/>
      <c r="BN46" s="186"/>
      <c r="BO46" s="186"/>
      <c r="BP46" s="186"/>
      <c r="BQ46" s="186"/>
      <c r="BR46" s="186"/>
      <c r="BS46" s="186"/>
      <c r="BT46" s="186"/>
      <c r="BU46" s="186"/>
      <c r="BV46" s="186"/>
      <c r="BW46" s="186"/>
      <c r="BX46" s="186"/>
      <c r="BY46" s="186"/>
      <c r="BZ46" s="186"/>
      <c r="CA46" s="186"/>
      <c r="CB46" s="186"/>
      <c r="CC46" s="186"/>
      <c r="CD46" s="186"/>
      <c r="CE46" s="186"/>
      <c r="CF46" s="186"/>
      <c r="CG46" s="186"/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86"/>
      <c r="CT46" s="186"/>
      <c r="CU46" s="186"/>
      <c r="CV46" s="186"/>
      <c r="CW46" s="186"/>
      <c r="CX46" s="186"/>
      <c r="CY46" s="186"/>
      <c r="CZ46" s="186"/>
      <c r="DA46" s="186"/>
      <c r="DB46" s="186"/>
      <c r="DC46" s="186"/>
      <c r="DD46" s="186"/>
      <c r="DE46" s="186"/>
      <c r="DF46" s="186"/>
      <c r="DG46" s="186"/>
      <c r="DH46" s="186"/>
      <c r="DI46" s="186"/>
      <c r="DJ46" s="186"/>
      <c r="DK46" s="186"/>
      <c r="DL46" s="186"/>
      <c r="DM46" s="186"/>
      <c r="DN46" s="186"/>
      <c r="DO46" s="186"/>
      <c r="DP46" s="186"/>
      <c r="DQ46" s="186"/>
      <c r="DR46" s="186"/>
      <c r="DS46" s="186"/>
      <c r="DT46" s="186"/>
      <c r="DU46" s="186"/>
      <c r="DV46" s="186"/>
      <c r="DW46" s="186"/>
      <c r="DX46" s="186"/>
      <c r="DY46" s="186"/>
      <c r="DZ46" s="186"/>
      <c r="EA46" s="186"/>
      <c r="EB46" s="186"/>
      <c r="EC46" s="186"/>
      <c r="ED46" s="186"/>
      <c r="EE46" s="186"/>
      <c r="EF46" s="186"/>
      <c r="EG46" s="186"/>
      <c r="EH46" s="186"/>
      <c r="EI46" s="186"/>
      <c r="EJ46" s="186"/>
      <c r="EK46" s="186"/>
      <c r="EN46" s="186"/>
      <c r="EO46" s="186"/>
      <c r="EP46" s="186"/>
      <c r="EQ46" s="186"/>
      <c r="ER46" s="186"/>
      <c r="ES46" s="186"/>
      <c r="ET46" s="186"/>
      <c r="EU46" s="186"/>
      <c r="EV46" s="186"/>
      <c r="EW46" s="186"/>
      <c r="EX46" s="186"/>
      <c r="EY46" s="186"/>
      <c r="EZ46" s="186"/>
      <c r="FA46" s="186"/>
      <c r="FB46" s="186"/>
      <c r="FC46" s="186"/>
      <c r="FD46" s="186"/>
      <c r="FE46" s="186"/>
      <c r="FF46" s="186"/>
      <c r="FG46" s="186"/>
      <c r="FH46" s="186"/>
      <c r="FI46" s="186"/>
      <c r="FJ46" s="186"/>
      <c r="FK46" s="186"/>
      <c r="FL46" s="186"/>
      <c r="FM46" s="186"/>
      <c r="FN46" s="186"/>
      <c r="FO46" s="186"/>
      <c r="FP46" s="186"/>
      <c r="FQ46" s="186"/>
      <c r="FR46" s="186"/>
      <c r="FS46" s="186"/>
      <c r="FT46" s="186"/>
      <c r="FU46" s="186"/>
      <c r="FV46" s="186"/>
      <c r="FW46" s="186"/>
      <c r="FX46" s="186"/>
      <c r="FY46" s="186"/>
      <c r="FZ46" s="186"/>
      <c r="GA46" s="186"/>
      <c r="GB46" s="186"/>
      <c r="GC46" s="186"/>
      <c r="GD46" s="186"/>
      <c r="GE46" s="186"/>
      <c r="GF46" s="186"/>
      <c r="GG46" s="186"/>
      <c r="GH46" s="186"/>
      <c r="GI46" s="186"/>
      <c r="GJ46" s="186"/>
      <c r="GK46" s="186"/>
      <c r="GL46" s="186"/>
      <c r="GM46" s="186"/>
      <c r="GN46" s="186"/>
      <c r="GO46" s="186"/>
      <c r="GP46" s="186"/>
      <c r="GQ46" s="186"/>
      <c r="GR46" s="186"/>
      <c r="GS46" s="186"/>
      <c r="GT46" s="186"/>
      <c r="GU46" s="186"/>
      <c r="GV46" s="186"/>
      <c r="GW46" s="186"/>
      <c r="GX46" s="186"/>
      <c r="GY46" s="186"/>
      <c r="GZ46" s="186"/>
      <c r="HA46" s="186"/>
      <c r="HB46" s="186"/>
      <c r="HC46" s="186"/>
      <c r="HD46" s="186"/>
      <c r="HE46" s="186"/>
      <c r="HF46" s="186"/>
      <c r="HG46" s="186"/>
      <c r="HH46" s="186"/>
      <c r="HI46" s="186"/>
      <c r="HJ46" s="186"/>
      <c r="HK46" s="186"/>
      <c r="HL46" s="186"/>
      <c r="HM46" s="186"/>
      <c r="HN46" s="186"/>
      <c r="HO46" s="186"/>
      <c r="HP46" s="186"/>
      <c r="HQ46" s="186"/>
      <c r="HR46" s="186"/>
      <c r="HS46" s="186"/>
      <c r="HT46" s="186"/>
      <c r="HU46" s="186"/>
      <c r="HV46" s="186"/>
      <c r="HW46" s="186"/>
      <c r="HX46" s="186"/>
      <c r="HY46" s="186"/>
      <c r="HZ46" s="186"/>
      <c r="IA46" s="186"/>
      <c r="IB46" s="186"/>
      <c r="IC46" s="186"/>
      <c r="ID46" s="186"/>
      <c r="IE46" s="186"/>
      <c r="IF46" s="186"/>
      <c r="IG46" s="186"/>
      <c r="IH46" s="186"/>
      <c r="II46" s="186"/>
      <c r="IJ46" s="186"/>
      <c r="IK46" s="186"/>
      <c r="IL46" s="186"/>
      <c r="IM46" s="186"/>
      <c r="IN46" s="186"/>
      <c r="IO46" s="186"/>
      <c r="IP46" s="186"/>
      <c r="IQ46" s="186"/>
      <c r="IR46" s="186"/>
      <c r="IS46" s="186"/>
      <c r="IT46" s="186"/>
      <c r="IU46" s="186"/>
      <c r="IV46" s="186"/>
    </row>
    <row r="47" spans="1:256" ht="15.75" customHeight="1" x14ac:dyDescent="0.25">
      <c r="A47" s="262">
        <v>7</v>
      </c>
      <c r="B47" s="186" t="s">
        <v>778</v>
      </c>
      <c r="C47" s="186" t="s">
        <v>93</v>
      </c>
      <c r="D47" s="186">
        <v>0</v>
      </c>
      <c r="E47" s="188">
        <v>459000</v>
      </c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6"/>
      <c r="BR47" s="186"/>
      <c r="BS47" s="186"/>
      <c r="BT47" s="186"/>
      <c r="BU47" s="186"/>
      <c r="BV47" s="186"/>
      <c r="BW47" s="186"/>
      <c r="BX47" s="186"/>
      <c r="BY47" s="186"/>
      <c r="BZ47" s="186"/>
      <c r="CA47" s="186"/>
      <c r="CB47" s="186"/>
      <c r="CC47" s="186"/>
      <c r="CD47" s="186"/>
      <c r="CE47" s="186"/>
      <c r="CF47" s="186"/>
      <c r="CG47" s="186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86"/>
      <c r="CT47" s="186"/>
      <c r="CU47" s="186"/>
      <c r="CV47" s="186"/>
      <c r="CW47" s="186"/>
      <c r="CX47" s="186"/>
      <c r="CY47" s="186"/>
      <c r="CZ47" s="186"/>
      <c r="DA47" s="186"/>
      <c r="DB47" s="186"/>
      <c r="DC47" s="186"/>
      <c r="DD47" s="186"/>
      <c r="DE47" s="186"/>
      <c r="DF47" s="186"/>
      <c r="DG47" s="186"/>
      <c r="DH47" s="186"/>
      <c r="DI47" s="186"/>
      <c r="DJ47" s="186"/>
      <c r="DK47" s="186"/>
      <c r="DL47" s="186"/>
      <c r="DM47" s="186"/>
      <c r="DN47" s="186"/>
      <c r="DO47" s="186"/>
      <c r="DP47" s="186"/>
      <c r="DQ47" s="186"/>
      <c r="DR47" s="186"/>
      <c r="DS47" s="186"/>
      <c r="DT47" s="186"/>
      <c r="DU47" s="186"/>
      <c r="DV47" s="186"/>
      <c r="DW47" s="186"/>
      <c r="DX47" s="186"/>
      <c r="DY47" s="186"/>
      <c r="DZ47" s="186"/>
      <c r="EA47" s="186"/>
      <c r="EB47" s="186"/>
      <c r="EC47" s="186"/>
      <c r="ED47" s="186"/>
      <c r="EE47" s="186"/>
      <c r="EF47" s="186"/>
      <c r="EG47" s="186"/>
      <c r="EH47" s="186"/>
      <c r="EI47" s="186"/>
      <c r="EJ47" s="186"/>
      <c r="EK47" s="186"/>
      <c r="EN47" s="186"/>
      <c r="EO47" s="186"/>
      <c r="EP47" s="186"/>
      <c r="EQ47" s="186"/>
      <c r="ER47" s="186"/>
      <c r="ES47" s="186"/>
      <c r="ET47" s="186"/>
      <c r="EU47" s="186"/>
      <c r="EV47" s="186"/>
      <c r="EW47" s="186"/>
      <c r="EX47" s="186"/>
      <c r="EY47" s="186"/>
      <c r="EZ47" s="186"/>
      <c r="FA47" s="186"/>
      <c r="FB47" s="186"/>
      <c r="FC47" s="186"/>
      <c r="FD47" s="186"/>
      <c r="FE47" s="186"/>
      <c r="FF47" s="186"/>
      <c r="FG47" s="186"/>
      <c r="FH47" s="186"/>
      <c r="FI47" s="186"/>
      <c r="FJ47" s="186"/>
      <c r="FK47" s="186"/>
      <c r="FL47" s="186"/>
      <c r="FM47" s="186"/>
      <c r="FN47" s="186"/>
      <c r="FO47" s="186"/>
      <c r="FP47" s="186"/>
      <c r="FQ47" s="186"/>
      <c r="FR47" s="186"/>
      <c r="FS47" s="186"/>
      <c r="FT47" s="186"/>
      <c r="FU47" s="186"/>
      <c r="FV47" s="186"/>
      <c r="FW47" s="186"/>
      <c r="FX47" s="186"/>
      <c r="FY47" s="186"/>
      <c r="FZ47" s="186"/>
      <c r="GA47" s="186"/>
      <c r="GB47" s="186"/>
      <c r="GC47" s="186"/>
      <c r="GD47" s="186"/>
      <c r="GE47" s="186"/>
      <c r="GF47" s="186"/>
      <c r="GG47" s="186"/>
      <c r="GH47" s="186"/>
      <c r="GI47" s="186"/>
      <c r="GJ47" s="186"/>
      <c r="GK47" s="186"/>
      <c r="GL47" s="186"/>
      <c r="GM47" s="186"/>
      <c r="GN47" s="186"/>
      <c r="GO47" s="186"/>
      <c r="GP47" s="186"/>
      <c r="GQ47" s="186"/>
      <c r="GR47" s="186"/>
      <c r="GS47" s="186"/>
      <c r="GT47" s="186"/>
      <c r="GU47" s="186"/>
      <c r="GV47" s="186"/>
      <c r="GW47" s="186"/>
      <c r="GX47" s="186"/>
      <c r="GY47" s="186"/>
      <c r="GZ47" s="186"/>
      <c r="HA47" s="186"/>
      <c r="HB47" s="186"/>
      <c r="HC47" s="186"/>
      <c r="HD47" s="186"/>
      <c r="HE47" s="186"/>
      <c r="HF47" s="186"/>
      <c r="HG47" s="186"/>
      <c r="HH47" s="186"/>
      <c r="HI47" s="186"/>
      <c r="HJ47" s="186"/>
      <c r="HK47" s="186"/>
      <c r="HL47" s="186"/>
      <c r="HM47" s="186"/>
      <c r="HN47" s="186"/>
      <c r="HO47" s="186"/>
      <c r="HP47" s="186"/>
      <c r="HQ47" s="186"/>
      <c r="HR47" s="186"/>
      <c r="HS47" s="186"/>
      <c r="HT47" s="186"/>
      <c r="HU47" s="186"/>
      <c r="HV47" s="186"/>
      <c r="HW47" s="186"/>
      <c r="HX47" s="186"/>
      <c r="HY47" s="186"/>
      <c r="HZ47" s="186"/>
      <c r="IA47" s="186"/>
      <c r="IB47" s="186"/>
      <c r="IC47" s="186"/>
      <c r="ID47" s="186"/>
      <c r="IE47" s="186"/>
      <c r="IF47" s="186"/>
      <c r="IG47" s="186"/>
      <c r="IH47" s="186"/>
      <c r="II47" s="186"/>
      <c r="IJ47" s="186"/>
      <c r="IK47" s="186"/>
      <c r="IL47" s="186"/>
      <c r="IM47" s="186"/>
      <c r="IN47" s="186"/>
      <c r="IO47" s="186"/>
      <c r="IP47" s="186"/>
      <c r="IQ47" s="186"/>
      <c r="IR47" s="186"/>
      <c r="IS47" s="186"/>
      <c r="IT47" s="186"/>
      <c r="IU47" s="186"/>
      <c r="IV47" s="186"/>
    </row>
    <row r="48" spans="1:256" ht="15.75" customHeight="1" x14ac:dyDescent="0.25">
      <c r="A48" s="262">
        <v>8</v>
      </c>
      <c r="B48" s="186" t="s">
        <v>797</v>
      </c>
      <c r="C48" s="186" t="s">
        <v>93</v>
      </c>
      <c r="D48" s="186" t="s">
        <v>798</v>
      </c>
      <c r="E48" s="188">
        <v>137394</v>
      </c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/>
      <c r="BO48" s="186"/>
      <c r="BP48" s="186"/>
      <c r="BQ48" s="186"/>
      <c r="BR48" s="186"/>
      <c r="BS48" s="186"/>
      <c r="BT48" s="186"/>
      <c r="BU48" s="186"/>
      <c r="BV48" s="186"/>
      <c r="BW48" s="186"/>
      <c r="BX48" s="186"/>
      <c r="BY48" s="186"/>
      <c r="BZ48" s="186"/>
      <c r="CA48" s="186"/>
      <c r="CB48" s="186"/>
      <c r="CC48" s="186"/>
      <c r="CD48" s="186"/>
      <c r="CE48" s="186"/>
      <c r="CF48" s="186"/>
      <c r="CG48" s="186"/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86"/>
      <c r="CT48" s="186"/>
      <c r="CU48" s="186"/>
      <c r="CV48" s="186"/>
      <c r="CW48" s="186"/>
      <c r="CX48" s="186"/>
      <c r="CY48" s="186"/>
      <c r="CZ48" s="186"/>
      <c r="DA48" s="186"/>
      <c r="DB48" s="186"/>
      <c r="DC48" s="186"/>
      <c r="DD48" s="186"/>
      <c r="DE48" s="186"/>
      <c r="DF48" s="186"/>
      <c r="DG48" s="186"/>
      <c r="DH48" s="186"/>
      <c r="DI48" s="186"/>
      <c r="DJ48" s="186"/>
      <c r="DK48" s="186"/>
      <c r="DL48" s="186"/>
      <c r="DM48" s="186"/>
      <c r="DN48" s="186"/>
      <c r="DO48" s="186"/>
      <c r="DP48" s="186"/>
      <c r="DQ48" s="186"/>
      <c r="DR48" s="186"/>
      <c r="DS48" s="186"/>
      <c r="DT48" s="186"/>
      <c r="DU48" s="186"/>
      <c r="DV48" s="186"/>
      <c r="DW48" s="186"/>
      <c r="DX48" s="186"/>
      <c r="DY48" s="186"/>
      <c r="DZ48" s="186"/>
      <c r="EA48" s="186"/>
      <c r="EB48" s="186"/>
      <c r="EC48" s="186"/>
      <c r="ED48" s="186"/>
      <c r="EE48" s="186"/>
      <c r="EF48" s="186"/>
      <c r="EG48" s="186"/>
      <c r="EH48" s="186"/>
      <c r="EI48" s="186"/>
      <c r="EJ48" s="186"/>
      <c r="EK48" s="186"/>
      <c r="EN48" s="186"/>
      <c r="EO48" s="186"/>
      <c r="EP48" s="186"/>
      <c r="EQ48" s="186"/>
      <c r="ER48" s="186"/>
      <c r="ES48" s="186"/>
      <c r="ET48" s="186"/>
      <c r="EU48" s="186"/>
      <c r="EV48" s="186"/>
      <c r="EW48" s="186"/>
      <c r="EX48" s="186"/>
      <c r="EY48" s="186"/>
      <c r="EZ48" s="186"/>
      <c r="FA48" s="186"/>
      <c r="FB48" s="186"/>
      <c r="FC48" s="186"/>
      <c r="FD48" s="186"/>
      <c r="FE48" s="186"/>
      <c r="FF48" s="186"/>
      <c r="FG48" s="186"/>
      <c r="FH48" s="186"/>
      <c r="FI48" s="186"/>
      <c r="FJ48" s="186"/>
      <c r="FK48" s="186"/>
      <c r="FL48" s="186"/>
      <c r="FM48" s="186"/>
      <c r="FN48" s="186"/>
      <c r="FO48" s="186"/>
      <c r="FP48" s="186"/>
      <c r="FQ48" s="186"/>
      <c r="FR48" s="186"/>
      <c r="FS48" s="186"/>
      <c r="FT48" s="186"/>
      <c r="FU48" s="186"/>
      <c r="FV48" s="186"/>
      <c r="FW48" s="186"/>
      <c r="FX48" s="186"/>
      <c r="FY48" s="186"/>
      <c r="FZ48" s="186"/>
      <c r="GA48" s="186"/>
      <c r="GB48" s="186"/>
      <c r="GC48" s="186"/>
      <c r="GD48" s="186"/>
      <c r="GE48" s="186"/>
      <c r="GF48" s="186"/>
      <c r="GG48" s="186"/>
      <c r="GH48" s="186"/>
      <c r="GI48" s="186"/>
      <c r="GJ48" s="186"/>
      <c r="GK48" s="186"/>
      <c r="GL48" s="186"/>
      <c r="GM48" s="186"/>
      <c r="GN48" s="186"/>
      <c r="GO48" s="186"/>
      <c r="GP48" s="186"/>
      <c r="GQ48" s="186"/>
      <c r="GR48" s="186"/>
      <c r="GS48" s="186"/>
      <c r="GT48" s="186"/>
      <c r="GU48" s="186"/>
      <c r="GV48" s="186"/>
      <c r="GW48" s="186"/>
      <c r="GX48" s="186"/>
      <c r="GY48" s="186"/>
      <c r="GZ48" s="186"/>
      <c r="HA48" s="186"/>
      <c r="HB48" s="186"/>
      <c r="HC48" s="186"/>
      <c r="HD48" s="186"/>
      <c r="HE48" s="186"/>
      <c r="HF48" s="186"/>
      <c r="HG48" s="186"/>
      <c r="HH48" s="186"/>
      <c r="HI48" s="186"/>
      <c r="HJ48" s="186"/>
      <c r="HK48" s="186"/>
      <c r="HL48" s="186"/>
      <c r="HM48" s="186"/>
      <c r="HN48" s="186"/>
      <c r="HO48" s="186"/>
      <c r="HP48" s="186"/>
      <c r="HQ48" s="186"/>
      <c r="HR48" s="186"/>
      <c r="HS48" s="186"/>
      <c r="HT48" s="186"/>
      <c r="HU48" s="186"/>
      <c r="HV48" s="186"/>
      <c r="HW48" s="186"/>
      <c r="HX48" s="186"/>
      <c r="HY48" s="186"/>
      <c r="HZ48" s="186"/>
      <c r="IA48" s="186"/>
      <c r="IB48" s="186"/>
      <c r="IC48" s="186"/>
      <c r="ID48" s="186"/>
      <c r="IE48" s="186"/>
      <c r="IF48" s="186"/>
      <c r="IG48" s="186"/>
      <c r="IH48" s="186"/>
      <c r="II48" s="186"/>
      <c r="IJ48" s="186"/>
      <c r="IK48" s="186"/>
      <c r="IL48" s="186"/>
      <c r="IM48" s="186"/>
      <c r="IN48" s="186"/>
      <c r="IO48" s="186"/>
      <c r="IP48" s="186"/>
      <c r="IQ48" s="186"/>
      <c r="IR48" s="186"/>
      <c r="IS48" s="186"/>
      <c r="IT48" s="186"/>
      <c r="IU48" s="186"/>
      <c r="IV48" s="186"/>
    </row>
    <row r="49" spans="1:256" ht="15.75" customHeight="1" x14ac:dyDescent="0.25">
      <c r="A49" s="262">
        <v>9</v>
      </c>
      <c r="B49" s="186" t="s">
        <v>747</v>
      </c>
      <c r="C49" s="186" t="s">
        <v>93</v>
      </c>
      <c r="D49" s="186" t="s">
        <v>120</v>
      </c>
      <c r="E49" s="188">
        <v>306000</v>
      </c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/>
      <c r="AO49" s="186"/>
      <c r="AP49" s="186"/>
      <c r="AQ49" s="186"/>
      <c r="AR49" s="186"/>
      <c r="AS49" s="186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6"/>
      <c r="BQ49" s="186"/>
      <c r="BR49" s="186"/>
      <c r="BS49" s="186"/>
      <c r="BT49" s="186"/>
      <c r="BU49" s="186"/>
      <c r="BV49" s="186"/>
      <c r="BW49" s="186"/>
      <c r="BX49" s="186"/>
      <c r="BY49" s="186"/>
      <c r="BZ49" s="186"/>
      <c r="CA49" s="186"/>
      <c r="CB49" s="186"/>
      <c r="CC49" s="186"/>
      <c r="CD49" s="186"/>
      <c r="CE49" s="186"/>
      <c r="CF49" s="186"/>
      <c r="CG49" s="186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86"/>
      <c r="CT49" s="186"/>
      <c r="CU49" s="186"/>
      <c r="CV49" s="186"/>
      <c r="CW49" s="186"/>
      <c r="CX49" s="186"/>
      <c r="CY49" s="186"/>
      <c r="CZ49" s="186"/>
      <c r="DA49" s="186"/>
      <c r="DB49" s="186"/>
      <c r="DC49" s="186"/>
      <c r="DD49" s="186"/>
      <c r="DE49" s="186"/>
      <c r="DF49" s="186"/>
      <c r="DG49" s="186"/>
      <c r="DH49" s="186"/>
      <c r="DI49" s="186"/>
      <c r="DJ49" s="186"/>
      <c r="DK49" s="186"/>
      <c r="DL49" s="186"/>
      <c r="DM49" s="186"/>
      <c r="DN49" s="186"/>
      <c r="DO49" s="186"/>
      <c r="DP49" s="186"/>
      <c r="DQ49" s="186"/>
      <c r="DR49" s="186"/>
      <c r="DS49" s="186"/>
      <c r="DT49" s="186"/>
      <c r="DU49" s="186"/>
      <c r="DV49" s="186"/>
      <c r="DW49" s="186"/>
      <c r="DX49" s="186"/>
      <c r="DY49" s="186"/>
      <c r="DZ49" s="186"/>
      <c r="EA49" s="186"/>
      <c r="EB49" s="186"/>
      <c r="EC49" s="186"/>
      <c r="ED49" s="186"/>
      <c r="EE49" s="186"/>
      <c r="EF49" s="186"/>
      <c r="EG49" s="186"/>
      <c r="EH49" s="186"/>
      <c r="EI49" s="186"/>
      <c r="EJ49" s="186"/>
      <c r="EK49" s="186"/>
      <c r="EN49" s="186"/>
      <c r="EO49" s="186"/>
      <c r="EP49" s="186"/>
      <c r="EQ49" s="186"/>
      <c r="ER49" s="186"/>
      <c r="ES49" s="186"/>
      <c r="ET49" s="186"/>
      <c r="EU49" s="186"/>
      <c r="EV49" s="186"/>
      <c r="EW49" s="186"/>
      <c r="EX49" s="186"/>
      <c r="EY49" s="186"/>
      <c r="EZ49" s="186"/>
      <c r="FA49" s="186"/>
      <c r="FB49" s="186"/>
      <c r="FC49" s="186"/>
      <c r="FD49" s="186"/>
      <c r="FE49" s="186"/>
      <c r="FF49" s="186"/>
      <c r="FG49" s="186"/>
      <c r="FH49" s="186"/>
      <c r="FI49" s="186"/>
      <c r="FJ49" s="186"/>
      <c r="FK49" s="186"/>
      <c r="FL49" s="186"/>
      <c r="FM49" s="186"/>
      <c r="FN49" s="186"/>
      <c r="FO49" s="186"/>
      <c r="FP49" s="186"/>
      <c r="FQ49" s="186"/>
      <c r="FR49" s="186"/>
      <c r="FS49" s="186"/>
      <c r="FT49" s="186"/>
      <c r="FU49" s="186"/>
      <c r="FV49" s="186"/>
      <c r="FW49" s="186"/>
      <c r="FX49" s="186"/>
      <c r="FY49" s="186"/>
      <c r="FZ49" s="186"/>
      <c r="GA49" s="186"/>
      <c r="GB49" s="186"/>
      <c r="GC49" s="186"/>
      <c r="GD49" s="186"/>
      <c r="GE49" s="186"/>
      <c r="GF49" s="186"/>
      <c r="GG49" s="186"/>
      <c r="GH49" s="186"/>
      <c r="GI49" s="186"/>
      <c r="GJ49" s="186"/>
      <c r="GK49" s="186"/>
      <c r="GL49" s="186"/>
      <c r="GM49" s="186"/>
      <c r="GN49" s="186"/>
      <c r="GO49" s="186"/>
      <c r="GP49" s="186"/>
      <c r="GQ49" s="186"/>
      <c r="GR49" s="186"/>
      <c r="GS49" s="186"/>
      <c r="GT49" s="186"/>
      <c r="GU49" s="186"/>
      <c r="GV49" s="186"/>
      <c r="GW49" s="186"/>
      <c r="GX49" s="186"/>
      <c r="GY49" s="186"/>
      <c r="GZ49" s="186"/>
      <c r="HA49" s="186"/>
      <c r="HB49" s="186"/>
      <c r="HC49" s="186"/>
      <c r="HD49" s="186"/>
      <c r="HE49" s="186"/>
      <c r="HF49" s="186"/>
      <c r="HG49" s="186"/>
      <c r="HH49" s="186"/>
      <c r="HI49" s="186"/>
      <c r="HJ49" s="186"/>
      <c r="HK49" s="186"/>
      <c r="HL49" s="186"/>
      <c r="HM49" s="186"/>
      <c r="HN49" s="186"/>
      <c r="HO49" s="186"/>
      <c r="HP49" s="186"/>
      <c r="HQ49" s="186"/>
      <c r="HR49" s="186"/>
      <c r="HS49" s="186"/>
      <c r="HT49" s="186"/>
      <c r="HU49" s="186"/>
      <c r="HV49" s="186"/>
      <c r="HW49" s="186"/>
      <c r="HX49" s="186"/>
      <c r="HY49" s="186"/>
      <c r="HZ49" s="186"/>
      <c r="IA49" s="186"/>
      <c r="IB49" s="186"/>
      <c r="IC49" s="186"/>
      <c r="ID49" s="186"/>
      <c r="IE49" s="186"/>
      <c r="IF49" s="186"/>
      <c r="IG49" s="186"/>
      <c r="IH49" s="186"/>
      <c r="II49" s="186"/>
      <c r="IJ49" s="186"/>
      <c r="IK49" s="186"/>
      <c r="IL49" s="186"/>
      <c r="IM49" s="186"/>
      <c r="IN49" s="186"/>
      <c r="IO49" s="186"/>
      <c r="IP49" s="186"/>
      <c r="IQ49" s="186"/>
      <c r="IR49" s="186"/>
      <c r="IS49" s="186"/>
      <c r="IT49" s="186"/>
      <c r="IU49" s="186"/>
      <c r="IV49" s="186"/>
    </row>
    <row r="50" spans="1:256" ht="15.75" customHeight="1" x14ac:dyDescent="0.25">
      <c r="A50" s="262">
        <v>10</v>
      </c>
      <c r="B50" s="186" t="s">
        <v>804</v>
      </c>
      <c r="C50" s="186" t="s">
        <v>93</v>
      </c>
      <c r="D50" s="186" t="s">
        <v>128</v>
      </c>
      <c r="E50" s="188">
        <v>306000</v>
      </c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6"/>
      <c r="BM50" s="186"/>
      <c r="BN50" s="186"/>
      <c r="BO50" s="186"/>
      <c r="BP50" s="186"/>
      <c r="BQ50" s="186"/>
      <c r="BR50" s="186"/>
      <c r="BS50" s="186"/>
      <c r="BT50" s="186"/>
      <c r="BU50" s="186"/>
      <c r="BV50" s="186"/>
      <c r="BW50" s="186"/>
      <c r="BX50" s="186"/>
      <c r="BY50" s="186"/>
      <c r="BZ50" s="186"/>
      <c r="CA50" s="186"/>
      <c r="CB50" s="186"/>
      <c r="CC50" s="186"/>
      <c r="CD50" s="186"/>
      <c r="CE50" s="186"/>
      <c r="CF50" s="186"/>
      <c r="CG50" s="186"/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86"/>
      <c r="CT50" s="186"/>
      <c r="CU50" s="186"/>
      <c r="CV50" s="186"/>
      <c r="CW50" s="186"/>
      <c r="CX50" s="186"/>
      <c r="CY50" s="186"/>
      <c r="CZ50" s="186"/>
      <c r="DA50" s="186"/>
      <c r="DB50" s="186"/>
      <c r="DC50" s="186"/>
      <c r="DD50" s="186"/>
      <c r="DE50" s="186"/>
      <c r="DF50" s="186"/>
      <c r="DG50" s="186"/>
      <c r="DH50" s="186"/>
      <c r="DI50" s="186"/>
      <c r="DJ50" s="186"/>
      <c r="DK50" s="186"/>
      <c r="DL50" s="186"/>
      <c r="DM50" s="186"/>
      <c r="DN50" s="186"/>
      <c r="DO50" s="186"/>
      <c r="DP50" s="186"/>
      <c r="DQ50" s="186"/>
      <c r="DR50" s="186"/>
      <c r="DS50" s="186"/>
      <c r="DT50" s="186"/>
      <c r="DU50" s="186"/>
      <c r="DV50" s="186"/>
      <c r="DW50" s="186"/>
      <c r="DX50" s="186"/>
      <c r="DY50" s="186"/>
      <c r="DZ50" s="186"/>
      <c r="EA50" s="186"/>
      <c r="EB50" s="186"/>
      <c r="EC50" s="186"/>
      <c r="ED50" s="186"/>
      <c r="EE50" s="186"/>
      <c r="EF50" s="186"/>
      <c r="EG50" s="186"/>
      <c r="EH50" s="186"/>
      <c r="EI50" s="186"/>
      <c r="EJ50" s="186"/>
      <c r="EK50" s="186"/>
      <c r="EN50" s="186"/>
      <c r="EO50" s="186"/>
      <c r="EP50" s="186"/>
      <c r="EQ50" s="186"/>
      <c r="ER50" s="186"/>
      <c r="ES50" s="186"/>
      <c r="ET50" s="186"/>
      <c r="EU50" s="186"/>
      <c r="EV50" s="186"/>
      <c r="EW50" s="186"/>
      <c r="EX50" s="186"/>
      <c r="EY50" s="186"/>
      <c r="EZ50" s="186"/>
      <c r="FA50" s="186"/>
      <c r="FB50" s="186"/>
      <c r="FC50" s="186"/>
      <c r="FD50" s="186"/>
      <c r="FE50" s="186"/>
      <c r="FF50" s="186"/>
      <c r="FG50" s="186"/>
      <c r="FH50" s="186"/>
      <c r="FI50" s="186"/>
      <c r="FJ50" s="186"/>
      <c r="FK50" s="186"/>
      <c r="FL50" s="186"/>
      <c r="FM50" s="186"/>
      <c r="FN50" s="186"/>
      <c r="FO50" s="186"/>
      <c r="FP50" s="186"/>
      <c r="FQ50" s="186"/>
      <c r="FR50" s="186"/>
      <c r="FS50" s="186"/>
      <c r="FT50" s="186"/>
      <c r="FU50" s="186"/>
      <c r="FV50" s="186"/>
      <c r="FW50" s="186"/>
      <c r="FX50" s="186"/>
      <c r="FY50" s="186"/>
      <c r="FZ50" s="186"/>
      <c r="GA50" s="186"/>
      <c r="GB50" s="186"/>
      <c r="GC50" s="186"/>
      <c r="GD50" s="186"/>
      <c r="GE50" s="186"/>
      <c r="GF50" s="186"/>
      <c r="GG50" s="186"/>
      <c r="GH50" s="186"/>
      <c r="GI50" s="186"/>
      <c r="GJ50" s="186"/>
      <c r="GK50" s="186"/>
      <c r="GL50" s="186"/>
      <c r="GM50" s="186"/>
      <c r="GN50" s="186"/>
      <c r="GO50" s="186"/>
      <c r="GP50" s="186"/>
      <c r="GQ50" s="186"/>
      <c r="GR50" s="186"/>
      <c r="GS50" s="186"/>
      <c r="GT50" s="186"/>
      <c r="GU50" s="186"/>
      <c r="GV50" s="186"/>
      <c r="GW50" s="186"/>
      <c r="GX50" s="186"/>
      <c r="GY50" s="186"/>
      <c r="GZ50" s="186"/>
      <c r="HA50" s="186"/>
      <c r="HB50" s="186"/>
      <c r="HC50" s="186"/>
      <c r="HD50" s="186"/>
      <c r="HE50" s="186"/>
      <c r="HF50" s="186"/>
      <c r="HG50" s="186"/>
      <c r="HH50" s="186"/>
      <c r="HI50" s="186"/>
      <c r="HJ50" s="186"/>
      <c r="HK50" s="186"/>
      <c r="HL50" s="186"/>
      <c r="HM50" s="186"/>
      <c r="HN50" s="186"/>
      <c r="HO50" s="186"/>
      <c r="HP50" s="186"/>
      <c r="HQ50" s="186"/>
      <c r="HR50" s="186"/>
      <c r="HS50" s="186"/>
      <c r="HT50" s="186"/>
      <c r="HU50" s="186"/>
      <c r="HV50" s="186"/>
      <c r="HW50" s="186"/>
      <c r="HX50" s="186"/>
      <c r="HY50" s="186"/>
      <c r="HZ50" s="186"/>
      <c r="IA50" s="186"/>
      <c r="IB50" s="186"/>
      <c r="IC50" s="186"/>
      <c r="ID50" s="186"/>
      <c r="IE50" s="186"/>
      <c r="IF50" s="186"/>
      <c r="IG50" s="186"/>
      <c r="IH50" s="186"/>
      <c r="II50" s="186"/>
      <c r="IJ50" s="186"/>
      <c r="IK50" s="186"/>
      <c r="IL50" s="186"/>
      <c r="IM50" s="186"/>
      <c r="IN50" s="186"/>
      <c r="IO50" s="186"/>
      <c r="IP50" s="186"/>
      <c r="IQ50" s="186"/>
      <c r="IR50" s="186"/>
      <c r="IS50" s="186"/>
      <c r="IT50" s="186"/>
      <c r="IU50" s="186"/>
      <c r="IV50" s="186"/>
    </row>
    <row r="51" spans="1:256" ht="15.75" customHeight="1" x14ac:dyDescent="0.25">
      <c r="A51" s="262">
        <v>11</v>
      </c>
      <c r="B51" s="186" t="s">
        <v>805</v>
      </c>
      <c r="C51" s="186" t="s">
        <v>218</v>
      </c>
      <c r="D51" s="186" t="s">
        <v>225</v>
      </c>
      <c r="E51" s="188">
        <v>918000</v>
      </c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6"/>
      <c r="BQ51" s="186"/>
      <c r="BR51" s="186"/>
      <c r="BS51" s="186"/>
      <c r="BT51" s="186"/>
      <c r="BU51" s="186"/>
      <c r="BV51" s="186"/>
      <c r="BW51" s="186"/>
      <c r="BX51" s="186"/>
      <c r="BY51" s="186"/>
      <c r="BZ51" s="186"/>
      <c r="CA51" s="186"/>
      <c r="CB51" s="186"/>
      <c r="CC51" s="186"/>
      <c r="CD51" s="186"/>
      <c r="CE51" s="186"/>
      <c r="CF51" s="186"/>
      <c r="CG51" s="186"/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86"/>
      <c r="CT51" s="186"/>
      <c r="CU51" s="186"/>
      <c r="CV51" s="186"/>
      <c r="CW51" s="186"/>
      <c r="CX51" s="186"/>
      <c r="CY51" s="186"/>
      <c r="CZ51" s="186"/>
      <c r="DA51" s="186"/>
      <c r="DB51" s="186"/>
      <c r="DC51" s="186"/>
      <c r="DD51" s="186"/>
      <c r="DE51" s="186"/>
      <c r="DF51" s="186"/>
      <c r="DG51" s="186"/>
      <c r="DH51" s="186"/>
      <c r="DI51" s="186"/>
      <c r="DJ51" s="186"/>
      <c r="DK51" s="186"/>
      <c r="DL51" s="186"/>
      <c r="DM51" s="186"/>
      <c r="DN51" s="186"/>
      <c r="DO51" s="186"/>
      <c r="DP51" s="186"/>
      <c r="DQ51" s="186"/>
      <c r="DR51" s="186"/>
      <c r="DS51" s="186"/>
      <c r="DT51" s="186"/>
      <c r="DU51" s="186"/>
      <c r="DV51" s="186"/>
      <c r="DW51" s="186"/>
      <c r="DX51" s="186"/>
      <c r="DY51" s="186"/>
      <c r="DZ51" s="186"/>
      <c r="EA51" s="186"/>
      <c r="EB51" s="186"/>
      <c r="EC51" s="186"/>
      <c r="ED51" s="186"/>
      <c r="EE51" s="186"/>
      <c r="EF51" s="186"/>
      <c r="EG51" s="186"/>
      <c r="EH51" s="186"/>
      <c r="EI51" s="186"/>
      <c r="EJ51" s="186"/>
      <c r="EK51" s="186"/>
      <c r="EN51" s="186"/>
      <c r="EO51" s="186"/>
      <c r="EP51" s="186"/>
      <c r="EQ51" s="186"/>
      <c r="ER51" s="186"/>
      <c r="ES51" s="186"/>
      <c r="ET51" s="186"/>
      <c r="EU51" s="186"/>
      <c r="EV51" s="186"/>
      <c r="EW51" s="186"/>
      <c r="EX51" s="186"/>
      <c r="EY51" s="186"/>
      <c r="EZ51" s="186"/>
      <c r="FA51" s="186"/>
      <c r="FB51" s="186"/>
      <c r="FC51" s="186"/>
      <c r="FD51" s="186"/>
      <c r="FE51" s="186"/>
      <c r="FF51" s="186"/>
      <c r="FG51" s="186"/>
      <c r="FH51" s="186"/>
      <c r="FI51" s="186"/>
      <c r="FJ51" s="186"/>
      <c r="FK51" s="186"/>
      <c r="FL51" s="186"/>
      <c r="FM51" s="186"/>
      <c r="FN51" s="186"/>
      <c r="FO51" s="186"/>
      <c r="FP51" s="186"/>
      <c r="FQ51" s="186"/>
      <c r="FR51" s="186"/>
      <c r="FS51" s="186"/>
      <c r="FT51" s="186"/>
      <c r="FU51" s="186"/>
      <c r="FV51" s="186"/>
      <c r="FW51" s="186"/>
      <c r="FX51" s="186"/>
      <c r="FY51" s="186"/>
      <c r="FZ51" s="186"/>
      <c r="GA51" s="186"/>
      <c r="GB51" s="186"/>
      <c r="GC51" s="186"/>
      <c r="GD51" s="186"/>
      <c r="GE51" s="186"/>
      <c r="GF51" s="186"/>
      <c r="GG51" s="186"/>
      <c r="GH51" s="186"/>
      <c r="GI51" s="186"/>
      <c r="GJ51" s="186"/>
      <c r="GK51" s="186"/>
      <c r="GL51" s="186"/>
      <c r="GM51" s="186"/>
      <c r="GN51" s="186"/>
      <c r="GO51" s="186"/>
      <c r="GP51" s="186"/>
      <c r="GQ51" s="186"/>
      <c r="GR51" s="186"/>
      <c r="GS51" s="186"/>
      <c r="GT51" s="186"/>
      <c r="GU51" s="186"/>
      <c r="GV51" s="186"/>
      <c r="GW51" s="186"/>
      <c r="GX51" s="186"/>
      <c r="GY51" s="186"/>
      <c r="GZ51" s="186"/>
      <c r="HA51" s="186"/>
      <c r="HB51" s="186"/>
      <c r="HC51" s="186"/>
      <c r="HD51" s="186"/>
      <c r="HE51" s="186"/>
      <c r="HF51" s="186"/>
      <c r="HG51" s="186"/>
      <c r="HH51" s="186"/>
      <c r="HI51" s="186"/>
      <c r="HJ51" s="186"/>
      <c r="HK51" s="186"/>
      <c r="HL51" s="186"/>
      <c r="HM51" s="186"/>
      <c r="HN51" s="186"/>
      <c r="HO51" s="186"/>
      <c r="HP51" s="186"/>
      <c r="HQ51" s="186"/>
      <c r="HR51" s="186"/>
      <c r="HS51" s="186"/>
      <c r="HT51" s="186"/>
      <c r="HU51" s="186"/>
      <c r="HV51" s="186"/>
      <c r="HW51" s="186"/>
      <c r="HX51" s="186"/>
      <c r="HY51" s="186"/>
      <c r="HZ51" s="186"/>
      <c r="IA51" s="186"/>
      <c r="IB51" s="186"/>
      <c r="IC51" s="186"/>
      <c r="ID51" s="186"/>
      <c r="IE51" s="186"/>
      <c r="IF51" s="186"/>
      <c r="IG51" s="186"/>
      <c r="IH51" s="186"/>
      <c r="II51" s="186"/>
      <c r="IJ51" s="186"/>
      <c r="IK51" s="186"/>
      <c r="IL51" s="186"/>
      <c r="IM51" s="186"/>
      <c r="IN51" s="186"/>
      <c r="IO51" s="186"/>
      <c r="IP51" s="186"/>
      <c r="IQ51" s="186"/>
      <c r="IR51" s="186"/>
      <c r="IS51" s="186"/>
      <c r="IT51" s="186"/>
      <c r="IU51" s="186"/>
      <c r="IV51" s="186"/>
    </row>
    <row r="52" spans="1:256" ht="15.75" customHeight="1" x14ac:dyDescent="0.25">
      <c r="A52" s="262">
        <v>12</v>
      </c>
      <c r="B52" s="186" t="s">
        <v>778</v>
      </c>
      <c r="C52" s="186" t="s">
        <v>335</v>
      </c>
      <c r="D52" s="186" t="s">
        <v>339</v>
      </c>
      <c r="E52" s="188">
        <v>438700</v>
      </c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  <c r="DD52" s="186"/>
      <c r="DE52" s="186"/>
      <c r="DF52" s="186"/>
      <c r="DG52" s="186"/>
      <c r="DH52" s="186"/>
      <c r="DI52" s="186"/>
      <c r="DJ52" s="186"/>
      <c r="DK52" s="186"/>
      <c r="DL52" s="186"/>
      <c r="DM52" s="186"/>
      <c r="DN52" s="186"/>
      <c r="DO52" s="186"/>
      <c r="DP52" s="186"/>
      <c r="DQ52" s="186"/>
      <c r="DR52" s="186"/>
      <c r="DS52" s="186"/>
      <c r="DT52" s="186"/>
      <c r="DU52" s="186"/>
      <c r="DV52" s="186"/>
      <c r="DW52" s="186"/>
      <c r="DX52" s="186"/>
      <c r="DY52" s="186"/>
      <c r="DZ52" s="186"/>
      <c r="EA52" s="186"/>
      <c r="EB52" s="186"/>
      <c r="EC52" s="186"/>
      <c r="ED52" s="186"/>
      <c r="EE52" s="186"/>
      <c r="EF52" s="186"/>
      <c r="EG52" s="186"/>
      <c r="EH52" s="186"/>
      <c r="EI52" s="186"/>
      <c r="EJ52" s="186"/>
      <c r="EK52" s="186"/>
      <c r="EN52" s="186"/>
      <c r="EO52" s="186"/>
      <c r="EP52" s="186"/>
      <c r="EQ52" s="186"/>
      <c r="ER52" s="186"/>
      <c r="ES52" s="186"/>
      <c r="ET52" s="186"/>
      <c r="EU52" s="186"/>
      <c r="EV52" s="186"/>
      <c r="EW52" s="186"/>
      <c r="EX52" s="186"/>
      <c r="EY52" s="186"/>
      <c r="EZ52" s="186"/>
      <c r="FA52" s="186"/>
      <c r="FB52" s="186"/>
      <c r="FC52" s="186"/>
      <c r="FD52" s="186"/>
      <c r="FE52" s="186"/>
      <c r="FF52" s="186"/>
      <c r="FG52" s="186"/>
      <c r="FH52" s="186"/>
      <c r="FI52" s="186"/>
      <c r="FJ52" s="186"/>
      <c r="FK52" s="186"/>
      <c r="FL52" s="186"/>
      <c r="FM52" s="186"/>
      <c r="FN52" s="186"/>
      <c r="FO52" s="186"/>
      <c r="FP52" s="186"/>
      <c r="FQ52" s="186"/>
      <c r="FR52" s="186"/>
      <c r="FS52" s="186"/>
      <c r="FT52" s="186"/>
      <c r="FU52" s="186"/>
      <c r="FV52" s="186"/>
      <c r="FW52" s="186"/>
      <c r="FX52" s="186"/>
      <c r="FY52" s="186"/>
      <c r="FZ52" s="186"/>
      <c r="GA52" s="186"/>
      <c r="GB52" s="186"/>
      <c r="GC52" s="186"/>
      <c r="GD52" s="186"/>
      <c r="GE52" s="186"/>
      <c r="GF52" s="186"/>
      <c r="GG52" s="186"/>
      <c r="GH52" s="186"/>
      <c r="GI52" s="186"/>
      <c r="GJ52" s="186"/>
      <c r="GK52" s="186"/>
      <c r="GL52" s="186"/>
      <c r="GM52" s="186"/>
      <c r="GN52" s="186"/>
      <c r="GO52" s="186"/>
      <c r="GP52" s="186"/>
      <c r="GQ52" s="186"/>
      <c r="GR52" s="186"/>
      <c r="GS52" s="186"/>
      <c r="GT52" s="186"/>
      <c r="GU52" s="186"/>
      <c r="GV52" s="186"/>
      <c r="GW52" s="186"/>
      <c r="GX52" s="186"/>
      <c r="GY52" s="186"/>
      <c r="GZ52" s="186"/>
      <c r="HA52" s="186"/>
      <c r="HB52" s="186"/>
      <c r="HC52" s="186"/>
      <c r="HD52" s="186"/>
      <c r="HE52" s="186"/>
      <c r="HF52" s="186"/>
      <c r="HG52" s="186"/>
      <c r="HH52" s="186"/>
      <c r="HI52" s="186"/>
      <c r="HJ52" s="186"/>
      <c r="HK52" s="186"/>
      <c r="HL52" s="186">
        <v>187</v>
      </c>
      <c r="HM52" s="186"/>
      <c r="HN52" s="186"/>
      <c r="HO52" s="186"/>
      <c r="HP52" s="186"/>
      <c r="HQ52" s="186"/>
      <c r="HR52" s="186"/>
      <c r="HS52" s="186"/>
      <c r="HT52" s="186"/>
      <c r="HU52" s="186"/>
      <c r="HV52" s="186"/>
      <c r="HW52" s="186"/>
      <c r="HX52" s="186"/>
      <c r="HY52" s="186"/>
      <c r="HZ52" s="186"/>
      <c r="IA52" s="186"/>
      <c r="IB52" s="186"/>
      <c r="IC52" s="186"/>
      <c r="ID52" s="186"/>
      <c r="IE52" s="186"/>
      <c r="IF52" s="186"/>
      <c r="IG52" s="186"/>
      <c r="IH52" s="186"/>
      <c r="II52" s="186"/>
      <c r="IJ52" s="186"/>
      <c r="IK52" s="186"/>
      <c r="IL52" s="186"/>
      <c r="IM52" s="186"/>
      <c r="IN52" s="186"/>
      <c r="IO52" s="186"/>
      <c r="IP52" s="186"/>
      <c r="IQ52" s="186"/>
      <c r="IR52" s="186"/>
      <c r="IS52" s="186"/>
      <c r="IT52" s="186"/>
      <c r="IU52" s="186"/>
      <c r="IV52" s="186"/>
    </row>
    <row r="53" spans="1:256" ht="15.75" customHeight="1" x14ac:dyDescent="0.25">
      <c r="A53" s="262">
        <v>13</v>
      </c>
      <c r="B53" s="186" t="s">
        <v>805</v>
      </c>
      <c r="C53" s="186" t="s">
        <v>807</v>
      </c>
      <c r="D53" s="186" t="s">
        <v>808</v>
      </c>
      <c r="E53" s="188">
        <f>15300*60</f>
        <v>918000</v>
      </c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  <c r="DM53" s="186"/>
      <c r="DN53" s="186"/>
      <c r="DO53" s="186"/>
      <c r="DP53" s="186"/>
      <c r="DQ53" s="186"/>
      <c r="DR53" s="186"/>
      <c r="DS53" s="186"/>
      <c r="DT53" s="186"/>
      <c r="DU53" s="186"/>
      <c r="DV53" s="186"/>
      <c r="DW53" s="186"/>
      <c r="DX53" s="186"/>
      <c r="DY53" s="186"/>
      <c r="DZ53" s="186"/>
      <c r="EA53" s="186"/>
      <c r="EB53" s="186"/>
      <c r="EC53" s="186"/>
      <c r="ED53" s="186"/>
      <c r="EE53" s="186"/>
      <c r="EF53" s="186"/>
      <c r="EG53" s="186"/>
      <c r="EH53" s="186"/>
      <c r="EI53" s="186"/>
      <c r="EJ53" s="186"/>
      <c r="EK53" s="186"/>
      <c r="EN53" s="186"/>
      <c r="EO53" s="186"/>
      <c r="EP53" s="186"/>
      <c r="EQ53" s="186"/>
      <c r="ER53" s="186"/>
      <c r="ES53" s="186"/>
      <c r="ET53" s="186"/>
      <c r="EU53" s="186"/>
      <c r="EV53" s="186"/>
      <c r="EW53" s="186"/>
      <c r="EX53" s="186"/>
      <c r="EY53" s="186"/>
      <c r="EZ53" s="186"/>
      <c r="FA53" s="186"/>
      <c r="FB53" s="186"/>
      <c r="FC53" s="186"/>
      <c r="FD53" s="186"/>
      <c r="FE53" s="186"/>
      <c r="FF53" s="186"/>
      <c r="FG53" s="186"/>
      <c r="FH53" s="186"/>
      <c r="FI53" s="186"/>
      <c r="FJ53" s="186"/>
      <c r="FK53" s="186"/>
      <c r="FL53" s="186"/>
      <c r="FM53" s="186"/>
      <c r="FN53" s="186"/>
      <c r="FO53" s="186"/>
      <c r="FP53" s="186"/>
      <c r="FQ53" s="186"/>
      <c r="FR53" s="186"/>
      <c r="FS53" s="186"/>
      <c r="FT53" s="186"/>
      <c r="FU53" s="186"/>
      <c r="FV53" s="186"/>
      <c r="FW53" s="186"/>
      <c r="FX53" s="186"/>
      <c r="FY53" s="186"/>
      <c r="FZ53" s="186"/>
      <c r="GA53" s="186"/>
      <c r="GB53" s="186"/>
      <c r="GC53" s="186"/>
      <c r="GD53" s="186"/>
      <c r="GE53" s="186"/>
      <c r="GF53" s="186"/>
      <c r="GG53" s="186"/>
      <c r="GH53" s="186"/>
      <c r="GI53" s="186"/>
      <c r="GJ53" s="186"/>
      <c r="GK53" s="186"/>
      <c r="GL53" s="186"/>
      <c r="GM53" s="186"/>
      <c r="GN53" s="186"/>
      <c r="GO53" s="186"/>
      <c r="GP53" s="186"/>
      <c r="GQ53" s="186"/>
      <c r="GR53" s="186"/>
      <c r="GS53" s="186"/>
      <c r="GT53" s="186"/>
      <c r="GU53" s="186"/>
      <c r="GV53" s="186"/>
      <c r="GW53" s="186"/>
      <c r="GX53" s="186"/>
      <c r="GY53" s="186"/>
      <c r="GZ53" s="186"/>
      <c r="HA53" s="186"/>
      <c r="HB53" s="186"/>
      <c r="HC53" s="186"/>
      <c r="HD53" s="186"/>
      <c r="HE53" s="186"/>
      <c r="HF53" s="186"/>
      <c r="HG53" s="186"/>
      <c r="HH53" s="186"/>
      <c r="HI53" s="186"/>
      <c r="HJ53" s="186"/>
      <c r="HK53" s="186"/>
      <c r="HL53" s="186"/>
      <c r="HM53" s="186"/>
      <c r="HN53" s="186"/>
      <c r="HO53" s="186"/>
      <c r="HP53" s="186"/>
      <c r="HQ53" s="186"/>
      <c r="HR53" s="186"/>
      <c r="HS53" s="186"/>
      <c r="HT53" s="186"/>
      <c r="HU53" s="186"/>
      <c r="HV53" s="186"/>
      <c r="HW53" s="186"/>
      <c r="HX53" s="186"/>
      <c r="HY53" s="186"/>
      <c r="HZ53" s="186"/>
      <c r="IA53" s="186"/>
      <c r="IB53" s="186"/>
      <c r="IC53" s="186"/>
      <c r="ID53" s="186"/>
      <c r="IE53" s="186"/>
      <c r="IF53" s="186"/>
      <c r="IG53" s="186"/>
      <c r="IH53" s="186"/>
      <c r="II53" s="186"/>
      <c r="IJ53" s="186"/>
      <c r="IK53" s="186"/>
      <c r="IL53" s="186"/>
      <c r="IM53" s="186"/>
      <c r="IN53" s="186"/>
      <c r="IO53" s="186"/>
      <c r="IP53" s="186"/>
      <c r="IQ53" s="186"/>
      <c r="IR53" s="186"/>
      <c r="IS53" s="186"/>
      <c r="IT53" s="186"/>
      <c r="IU53" s="186"/>
      <c r="IV53" s="186"/>
    </row>
    <row r="54" spans="1:256" ht="15.75" customHeight="1" x14ac:dyDescent="0.25">
      <c r="A54" s="262">
        <v>14</v>
      </c>
      <c r="B54" s="186" t="s">
        <v>804</v>
      </c>
      <c r="C54" s="186" t="s">
        <v>411</v>
      </c>
      <c r="D54" s="186" t="s">
        <v>416</v>
      </c>
      <c r="E54" s="188">
        <f>15300*30</f>
        <v>459000</v>
      </c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  <c r="DM54" s="186"/>
      <c r="DN54" s="186"/>
      <c r="DO54" s="186"/>
      <c r="DP54" s="186"/>
      <c r="DQ54" s="186"/>
      <c r="DR54" s="186"/>
      <c r="DS54" s="186"/>
      <c r="DT54" s="186"/>
      <c r="DU54" s="186"/>
      <c r="DV54" s="186"/>
      <c r="DW54" s="186"/>
      <c r="DX54" s="186"/>
      <c r="DY54" s="186"/>
      <c r="DZ54" s="186"/>
      <c r="EA54" s="186"/>
      <c r="EB54" s="186"/>
      <c r="EC54" s="186"/>
      <c r="ED54" s="186"/>
      <c r="EE54" s="186"/>
      <c r="EF54" s="186"/>
      <c r="EG54" s="186"/>
      <c r="EH54" s="186"/>
      <c r="EI54" s="186"/>
      <c r="EJ54" s="186"/>
      <c r="EK54" s="186"/>
      <c r="EN54" s="186"/>
      <c r="EO54" s="186"/>
      <c r="EP54" s="186"/>
      <c r="EQ54" s="186"/>
      <c r="ER54" s="186"/>
      <c r="ES54" s="186"/>
      <c r="ET54" s="186"/>
      <c r="EU54" s="186"/>
      <c r="EV54" s="186"/>
      <c r="EW54" s="186"/>
      <c r="EX54" s="186"/>
      <c r="EY54" s="186"/>
      <c r="EZ54" s="186"/>
      <c r="FA54" s="186"/>
      <c r="FB54" s="186"/>
      <c r="FC54" s="186"/>
      <c r="FD54" s="186"/>
      <c r="FE54" s="186"/>
      <c r="FF54" s="186"/>
      <c r="FG54" s="186"/>
      <c r="FH54" s="186"/>
      <c r="FI54" s="186"/>
      <c r="FJ54" s="186"/>
      <c r="FK54" s="186"/>
      <c r="FL54" s="186"/>
      <c r="FM54" s="186"/>
      <c r="FN54" s="186"/>
      <c r="FO54" s="186"/>
      <c r="FP54" s="186"/>
      <c r="FQ54" s="186"/>
      <c r="FR54" s="186"/>
      <c r="FS54" s="186"/>
      <c r="FT54" s="186"/>
      <c r="FU54" s="186"/>
      <c r="FV54" s="186"/>
      <c r="FW54" s="186"/>
      <c r="FX54" s="186"/>
      <c r="FY54" s="186"/>
      <c r="FZ54" s="186"/>
      <c r="GA54" s="186"/>
      <c r="GB54" s="186"/>
      <c r="GC54" s="186"/>
      <c r="GD54" s="186"/>
      <c r="GE54" s="186"/>
      <c r="GF54" s="186"/>
      <c r="GG54" s="186"/>
      <c r="GH54" s="186"/>
      <c r="GI54" s="186"/>
      <c r="GJ54" s="186"/>
      <c r="GK54" s="186"/>
      <c r="GL54" s="186"/>
      <c r="GM54" s="186"/>
      <c r="GN54" s="186"/>
      <c r="GO54" s="186"/>
      <c r="GP54" s="186"/>
      <c r="GQ54" s="186"/>
      <c r="GR54" s="186"/>
      <c r="GS54" s="186"/>
      <c r="GT54" s="186"/>
      <c r="GU54" s="186"/>
      <c r="GV54" s="186"/>
      <c r="GW54" s="186"/>
      <c r="GX54" s="186"/>
      <c r="GY54" s="186"/>
      <c r="GZ54" s="186"/>
      <c r="HA54" s="186"/>
      <c r="HB54" s="186"/>
      <c r="HC54" s="186"/>
      <c r="HD54" s="186"/>
      <c r="HE54" s="186"/>
      <c r="HF54" s="186"/>
      <c r="HG54" s="186"/>
      <c r="HH54" s="186"/>
      <c r="HI54" s="186"/>
      <c r="HJ54" s="186"/>
      <c r="HK54" s="186"/>
      <c r="HL54" s="186"/>
      <c r="HM54" s="186"/>
      <c r="HN54" s="186"/>
      <c r="HO54" s="186"/>
      <c r="HP54" s="186"/>
      <c r="HQ54" s="186"/>
      <c r="HR54" s="186"/>
      <c r="HS54" s="186"/>
      <c r="HT54" s="186"/>
      <c r="HU54" s="186"/>
      <c r="HV54" s="186"/>
      <c r="HW54" s="186"/>
      <c r="HX54" s="186"/>
      <c r="HY54" s="186"/>
      <c r="HZ54" s="186"/>
      <c r="IA54" s="186"/>
      <c r="IB54" s="186"/>
      <c r="IC54" s="186"/>
      <c r="ID54" s="186"/>
      <c r="IE54" s="186"/>
      <c r="IF54" s="186"/>
      <c r="IG54" s="186"/>
      <c r="IH54" s="186"/>
      <c r="II54" s="186"/>
      <c r="IJ54" s="186"/>
      <c r="IK54" s="186"/>
      <c r="IL54" s="186"/>
      <c r="IM54" s="186"/>
      <c r="IN54" s="186"/>
      <c r="IO54" s="186"/>
      <c r="IP54" s="186"/>
      <c r="IQ54" s="186"/>
      <c r="IR54" s="186"/>
      <c r="IS54" s="186"/>
      <c r="IT54" s="186"/>
      <c r="IU54" s="186"/>
      <c r="IV54" s="186"/>
    </row>
    <row r="55" spans="1:256" ht="15.75" customHeight="1" x14ac:dyDescent="0.25">
      <c r="A55" s="262">
        <v>15</v>
      </c>
      <c r="B55" s="186" t="s">
        <v>110</v>
      </c>
      <c r="C55" s="186" t="s">
        <v>490</v>
      </c>
      <c r="D55" s="186" t="s">
        <v>494</v>
      </c>
      <c r="E55" s="188">
        <v>193300</v>
      </c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  <c r="DM55" s="186"/>
      <c r="DN55" s="186"/>
      <c r="DO55" s="186"/>
      <c r="DP55" s="186"/>
      <c r="DQ55" s="186"/>
      <c r="DR55" s="186"/>
      <c r="DS55" s="186"/>
      <c r="DT55" s="186"/>
      <c r="DU55" s="186"/>
      <c r="DV55" s="186"/>
      <c r="DW55" s="186"/>
      <c r="DX55" s="186"/>
      <c r="DY55" s="186"/>
      <c r="DZ55" s="186"/>
      <c r="EA55" s="186"/>
      <c r="EB55" s="186"/>
      <c r="EC55" s="186"/>
      <c r="ED55" s="186"/>
      <c r="EE55" s="186"/>
      <c r="EF55" s="186"/>
      <c r="EG55" s="186"/>
      <c r="EH55" s="186"/>
      <c r="EI55" s="186"/>
      <c r="EJ55" s="186"/>
      <c r="EK55" s="186"/>
      <c r="EN55" s="186"/>
      <c r="EO55" s="186"/>
      <c r="EP55" s="186"/>
      <c r="EQ55" s="186"/>
      <c r="ER55" s="186"/>
      <c r="ES55" s="186"/>
      <c r="ET55" s="186"/>
      <c r="EU55" s="186"/>
      <c r="EV55" s="186"/>
      <c r="EW55" s="186"/>
      <c r="EX55" s="186"/>
      <c r="EY55" s="186"/>
      <c r="EZ55" s="186"/>
      <c r="FA55" s="186"/>
      <c r="FB55" s="186"/>
      <c r="FC55" s="186"/>
      <c r="FD55" s="186"/>
      <c r="FE55" s="186">
        <v>20</v>
      </c>
      <c r="FF55" s="186"/>
      <c r="FG55" s="186"/>
      <c r="FH55" s="186"/>
      <c r="FI55" s="186"/>
      <c r="FJ55" s="186"/>
      <c r="FK55" s="186"/>
      <c r="FL55" s="186"/>
      <c r="FM55" s="186"/>
      <c r="FN55" s="186"/>
      <c r="FO55" s="186"/>
      <c r="FP55" s="186"/>
      <c r="FQ55" s="186"/>
      <c r="FR55" s="186"/>
      <c r="FS55" s="186"/>
      <c r="FT55" s="186"/>
      <c r="FU55" s="186"/>
      <c r="FV55" s="186"/>
      <c r="FW55" s="186"/>
      <c r="FX55" s="186"/>
      <c r="FY55" s="186"/>
      <c r="FZ55" s="186"/>
      <c r="GA55" s="186"/>
      <c r="GB55" s="186"/>
      <c r="GC55" s="186"/>
      <c r="GD55" s="186"/>
      <c r="GE55" s="186"/>
      <c r="GF55" s="186"/>
      <c r="GG55" s="186"/>
      <c r="GH55" s="186"/>
      <c r="GI55" s="186"/>
      <c r="GJ55" s="186"/>
      <c r="GK55" s="186"/>
      <c r="GL55" s="186"/>
      <c r="GM55" s="186"/>
      <c r="GN55" s="186"/>
      <c r="GO55" s="186"/>
      <c r="GP55" s="186"/>
      <c r="GQ55" s="186"/>
      <c r="GR55" s="186"/>
      <c r="GS55" s="186"/>
      <c r="GT55" s="186"/>
      <c r="GU55" s="186"/>
      <c r="GV55" s="186"/>
      <c r="GW55" s="186"/>
      <c r="GX55" s="186"/>
      <c r="GY55" s="186"/>
      <c r="GZ55" s="186"/>
      <c r="HA55" s="186"/>
      <c r="HB55" s="186"/>
      <c r="HC55" s="186"/>
      <c r="HD55" s="186"/>
      <c r="HE55" s="186"/>
      <c r="HF55" s="186"/>
      <c r="HG55" s="186"/>
      <c r="HH55" s="186"/>
      <c r="HI55" s="186"/>
      <c r="HJ55" s="186"/>
      <c r="HK55" s="186"/>
      <c r="HL55" s="186"/>
      <c r="HM55" s="186"/>
      <c r="HN55" s="186"/>
      <c r="HO55" s="186"/>
      <c r="HP55" s="186"/>
      <c r="HQ55" s="186"/>
      <c r="HR55" s="186"/>
      <c r="HS55" s="186"/>
      <c r="HT55" s="186"/>
      <c r="HU55" s="186"/>
      <c r="HV55" s="186"/>
      <c r="HW55" s="186"/>
      <c r="HX55" s="186"/>
      <c r="HY55" s="186"/>
      <c r="HZ55" s="186"/>
      <c r="IA55" s="186"/>
      <c r="IB55" s="186"/>
      <c r="IC55" s="186"/>
      <c r="ID55" s="186"/>
      <c r="IE55" s="186"/>
      <c r="IF55" s="186"/>
      <c r="IG55" s="186"/>
      <c r="IH55" s="186"/>
      <c r="II55" s="186"/>
      <c r="IJ55" s="186"/>
      <c r="IK55" s="186"/>
      <c r="IL55" s="186"/>
      <c r="IM55" s="186"/>
      <c r="IN55" s="186"/>
      <c r="IO55" s="186"/>
      <c r="IP55" s="186"/>
      <c r="IQ55" s="186"/>
      <c r="IR55" s="186"/>
      <c r="IS55" s="186"/>
      <c r="IT55" s="186"/>
      <c r="IU55" s="186"/>
      <c r="IV55" s="186"/>
    </row>
    <row r="56" spans="1:256" ht="15.75" customHeight="1" x14ac:dyDescent="0.25">
      <c r="A56" s="262">
        <v>16</v>
      </c>
      <c r="B56" s="186" t="s">
        <v>783</v>
      </c>
      <c r="C56" s="186" t="s">
        <v>490</v>
      </c>
      <c r="D56" s="186" t="s">
        <v>550</v>
      </c>
      <c r="E56" s="188">
        <v>143750</v>
      </c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  <c r="DM56" s="186"/>
      <c r="DN56" s="186"/>
      <c r="DO56" s="186"/>
      <c r="DP56" s="186"/>
      <c r="DQ56" s="186"/>
      <c r="DR56" s="186"/>
      <c r="DS56" s="186"/>
      <c r="DT56" s="186"/>
      <c r="DU56" s="186"/>
      <c r="DV56" s="186"/>
      <c r="DW56" s="186"/>
      <c r="DX56" s="186"/>
      <c r="DY56" s="186"/>
      <c r="DZ56" s="186"/>
      <c r="EA56" s="186"/>
      <c r="EB56" s="186"/>
      <c r="EC56" s="186"/>
      <c r="ED56" s="186"/>
      <c r="EE56" s="186"/>
      <c r="EF56" s="186"/>
      <c r="EG56" s="186"/>
      <c r="EH56" s="186"/>
      <c r="EI56" s="186"/>
      <c r="EJ56" s="186"/>
      <c r="EK56" s="186"/>
      <c r="EN56" s="186"/>
      <c r="EO56" s="186"/>
      <c r="EP56" s="186"/>
      <c r="EQ56" s="186"/>
      <c r="ER56" s="186"/>
      <c r="ES56" s="186"/>
      <c r="ET56" s="186"/>
      <c r="EU56" s="186"/>
      <c r="EV56" s="186"/>
      <c r="EW56" s="186"/>
      <c r="EX56" s="186"/>
      <c r="EY56" s="186"/>
      <c r="EZ56" s="186"/>
      <c r="FA56" s="186"/>
      <c r="FB56" s="186"/>
      <c r="FC56" s="186"/>
      <c r="FD56" s="186">
        <v>60</v>
      </c>
      <c r="FE56" s="186">
        <v>25</v>
      </c>
      <c r="FF56" s="186"/>
      <c r="FG56" s="186"/>
      <c r="FH56" s="186"/>
      <c r="FI56" s="186"/>
      <c r="FJ56" s="186"/>
      <c r="FK56" s="186"/>
      <c r="FL56" s="186"/>
      <c r="FM56" s="186"/>
      <c r="FN56" s="186"/>
      <c r="FO56" s="186"/>
      <c r="FP56" s="186"/>
      <c r="FQ56" s="186"/>
      <c r="FR56" s="186"/>
      <c r="FS56" s="186"/>
      <c r="FT56" s="186"/>
      <c r="FU56" s="186"/>
      <c r="FV56" s="186"/>
      <c r="FW56" s="186"/>
      <c r="FX56" s="186"/>
      <c r="FY56" s="186"/>
      <c r="FZ56" s="186"/>
      <c r="GA56" s="186"/>
      <c r="GB56" s="186"/>
      <c r="GC56" s="186"/>
      <c r="GD56" s="186"/>
      <c r="GE56" s="186"/>
      <c r="GF56" s="186"/>
      <c r="GG56" s="186"/>
      <c r="GH56" s="186"/>
      <c r="GI56" s="186"/>
      <c r="GJ56" s="186"/>
      <c r="GK56" s="186"/>
      <c r="GL56" s="186"/>
      <c r="GM56" s="186"/>
      <c r="GN56" s="186"/>
      <c r="GO56" s="186"/>
      <c r="GP56" s="186"/>
      <c r="GQ56" s="186"/>
      <c r="GR56" s="186"/>
      <c r="GS56" s="186"/>
      <c r="GT56" s="186"/>
      <c r="GU56" s="186"/>
      <c r="GV56" s="186"/>
      <c r="GW56" s="186"/>
      <c r="GX56" s="186"/>
      <c r="GY56" s="186"/>
      <c r="GZ56" s="186"/>
      <c r="HA56" s="186"/>
      <c r="HB56" s="186"/>
      <c r="HC56" s="186"/>
      <c r="HD56" s="186"/>
      <c r="HE56" s="186"/>
      <c r="HF56" s="186"/>
      <c r="HG56" s="186"/>
      <c r="HH56" s="186"/>
      <c r="HI56" s="186"/>
      <c r="HJ56" s="186"/>
      <c r="HK56" s="186"/>
      <c r="HL56" s="186"/>
      <c r="HM56" s="186"/>
      <c r="HN56" s="186"/>
      <c r="HO56" s="186"/>
      <c r="HP56" s="186"/>
      <c r="HQ56" s="186"/>
      <c r="HR56" s="186"/>
      <c r="HS56" s="186"/>
      <c r="HT56" s="186"/>
      <c r="HU56" s="186"/>
      <c r="HV56" s="186"/>
      <c r="HW56" s="186"/>
      <c r="HX56" s="186"/>
      <c r="HY56" s="186"/>
      <c r="HZ56" s="186"/>
      <c r="IA56" s="186"/>
      <c r="IB56" s="186"/>
      <c r="IC56" s="186"/>
      <c r="ID56" s="186"/>
      <c r="IE56" s="186"/>
      <c r="IF56" s="186"/>
      <c r="IG56" s="186"/>
      <c r="IH56" s="186"/>
      <c r="II56" s="186"/>
      <c r="IJ56" s="186"/>
      <c r="IK56" s="186"/>
      <c r="IL56" s="186"/>
      <c r="IM56" s="186"/>
      <c r="IN56" s="186"/>
      <c r="IO56" s="186"/>
      <c r="IP56" s="186"/>
      <c r="IQ56" s="186"/>
      <c r="IR56" s="186"/>
      <c r="IS56" s="186"/>
      <c r="IT56" s="186"/>
      <c r="IU56" s="186"/>
      <c r="IV56" s="186"/>
    </row>
    <row r="57" spans="1:256" ht="15.75" customHeight="1" x14ac:dyDescent="0.25">
      <c r="A57" s="262">
        <v>17</v>
      </c>
      <c r="B57" s="186" t="s">
        <v>813</v>
      </c>
      <c r="C57" s="186" t="s">
        <v>490</v>
      </c>
      <c r="D57" s="186" t="s">
        <v>555</v>
      </c>
      <c r="E57" s="188">
        <v>149490</v>
      </c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  <c r="AY57" s="186"/>
      <c r="AZ57" s="186"/>
      <c r="BA57" s="186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6"/>
      <c r="BM57" s="186"/>
      <c r="BN57" s="186"/>
      <c r="BO57" s="186"/>
      <c r="BP57" s="186"/>
      <c r="BQ57" s="186"/>
      <c r="BR57" s="186"/>
      <c r="BS57" s="186"/>
      <c r="BT57" s="186"/>
      <c r="BU57" s="186"/>
      <c r="BV57" s="186"/>
      <c r="BW57" s="186"/>
      <c r="BX57" s="186"/>
      <c r="BY57" s="186"/>
      <c r="BZ57" s="186"/>
      <c r="CA57" s="186"/>
      <c r="CB57" s="186"/>
      <c r="CC57" s="186"/>
      <c r="CD57" s="186"/>
      <c r="CE57" s="186"/>
      <c r="CF57" s="186"/>
      <c r="CG57" s="186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86"/>
      <c r="CT57" s="186"/>
      <c r="CU57" s="186"/>
      <c r="CV57" s="186"/>
      <c r="CW57" s="186"/>
      <c r="CX57" s="186"/>
      <c r="CY57" s="186"/>
      <c r="CZ57" s="186"/>
      <c r="DA57" s="186"/>
      <c r="DB57" s="186"/>
      <c r="DC57" s="186"/>
      <c r="DD57" s="186"/>
      <c r="DE57" s="186"/>
      <c r="DF57" s="186"/>
      <c r="DG57" s="186"/>
      <c r="DH57" s="186"/>
      <c r="DI57" s="186"/>
      <c r="DJ57" s="186"/>
      <c r="DK57" s="186"/>
      <c r="DL57" s="186"/>
      <c r="DM57" s="186"/>
      <c r="DN57" s="186"/>
      <c r="DO57" s="186"/>
      <c r="DP57" s="186"/>
      <c r="DQ57" s="186"/>
      <c r="DR57" s="186"/>
      <c r="DS57" s="186"/>
      <c r="DT57" s="186"/>
      <c r="DU57" s="186"/>
      <c r="DV57" s="186"/>
      <c r="DW57" s="186"/>
      <c r="DX57" s="186"/>
      <c r="DY57" s="186"/>
      <c r="DZ57" s="186"/>
      <c r="EA57" s="186"/>
      <c r="EB57" s="186"/>
      <c r="EC57" s="186"/>
      <c r="ED57" s="186"/>
      <c r="EE57" s="186"/>
      <c r="EF57" s="186"/>
      <c r="EG57" s="186"/>
      <c r="EH57" s="186"/>
      <c r="EI57" s="186"/>
      <c r="EJ57" s="186"/>
      <c r="EK57" s="186"/>
      <c r="EN57" s="186"/>
      <c r="EO57" s="186"/>
      <c r="EP57" s="186"/>
      <c r="EQ57" s="186"/>
      <c r="ER57" s="186"/>
      <c r="ES57" s="186"/>
      <c r="ET57" s="186"/>
      <c r="EU57" s="186"/>
      <c r="EV57" s="186"/>
      <c r="EW57" s="186"/>
      <c r="EX57" s="186"/>
      <c r="EY57" s="186"/>
      <c r="EZ57" s="186"/>
      <c r="FA57" s="186"/>
      <c r="FB57" s="186"/>
      <c r="FC57" s="186">
        <v>5</v>
      </c>
      <c r="FD57" s="186"/>
      <c r="FE57" s="186"/>
      <c r="FF57" s="186"/>
      <c r="FG57" s="186"/>
      <c r="FH57" s="186"/>
      <c r="FI57" s="186"/>
      <c r="FJ57" s="186"/>
      <c r="FK57" s="186"/>
      <c r="FL57" s="186"/>
      <c r="FM57" s="186"/>
      <c r="FN57" s="186"/>
      <c r="FO57" s="186"/>
      <c r="FP57" s="186"/>
      <c r="FQ57" s="186"/>
      <c r="FR57" s="186"/>
      <c r="FS57" s="186"/>
      <c r="FT57" s="186"/>
      <c r="FU57" s="186"/>
      <c r="FV57" s="186"/>
      <c r="FW57" s="186"/>
      <c r="FX57" s="186"/>
      <c r="FY57" s="186"/>
      <c r="FZ57" s="186"/>
      <c r="GA57" s="186"/>
      <c r="GB57" s="186"/>
      <c r="GC57" s="186"/>
      <c r="GD57" s="186"/>
      <c r="GE57" s="186"/>
      <c r="GF57" s="186"/>
      <c r="GG57" s="186"/>
      <c r="GH57" s="186"/>
      <c r="GI57" s="186"/>
      <c r="GJ57" s="186"/>
      <c r="GK57" s="186"/>
      <c r="GL57" s="186"/>
      <c r="GM57" s="186"/>
      <c r="GN57" s="186"/>
      <c r="GO57" s="186"/>
      <c r="GP57" s="186"/>
      <c r="GQ57" s="186"/>
      <c r="GR57" s="186"/>
      <c r="GS57" s="186"/>
      <c r="GT57" s="186"/>
      <c r="GU57" s="186"/>
      <c r="GV57" s="186"/>
      <c r="GW57" s="186"/>
      <c r="GX57" s="186"/>
      <c r="GY57" s="186"/>
      <c r="GZ57" s="186"/>
      <c r="HA57" s="186"/>
      <c r="HB57" s="186"/>
      <c r="HC57" s="186"/>
      <c r="HD57" s="186"/>
      <c r="HE57" s="186"/>
      <c r="HF57" s="186"/>
      <c r="HG57" s="186"/>
      <c r="HH57" s="186"/>
      <c r="HI57" s="186"/>
      <c r="HJ57" s="186"/>
      <c r="HK57" s="186"/>
      <c r="HL57" s="186"/>
      <c r="HM57" s="186"/>
      <c r="HN57" s="186"/>
      <c r="HO57" s="186"/>
      <c r="HP57" s="186"/>
      <c r="HQ57" s="186"/>
      <c r="HR57" s="186"/>
      <c r="HS57" s="186"/>
      <c r="HT57" s="186"/>
      <c r="HU57" s="186"/>
      <c r="HV57" s="186"/>
      <c r="HW57" s="186"/>
      <c r="HX57" s="186"/>
      <c r="HY57" s="186"/>
      <c r="HZ57" s="186"/>
      <c r="IA57" s="186"/>
      <c r="IB57" s="186"/>
      <c r="IC57" s="186"/>
      <c r="ID57" s="186"/>
      <c r="IE57" s="186"/>
      <c r="IF57" s="186"/>
      <c r="IG57" s="186"/>
      <c r="IH57" s="186"/>
      <c r="II57" s="186"/>
      <c r="IJ57" s="186"/>
      <c r="IK57" s="186"/>
      <c r="IL57" s="186"/>
      <c r="IM57" s="186"/>
      <c r="IN57" s="186"/>
      <c r="IO57" s="186"/>
      <c r="IP57" s="186"/>
      <c r="IQ57" s="186"/>
      <c r="IR57" s="186"/>
      <c r="IS57" s="186"/>
      <c r="IT57" s="186"/>
      <c r="IU57" s="186"/>
      <c r="IV57" s="186"/>
    </row>
    <row r="58" spans="1:256" ht="15.75" customHeight="1" x14ac:dyDescent="0.25">
      <c r="A58" s="262">
        <v>18</v>
      </c>
      <c r="B58" s="186" t="s">
        <v>778</v>
      </c>
      <c r="C58" s="186" t="s">
        <v>490</v>
      </c>
      <c r="D58" s="186" t="s">
        <v>569</v>
      </c>
      <c r="E58" s="188">
        <v>1779445</v>
      </c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>
        <v>15</v>
      </c>
      <c r="T58" s="186"/>
      <c r="U58" s="186"/>
      <c r="V58" s="186"/>
      <c r="W58" s="186">
        <v>10</v>
      </c>
      <c r="X58" s="186"/>
      <c r="Y58" s="186"/>
      <c r="Z58" s="186"/>
      <c r="AA58" s="186"/>
      <c r="AB58" s="186">
        <v>15</v>
      </c>
      <c r="AC58" s="186"/>
      <c r="AD58" s="186"/>
      <c r="AE58" s="186"/>
      <c r="AF58" s="186"/>
      <c r="AG58" s="186"/>
      <c r="AH58" s="186"/>
      <c r="AI58" s="186">
        <v>10</v>
      </c>
      <c r="AJ58" s="186"/>
      <c r="AK58" s="186"/>
      <c r="AL58" s="186"/>
      <c r="AM58" s="186"/>
      <c r="AN58" s="186">
        <v>20</v>
      </c>
      <c r="AO58" s="186"/>
      <c r="AP58" s="290">
        <v>10</v>
      </c>
      <c r="AQ58" s="186"/>
      <c r="AR58" s="186"/>
      <c r="AS58" s="186"/>
      <c r="AT58" s="186"/>
      <c r="AU58" s="186"/>
      <c r="AV58" s="186">
        <v>5</v>
      </c>
      <c r="AW58" s="186">
        <v>20</v>
      </c>
      <c r="AX58" s="186">
        <v>10</v>
      </c>
      <c r="AY58" s="186">
        <v>35</v>
      </c>
      <c r="AZ58" s="186"/>
      <c r="BA58" s="186"/>
      <c r="BB58" s="186">
        <v>15</v>
      </c>
      <c r="BC58" s="186"/>
      <c r="BD58" s="186"/>
      <c r="BE58" s="186"/>
      <c r="BF58" s="186">
        <v>15</v>
      </c>
      <c r="BG58" s="186"/>
      <c r="BH58" s="186">
        <v>20</v>
      </c>
      <c r="BI58" s="186"/>
      <c r="BJ58" s="186"/>
      <c r="BK58" s="186">
        <v>10</v>
      </c>
      <c r="BL58" s="186"/>
      <c r="BM58" s="186"/>
      <c r="BN58" s="186"/>
      <c r="BO58" s="186"/>
      <c r="BP58" s="186"/>
      <c r="BQ58" s="186"/>
      <c r="BR58" s="290">
        <v>100</v>
      </c>
      <c r="BS58" s="186">
        <v>15</v>
      </c>
      <c r="BT58" s="186"/>
      <c r="BU58" s="186"/>
      <c r="BV58" s="186"/>
      <c r="BW58" s="186"/>
      <c r="BX58" s="186"/>
      <c r="BY58" s="186"/>
      <c r="BZ58" s="186"/>
      <c r="CA58" s="186"/>
      <c r="CB58" s="186"/>
      <c r="CC58" s="186"/>
      <c r="CD58" s="186"/>
      <c r="CE58" s="186"/>
      <c r="CF58" s="186"/>
      <c r="CG58" s="186"/>
      <c r="CH58" s="186">
        <v>50</v>
      </c>
      <c r="CI58" s="186">
        <v>200</v>
      </c>
      <c r="CJ58" s="186"/>
      <c r="CK58" s="186"/>
      <c r="CL58" s="186"/>
      <c r="CM58" s="186"/>
      <c r="CN58" s="186"/>
      <c r="CO58" s="186"/>
      <c r="CP58" s="186"/>
      <c r="CQ58" s="186"/>
      <c r="CR58" s="186"/>
      <c r="CS58" s="186"/>
      <c r="CT58" s="186"/>
      <c r="CU58" s="186">
        <v>48</v>
      </c>
      <c r="CV58" s="186"/>
      <c r="CW58" s="186"/>
      <c r="CX58" s="186">
        <v>24</v>
      </c>
      <c r="CY58" s="186">
        <v>6</v>
      </c>
      <c r="CZ58" s="186"/>
      <c r="DA58" s="186"/>
      <c r="DB58" s="186">
        <v>48</v>
      </c>
      <c r="DC58" s="186">
        <v>48</v>
      </c>
      <c r="DD58" s="186"/>
      <c r="DE58" s="186">
        <v>48</v>
      </c>
      <c r="DF58" s="186"/>
      <c r="DG58" s="186"/>
      <c r="DH58" s="186"/>
      <c r="DI58" s="186"/>
      <c r="DJ58" s="186"/>
      <c r="DK58" s="186"/>
      <c r="DL58" s="186"/>
      <c r="DM58" s="186"/>
      <c r="DN58" s="186">
        <v>48</v>
      </c>
      <c r="DO58" s="186"/>
      <c r="DP58" s="186">
        <v>18</v>
      </c>
      <c r="DQ58" s="186"/>
      <c r="DR58" s="186">
        <v>30</v>
      </c>
      <c r="DS58" s="186"/>
      <c r="DT58" s="186"/>
      <c r="DU58" s="186">
        <v>30</v>
      </c>
      <c r="DV58" s="186">
        <v>12</v>
      </c>
      <c r="DW58" s="186"/>
      <c r="DX58" s="186">
        <v>24</v>
      </c>
      <c r="DY58" s="186"/>
      <c r="DZ58" s="186">
        <v>24</v>
      </c>
      <c r="EA58" s="186"/>
      <c r="EB58" s="186"/>
      <c r="EC58" s="186"/>
      <c r="ED58" s="186"/>
      <c r="EE58" s="186"/>
      <c r="EF58" s="186">
        <v>6</v>
      </c>
      <c r="EG58" s="186"/>
      <c r="EH58" s="186">
        <v>11</v>
      </c>
      <c r="EI58" s="186"/>
      <c r="EJ58" s="186">
        <v>48</v>
      </c>
      <c r="EK58" s="186"/>
      <c r="EN58" s="186">
        <v>42</v>
      </c>
      <c r="EO58" s="186"/>
      <c r="EP58" s="186"/>
      <c r="EQ58" s="186"/>
      <c r="ER58" s="186"/>
      <c r="ES58" s="186"/>
      <c r="ET58" s="186"/>
      <c r="EU58" s="186"/>
      <c r="EV58" s="186"/>
      <c r="EW58" s="186"/>
      <c r="EX58" s="186"/>
      <c r="EY58" s="186"/>
      <c r="EZ58" s="186"/>
      <c r="FA58" s="186"/>
      <c r="FB58" s="186"/>
      <c r="FC58" s="186"/>
      <c r="FD58" s="186">
        <f>120+58</f>
        <v>178</v>
      </c>
      <c r="FE58" s="186">
        <v>50</v>
      </c>
      <c r="FF58" s="186"/>
      <c r="FG58" s="186"/>
      <c r="FH58" s="186"/>
      <c r="FI58" s="186"/>
      <c r="FJ58" s="186"/>
      <c r="FK58" s="186"/>
      <c r="FL58" s="186"/>
      <c r="FM58" s="186"/>
      <c r="FN58" s="186"/>
      <c r="FO58" s="186"/>
      <c r="FP58" s="186"/>
      <c r="FQ58" s="186"/>
      <c r="FR58" s="186"/>
      <c r="FS58" s="186"/>
      <c r="FT58" s="186"/>
      <c r="FU58" s="186"/>
      <c r="FV58" s="186">
        <v>200</v>
      </c>
      <c r="FW58" s="186"/>
      <c r="FX58" s="186"/>
      <c r="FY58" s="186"/>
      <c r="FZ58" s="186"/>
      <c r="GA58" s="186">
        <v>700</v>
      </c>
      <c r="GB58" s="186"/>
      <c r="GC58" s="186"/>
      <c r="GD58" s="186"/>
      <c r="GE58" s="186"/>
      <c r="GF58" s="186"/>
      <c r="GG58" s="186"/>
      <c r="GH58" s="186"/>
      <c r="GI58" s="186"/>
      <c r="GJ58" s="186"/>
      <c r="GK58" s="186"/>
      <c r="GL58" s="186"/>
      <c r="GM58" s="186"/>
      <c r="GN58" s="186"/>
      <c r="GO58" s="186"/>
      <c r="GP58" s="186"/>
      <c r="GQ58" s="186"/>
      <c r="GR58" s="186"/>
      <c r="GS58" s="186"/>
      <c r="GT58" s="186"/>
      <c r="GU58" s="186"/>
      <c r="GV58" s="186">
        <v>25</v>
      </c>
      <c r="GW58" s="186"/>
      <c r="GX58" s="186"/>
      <c r="GY58" s="186"/>
      <c r="GZ58" s="186"/>
      <c r="HA58" s="186"/>
      <c r="HB58" s="186"/>
      <c r="HC58" s="186"/>
      <c r="HD58" s="186"/>
      <c r="HE58" s="186"/>
      <c r="HF58" s="186">
        <v>500</v>
      </c>
      <c r="HG58" s="186"/>
      <c r="HH58" s="186">
        <v>100</v>
      </c>
      <c r="HI58" s="186"/>
      <c r="HJ58" s="186"/>
      <c r="HK58" s="186"/>
      <c r="HL58" s="186">
        <v>500</v>
      </c>
      <c r="HM58" s="186">
        <v>100</v>
      </c>
      <c r="HN58" s="186">
        <f>285+15</f>
        <v>300</v>
      </c>
      <c r="HO58" s="186"/>
      <c r="HP58" s="186"/>
      <c r="HQ58" s="186"/>
      <c r="HR58" s="186"/>
      <c r="HS58" s="186">
        <v>115</v>
      </c>
      <c r="HT58" s="186"/>
      <c r="HU58" s="186"/>
      <c r="HV58" s="186"/>
      <c r="HW58" s="186"/>
      <c r="HX58" s="186"/>
      <c r="HY58" s="186"/>
      <c r="HZ58" s="186"/>
      <c r="IA58" s="186"/>
      <c r="IB58" s="186"/>
      <c r="IC58" s="186"/>
      <c r="ID58" s="186"/>
      <c r="IE58" s="186"/>
      <c r="IF58" s="186"/>
      <c r="IG58" s="186"/>
      <c r="IH58" s="186"/>
      <c r="II58" s="186"/>
      <c r="IJ58" s="186"/>
      <c r="IK58" s="186"/>
      <c r="IL58" s="186"/>
      <c r="IM58" s="186"/>
      <c r="IN58" s="186"/>
      <c r="IO58" s="186"/>
      <c r="IP58" s="186"/>
      <c r="IQ58" s="186"/>
      <c r="IR58" s="186"/>
      <c r="IS58" s="186"/>
      <c r="IT58" s="186"/>
      <c r="IU58" s="186"/>
      <c r="IV58" s="186"/>
    </row>
    <row r="59" spans="1:256" ht="15.75" customHeight="1" x14ac:dyDescent="0.25">
      <c r="A59" s="262">
        <v>19</v>
      </c>
      <c r="B59" s="186" t="s">
        <v>619</v>
      </c>
      <c r="C59" s="186" t="s">
        <v>490</v>
      </c>
      <c r="D59" s="186" t="s">
        <v>620</v>
      </c>
      <c r="E59" s="188">
        <v>109900</v>
      </c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6"/>
      <c r="BM59" s="186"/>
      <c r="BN59" s="186"/>
      <c r="BO59" s="186"/>
      <c r="BP59" s="186"/>
      <c r="BQ59" s="186"/>
      <c r="BR59" s="186"/>
      <c r="BS59" s="186"/>
      <c r="BT59" s="186"/>
      <c r="BU59" s="186"/>
      <c r="BV59" s="186"/>
      <c r="BW59" s="186"/>
      <c r="BX59" s="186"/>
      <c r="BY59" s="186"/>
      <c r="BZ59" s="186"/>
      <c r="CA59" s="186"/>
      <c r="CB59" s="186"/>
      <c r="CC59" s="186"/>
      <c r="CD59" s="186"/>
      <c r="CE59" s="186"/>
      <c r="CF59" s="186"/>
      <c r="CG59" s="186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86"/>
      <c r="CT59" s="186"/>
      <c r="CU59" s="186"/>
      <c r="CV59" s="186"/>
      <c r="CW59" s="186"/>
      <c r="CX59" s="186"/>
      <c r="CY59" s="186"/>
      <c r="CZ59" s="186"/>
      <c r="DA59" s="186"/>
      <c r="DB59" s="186"/>
      <c r="DC59" s="186"/>
      <c r="DD59" s="186"/>
      <c r="DE59" s="186"/>
      <c r="DF59" s="186"/>
      <c r="DG59" s="186"/>
      <c r="DH59" s="186"/>
      <c r="DI59" s="186"/>
      <c r="DJ59" s="186"/>
      <c r="DK59" s="186"/>
      <c r="DL59" s="186"/>
      <c r="DM59" s="186"/>
      <c r="DN59" s="186"/>
      <c r="DO59" s="186"/>
      <c r="DP59" s="186"/>
      <c r="DQ59" s="186"/>
      <c r="DR59" s="186"/>
      <c r="DS59" s="186"/>
      <c r="DT59" s="186"/>
      <c r="DU59" s="186"/>
      <c r="DV59" s="186"/>
      <c r="DW59" s="186"/>
      <c r="DX59" s="186"/>
      <c r="DY59" s="186"/>
      <c r="DZ59" s="186"/>
      <c r="EA59" s="186"/>
      <c r="EB59" s="186"/>
      <c r="EC59" s="186"/>
      <c r="ED59" s="186"/>
      <c r="EE59" s="186"/>
      <c r="EF59" s="186"/>
      <c r="EG59" s="186"/>
      <c r="EH59" s="186"/>
      <c r="EI59" s="186"/>
      <c r="EJ59" s="186"/>
      <c r="EK59" s="186"/>
      <c r="EN59" s="186"/>
      <c r="EO59" s="186"/>
      <c r="EP59" s="186"/>
      <c r="EQ59" s="186"/>
      <c r="ER59" s="186"/>
      <c r="ES59" s="186"/>
      <c r="ET59" s="186"/>
      <c r="EU59" s="186"/>
      <c r="EV59" s="186"/>
      <c r="EW59" s="186"/>
      <c r="EX59" s="186"/>
      <c r="EY59" s="186"/>
      <c r="EZ59" s="186"/>
      <c r="FA59" s="186"/>
      <c r="FB59" s="186"/>
      <c r="FC59" s="186">
        <v>25</v>
      </c>
      <c r="FD59" s="186">
        <v>60</v>
      </c>
      <c r="FE59" s="186">
        <v>25</v>
      </c>
      <c r="FF59" s="186"/>
      <c r="FG59" s="186"/>
      <c r="FH59" s="186"/>
      <c r="FI59" s="186"/>
      <c r="FJ59" s="186"/>
      <c r="FK59" s="186"/>
      <c r="FL59" s="186"/>
      <c r="FM59" s="186"/>
      <c r="FN59" s="186"/>
      <c r="FO59" s="186"/>
      <c r="FP59" s="186"/>
      <c r="FQ59" s="186"/>
      <c r="FR59" s="186"/>
      <c r="FS59" s="186"/>
      <c r="FT59" s="186"/>
      <c r="FU59" s="186"/>
      <c r="FV59" s="186"/>
      <c r="FW59" s="186"/>
      <c r="FX59" s="186"/>
      <c r="FY59" s="186"/>
      <c r="FZ59" s="186">
        <v>25</v>
      </c>
      <c r="GA59" s="186">
        <v>300</v>
      </c>
      <c r="GB59" s="186"/>
      <c r="GC59" s="186"/>
      <c r="GD59" s="186"/>
      <c r="GE59" s="186"/>
      <c r="GF59" s="186"/>
      <c r="GG59" s="186"/>
      <c r="GH59" s="186"/>
      <c r="GI59" s="186"/>
      <c r="GJ59" s="186"/>
      <c r="GK59" s="186"/>
      <c r="GL59" s="186"/>
      <c r="GM59" s="186"/>
      <c r="GN59" s="186"/>
      <c r="GO59" s="186"/>
      <c r="GP59" s="186"/>
      <c r="GQ59" s="186"/>
      <c r="GR59" s="186"/>
      <c r="GS59" s="186"/>
      <c r="GT59" s="186"/>
      <c r="GU59" s="186"/>
      <c r="GV59" s="186"/>
      <c r="GW59" s="186"/>
      <c r="GX59" s="186"/>
      <c r="GY59" s="186"/>
      <c r="GZ59" s="186"/>
      <c r="HA59" s="186"/>
      <c r="HB59" s="186"/>
      <c r="HC59" s="186"/>
      <c r="HD59" s="186"/>
      <c r="HE59" s="186"/>
      <c r="HF59" s="186"/>
      <c r="HG59" s="186"/>
      <c r="HH59" s="186"/>
      <c r="HI59" s="186"/>
      <c r="HJ59" s="186"/>
      <c r="HK59" s="186"/>
      <c r="HL59" s="186"/>
      <c r="HM59" s="186"/>
      <c r="HN59" s="186"/>
      <c r="HO59" s="186"/>
      <c r="HP59" s="186"/>
      <c r="HQ59" s="186"/>
      <c r="HR59" s="186"/>
      <c r="HS59" s="186"/>
      <c r="HT59" s="186"/>
      <c r="HU59" s="186"/>
      <c r="HV59" s="186"/>
      <c r="HW59" s="186"/>
      <c r="HX59" s="186"/>
      <c r="HY59" s="186"/>
      <c r="HZ59" s="186"/>
      <c r="IA59" s="186"/>
      <c r="IB59" s="186"/>
      <c r="IC59" s="186"/>
      <c r="ID59" s="186"/>
      <c r="IE59" s="186"/>
      <c r="IF59" s="186"/>
      <c r="IG59" s="186"/>
      <c r="IH59" s="186"/>
      <c r="II59" s="186"/>
      <c r="IJ59" s="186"/>
      <c r="IK59" s="186"/>
      <c r="IL59" s="186"/>
      <c r="IM59" s="186"/>
      <c r="IN59" s="186"/>
      <c r="IO59" s="186"/>
      <c r="IP59" s="186"/>
      <c r="IQ59" s="186"/>
      <c r="IR59" s="186"/>
      <c r="IS59" s="186"/>
      <c r="IT59" s="186"/>
      <c r="IU59" s="186"/>
      <c r="IV59" s="186"/>
    </row>
    <row r="60" spans="1:256" ht="15.75" customHeight="1" x14ac:dyDescent="0.25">
      <c r="A60" s="262">
        <v>20</v>
      </c>
      <c r="B60" s="186" t="s">
        <v>626</v>
      </c>
      <c r="C60" s="186" t="s">
        <v>490</v>
      </c>
      <c r="D60" s="186" t="s">
        <v>627</v>
      </c>
      <c r="E60" s="188">
        <v>217725</v>
      </c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  <c r="BW60" s="186"/>
      <c r="BX60" s="186"/>
      <c r="BY60" s="186"/>
      <c r="BZ60" s="186"/>
      <c r="CA60" s="186"/>
      <c r="CB60" s="186"/>
      <c r="CC60" s="186"/>
      <c r="CD60" s="186"/>
      <c r="CE60" s="186"/>
      <c r="CF60" s="186"/>
      <c r="CG60" s="186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86"/>
      <c r="CT60" s="186"/>
      <c r="CU60" s="186"/>
      <c r="CV60" s="186"/>
      <c r="CW60" s="186"/>
      <c r="CX60" s="186"/>
      <c r="CY60" s="186"/>
      <c r="CZ60" s="186"/>
      <c r="DA60" s="186"/>
      <c r="DB60" s="186"/>
      <c r="DC60" s="186"/>
      <c r="DD60" s="186"/>
      <c r="DE60" s="186"/>
      <c r="DF60" s="186"/>
      <c r="DG60" s="186"/>
      <c r="DH60" s="186"/>
      <c r="DI60" s="186"/>
      <c r="DJ60" s="186"/>
      <c r="DK60" s="186"/>
      <c r="DL60" s="186"/>
      <c r="DM60" s="186"/>
      <c r="DN60" s="186"/>
      <c r="DO60" s="186"/>
      <c r="DP60" s="186"/>
      <c r="DQ60" s="186"/>
      <c r="DR60" s="186"/>
      <c r="DS60" s="186"/>
      <c r="DT60" s="186"/>
      <c r="DU60" s="186"/>
      <c r="DV60" s="186"/>
      <c r="DW60" s="186"/>
      <c r="DX60" s="186"/>
      <c r="DY60" s="186"/>
      <c r="DZ60" s="186"/>
      <c r="EA60" s="186"/>
      <c r="EB60" s="186"/>
      <c r="EC60" s="186"/>
      <c r="ED60" s="186"/>
      <c r="EE60" s="186"/>
      <c r="EF60" s="186"/>
      <c r="EG60" s="186"/>
      <c r="EH60" s="186"/>
      <c r="EI60" s="186"/>
      <c r="EJ60" s="186"/>
      <c r="EK60" s="186"/>
      <c r="EN60" s="186"/>
      <c r="EO60" s="186"/>
      <c r="EP60" s="186"/>
      <c r="EQ60" s="186"/>
      <c r="ER60" s="186"/>
      <c r="ES60" s="186"/>
      <c r="ET60" s="186"/>
      <c r="EU60" s="186"/>
      <c r="EV60" s="186"/>
      <c r="EW60" s="186"/>
      <c r="EX60" s="186"/>
      <c r="EY60" s="186"/>
      <c r="EZ60" s="186"/>
      <c r="FA60" s="186"/>
      <c r="FB60" s="186"/>
      <c r="FC60" s="186">
        <v>10</v>
      </c>
      <c r="FD60" s="186">
        <v>60</v>
      </c>
      <c r="FE60" s="186">
        <v>25</v>
      </c>
      <c r="FF60" s="186"/>
      <c r="FG60" s="186"/>
      <c r="FH60" s="186"/>
      <c r="FI60" s="186"/>
      <c r="FJ60" s="186">
        <v>25</v>
      </c>
      <c r="FK60" s="186"/>
      <c r="FL60" s="186"/>
      <c r="FM60" s="186"/>
      <c r="FN60" s="186">
        <v>10</v>
      </c>
      <c r="FO60" s="186"/>
      <c r="FP60" s="186"/>
      <c r="FQ60" s="186"/>
      <c r="FR60" s="186"/>
      <c r="FS60" s="186">
        <v>25</v>
      </c>
      <c r="FT60" s="186"/>
      <c r="FU60" s="186"/>
      <c r="FV60" s="186"/>
      <c r="FW60" s="186">
        <v>25</v>
      </c>
      <c r="FX60" s="186"/>
      <c r="FY60" s="186"/>
      <c r="FZ60" s="186">
        <v>25</v>
      </c>
      <c r="GA60" s="186">
        <v>300</v>
      </c>
      <c r="GB60" s="186"/>
      <c r="GC60" s="186"/>
      <c r="GD60" s="186"/>
      <c r="GE60" s="186"/>
      <c r="GF60" s="186"/>
      <c r="GG60" s="186"/>
      <c r="GH60" s="186"/>
      <c r="GI60" s="186"/>
      <c r="GJ60" s="186"/>
      <c r="GK60" s="186"/>
      <c r="GL60" s="186"/>
      <c r="GM60" s="186"/>
      <c r="GN60" s="186"/>
      <c r="GO60" s="186"/>
      <c r="GP60" s="186"/>
      <c r="GQ60" s="186"/>
      <c r="GR60" s="186"/>
      <c r="GS60" s="186"/>
      <c r="GT60" s="186"/>
      <c r="GU60" s="186"/>
      <c r="GV60" s="186"/>
      <c r="GW60" s="186"/>
      <c r="GX60" s="186"/>
      <c r="GY60" s="186"/>
      <c r="GZ60" s="186"/>
      <c r="HA60" s="186"/>
      <c r="HB60" s="186"/>
      <c r="HC60" s="186"/>
      <c r="HD60" s="186"/>
      <c r="HE60" s="186">
        <v>100</v>
      </c>
      <c r="HF60" s="186">
        <v>10</v>
      </c>
      <c r="HG60" s="186"/>
      <c r="HH60" s="186"/>
      <c r="HI60" s="186"/>
      <c r="HJ60" s="186"/>
      <c r="HK60" s="186"/>
      <c r="HL60" s="186">
        <v>100</v>
      </c>
      <c r="HM60" s="186"/>
      <c r="HN60" s="186"/>
      <c r="HO60" s="186"/>
      <c r="HP60" s="186">
        <v>100</v>
      </c>
      <c r="HQ60" s="186"/>
      <c r="HR60" s="186"/>
      <c r="HS60" s="186"/>
      <c r="HT60" s="186"/>
      <c r="HU60" s="186"/>
      <c r="HV60" s="186"/>
      <c r="HW60" s="186"/>
      <c r="HX60" s="186"/>
      <c r="HY60" s="186"/>
      <c r="HZ60" s="186"/>
      <c r="IA60" s="186"/>
      <c r="IB60" s="186"/>
      <c r="IC60" s="186"/>
      <c r="ID60" s="186"/>
      <c r="IE60" s="186"/>
      <c r="IF60" s="186"/>
      <c r="IG60" s="186"/>
      <c r="IH60" s="186"/>
      <c r="II60" s="186"/>
      <c r="IJ60" s="186"/>
      <c r="IK60" s="186"/>
      <c r="IL60" s="186"/>
      <c r="IM60" s="186"/>
      <c r="IN60" s="186"/>
      <c r="IO60" s="186"/>
      <c r="IP60" s="186"/>
      <c r="IQ60" s="186"/>
      <c r="IR60" s="186"/>
      <c r="IS60" s="186"/>
      <c r="IT60" s="186"/>
      <c r="IU60" s="186"/>
      <c r="IV60" s="186"/>
    </row>
    <row r="61" spans="1:256" ht="15.75" customHeight="1" x14ac:dyDescent="0.25">
      <c r="A61" s="262">
        <v>21</v>
      </c>
      <c r="B61" s="186" t="s">
        <v>747</v>
      </c>
      <c r="C61" s="186" t="s">
        <v>490</v>
      </c>
      <c r="D61" s="186" t="s">
        <v>635</v>
      </c>
      <c r="E61" s="188">
        <v>845700</v>
      </c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>
        <v>20</v>
      </c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6"/>
      <c r="AF61" s="186"/>
      <c r="AG61" s="186"/>
      <c r="AH61" s="186"/>
      <c r="AI61" s="186">
        <v>10</v>
      </c>
      <c r="AJ61" s="186"/>
      <c r="AK61" s="186"/>
      <c r="AL61" s="186"/>
      <c r="AM61" s="186"/>
      <c r="AN61" s="186">
        <v>50</v>
      </c>
      <c r="AO61" s="186"/>
      <c r="AP61" s="290">
        <v>5</v>
      </c>
      <c r="AQ61" s="186"/>
      <c r="AR61" s="186"/>
      <c r="AS61" s="186"/>
      <c r="AT61" s="186"/>
      <c r="AU61" s="186"/>
      <c r="AV61" s="186"/>
      <c r="AW61" s="186">
        <v>20</v>
      </c>
      <c r="AX61" s="186"/>
      <c r="AY61" s="186">
        <v>50</v>
      </c>
      <c r="AZ61" s="186"/>
      <c r="BA61" s="186"/>
      <c r="BB61" s="186">
        <v>25</v>
      </c>
      <c r="BC61" s="186"/>
      <c r="BD61" s="186"/>
      <c r="BE61" s="186"/>
      <c r="BF61" s="186">
        <v>20</v>
      </c>
      <c r="BG61" s="186"/>
      <c r="BH61" s="186">
        <v>40</v>
      </c>
      <c r="BI61" s="186"/>
      <c r="BJ61" s="186"/>
      <c r="BK61" s="186"/>
      <c r="BL61" s="290">
        <v>20</v>
      </c>
      <c r="BM61" s="186"/>
      <c r="BN61" s="186"/>
      <c r="BO61" s="289">
        <v>20</v>
      </c>
      <c r="BP61" s="186"/>
      <c r="BQ61" s="186"/>
      <c r="BR61" s="290">
        <v>50</v>
      </c>
      <c r="BS61" s="186">
        <v>20</v>
      </c>
      <c r="BT61" s="186"/>
      <c r="BU61" s="186"/>
      <c r="BV61" s="186"/>
      <c r="BW61" s="186"/>
      <c r="BX61" s="186"/>
      <c r="BY61" s="186"/>
      <c r="BZ61" s="186"/>
      <c r="CA61" s="186"/>
      <c r="CB61" s="186"/>
      <c r="CC61" s="186"/>
      <c r="CD61" s="186"/>
      <c r="CE61" s="186"/>
      <c r="CF61" s="186"/>
      <c r="CG61" s="186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86"/>
      <c r="CT61" s="186"/>
      <c r="CU61" s="186">
        <v>18</v>
      </c>
      <c r="CV61" s="186"/>
      <c r="CW61" s="186"/>
      <c r="CX61" s="186"/>
      <c r="CY61" s="186"/>
      <c r="CZ61" s="186"/>
      <c r="DA61" s="186">
        <v>12</v>
      </c>
      <c r="DB61" s="186"/>
      <c r="DC61" s="186"/>
      <c r="DD61" s="186"/>
      <c r="DE61" s="186">
        <v>18</v>
      </c>
      <c r="DF61" s="186"/>
      <c r="DG61" s="186"/>
      <c r="DH61" s="186"/>
      <c r="DI61" s="186"/>
      <c r="DJ61" s="186"/>
      <c r="DK61" s="186"/>
      <c r="DL61" s="186"/>
      <c r="DM61" s="186"/>
      <c r="DN61" s="186"/>
      <c r="DO61" s="186"/>
      <c r="DP61" s="186"/>
      <c r="DQ61" s="186"/>
      <c r="DR61" s="186">
        <v>12</v>
      </c>
      <c r="DS61" s="186"/>
      <c r="DT61" s="186"/>
      <c r="DU61" s="186"/>
      <c r="DV61" s="186">
        <v>6</v>
      </c>
      <c r="DW61" s="186"/>
      <c r="DX61" s="186"/>
      <c r="DY61" s="186"/>
      <c r="DZ61" s="186"/>
      <c r="EA61" s="186"/>
      <c r="EB61" s="186"/>
      <c r="EC61" s="186"/>
      <c r="ED61" s="186"/>
      <c r="EE61" s="186"/>
      <c r="EF61" s="186"/>
      <c r="EG61" s="186"/>
      <c r="EH61" s="186"/>
      <c r="EI61" s="186"/>
      <c r="EJ61" s="186">
        <v>18</v>
      </c>
      <c r="EK61" s="186"/>
      <c r="EN61" s="186">
        <v>18</v>
      </c>
      <c r="EO61" s="186"/>
      <c r="EP61" s="186"/>
      <c r="EQ61" s="186"/>
      <c r="ER61" s="186"/>
      <c r="ES61" s="186"/>
      <c r="ET61" s="186"/>
      <c r="EU61" s="186"/>
      <c r="EV61" s="186"/>
      <c r="EW61" s="186"/>
      <c r="EX61" s="186"/>
      <c r="EY61" s="186"/>
      <c r="EZ61" s="186"/>
      <c r="FA61" s="186"/>
      <c r="FB61" s="186"/>
      <c r="FC61" s="186">
        <v>100</v>
      </c>
      <c r="FD61" s="186"/>
      <c r="FE61" s="186"/>
      <c r="FF61" s="186"/>
      <c r="FG61" s="186"/>
      <c r="FH61" s="186"/>
      <c r="FI61" s="186"/>
      <c r="FJ61" s="186"/>
      <c r="FK61" s="186"/>
      <c r="FL61" s="186"/>
      <c r="FM61" s="186"/>
      <c r="FN61" s="186"/>
      <c r="FO61" s="186"/>
      <c r="FP61" s="186"/>
      <c r="FQ61" s="186"/>
      <c r="FR61" s="186"/>
      <c r="FS61" s="186"/>
      <c r="FT61" s="186"/>
      <c r="FU61" s="186"/>
      <c r="FV61" s="186"/>
      <c r="FW61" s="186"/>
      <c r="FX61" s="186"/>
      <c r="FY61" s="186"/>
      <c r="FZ61" s="186"/>
      <c r="GA61" s="186">
        <v>700</v>
      </c>
      <c r="GB61" s="186"/>
      <c r="GC61" s="186"/>
      <c r="GD61" s="186"/>
      <c r="GE61" s="186"/>
      <c r="GF61" s="186"/>
      <c r="GG61" s="186"/>
      <c r="GH61" s="186"/>
      <c r="GI61" s="186"/>
      <c r="GJ61" s="186"/>
      <c r="GK61" s="186"/>
      <c r="GL61" s="186"/>
      <c r="GM61" s="186"/>
      <c r="GN61" s="186"/>
      <c r="GO61" s="186"/>
      <c r="GP61" s="186"/>
      <c r="GQ61" s="186"/>
      <c r="GR61" s="186">
        <v>20</v>
      </c>
      <c r="GS61" s="186"/>
      <c r="GT61" s="186"/>
      <c r="GU61" s="186"/>
      <c r="GV61" s="186"/>
      <c r="GW61" s="186"/>
      <c r="GX61" s="186"/>
      <c r="GY61" s="186"/>
      <c r="GZ61" s="186"/>
      <c r="HA61" s="186"/>
      <c r="HB61" s="186"/>
      <c r="HC61" s="186"/>
      <c r="HD61" s="186"/>
      <c r="HE61" s="186"/>
      <c r="HF61" s="186"/>
      <c r="HG61" s="186"/>
      <c r="HH61" s="186"/>
      <c r="HI61" s="186"/>
      <c r="HJ61" s="186"/>
      <c r="HK61" s="186"/>
      <c r="HL61" s="186"/>
      <c r="HM61" s="186"/>
      <c r="HN61" s="186">
        <v>200</v>
      </c>
      <c r="HO61" s="186"/>
      <c r="HP61" s="186"/>
      <c r="HQ61" s="186"/>
      <c r="HR61" s="186"/>
      <c r="HS61" s="186"/>
      <c r="HT61" s="186"/>
      <c r="HU61" s="186"/>
      <c r="HV61" s="186"/>
      <c r="HW61" s="186"/>
      <c r="HX61" s="186"/>
      <c r="HY61" s="186"/>
      <c r="HZ61" s="186"/>
      <c r="IA61" s="186"/>
      <c r="IB61" s="186"/>
      <c r="IC61" s="186"/>
      <c r="ID61" s="186"/>
      <c r="IE61" s="186"/>
      <c r="IF61" s="186"/>
      <c r="IG61" s="186"/>
      <c r="IH61" s="186"/>
      <c r="II61" s="186"/>
      <c r="IJ61" s="186"/>
      <c r="IK61" s="186"/>
      <c r="IL61" s="186"/>
      <c r="IM61" s="186"/>
      <c r="IN61" s="186"/>
      <c r="IO61" s="186"/>
      <c r="IP61" s="186"/>
      <c r="IQ61" s="186"/>
      <c r="IR61" s="186"/>
      <c r="IS61" s="186"/>
      <c r="IT61" s="186"/>
      <c r="IU61" s="186"/>
      <c r="IV61" s="186"/>
    </row>
    <row r="62" spans="1:256" ht="15.75" customHeight="1" x14ac:dyDescent="0.25">
      <c r="A62" s="262">
        <v>22</v>
      </c>
      <c r="B62" s="186" t="s">
        <v>830</v>
      </c>
      <c r="C62" s="186" t="s">
        <v>490</v>
      </c>
      <c r="D62" s="186" t="s">
        <v>660</v>
      </c>
      <c r="E62" s="188">
        <v>226500</v>
      </c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>
        <v>15</v>
      </c>
      <c r="BL62" s="186"/>
      <c r="BM62" s="186"/>
      <c r="BN62" s="186"/>
      <c r="BO62" s="186"/>
      <c r="BP62" s="186"/>
      <c r="BQ62" s="186"/>
      <c r="BR62" s="186"/>
      <c r="BS62" s="186"/>
      <c r="BT62" s="186"/>
      <c r="BU62" s="186"/>
      <c r="BV62" s="186"/>
      <c r="BW62" s="186"/>
      <c r="BX62" s="186"/>
      <c r="BY62" s="186"/>
      <c r="BZ62" s="186"/>
      <c r="CA62" s="186"/>
      <c r="CB62" s="186"/>
      <c r="CC62" s="186"/>
      <c r="CD62" s="186"/>
      <c r="CE62" s="186"/>
      <c r="CF62" s="186"/>
      <c r="CG62" s="186"/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86"/>
      <c r="CT62" s="186"/>
      <c r="CU62" s="186"/>
      <c r="CV62" s="186"/>
      <c r="CW62" s="186"/>
      <c r="CX62" s="186"/>
      <c r="CY62" s="186"/>
      <c r="CZ62" s="186"/>
      <c r="DA62" s="186"/>
      <c r="DB62" s="186"/>
      <c r="DC62" s="186"/>
      <c r="DD62" s="186"/>
      <c r="DE62" s="186"/>
      <c r="DF62" s="186"/>
      <c r="DG62" s="186"/>
      <c r="DH62" s="186"/>
      <c r="DI62" s="186"/>
      <c r="DJ62" s="186"/>
      <c r="DK62" s="186"/>
      <c r="DL62" s="186"/>
      <c r="DM62" s="186"/>
      <c r="DN62" s="186"/>
      <c r="DO62" s="186"/>
      <c r="DP62" s="186"/>
      <c r="DQ62" s="186"/>
      <c r="DR62" s="186"/>
      <c r="DS62" s="186"/>
      <c r="DT62" s="186"/>
      <c r="DU62" s="186"/>
      <c r="DV62" s="186"/>
      <c r="DW62" s="186"/>
      <c r="DX62" s="186"/>
      <c r="DY62" s="186"/>
      <c r="DZ62" s="186"/>
      <c r="EA62" s="186"/>
      <c r="EB62" s="186"/>
      <c r="EC62" s="186"/>
      <c r="ED62" s="186"/>
      <c r="EE62" s="186"/>
      <c r="EF62" s="186"/>
      <c r="EG62" s="186"/>
      <c r="EH62" s="186"/>
      <c r="EI62" s="186"/>
      <c r="EJ62" s="186"/>
      <c r="EK62" s="186"/>
      <c r="EN62" s="186"/>
      <c r="EO62" s="186"/>
      <c r="EP62" s="186"/>
      <c r="EQ62" s="186"/>
      <c r="ER62" s="186"/>
      <c r="ES62" s="186"/>
      <c r="ET62" s="186"/>
      <c r="EU62" s="186"/>
      <c r="EV62" s="186"/>
      <c r="EW62" s="186"/>
      <c r="EX62" s="186"/>
      <c r="EY62" s="186"/>
      <c r="EZ62" s="186"/>
      <c r="FA62" s="186"/>
      <c r="FB62" s="186"/>
      <c r="FC62" s="186"/>
      <c r="FD62" s="186"/>
      <c r="FE62" s="186"/>
      <c r="FF62" s="186"/>
      <c r="FG62" s="186"/>
      <c r="FH62" s="186"/>
      <c r="FI62" s="186"/>
      <c r="FJ62" s="186"/>
      <c r="FK62" s="186"/>
      <c r="FL62" s="186"/>
      <c r="FM62" s="186"/>
      <c r="FN62" s="186"/>
      <c r="FO62" s="186"/>
      <c r="FP62" s="186"/>
      <c r="FQ62" s="186"/>
      <c r="FR62" s="186"/>
      <c r="FS62" s="186"/>
      <c r="FT62" s="186"/>
      <c r="FU62" s="186"/>
      <c r="FV62" s="186"/>
      <c r="FW62" s="186"/>
      <c r="FX62" s="186"/>
      <c r="FY62" s="186"/>
      <c r="FZ62" s="186"/>
      <c r="GA62" s="186"/>
      <c r="GB62" s="186"/>
      <c r="GC62" s="186"/>
      <c r="GD62" s="186"/>
      <c r="GE62" s="186"/>
      <c r="GF62" s="186"/>
      <c r="GG62" s="186"/>
      <c r="GH62" s="186"/>
      <c r="GI62" s="186"/>
      <c r="GJ62" s="186"/>
      <c r="GK62" s="186"/>
      <c r="GL62" s="186"/>
      <c r="GM62" s="186"/>
      <c r="GN62" s="186"/>
      <c r="GO62" s="186"/>
      <c r="GP62" s="186"/>
      <c r="GQ62" s="186"/>
      <c r="GR62" s="186"/>
      <c r="GS62" s="186"/>
      <c r="GT62" s="186"/>
      <c r="GU62" s="186"/>
      <c r="GV62" s="186"/>
      <c r="GW62" s="186"/>
      <c r="GX62" s="186"/>
      <c r="GY62" s="186"/>
      <c r="GZ62" s="186"/>
      <c r="HA62" s="186"/>
      <c r="HB62" s="186"/>
      <c r="HC62" s="186"/>
      <c r="HD62" s="186"/>
      <c r="HE62" s="186"/>
      <c r="HF62" s="186"/>
      <c r="HG62" s="186"/>
      <c r="HH62" s="186"/>
      <c r="HI62" s="186"/>
      <c r="HJ62" s="186"/>
      <c r="HK62" s="186"/>
      <c r="HL62" s="186"/>
      <c r="HM62" s="186"/>
      <c r="HN62" s="186"/>
      <c r="HO62" s="186"/>
      <c r="HP62" s="186"/>
      <c r="HQ62" s="186"/>
      <c r="HR62" s="186"/>
      <c r="HS62" s="186"/>
      <c r="HT62" s="186"/>
      <c r="HU62" s="186"/>
      <c r="HV62" s="186"/>
      <c r="HW62" s="186"/>
      <c r="HX62" s="186"/>
      <c r="HY62" s="186"/>
      <c r="HZ62" s="186"/>
      <c r="IA62" s="186"/>
      <c r="IB62" s="186"/>
      <c r="IC62" s="186"/>
      <c r="ID62" s="186"/>
      <c r="IE62" s="186"/>
      <c r="IF62" s="186"/>
      <c r="IG62" s="186"/>
      <c r="IH62" s="186"/>
      <c r="II62" s="186"/>
      <c r="IJ62" s="186"/>
      <c r="IK62" s="186"/>
      <c r="IL62" s="186"/>
      <c r="IM62" s="186"/>
      <c r="IN62" s="186"/>
      <c r="IO62" s="186"/>
      <c r="IP62" s="186"/>
      <c r="IQ62" s="186"/>
      <c r="IR62" s="186"/>
      <c r="IS62" s="186"/>
      <c r="IT62" s="186"/>
      <c r="IU62" s="186"/>
      <c r="IV62" s="186"/>
    </row>
    <row r="63" spans="1:256" ht="15.75" customHeight="1" x14ac:dyDescent="0.25">
      <c r="A63" s="262">
        <v>23</v>
      </c>
      <c r="B63" s="186" t="s">
        <v>110</v>
      </c>
      <c r="C63" s="186" t="s">
        <v>670</v>
      </c>
      <c r="D63" s="186" t="s">
        <v>671</v>
      </c>
      <c r="E63" s="188">
        <v>994750</v>
      </c>
      <c r="F63" s="186"/>
      <c r="G63" s="186"/>
      <c r="H63" s="186"/>
      <c r="I63" s="186"/>
      <c r="J63" s="186"/>
      <c r="K63" s="186"/>
      <c r="L63" s="186"/>
      <c r="M63" s="186"/>
      <c r="N63" s="186"/>
      <c r="O63" s="186">
        <v>10</v>
      </c>
      <c r="P63" s="186"/>
      <c r="Q63" s="186">
        <v>10</v>
      </c>
      <c r="R63" s="186"/>
      <c r="S63" s="186">
        <v>50</v>
      </c>
      <c r="T63" s="186"/>
      <c r="U63" s="186"/>
      <c r="V63" s="186"/>
      <c r="W63" s="186"/>
      <c r="X63" s="186"/>
      <c r="Y63" s="290">
        <v>10</v>
      </c>
      <c r="Z63" s="186"/>
      <c r="AA63" s="186"/>
      <c r="AB63" s="186"/>
      <c r="AC63" s="290">
        <v>5</v>
      </c>
      <c r="AD63" s="186"/>
      <c r="AE63" s="186"/>
      <c r="AF63" s="186"/>
      <c r="AG63" s="186"/>
      <c r="AH63" s="186"/>
      <c r="AI63" s="186"/>
      <c r="AJ63" s="186"/>
      <c r="AK63" s="186"/>
      <c r="AL63" s="186"/>
      <c r="AM63" s="186">
        <v>5</v>
      </c>
      <c r="AN63" s="186">
        <v>100</v>
      </c>
      <c r="AO63" s="186"/>
      <c r="AP63" s="290">
        <v>5</v>
      </c>
      <c r="AQ63" s="186"/>
      <c r="AR63" s="186"/>
      <c r="AS63" s="186"/>
      <c r="AT63" s="186"/>
      <c r="AU63" s="186"/>
      <c r="AV63" s="186">
        <v>25</v>
      </c>
      <c r="AW63" s="186">
        <v>25</v>
      </c>
      <c r="AX63" s="186">
        <v>50</v>
      </c>
      <c r="AY63" s="186"/>
      <c r="AZ63" s="186"/>
      <c r="BA63" s="186"/>
      <c r="BB63" s="186">
        <v>20</v>
      </c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290">
        <v>10</v>
      </c>
      <c r="BQ63" s="186"/>
      <c r="BR63" s="290">
        <v>200</v>
      </c>
      <c r="BS63" s="186">
        <v>50</v>
      </c>
      <c r="BT63" s="186"/>
      <c r="BU63" s="186"/>
      <c r="BV63" s="186"/>
      <c r="BW63" s="186"/>
      <c r="BX63" s="186"/>
      <c r="BY63" s="186"/>
      <c r="BZ63" s="186"/>
      <c r="CA63" s="186"/>
      <c r="CB63" s="186"/>
      <c r="CC63" s="186"/>
      <c r="CD63" s="186"/>
      <c r="CE63" s="186"/>
      <c r="CF63" s="186"/>
      <c r="CG63" s="186"/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>
        <v>25</v>
      </c>
      <c r="CS63" s="186"/>
      <c r="CT63" s="186"/>
      <c r="CU63" s="186"/>
      <c r="CV63" s="186"/>
      <c r="CW63" s="186"/>
      <c r="CX63" s="186"/>
      <c r="CY63" s="186"/>
      <c r="CZ63" s="186"/>
      <c r="DA63" s="186"/>
      <c r="DB63" s="186"/>
      <c r="DC63" s="186"/>
      <c r="DD63" s="186"/>
      <c r="DE63" s="186"/>
      <c r="DF63" s="186"/>
      <c r="DG63" s="186"/>
      <c r="DH63" s="186"/>
      <c r="DI63" s="186"/>
      <c r="DJ63" s="186"/>
      <c r="DK63" s="186"/>
      <c r="DL63" s="186"/>
      <c r="DM63" s="186"/>
      <c r="DN63" s="186"/>
      <c r="DO63" s="186"/>
      <c r="DP63" s="186"/>
      <c r="DQ63" s="186"/>
      <c r="DR63" s="186"/>
      <c r="DS63" s="186"/>
      <c r="DT63" s="186"/>
      <c r="DU63" s="186"/>
      <c r="DV63" s="186"/>
      <c r="DW63" s="186"/>
      <c r="DX63" s="186"/>
      <c r="DY63" s="186"/>
      <c r="DZ63" s="186"/>
      <c r="EA63" s="186"/>
      <c r="EB63" s="186"/>
      <c r="EC63" s="186"/>
      <c r="ED63" s="186"/>
      <c r="EE63" s="186"/>
      <c r="EF63" s="186"/>
      <c r="EG63" s="186"/>
      <c r="EH63" s="186"/>
      <c r="EI63" s="186"/>
      <c r="EJ63" s="186"/>
      <c r="EK63" s="186"/>
      <c r="EN63" s="186"/>
      <c r="EO63" s="186"/>
      <c r="EP63" s="186"/>
      <c r="EQ63" s="186"/>
      <c r="ER63" s="186"/>
      <c r="ES63" s="186"/>
      <c r="ET63" s="186"/>
      <c r="EU63" s="186"/>
      <c r="EV63" s="186"/>
      <c r="EW63" s="186"/>
      <c r="EX63" s="186"/>
      <c r="EY63" s="186"/>
      <c r="EZ63" s="186"/>
      <c r="FA63" s="186"/>
      <c r="FB63" s="186"/>
      <c r="FC63" s="186"/>
      <c r="FD63" s="186"/>
      <c r="FE63" s="186"/>
      <c r="FF63" s="186"/>
      <c r="FG63" s="186"/>
      <c r="FH63" s="186"/>
      <c r="FI63" s="186"/>
      <c r="FJ63" s="186"/>
      <c r="FK63" s="186"/>
      <c r="FL63" s="186"/>
      <c r="FM63" s="186"/>
      <c r="FN63" s="186"/>
      <c r="FO63" s="186"/>
      <c r="FP63" s="186"/>
      <c r="FQ63" s="186"/>
      <c r="FR63" s="186"/>
      <c r="FS63" s="186"/>
      <c r="FT63" s="186"/>
      <c r="FU63" s="186"/>
      <c r="FV63" s="186"/>
      <c r="FW63" s="186"/>
      <c r="FX63" s="186"/>
      <c r="FY63" s="186"/>
      <c r="FZ63" s="186"/>
      <c r="GA63" s="186"/>
      <c r="GB63" s="186"/>
      <c r="GC63" s="186"/>
      <c r="GD63" s="186"/>
      <c r="GE63" s="186"/>
      <c r="GF63" s="186"/>
      <c r="GG63" s="186"/>
      <c r="GH63" s="186"/>
      <c r="GI63" s="186"/>
      <c r="GJ63" s="186"/>
      <c r="GK63" s="186">
        <v>2</v>
      </c>
      <c r="GL63" s="186"/>
      <c r="GM63" s="186"/>
      <c r="GN63" s="186"/>
      <c r="GO63" s="186"/>
      <c r="GP63" s="186"/>
      <c r="GQ63" s="186"/>
      <c r="GR63" s="186"/>
      <c r="GS63" s="186"/>
      <c r="GT63" s="186"/>
      <c r="GU63" s="186"/>
      <c r="GV63" s="186"/>
      <c r="GW63" s="186"/>
      <c r="GX63" s="186"/>
      <c r="GY63" s="186"/>
      <c r="GZ63" s="186"/>
      <c r="HA63" s="186"/>
      <c r="HB63" s="186"/>
      <c r="HC63" s="186"/>
      <c r="HD63" s="186"/>
      <c r="HE63" s="186"/>
      <c r="HF63" s="186">
        <v>500</v>
      </c>
      <c r="HG63" s="186"/>
      <c r="HH63" s="186"/>
      <c r="HI63" s="186"/>
      <c r="HJ63" s="186"/>
      <c r="HK63" s="186"/>
      <c r="HL63" s="186"/>
      <c r="HM63" s="186"/>
      <c r="HN63" s="186"/>
      <c r="HO63" s="186"/>
      <c r="HP63" s="186"/>
      <c r="HQ63" s="186"/>
      <c r="HR63" s="186"/>
      <c r="HS63" s="186"/>
      <c r="HT63" s="186"/>
      <c r="HU63" s="186"/>
      <c r="HV63" s="186"/>
      <c r="HW63" s="186"/>
      <c r="HX63" s="186"/>
      <c r="HY63" s="186"/>
      <c r="HZ63" s="186"/>
      <c r="IA63" s="186">
        <v>150</v>
      </c>
      <c r="IB63" s="186"/>
      <c r="IC63" s="186"/>
      <c r="ID63" s="186"/>
      <c r="IE63" s="186"/>
      <c r="IF63" s="186"/>
      <c r="IG63" s="186"/>
      <c r="IH63" s="186"/>
      <c r="II63" s="186"/>
      <c r="IJ63" s="186"/>
      <c r="IK63" s="186"/>
      <c r="IL63" s="186"/>
      <c r="IM63" s="186"/>
      <c r="IN63" s="186"/>
      <c r="IO63" s="186"/>
      <c r="IP63" s="186"/>
      <c r="IQ63" s="186"/>
      <c r="IR63" s="186"/>
      <c r="IS63" s="186"/>
      <c r="IT63" s="186"/>
      <c r="IU63" s="186"/>
      <c r="IV63" s="186"/>
    </row>
    <row r="64" spans="1:256" ht="15.75" customHeight="1" x14ac:dyDescent="0.25">
      <c r="A64" s="262">
        <v>24</v>
      </c>
      <c r="B64" s="186" t="s">
        <v>837</v>
      </c>
      <c r="C64" s="186" t="s">
        <v>685</v>
      </c>
      <c r="D64" s="186" t="s">
        <v>687</v>
      </c>
      <c r="E64" s="188">
        <v>80000</v>
      </c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6"/>
      <c r="BM64" s="186"/>
      <c r="BN64" s="186"/>
      <c r="BO64" s="186"/>
      <c r="BP64" s="186"/>
      <c r="BQ64" s="186"/>
      <c r="BR64" s="186"/>
      <c r="BS64" s="186"/>
      <c r="BT64" s="186"/>
      <c r="BU64" s="186"/>
      <c r="BV64" s="186"/>
      <c r="BW64" s="186"/>
      <c r="BX64" s="186"/>
      <c r="BY64" s="186"/>
      <c r="BZ64" s="186"/>
      <c r="CA64" s="186"/>
      <c r="CB64" s="186"/>
      <c r="CC64" s="186"/>
      <c r="CD64" s="186"/>
      <c r="CE64" s="186"/>
      <c r="CF64" s="186"/>
      <c r="CG64" s="186"/>
      <c r="CH64" s="186"/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86"/>
      <c r="CT64" s="186"/>
      <c r="CU64" s="186"/>
      <c r="CV64" s="186"/>
      <c r="CW64" s="186"/>
      <c r="CX64" s="186"/>
      <c r="CY64" s="186"/>
      <c r="CZ64" s="186"/>
      <c r="DA64" s="186"/>
      <c r="DB64" s="186"/>
      <c r="DC64" s="186"/>
      <c r="DD64" s="186"/>
      <c r="DE64" s="186"/>
      <c r="DF64" s="186"/>
      <c r="DG64" s="186"/>
      <c r="DH64" s="186"/>
      <c r="DI64" s="186"/>
      <c r="DJ64" s="186"/>
      <c r="DK64" s="186"/>
      <c r="DL64" s="186"/>
      <c r="DM64" s="186"/>
      <c r="DN64" s="186"/>
      <c r="DO64" s="186"/>
      <c r="DP64" s="186"/>
      <c r="DQ64" s="186"/>
      <c r="DR64" s="186"/>
      <c r="DS64" s="186"/>
      <c r="DT64" s="186"/>
      <c r="DU64" s="186"/>
      <c r="DV64" s="186"/>
      <c r="DW64" s="186"/>
      <c r="DX64" s="186"/>
      <c r="DY64" s="186"/>
      <c r="DZ64" s="186"/>
      <c r="EA64" s="186"/>
      <c r="EB64" s="186"/>
      <c r="EC64" s="186"/>
      <c r="ED64" s="186"/>
      <c r="EE64" s="186"/>
      <c r="EF64" s="186"/>
      <c r="EG64" s="186"/>
      <c r="EH64" s="186"/>
      <c r="EI64" s="186"/>
      <c r="EJ64" s="186"/>
      <c r="EK64" s="186"/>
      <c r="EN64" s="186"/>
      <c r="EO64" s="186"/>
      <c r="EP64" s="186"/>
      <c r="EQ64" s="186"/>
      <c r="ER64" s="186"/>
      <c r="ES64" s="186"/>
      <c r="ET64" s="186">
        <v>20</v>
      </c>
      <c r="EU64" s="186"/>
      <c r="EV64" s="186"/>
      <c r="EW64" s="186"/>
      <c r="EX64" s="186"/>
      <c r="EY64" s="186"/>
      <c r="EZ64" s="186"/>
      <c r="FA64" s="186"/>
      <c r="FB64" s="186"/>
      <c r="FC64" s="186"/>
      <c r="FD64" s="186"/>
      <c r="FE64" s="186"/>
      <c r="FF64" s="186"/>
      <c r="FG64" s="186"/>
      <c r="FH64" s="186"/>
      <c r="FI64" s="186"/>
      <c r="FJ64" s="186"/>
      <c r="FK64" s="186"/>
      <c r="FL64" s="186"/>
      <c r="FM64" s="186"/>
      <c r="FN64" s="186"/>
      <c r="FO64" s="186"/>
      <c r="FP64" s="186"/>
      <c r="FQ64" s="186"/>
      <c r="FR64" s="186"/>
      <c r="FS64" s="186"/>
      <c r="FT64" s="186"/>
      <c r="FU64" s="186"/>
      <c r="FV64" s="186"/>
      <c r="FW64" s="186"/>
      <c r="FX64" s="186"/>
      <c r="FY64" s="186"/>
      <c r="FZ64" s="186"/>
      <c r="GA64" s="186"/>
      <c r="GB64" s="186"/>
      <c r="GC64" s="186"/>
      <c r="GD64" s="186"/>
      <c r="GE64" s="186"/>
      <c r="GF64" s="186"/>
      <c r="GG64" s="186"/>
      <c r="GH64" s="186"/>
      <c r="GI64" s="186"/>
      <c r="GJ64" s="186"/>
      <c r="GK64" s="186"/>
      <c r="GL64" s="186"/>
      <c r="GM64" s="186"/>
      <c r="GN64" s="186"/>
      <c r="GO64" s="186"/>
      <c r="GP64" s="186"/>
      <c r="GQ64" s="186"/>
      <c r="GR64" s="186"/>
      <c r="GS64" s="186"/>
      <c r="GT64" s="186"/>
      <c r="GU64" s="186"/>
      <c r="GV64" s="186"/>
      <c r="GW64" s="186"/>
      <c r="GX64" s="186"/>
      <c r="GY64" s="186"/>
      <c r="GZ64" s="186"/>
      <c r="HA64" s="186"/>
      <c r="HB64" s="186"/>
      <c r="HC64" s="186"/>
      <c r="HD64" s="186"/>
      <c r="HE64" s="186"/>
      <c r="HF64" s="186"/>
      <c r="HG64" s="186"/>
      <c r="HH64" s="186"/>
      <c r="HI64" s="186"/>
      <c r="HJ64" s="186"/>
      <c r="HK64" s="186"/>
      <c r="HL64" s="186"/>
      <c r="HM64" s="186"/>
      <c r="HN64" s="186"/>
      <c r="HO64" s="186"/>
      <c r="HP64" s="186"/>
      <c r="HQ64" s="186"/>
      <c r="HR64" s="186"/>
      <c r="HS64" s="186"/>
      <c r="HT64" s="186"/>
      <c r="HU64" s="186"/>
      <c r="HV64" s="186"/>
      <c r="HW64" s="186"/>
      <c r="HX64" s="186"/>
      <c r="HY64" s="186"/>
      <c r="HZ64" s="186"/>
      <c r="IA64" s="186"/>
      <c r="IB64" s="186"/>
      <c r="IC64" s="186"/>
      <c r="ID64" s="186"/>
      <c r="IE64" s="186"/>
      <c r="IF64" s="186"/>
      <c r="IG64" s="186"/>
      <c r="IH64" s="186"/>
      <c r="II64" s="186"/>
      <c r="IJ64" s="186"/>
      <c r="IK64" s="186"/>
      <c r="IL64" s="186"/>
      <c r="IM64" s="186"/>
      <c r="IN64" s="186"/>
      <c r="IO64" s="186"/>
      <c r="IP64" s="186"/>
      <c r="IQ64" s="186"/>
      <c r="IR64" s="186"/>
      <c r="IS64" s="186"/>
      <c r="IT64" s="186"/>
      <c r="IU64" s="186"/>
      <c r="IV64" s="186"/>
    </row>
    <row r="65" spans="1:256" ht="15.75" customHeight="1" x14ac:dyDescent="0.25">
      <c r="A65" s="262">
        <v>25</v>
      </c>
      <c r="B65" s="186" t="s">
        <v>110</v>
      </c>
      <c r="C65" s="186" t="s">
        <v>685</v>
      </c>
      <c r="D65" s="186" t="s">
        <v>694</v>
      </c>
      <c r="E65" s="188">
        <v>382250</v>
      </c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  <c r="AO65" s="186"/>
      <c r="AP65" s="290">
        <v>15</v>
      </c>
      <c r="AQ65" s="186"/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6"/>
      <c r="BM65" s="186"/>
      <c r="BN65" s="186"/>
      <c r="BO65" s="186"/>
      <c r="BP65" s="186"/>
      <c r="BQ65" s="186"/>
      <c r="BR65" s="186"/>
      <c r="BS65" s="186"/>
      <c r="BT65" s="186"/>
      <c r="BU65" s="186"/>
      <c r="BV65" s="186"/>
      <c r="BW65" s="186"/>
      <c r="BX65" s="186"/>
      <c r="BY65" s="186"/>
      <c r="BZ65" s="186"/>
      <c r="CA65" s="186"/>
      <c r="CB65" s="186"/>
      <c r="CC65" s="186"/>
      <c r="CD65" s="186"/>
      <c r="CE65" s="186"/>
      <c r="CF65" s="186"/>
      <c r="CG65" s="186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86"/>
      <c r="CT65" s="186"/>
      <c r="CU65" s="186">
        <v>24</v>
      </c>
      <c r="CV65" s="186"/>
      <c r="CW65" s="186"/>
      <c r="CX65" s="186"/>
      <c r="CY65" s="186"/>
      <c r="CZ65" s="186"/>
      <c r="DA65" s="186"/>
      <c r="DB65" s="186">
        <v>48</v>
      </c>
      <c r="DC65" s="186"/>
      <c r="DD65" s="186"/>
      <c r="DE65" s="186">
        <v>48</v>
      </c>
      <c r="DF65" s="186"/>
      <c r="DG65" s="186"/>
      <c r="DH65" s="186"/>
      <c r="DI65" s="186"/>
      <c r="DJ65" s="186"/>
      <c r="DK65" s="186"/>
      <c r="DL65" s="186"/>
      <c r="DM65" s="186"/>
      <c r="DN65" s="186"/>
      <c r="DO65" s="186"/>
      <c r="DP65" s="186">
        <v>24</v>
      </c>
      <c r="DQ65" s="186"/>
      <c r="DR65" s="186">
        <v>12</v>
      </c>
      <c r="DS65" s="186"/>
      <c r="DT65" s="186"/>
      <c r="DU65" s="186"/>
      <c r="DV65" s="186"/>
      <c r="DW65" s="186"/>
      <c r="DX65" s="186">
        <v>12</v>
      </c>
      <c r="DY65" s="186">
        <v>12</v>
      </c>
      <c r="DZ65" s="186"/>
      <c r="EA65" s="186"/>
      <c r="EB65" s="186"/>
      <c r="EC65" s="186"/>
      <c r="ED65" s="186"/>
      <c r="EE65" s="186"/>
      <c r="EF65" s="186"/>
      <c r="EG65" s="186"/>
      <c r="EH65" s="186"/>
      <c r="EI65" s="186"/>
      <c r="EJ65" s="186"/>
      <c r="EK65" s="186"/>
      <c r="EN65" s="186"/>
      <c r="EO65" s="186"/>
      <c r="EP65" s="186"/>
      <c r="EQ65" s="186"/>
      <c r="ER65" s="186"/>
      <c r="ES65" s="186"/>
      <c r="ET65" s="186"/>
      <c r="EU65" s="186"/>
      <c r="EV65" s="186"/>
      <c r="EW65" s="186"/>
      <c r="EX65" s="186"/>
      <c r="EY65" s="186"/>
      <c r="EZ65" s="186"/>
      <c r="FA65" s="186"/>
      <c r="FB65" s="186"/>
      <c r="FC65" s="186"/>
      <c r="FD65" s="186"/>
      <c r="FE65" s="186"/>
      <c r="FF65" s="186"/>
      <c r="FG65" s="186"/>
      <c r="FH65" s="186"/>
      <c r="FI65" s="186"/>
      <c r="FJ65" s="186"/>
      <c r="FK65" s="186"/>
      <c r="FL65" s="186"/>
      <c r="FM65" s="186"/>
      <c r="FN65" s="186"/>
      <c r="FO65" s="186"/>
      <c r="FP65" s="186"/>
      <c r="FQ65" s="186"/>
      <c r="FR65" s="186"/>
      <c r="FS65" s="186"/>
      <c r="FT65" s="186"/>
      <c r="FU65" s="186"/>
      <c r="FV65" s="186"/>
      <c r="FW65" s="186"/>
      <c r="FX65" s="186"/>
      <c r="FY65" s="186"/>
      <c r="FZ65" s="186"/>
      <c r="GA65" s="186">
        <v>1000</v>
      </c>
      <c r="GB65" s="186"/>
      <c r="GC65" s="186"/>
      <c r="GD65" s="186"/>
      <c r="GE65" s="186"/>
      <c r="GF65" s="186"/>
      <c r="GG65" s="186"/>
      <c r="GH65" s="186"/>
      <c r="GI65" s="186"/>
      <c r="GJ65" s="186"/>
      <c r="GK65" s="186"/>
      <c r="GL65" s="186"/>
      <c r="GM65" s="186"/>
      <c r="GN65" s="186"/>
      <c r="GO65" s="186"/>
      <c r="GP65" s="186"/>
      <c r="GQ65" s="186"/>
      <c r="GR65" s="186"/>
      <c r="GS65" s="186"/>
      <c r="GT65" s="186"/>
      <c r="GU65" s="186"/>
      <c r="GV65" s="186"/>
      <c r="GW65" s="186"/>
      <c r="GX65" s="186"/>
      <c r="GY65" s="186"/>
      <c r="GZ65" s="186"/>
      <c r="HA65" s="186"/>
      <c r="HB65" s="186"/>
      <c r="HC65" s="186"/>
      <c r="HD65" s="186"/>
      <c r="HE65" s="186"/>
      <c r="HF65" s="186"/>
      <c r="HG65" s="186"/>
      <c r="HH65" s="186"/>
      <c r="HI65" s="186"/>
      <c r="HJ65" s="186"/>
      <c r="HK65" s="186"/>
      <c r="HL65" s="186"/>
      <c r="HM65" s="186"/>
      <c r="HN65" s="186">
        <v>200</v>
      </c>
      <c r="HO65" s="186"/>
      <c r="HP65" s="186"/>
      <c r="HQ65" s="186"/>
      <c r="HR65" s="186"/>
      <c r="HS65" s="186"/>
      <c r="HT65" s="186"/>
      <c r="HU65" s="186"/>
      <c r="HV65" s="186"/>
      <c r="HW65" s="186"/>
      <c r="HX65" s="186"/>
      <c r="HY65" s="186"/>
      <c r="HZ65" s="186"/>
      <c r="IA65" s="186"/>
      <c r="IB65" s="186"/>
      <c r="IC65" s="186"/>
      <c r="ID65" s="186"/>
      <c r="IE65" s="186"/>
      <c r="IF65" s="186"/>
      <c r="IG65" s="186"/>
      <c r="IH65" s="186"/>
      <c r="II65" s="186"/>
      <c r="IJ65" s="186"/>
      <c r="IK65" s="186"/>
      <c r="IL65" s="186"/>
      <c r="IM65" s="186"/>
      <c r="IN65" s="186"/>
      <c r="IO65" s="186"/>
      <c r="IP65" s="186"/>
      <c r="IQ65" s="186"/>
      <c r="IR65" s="186"/>
      <c r="IS65" s="186"/>
      <c r="IT65" s="186"/>
      <c r="IU65" s="186"/>
      <c r="IV65" s="186"/>
    </row>
    <row r="66" spans="1:256" ht="15.75" customHeight="1" x14ac:dyDescent="0.25">
      <c r="A66" s="262">
        <v>26</v>
      </c>
      <c r="B66" s="186" t="s">
        <v>841</v>
      </c>
      <c r="C66" s="186" t="s">
        <v>685</v>
      </c>
      <c r="D66" s="186" t="s">
        <v>702</v>
      </c>
      <c r="E66" s="188">
        <v>235000</v>
      </c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6"/>
      <c r="BM66" s="186"/>
      <c r="BN66" s="186"/>
      <c r="BO66" s="186"/>
      <c r="BP66" s="186"/>
      <c r="BQ66" s="186"/>
      <c r="BR66" s="186"/>
      <c r="BS66" s="186"/>
      <c r="BT66" s="186"/>
      <c r="BU66" s="186"/>
      <c r="BV66" s="186"/>
      <c r="BW66" s="186"/>
      <c r="BX66" s="186"/>
      <c r="BY66" s="186"/>
      <c r="BZ66" s="186"/>
      <c r="CA66" s="186"/>
      <c r="CB66" s="186"/>
      <c r="CC66" s="186"/>
      <c r="CD66" s="186"/>
      <c r="CE66" s="186"/>
      <c r="CF66" s="186"/>
      <c r="CG66" s="186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86"/>
      <c r="CT66" s="186"/>
      <c r="CU66" s="186"/>
      <c r="CV66" s="186"/>
      <c r="CW66" s="186"/>
      <c r="CX66" s="186"/>
      <c r="CY66" s="186"/>
      <c r="CZ66" s="186"/>
      <c r="DA66" s="186"/>
      <c r="DB66" s="186"/>
      <c r="DC66" s="186"/>
      <c r="DD66" s="186"/>
      <c r="DE66" s="186"/>
      <c r="DF66" s="186"/>
      <c r="DG66" s="186"/>
      <c r="DH66" s="186"/>
      <c r="DI66" s="186"/>
      <c r="DJ66" s="186"/>
      <c r="DK66" s="186"/>
      <c r="DL66" s="186"/>
      <c r="DM66" s="186"/>
      <c r="DN66" s="186"/>
      <c r="DO66" s="186"/>
      <c r="DP66" s="186"/>
      <c r="DQ66" s="186"/>
      <c r="DR66" s="186"/>
      <c r="DS66" s="186"/>
      <c r="DT66" s="186"/>
      <c r="DU66" s="186"/>
      <c r="DV66" s="186"/>
      <c r="DW66" s="186"/>
      <c r="DX66" s="186"/>
      <c r="DY66" s="186"/>
      <c r="DZ66" s="186"/>
      <c r="EA66" s="186"/>
      <c r="EB66" s="186"/>
      <c r="EC66" s="186"/>
      <c r="ED66" s="186"/>
      <c r="EE66" s="186"/>
      <c r="EF66" s="186"/>
      <c r="EG66" s="186"/>
      <c r="EH66" s="186"/>
      <c r="EI66" s="186"/>
      <c r="EJ66" s="186"/>
      <c r="EK66" s="186"/>
      <c r="EN66" s="186"/>
      <c r="EO66" s="186"/>
      <c r="EP66" s="186"/>
      <c r="EQ66" s="186"/>
      <c r="ER66" s="186"/>
      <c r="ES66" s="186"/>
      <c r="ET66" s="186"/>
      <c r="EU66" s="186"/>
      <c r="EV66" s="186"/>
      <c r="EW66" s="186"/>
      <c r="EX66" s="186"/>
      <c r="EY66" s="186"/>
      <c r="EZ66" s="186"/>
      <c r="FA66" s="186"/>
      <c r="FB66" s="186"/>
      <c r="FC66" s="186"/>
      <c r="FD66" s="186"/>
      <c r="FE66" s="186"/>
      <c r="FF66" s="186"/>
      <c r="FG66" s="186"/>
      <c r="FH66" s="186"/>
      <c r="FI66" s="186"/>
      <c r="FJ66" s="186"/>
      <c r="FK66" s="186"/>
      <c r="FL66" s="186"/>
      <c r="FM66" s="186"/>
      <c r="FN66" s="186"/>
      <c r="FO66" s="186"/>
      <c r="FP66" s="186"/>
      <c r="FQ66" s="186"/>
      <c r="FR66" s="186"/>
      <c r="FS66" s="186"/>
      <c r="FT66" s="186"/>
      <c r="FU66" s="186"/>
      <c r="FV66" s="186"/>
      <c r="FW66" s="186"/>
      <c r="FX66" s="186"/>
      <c r="FY66" s="186"/>
      <c r="FZ66" s="186"/>
      <c r="GA66" s="186"/>
      <c r="GB66" s="186"/>
      <c r="GC66" s="186"/>
      <c r="GD66" s="186"/>
      <c r="GE66" s="186"/>
      <c r="GF66" s="186"/>
      <c r="GG66" s="186"/>
      <c r="GH66" s="186"/>
      <c r="GI66" s="186"/>
      <c r="GJ66" s="186"/>
      <c r="GK66" s="186"/>
      <c r="GL66" s="186"/>
      <c r="GM66" s="186"/>
      <c r="GN66" s="186"/>
      <c r="GO66" s="186"/>
      <c r="GP66" s="186"/>
      <c r="GQ66" s="186"/>
      <c r="GR66" s="186"/>
      <c r="GS66" s="186"/>
      <c r="GT66" s="186"/>
      <c r="GU66" s="186"/>
      <c r="GV66" s="186"/>
      <c r="GW66" s="186"/>
      <c r="GX66" s="186"/>
      <c r="GY66" s="186"/>
      <c r="GZ66" s="186"/>
      <c r="HA66" s="186"/>
      <c r="HB66" s="186"/>
      <c r="HC66" s="186"/>
      <c r="HD66" s="186"/>
      <c r="HE66" s="186"/>
      <c r="HF66" s="186"/>
      <c r="HG66" s="186"/>
      <c r="HH66" s="186"/>
      <c r="HI66" s="186"/>
      <c r="HJ66" s="186"/>
      <c r="HK66" s="186"/>
      <c r="HL66" s="186"/>
      <c r="HM66" s="186"/>
      <c r="HN66" s="186"/>
      <c r="HO66" s="186"/>
      <c r="HP66" s="186"/>
      <c r="HQ66" s="186"/>
      <c r="HR66" s="186"/>
      <c r="HS66" s="186"/>
      <c r="HT66" s="186"/>
      <c r="HU66" s="186"/>
      <c r="HV66" s="186"/>
      <c r="HW66" s="186"/>
      <c r="HX66" s="186"/>
      <c r="HY66" s="186"/>
      <c r="HZ66" s="186"/>
      <c r="IA66" s="186"/>
      <c r="IB66" s="186"/>
      <c r="IC66" s="186"/>
      <c r="ID66" s="186"/>
      <c r="IE66" s="186"/>
      <c r="IF66" s="186"/>
      <c r="IG66" s="186"/>
      <c r="IH66" s="186"/>
      <c r="II66" s="186"/>
      <c r="IJ66" s="186"/>
      <c r="IK66" s="186"/>
      <c r="IL66" s="186"/>
      <c r="IM66" s="186"/>
      <c r="IN66" s="186"/>
      <c r="IO66" s="186"/>
      <c r="IP66" s="186"/>
      <c r="IQ66" s="186"/>
      <c r="IR66" s="186"/>
      <c r="IS66" s="186"/>
      <c r="IT66" s="186"/>
      <c r="IU66" s="186"/>
      <c r="IV66" s="186"/>
    </row>
    <row r="67" spans="1:256" ht="15.75" customHeight="1" x14ac:dyDescent="0.25">
      <c r="A67" s="262">
        <v>27</v>
      </c>
      <c r="B67" s="186" t="s">
        <v>783</v>
      </c>
      <c r="C67" s="186" t="s">
        <v>640</v>
      </c>
      <c r="D67" s="186" t="s">
        <v>711</v>
      </c>
      <c r="E67" s="188">
        <v>1144100</v>
      </c>
      <c r="F67" s="186"/>
      <c r="G67" s="186"/>
      <c r="H67" s="186"/>
      <c r="I67" s="186"/>
      <c r="J67" s="186">
        <v>5</v>
      </c>
      <c r="K67" s="186"/>
      <c r="L67" s="186"/>
      <c r="M67" s="186"/>
      <c r="N67" s="186"/>
      <c r="O67" s="186"/>
      <c r="P67" s="186"/>
      <c r="Q67" s="186"/>
      <c r="R67" s="186"/>
      <c r="S67" s="186">
        <v>30</v>
      </c>
      <c r="T67" s="186"/>
      <c r="U67" s="186"/>
      <c r="V67" s="186"/>
      <c r="W67" s="186">
        <v>10</v>
      </c>
      <c r="X67" s="186"/>
      <c r="Y67" s="186"/>
      <c r="Z67" s="186"/>
      <c r="AA67" s="186"/>
      <c r="AB67" s="186">
        <v>30</v>
      </c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>
        <v>100</v>
      </c>
      <c r="AO67" s="186"/>
      <c r="AP67" s="186"/>
      <c r="AQ67" s="186"/>
      <c r="AR67" s="186"/>
      <c r="AS67" s="186"/>
      <c r="AT67" s="186"/>
      <c r="AU67" s="186"/>
      <c r="AV67" s="186">
        <v>20</v>
      </c>
      <c r="AW67" s="186"/>
      <c r="AX67" s="186">
        <v>30</v>
      </c>
      <c r="AY67" s="186">
        <v>100</v>
      </c>
      <c r="AZ67" s="186"/>
      <c r="BA67" s="186">
        <v>20</v>
      </c>
      <c r="BB67" s="186">
        <v>20</v>
      </c>
      <c r="BC67" s="186"/>
      <c r="BD67" s="186"/>
      <c r="BE67" s="186"/>
      <c r="BF67" s="186">
        <v>30</v>
      </c>
      <c r="BG67" s="186"/>
      <c r="BH67" s="186"/>
      <c r="BI67" s="186"/>
      <c r="BJ67" s="186"/>
      <c r="BK67" s="186"/>
      <c r="BL67" s="290">
        <v>100</v>
      </c>
      <c r="BM67" s="186"/>
      <c r="BN67" s="186"/>
      <c r="BO67" s="186"/>
      <c r="BP67" s="186"/>
      <c r="BQ67" s="186"/>
      <c r="BR67" s="290">
        <v>50</v>
      </c>
      <c r="BS67" s="186"/>
      <c r="BT67" s="186"/>
      <c r="BU67" s="186"/>
      <c r="BV67" s="186"/>
      <c r="BW67" s="186"/>
      <c r="BX67" s="186"/>
      <c r="BY67" s="186"/>
      <c r="BZ67" s="186"/>
      <c r="CA67" s="186"/>
      <c r="CB67" s="186"/>
      <c r="CC67" s="186">
        <v>50</v>
      </c>
      <c r="CD67" s="186"/>
      <c r="CE67" s="186"/>
      <c r="CF67" s="186"/>
      <c r="CG67" s="186"/>
      <c r="CH67" s="186">
        <v>50</v>
      </c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86"/>
      <c r="CT67" s="186"/>
      <c r="CU67" s="186">
        <v>24</v>
      </c>
      <c r="CV67" s="186"/>
      <c r="CW67" s="186"/>
      <c r="CX67" s="186"/>
      <c r="CY67" s="186"/>
      <c r="CZ67" s="186"/>
      <c r="DA67" s="186"/>
      <c r="DB67" s="186"/>
      <c r="DC67" s="186"/>
      <c r="DD67" s="186"/>
      <c r="DE67" s="186">
        <v>48</v>
      </c>
      <c r="DF67" s="186"/>
      <c r="DG67" s="186"/>
      <c r="DH67" s="186"/>
      <c r="DI67" s="186"/>
      <c r="DJ67" s="186"/>
      <c r="DK67" s="186"/>
      <c r="DL67" s="186"/>
      <c r="DM67" s="186"/>
      <c r="DN67" s="186">
        <v>48</v>
      </c>
      <c r="DO67" s="186"/>
      <c r="DP67" s="186">
        <v>12</v>
      </c>
      <c r="DQ67" s="186"/>
      <c r="DR67" s="186"/>
      <c r="DS67" s="186"/>
      <c r="DT67" s="186"/>
      <c r="DU67" s="186">
        <v>30</v>
      </c>
      <c r="DV67" s="186"/>
      <c r="DW67" s="186"/>
      <c r="DX67" s="186"/>
      <c r="DY67" s="186"/>
      <c r="DZ67" s="186"/>
      <c r="EA67" s="186"/>
      <c r="EB67" s="186">
        <v>8</v>
      </c>
      <c r="EC67" s="186"/>
      <c r="ED67" s="186"/>
      <c r="EE67" s="186"/>
      <c r="EF67" s="186"/>
      <c r="EG67" s="186"/>
      <c r="EH67" s="186"/>
      <c r="EI67" s="186"/>
      <c r="EJ67" s="186">
        <v>48</v>
      </c>
      <c r="EK67" s="186"/>
      <c r="EN67" s="186">
        <v>48</v>
      </c>
      <c r="EO67" s="186">
        <v>12</v>
      </c>
      <c r="EP67" s="186"/>
      <c r="EQ67" s="186"/>
      <c r="ER67" s="186"/>
      <c r="ES67" s="186"/>
      <c r="ET67" s="186"/>
      <c r="EU67" s="186"/>
      <c r="EV67" s="186"/>
      <c r="EW67" s="186"/>
      <c r="EX67" s="186"/>
      <c r="EY67" s="186"/>
      <c r="EZ67" s="186"/>
      <c r="FA67" s="186"/>
      <c r="FB67" s="186"/>
      <c r="FC67" s="186"/>
      <c r="FD67" s="186"/>
      <c r="FE67" s="186"/>
      <c r="FF67" s="186"/>
      <c r="FG67" s="186"/>
      <c r="FH67" s="186"/>
      <c r="FI67" s="186"/>
      <c r="FJ67" s="186"/>
      <c r="FK67" s="186"/>
      <c r="FL67" s="186"/>
      <c r="FM67" s="186"/>
      <c r="FN67" s="186"/>
      <c r="FO67" s="186"/>
      <c r="FP67" s="186"/>
      <c r="FQ67" s="186"/>
      <c r="FR67" s="186"/>
      <c r="FS67" s="186"/>
      <c r="FT67" s="186"/>
      <c r="FU67" s="186"/>
      <c r="FV67" s="186"/>
      <c r="FW67" s="186"/>
      <c r="FX67" s="186"/>
      <c r="FY67" s="186"/>
      <c r="FZ67" s="186"/>
      <c r="GA67" s="186"/>
      <c r="GB67" s="186"/>
      <c r="GC67" s="186"/>
      <c r="GD67" s="186"/>
      <c r="GE67" s="186"/>
      <c r="GF67" s="186"/>
      <c r="GG67" s="186"/>
      <c r="GH67" s="186"/>
      <c r="GI67" s="186"/>
      <c r="GJ67" s="186"/>
      <c r="GK67" s="186"/>
      <c r="GL67" s="186"/>
      <c r="GM67" s="186"/>
      <c r="GN67" s="186"/>
      <c r="GO67" s="186"/>
      <c r="GP67" s="186"/>
      <c r="GQ67" s="186"/>
      <c r="GR67" s="186"/>
      <c r="GS67" s="186"/>
      <c r="GT67" s="186"/>
      <c r="GU67" s="186"/>
      <c r="GV67" s="186"/>
      <c r="GW67" s="186"/>
      <c r="GX67" s="186"/>
      <c r="GY67" s="186"/>
      <c r="GZ67" s="186"/>
      <c r="HA67" s="186"/>
      <c r="HB67" s="186"/>
      <c r="HC67" s="186"/>
      <c r="HD67" s="186"/>
      <c r="HE67" s="186"/>
      <c r="HF67" s="186"/>
      <c r="HG67" s="186"/>
      <c r="HH67" s="186"/>
      <c r="HI67" s="186"/>
      <c r="HJ67" s="186"/>
      <c r="HK67" s="186"/>
      <c r="HL67" s="186"/>
      <c r="HM67" s="186"/>
      <c r="HN67" s="186"/>
      <c r="HO67" s="186"/>
      <c r="HP67" s="186"/>
      <c r="HQ67" s="186"/>
      <c r="HR67" s="186"/>
      <c r="HS67" s="186"/>
      <c r="HT67" s="186"/>
      <c r="HU67" s="186"/>
      <c r="HV67" s="186"/>
      <c r="HW67" s="186"/>
      <c r="HX67" s="186"/>
      <c r="HY67" s="186"/>
      <c r="HZ67" s="186"/>
      <c r="IA67" s="186"/>
      <c r="IB67" s="186"/>
      <c r="IC67" s="186"/>
      <c r="ID67" s="186"/>
      <c r="IE67" s="186"/>
      <c r="IF67" s="186"/>
      <c r="IG67" s="186"/>
      <c r="IH67" s="186"/>
      <c r="II67" s="186"/>
      <c r="IJ67" s="186"/>
      <c r="IK67" s="186"/>
      <c r="IL67" s="186"/>
      <c r="IM67" s="186"/>
      <c r="IN67" s="186"/>
      <c r="IO67" s="186"/>
      <c r="IP67" s="186"/>
      <c r="IQ67" s="186"/>
      <c r="IR67" s="186"/>
      <c r="IS67" s="186"/>
      <c r="IT67" s="186"/>
      <c r="IU67" s="186"/>
      <c r="IV67" s="186"/>
    </row>
    <row r="68" spans="1:256" ht="15.75" customHeight="1" x14ac:dyDescent="0.25">
      <c r="A68" s="262">
        <v>28</v>
      </c>
      <c r="B68" s="186" t="s">
        <v>778</v>
      </c>
      <c r="C68" s="186" t="s">
        <v>720</v>
      </c>
      <c r="D68" s="186" t="s">
        <v>721</v>
      </c>
      <c r="E68" s="188">
        <v>571750</v>
      </c>
      <c r="F68" s="186"/>
      <c r="G68" s="186"/>
      <c r="H68" s="186"/>
      <c r="I68" s="186"/>
      <c r="J68" s="186">
        <v>5</v>
      </c>
      <c r="K68" s="186"/>
      <c r="L68" s="186"/>
      <c r="M68" s="186"/>
      <c r="N68" s="186"/>
      <c r="O68" s="186"/>
      <c r="P68" s="186"/>
      <c r="Q68" s="186"/>
      <c r="R68" s="186"/>
      <c r="S68" s="186">
        <v>15</v>
      </c>
      <c r="T68" s="186"/>
      <c r="U68" s="186"/>
      <c r="V68" s="186"/>
      <c r="W68" s="186">
        <v>20</v>
      </c>
      <c r="X68" s="186"/>
      <c r="Y68" s="186"/>
      <c r="Z68" s="186"/>
      <c r="AA68" s="186"/>
      <c r="AB68" s="186">
        <v>10</v>
      </c>
      <c r="AC68" s="186"/>
      <c r="AD68" s="186"/>
      <c r="AE68" s="186"/>
      <c r="AF68" s="186"/>
      <c r="AG68" s="186"/>
      <c r="AH68" s="186"/>
      <c r="AI68" s="186">
        <v>25</v>
      </c>
      <c r="AJ68" s="186"/>
      <c r="AK68" s="186"/>
      <c r="AL68" s="186"/>
      <c r="AM68" s="186"/>
      <c r="AN68" s="186">
        <v>15</v>
      </c>
      <c r="AO68" s="186"/>
      <c r="AP68" s="290">
        <v>10</v>
      </c>
      <c r="AQ68" s="186"/>
      <c r="AR68" s="186"/>
      <c r="AS68" s="186"/>
      <c r="AT68" s="186"/>
      <c r="AU68" s="186"/>
      <c r="AV68" s="186"/>
      <c r="AW68" s="186">
        <v>20</v>
      </c>
      <c r="AX68" s="186">
        <v>15</v>
      </c>
      <c r="AY68" s="186"/>
      <c r="AZ68" s="186"/>
      <c r="BA68" s="186">
        <v>30</v>
      </c>
      <c r="BB68" s="186">
        <v>10</v>
      </c>
      <c r="BC68" s="186"/>
      <c r="BD68" s="186"/>
      <c r="BE68" s="186"/>
      <c r="BF68" s="186">
        <v>25</v>
      </c>
      <c r="BG68" s="186"/>
      <c r="BH68" s="186">
        <v>35</v>
      </c>
      <c r="BI68" s="186"/>
      <c r="BJ68" s="186"/>
      <c r="BK68" s="186"/>
      <c r="BL68" s="290">
        <v>25</v>
      </c>
      <c r="BM68" s="186"/>
      <c r="BN68" s="186"/>
      <c r="BO68" s="186"/>
      <c r="BP68" s="186"/>
      <c r="BQ68" s="186"/>
      <c r="BR68" s="290">
        <v>50</v>
      </c>
      <c r="BS68" s="186">
        <v>20</v>
      </c>
      <c r="BT68" s="186"/>
      <c r="BU68" s="186"/>
      <c r="BV68" s="186"/>
      <c r="BW68" s="186"/>
      <c r="BX68" s="186"/>
      <c r="BY68" s="186"/>
      <c r="BZ68" s="186"/>
      <c r="CA68" s="186"/>
      <c r="CB68" s="186"/>
      <c r="CC68" s="186"/>
      <c r="CD68" s="186"/>
      <c r="CE68" s="186"/>
      <c r="CF68" s="186"/>
      <c r="CG68" s="186"/>
      <c r="CH68" s="186"/>
      <c r="CI68" s="186"/>
      <c r="CJ68" s="186"/>
      <c r="CK68" s="186"/>
      <c r="CL68" s="186"/>
      <c r="CM68" s="186"/>
      <c r="CN68" s="186"/>
      <c r="CO68" s="186"/>
      <c r="CP68" s="186"/>
      <c r="CQ68" s="186"/>
      <c r="CR68" s="186"/>
      <c r="CS68" s="186"/>
      <c r="CT68" s="186"/>
      <c r="CU68" s="186"/>
      <c r="CV68" s="186"/>
      <c r="CW68" s="186"/>
      <c r="CX68" s="186"/>
      <c r="CY68" s="186"/>
      <c r="CZ68" s="186"/>
      <c r="DA68" s="186"/>
      <c r="DB68" s="186"/>
      <c r="DC68" s="186">
        <v>48</v>
      </c>
      <c r="DD68" s="186"/>
      <c r="DE68" s="186"/>
      <c r="DF68" s="186"/>
      <c r="DG68" s="186"/>
      <c r="DH68" s="186"/>
      <c r="DI68" s="186"/>
      <c r="DJ68" s="186"/>
      <c r="DK68" s="186"/>
      <c r="DL68" s="186"/>
      <c r="DM68" s="186"/>
      <c r="DN68" s="186"/>
      <c r="DO68" s="186"/>
      <c r="DP68" s="186"/>
      <c r="DQ68" s="186"/>
      <c r="DR68" s="186">
        <v>12</v>
      </c>
      <c r="DS68" s="186"/>
      <c r="DT68" s="186"/>
      <c r="DU68" s="186"/>
      <c r="DV68" s="186"/>
      <c r="DW68" s="186"/>
      <c r="DX68" s="186">
        <v>12</v>
      </c>
      <c r="DY68" s="186"/>
      <c r="DZ68" s="186"/>
      <c r="EA68" s="186"/>
      <c r="EB68" s="186"/>
      <c r="EC68" s="186"/>
      <c r="ED68" s="186"/>
      <c r="EE68" s="186"/>
      <c r="EF68" s="186"/>
      <c r="EG68" s="186"/>
      <c r="EH68" s="186">
        <v>11</v>
      </c>
      <c r="EI68" s="186"/>
      <c r="EJ68" s="186">
        <v>24</v>
      </c>
      <c r="EK68" s="186"/>
      <c r="EN68" s="186"/>
      <c r="EO68" s="186"/>
      <c r="EP68" s="186"/>
      <c r="EQ68" s="186"/>
      <c r="ER68" s="186"/>
      <c r="ES68" s="186"/>
      <c r="ET68" s="186"/>
      <c r="EU68" s="186"/>
      <c r="EV68" s="186"/>
      <c r="EW68" s="186"/>
      <c r="EX68" s="186"/>
      <c r="EY68" s="186"/>
      <c r="EZ68" s="186"/>
      <c r="FA68" s="186"/>
      <c r="FB68" s="186"/>
      <c r="FC68" s="186"/>
      <c r="FD68" s="186"/>
      <c r="FE68" s="186"/>
      <c r="FF68" s="186"/>
      <c r="FG68" s="186"/>
      <c r="FH68" s="186"/>
      <c r="FI68" s="186"/>
      <c r="FJ68" s="186"/>
      <c r="FK68" s="186"/>
      <c r="FL68" s="186"/>
      <c r="FM68" s="186"/>
      <c r="FN68" s="186"/>
      <c r="FO68" s="186"/>
      <c r="FP68" s="186"/>
      <c r="FQ68" s="186"/>
      <c r="FR68" s="186"/>
      <c r="FS68" s="186"/>
      <c r="FT68" s="186"/>
      <c r="FU68" s="186"/>
      <c r="FV68" s="186"/>
      <c r="FW68" s="186"/>
      <c r="FX68" s="186"/>
      <c r="FY68" s="186"/>
      <c r="FZ68" s="186"/>
      <c r="GA68" s="186"/>
      <c r="GB68" s="186"/>
      <c r="GC68" s="186"/>
      <c r="GD68" s="186"/>
      <c r="GE68" s="186"/>
      <c r="GF68" s="186"/>
      <c r="GG68" s="186"/>
      <c r="GH68" s="186"/>
      <c r="GI68" s="186"/>
      <c r="GJ68" s="186"/>
      <c r="GK68" s="186"/>
      <c r="GL68" s="186"/>
      <c r="GM68" s="186"/>
      <c r="GN68" s="186"/>
      <c r="GO68" s="186"/>
      <c r="GP68" s="186"/>
      <c r="GQ68" s="186"/>
      <c r="GR68" s="186"/>
      <c r="GS68" s="186"/>
      <c r="GT68" s="186"/>
      <c r="GU68" s="186"/>
      <c r="GV68" s="186"/>
      <c r="GW68" s="186"/>
      <c r="GX68" s="186"/>
      <c r="GY68" s="186"/>
      <c r="GZ68" s="186"/>
      <c r="HA68" s="186"/>
      <c r="HB68" s="186"/>
      <c r="HC68" s="186"/>
      <c r="HD68" s="186"/>
      <c r="HE68" s="186"/>
      <c r="HF68" s="186"/>
      <c r="HG68" s="186"/>
      <c r="HH68" s="186"/>
      <c r="HI68" s="186"/>
      <c r="HJ68" s="186"/>
      <c r="HK68" s="186"/>
      <c r="HL68" s="186"/>
      <c r="HM68" s="186"/>
      <c r="HN68" s="186"/>
      <c r="HO68" s="186"/>
      <c r="HP68" s="186"/>
      <c r="HQ68" s="186"/>
      <c r="HR68" s="186"/>
      <c r="HS68" s="186"/>
      <c r="HT68" s="186"/>
      <c r="HU68" s="186"/>
      <c r="HV68" s="186"/>
      <c r="HW68" s="186"/>
      <c r="HX68" s="186"/>
      <c r="HY68" s="186"/>
      <c r="HZ68" s="186"/>
      <c r="IA68" s="186"/>
      <c r="IB68" s="186"/>
      <c r="IC68" s="186"/>
      <c r="ID68" s="186"/>
      <c r="IE68" s="186"/>
      <c r="IF68" s="186"/>
      <c r="IG68" s="186"/>
      <c r="IH68" s="186"/>
      <c r="II68" s="186"/>
      <c r="IJ68" s="186"/>
      <c r="IK68" s="186"/>
      <c r="IL68" s="186"/>
      <c r="IM68" s="186"/>
      <c r="IN68" s="186"/>
      <c r="IO68" s="186"/>
      <c r="IP68" s="186"/>
      <c r="IQ68" s="186"/>
      <c r="IR68" s="186"/>
      <c r="IS68" s="186"/>
      <c r="IT68" s="186"/>
      <c r="IU68" s="186"/>
      <c r="IV68" s="186"/>
    </row>
    <row r="69" spans="1:256" ht="15.75" customHeight="1" x14ac:dyDescent="0.25">
      <c r="A69" s="262">
        <v>29</v>
      </c>
      <c r="B69" s="186" t="s">
        <v>830</v>
      </c>
      <c r="C69" s="186" t="s">
        <v>720</v>
      </c>
      <c r="D69" s="186" t="s">
        <v>737</v>
      </c>
      <c r="E69" s="188">
        <v>201500</v>
      </c>
      <c r="F69" s="186"/>
      <c r="G69" s="186"/>
      <c r="H69" s="186"/>
      <c r="I69" s="186"/>
      <c r="J69" s="186">
        <v>5</v>
      </c>
      <c r="K69" s="186"/>
      <c r="L69" s="186"/>
      <c r="M69" s="186"/>
      <c r="N69" s="186"/>
      <c r="O69" s="186"/>
      <c r="P69" s="186"/>
      <c r="Q69" s="186"/>
      <c r="R69" s="186"/>
      <c r="S69" s="186">
        <v>10</v>
      </c>
      <c r="T69" s="186"/>
      <c r="U69" s="186"/>
      <c r="V69" s="186"/>
      <c r="W69" s="186"/>
      <c r="X69" s="186"/>
      <c r="Y69" s="186"/>
      <c r="Z69" s="186"/>
      <c r="AA69" s="186"/>
      <c r="AB69" s="186">
        <v>15</v>
      </c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>
        <v>20</v>
      </c>
      <c r="AY69" s="186"/>
      <c r="AZ69" s="186"/>
      <c r="BA69" s="186">
        <v>10</v>
      </c>
      <c r="BB69" s="186">
        <v>15</v>
      </c>
      <c r="BC69" s="186"/>
      <c r="BD69" s="186"/>
      <c r="BE69" s="186"/>
      <c r="BF69" s="186"/>
      <c r="BG69" s="186"/>
      <c r="BH69" s="186"/>
      <c r="BI69" s="186"/>
      <c r="BJ69" s="186"/>
      <c r="BK69" s="186"/>
      <c r="BL69" s="290">
        <v>30</v>
      </c>
      <c r="BM69" s="186"/>
      <c r="BN69" s="186"/>
      <c r="BO69" s="289">
        <v>10</v>
      </c>
      <c r="BP69" s="186"/>
      <c r="BQ69" s="186"/>
      <c r="BR69" s="290">
        <v>40</v>
      </c>
      <c r="BS69" s="186">
        <v>20</v>
      </c>
      <c r="BT69" s="186"/>
      <c r="BU69" s="186"/>
      <c r="BV69" s="186"/>
      <c r="BW69" s="186"/>
      <c r="BX69" s="186"/>
      <c r="BY69" s="186"/>
      <c r="BZ69" s="186"/>
      <c r="CA69" s="186"/>
      <c r="CB69" s="186"/>
      <c r="CC69" s="186"/>
      <c r="CD69" s="186"/>
      <c r="CE69" s="186"/>
      <c r="CF69" s="186"/>
      <c r="CG69" s="186"/>
      <c r="CH69" s="186"/>
      <c r="CI69" s="186"/>
      <c r="CJ69" s="186"/>
      <c r="CK69" s="186"/>
      <c r="CL69" s="186"/>
      <c r="CM69" s="186"/>
      <c r="CN69" s="186"/>
      <c r="CO69" s="186"/>
      <c r="CP69" s="186"/>
      <c r="CQ69" s="186"/>
      <c r="CR69" s="186"/>
      <c r="CS69" s="186"/>
      <c r="CT69" s="186"/>
      <c r="CU69" s="186"/>
      <c r="CV69" s="186"/>
      <c r="CW69" s="186"/>
      <c r="CX69" s="186"/>
      <c r="CY69" s="186"/>
      <c r="CZ69" s="186"/>
      <c r="DA69" s="186"/>
      <c r="DB69" s="186"/>
      <c r="DC69" s="186"/>
      <c r="DD69" s="186"/>
      <c r="DE69" s="186"/>
      <c r="DF69" s="186"/>
      <c r="DG69" s="186"/>
      <c r="DH69" s="186"/>
      <c r="DI69" s="186"/>
      <c r="DJ69" s="186"/>
      <c r="DK69" s="186"/>
      <c r="DL69" s="186"/>
      <c r="DM69" s="186"/>
      <c r="DN69" s="186"/>
      <c r="DO69" s="186"/>
      <c r="DP69" s="186"/>
      <c r="DQ69" s="186"/>
      <c r="DR69" s="186"/>
      <c r="DS69" s="186"/>
      <c r="DT69" s="186"/>
      <c r="DU69" s="186"/>
      <c r="DV69" s="186"/>
      <c r="DW69" s="186"/>
      <c r="DX69" s="186"/>
      <c r="DY69" s="186"/>
      <c r="DZ69" s="186"/>
      <c r="EA69" s="186"/>
      <c r="EB69" s="186"/>
      <c r="EC69" s="186"/>
      <c r="ED69" s="186"/>
      <c r="EE69" s="186"/>
      <c r="EF69" s="186"/>
      <c r="EG69" s="186"/>
      <c r="EH69" s="186"/>
      <c r="EI69" s="186"/>
      <c r="EJ69" s="186"/>
      <c r="EK69" s="186"/>
      <c r="EN69" s="186"/>
      <c r="EO69" s="186"/>
      <c r="EP69" s="186"/>
      <c r="EQ69" s="186"/>
      <c r="ER69" s="186"/>
      <c r="ES69" s="186"/>
      <c r="ET69" s="186"/>
      <c r="EU69" s="186"/>
      <c r="EV69" s="186"/>
      <c r="EW69" s="186"/>
      <c r="EX69" s="186"/>
      <c r="EY69" s="186"/>
      <c r="EZ69" s="186"/>
      <c r="FA69" s="186"/>
      <c r="FB69" s="186"/>
      <c r="FC69" s="186"/>
      <c r="FD69" s="186"/>
      <c r="FE69" s="186"/>
      <c r="FF69" s="186"/>
      <c r="FG69" s="186"/>
      <c r="FH69" s="186"/>
      <c r="FI69" s="186"/>
      <c r="FJ69" s="186"/>
      <c r="FK69" s="186"/>
      <c r="FL69" s="186"/>
      <c r="FM69" s="186"/>
      <c r="FN69" s="186"/>
      <c r="FO69" s="186"/>
      <c r="FP69" s="186"/>
      <c r="FQ69" s="186"/>
      <c r="FR69" s="186"/>
      <c r="FS69" s="186"/>
      <c r="FT69" s="186"/>
      <c r="FU69" s="186"/>
      <c r="FV69" s="186"/>
      <c r="FW69" s="186"/>
      <c r="FX69" s="186"/>
      <c r="FY69" s="186"/>
      <c r="FZ69" s="186"/>
      <c r="GA69" s="186"/>
      <c r="GB69" s="186"/>
      <c r="GC69" s="186"/>
      <c r="GD69" s="186"/>
      <c r="GE69" s="186"/>
      <c r="GF69" s="186"/>
      <c r="GG69" s="186"/>
      <c r="GH69" s="186"/>
      <c r="GI69" s="186"/>
      <c r="GJ69" s="186"/>
      <c r="GK69" s="186"/>
      <c r="GL69" s="186"/>
      <c r="GM69" s="186"/>
      <c r="GN69" s="186"/>
      <c r="GO69" s="186"/>
      <c r="GP69" s="186"/>
      <c r="GQ69" s="186"/>
      <c r="GR69" s="186"/>
      <c r="GS69" s="186"/>
      <c r="GT69" s="186"/>
      <c r="GU69" s="186"/>
      <c r="GV69" s="186"/>
      <c r="GW69" s="186"/>
      <c r="GX69" s="186"/>
      <c r="GY69" s="186"/>
      <c r="GZ69" s="186"/>
      <c r="HA69" s="186"/>
      <c r="HB69" s="186"/>
      <c r="HC69" s="186"/>
      <c r="HD69" s="186"/>
      <c r="HE69" s="186"/>
      <c r="HF69" s="186"/>
      <c r="HG69" s="186"/>
      <c r="HH69" s="186"/>
      <c r="HI69" s="186"/>
      <c r="HJ69" s="186"/>
      <c r="HK69" s="186"/>
      <c r="HL69" s="186"/>
      <c r="HM69" s="186"/>
      <c r="HN69" s="186"/>
      <c r="HO69" s="186"/>
      <c r="HP69" s="186"/>
      <c r="HQ69" s="186"/>
      <c r="HR69" s="186"/>
      <c r="HS69" s="186"/>
      <c r="HT69" s="186"/>
      <c r="HU69" s="186"/>
      <c r="HV69" s="186"/>
      <c r="HW69" s="186"/>
      <c r="HX69" s="186"/>
      <c r="HY69" s="186"/>
      <c r="HZ69" s="186"/>
      <c r="IA69" s="186"/>
      <c r="IB69" s="186"/>
      <c r="IC69" s="186"/>
      <c r="ID69" s="186"/>
      <c r="IE69" s="186"/>
      <c r="IF69" s="186"/>
      <c r="IG69" s="186"/>
      <c r="IH69" s="186"/>
      <c r="II69" s="186"/>
      <c r="IJ69" s="186"/>
      <c r="IK69" s="186"/>
      <c r="IL69" s="186"/>
      <c r="IM69" s="186"/>
      <c r="IN69" s="186"/>
      <c r="IO69" s="186"/>
      <c r="IP69" s="186"/>
      <c r="IQ69" s="186"/>
      <c r="IR69" s="186"/>
      <c r="IS69" s="186"/>
      <c r="IT69" s="186"/>
      <c r="IU69" s="186"/>
      <c r="IV69" s="186"/>
    </row>
    <row r="70" spans="1:256" ht="15.75" customHeight="1" x14ac:dyDescent="0.25">
      <c r="A70" s="262">
        <v>30</v>
      </c>
      <c r="B70" s="186" t="s">
        <v>845</v>
      </c>
      <c r="C70" s="186" t="s">
        <v>720</v>
      </c>
      <c r="D70" s="186" t="s">
        <v>745</v>
      </c>
      <c r="E70" s="188">
        <v>112700</v>
      </c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>
        <v>50</v>
      </c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  <c r="BW70" s="186"/>
      <c r="BX70" s="186"/>
      <c r="BY70" s="186"/>
      <c r="BZ70" s="186"/>
      <c r="CA70" s="186"/>
      <c r="CB70" s="186"/>
      <c r="CC70" s="186"/>
      <c r="CD70" s="186"/>
      <c r="CE70" s="186"/>
      <c r="CF70" s="186"/>
      <c r="CG70" s="186"/>
      <c r="CH70" s="186"/>
      <c r="CI70" s="186"/>
      <c r="CJ70" s="186"/>
      <c r="CK70" s="186"/>
      <c r="CL70" s="186"/>
      <c r="CM70" s="186"/>
      <c r="CN70" s="186"/>
      <c r="CO70" s="186"/>
      <c r="CP70" s="186"/>
      <c r="CQ70" s="186"/>
      <c r="CR70" s="186"/>
      <c r="CS70" s="186"/>
      <c r="CT70" s="186"/>
      <c r="CU70" s="186"/>
      <c r="CV70" s="186"/>
      <c r="CW70" s="186"/>
      <c r="CX70" s="186"/>
      <c r="CY70" s="186"/>
      <c r="CZ70" s="186"/>
      <c r="DA70" s="186"/>
      <c r="DB70" s="186"/>
      <c r="DC70" s="186"/>
      <c r="DD70" s="186"/>
      <c r="DE70" s="186"/>
      <c r="DF70" s="186"/>
      <c r="DG70" s="186"/>
      <c r="DH70" s="186"/>
      <c r="DI70" s="186"/>
      <c r="DJ70" s="186"/>
      <c r="DK70" s="186"/>
      <c r="DL70" s="186"/>
      <c r="DM70" s="186"/>
      <c r="DN70" s="186"/>
      <c r="DO70" s="186"/>
      <c r="DP70" s="186"/>
      <c r="DQ70" s="186"/>
      <c r="DR70" s="186"/>
      <c r="DS70" s="186"/>
      <c r="DT70" s="186"/>
      <c r="DU70" s="186">
        <v>18</v>
      </c>
      <c r="DV70" s="186"/>
      <c r="DW70" s="186"/>
      <c r="DX70" s="186"/>
      <c r="DY70" s="186"/>
      <c r="DZ70" s="186"/>
      <c r="EA70" s="186"/>
      <c r="EB70" s="186"/>
      <c r="EC70" s="186"/>
      <c r="ED70" s="186"/>
      <c r="EE70" s="186"/>
      <c r="EF70" s="186"/>
      <c r="EG70" s="186"/>
      <c r="EH70" s="186"/>
      <c r="EI70" s="186"/>
      <c r="EJ70" s="186">
        <v>24</v>
      </c>
      <c r="EK70" s="186"/>
      <c r="EN70" s="186"/>
      <c r="EO70" s="186"/>
      <c r="EP70" s="186"/>
      <c r="EQ70" s="186"/>
      <c r="ER70" s="186"/>
      <c r="ES70" s="186"/>
      <c r="ET70" s="186"/>
      <c r="EU70" s="186"/>
      <c r="EV70" s="186"/>
      <c r="EW70" s="186"/>
      <c r="EX70" s="186"/>
      <c r="EY70" s="186"/>
      <c r="EZ70" s="186"/>
      <c r="FA70" s="186"/>
      <c r="FB70" s="186"/>
      <c r="FC70" s="186"/>
      <c r="FD70" s="186"/>
      <c r="FE70" s="186"/>
      <c r="FF70" s="186"/>
      <c r="FG70" s="186"/>
      <c r="FH70" s="186"/>
      <c r="FI70" s="186"/>
      <c r="FJ70" s="186"/>
      <c r="FK70" s="186"/>
      <c r="FL70" s="186"/>
      <c r="FM70" s="186"/>
      <c r="FN70" s="186"/>
      <c r="FO70" s="186"/>
      <c r="FP70" s="186"/>
      <c r="FQ70" s="186"/>
      <c r="FR70" s="186"/>
      <c r="FS70" s="186"/>
      <c r="FT70" s="186"/>
      <c r="FU70" s="186"/>
      <c r="FV70" s="186"/>
      <c r="FW70" s="186"/>
      <c r="FX70" s="186"/>
      <c r="FY70" s="186"/>
      <c r="FZ70" s="186"/>
      <c r="GA70" s="186"/>
      <c r="GB70" s="186"/>
      <c r="GC70" s="186"/>
      <c r="GD70" s="186"/>
      <c r="GE70" s="186"/>
      <c r="GF70" s="186"/>
      <c r="GG70" s="186"/>
      <c r="GH70" s="186"/>
      <c r="GI70" s="186"/>
      <c r="GJ70" s="186"/>
      <c r="GK70" s="186"/>
      <c r="GL70" s="186"/>
      <c r="GM70" s="186"/>
      <c r="GN70" s="186"/>
      <c r="GO70" s="186"/>
      <c r="GP70" s="186"/>
      <c r="GQ70" s="186"/>
      <c r="GR70" s="186"/>
      <c r="GS70" s="186"/>
      <c r="GT70" s="186"/>
      <c r="GU70" s="186"/>
      <c r="GV70" s="186"/>
      <c r="GW70" s="186"/>
      <c r="GX70" s="186"/>
      <c r="GY70" s="186"/>
      <c r="GZ70" s="186"/>
      <c r="HA70" s="186"/>
      <c r="HB70" s="186"/>
      <c r="HC70" s="186"/>
      <c r="HD70" s="186"/>
      <c r="HE70" s="186"/>
      <c r="HF70" s="186"/>
      <c r="HG70" s="186"/>
      <c r="HH70" s="186"/>
      <c r="HI70" s="186"/>
      <c r="HJ70" s="186"/>
      <c r="HK70" s="186"/>
      <c r="HL70" s="186"/>
      <c r="HM70" s="186"/>
      <c r="HN70" s="186"/>
      <c r="HO70" s="186"/>
      <c r="HP70" s="186"/>
      <c r="HQ70" s="186"/>
      <c r="HR70" s="186"/>
      <c r="HS70" s="186"/>
      <c r="HT70" s="186"/>
      <c r="HU70" s="186"/>
      <c r="HV70" s="186"/>
      <c r="HW70" s="186"/>
      <c r="HX70" s="186"/>
      <c r="HY70" s="186"/>
      <c r="HZ70" s="186"/>
      <c r="IA70" s="186"/>
      <c r="IB70" s="186"/>
      <c r="IC70" s="186"/>
      <c r="ID70" s="186"/>
      <c r="IE70" s="186"/>
      <c r="IF70" s="186"/>
      <c r="IG70" s="186"/>
      <c r="IH70" s="186"/>
      <c r="II70" s="186"/>
      <c r="IJ70" s="186"/>
      <c r="IK70" s="186"/>
      <c r="IL70" s="186"/>
      <c r="IM70" s="186"/>
      <c r="IN70" s="186"/>
      <c r="IO70" s="186"/>
      <c r="IP70" s="186"/>
      <c r="IQ70" s="186"/>
      <c r="IR70" s="186"/>
      <c r="IS70" s="186"/>
      <c r="IT70" s="186"/>
      <c r="IU70" s="186"/>
      <c r="IV70" s="186"/>
    </row>
    <row r="71" spans="1:256" ht="15.75" customHeight="1" x14ac:dyDescent="0.25">
      <c r="A71" s="262">
        <v>31</v>
      </c>
      <c r="B71" s="186" t="s">
        <v>837</v>
      </c>
      <c r="C71" s="186" t="s">
        <v>720</v>
      </c>
      <c r="D71" s="186" t="s">
        <v>751</v>
      </c>
      <c r="E71" s="188">
        <v>322200</v>
      </c>
      <c r="F71" s="186"/>
      <c r="G71" s="186"/>
      <c r="H71" s="186"/>
      <c r="I71" s="186"/>
      <c r="J71" s="186"/>
      <c r="K71" s="186"/>
      <c r="L71" s="186">
        <v>5</v>
      </c>
      <c r="M71" s="186"/>
      <c r="N71" s="186"/>
      <c r="O71" s="186"/>
      <c r="P71" s="186"/>
      <c r="Q71" s="186"/>
      <c r="R71" s="186"/>
      <c r="S71" s="186">
        <v>10</v>
      </c>
      <c r="T71" s="186">
        <v>10</v>
      </c>
      <c r="U71" s="186"/>
      <c r="V71" s="186"/>
      <c r="W71" s="186">
        <v>10</v>
      </c>
      <c r="X71" s="186"/>
      <c r="Y71" s="290">
        <v>5</v>
      </c>
      <c r="Z71" s="186"/>
      <c r="AA71" s="186"/>
      <c r="AB71" s="186">
        <v>10</v>
      </c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>
        <v>5</v>
      </c>
      <c r="AN71" s="186"/>
      <c r="AO71" s="186"/>
      <c r="AP71" s="186"/>
      <c r="AQ71" s="186"/>
      <c r="AR71" s="186"/>
      <c r="AS71" s="186">
        <v>5</v>
      </c>
      <c r="AT71" s="186"/>
      <c r="AU71" s="186"/>
      <c r="AV71" s="186"/>
      <c r="AW71" s="186">
        <v>10</v>
      </c>
      <c r="AX71" s="186"/>
      <c r="AY71" s="186">
        <v>15</v>
      </c>
      <c r="AZ71" s="186"/>
      <c r="BA71" s="186">
        <v>15</v>
      </c>
      <c r="BB71" s="186">
        <v>5</v>
      </c>
      <c r="BC71" s="186"/>
      <c r="BD71" s="186"/>
      <c r="BE71" s="186"/>
      <c r="BF71" s="186">
        <v>10</v>
      </c>
      <c r="BG71" s="186"/>
      <c r="BH71" s="186">
        <v>5</v>
      </c>
      <c r="BI71" s="186"/>
      <c r="BJ71" s="186"/>
      <c r="BK71" s="186"/>
      <c r="BL71" s="290">
        <v>15</v>
      </c>
      <c r="BM71" s="186"/>
      <c r="BN71" s="186"/>
      <c r="BO71" s="289">
        <v>5</v>
      </c>
      <c r="BP71" s="186"/>
      <c r="BQ71" s="186"/>
      <c r="BR71" s="290">
        <v>10</v>
      </c>
      <c r="BS71" s="186">
        <v>10</v>
      </c>
      <c r="BT71" s="186"/>
      <c r="BU71" s="186"/>
      <c r="BV71" s="186"/>
      <c r="BW71" s="186"/>
      <c r="BX71" s="186"/>
      <c r="BY71" s="186"/>
      <c r="BZ71" s="186"/>
      <c r="CA71" s="186"/>
      <c r="CB71" s="186"/>
      <c r="CC71" s="186"/>
      <c r="CD71" s="186"/>
      <c r="CE71" s="186"/>
      <c r="CF71" s="186"/>
      <c r="CG71" s="186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86"/>
      <c r="CT71" s="186"/>
      <c r="CU71" s="186">
        <v>24</v>
      </c>
      <c r="CV71" s="186"/>
      <c r="CW71" s="186"/>
      <c r="CX71" s="186"/>
      <c r="CY71" s="186"/>
      <c r="CZ71" s="186"/>
      <c r="DA71" s="186"/>
      <c r="DB71" s="186"/>
      <c r="DC71" s="186">
        <v>18</v>
      </c>
      <c r="DD71" s="186"/>
      <c r="DE71" s="186">
        <v>24</v>
      </c>
      <c r="DF71" s="186"/>
      <c r="DG71" s="186"/>
      <c r="DH71" s="186"/>
      <c r="DI71" s="186"/>
      <c r="DJ71" s="186"/>
      <c r="DK71" s="186"/>
      <c r="DL71" s="186"/>
      <c r="DM71" s="186"/>
      <c r="DN71" s="186"/>
      <c r="DO71" s="186"/>
      <c r="DP71" s="186"/>
      <c r="DQ71" s="186"/>
      <c r="DR71" s="186">
        <v>6</v>
      </c>
      <c r="DS71" s="186"/>
      <c r="DT71" s="186"/>
      <c r="DU71" s="186"/>
      <c r="DV71" s="186"/>
      <c r="DW71" s="186"/>
      <c r="DX71" s="186">
        <v>12</v>
      </c>
      <c r="DY71" s="186"/>
      <c r="DZ71" s="186"/>
      <c r="EA71" s="186"/>
      <c r="EB71" s="186"/>
      <c r="EC71" s="186"/>
      <c r="ED71" s="186"/>
      <c r="EE71" s="186"/>
      <c r="EF71" s="186"/>
      <c r="EG71" s="186"/>
      <c r="EH71" s="186"/>
      <c r="EI71" s="186"/>
      <c r="EJ71" s="186"/>
      <c r="EK71" s="186"/>
      <c r="EN71" s="186"/>
      <c r="EO71" s="186"/>
      <c r="EP71" s="186"/>
      <c r="EQ71" s="186"/>
      <c r="ER71" s="186"/>
      <c r="ES71" s="186"/>
      <c r="ET71" s="186"/>
      <c r="EU71" s="186"/>
      <c r="EV71" s="186"/>
      <c r="EW71" s="186"/>
      <c r="EX71" s="186"/>
      <c r="EY71" s="186"/>
      <c r="EZ71" s="186"/>
      <c r="FA71" s="186"/>
      <c r="FB71" s="186"/>
      <c r="FC71" s="186"/>
      <c r="FD71" s="186"/>
      <c r="FE71" s="186"/>
      <c r="FF71" s="186"/>
      <c r="FG71" s="186"/>
      <c r="FH71" s="186"/>
      <c r="FI71" s="186"/>
      <c r="FJ71" s="186"/>
      <c r="FK71" s="186"/>
      <c r="FL71" s="186"/>
      <c r="FM71" s="186"/>
      <c r="FN71" s="186"/>
      <c r="FO71" s="186"/>
      <c r="FP71" s="186"/>
      <c r="FQ71" s="186"/>
      <c r="FR71" s="186"/>
      <c r="FS71" s="186"/>
      <c r="FT71" s="186"/>
      <c r="FU71" s="186"/>
      <c r="FV71" s="186"/>
      <c r="FW71" s="186"/>
      <c r="FX71" s="186"/>
      <c r="FY71" s="186"/>
      <c r="FZ71" s="186"/>
      <c r="GA71" s="186"/>
      <c r="GB71" s="186"/>
      <c r="GC71" s="186"/>
      <c r="GD71" s="186"/>
      <c r="GE71" s="186"/>
      <c r="GF71" s="186"/>
      <c r="GG71" s="186"/>
      <c r="GH71" s="186"/>
      <c r="GI71" s="186"/>
      <c r="GJ71" s="186"/>
      <c r="GK71" s="186"/>
      <c r="GL71" s="186"/>
      <c r="GM71" s="186"/>
      <c r="GN71" s="186"/>
      <c r="GO71" s="186"/>
      <c r="GP71" s="186"/>
      <c r="GQ71" s="186"/>
      <c r="GR71" s="186"/>
      <c r="GS71" s="186"/>
      <c r="GT71" s="186"/>
      <c r="GU71" s="186"/>
      <c r="GV71" s="186"/>
      <c r="GW71" s="186"/>
      <c r="GX71" s="186"/>
      <c r="GY71" s="186"/>
      <c r="GZ71" s="186"/>
      <c r="HA71" s="186"/>
      <c r="HB71" s="186"/>
      <c r="HC71" s="186"/>
      <c r="HD71" s="186"/>
      <c r="HE71" s="186"/>
      <c r="HF71" s="186"/>
      <c r="HG71" s="186"/>
      <c r="HH71" s="186"/>
      <c r="HI71" s="186"/>
      <c r="HJ71" s="186"/>
      <c r="HK71" s="186"/>
      <c r="HL71" s="186"/>
      <c r="HM71" s="186"/>
      <c r="HN71" s="186"/>
      <c r="HO71" s="186"/>
      <c r="HP71" s="186"/>
      <c r="HQ71" s="186"/>
      <c r="HR71" s="186"/>
      <c r="HS71" s="186"/>
      <c r="HT71" s="186"/>
      <c r="HU71" s="186"/>
      <c r="HV71" s="186"/>
      <c r="HW71" s="186"/>
      <c r="HX71" s="186"/>
      <c r="HY71" s="186"/>
      <c r="HZ71" s="186"/>
      <c r="IA71" s="186"/>
      <c r="IB71" s="186"/>
      <c r="IC71" s="186"/>
      <c r="ID71" s="186"/>
      <c r="IE71" s="186"/>
      <c r="IF71" s="186"/>
      <c r="IG71" s="186"/>
      <c r="IH71" s="186"/>
      <c r="II71" s="186"/>
      <c r="IJ71" s="186"/>
      <c r="IK71" s="186"/>
      <c r="IL71" s="186"/>
      <c r="IM71" s="186"/>
      <c r="IN71" s="186"/>
      <c r="IO71" s="186"/>
      <c r="IP71" s="186"/>
      <c r="IQ71" s="186"/>
      <c r="IR71" s="186"/>
      <c r="IS71" s="186"/>
      <c r="IT71" s="186"/>
      <c r="IU71" s="186"/>
      <c r="IV71" s="186"/>
    </row>
    <row r="72" spans="1:256" ht="15.75" customHeight="1" x14ac:dyDescent="0.25">
      <c r="A72" s="262">
        <v>32</v>
      </c>
      <c r="B72" s="186" t="s">
        <v>830</v>
      </c>
      <c r="C72" s="186" t="s">
        <v>720</v>
      </c>
      <c r="D72" s="186" t="s">
        <v>759</v>
      </c>
      <c r="E72" s="188">
        <v>200400</v>
      </c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  <c r="BW72" s="186"/>
      <c r="BX72" s="186"/>
      <c r="BY72" s="186"/>
      <c r="BZ72" s="186"/>
      <c r="CA72" s="186"/>
      <c r="CB72" s="186"/>
      <c r="CC72" s="186"/>
      <c r="CD72" s="186"/>
      <c r="CE72" s="186"/>
      <c r="CF72" s="186"/>
      <c r="CG72" s="186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86"/>
      <c r="CT72" s="186"/>
      <c r="CU72" s="186">
        <v>18</v>
      </c>
      <c r="CV72" s="186"/>
      <c r="CW72" s="186"/>
      <c r="CX72" s="186"/>
      <c r="CY72" s="186"/>
      <c r="CZ72" s="186"/>
      <c r="DA72" s="186"/>
      <c r="DB72" s="186"/>
      <c r="DC72" s="186">
        <v>12</v>
      </c>
      <c r="DD72" s="186"/>
      <c r="DE72" s="186">
        <v>30</v>
      </c>
      <c r="DF72" s="186"/>
      <c r="DG72" s="186"/>
      <c r="DH72" s="186"/>
      <c r="DI72" s="186"/>
      <c r="DJ72" s="186"/>
      <c r="DK72" s="186"/>
      <c r="DL72" s="186"/>
      <c r="DM72" s="186"/>
      <c r="DN72" s="186">
        <v>12</v>
      </c>
      <c r="DO72" s="186"/>
      <c r="DP72" s="186"/>
      <c r="DQ72" s="186"/>
      <c r="DR72" s="186"/>
      <c r="DS72" s="186"/>
      <c r="DT72" s="186"/>
      <c r="DU72" s="186">
        <v>18</v>
      </c>
      <c r="DV72" s="186"/>
      <c r="DW72" s="186"/>
      <c r="DX72" s="186"/>
      <c r="DY72" s="186"/>
      <c r="DZ72" s="186"/>
      <c r="EA72" s="186"/>
      <c r="EB72" s="186"/>
      <c r="EC72" s="186"/>
      <c r="ED72" s="186"/>
      <c r="EE72" s="186"/>
      <c r="EF72" s="186"/>
      <c r="EG72" s="186"/>
      <c r="EH72" s="186"/>
      <c r="EI72" s="186"/>
      <c r="EJ72" s="186">
        <v>42</v>
      </c>
      <c r="EK72" s="186"/>
      <c r="EN72" s="186"/>
      <c r="EO72" s="186"/>
      <c r="EP72" s="186"/>
      <c r="EQ72" s="186"/>
      <c r="ER72" s="186"/>
      <c r="ES72" s="186"/>
      <c r="ET72" s="186"/>
      <c r="EU72" s="186"/>
      <c r="EV72" s="186"/>
      <c r="EW72" s="186"/>
      <c r="EX72" s="186"/>
      <c r="EY72" s="186"/>
      <c r="EZ72" s="186"/>
      <c r="FA72" s="186"/>
      <c r="FB72" s="186"/>
      <c r="FC72" s="186"/>
      <c r="FD72" s="186"/>
      <c r="FE72" s="186"/>
      <c r="FF72" s="186"/>
      <c r="FG72" s="186"/>
      <c r="FH72" s="186"/>
      <c r="FI72" s="186"/>
      <c r="FJ72" s="186"/>
      <c r="FK72" s="186"/>
      <c r="FL72" s="186"/>
      <c r="FM72" s="186"/>
      <c r="FN72" s="186"/>
      <c r="FO72" s="186"/>
      <c r="FP72" s="186"/>
      <c r="FQ72" s="186"/>
      <c r="FR72" s="186"/>
      <c r="FS72" s="186"/>
      <c r="FT72" s="186"/>
      <c r="FU72" s="186"/>
      <c r="FV72" s="186"/>
      <c r="FW72" s="186"/>
      <c r="FX72" s="186"/>
      <c r="FY72" s="186"/>
      <c r="FZ72" s="186"/>
      <c r="GA72" s="186"/>
      <c r="GB72" s="186"/>
      <c r="GC72" s="186"/>
      <c r="GD72" s="186"/>
      <c r="GE72" s="186"/>
      <c r="GF72" s="186"/>
      <c r="GG72" s="186"/>
      <c r="GH72" s="186"/>
      <c r="GI72" s="186"/>
      <c r="GJ72" s="186"/>
      <c r="GK72" s="186"/>
      <c r="GL72" s="186"/>
      <c r="GM72" s="186"/>
      <c r="GN72" s="186"/>
      <c r="GO72" s="186"/>
      <c r="GP72" s="186"/>
      <c r="GQ72" s="186"/>
      <c r="GR72" s="186"/>
      <c r="GS72" s="186"/>
      <c r="GT72" s="186"/>
      <c r="GU72" s="186"/>
      <c r="GV72" s="186"/>
      <c r="GW72" s="186"/>
      <c r="GX72" s="186"/>
      <c r="GY72" s="186"/>
      <c r="GZ72" s="186"/>
      <c r="HA72" s="186"/>
      <c r="HB72" s="186"/>
      <c r="HC72" s="186"/>
      <c r="HD72" s="186"/>
      <c r="HE72" s="186"/>
      <c r="HF72" s="186"/>
      <c r="HG72" s="186"/>
      <c r="HH72" s="186"/>
      <c r="HI72" s="186"/>
      <c r="HJ72" s="186"/>
      <c r="HK72" s="186"/>
      <c r="HL72" s="186"/>
      <c r="HM72" s="186"/>
      <c r="HN72" s="186"/>
      <c r="HO72" s="186"/>
      <c r="HP72" s="186"/>
      <c r="HQ72" s="186"/>
      <c r="HR72" s="186"/>
      <c r="HS72" s="186"/>
      <c r="HT72" s="186"/>
      <c r="HU72" s="186"/>
      <c r="HV72" s="186"/>
      <c r="HW72" s="186"/>
      <c r="HX72" s="186"/>
      <c r="HY72" s="186"/>
      <c r="HZ72" s="186"/>
      <c r="IA72" s="186"/>
      <c r="IB72" s="186"/>
      <c r="IC72" s="186"/>
      <c r="ID72" s="186"/>
      <c r="IE72" s="186"/>
      <c r="IF72" s="186"/>
      <c r="IG72" s="186"/>
      <c r="IH72" s="186"/>
      <c r="II72" s="186"/>
      <c r="IJ72" s="186"/>
      <c r="IK72" s="186"/>
      <c r="IL72" s="186"/>
      <c r="IM72" s="186"/>
      <c r="IN72" s="186"/>
      <c r="IO72" s="186"/>
      <c r="IP72" s="186"/>
      <c r="IQ72" s="186"/>
      <c r="IR72" s="186"/>
      <c r="IS72" s="186"/>
      <c r="IT72" s="186"/>
      <c r="IU72" s="186"/>
      <c r="IV72" s="186"/>
    </row>
    <row r="73" spans="1:256" ht="15.75" customHeight="1" x14ac:dyDescent="0.25">
      <c r="A73" s="262">
        <v>33</v>
      </c>
      <c r="B73" s="186" t="s">
        <v>813</v>
      </c>
      <c r="C73" s="186" t="s">
        <v>762</v>
      </c>
      <c r="D73" s="186" t="s">
        <v>763</v>
      </c>
      <c r="E73" s="188">
        <v>126000</v>
      </c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>
        <v>10</v>
      </c>
      <c r="X73" s="186"/>
      <c r="Y73" s="186"/>
      <c r="Z73" s="186"/>
      <c r="AA73" s="186"/>
      <c r="AB73" s="186">
        <v>10</v>
      </c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>
        <v>10</v>
      </c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290">
        <v>10</v>
      </c>
      <c r="BM73" s="186"/>
      <c r="BN73" s="186"/>
      <c r="BO73" s="186"/>
      <c r="BP73" s="186"/>
      <c r="BQ73" s="186"/>
      <c r="BR73" s="290">
        <v>100</v>
      </c>
      <c r="BS73" s="186"/>
      <c r="BT73" s="186"/>
      <c r="BU73" s="186"/>
      <c r="BV73" s="186"/>
      <c r="BW73" s="186"/>
      <c r="BX73" s="186"/>
      <c r="BY73" s="186"/>
      <c r="BZ73" s="186"/>
      <c r="CA73" s="186"/>
      <c r="CB73" s="186"/>
      <c r="CC73" s="186"/>
      <c r="CD73" s="186"/>
      <c r="CE73" s="186"/>
      <c r="CF73" s="186"/>
      <c r="CG73" s="186"/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86"/>
      <c r="CT73" s="186"/>
      <c r="CU73" s="186"/>
      <c r="CV73" s="186"/>
      <c r="CW73" s="186"/>
      <c r="CX73" s="186"/>
      <c r="CY73" s="186"/>
      <c r="CZ73" s="186"/>
      <c r="DA73" s="186"/>
      <c r="DB73" s="186"/>
      <c r="DC73" s="186"/>
      <c r="DD73" s="186"/>
      <c r="DE73" s="186"/>
      <c r="DF73" s="186"/>
      <c r="DG73" s="186"/>
      <c r="DH73" s="186"/>
      <c r="DI73" s="186"/>
      <c r="DJ73" s="186"/>
      <c r="DK73" s="186"/>
      <c r="DL73" s="186"/>
      <c r="DM73" s="186"/>
      <c r="DN73" s="186"/>
      <c r="DO73" s="186"/>
      <c r="DP73" s="186"/>
      <c r="DQ73" s="186"/>
      <c r="DR73" s="186"/>
      <c r="DS73" s="186"/>
      <c r="DT73" s="186"/>
      <c r="DU73" s="186"/>
      <c r="DV73" s="186"/>
      <c r="DW73" s="186"/>
      <c r="DX73" s="186"/>
      <c r="DY73" s="186"/>
      <c r="DZ73" s="186"/>
      <c r="EA73" s="186"/>
      <c r="EB73" s="186"/>
      <c r="EC73" s="186"/>
      <c r="ED73" s="186"/>
      <c r="EE73" s="186"/>
      <c r="EF73" s="186"/>
      <c r="EG73" s="186"/>
      <c r="EH73" s="186"/>
      <c r="EI73" s="186"/>
      <c r="EJ73" s="186"/>
      <c r="EK73" s="186"/>
      <c r="EN73" s="186"/>
      <c r="EO73" s="186"/>
      <c r="EP73" s="186"/>
      <c r="EQ73" s="186"/>
      <c r="ER73" s="186"/>
      <c r="ES73" s="186"/>
      <c r="ET73" s="186"/>
      <c r="EU73" s="186"/>
      <c r="EV73" s="186"/>
      <c r="EW73" s="186"/>
      <c r="EX73" s="186"/>
      <c r="EY73" s="186"/>
      <c r="EZ73" s="186"/>
      <c r="FA73" s="186"/>
      <c r="FB73" s="186"/>
      <c r="FC73" s="186"/>
      <c r="FD73" s="186"/>
      <c r="FE73" s="186"/>
      <c r="FF73" s="186"/>
      <c r="FG73" s="186"/>
      <c r="FH73" s="186"/>
      <c r="FI73" s="186"/>
      <c r="FJ73" s="186"/>
      <c r="FK73" s="186"/>
      <c r="FL73" s="186"/>
      <c r="FM73" s="186"/>
      <c r="FN73" s="186"/>
      <c r="FO73" s="186"/>
      <c r="FP73" s="186"/>
      <c r="FQ73" s="186"/>
      <c r="FR73" s="186"/>
      <c r="FS73" s="186"/>
      <c r="FT73" s="186"/>
      <c r="FU73" s="186"/>
      <c r="FV73" s="186"/>
      <c r="FW73" s="186"/>
      <c r="FX73" s="186"/>
      <c r="FY73" s="186"/>
      <c r="FZ73" s="186"/>
      <c r="GA73" s="186"/>
      <c r="GB73" s="186"/>
      <c r="GC73" s="186"/>
      <c r="GD73" s="186"/>
      <c r="GE73" s="186"/>
      <c r="GF73" s="186"/>
      <c r="GG73" s="186"/>
      <c r="GH73" s="186"/>
      <c r="GI73" s="186"/>
      <c r="GJ73" s="186"/>
      <c r="GK73" s="186"/>
      <c r="GL73" s="186"/>
      <c r="GM73" s="186"/>
      <c r="GN73" s="186"/>
      <c r="GO73" s="186"/>
      <c r="GP73" s="186"/>
      <c r="GQ73" s="186"/>
      <c r="GR73" s="186"/>
      <c r="GS73" s="186"/>
      <c r="GT73" s="186"/>
      <c r="GU73" s="186"/>
      <c r="GV73" s="186"/>
      <c r="GW73" s="186"/>
      <c r="GX73" s="186"/>
      <c r="GY73" s="186"/>
      <c r="GZ73" s="186"/>
      <c r="HA73" s="186"/>
      <c r="HB73" s="186"/>
      <c r="HC73" s="186"/>
      <c r="HD73" s="186"/>
      <c r="HE73" s="186"/>
      <c r="HF73" s="186"/>
      <c r="HG73" s="186"/>
      <c r="HH73" s="186"/>
      <c r="HI73" s="186"/>
      <c r="HJ73" s="186"/>
      <c r="HK73" s="186"/>
      <c r="HL73" s="186"/>
      <c r="HM73" s="186"/>
      <c r="HN73" s="186"/>
      <c r="HO73" s="186"/>
      <c r="HP73" s="186"/>
      <c r="HQ73" s="186"/>
      <c r="HR73" s="186"/>
      <c r="HS73" s="186"/>
      <c r="HT73" s="186"/>
      <c r="HU73" s="186"/>
      <c r="HV73" s="186"/>
      <c r="HW73" s="186"/>
      <c r="HX73" s="186"/>
      <c r="HY73" s="186"/>
      <c r="HZ73" s="186"/>
      <c r="IA73" s="186"/>
      <c r="IB73" s="186"/>
      <c r="IC73" s="186"/>
      <c r="ID73" s="186"/>
      <c r="IE73" s="186"/>
      <c r="IF73" s="186"/>
      <c r="IG73" s="186"/>
      <c r="IH73" s="186"/>
      <c r="II73" s="186"/>
      <c r="IJ73" s="186"/>
      <c r="IK73" s="186"/>
      <c r="IL73" s="186"/>
      <c r="IM73" s="186"/>
      <c r="IN73" s="186"/>
      <c r="IO73" s="186"/>
      <c r="IP73" s="186"/>
      <c r="IQ73" s="186"/>
      <c r="IR73" s="186"/>
      <c r="IS73" s="186"/>
      <c r="IT73" s="186"/>
      <c r="IU73" s="186"/>
      <c r="IV73" s="186"/>
    </row>
    <row r="74" spans="1:256" ht="15.75" customHeight="1" x14ac:dyDescent="0.25">
      <c r="A74" s="262">
        <v>34</v>
      </c>
      <c r="B74" s="186" t="s">
        <v>854</v>
      </c>
      <c r="C74" s="186" t="s">
        <v>762</v>
      </c>
      <c r="D74" s="186" t="s">
        <v>766</v>
      </c>
      <c r="E74" s="188">
        <v>43250</v>
      </c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>
        <v>10</v>
      </c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>
        <v>25</v>
      </c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  <c r="BW74" s="186"/>
      <c r="BX74" s="186"/>
      <c r="BY74" s="186"/>
      <c r="BZ74" s="186"/>
      <c r="CA74" s="186"/>
      <c r="CB74" s="186"/>
      <c r="CC74" s="186"/>
      <c r="CD74" s="186"/>
      <c r="CE74" s="186"/>
      <c r="CF74" s="186"/>
      <c r="CG74" s="186"/>
      <c r="CH74" s="186"/>
      <c r="CI74" s="186"/>
      <c r="CJ74" s="186"/>
      <c r="CK74" s="186"/>
      <c r="CL74" s="186"/>
      <c r="CM74" s="186"/>
      <c r="CN74" s="186"/>
      <c r="CO74" s="186"/>
      <c r="CP74" s="186"/>
      <c r="CQ74" s="186"/>
      <c r="CR74" s="186"/>
      <c r="CS74" s="186"/>
      <c r="CT74" s="186"/>
      <c r="CU74" s="186"/>
      <c r="CV74" s="186"/>
      <c r="CW74" s="186"/>
      <c r="CX74" s="186"/>
      <c r="CY74" s="186"/>
      <c r="CZ74" s="186"/>
      <c r="DA74" s="186"/>
      <c r="DB74" s="186"/>
      <c r="DC74" s="186"/>
      <c r="DD74" s="186"/>
      <c r="DE74" s="186"/>
      <c r="DF74" s="186"/>
      <c r="DG74" s="186"/>
      <c r="DH74" s="186"/>
      <c r="DI74" s="186"/>
      <c r="DJ74" s="186"/>
      <c r="DK74" s="186"/>
      <c r="DL74" s="186"/>
      <c r="DM74" s="186"/>
      <c r="DN74" s="186"/>
      <c r="DO74" s="186"/>
      <c r="DP74" s="186"/>
      <c r="DQ74" s="186"/>
      <c r="DR74" s="186"/>
      <c r="DS74" s="186"/>
      <c r="DT74" s="186"/>
      <c r="DU74" s="186"/>
      <c r="DV74" s="186"/>
      <c r="DW74" s="186"/>
      <c r="DX74" s="186"/>
      <c r="DY74" s="186"/>
      <c r="DZ74" s="186"/>
      <c r="EA74" s="186"/>
      <c r="EB74" s="186"/>
      <c r="EC74" s="186"/>
      <c r="ED74" s="186"/>
      <c r="EE74" s="186"/>
      <c r="EF74" s="186"/>
      <c r="EG74" s="186"/>
      <c r="EH74" s="186"/>
      <c r="EI74" s="186"/>
      <c r="EJ74" s="186"/>
      <c r="EK74" s="186"/>
      <c r="EN74" s="186"/>
      <c r="EO74" s="186"/>
      <c r="EP74" s="186"/>
      <c r="EQ74" s="186"/>
      <c r="ER74" s="186"/>
      <c r="ES74" s="186"/>
      <c r="ET74" s="186"/>
      <c r="EU74" s="186"/>
      <c r="EV74" s="186"/>
      <c r="EW74" s="186"/>
      <c r="EX74" s="186"/>
      <c r="EY74" s="186"/>
      <c r="EZ74" s="186"/>
      <c r="FA74" s="186"/>
      <c r="FB74" s="186"/>
      <c r="FC74" s="186"/>
      <c r="FD74" s="186"/>
      <c r="FE74" s="186"/>
      <c r="FF74" s="186"/>
      <c r="FG74" s="186"/>
      <c r="FH74" s="186"/>
      <c r="FI74" s="186"/>
      <c r="FJ74" s="186"/>
      <c r="FK74" s="186"/>
      <c r="FL74" s="186"/>
      <c r="FM74" s="186"/>
      <c r="FN74" s="186"/>
      <c r="FO74" s="186"/>
      <c r="FP74" s="186"/>
      <c r="FQ74" s="186"/>
      <c r="FR74" s="186"/>
      <c r="FS74" s="186"/>
      <c r="FT74" s="186"/>
      <c r="FU74" s="186"/>
      <c r="FV74" s="186"/>
      <c r="FW74" s="186"/>
      <c r="FX74" s="186"/>
      <c r="FY74" s="186"/>
      <c r="FZ74" s="186"/>
      <c r="GA74" s="186"/>
      <c r="GB74" s="186"/>
      <c r="GC74" s="186"/>
      <c r="GD74" s="186"/>
      <c r="GE74" s="186"/>
      <c r="GF74" s="186"/>
      <c r="GG74" s="186"/>
      <c r="GH74" s="186"/>
      <c r="GI74" s="186"/>
      <c r="GJ74" s="186"/>
      <c r="GK74" s="186"/>
      <c r="GL74" s="186"/>
      <c r="GM74" s="186"/>
      <c r="GN74" s="186"/>
      <c r="GO74" s="186"/>
      <c r="GP74" s="186"/>
      <c r="GQ74" s="186"/>
      <c r="GR74" s="186"/>
      <c r="GS74" s="186"/>
      <c r="GT74" s="186"/>
      <c r="GU74" s="186"/>
      <c r="GV74" s="186"/>
      <c r="GW74" s="186"/>
      <c r="GX74" s="186"/>
      <c r="GY74" s="186"/>
      <c r="GZ74" s="186"/>
      <c r="HA74" s="186"/>
      <c r="HB74" s="186"/>
      <c r="HC74" s="186"/>
      <c r="HD74" s="186"/>
      <c r="HE74" s="186"/>
      <c r="HF74" s="186"/>
      <c r="HG74" s="186"/>
      <c r="HH74" s="186"/>
      <c r="HI74" s="186"/>
      <c r="HJ74" s="186"/>
      <c r="HK74" s="186"/>
      <c r="HL74" s="186"/>
      <c r="HM74" s="186"/>
      <c r="HN74" s="186"/>
      <c r="HO74" s="186"/>
      <c r="HP74" s="186"/>
      <c r="HQ74" s="186"/>
      <c r="HR74" s="186"/>
      <c r="HS74" s="186"/>
      <c r="HT74" s="186"/>
      <c r="HU74" s="186"/>
      <c r="HV74" s="186"/>
      <c r="HW74" s="186"/>
      <c r="HX74" s="186"/>
      <c r="HY74" s="186"/>
      <c r="HZ74" s="186"/>
      <c r="IA74" s="186"/>
      <c r="IB74" s="186"/>
      <c r="IC74" s="186"/>
      <c r="ID74" s="186"/>
      <c r="IE74" s="186"/>
      <c r="IF74" s="186"/>
      <c r="IG74" s="186"/>
      <c r="IH74" s="186"/>
      <c r="II74" s="186"/>
      <c r="IJ74" s="186"/>
      <c r="IK74" s="186"/>
      <c r="IL74" s="186"/>
      <c r="IM74" s="186"/>
      <c r="IN74" s="186"/>
      <c r="IO74" s="186"/>
      <c r="IP74" s="186"/>
      <c r="IQ74" s="186"/>
      <c r="IR74" s="186"/>
      <c r="IS74" s="186"/>
      <c r="IT74" s="186"/>
      <c r="IU74" s="186"/>
      <c r="IV74" s="186"/>
    </row>
    <row r="75" spans="1:256" ht="15.75" customHeight="1" x14ac:dyDescent="0.25">
      <c r="A75" s="262">
        <v>35</v>
      </c>
      <c r="B75" s="186" t="s">
        <v>778</v>
      </c>
      <c r="C75" s="186" t="s">
        <v>771</v>
      </c>
      <c r="D75" s="186" t="s">
        <v>772</v>
      </c>
      <c r="E75" s="188">
        <v>125400</v>
      </c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290">
        <v>10</v>
      </c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>
        <v>5</v>
      </c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>
        <v>10</v>
      </c>
      <c r="BT75" s="186"/>
      <c r="BU75" s="186"/>
      <c r="BV75" s="186"/>
      <c r="BW75" s="186"/>
      <c r="BX75" s="186"/>
      <c r="BY75" s="186"/>
      <c r="BZ75" s="186"/>
      <c r="CA75" s="186"/>
      <c r="CB75" s="186"/>
      <c r="CC75" s="186"/>
      <c r="CD75" s="186"/>
      <c r="CE75" s="186"/>
      <c r="CF75" s="186"/>
      <c r="CG75" s="186"/>
      <c r="CH75" s="186"/>
      <c r="CI75" s="186"/>
      <c r="CJ75" s="186"/>
      <c r="CK75" s="186"/>
      <c r="CL75" s="186"/>
      <c r="CM75" s="186"/>
      <c r="CN75" s="186"/>
      <c r="CO75" s="186"/>
      <c r="CP75" s="186"/>
      <c r="CQ75" s="186"/>
      <c r="CR75" s="186"/>
      <c r="CS75" s="186"/>
      <c r="CT75" s="186"/>
      <c r="CU75" s="186"/>
      <c r="CV75" s="186"/>
      <c r="CW75" s="186"/>
      <c r="CX75" s="186"/>
      <c r="CY75" s="186"/>
      <c r="CZ75" s="186"/>
      <c r="DA75" s="186">
        <v>2</v>
      </c>
      <c r="DB75" s="186"/>
      <c r="DC75" s="186">
        <v>6</v>
      </c>
      <c r="DD75" s="186"/>
      <c r="DE75" s="186"/>
      <c r="DF75" s="186"/>
      <c r="DG75" s="186"/>
      <c r="DH75" s="186"/>
      <c r="DI75" s="186"/>
      <c r="DJ75" s="186"/>
      <c r="DK75" s="186"/>
      <c r="DL75" s="186"/>
      <c r="DM75" s="186"/>
      <c r="DN75" s="186"/>
      <c r="DO75" s="186"/>
      <c r="DP75" s="186"/>
      <c r="DQ75" s="186"/>
      <c r="DR75" s="186"/>
      <c r="DS75" s="186"/>
      <c r="DT75" s="186"/>
      <c r="DU75" s="186"/>
      <c r="DV75" s="186"/>
      <c r="DW75" s="186"/>
      <c r="DX75" s="186">
        <v>6</v>
      </c>
      <c r="DY75" s="186"/>
      <c r="DZ75" s="186"/>
      <c r="EA75" s="186"/>
      <c r="EB75" s="186"/>
      <c r="EC75" s="186"/>
      <c r="ED75" s="186"/>
      <c r="EE75" s="186"/>
      <c r="EF75" s="186"/>
      <c r="EG75" s="186"/>
      <c r="EH75" s="186"/>
      <c r="EI75" s="186"/>
      <c r="EJ75" s="186"/>
      <c r="EK75" s="186"/>
      <c r="EN75" s="186"/>
      <c r="EO75" s="186"/>
      <c r="EP75" s="186"/>
      <c r="EQ75" s="186"/>
      <c r="ER75" s="186"/>
      <c r="ES75" s="186"/>
      <c r="ET75" s="186"/>
      <c r="EU75" s="186"/>
      <c r="EV75" s="186"/>
      <c r="EW75" s="186"/>
      <c r="EX75" s="186"/>
      <c r="EY75" s="186"/>
      <c r="EZ75" s="186"/>
      <c r="FA75" s="186"/>
      <c r="FB75" s="186"/>
      <c r="FC75" s="186"/>
      <c r="FD75" s="186"/>
      <c r="FE75" s="186"/>
      <c r="FF75" s="186"/>
      <c r="FG75" s="186"/>
      <c r="FH75" s="186"/>
      <c r="FI75" s="186"/>
      <c r="FJ75" s="186"/>
      <c r="FK75" s="186"/>
      <c r="FL75" s="186"/>
      <c r="FM75" s="186"/>
      <c r="FN75" s="186"/>
      <c r="FO75" s="186"/>
      <c r="FP75" s="186"/>
      <c r="FQ75" s="186"/>
      <c r="FR75" s="186"/>
      <c r="FS75" s="186"/>
      <c r="FT75" s="186"/>
      <c r="FU75" s="186"/>
      <c r="FV75" s="186"/>
      <c r="FW75" s="186"/>
      <c r="FX75" s="186"/>
      <c r="FY75" s="186"/>
      <c r="FZ75" s="186"/>
      <c r="GA75" s="186"/>
      <c r="GB75" s="186"/>
      <c r="GC75" s="186"/>
      <c r="GD75" s="186"/>
      <c r="GE75" s="186"/>
      <c r="GF75" s="186"/>
      <c r="GG75" s="186"/>
      <c r="GH75" s="186"/>
      <c r="GI75" s="186"/>
      <c r="GJ75" s="186"/>
      <c r="GK75" s="186"/>
      <c r="GL75" s="186"/>
      <c r="GM75" s="186"/>
      <c r="GN75" s="186"/>
      <c r="GO75" s="186"/>
      <c r="GP75" s="186"/>
      <c r="GQ75" s="186"/>
      <c r="GR75" s="186"/>
      <c r="GS75" s="186"/>
      <c r="GT75" s="186"/>
      <c r="GU75" s="186"/>
      <c r="GV75" s="186"/>
      <c r="GW75" s="186"/>
      <c r="GX75" s="186"/>
      <c r="GY75" s="186"/>
      <c r="GZ75" s="186"/>
      <c r="HA75" s="186"/>
      <c r="HB75" s="186"/>
      <c r="HC75" s="186"/>
      <c r="HD75" s="186"/>
      <c r="HE75" s="186"/>
      <c r="HF75" s="186"/>
      <c r="HG75" s="186"/>
      <c r="HH75" s="186"/>
      <c r="HI75" s="186"/>
      <c r="HJ75" s="186"/>
      <c r="HK75" s="186"/>
      <c r="HL75" s="186"/>
      <c r="HM75" s="186"/>
      <c r="HN75" s="186"/>
      <c r="HO75" s="186"/>
      <c r="HP75" s="186"/>
      <c r="HQ75" s="186"/>
      <c r="HR75" s="186"/>
      <c r="HS75" s="186"/>
      <c r="HT75" s="186"/>
      <c r="HU75" s="186"/>
      <c r="HV75" s="186"/>
      <c r="HW75" s="186"/>
      <c r="HX75" s="186"/>
      <c r="HY75" s="186"/>
      <c r="HZ75" s="186"/>
      <c r="IA75" s="186"/>
      <c r="IB75" s="186"/>
      <c r="IC75" s="186"/>
      <c r="ID75" s="186"/>
      <c r="IE75" s="186"/>
      <c r="IF75" s="186"/>
      <c r="IG75" s="186"/>
      <c r="IH75" s="186"/>
      <c r="II75" s="186"/>
      <c r="IJ75" s="186"/>
      <c r="IK75" s="186"/>
      <c r="IL75" s="186"/>
      <c r="IM75" s="186"/>
      <c r="IN75" s="186"/>
      <c r="IO75" s="186"/>
      <c r="IP75" s="186"/>
      <c r="IQ75" s="186"/>
      <c r="IR75" s="186"/>
      <c r="IS75" s="186"/>
      <c r="IT75" s="186"/>
      <c r="IU75" s="186"/>
      <c r="IV75" s="186"/>
    </row>
    <row r="76" spans="1:256" ht="15.75" customHeight="1" x14ac:dyDescent="0.25">
      <c r="A76" s="262">
        <v>36</v>
      </c>
      <c r="B76" s="186" t="s">
        <v>854</v>
      </c>
      <c r="C76" s="186" t="s">
        <v>779</v>
      </c>
      <c r="D76" s="186" t="s">
        <v>780</v>
      </c>
      <c r="E76" s="188">
        <v>14000</v>
      </c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>
        <v>10</v>
      </c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  <c r="BW76" s="186"/>
      <c r="BX76" s="186"/>
      <c r="BY76" s="186"/>
      <c r="BZ76" s="186"/>
      <c r="CA76" s="186"/>
      <c r="CB76" s="186"/>
      <c r="CC76" s="186"/>
      <c r="CD76" s="186"/>
      <c r="CE76" s="186"/>
      <c r="CF76" s="186"/>
      <c r="CG76" s="186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86"/>
      <c r="CT76" s="186"/>
      <c r="CU76" s="186"/>
      <c r="CV76" s="186"/>
      <c r="CW76" s="186"/>
      <c r="CX76" s="186"/>
      <c r="CY76" s="186"/>
      <c r="CZ76" s="186"/>
      <c r="DA76" s="186"/>
      <c r="DB76" s="186"/>
      <c r="DC76" s="186"/>
      <c r="DD76" s="186"/>
      <c r="DE76" s="186"/>
      <c r="DF76" s="186"/>
      <c r="DG76" s="186"/>
      <c r="DH76" s="186"/>
      <c r="DI76" s="186"/>
      <c r="DJ76" s="186"/>
      <c r="DK76" s="186"/>
      <c r="DL76" s="186"/>
      <c r="DM76" s="186"/>
      <c r="DN76" s="186"/>
      <c r="DO76" s="186"/>
      <c r="DP76" s="186"/>
      <c r="DQ76" s="186"/>
      <c r="DR76" s="186"/>
      <c r="DS76" s="186"/>
      <c r="DT76" s="186"/>
      <c r="DU76" s="186"/>
      <c r="DV76" s="186"/>
      <c r="DW76" s="186"/>
      <c r="DX76" s="186"/>
      <c r="DY76" s="186"/>
      <c r="DZ76" s="186"/>
      <c r="EA76" s="186"/>
      <c r="EB76" s="186"/>
      <c r="EC76" s="186"/>
      <c r="ED76" s="186"/>
      <c r="EE76" s="186"/>
      <c r="EF76" s="186"/>
      <c r="EG76" s="186"/>
      <c r="EH76" s="186"/>
      <c r="EI76" s="186"/>
      <c r="EJ76" s="186"/>
      <c r="EK76" s="186"/>
      <c r="EN76" s="186"/>
      <c r="EO76" s="186"/>
      <c r="EP76" s="186"/>
      <c r="EQ76" s="186"/>
      <c r="ER76" s="186"/>
      <c r="ES76" s="186"/>
      <c r="ET76" s="186"/>
      <c r="EU76" s="186"/>
      <c r="EV76" s="186"/>
      <c r="EW76" s="186"/>
      <c r="EX76" s="186"/>
      <c r="EY76" s="186"/>
      <c r="EZ76" s="186"/>
      <c r="FA76" s="186"/>
      <c r="FB76" s="186"/>
      <c r="FC76" s="186"/>
      <c r="FD76" s="186"/>
      <c r="FE76" s="186"/>
      <c r="FF76" s="186"/>
      <c r="FG76" s="186"/>
      <c r="FH76" s="186"/>
      <c r="FI76" s="186"/>
      <c r="FJ76" s="186"/>
      <c r="FK76" s="186"/>
      <c r="FL76" s="186"/>
      <c r="FM76" s="186"/>
      <c r="FN76" s="186"/>
      <c r="FO76" s="186"/>
      <c r="FP76" s="186"/>
      <c r="FQ76" s="186"/>
      <c r="FR76" s="186"/>
      <c r="FS76" s="186"/>
      <c r="FT76" s="186"/>
      <c r="FU76" s="186"/>
      <c r="FV76" s="186"/>
      <c r="FW76" s="186"/>
      <c r="FX76" s="186"/>
      <c r="FY76" s="186"/>
      <c r="FZ76" s="186"/>
      <c r="GA76" s="186"/>
      <c r="GB76" s="186"/>
      <c r="GC76" s="186"/>
      <c r="GD76" s="186"/>
      <c r="GE76" s="186"/>
      <c r="GF76" s="186"/>
      <c r="GG76" s="186"/>
      <c r="GH76" s="186"/>
      <c r="GI76" s="186"/>
      <c r="GJ76" s="186"/>
      <c r="GK76" s="186"/>
      <c r="GL76" s="186"/>
      <c r="GM76" s="186"/>
      <c r="GN76" s="186"/>
      <c r="GO76" s="186"/>
      <c r="GP76" s="186"/>
      <c r="GQ76" s="186"/>
      <c r="GR76" s="186"/>
      <c r="GS76" s="186"/>
      <c r="GT76" s="186"/>
      <c r="GU76" s="186"/>
      <c r="GV76" s="186"/>
      <c r="GW76" s="186"/>
      <c r="GX76" s="186"/>
      <c r="GY76" s="186"/>
      <c r="GZ76" s="186"/>
      <c r="HA76" s="186"/>
      <c r="HB76" s="186"/>
      <c r="HC76" s="186"/>
      <c r="HD76" s="186"/>
      <c r="HE76" s="186"/>
      <c r="HF76" s="186"/>
      <c r="HG76" s="186"/>
      <c r="HH76" s="186"/>
      <c r="HI76" s="186"/>
      <c r="HJ76" s="186"/>
      <c r="HK76" s="186"/>
      <c r="HL76" s="186"/>
      <c r="HM76" s="186"/>
      <c r="HN76" s="186"/>
      <c r="HO76" s="186"/>
      <c r="HP76" s="186"/>
      <c r="HQ76" s="186"/>
      <c r="HR76" s="186"/>
      <c r="HS76" s="186"/>
      <c r="HT76" s="186"/>
      <c r="HU76" s="186"/>
      <c r="HV76" s="186"/>
      <c r="HW76" s="186"/>
      <c r="HX76" s="186"/>
      <c r="HY76" s="186"/>
      <c r="HZ76" s="186"/>
      <c r="IA76" s="186"/>
      <c r="IB76" s="186"/>
      <c r="IC76" s="186"/>
      <c r="ID76" s="186"/>
      <c r="IE76" s="186"/>
      <c r="IF76" s="186"/>
      <c r="IG76" s="186"/>
      <c r="IH76" s="186"/>
      <c r="II76" s="186"/>
      <c r="IJ76" s="186"/>
      <c r="IK76" s="186"/>
      <c r="IL76" s="186"/>
      <c r="IM76" s="186"/>
      <c r="IN76" s="186"/>
      <c r="IO76" s="186"/>
      <c r="IP76" s="186"/>
      <c r="IQ76" s="186"/>
      <c r="IR76" s="186"/>
      <c r="IS76" s="186"/>
      <c r="IT76" s="186"/>
      <c r="IU76" s="186"/>
      <c r="IV76" s="186"/>
    </row>
    <row r="77" spans="1:256" ht="15.75" customHeight="1" x14ac:dyDescent="0.25">
      <c r="A77" s="262">
        <v>37</v>
      </c>
      <c r="B77" s="186" t="s">
        <v>110</v>
      </c>
      <c r="C77" s="186" t="s">
        <v>779</v>
      </c>
      <c r="D77" s="186" t="s">
        <v>785</v>
      </c>
      <c r="E77" s="188">
        <v>73800</v>
      </c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  <c r="BW77" s="186"/>
      <c r="BX77" s="186"/>
      <c r="BY77" s="186"/>
      <c r="BZ77" s="186"/>
      <c r="CA77" s="186"/>
      <c r="CB77" s="186"/>
      <c r="CC77" s="186"/>
      <c r="CD77" s="186"/>
      <c r="CE77" s="186"/>
      <c r="CF77" s="186"/>
      <c r="CG77" s="186"/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86"/>
      <c r="CT77" s="186"/>
      <c r="CU77" s="186"/>
      <c r="CV77" s="186"/>
      <c r="CW77" s="186"/>
      <c r="CX77" s="186"/>
      <c r="CY77" s="186"/>
      <c r="CZ77" s="186"/>
      <c r="DA77" s="186"/>
      <c r="DB77" s="186"/>
      <c r="DC77" s="186"/>
      <c r="DD77" s="186"/>
      <c r="DE77" s="186"/>
      <c r="DF77" s="186"/>
      <c r="DG77" s="186"/>
      <c r="DH77" s="186"/>
      <c r="DI77" s="186"/>
      <c r="DJ77" s="186"/>
      <c r="DK77" s="186"/>
      <c r="DL77" s="186"/>
      <c r="DM77" s="186"/>
      <c r="DN77" s="186"/>
      <c r="DO77" s="186"/>
      <c r="DP77" s="186"/>
      <c r="DQ77" s="186"/>
      <c r="DR77" s="186"/>
      <c r="DS77" s="186"/>
      <c r="DT77" s="186"/>
      <c r="DU77" s="186"/>
      <c r="DV77" s="186"/>
      <c r="DW77" s="186"/>
      <c r="DX77" s="186"/>
      <c r="DY77" s="186"/>
      <c r="DZ77" s="186"/>
      <c r="EA77" s="186"/>
      <c r="EB77" s="186">
        <v>36</v>
      </c>
      <c r="EC77" s="186"/>
      <c r="ED77" s="186"/>
      <c r="EE77" s="186"/>
      <c r="EF77" s="186"/>
      <c r="EG77" s="186"/>
      <c r="EH77" s="186"/>
      <c r="EI77" s="186"/>
      <c r="EJ77" s="186"/>
      <c r="EK77" s="186"/>
      <c r="EN77" s="186"/>
      <c r="EO77" s="186"/>
      <c r="EP77" s="186"/>
      <c r="EQ77" s="186"/>
      <c r="ER77" s="186"/>
      <c r="ES77" s="186"/>
      <c r="ET77" s="186"/>
      <c r="EU77" s="186"/>
      <c r="EV77" s="186"/>
      <c r="EW77" s="186"/>
      <c r="EX77" s="186"/>
      <c r="EY77" s="186"/>
      <c r="EZ77" s="186"/>
      <c r="FA77" s="186"/>
      <c r="FB77" s="186"/>
      <c r="FC77" s="186"/>
      <c r="FD77" s="186"/>
      <c r="FE77" s="186"/>
      <c r="FF77" s="186"/>
      <c r="FG77" s="186"/>
      <c r="FH77" s="186"/>
      <c r="FI77" s="186"/>
      <c r="FJ77" s="186"/>
      <c r="FK77" s="186"/>
      <c r="FL77" s="186"/>
      <c r="FM77" s="186"/>
      <c r="FN77" s="186"/>
      <c r="FO77" s="186"/>
      <c r="FP77" s="186"/>
      <c r="FQ77" s="186"/>
      <c r="FR77" s="186"/>
      <c r="FS77" s="186"/>
      <c r="FT77" s="186"/>
      <c r="FU77" s="186"/>
      <c r="FV77" s="186"/>
      <c r="FW77" s="186"/>
      <c r="FX77" s="186"/>
      <c r="FY77" s="186"/>
      <c r="FZ77" s="186"/>
      <c r="GA77" s="186"/>
      <c r="GB77" s="186"/>
      <c r="GC77" s="186"/>
      <c r="GD77" s="186"/>
      <c r="GE77" s="186"/>
      <c r="GF77" s="186"/>
      <c r="GG77" s="186"/>
      <c r="GH77" s="186"/>
      <c r="GI77" s="186"/>
      <c r="GJ77" s="186"/>
      <c r="GK77" s="186"/>
      <c r="GL77" s="186"/>
      <c r="GM77" s="186"/>
      <c r="GN77" s="186"/>
      <c r="GO77" s="186"/>
      <c r="GP77" s="186"/>
      <c r="GQ77" s="186"/>
      <c r="GR77" s="186"/>
      <c r="GS77" s="186"/>
      <c r="GT77" s="186"/>
      <c r="GU77" s="186"/>
      <c r="GV77" s="186"/>
      <c r="GW77" s="186"/>
      <c r="GX77" s="186"/>
      <c r="GY77" s="186"/>
      <c r="GZ77" s="186"/>
      <c r="HA77" s="186"/>
      <c r="HB77" s="186"/>
      <c r="HC77" s="186"/>
      <c r="HD77" s="186"/>
      <c r="HE77" s="186"/>
      <c r="HF77" s="186"/>
      <c r="HG77" s="186"/>
      <c r="HH77" s="186"/>
      <c r="HI77" s="186"/>
      <c r="HJ77" s="186"/>
      <c r="HK77" s="186"/>
      <c r="HL77" s="186"/>
      <c r="HM77" s="186"/>
      <c r="HN77" s="186"/>
      <c r="HO77" s="186"/>
      <c r="HP77" s="186"/>
      <c r="HQ77" s="186"/>
      <c r="HR77" s="186"/>
      <c r="HS77" s="186"/>
      <c r="HT77" s="186"/>
      <c r="HU77" s="186"/>
      <c r="HV77" s="186"/>
      <c r="HW77" s="186"/>
      <c r="HX77" s="186"/>
      <c r="HY77" s="186"/>
      <c r="HZ77" s="186"/>
      <c r="IA77" s="186"/>
      <c r="IB77" s="186"/>
      <c r="IC77" s="186"/>
      <c r="ID77" s="186"/>
      <c r="IE77" s="186"/>
      <c r="IF77" s="186"/>
      <c r="IG77" s="186"/>
      <c r="IH77" s="186"/>
      <c r="II77" s="186"/>
      <c r="IJ77" s="186"/>
      <c r="IK77" s="186"/>
      <c r="IL77" s="186"/>
      <c r="IM77" s="186"/>
      <c r="IN77" s="186"/>
      <c r="IO77" s="186"/>
      <c r="IP77" s="186"/>
      <c r="IQ77" s="186"/>
      <c r="IR77" s="186"/>
      <c r="IS77" s="186"/>
      <c r="IT77" s="186"/>
      <c r="IU77" s="186"/>
      <c r="IV77" s="186"/>
    </row>
    <row r="78" spans="1:256" ht="15.75" customHeight="1" x14ac:dyDescent="0.25">
      <c r="A78" s="262">
        <v>38</v>
      </c>
      <c r="B78" s="186" t="s">
        <v>864</v>
      </c>
      <c r="C78" s="186" t="s">
        <v>779</v>
      </c>
      <c r="D78" s="186" t="s">
        <v>790</v>
      </c>
      <c r="E78" s="188">
        <v>192450</v>
      </c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>
        <v>40</v>
      </c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>
        <v>15</v>
      </c>
      <c r="AO78" s="186"/>
      <c r="AP78" s="186"/>
      <c r="AQ78" s="186"/>
      <c r="AR78" s="186"/>
      <c r="AS78" s="186">
        <v>10</v>
      </c>
      <c r="AT78" s="186"/>
      <c r="AU78" s="186"/>
      <c r="AV78" s="186"/>
      <c r="AW78" s="186">
        <v>10</v>
      </c>
      <c r="AX78" s="186"/>
      <c r="AY78" s="186"/>
      <c r="AZ78" s="186"/>
      <c r="BA78" s="186">
        <v>20</v>
      </c>
      <c r="BB78" s="186">
        <v>10</v>
      </c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289">
        <v>10</v>
      </c>
      <c r="BP78" s="186"/>
      <c r="BQ78" s="186"/>
      <c r="BR78" s="186"/>
      <c r="BS78" s="186">
        <v>20</v>
      </c>
      <c r="BT78" s="186"/>
      <c r="BU78" s="186"/>
      <c r="BV78" s="186"/>
      <c r="BW78" s="186"/>
      <c r="BX78" s="186"/>
      <c r="BY78" s="186"/>
      <c r="BZ78" s="186"/>
      <c r="CA78" s="186"/>
      <c r="CB78" s="186"/>
      <c r="CC78" s="186"/>
      <c r="CD78" s="186"/>
      <c r="CE78" s="186"/>
      <c r="CF78" s="186"/>
      <c r="CG78" s="186"/>
      <c r="CH78" s="186"/>
      <c r="CI78" s="186"/>
      <c r="CJ78" s="186"/>
      <c r="CK78" s="186"/>
      <c r="CL78" s="186"/>
      <c r="CM78" s="186"/>
      <c r="CN78" s="186"/>
      <c r="CO78" s="186"/>
      <c r="CP78" s="186"/>
      <c r="CQ78" s="186"/>
      <c r="CR78" s="186"/>
      <c r="CS78" s="186"/>
      <c r="CT78" s="186"/>
      <c r="CU78" s="186"/>
      <c r="CV78" s="186"/>
      <c r="CW78" s="186"/>
      <c r="CX78" s="186"/>
      <c r="CY78" s="186"/>
      <c r="CZ78" s="186"/>
      <c r="DA78" s="186"/>
      <c r="DB78" s="186"/>
      <c r="DC78" s="186">
        <v>6</v>
      </c>
      <c r="DD78" s="186"/>
      <c r="DE78" s="186"/>
      <c r="DF78" s="186"/>
      <c r="DG78" s="186"/>
      <c r="DH78" s="186"/>
      <c r="DI78" s="186"/>
      <c r="DJ78" s="186"/>
      <c r="DK78" s="186"/>
      <c r="DL78" s="186"/>
      <c r="DM78" s="186"/>
      <c r="DN78" s="186"/>
      <c r="DO78" s="186"/>
      <c r="DP78" s="186"/>
      <c r="DQ78" s="186"/>
      <c r="DR78" s="186"/>
      <c r="DS78" s="186"/>
      <c r="DT78" s="186"/>
      <c r="DU78" s="186">
        <v>6</v>
      </c>
      <c r="DV78" s="186"/>
      <c r="DW78" s="186"/>
      <c r="DX78" s="186"/>
      <c r="DY78" s="186"/>
      <c r="DZ78" s="186"/>
      <c r="EA78" s="186"/>
      <c r="EB78" s="186">
        <v>4</v>
      </c>
      <c r="EC78" s="186"/>
      <c r="ED78" s="186"/>
      <c r="EE78" s="186"/>
      <c r="EF78" s="186"/>
      <c r="EG78" s="186"/>
      <c r="EH78" s="186"/>
      <c r="EI78" s="186"/>
      <c r="EJ78" s="186"/>
      <c r="EK78" s="186"/>
      <c r="EN78" s="186"/>
      <c r="EO78" s="186"/>
      <c r="EP78" s="186"/>
      <c r="EQ78" s="186"/>
      <c r="ER78" s="186"/>
      <c r="ES78" s="186"/>
      <c r="ET78" s="186"/>
      <c r="EU78" s="186"/>
      <c r="EV78" s="186"/>
      <c r="EW78" s="186"/>
      <c r="EX78" s="186"/>
      <c r="EY78" s="186"/>
      <c r="EZ78" s="186"/>
      <c r="FA78" s="186"/>
      <c r="FB78" s="186"/>
      <c r="FC78" s="186">
        <v>3</v>
      </c>
      <c r="FD78" s="186"/>
      <c r="FE78" s="186"/>
      <c r="FF78" s="186"/>
      <c r="FG78" s="186"/>
      <c r="FH78" s="186"/>
      <c r="FI78" s="186"/>
      <c r="FJ78" s="186"/>
      <c r="FK78" s="186"/>
      <c r="FL78" s="186"/>
      <c r="FM78" s="186"/>
      <c r="FN78" s="186"/>
      <c r="FO78" s="186"/>
      <c r="FP78" s="186"/>
      <c r="FQ78" s="186"/>
      <c r="FR78" s="186"/>
      <c r="FS78" s="186"/>
      <c r="FT78" s="186"/>
      <c r="FU78" s="186"/>
      <c r="FV78" s="186"/>
      <c r="FW78" s="186"/>
      <c r="FX78" s="186"/>
      <c r="FY78" s="186"/>
      <c r="FZ78" s="186"/>
      <c r="GA78" s="186"/>
      <c r="GB78" s="186"/>
      <c r="GC78" s="186"/>
      <c r="GD78" s="186"/>
      <c r="GE78" s="186"/>
      <c r="GF78" s="186"/>
      <c r="GG78" s="186"/>
      <c r="GH78" s="186"/>
      <c r="GI78" s="186"/>
      <c r="GJ78" s="186"/>
      <c r="GK78" s="186"/>
      <c r="GL78" s="186"/>
      <c r="GM78" s="186"/>
      <c r="GN78" s="186"/>
      <c r="GO78" s="186"/>
      <c r="GP78" s="186"/>
      <c r="GQ78" s="186"/>
      <c r="GR78" s="186"/>
      <c r="GS78" s="186"/>
      <c r="GT78" s="186"/>
      <c r="GU78" s="186"/>
      <c r="GV78" s="186"/>
      <c r="GW78" s="186"/>
      <c r="GX78" s="186"/>
      <c r="GY78" s="186"/>
      <c r="GZ78" s="186"/>
      <c r="HA78" s="186"/>
      <c r="HB78" s="186"/>
      <c r="HC78" s="186"/>
      <c r="HD78" s="186"/>
      <c r="HE78" s="186"/>
      <c r="HF78" s="186"/>
      <c r="HG78" s="186"/>
      <c r="HH78" s="186"/>
      <c r="HI78" s="186"/>
      <c r="HJ78" s="186"/>
      <c r="HK78" s="186"/>
      <c r="HL78" s="186"/>
      <c r="HM78" s="186"/>
      <c r="HN78" s="186"/>
      <c r="HO78" s="186"/>
      <c r="HP78" s="186"/>
      <c r="HQ78" s="186"/>
      <c r="HR78" s="186"/>
      <c r="HS78" s="186"/>
      <c r="HT78" s="186"/>
      <c r="HU78" s="186"/>
      <c r="HV78" s="186"/>
      <c r="HW78" s="186"/>
      <c r="HX78" s="186"/>
      <c r="HY78" s="186"/>
      <c r="HZ78" s="186"/>
      <c r="IA78" s="186"/>
      <c r="IB78" s="186"/>
      <c r="IC78" s="186">
        <v>20</v>
      </c>
      <c r="ID78" s="186"/>
      <c r="IE78" s="186"/>
      <c r="IF78" s="186"/>
      <c r="IG78" s="186"/>
      <c r="IH78" s="186"/>
      <c r="II78" s="186"/>
      <c r="IJ78" s="186"/>
      <c r="IK78" s="186"/>
      <c r="IL78" s="186"/>
      <c r="IM78" s="186"/>
      <c r="IN78" s="186"/>
      <c r="IO78" s="186"/>
      <c r="IP78" s="186"/>
      <c r="IQ78" s="186"/>
      <c r="IR78" s="186"/>
      <c r="IS78" s="186"/>
      <c r="IT78" s="186"/>
      <c r="IU78" s="186"/>
      <c r="IV78" s="186"/>
    </row>
    <row r="79" spans="1:256" ht="15.75" customHeight="1" x14ac:dyDescent="0.25">
      <c r="A79" s="262">
        <v>39</v>
      </c>
      <c r="B79" s="186" t="s">
        <v>778</v>
      </c>
      <c r="C79" s="186" t="s">
        <v>801</v>
      </c>
      <c r="D79" s="186" t="s">
        <v>802</v>
      </c>
      <c r="E79" s="188">
        <v>800000</v>
      </c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  <c r="BW79" s="186"/>
      <c r="BX79" s="186"/>
      <c r="BY79" s="186"/>
      <c r="BZ79" s="186"/>
      <c r="CA79" s="186"/>
      <c r="CB79" s="186"/>
      <c r="CC79" s="186"/>
      <c r="CD79" s="186"/>
      <c r="CE79" s="186"/>
      <c r="CF79" s="186"/>
      <c r="CG79" s="186"/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86"/>
      <c r="CT79" s="186"/>
      <c r="CU79" s="186"/>
      <c r="CV79" s="186"/>
      <c r="CW79" s="186"/>
      <c r="CX79" s="186"/>
      <c r="CY79" s="186"/>
      <c r="CZ79" s="186"/>
      <c r="DA79" s="186"/>
      <c r="DB79" s="186"/>
      <c r="DC79" s="186"/>
      <c r="DD79" s="186"/>
      <c r="DE79" s="186"/>
      <c r="DF79" s="186"/>
      <c r="DG79" s="186"/>
      <c r="DH79" s="186"/>
      <c r="DI79" s="186"/>
      <c r="DJ79" s="186"/>
      <c r="DK79" s="186"/>
      <c r="DL79" s="186"/>
      <c r="DM79" s="186"/>
      <c r="DN79" s="186"/>
      <c r="DO79" s="186"/>
      <c r="DP79" s="186"/>
      <c r="DQ79" s="186"/>
      <c r="DR79" s="186"/>
      <c r="DS79" s="186"/>
      <c r="DT79" s="186"/>
      <c r="DU79" s="186"/>
      <c r="DV79" s="186"/>
      <c r="DW79" s="186"/>
      <c r="DX79" s="186"/>
      <c r="DY79" s="186"/>
      <c r="DZ79" s="186"/>
      <c r="EA79" s="186"/>
      <c r="EB79" s="186"/>
      <c r="EC79" s="186"/>
      <c r="ED79" s="186"/>
      <c r="EE79" s="186"/>
      <c r="EF79" s="186"/>
      <c r="EG79" s="186"/>
      <c r="EH79" s="186"/>
      <c r="EI79" s="186"/>
      <c r="EJ79" s="186"/>
      <c r="EK79" s="186"/>
      <c r="EN79" s="186"/>
      <c r="EO79" s="186"/>
      <c r="EP79" s="186"/>
      <c r="EQ79" s="186"/>
      <c r="ER79" s="186"/>
      <c r="ES79" s="186"/>
      <c r="ET79" s="186"/>
      <c r="EU79" s="186"/>
      <c r="EV79" s="186"/>
      <c r="EW79" s="186"/>
      <c r="EX79" s="186"/>
      <c r="EY79" s="186"/>
      <c r="EZ79" s="186"/>
      <c r="FA79" s="186"/>
      <c r="FB79" s="186"/>
      <c r="FC79" s="186"/>
      <c r="FD79" s="186"/>
      <c r="FE79" s="186"/>
      <c r="FF79" s="186"/>
      <c r="FG79" s="186"/>
      <c r="FH79" s="186"/>
      <c r="FI79" s="186"/>
      <c r="FJ79" s="186"/>
      <c r="FK79" s="186"/>
      <c r="FL79" s="186"/>
      <c r="FM79" s="186"/>
      <c r="FN79" s="186"/>
      <c r="FO79" s="186"/>
      <c r="FP79" s="186"/>
      <c r="FQ79" s="186"/>
      <c r="FR79" s="186"/>
      <c r="FS79" s="186"/>
      <c r="FT79" s="186"/>
      <c r="FU79" s="186"/>
      <c r="FV79" s="186"/>
      <c r="FW79" s="186"/>
      <c r="FX79" s="186"/>
      <c r="FY79" s="186"/>
      <c r="FZ79" s="186"/>
      <c r="GA79" s="186"/>
      <c r="GB79" s="186"/>
      <c r="GC79" s="186"/>
      <c r="GD79" s="186"/>
      <c r="GE79" s="186"/>
      <c r="GF79" s="186"/>
      <c r="GG79" s="186"/>
      <c r="GH79" s="186"/>
      <c r="GI79" s="186"/>
      <c r="GJ79" s="186"/>
      <c r="GK79" s="186"/>
      <c r="GL79" s="186"/>
      <c r="GM79" s="186"/>
      <c r="GN79" s="186"/>
      <c r="GO79" s="186"/>
      <c r="GP79" s="186"/>
      <c r="GQ79" s="186"/>
      <c r="GR79" s="186"/>
      <c r="GS79" s="186"/>
      <c r="GT79" s="186"/>
      <c r="GU79" s="186"/>
      <c r="GV79" s="186"/>
      <c r="GW79" s="186"/>
      <c r="GX79" s="186"/>
      <c r="GY79" s="186"/>
      <c r="GZ79" s="186"/>
      <c r="HA79" s="186"/>
      <c r="HB79" s="186"/>
      <c r="HC79" s="186"/>
      <c r="HD79" s="186"/>
      <c r="HE79" s="186"/>
      <c r="HF79" s="186"/>
      <c r="HG79" s="186"/>
      <c r="HH79" s="186"/>
      <c r="HI79" s="186"/>
      <c r="HJ79" s="186"/>
      <c r="HK79" s="186"/>
      <c r="HL79" s="186"/>
      <c r="HM79" s="186"/>
      <c r="HN79" s="186"/>
      <c r="HO79" s="186"/>
      <c r="HP79" s="186"/>
      <c r="HQ79" s="186"/>
      <c r="HR79" s="186"/>
      <c r="HS79" s="186"/>
      <c r="HT79" s="186"/>
      <c r="HU79" s="186"/>
      <c r="HV79" s="186"/>
      <c r="HW79" s="186"/>
      <c r="HX79" s="186"/>
      <c r="HY79" s="186"/>
      <c r="HZ79" s="186"/>
      <c r="IA79" s="186"/>
      <c r="IB79" s="186"/>
      <c r="IC79" s="186"/>
      <c r="ID79" s="186"/>
      <c r="IE79" s="186"/>
      <c r="IF79" s="186"/>
      <c r="IG79" s="186"/>
      <c r="IH79" s="186"/>
      <c r="II79" s="186"/>
      <c r="IJ79" s="186"/>
      <c r="IK79" s="186"/>
      <c r="IL79" s="186"/>
      <c r="IM79" s="186"/>
      <c r="IN79" s="186"/>
      <c r="IO79" s="186"/>
      <c r="IP79" s="186"/>
      <c r="IQ79" s="186"/>
      <c r="IR79" s="186"/>
      <c r="IS79" s="186"/>
      <c r="IT79" s="186"/>
      <c r="IU79" s="186"/>
      <c r="IV79" s="186"/>
    </row>
    <row r="80" spans="1:256" ht="15.75" customHeight="1" x14ac:dyDescent="0.25">
      <c r="A80" s="262">
        <v>40</v>
      </c>
      <c r="B80" s="186" t="s">
        <v>110</v>
      </c>
      <c r="C80" s="186" t="s">
        <v>801</v>
      </c>
      <c r="D80" s="186" t="s">
        <v>806</v>
      </c>
      <c r="E80" s="188">
        <v>480000</v>
      </c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6"/>
      <c r="DE80" s="186"/>
      <c r="DF80" s="186"/>
      <c r="DG80" s="186"/>
      <c r="DH80" s="186"/>
      <c r="DI80" s="186"/>
      <c r="DJ80" s="186"/>
      <c r="DK80" s="186"/>
      <c r="DL80" s="186"/>
      <c r="DM80" s="186"/>
      <c r="DN80" s="186"/>
      <c r="DO80" s="186"/>
      <c r="DP80" s="186"/>
      <c r="DQ80" s="186"/>
      <c r="DR80" s="186"/>
      <c r="DS80" s="186"/>
      <c r="DT80" s="186"/>
      <c r="DU80" s="186"/>
      <c r="DV80" s="186"/>
      <c r="DW80" s="186"/>
      <c r="DX80" s="186"/>
      <c r="DY80" s="186"/>
      <c r="DZ80" s="186"/>
      <c r="EA80" s="186"/>
      <c r="EB80" s="186"/>
      <c r="EC80" s="186"/>
      <c r="ED80" s="186"/>
      <c r="EE80" s="186"/>
      <c r="EF80" s="186"/>
      <c r="EG80" s="186"/>
      <c r="EH80" s="186"/>
      <c r="EI80" s="186"/>
      <c r="EJ80" s="186"/>
      <c r="EK80" s="186"/>
      <c r="EN80" s="186"/>
      <c r="EO80" s="186"/>
      <c r="EP80" s="186"/>
      <c r="EQ80" s="186"/>
      <c r="ER80" s="186"/>
      <c r="ES80" s="186"/>
      <c r="ET80" s="186"/>
      <c r="EU80" s="186"/>
      <c r="EV80" s="186"/>
      <c r="EW80" s="186"/>
      <c r="EX80" s="186"/>
      <c r="EY80" s="186"/>
      <c r="EZ80" s="186"/>
      <c r="FA80" s="186"/>
      <c r="FB80" s="186"/>
      <c r="FC80" s="186"/>
      <c r="FD80" s="186"/>
      <c r="FE80" s="186"/>
      <c r="FF80" s="186"/>
      <c r="FG80" s="186"/>
      <c r="FH80" s="186"/>
      <c r="FI80" s="186"/>
      <c r="FJ80" s="186"/>
      <c r="FK80" s="186"/>
      <c r="FL80" s="186"/>
      <c r="FM80" s="186"/>
      <c r="FN80" s="186"/>
      <c r="FO80" s="186"/>
      <c r="FP80" s="186"/>
      <c r="FQ80" s="186"/>
      <c r="FR80" s="186"/>
      <c r="FS80" s="186"/>
      <c r="FT80" s="186"/>
      <c r="FU80" s="186"/>
      <c r="FV80" s="186"/>
      <c r="FW80" s="186"/>
      <c r="FX80" s="186"/>
      <c r="FY80" s="186"/>
      <c r="FZ80" s="186"/>
      <c r="GA80" s="186"/>
      <c r="GB80" s="186"/>
      <c r="GC80" s="186"/>
      <c r="GD80" s="186"/>
      <c r="GE80" s="186"/>
      <c r="GF80" s="186"/>
      <c r="GG80" s="186"/>
      <c r="GH80" s="186"/>
      <c r="GI80" s="186"/>
      <c r="GJ80" s="186"/>
      <c r="GK80" s="186"/>
      <c r="GL80" s="186"/>
      <c r="GM80" s="186"/>
      <c r="GN80" s="186"/>
      <c r="GO80" s="186"/>
      <c r="GP80" s="186"/>
      <c r="GQ80" s="186"/>
      <c r="GR80" s="186"/>
      <c r="GS80" s="186"/>
      <c r="GT80" s="186"/>
      <c r="GU80" s="186"/>
      <c r="GV80" s="186"/>
      <c r="GW80" s="186"/>
      <c r="GX80" s="186"/>
      <c r="GY80" s="186"/>
      <c r="GZ80" s="186"/>
      <c r="HA80" s="186"/>
      <c r="HB80" s="186"/>
      <c r="HC80" s="186"/>
      <c r="HD80" s="186"/>
      <c r="HE80" s="186"/>
      <c r="HF80" s="186"/>
      <c r="HG80" s="186"/>
      <c r="HH80" s="186"/>
      <c r="HI80" s="186"/>
      <c r="HJ80" s="186"/>
      <c r="HK80" s="186"/>
      <c r="HL80" s="186"/>
      <c r="HM80" s="186"/>
      <c r="HN80" s="186"/>
      <c r="HO80" s="186"/>
      <c r="HP80" s="186"/>
      <c r="HQ80" s="186"/>
      <c r="HR80" s="186"/>
      <c r="HS80" s="186"/>
      <c r="HT80" s="186"/>
      <c r="HU80" s="186"/>
      <c r="HV80" s="186"/>
      <c r="HW80" s="186"/>
      <c r="HX80" s="186"/>
      <c r="HY80" s="186"/>
      <c r="HZ80" s="186"/>
      <c r="IA80" s="186"/>
      <c r="IB80" s="186"/>
      <c r="IC80" s="186"/>
      <c r="ID80" s="186"/>
      <c r="IE80" s="186"/>
      <c r="IF80" s="186"/>
      <c r="IG80" s="186"/>
      <c r="IH80" s="186"/>
      <c r="II80" s="186"/>
      <c r="IJ80" s="186"/>
      <c r="IK80" s="186"/>
      <c r="IL80" s="186"/>
      <c r="IM80" s="186"/>
      <c r="IN80" s="186"/>
      <c r="IO80" s="186"/>
      <c r="IP80" s="186"/>
      <c r="IQ80" s="186"/>
      <c r="IR80" s="186"/>
      <c r="IS80" s="186"/>
      <c r="IT80" s="186"/>
      <c r="IU80" s="186"/>
      <c r="IV80" s="186"/>
    </row>
    <row r="81" spans="1:256" ht="15.75" customHeight="1" x14ac:dyDescent="0.25">
      <c r="A81" s="262">
        <v>41</v>
      </c>
      <c r="B81" s="186" t="s">
        <v>783</v>
      </c>
      <c r="C81" s="186" t="s">
        <v>801</v>
      </c>
      <c r="D81" s="186" t="s">
        <v>809</v>
      </c>
      <c r="E81" s="188">
        <v>800000</v>
      </c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  <c r="BW81" s="186"/>
      <c r="BX81" s="186"/>
      <c r="BY81" s="186"/>
      <c r="BZ81" s="186"/>
      <c r="CA81" s="186"/>
      <c r="CB81" s="186"/>
      <c r="CC81" s="186"/>
      <c r="CD81" s="186"/>
      <c r="CE81" s="186"/>
      <c r="CF81" s="186"/>
      <c r="CG81" s="186"/>
      <c r="CH81" s="186"/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86"/>
      <c r="CT81" s="186"/>
      <c r="CU81" s="186"/>
      <c r="CV81" s="186"/>
      <c r="CW81" s="186"/>
      <c r="CX81" s="186"/>
      <c r="CY81" s="186"/>
      <c r="CZ81" s="186"/>
      <c r="DA81" s="186"/>
      <c r="DB81" s="186"/>
      <c r="DC81" s="186"/>
      <c r="DD81" s="186"/>
      <c r="DE81" s="186"/>
      <c r="DF81" s="186"/>
      <c r="DG81" s="186"/>
      <c r="DH81" s="186"/>
      <c r="DI81" s="186"/>
      <c r="DJ81" s="186"/>
      <c r="DK81" s="186"/>
      <c r="DL81" s="186"/>
      <c r="DM81" s="186"/>
      <c r="DN81" s="186"/>
      <c r="DO81" s="186"/>
      <c r="DP81" s="186"/>
      <c r="DQ81" s="186"/>
      <c r="DR81" s="186"/>
      <c r="DS81" s="186"/>
      <c r="DT81" s="186"/>
      <c r="DU81" s="186"/>
      <c r="DV81" s="186"/>
      <c r="DW81" s="186"/>
      <c r="DX81" s="186"/>
      <c r="DY81" s="186"/>
      <c r="DZ81" s="186"/>
      <c r="EA81" s="186"/>
      <c r="EB81" s="186"/>
      <c r="EC81" s="186"/>
      <c r="ED81" s="186"/>
      <c r="EE81" s="186"/>
      <c r="EF81" s="186"/>
      <c r="EG81" s="186"/>
      <c r="EH81" s="186"/>
      <c r="EI81" s="186"/>
      <c r="EJ81" s="186"/>
      <c r="EK81" s="186"/>
      <c r="EN81" s="186"/>
      <c r="EO81" s="186"/>
      <c r="EP81" s="186"/>
      <c r="EQ81" s="186"/>
      <c r="ER81" s="186"/>
      <c r="ES81" s="186"/>
      <c r="ET81" s="186"/>
      <c r="EU81" s="186"/>
      <c r="EV81" s="186"/>
      <c r="EW81" s="186"/>
      <c r="EX81" s="186"/>
      <c r="EY81" s="186"/>
      <c r="EZ81" s="186"/>
      <c r="FA81" s="186"/>
      <c r="FB81" s="186"/>
      <c r="FC81" s="186"/>
      <c r="FD81" s="186"/>
      <c r="FE81" s="186"/>
      <c r="FF81" s="186"/>
      <c r="FG81" s="186"/>
      <c r="FH81" s="186"/>
      <c r="FI81" s="186"/>
      <c r="FJ81" s="186"/>
      <c r="FK81" s="186"/>
      <c r="FL81" s="186"/>
      <c r="FM81" s="186"/>
      <c r="FN81" s="186"/>
      <c r="FO81" s="186"/>
      <c r="FP81" s="186"/>
      <c r="FQ81" s="186"/>
      <c r="FR81" s="186"/>
      <c r="FS81" s="186"/>
      <c r="FT81" s="186"/>
      <c r="FU81" s="186"/>
      <c r="FV81" s="186"/>
      <c r="FW81" s="186"/>
      <c r="FX81" s="186"/>
      <c r="FY81" s="186"/>
      <c r="FZ81" s="186"/>
      <c r="GA81" s="186"/>
      <c r="GB81" s="186"/>
      <c r="GC81" s="186"/>
      <c r="GD81" s="186"/>
      <c r="GE81" s="186"/>
      <c r="GF81" s="186"/>
      <c r="GG81" s="186"/>
      <c r="GH81" s="186"/>
      <c r="GI81" s="186"/>
      <c r="GJ81" s="186"/>
      <c r="GK81" s="186"/>
      <c r="GL81" s="186"/>
      <c r="GM81" s="186"/>
      <c r="GN81" s="186"/>
      <c r="GO81" s="186"/>
      <c r="GP81" s="186"/>
      <c r="GQ81" s="186"/>
      <c r="GR81" s="186"/>
      <c r="GS81" s="186"/>
      <c r="GT81" s="186"/>
      <c r="GU81" s="186"/>
      <c r="GV81" s="186"/>
      <c r="GW81" s="186"/>
      <c r="GX81" s="186"/>
      <c r="GY81" s="186"/>
      <c r="GZ81" s="186"/>
      <c r="HA81" s="186"/>
      <c r="HB81" s="186"/>
      <c r="HC81" s="186"/>
      <c r="HD81" s="186"/>
      <c r="HE81" s="186"/>
      <c r="HF81" s="186"/>
      <c r="HG81" s="186"/>
      <c r="HH81" s="186"/>
      <c r="HI81" s="186"/>
      <c r="HJ81" s="186"/>
      <c r="HK81" s="186"/>
      <c r="HL81" s="186"/>
      <c r="HM81" s="186"/>
      <c r="HN81" s="186"/>
      <c r="HO81" s="186"/>
      <c r="HP81" s="186"/>
      <c r="HQ81" s="186"/>
      <c r="HR81" s="186"/>
      <c r="HS81" s="186"/>
      <c r="HT81" s="186"/>
      <c r="HU81" s="186"/>
      <c r="HV81" s="186"/>
      <c r="HW81" s="186"/>
      <c r="HX81" s="186"/>
      <c r="HY81" s="186"/>
      <c r="HZ81" s="186"/>
      <c r="IA81" s="186"/>
      <c r="IB81" s="186"/>
      <c r="IC81" s="186"/>
      <c r="ID81" s="186"/>
      <c r="IE81" s="186"/>
      <c r="IF81" s="186"/>
      <c r="IG81" s="186"/>
      <c r="IH81" s="186"/>
      <c r="II81" s="186"/>
      <c r="IJ81" s="186"/>
      <c r="IK81" s="186"/>
      <c r="IL81" s="186"/>
      <c r="IM81" s="186"/>
      <c r="IN81" s="186"/>
      <c r="IO81" s="186"/>
      <c r="IP81" s="186"/>
      <c r="IQ81" s="186"/>
      <c r="IR81" s="186"/>
      <c r="IS81" s="186"/>
      <c r="IT81" s="186"/>
      <c r="IU81" s="186"/>
      <c r="IV81" s="186"/>
    </row>
    <row r="82" spans="1:256" ht="15.75" customHeight="1" x14ac:dyDescent="0.25">
      <c r="A82" s="262">
        <v>42</v>
      </c>
      <c r="B82" s="186" t="s">
        <v>747</v>
      </c>
      <c r="C82" s="186" t="s">
        <v>801</v>
      </c>
      <c r="D82" s="186" t="s">
        <v>810</v>
      </c>
      <c r="E82" s="188">
        <v>320000</v>
      </c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  <c r="BW82" s="186"/>
      <c r="BX82" s="186"/>
      <c r="BY82" s="186"/>
      <c r="BZ82" s="186"/>
      <c r="CA82" s="186"/>
      <c r="CB82" s="186"/>
      <c r="CC82" s="186"/>
      <c r="CD82" s="186"/>
      <c r="CE82" s="186"/>
      <c r="CF82" s="186"/>
      <c r="CG82" s="186"/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86"/>
      <c r="CT82" s="186"/>
      <c r="CU82" s="186"/>
      <c r="CV82" s="186"/>
      <c r="CW82" s="186"/>
      <c r="CX82" s="186"/>
      <c r="CY82" s="186"/>
      <c r="CZ82" s="186"/>
      <c r="DA82" s="186"/>
      <c r="DB82" s="186"/>
      <c r="DC82" s="186"/>
      <c r="DD82" s="186"/>
      <c r="DE82" s="186"/>
      <c r="DF82" s="186"/>
      <c r="DG82" s="186"/>
      <c r="DH82" s="186"/>
      <c r="DI82" s="186"/>
      <c r="DJ82" s="186"/>
      <c r="DK82" s="186"/>
      <c r="DL82" s="186"/>
      <c r="DM82" s="186"/>
      <c r="DN82" s="186"/>
      <c r="DO82" s="186"/>
      <c r="DP82" s="186"/>
      <c r="DQ82" s="186"/>
      <c r="DR82" s="186"/>
      <c r="DS82" s="186"/>
      <c r="DT82" s="186"/>
      <c r="DU82" s="186"/>
      <c r="DV82" s="186"/>
      <c r="DW82" s="186"/>
      <c r="DX82" s="186"/>
      <c r="DY82" s="186"/>
      <c r="DZ82" s="186"/>
      <c r="EA82" s="186"/>
      <c r="EB82" s="186"/>
      <c r="EC82" s="186"/>
      <c r="ED82" s="186"/>
      <c r="EE82" s="186"/>
      <c r="EF82" s="186"/>
      <c r="EG82" s="186"/>
      <c r="EH82" s="186"/>
      <c r="EI82" s="186"/>
      <c r="EJ82" s="186"/>
      <c r="EK82" s="186"/>
      <c r="EN82" s="186"/>
      <c r="EO82" s="186"/>
      <c r="EP82" s="186"/>
      <c r="EQ82" s="186"/>
      <c r="ER82" s="186"/>
      <c r="ES82" s="186"/>
      <c r="ET82" s="186"/>
      <c r="EU82" s="186"/>
      <c r="EV82" s="186"/>
      <c r="EW82" s="186"/>
      <c r="EX82" s="186"/>
      <c r="EY82" s="186"/>
      <c r="EZ82" s="186"/>
      <c r="FA82" s="186"/>
      <c r="FB82" s="186"/>
      <c r="FC82" s="186"/>
      <c r="FD82" s="186"/>
      <c r="FE82" s="186"/>
      <c r="FF82" s="186"/>
      <c r="FG82" s="186"/>
      <c r="FH82" s="186"/>
      <c r="FI82" s="186"/>
      <c r="FJ82" s="186"/>
      <c r="FK82" s="186"/>
      <c r="FL82" s="186"/>
      <c r="FM82" s="186"/>
      <c r="FN82" s="186"/>
      <c r="FO82" s="186"/>
      <c r="FP82" s="186"/>
      <c r="FQ82" s="186"/>
      <c r="FR82" s="186"/>
      <c r="FS82" s="186"/>
      <c r="FT82" s="186"/>
      <c r="FU82" s="186"/>
      <c r="FV82" s="186"/>
      <c r="FW82" s="186"/>
      <c r="FX82" s="186"/>
      <c r="FY82" s="186"/>
      <c r="FZ82" s="186"/>
      <c r="GA82" s="186"/>
      <c r="GB82" s="186"/>
      <c r="GC82" s="186"/>
      <c r="GD82" s="186"/>
      <c r="GE82" s="186"/>
      <c r="GF82" s="186"/>
      <c r="GG82" s="186"/>
      <c r="GH82" s="186"/>
      <c r="GI82" s="186"/>
      <c r="GJ82" s="186"/>
      <c r="GK82" s="186"/>
      <c r="GL82" s="186"/>
      <c r="GM82" s="186"/>
      <c r="GN82" s="186"/>
      <c r="GO82" s="186"/>
      <c r="GP82" s="186"/>
      <c r="GQ82" s="186"/>
      <c r="GR82" s="186"/>
      <c r="GS82" s="186"/>
      <c r="GT82" s="186"/>
      <c r="GU82" s="186"/>
      <c r="GV82" s="186"/>
      <c r="GW82" s="186"/>
      <c r="GX82" s="186"/>
      <c r="GY82" s="186"/>
      <c r="GZ82" s="186"/>
      <c r="HA82" s="186"/>
      <c r="HB82" s="186"/>
      <c r="HC82" s="186"/>
      <c r="HD82" s="186"/>
      <c r="HE82" s="186"/>
      <c r="HF82" s="186"/>
      <c r="HG82" s="186"/>
      <c r="HH82" s="186"/>
      <c r="HI82" s="186"/>
      <c r="HJ82" s="186"/>
      <c r="HK82" s="186"/>
      <c r="HL82" s="186"/>
      <c r="HM82" s="186"/>
      <c r="HN82" s="186"/>
      <c r="HO82" s="186"/>
      <c r="HP82" s="186"/>
      <c r="HQ82" s="186"/>
      <c r="HR82" s="186"/>
      <c r="HS82" s="186"/>
      <c r="HT82" s="186"/>
      <c r="HU82" s="186"/>
      <c r="HV82" s="186"/>
      <c r="HW82" s="186"/>
      <c r="HX82" s="186"/>
      <c r="HY82" s="186"/>
      <c r="HZ82" s="186"/>
      <c r="IA82" s="186"/>
      <c r="IB82" s="186"/>
      <c r="IC82" s="186"/>
      <c r="ID82" s="186"/>
      <c r="IE82" s="186"/>
      <c r="IF82" s="186"/>
      <c r="IG82" s="186"/>
      <c r="IH82" s="186"/>
      <c r="II82" s="186"/>
      <c r="IJ82" s="186"/>
      <c r="IK82" s="186"/>
      <c r="IL82" s="186"/>
      <c r="IM82" s="186"/>
      <c r="IN82" s="186"/>
      <c r="IO82" s="186"/>
      <c r="IP82" s="186"/>
      <c r="IQ82" s="186"/>
      <c r="IR82" s="186"/>
      <c r="IS82" s="186"/>
      <c r="IT82" s="186"/>
      <c r="IU82" s="186"/>
      <c r="IV82" s="186"/>
    </row>
    <row r="83" spans="1:256" ht="15.75" customHeight="1" x14ac:dyDescent="0.25">
      <c r="A83" s="262">
        <v>43</v>
      </c>
      <c r="B83" s="186" t="s">
        <v>837</v>
      </c>
      <c r="C83" s="186" t="s">
        <v>801</v>
      </c>
      <c r="D83" s="186" t="s">
        <v>811</v>
      </c>
      <c r="E83" s="188">
        <v>98000</v>
      </c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  <c r="BW83" s="186"/>
      <c r="BX83" s="186"/>
      <c r="BY83" s="186"/>
      <c r="BZ83" s="186"/>
      <c r="CA83" s="186"/>
      <c r="CB83" s="186"/>
      <c r="CC83" s="186"/>
      <c r="CD83" s="186"/>
      <c r="CE83" s="186"/>
      <c r="CF83" s="186"/>
      <c r="CG83" s="186"/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86"/>
      <c r="CT83" s="186"/>
      <c r="CU83" s="186"/>
      <c r="CV83" s="186"/>
      <c r="CW83" s="186"/>
      <c r="CX83" s="186"/>
      <c r="CY83" s="186"/>
      <c r="CZ83" s="186"/>
      <c r="DA83" s="186"/>
      <c r="DB83" s="186"/>
      <c r="DC83" s="186"/>
      <c r="DD83" s="186"/>
      <c r="DE83" s="186"/>
      <c r="DF83" s="186"/>
      <c r="DG83" s="186"/>
      <c r="DH83" s="186"/>
      <c r="DI83" s="186"/>
      <c r="DJ83" s="186"/>
      <c r="DK83" s="186"/>
      <c r="DL83" s="186"/>
      <c r="DM83" s="186"/>
      <c r="DN83" s="186"/>
      <c r="DO83" s="186"/>
      <c r="DP83" s="186"/>
      <c r="DQ83" s="186"/>
      <c r="DR83" s="186"/>
      <c r="DS83" s="186"/>
      <c r="DT83" s="186"/>
      <c r="DU83" s="186"/>
      <c r="DV83" s="186"/>
      <c r="DW83" s="186"/>
      <c r="DX83" s="186"/>
      <c r="DY83" s="186"/>
      <c r="DZ83" s="186"/>
      <c r="EA83" s="186"/>
      <c r="EB83" s="186"/>
      <c r="EC83" s="186"/>
      <c r="ED83" s="186"/>
      <c r="EE83" s="186"/>
      <c r="EF83" s="186"/>
      <c r="EG83" s="186"/>
      <c r="EH83" s="186"/>
      <c r="EI83" s="186"/>
      <c r="EJ83" s="186"/>
      <c r="EK83" s="186"/>
      <c r="EN83" s="186"/>
      <c r="EO83" s="186"/>
      <c r="EP83" s="186"/>
      <c r="EQ83" s="186"/>
      <c r="ER83" s="186"/>
      <c r="ES83" s="186"/>
      <c r="ET83" s="186"/>
      <c r="EU83" s="186"/>
      <c r="EV83" s="186"/>
      <c r="EW83" s="186"/>
      <c r="EX83" s="186"/>
      <c r="EY83" s="186"/>
      <c r="EZ83" s="186"/>
      <c r="FA83" s="186"/>
      <c r="FB83" s="186"/>
      <c r="FC83" s="186"/>
      <c r="FD83" s="186"/>
      <c r="FE83" s="186"/>
      <c r="FF83" s="186"/>
      <c r="FG83" s="186"/>
      <c r="FH83" s="186"/>
      <c r="FI83" s="186"/>
      <c r="FJ83" s="186"/>
      <c r="FK83" s="186"/>
      <c r="FL83" s="186"/>
      <c r="FM83" s="186"/>
      <c r="FN83" s="186"/>
      <c r="FO83" s="186"/>
      <c r="FP83" s="186"/>
      <c r="FQ83" s="186"/>
      <c r="FR83" s="186"/>
      <c r="FS83" s="186"/>
      <c r="FT83" s="186"/>
      <c r="FU83" s="186"/>
      <c r="FV83" s="186"/>
      <c r="FW83" s="186"/>
      <c r="FX83" s="186"/>
      <c r="FY83" s="186"/>
      <c r="FZ83" s="186"/>
      <c r="GA83" s="186"/>
      <c r="GB83" s="186"/>
      <c r="GC83" s="186"/>
      <c r="GD83" s="186"/>
      <c r="GE83" s="186"/>
      <c r="GF83" s="186"/>
      <c r="GG83" s="186"/>
      <c r="GH83" s="186"/>
      <c r="GI83" s="186"/>
      <c r="GJ83" s="186"/>
      <c r="GK83" s="186"/>
      <c r="GL83" s="186"/>
      <c r="GM83" s="186"/>
      <c r="GN83" s="186"/>
      <c r="GO83" s="186"/>
      <c r="GP83" s="186"/>
      <c r="GQ83" s="186"/>
      <c r="GR83" s="186"/>
      <c r="GS83" s="186"/>
      <c r="GT83" s="186"/>
      <c r="GU83" s="186"/>
      <c r="GV83" s="186"/>
      <c r="GW83" s="186"/>
      <c r="GX83" s="186"/>
      <c r="GY83" s="186"/>
      <c r="GZ83" s="186"/>
      <c r="HA83" s="186"/>
      <c r="HB83" s="186"/>
      <c r="HC83" s="186"/>
      <c r="HD83" s="186"/>
      <c r="HE83" s="186"/>
      <c r="HF83" s="186"/>
      <c r="HG83" s="186"/>
      <c r="HH83" s="186"/>
      <c r="HI83" s="186"/>
      <c r="HJ83" s="186"/>
      <c r="HK83" s="186"/>
      <c r="HL83" s="186"/>
      <c r="HM83" s="186"/>
      <c r="HN83" s="186"/>
      <c r="HO83" s="186"/>
      <c r="HP83" s="186"/>
      <c r="HQ83" s="186"/>
      <c r="HR83" s="186"/>
      <c r="HS83" s="186"/>
      <c r="HT83" s="186"/>
      <c r="HU83" s="186"/>
      <c r="HV83" s="186"/>
      <c r="HW83" s="186"/>
      <c r="HX83" s="186"/>
      <c r="HY83" s="186"/>
      <c r="HZ83" s="186"/>
      <c r="IA83" s="186"/>
      <c r="IB83" s="186"/>
      <c r="IC83" s="186"/>
      <c r="ID83" s="186"/>
      <c r="IE83" s="186"/>
      <c r="IF83" s="186"/>
      <c r="IG83" s="186"/>
      <c r="IH83" s="186"/>
      <c r="II83" s="186"/>
      <c r="IJ83" s="186"/>
      <c r="IK83" s="186"/>
      <c r="IL83" s="186"/>
      <c r="IM83" s="186"/>
      <c r="IN83" s="186"/>
      <c r="IO83" s="186"/>
      <c r="IP83" s="186"/>
      <c r="IQ83" s="186"/>
      <c r="IR83" s="186"/>
      <c r="IS83" s="186"/>
      <c r="IT83" s="186"/>
      <c r="IU83" s="186"/>
      <c r="IV83" s="186"/>
    </row>
    <row r="84" spans="1:256" ht="15.75" customHeight="1" x14ac:dyDescent="0.25">
      <c r="A84" s="262">
        <v>44</v>
      </c>
      <c r="B84" s="186" t="s">
        <v>875</v>
      </c>
      <c r="C84" s="186" t="s">
        <v>814</v>
      </c>
      <c r="D84" s="186" t="s">
        <v>816</v>
      </c>
      <c r="E84" s="188">
        <v>64600</v>
      </c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  <c r="BW84" s="186"/>
      <c r="BX84" s="186"/>
      <c r="BY84" s="186"/>
      <c r="BZ84" s="186"/>
      <c r="CA84" s="186"/>
      <c r="CB84" s="186"/>
      <c r="CC84" s="186"/>
      <c r="CD84" s="186"/>
      <c r="CE84" s="186"/>
      <c r="CF84" s="186"/>
      <c r="CG84" s="186"/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6"/>
      <c r="CZ84" s="186"/>
      <c r="DA84" s="186"/>
      <c r="DB84" s="186"/>
      <c r="DC84" s="186"/>
      <c r="DD84" s="186"/>
      <c r="DE84" s="186"/>
      <c r="DF84" s="186"/>
      <c r="DG84" s="186"/>
      <c r="DH84" s="186"/>
      <c r="DI84" s="186"/>
      <c r="DJ84" s="186"/>
      <c r="DK84" s="186"/>
      <c r="DL84" s="186"/>
      <c r="DM84" s="186"/>
      <c r="DN84" s="186"/>
      <c r="DO84" s="186"/>
      <c r="DP84" s="186"/>
      <c r="DQ84" s="186"/>
      <c r="DR84" s="186"/>
      <c r="DS84" s="186"/>
      <c r="DT84" s="186"/>
      <c r="DU84" s="186"/>
      <c r="DV84" s="186"/>
      <c r="DW84" s="186"/>
      <c r="DX84" s="186"/>
      <c r="DY84" s="186"/>
      <c r="DZ84" s="186"/>
      <c r="EA84" s="186"/>
      <c r="EB84" s="186"/>
      <c r="EC84" s="186"/>
      <c r="ED84" s="186"/>
      <c r="EE84" s="186"/>
      <c r="EF84" s="186"/>
      <c r="EG84" s="186"/>
      <c r="EH84" s="186"/>
      <c r="EI84" s="186"/>
      <c r="EJ84" s="186"/>
      <c r="EK84" s="186"/>
      <c r="EN84" s="186"/>
      <c r="EO84" s="186"/>
      <c r="EP84" s="186"/>
      <c r="EQ84" s="186"/>
      <c r="ER84" s="186"/>
      <c r="ES84" s="186"/>
      <c r="ET84" s="186"/>
      <c r="EU84" s="186"/>
      <c r="EV84" s="186"/>
      <c r="EW84" s="186"/>
      <c r="EX84" s="186"/>
      <c r="EY84" s="186"/>
      <c r="EZ84" s="186"/>
      <c r="FA84" s="186"/>
      <c r="FB84" s="186"/>
      <c r="FC84" s="186"/>
      <c r="FD84" s="186"/>
      <c r="FE84" s="186"/>
      <c r="FF84" s="186"/>
      <c r="FG84" s="186"/>
      <c r="FH84" s="186"/>
      <c r="FI84" s="186"/>
      <c r="FJ84" s="186"/>
      <c r="FK84" s="186"/>
      <c r="FL84" s="186"/>
      <c r="FM84" s="186"/>
      <c r="FN84" s="186"/>
      <c r="FO84" s="186"/>
      <c r="FP84" s="186"/>
      <c r="FQ84" s="186"/>
      <c r="FR84" s="186"/>
      <c r="FS84" s="186"/>
      <c r="FT84" s="186"/>
      <c r="FU84" s="186"/>
      <c r="FV84" s="186"/>
      <c r="FW84" s="186"/>
      <c r="FX84" s="186"/>
      <c r="FY84" s="186"/>
      <c r="FZ84" s="186"/>
      <c r="GA84" s="186"/>
      <c r="GB84" s="186"/>
      <c r="GC84" s="186"/>
      <c r="GD84" s="186"/>
      <c r="GE84" s="186"/>
      <c r="GF84" s="186"/>
      <c r="GG84" s="186"/>
      <c r="GH84" s="186"/>
      <c r="GI84" s="186"/>
      <c r="GJ84" s="186"/>
      <c r="GK84" s="186"/>
      <c r="GL84" s="186"/>
      <c r="GM84" s="186"/>
      <c r="GN84" s="186"/>
      <c r="GO84" s="186"/>
      <c r="GP84" s="186"/>
      <c r="GQ84" s="186"/>
      <c r="GR84" s="186"/>
      <c r="GS84" s="186"/>
      <c r="GT84" s="186"/>
      <c r="GU84" s="186"/>
      <c r="GV84" s="186"/>
      <c r="GW84" s="186"/>
      <c r="GX84" s="186"/>
      <c r="GY84" s="186"/>
      <c r="GZ84" s="186"/>
      <c r="HA84" s="186"/>
      <c r="HB84" s="186"/>
      <c r="HC84" s="186"/>
      <c r="HD84" s="186"/>
      <c r="HE84" s="186"/>
      <c r="HF84" s="186"/>
      <c r="HG84" s="186"/>
      <c r="HH84" s="186"/>
      <c r="HI84" s="186"/>
      <c r="HJ84" s="186"/>
      <c r="HK84" s="186"/>
      <c r="HL84" s="186"/>
      <c r="HM84" s="186"/>
      <c r="HN84" s="186"/>
      <c r="HO84" s="186"/>
      <c r="HP84" s="186"/>
      <c r="HQ84" s="186"/>
      <c r="HR84" s="186"/>
      <c r="HS84" s="186"/>
      <c r="HT84" s="186"/>
      <c r="HU84" s="186"/>
      <c r="HV84" s="186"/>
      <c r="HW84" s="186"/>
      <c r="HX84" s="186"/>
      <c r="HY84" s="186"/>
      <c r="HZ84" s="186"/>
      <c r="IA84" s="186"/>
      <c r="IB84" s="186"/>
      <c r="IC84" s="186"/>
      <c r="ID84" s="186"/>
      <c r="IE84" s="186"/>
      <c r="IF84" s="186"/>
      <c r="IG84" s="186"/>
      <c r="IH84" s="186"/>
      <c r="II84" s="186"/>
      <c r="IJ84" s="186"/>
      <c r="IK84" s="186"/>
      <c r="IL84" s="186"/>
      <c r="IM84" s="186"/>
      <c r="IN84" s="186"/>
      <c r="IO84" s="186"/>
      <c r="IP84" s="186"/>
      <c r="IQ84" s="186"/>
      <c r="IR84" s="186"/>
      <c r="IS84" s="186"/>
      <c r="IT84" s="186"/>
      <c r="IU84" s="186"/>
      <c r="IV84" s="186"/>
    </row>
    <row r="85" spans="1:256" ht="15.75" customHeight="1" x14ac:dyDescent="0.25">
      <c r="A85" s="262">
        <v>45</v>
      </c>
      <c r="B85" s="186" t="s">
        <v>110</v>
      </c>
      <c r="C85" s="186" t="s">
        <v>814</v>
      </c>
      <c r="D85" s="186" t="s">
        <v>822</v>
      </c>
      <c r="E85" s="188">
        <v>201200</v>
      </c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  <c r="BW85" s="186"/>
      <c r="BX85" s="186"/>
      <c r="BY85" s="186"/>
      <c r="BZ85" s="186"/>
      <c r="CA85" s="186"/>
      <c r="CB85" s="186"/>
      <c r="CC85" s="186"/>
      <c r="CD85" s="186"/>
      <c r="CE85" s="186"/>
      <c r="CF85" s="186"/>
      <c r="CG85" s="186"/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86"/>
      <c r="CT85" s="186"/>
      <c r="CU85" s="186"/>
      <c r="CV85" s="186"/>
      <c r="CW85" s="186"/>
      <c r="CX85" s="186"/>
      <c r="CY85" s="186"/>
      <c r="CZ85" s="186"/>
      <c r="DA85" s="186"/>
      <c r="DB85" s="186"/>
      <c r="DC85" s="186"/>
      <c r="DD85" s="186"/>
      <c r="DE85" s="186"/>
      <c r="DF85" s="186"/>
      <c r="DG85" s="186"/>
      <c r="DH85" s="186"/>
      <c r="DI85" s="186"/>
      <c r="DJ85" s="186"/>
      <c r="DK85" s="186"/>
      <c r="DL85" s="186"/>
      <c r="DM85" s="186"/>
      <c r="DN85" s="186"/>
      <c r="DO85" s="186"/>
      <c r="DP85" s="186"/>
      <c r="DQ85" s="186"/>
      <c r="DR85" s="186"/>
      <c r="DS85" s="186"/>
      <c r="DT85" s="186"/>
      <c r="DU85" s="186"/>
      <c r="DV85" s="186"/>
      <c r="DW85" s="186"/>
      <c r="DX85" s="186"/>
      <c r="DY85" s="186"/>
      <c r="DZ85" s="186"/>
      <c r="EA85" s="186"/>
      <c r="EB85" s="186"/>
      <c r="EC85" s="186"/>
      <c r="ED85" s="186"/>
      <c r="EE85" s="186"/>
      <c r="EF85" s="186"/>
      <c r="EG85" s="186"/>
      <c r="EH85" s="186"/>
      <c r="EI85" s="186"/>
      <c r="EJ85" s="186"/>
      <c r="EK85" s="186"/>
      <c r="EN85" s="186"/>
      <c r="EO85" s="186"/>
      <c r="EP85" s="186"/>
      <c r="EQ85" s="186"/>
      <c r="ER85" s="186"/>
      <c r="ES85" s="186"/>
      <c r="ET85" s="186"/>
      <c r="EU85" s="186"/>
      <c r="EV85" s="186"/>
      <c r="EW85" s="186"/>
      <c r="EX85" s="186"/>
      <c r="EY85" s="186"/>
      <c r="EZ85" s="186"/>
      <c r="FA85" s="186"/>
      <c r="FB85" s="186"/>
      <c r="FC85" s="186"/>
      <c r="FD85" s="186"/>
      <c r="FE85" s="186"/>
      <c r="FF85" s="186"/>
      <c r="FG85" s="186"/>
      <c r="FH85" s="186"/>
      <c r="FI85" s="186"/>
      <c r="FJ85" s="186"/>
      <c r="FK85" s="186"/>
      <c r="FL85" s="186"/>
      <c r="FM85" s="186"/>
      <c r="FN85" s="186"/>
      <c r="FO85" s="186"/>
      <c r="FP85" s="186"/>
      <c r="FQ85" s="186"/>
      <c r="FR85" s="186"/>
      <c r="FS85" s="186"/>
      <c r="FT85" s="186"/>
      <c r="FU85" s="186"/>
      <c r="FV85" s="186"/>
      <c r="FW85" s="186"/>
      <c r="FX85" s="186"/>
      <c r="FY85" s="186"/>
      <c r="FZ85" s="186"/>
      <c r="GA85" s="186"/>
      <c r="GB85" s="186"/>
      <c r="GC85" s="186"/>
      <c r="GD85" s="186"/>
      <c r="GE85" s="186"/>
      <c r="GF85" s="186"/>
      <c r="GG85" s="186"/>
      <c r="GH85" s="186"/>
      <c r="GI85" s="186"/>
      <c r="GJ85" s="186"/>
      <c r="GK85" s="186"/>
      <c r="GL85" s="186"/>
      <c r="GM85" s="186">
        <v>50</v>
      </c>
      <c r="GN85" s="186"/>
      <c r="GO85" s="186"/>
      <c r="GP85" s="186"/>
      <c r="GQ85" s="186"/>
      <c r="GR85" s="186"/>
      <c r="GS85" s="186"/>
      <c r="GT85" s="186"/>
      <c r="GU85" s="186"/>
      <c r="GV85" s="186"/>
      <c r="GW85" s="186"/>
      <c r="GX85" s="186"/>
      <c r="GY85" s="186"/>
      <c r="GZ85" s="186"/>
      <c r="HA85" s="186"/>
      <c r="HB85" s="186"/>
      <c r="HC85" s="186"/>
      <c r="HD85" s="186"/>
      <c r="HE85" s="186"/>
      <c r="HF85" s="186"/>
      <c r="HG85" s="186"/>
      <c r="HH85" s="186"/>
      <c r="HI85" s="186"/>
      <c r="HJ85" s="186"/>
      <c r="HK85" s="186"/>
      <c r="HL85" s="186"/>
      <c r="HM85" s="186"/>
      <c r="HN85" s="186"/>
      <c r="HO85" s="186"/>
      <c r="HP85" s="186"/>
      <c r="HQ85" s="186"/>
      <c r="HR85" s="186"/>
      <c r="HS85" s="186"/>
      <c r="HT85" s="186"/>
      <c r="HU85" s="186"/>
      <c r="HV85" s="186"/>
      <c r="HW85" s="186"/>
      <c r="HX85" s="186"/>
      <c r="HY85" s="186"/>
      <c r="HZ85" s="186"/>
      <c r="IA85" s="186">
        <v>155</v>
      </c>
      <c r="IB85" s="186"/>
      <c r="IC85" s="186"/>
      <c r="ID85" s="186"/>
      <c r="IE85" s="186"/>
      <c r="IF85" s="186"/>
      <c r="IG85" s="186"/>
      <c r="IH85" s="186"/>
      <c r="II85" s="186"/>
      <c r="IJ85" s="186"/>
      <c r="IK85" s="186"/>
      <c r="IL85" s="186"/>
      <c r="IM85" s="186"/>
      <c r="IN85" s="186"/>
      <c r="IO85" s="186"/>
      <c r="IP85" s="186"/>
      <c r="IQ85" s="186"/>
      <c r="IR85" s="186"/>
      <c r="IS85" s="186"/>
      <c r="IT85" s="186"/>
      <c r="IU85" s="186"/>
      <c r="IV85" s="186"/>
    </row>
    <row r="86" spans="1:256" ht="15.75" customHeight="1" x14ac:dyDescent="0.25">
      <c r="A86" s="262">
        <v>46</v>
      </c>
      <c r="B86" s="186" t="s">
        <v>805</v>
      </c>
      <c r="C86" s="186" t="s">
        <v>814</v>
      </c>
      <c r="D86" s="186" t="s">
        <v>829</v>
      </c>
      <c r="E86" s="188">
        <v>800000</v>
      </c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  <c r="BW86" s="186"/>
      <c r="BX86" s="186"/>
      <c r="BY86" s="186"/>
      <c r="BZ86" s="186"/>
      <c r="CA86" s="186"/>
      <c r="CB86" s="186"/>
      <c r="CC86" s="186"/>
      <c r="CD86" s="186"/>
      <c r="CE86" s="186"/>
      <c r="CF86" s="186"/>
      <c r="CG86" s="186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86"/>
      <c r="CT86" s="186"/>
      <c r="CU86" s="186"/>
      <c r="CV86" s="186"/>
      <c r="CW86" s="186"/>
      <c r="CX86" s="186"/>
      <c r="CY86" s="186"/>
      <c r="CZ86" s="186"/>
      <c r="DA86" s="186"/>
      <c r="DB86" s="186"/>
      <c r="DC86" s="186"/>
      <c r="DD86" s="186"/>
      <c r="DE86" s="186"/>
      <c r="DF86" s="186"/>
      <c r="DG86" s="186"/>
      <c r="DH86" s="186"/>
      <c r="DI86" s="186"/>
      <c r="DJ86" s="186"/>
      <c r="DK86" s="186"/>
      <c r="DL86" s="186"/>
      <c r="DM86" s="186"/>
      <c r="DN86" s="186"/>
      <c r="DO86" s="186"/>
      <c r="DP86" s="186"/>
      <c r="DQ86" s="186"/>
      <c r="DR86" s="186"/>
      <c r="DS86" s="186"/>
      <c r="DT86" s="186"/>
      <c r="DU86" s="186"/>
      <c r="DV86" s="186"/>
      <c r="DW86" s="186"/>
      <c r="DX86" s="186"/>
      <c r="DY86" s="186"/>
      <c r="DZ86" s="186"/>
      <c r="EA86" s="186"/>
      <c r="EB86" s="186"/>
      <c r="EC86" s="186"/>
      <c r="ED86" s="186"/>
      <c r="EE86" s="186"/>
      <c r="EF86" s="186"/>
      <c r="EG86" s="186"/>
      <c r="EH86" s="186"/>
      <c r="EI86" s="186"/>
      <c r="EJ86" s="186"/>
      <c r="EK86" s="186"/>
      <c r="EN86" s="186"/>
      <c r="EO86" s="186"/>
      <c r="EP86" s="186"/>
      <c r="EQ86" s="186"/>
      <c r="ER86" s="186"/>
      <c r="ES86" s="186"/>
      <c r="ET86" s="186"/>
      <c r="EU86" s="186"/>
      <c r="EV86" s="186"/>
      <c r="EW86" s="186"/>
      <c r="EX86" s="186"/>
      <c r="EY86" s="186"/>
      <c r="EZ86" s="186"/>
      <c r="FA86" s="186"/>
      <c r="FB86" s="186"/>
      <c r="FC86" s="186"/>
      <c r="FD86" s="186"/>
      <c r="FE86" s="186"/>
      <c r="FF86" s="186"/>
      <c r="FG86" s="186"/>
      <c r="FH86" s="186"/>
      <c r="FI86" s="186"/>
      <c r="FJ86" s="186"/>
      <c r="FK86" s="186"/>
      <c r="FL86" s="186"/>
      <c r="FM86" s="186"/>
      <c r="FN86" s="186"/>
      <c r="FO86" s="186"/>
      <c r="FP86" s="186"/>
      <c r="FQ86" s="186"/>
      <c r="FR86" s="186"/>
      <c r="FS86" s="186"/>
      <c r="FT86" s="186"/>
      <c r="FU86" s="186"/>
      <c r="FV86" s="186"/>
      <c r="FW86" s="186"/>
      <c r="FX86" s="186"/>
      <c r="FY86" s="186"/>
      <c r="FZ86" s="186"/>
      <c r="GA86" s="186"/>
      <c r="GB86" s="186"/>
      <c r="GC86" s="186"/>
      <c r="GD86" s="186"/>
      <c r="GE86" s="186"/>
      <c r="GF86" s="186"/>
      <c r="GG86" s="186"/>
      <c r="GH86" s="186"/>
      <c r="GI86" s="186"/>
      <c r="GJ86" s="186"/>
      <c r="GK86" s="186"/>
      <c r="GL86" s="186"/>
      <c r="GM86" s="186"/>
      <c r="GN86" s="186"/>
      <c r="GO86" s="186"/>
      <c r="GP86" s="186"/>
      <c r="GQ86" s="186"/>
      <c r="GR86" s="186"/>
      <c r="GS86" s="186"/>
      <c r="GT86" s="186"/>
      <c r="GU86" s="186"/>
      <c r="GV86" s="186"/>
      <c r="GW86" s="186"/>
      <c r="GX86" s="186"/>
      <c r="GY86" s="186"/>
      <c r="GZ86" s="186"/>
      <c r="HA86" s="186"/>
      <c r="HB86" s="186"/>
      <c r="HC86" s="186"/>
      <c r="HD86" s="186"/>
      <c r="HE86" s="186"/>
      <c r="HF86" s="186"/>
      <c r="HG86" s="186"/>
      <c r="HH86" s="186"/>
      <c r="HI86" s="186"/>
      <c r="HJ86" s="186"/>
      <c r="HK86" s="186"/>
      <c r="HL86" s="186"/>
      <c r="HM86" s="186"/>
      <c r="HN86" s="186"/>
      <c r="HO86" s="186"/>
      <c r="HP86" s="186"/>
      <c r="HQ86" s="186"/>
      <c r="HR86" s="186"/>
      <c r="HS86" s="186"/>
      <c r="HT86" s="186"/>
      <c r="HU86" s="186"/>
      <c r="HV86" s="186"/>
      <c r="HW86" s="186"/>
      <c r="HX86" s="186"/>
      <c r="HY86" s="186"/>
      <c r="HZ86" s="186"/>
      <c r="IA86" s="186"/>
      <c r="IB86" s="186"/>
      <c r="IC86" s="186"/>
      <c r="ID86" s="186"/>
      <c r="IE86" s="186"/>
      <c r="IF86" s="186"/>
      <c r="IG86" s="186"/>
      <c r="IH86" s="186"/>
      <c r="II86" s="186"/>
      <c r="IJ86" s="186"/>
      <c r="IK86" s="186"/>
      <c r="IL86" s="186"/>
      <c r="IM86" s="186"/>
      <c r="IN86" s="186"/>
      <c r="IO86" s="186"/>
      <c r="IP86" s="186"/>
      <c r="IQ86" s="186"/>
      <c r="IR86" s="186"/>
      <c r="IS86" s="186"/>
      <c r="IT86" s="186"/>
      <c r="IU86" s="186"/>
      <c r="IV86" s="186"/>
    </row>
    <row r="87" spans="1:256" ht="15.75" customHeight="1" x14ac:dyDescent="0.25">
      <c r="A87" s="262">
        <v>47</v>
      </c>
      <c r="B87" s="186" t="s">
        <v>797</v>
      </c>
      <c r="C87" s="186" t="s">
        <v>814</v>
      </c>
      <c r="D87" s="186" t="s">
        <v>834</v>
      </c>
      <c r="E87" s="188">
        <v>46900</v>
      </c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  <c r="BW87" s="186"/>
      <c r="BX87" s="186"/>
      <c r="BY87" s="186"/>
      <c r="BZ87" s="186"/>
      <c r="CA87" s="186"/>
      <c r="CB87" s="186"/>
      <c r="CC87" s="186"/>
      <c r="CD87" s="186"/>
      <c r="CE87" s="186"/>
      <c r="CF87" s="186"/>
      <c r="CG87" s="186"/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86"/>
      <c r="CT87" s="186"/>
      <c r="CU87" s="186"/>
      <c r="CV87" s="186"/>
      <c r="CW87" s="186"/>
      <c r="CX87" s="186"/>
      <c r="CY87" s="186"/>
      <c r="CZ87" s="186"/>
      <c r="DA87" s="186"/>
      <c r="DB87" s="186"/>
      <c r="DC87" s="186"/>
      <c r="DD87" s="186"/>
      <c r="DE87" s="186"/>
      <c r="DF87" s="186"/>
      <c r="DG87" s="186"/>
      <c r="DH87" s="186"/>
      <c r="DI87" s="186"/>
      <c r="DJ87" s="186"/>
      <c r="DK87" s="186"/>
      <c r="DL87" s="186"/>
      <c r="DM87" s="186"/>
      <c r="DN87" s="186"/>
      <c r="DO87" s="186"/>
      <c r="DP87" s="186"/>
      <c r="DQ87" s="186"/>
      <c r="DR87" s="186"/>
      <c r="DS87" s="186"/>
      <c r="DT87" s="186"/>
      <c r="DU87" s="186"/>
      <c r="DV87" s="186"/>
      <c r="DW87" s="186"/>
      <c r="DX87" s="186"/>
      <c r="DY87" s="186"/>
      <c r="DZ87" s="186"/>
      <c r="EA87" s="186"/>
      <c r="EB87" s="186"/>
      <c r="EC87" s="186"/>
      <c r="ED87" s="186"/>
      <c r="EE87" s="186"/>
      <c r="EF87" s="186"/>
      <c r="EG87" s="186"/>
      <c r="EH87" s="186"/>
      <c r="EI87" s="186"/>
      <c r="EJ87" s="186"/>
      <c r="EK87" s="186"/>
      <c r="EN87" s="186"/>
      <c r="EO87" s="186"/>
      <c r="EP87" s="186"/>
      <c r="EQ87" s="186"/>
      <c r="ER87" s="186"/>
      <c r="ES87" s="186"/>
      <c r="ET87" s="186"/>
      <c r="EU87" s="186"/>
      <c r="EV87" s="186"/>
      <c r="EW87" s="186"/>
      <c r="EX87" s="186"/>
      <c r="EY87" s="186"/>
      <c r="EZ87" s="186"/>
      <c r="FA87" s="186"/>
      <c r="FB87" s="186"/>
      <c r="FC87" s="186"/>
      <c r="FD87" s="186"/>
      <c r="FE87" s="186"/>
      <c r="FF87" s="186"/>
      <c r="FG87" s="186"/>
      <c r="FH87" s="186"/>
      <c r="FI87" s="186"/>
      <c r="FJ87" s="186"/>
      <c r="FK87" s="186"/>
      <c r="FL87" s="186"/>
      <c r="FM87" s="186"/>
      <c r="FN87" s="186"/>
      <c r="FO87" s="186"/>
      <c r="FP87" s="186"/>
      <c r="FQ87" s="186"/>
      <c r="FR87" s="186"/>
      <c r="FS87" s="186"/>
      <c r="FT87" s="186"/>
      <c r="FU87" s="186"/>
      <c r="FV87" s="186"/>
      <c r="FW87" s="186"/>
      <c r="FX87" s="186"/>
      <c r="FY87" s="186"/>
      <c r="FZ87" s="186"/>
      <c r="GA87" s="186"/>
      <c r="GB87" s="186"/>
      <c r="GC87" s="186"/>
      <c r="GD87" s="186"/>
      <c r="GE87" s="186"/>
      <c r="GF87" s="186"/>
      <c r="GG87" s="186"/>
      <c r="GH87" s="186"/>
      <c r="GI87" s="186"/>
      <c r="GJ87" s="186"/>
      <c r="GK87" s="186"/>
      <c r="GL87" s="186"/>
      <c r="GM87" s="186"/>
      <c r="GN87" s="186"/>
      <c r="GO87" s="186"/>
      <c r="GP87" s="186"/>
      <c r="GQ87" s="186"/>
      <c r="GR87" s="186"/>
      <c r="GS87" s="186"/>
      <c r="GT87" s="186"/>
      <c r="GU87" s="186"/>
      <c r="GV87" s="186"/>
      <c r="GW87" s="186"/>
      <c r="GX87" s="186"/>
      <c r="GY87" s="186"/>
      <c r="GZ87" s="186"/>
      <c r="HA87" s="186"/>
      <c r="HB87" s="186"/>
      <c r="HC87" s="186"/>
      <c r="HD87" s="186"/>
      <c r="HE87" s="186"/>
      <c r="HF87" s="186"/>
      <c r="HG87" s="186"/>
      <c r="HH87" s="186"/>
      <c r="HI87" s="186"/>
      <c r="HJ87" s="186"/>
      <c r="HK87" s="186"/>
      <c r="HL87" s="186"/>
      <c r="HM87" s="186"/>
      <c r="HN87" s="186"/>
      <c r="HO87" s="186"/>
      <c r="HP87" s="186"/>
      <c r="HQ87" s="186"/>
      <c r="HR87" s="186"/>
      <c r="HS87" s="186"/>
      <c r="HT87" s="186"/>
      <c r="HU87" s="186"/>
      <c r="HV87" s="186"/>
      <c r="HW87" s="186"/>
      <c r="HX87" s="186"/>
      <c r="HY87" s="186"/>
      <c r="HZ87" s="186"/>
      <c r="IA87" s="186"/>
      <c r="IB87" s="186"/>
      <c r="IC87" s="186"/>
      <c r="ID87" s="186"/>
      <c r="IE87" s="186"/>
      <c r="IF87" s="186"/>
      <c r="IG87" s="186"/>
      <c r="IH87" s="186"/>
      <c r="II87" s="186"/>
      <c r="IJ87" s="186"/>
      <c r="IK87" s="186"/>
      <c r="IL87" s="186"/>
      <c r="IM87" s="186"/>
      <c r="IN87" s="186"/>
      <c r="IO87" s="186"/>
      <c r="IP87" s="186"/>
      <c r="IQ87" s="186"/>
      <c r="IR87" s="186"/>
      <c r="IS87" s="186"/>
      <c r="IT87" s="186"/>
      <c r="IU87" s="186"/>
      <c r="IV87" s="186"/>
    </row>
    <row r="88" spans="1:256" ht="15.75" customHeight="1" x14ac:dyDescent="0.25">
      <c r="A88" s="262">
        <v>48</v>
      </c>
      <c r="B88" s="186" t="s">
        <v>804</v>
      </c>
      <c r="C88" s="186" t="s">
        <v>839</v>
      </c>
      <c r="D88" s="186" t="s">
        <v>840</v>
      </c>
      <c r="E88" s="188">
        <f>38*16000</f>
        <v>608000</v>
      </c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  <c r="BW88" s="186"/>
      <c r="BX88" s="186"/>
      <c r="BY88" s="186"/>
      <c r="BZ88" s="186"/>
      <c r="CA88" s="186"/>
      <c r="CB88" s="186"/>
      <c r="CC88" s="186"/>
      <c r="CD88" s="186"/>
      <c r="CE88" s="186"/>
      <c r="CF88" s="186"/>
      <c r="CG88" s="186"/>
      <c r="CH88" s="186"/>
      <c r="CI88" s="186"/>
      <c r="CJ88" s="186"/>
      <c r="CK88" s="186"/>
      <c r="CL88" s="186"/>
      <c r="CM88" s="186"/>
      <c r="CN88" s="186"/>
      <c r="CO88" s="186"/>
      <c r="CP88" s="186"/>
      <c r="CQ88" s="186"/>
      <c r="CR88" s="186"/>
      <c r="CS88" s="186"/>
      <c r="CT88" s="186"/>
      <c r="CU88" s="186"/>
      <c r="CV88" s="186"/>
      <c r="CW88" s="186"/>
      <c r="CX88" s="186"/>
      <c r="CY88" s="186"/>
      <c r="CZ88" s="186"/>
      <c r="DA88" s="186"/>
      <c r="DB88" s="186"/>
      <c r="DC88" s="186"/>
      <c r="DD88" s="186"/>
      <c r="DE88" s="186"/>
      <c r="DF88" s="186"/>
      <c r="DG88" s="186"/>
      <c r="DH88" s="186"/>
      <c r="DI88" s="186"/>
      <c r="DJ88" s="186"/>
      <c r="DK88" s="186"/>
      <c r="DL88" s="186"/>
      <c r="DM88" s="186"/>
      <c r="DN88" s="186"/>
      <c r="DO88" s="186"/>
      <c r="DP88" s="186"/>
      <c r="DQ88" s="186"/>
      <c r="DR88" s="186"/>
      <c r="DS88" s="186"/>
      <c r="DT88" s="186"/>
      <c r="DU88" s="186"/>
      <c r="DV88" s="186"/>
      <c r="DW88" s="186"/>
      <c r="DX88" s="186"/>
      <c r="DY88" s="186"/>
      <c r="DZ88" s="186"/>
      <c r="EA88" s="186"/>
      <c r="EB88" s="186"/>
      <c r="EC88" s="186"/>
      <c r="ED88" s="186"/>
      <c r="EE88" s="186"/>
      <c r="EF88" s="186"/>
      <c r="EG88" s="186"/>
      <c r="EH88" s="186"/>
      <c r="EI88" s="186"/>
      <c r="EJ88" s="186"/>
      <c r="EK88" s="186"/>
      <c r="EN88" s="186"/>
      <c r="EO88" s="186"/>
      <c r="EP88" s="186"/>
      <c r="EQ88" s="186"/>
      <c r="ER88" s="186"/>
      <c r="ES88" s="186"/>
      <c r="ET88" s="186"/>
      <c r="EU88" s="186"/>
      <c r="EV88" s="186"/>
      <c r="EW88" s="186"/>
      <c r="EX88" s="186"/>
      <c r="EY88" s="186"/>
      <c r="EZ88" s="186"/>
      <c r="FA88" s="186"/>
      <c r="FB88" s="186"/>
      <c r="FC88" s="186"/>
      <c r="FD88" s="186"/>
      <c r="FE88" s="186"/>
      <c r="FF88" s="186"/>
      <c r="FG88" s="186"/>
      <c r="FH88" s="186"/>
      <c r="FI88" s="186"/>
      <c r="FJ88" s="186"/>
      <c r="FK88" s="186"/>
      <c r="FL88" s="186"/>
      <c r="FM88" s="186"/>
      <c r="FN88" s="186"/>
      <c r="FO88" s="186"/>
      <c r="FP88" s="186"/>
      <c r="FQ88" s="186"/>
      <c r="FR88" s="186"/>
      <c r="FS88" s="186"/>
      <c r="FT88" s="186"/>
      <c r="FU88" s="186"/>
      <c r="FV88" s="186"/>
      <c r="FW88" s="186"/>
      <c r="FX88" s="186"/>
      <c r="FY88" s="186"/>
      <c r="FZ88" s="186"/>
      <c r="GA88" s="186"/>
      <c r="GB88" s="186"/>
      <c r="GC88" s="186"/>
      <c r="GD88" s="186"/>
      <c r="GE88" s="186"/>
      <c r="GF88" s="186"/>
      <c r="GG88" s="186"/>
      <c r="GH88" s="186"/>
      <c r="GI88" s="186"/>
      <c r="GJ88" s="186"/>
      <c r="GK88" s="186"/>
      <c r="GL88" s="186"/>
      <c r="GM88" s="186"/>
      <c r="GN88" s="186"/>
      <c r="GO88" s="186"/>
      <c r="GP88" s="186"/>
      <c r="GQ88" s="186"/>
      <c r="GR88" s="186"/>
      <c r="GS88" s="186"/>
      <c r="GT88" s="186"/>
      <c r="GU88" s="186"/>
      <c r="GV88" s="186"/>
      <c r="GW88" s="186"/>
      <c r="GX88" s="186"/>
      <c r="GY88" s="186"/>
      <c r="GZ88" s="186"/>
      <c r="HA88" s="186"/>
      <c r="HB88" s="186"/>
      <c r="HC88" s="186"/>
      <c r="HD88" s="186"/>
      <c r="HE88" s="186"/>
      <c r="HF88" s="186"/>
      <c r="HG88" s="186"/>
      <c r="HH88" s="186"/>
      <c r="HI88" s="186"/>
      <c r="HJ88" s="186"/>
      <c r="HK88" s="186"/>
      <c r="HL88" s="186"/>
      <c r="HM88" s="186"/>
      <c r="HN88" s="186"/>
      <c r="HO88" s="186"/>
      <c r="HP88" s="186"/>
      <c r="HQ88" s="186"/>
      <c r="HR88" s="186"/>
      <c r="HS88" s="186"/>
      <c r="HT88" s="186"/>
      <c r="HU88" s="186"/>
      <c r="HV88" s="186"/>
      <c r="HW88" s="186"/>
      <c r="HX88" s="186"/>
      <c r="HY88" s="186"/>
      <c r="HZ88" s="186"/>
      <c r="IA88" s="186"/>
      <c r="IB88" s="186"/>
      <c r="IC88" s="186"/>
      <c r="ID88" s="186"/>
      <c r="IE88" s="186"/>
      <c r="IF88" s="186"/>
      <c r="IG88" s="186"/>
      <c r="IH88" s="186"/>
      <c r="II88" s="186"/>
      <c r="IJ88" s="186"/>
      <c r="IK88" s="186"/>
      <c r="IL88" s="186"/>
      <c r="IM88" s="186"/>
      <c r="IN88" s="186"/>
      <c r="IO88" s="186"/>
      <c r="IP88" s="186"/>
      <c r="IQ88" s="186"/>
      <c r="IR88" s="186"/>
      <c r="IS88" s="186"/>
      <c r="IT88" s="186"/>
      <c r="IU88" s="186"/>
      <c r="IV88" s="186"/>
    </row>
    <row r="89" spans="1:256" ht="15.75" customHeight="1" x14ac:dyDescent="0.25">
      <c r="A89" s="262">
        <v>49</v>
      </c>
      <c r="B89" s="186" t="s">
        <v>805</v>
      </c>
      <c r="C89" s="186" t="s">
        <v>839</v>
      </c>
      <c r="D89" s="186" t="s">
        <v>842</v>
      </c>
      <c r="E89" s="188">
        <f>16000*50</f>
        <v>800000</v>
      </c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  <c r="BW89" s="186"/>
      <c r="BX89" s="186"/>
      <c r="BY89" s="186"/>
      <c r="BZ89" s="186"/>
      <c r="CA89" s="186"/>
      <c r="CB89" s="186"/>
      <c r="CC89" s="186"/>
      <c r="CD89" s="186"/>
      <c r="CE89" s="186"/>
      <c r="CF89" s="186"/>
      <c r="CG89" s="186"/>
      <c r="CH89" s="186"/>
      <c r="CI89" s="186"/>
      <c r="CJ89" s="186"/>
      <c r="CK89" s="186"/>
      <c r="CL89" s="186"/>
      <c r="CM89" s="186"/>
      <c r="CN89" s="186"/>
      <c r="CO89" s="186"/>
      <c r="CP89" s="186"/>
      <c r="CQ89" s="186"/>
      <c r="CR89" s="186"/>
      <c r="CS89" s="186"/>
      <c r="CT89" s="186"/>
      <c r="CU89" s="186"/>
      <c r="CV89" s="186"/>
      <c r="CW89" s="186"/>
      <c r="CX89" s="186"/>
      <c r="CY89" s="186"/>
      <c r="CZ89" s="186"/>
      <c r="DA89" s="186"/>
      <c r="DB89" s="186"/>
      <c r="DC89" s="186"/>
      <c r="DD89" s="186"/>
      <c r="DE89" s="186"/>
      <c r="DF89" s="186"/>
      <c r="DG89" s="186"/>
      <c r="DH89" s="186"/>
      <c r="DI89" s="186"/>
      <c r="DJ89" s="186"/>
      <c r="DK89" s="186"/>
      <c r="DL89" s="186"/>
      <c r="DM89" s="186"/>
      <c r="DN89" s="186"/>
      <c r="DO89" s="186"/>
      <c r="DP89" s="186"/>
      <c r="DQ89" s="186"/>
      <c r="DR89" s="186"/>
      <c r="DS89" s="186"/>
      <c r="DT89" s="186"/>
      <c r="DU89" s="186"/>
      <c r="DV89" s="186"/>
      <c r="DW89" s="186"/>
      <c r="DX89" s="186"/>
      <c r="DY89" s="186"/>
      <c r="DZ89" s="186"/>
      <c r="EA89" s="186"/>
      <c r="EB89" s="186"/>
      <c r="EC89" s="186"/>
      <c r="ED89" s="186"/>
      <c r="EE89" s="186"/>
      <c r="EF89" s="186"/>
      <c r="EG89" s="186"/>
      <c r="EH89" s="186"/>
      <c r="EI89" s="186"/>
      <c r="EJ89" s="186"/>
      <c r="EK89" s="186"/>
      <c r="EN89" s="186"/>
      <c r="EO89" s="186"/>
      <c r="EP89" s="186"/>
      <c r="EQ89" s="186"/>
      <c r="ER89" s="186"/>
      <c r="ES89" s="186"/>
      <c r="ET89" s="186"/>
      <c r="EU89" s="186"/>
      <c r="EV89" s="186"/>
      <c r="EW89" s="186"/>
      <c r="EX89" s="186"/>
      <c r="EY89" s="186"/>
      <c r="EZ89" s="186"/>
      <c r="FA89" s="186"/>
      <c r="FB89" s="186"/>
      <c r="FC89" s="186"/>
      <c r="FD89" s="186"/>
      <c r="FE89" s="186"/>
      <c r="FF89" s="186"/>
      <c r="FG89" s="186"/>
      <c r="FH89" s="186"/>
      <c r="FI89" s="186"/>
      <c r="FJ89" s="186"/>
      <c r="FK89" s="186"/>
      <c r="FL89" s="186"/>
      <c r="FM89" s="186"/>
      <c r="FN89" s="186"/>
      <c r="FO89" s="186"/>
      <c r="FP89" s="186"/>
      <c r="FQ89" s="186"/>
      <c r="FR89" s="186"/>
      <c r="FS89" s="186"/>
      <c r="FT89" s="186"/>
      <c r="FU89" s="186"/>
      <c r="FV89" s="186"/>
      <c r="FW89" s="186"/>
      <c r="FX89" s="186"/>
      <c r="FY89" s="186"/>
      <c r="FZ89" s="186"/>
      <c r="GA89" s="186"/>
      <c r="GB89" s="186"/>
      <c r="GC89" s="186"/>
      <c r="GD89" s="186"/>
      <c r="GE89" s="186"/>
      <c r="GF89" s="186"/>
      <c r="GG89" s="186"/>
      <c r="GH89" s="186"/>
      <c r="GI89" s="186"/>
      <c r="GJ89" s="186"/>
      <c r="GK89" s="186"/>
      <c r="GL89" s="186"/>
      <c r="GM89" s="186"/>
      <c r="GN89" s="186"/>
      <c r="GO89" s="186"/>
      <c r="GP89" s="186"/>
      <c r="GQ89" s="186"/>
      <c r="GR89" s="186"/>
      <c r="GS89" s="186"/>
      <c r="GT89" s="186"/>
      <c r="GU89" s="186"/>
      <c r="GV89" s="186"/>
      <c r="GW89" s="186"/>
      <c r="GX89" s="186"/>
      <c r="GY89" s="186"/>
      <c r="GZ89" s="186"/>
      <c r="HA89" s="186"/>
      <c r="HB89" s="186"/>
      <c r="HC89" s="186"/>
      <c r="HD89" s="186"/>
      <c r="HE89" s="186"/>
      <c r="HF89" s="186"/>
      <c r="HG89" s="186"/>
      <c r="HH89" s="186"/>
      <c r="HI89" s="186"/>
      <c r="HJ89" s="186"/>
      <c r="HK89" s="186"/>
      <c r="HL89" s="186"/>
      <c r="HM89" s="186"/>
      <c r="HN89" s="186"/>
      <c r="HO89" s="186"/>
      <c r="HP89" s="186"/>
      <c r="HQ89" s="186"/>
      <c r="HR89" s="186"/>
      <c r="HS89" s="186"/>
      <c r="HT89" s="186"/>
      <c r="HU89" s="186"/>
      <c r="HV89" s="186"/>
      <c r="HW89" s="186"/>
      <c r="HX89" s="186"/>
      <c r="HY89" s="186"/>
      <c r="HZ89" s="186"/>
      <c r="IA89" s="186"/>
      <c r="IB89" s="186"/>
      <c r="IC89" s="186"/>
      <c r="ID89" s="186"/>
      <c r="IE89" s="186"/>
      <c r="IF89" s="186"/>
      <c r="IG89" s="186"/>
      <c r="IH89" s="186"/>
      <c r="II89" s="186"/>
      <c r="IJ89" s="186"/>
      <c r="IK89" s="186"/>
      <c r="IL89" s="186"/>
      <c r="IM89" s="186"/>
      <c r="IN89" s="186"/>
      <c r="IO89" s="186"/>
      <c r="IP89" s="186"/>
      <c r="IQ89" s="186"/>
      <c r="IR89" s="186"/>
      <c r="IS89" s="186"/>
      <c r="IT89" s="186"/>
      <c r="IU89" s="186"/>
      <c r="IV89" s="186"/>
    </row>
    <row r="90" spans="1:256" ht="15.75" customHeight="1" x14ac:dyDescent="0.25">
      <c r="A90" s="262">
        <v>50</v>
      </c>
      <c r="B90" s="186" t="s">
        <v>778</v>
      </c>
      <c r="C90" s="186" t="s">
        <v>843</v>
      </c>
      <c r="D90" s="186" t="s">
        <v>844</v>
      </c>
      <c r="E90" s="188">
        <v>247300</v>
      </c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>
        <v>10</v>
      </c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>
        <v>10</v>
      </c>
      <c r="AX90" s="186"/>
      <c r="AY90" s="186"/>
      <c r="AZ90" s="186"/>
      <c r="BA90" s="186">
        <v>10</v>
      </c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  <c r="BW90" s="186"/>
      <c r="BX90" s="186"/>
      <c r="BY90" s="186"/>
      <c r="BZ90" s="186"/>
      <c r="CA90" s="186"/>
      <c r="CB90" s="186"/>
      <c r="CC90" s="186"/>
      <c r="CD90" s="186"/>
      <c r="CE90" s="186"/>
      <c r="CF90" s="186"/>
      <c r="CG90" s="186"/>
      <c r="CH90" s="186"/>
      <c r="CI90" s="186">
        <v>50</v>
      </c>
      <c r="CJ90" s="186"/>
      <c r="CK90" s="186"/>
      <c r="CL90" s="186"/>
      <c r="CM90" s="186"/>
      <c r="CN90" s="186"/>
      <c r="CO90" s="186"/>
      <c r="CP90" s="186"/>
      <c r="CQ90" s="186"/>
      <c r="CR90" s="186"/>
      <c r="CS90" s="186"/>
      <c r="CT90" s="186"/>
      <c r="CU90" s="186"/>
      <c r="CV90" s="186"/>
      <c r="CW90" s="186"/>
      <c r="CX90" s="186"/>
      <c r="CY90" s="186"/>
      <c r="CZ90" s="186"/>
      <c r="DA90" s="186"/>
      <c r="DB90" s="186"/>
      <c r="DC90" s="186"/>
      <c r="DD90" s="186"/>
      <c r="DE90" s="186"/>
      <c r="DF90" s="186"/>
      <c r="DG90" s="186"/>
      <c r="DH90" s="186"/>
      <c r="DI90" s="186"/>
      <c r="DJ90" s="186"/>
      <c r="DK90" s="186"/>
      <c r="DL90" s="186"/>
      <c r="DM90" s="186"/>
      <c r="DN90" s="186"/>
      <c r="DO90" s="186"/>
      <c r="DP90" s="186"/>
      <c r="DQ90" s="186"/>
      <c r="DR90" s="186"/>
      <c r="DS90" s="186"/>
      <c r="DT90" s="186"/>
      <c r="DU90" s="186"/>
      <c r="DV90" s="186"/>
      <c r="DW90" s="186"/>
      <c r="DX90" s="186"/>
      <c r="DY90" s="186"/>
      <c r="DZ90" s="186"/>
      <c r="EA90" s="186"/>
      <c r="EB90" s="186"/>
      <c r="EC90" s="186"/>
      <c r="ED90" s="186"/>
      <c r="EE90" s="186"/>
      <c r="EF90" s="186"/>
      <c r="EG90" s="186"/>
      <c r="EH90" s="186"/>
      <c r="EI90" s="186"/>
      <c r="EJ90" s="186"/>
      <c r="EK90" s="186"/>
      <c r="EN90" s="186"/>
      <c r="EO90" s="186"/>
      <c r="EP90" s="186"/>
      <c r="EQ90" s="186"/>
      <c r="ER90" s="186"/>
      <c r="ES90" s="186"/>
      <c r="ET90" s="186"/>
      <c r="EU90" s="186"/>
      <c r="EV90" s="186"/>
      <c r="EW90" s="186"/>
      <c r="EX90" s="186"/>
      <c r="EY90" s="186"/>
      <c r="EZ90" s="186"/>
      <c r="FA90" s="186"/>
      <c r="FB90" s="186"/>
      <c r="FC90" s="186"/>
      <c r="FD90" s="186"/>
      <c r="FE90" s="186"/>
      <c r="FF90" s="186"/>
      <c r="FG90" s="186"/>
      <c r="FH90" s="186"/>
      <c r="FI90" s="186"/>
      <c r="FJ90" s="186"/>
      <c r="FK90" s="186"/>
      <c r="FL90" s="186"/>
      <c r="FM90" s="186"/>
      <c r="FN90" s="186"/>
      <c r="FO90" s="186"/>
      <c r="FP90" s="186"/>
      <c r="FQ90" s="186"/>
      <c r="FR90" s="186"/>
      <c r="FS90" s="186"/>
      <c r="FT90" s="186"/>
      <c r="FU90" s="186"/>
      <c r="FV90" s="186"/>
      <c r="FW90" s="186"/>
      <c r="FX90" s="186"/>
      <c r="FY90" s="186"/>
      <c r="FZ90" s="186"/>
      <c r="GA90" s="186"/>
      <c r="GB90" s="186"/>
      <c r="GC90" s="186"/>
      <c r="GD90" s="186"/>
      <c r="GE90" s="186"/>
      <c r="GF90" s="186"/>
      <c r="GG90" s="186"/>
      <c r="GH90" s="186"/>
      <c r="GI90" s="186"/>
      <c r="GJ90" s="186"/>
      <c r="GK90" s="186"/>
      <c r="GL90" s="186"/>
      <c r="GM90" s="186"/>
      <c r="GN90" s="186"/>
      <c r="GO90" s="186"/>
      <c r="GP90" s="186"/>
      <c r="GQ90" s="186"/>
      <c r="GR90" s="186"/>
      <c r="GS90" s="186"/>
      <c r="GT90" s="186"/>
      <c r="GU90" s="186"/>
      <c r="GV90" s="186"/>
      <c r="GW90" s="186"/>
      <c r="GX90" s="186"/>
      <c r="GY90" s="186"/>
      <c r="GZ90" s="186"/>
      <c r="HA90" s="186"/>
      <c r="HB90" s="186"/>
      <c r="HC90" s="186"/>
      <c r="HD90" s="186"/>
      <c r="HE90" s="186"/>
      <c r="HF90" s="186"/>
      <c r="HG90" s="186"/>
      <c r="HH90" s="186"/>
      <c r="HI90" s="186"/>
      <c r="HJ90" s="186"/>
      <c r="HK90" s="186"/>
      <c r="HL90" s="186">
        <v>500</v>
      </c>
      <c r="HM90" s="186"/>
      <c r="HN90" s="186"/>
      <c r="HO90" s="186"/>
      <c r="HP90" s="186"/>
      <c r="HQ90" s="186"/>
      <c r="HR90" s="186"/>
      <c r="HS90" s="186"/>
      <c r="HT90" s="186"/>
      <c r="HU90" s="186"/>
      <c r="HV90" s="186"/>
      <c r="HW90" s="186"/>
      <c r="HX90" s="186"/>
      <c r="HY90" s="186"/>
      <c r="HZ90" s="186"/>
      <c r="IA90" s="186"/>
      <c r="IB90" s="186"/>
      <c r="IC90" s="186"/>
      <c r="ID90" s="186"/>
      <c r="IE90" s="186"/>
      <c r="IF90" s="186"/>
      <c r="IG90" s="186"/>
      <c r="IH90" s="186"/>
      <c r="II90" s="186"/>
      <c r="IJ90" s="186"/>
      <c r="IK90" s="186"/>
      <c r="IL90" s="186"/>
      <c r="IM90" s="186"/>
      <c r="IN90" s="186"/>
      <c r="IO90" s="186"/>
      <c r="IP90" s="186"/>
      <c r="IQ90" s="186"/>
      <c r="IR90" s="186"/>
      <c r="IS90" s="186"/>
      <c r="IT90" s="186"/>
      <c r="IU90" s="186"/>
      <c r="IV90" s="186"/>
    </row>
    <row r="91" spans="1:256" ht="15.75" customHeight="1" x14ac:dyDescent="0.25">
      <c r="A91" s="262">
        <v>51</v>
      </c>
      <c r="B91" s="186" t="s">
        <v>783</v>
      </c>
      <c r="C91" s="186" t="s">
        <v>843</v>
      </c>
      <c r="D91" s="186" t="s">
        <v>846</v>
      </c>
      <c r="E91" s="188">
        <v>5600</v>
      </c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  <c r="BW91" s="186"/>
      <c r="BX91" s="186"/>
      <c r="BY91" s="186"/>
      <c r="BZ91" s="186"/>
      <c r="CA91" s="186"/>
      <c r="CB91" s="186"/>
      <c r="CC91" s="186"/>
      <c r="CD91" s="186"/>
      <c r="CE91" s="186"/>
      <c r="CF91" s="186"/>
      <c r="CG91" s="186"/>
      <c r="CH91" s="186"/>
      <c r="CI91" s="186"/>
      <c r="CJ91" s="186"/>
      <c r="CK91" s="186"/>
      <c r="CL91" s="186"/>
      <c r="CM91" s="186"/>
      <c r="CN91" s="186"/>
      <c r="CO91" s="186"/>
      <c r="CP91" s="186"/>
      <c r="CQ91" s="186"/>
      <c r="CR91" s="186"/>
      <c r="CS91" s="186"/>
      <c r="CT91" s="186"/>
      <c r="CU91" s="186"/>
      <c r="CV91" s="186"/>
      <c r="CW91" s="186"/>
      <c r="CX91" s="186"/>
      <c r="CY91" s="186"/>
      <c r="CZ91" s="186"/>
      <c r="DA91" s="186"/>
      <c r="DB91" s="186"/>
      <c r="DC91" s="186"/>
      <c r="DD91" s="186"/>
      <c r="DE91" s="186"/>
      <c r="DF91" s="186"/>
      <c r="DG91" s="186"/>
      <c r="DH91" s="186"/>
      <c r="DI91" s="186"/>
      <c r="DJ91" s="186"/>
      <c r="DK91" s="186"/>
      <c r="DL91" s="186"/>
      <c r="DM91" s="186"/>
      <c r="DN91" s="186"/>
      <c r="DO91" s="186"/>
      <c r="DP91" s="186"/>
      <c r="DQ91" s="186"/>
      <c r="DR91" s="186"/>
      <c r="DS91" s="186"/>
      <c r="DT91" s="186"/>
      <c r="DU91" s="186"/>
      <c r="DV91" s="186"/>
      <c r="DW91" s="186"/>
      <c r="DX91" s="186"/>
      <c r="DY91" s="186"/>
      <c r="DZ91" s="186"/>
      <c r="EA91" s="186"/>
      <c r="EB91" s="186"/>
      <c r="EC91" s="186"/>
      <c r="ED91" s="186"/>
      <c r="EE91" s="186"/>
      <c r="EF91" s="186"/>
      <c r="EG91" s="186"/>
      <c r="EH91" s="186"/>
      <c r="EI91" s="186"/>
      <c r="EJ91" s="186"/>
      <c r="EK91" s="186"/>
      <c r="EN91" s="186"/>
      <c r="EO91" s="186"/>
      <c r="EP91" s="186"/>
      <c r="EQ91" s="186"/>
      <c r="ER91" s="186"/>
      <c r="ES91" s="186"/>
      <c r="ET91" s="186"/>
      <c r="EU91" s="186"/>
      <c r="EV91" s="186"/>
      <c r="EW91" s="186"/>
      <c r="EX91" s="186"/>
      <c r="EY91" s="186"/>
      <c r="EZ91" s="186"/>
      <c r="FA91" s="186"/>
      <c r="FB91" s="186"/>
      <c r="FC91" s="186"/>
      <c r="FD91" s="186"/>
      <c r="FE91" s="186"/>
      <c r="FF91" s="186"/>
      <c r="FG91" s="186"/>
      <c r="FH91" s="186"/>
      <c r="FI91" s="186"/>
      <c r="FJ91" s="186"/>
      <c r="FK91" s="186"/>
      <c r="FL91" s="186"/>
      <c r="FM91" s="186"/>
      <c r="FN91" s="186"/>
      <c r="FO91" s="186"/>
      <c r="FP91" s="186"/>
      <c r="FQ91" s="186"/>
      <c r="FR91" s="186"/>
      <c r="FS91" s="186"/>
      <c r="FT91" s="186"/>
      <c r="FU91" s="186"/>
      <c r="FV91" s="186"/>
      <c r="FW91" s="186"/>
      <c r="FX91" s="186"/>
      <c r="FY91" s="186"/>
      <c r="FZ91" s="186"/>
      <c r="GA91" s="186"/>
      <c r="GB91" s="186"/>
      <c r="GC91" s="186"/>
      <c r="GD91" s="186"/>
      <c r="GE91" s="186"/>
      <c r="GF91" s="186"/>
      <c r="GG91" s="186"/>
      <c r="GH91" s="186"/>
      <c r="GI91" s="186"/>
      <c r="GJ91" s="186"/>
      <c r="GK91" s="186"/>
      <c r="GL91" s="186"/>
      <c r="GM91" s="186"/>
      <c r="GN91" s="186"/>
      <c r="GO91" s="186"/>
      <c r="GP91" s="186"/>
      <c r="GQ91" s="186"/>
      <c r="GR91" s="186"/>
      <c r="GS91" s="186"/>
      <c r="GT91" s="186"/>
      <c r="GU91" s="186"/>
      <c r="GV91" s="186"/>
      <c r="GW91" s="186"/>
      <c r="GX91" s="186"/>
      <c r="GY91" s="186"/>
      <c r="GZ91" s="186"/>
      <c r="HA91" s="186"/>
      <c r="HB91" s="186"/>
      <c r="HC91" s="186"/>
      <c r="HD91" s="186"/>
      <c r="HE91" s="186"/>
      <c r="HF91" s="186"/>
      <c r="HG91" s="186"/>
      <c r="HH91" s="186"/>
      <c r="HI91" s="186"/>
      <c r="HJ91" s="186"/>
      <c r="HK91" s="186"/>
      <c r="HL91" s="186"/>
      <c r="HM91" s="186"/>
      <c r="HN91" s="186"/>
      <c r="HO91" s="186"/>
      <c r="HP91" s="186"/>
      <c r="HQ91" s="186"/>
      <c r="HR91" s="186"/>
      <c r="HS91" s="186"/>
      <c r="HT91" s="186"/>
      <c r="HU91" s="186"/>
      <c r="HV91" s="186"/>
      <c r="HW91" s="186"/>
      <c r="HX91" s="186"/>
      <c r="HY91" s="186"/>
      <c r="HZ91" s="186"/>
      <c r="IA91" s="186"/>
      <c r="IB91" s="186"/>
      <c r="IC91" s="186"/>
      <c r="ID91" s="186"/>
      <c r="IE91" s="186"/>
      <c r="IF91" s="186"/>
      <c r="IG91" s="186"/>
      <c r="IH91" s="186"/>
      <c r="II91" s="186"/>
      <c r="IJ91" s="186"/>
      <c r="IK91" s="186"/>
      <c r="IL91" s="186"/>
      <c r="IM91" s="186"/>
      <c r="IN91" s="186"/>
      <c r="IO91" s="186"/>
      <c r="IP91" s="186"/>
      <c r="IQ91" s="186"/>
      <c r="IR91" s="186"/>
      <c r="IS91" s="186"/>
      <c r="IT91" s="186"/>
      <c r="IU91" s="186"/>
      <c r="IV91" s="186"/>
    </row>
    <row r="92" spans="1:256" ht="15.75" customHeight="1" x14ac:dyDescent="0.25">
      <c r="A92" s="262">
        <v>52</v>
      </c>
      <c r="B92" s="186" t="s">
        <v>854</v>
      </c>
      <c r="C92" s="186" t="s">
        <v>852</v>
      </c>
      <c r="D92" s="186" t="s">
        <v>853</v>
      </c>
      <c r="E92" s="188">
        <v>43500</v>
      </c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  <c r="BW92" s="186"/>
      <c r="BX92" s="186"/>
      <c r="BY92" s="186"/>
      <c r="BZ92" s="186"/>
      <c r="CA92" s="186"/>
      <c r="CB92" s="186"/>
      <c r="CC92" s="186"/>
      <c r="CD92" s="186"/>
      <c r="CE92" s="186"/>
      <c r="CF92" s="186"/>
      <c r="CG92" s="186"/>
      <c r="CH92" s="186"/>
      <c r="CI92" s="186"/>
      <c r="CJ92" s="186"/>
      <c r="CK92" s="186"/>
      <c r="CL92" s="186"/>
      <c r="CM92" s="186"/>
      <c r="CN92" s="186"/>
      <c r="CO92" s="186"/>
      <c r="CP92" s="186"/>
      <c r="CQ92" s="186"/>
      <c r="CR92" s="186"/>
      <c r="CS92" s="186"/>
      <c r="CT92" s="186"/>
      <c r="CU92" s="186"/>
      <c r="CV92" s="186"/>
      <c r="CW92" s="186"/>
      <c r="CX92" s="186"/>
      <c r="CY92" s="186"/>
      <c r="CZ92" s="186"/>
      <c r="DA92" s="186"/>
      <c r="DB92" s="186"/>
      <c r="DC92" s="186"/>
      <c r="DD92" s="186"/>
      <c r="DE92" s="186"/>
      <c r="DF92" s="186"/>
      <c r="DG92" s="186"/>
      <c r="DH92" s="186"/>
      <c r="DI92" s="186"/>
      <c r="DJ92" s="186"/>
      <c r="DK92" s="186"/>
      <c r="DL92" s="186"/>
      <c r="DM92" s="186"/>
      <c r="DN92" s="186"/>
      <c r="DO92" s="186"/>
      <c r="DP92" s="186"/>
      <c r="DQ92" s="186"/>
      <c r="DR92" s="186"/>
      <c r="DS92" s="186"/>
      <c r="DT92" s="186"/>
      <c r="DU92" s="186"/>
      <c r="DV92" s="186"/>
      <c r="DW92" s="186"/>
      <c r="DX92" s="186"/>
      <c r="DY92" s="186"/>
      <c r="DZ92" s="186"/>
      <c r="EA92" s="186"/>
      <c r="EB92" s="186"/>
      <c r="EC92" s="186"/>
      <c r="ED92" s="186"/>
      <c r="EE92" s="186"/>
      <c r="EF92" s="186"/>
      <c r="EG92" s="186"/>
      <c r="EH92" s="186"/>
      <c r="EI92" s="186"/>
      <c r="EJ92" s="186"/>
      <c r="EK92" s="186"/>
      <c r="EN92" s="186"/>
      <c r="EO92" s="186"/>
      <c r="EP92" s="186"/>
      <c r="EQ92" s="186"/>
      <c r="ER92" s="186"/>
      <c r="ES92" s="186"/>
      <c r="ET92" s="186"/>
      <c r="EU92" s="186"/>
      <c r="EV92" s="186"/>
      <c r="EW92" s="186"/>
      <c r="EX92" s="186"/>
      <c r="EY92" s="186"/>
      <c r="EZ92" s="186"/>
      <c r="FA92" s="186"/>
      <c r="FB92" s="186"/>
      <c r="FC92" s="186"/>
      <c r="FD92" s="186"/>
      <c r="FE92" s="186"/>
      <c r="FF92" s="186"/>
      <c r="FG92" s="186"/>
      <c r="FH92" s="186"/>
      <c r="FI92" s="186"/>
      <c r="FJ92" s="186"/>
      <c r="FK92" s="186"/>
      <c r="FL92" s="186"/>
      <c r="FM92" s="186"/>
      <c r="FN92" s="186"/>
      <c r="FO92" s="186"/>
      <c r="FP92" s="186"/>
      <c r="FQ92" s="186"/>
      <c r="FR92" s="186"/>
      <c r="FS92" s="186"/>
      <c r="FT92" s="186"/>
      <c r="FU92" s="186"/>
      <c r="FV92" s="186"/>
      <c r="FW92" s="186"/>
      <c r="FX92" s="186"/>
      <c r="FY92" s="186"/>
      <c r="FZ92" s="186"/>
      <c r="GA92" s="186"/>
      <c r="GB92" s="186"/>
      <c r="GC92" s="186"/>
      <c r="GD92" s="186"/>
      <c r="GE92" s="186"/>
      <c r="GF92" s="186"/>
      <c r="GG92" s="186"/>
      <c r="GH92" s="186"/>
      <c r="GI92" s="186"/>
      <c r="GJ92" s="186"/>
      <c r="GK92" s="186"/>
      <c r="GL92" s="186"/>
      <c r="GM92" s="186"/>
      <c r="GN92" s="186"/>
      <c r="GO92" s="186"/>
      <c r="GP92" s="186"/>
      <c r="GQ92" s="186"/>
      <c r="GR92" s="186"/>
      <c r="GS92" s="186"/>
      <c r="GT92" s="186"/>
      <c r="GU92" s="186"/>
      <c r="GV92" s="186"/>
      <c r="GW92" s="186"/>
      <c r="GX92" s="186"/>
      <c r="GY92" s="186"/>
      <c r="GZ92" s="186"/>
      <c r="HA92" s="186"/>
      <c r="HB92" s="186"/>
      <c r="HC92" s="186"/>
      <c r="HD92" s="186"/>
      <c r="HE92" s="186"/>
      <c r="HF92" s="186"/>
      <c r="HG92" s="186"/>
      <c r="HH92" s="186"/>
      <c r="HI92" s="186"/>
      <c r="HJ92" s="186"/>
      <c r="HK92" s="186"/>
      <c r="HL92" s="186">
        <v>500</v>
      </c>
      <c r="HM92" s="186"/>
      <c r="HN92" s="186"/>
      <c r="HO92" s="186"/>
      <c r="HP92" s="186"/>
      <c r="HQ92" s="186"/>
      <c r="HR92" s="186"/>
      <c r="HS92" s="186"/>
      <c r="HT92" s="186"/>
      <c r="HU92" s="186"/>
      <c r="HV92" s="186"/>
      <c r="HW92" s="186"/>
      <c r="HX92" s="186"/>
      <c r="HY92" s="186"/>
      <c r="HZ92" s="186"/>
      <c r="IA92" s="186"/>
      <c r="IB92" s="186"/>
      <c r="IC92" s="186"/>
      <c r="ID92" s="186"/>
      <c r="IE92" s="186"/>
      <c r="IF92" s="186"/>
      <c r="IG92" s="186"/>
      <c r="IH92" s="186"/>
      <c r="II92" s="186"/>
      <c r="IJ92" s="186"/>
      <c r="IK92" s="186"/>
      <c r="IL92" s="186"/>
      <c r="IM92" s="186"/>
      <c r="IN92" s="186"/>
      <c r="IO92" s="186"/>
      <c r="IP92" s="186"/>
      <c r="IQ92" s="186"/>
      <c r="IR92" s="186"/>
      <c r="IS92" s="186"/>
      <c r="IT92" s="186"/>
      <c r="IU92" s="186"/>
      <c r="IV92" s="186"/>
    </row>
    <row r="93" spans="1:256" ht="15.75" customHeight="1" x14ac:dyDescent="0.25">
      <c r="A93" s="262">
        <v>53</v>
      </c>
      <c r="B93" s="186" t="s">
        <v>892</v>
      </c>
      <c r="C93" s="186" t="s">
        <v>856</v>
      </c>
      <c r="D93" s="186" t="s">
        <v>857</v>
      </c>
      <c r="E93" s="188">
        <v>35500</v>
      </c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>
        <v>10</v>
      </c>
      <c r="AX93" s="186"/>
      <c r="AY93" s="186"/>
      <c r="AZ93" s="186"/>
      <c r="BA93" s="186">
        <v>20</v>
      </c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  <c r="BW93" s="186"/>
      <c r="BX93" s="186"/>
      <c r="BY93" s="186"/>
      <c r="BZ93" s="186"/>
      <c r="CA93" s="186"/>
      <c r="CB93" s="186"/>
      <c r="CC93" s="186"/>
      <c r="CD93" s="186"/>
      <c r="CE93" s="186"/>
      <c r="CF93" s="186"/>
      <c r="CG93" s="186"/>
      <c r="CH93" s="186"/>
      <c r="CI93" s="186"/>
      <c r="CJ93" s="186"/>
      <c r="CK93" s="186"/>
      <c r="CL93" s="186"/>
      <c r="CM93" s="186"/>
      <c r="CN93" s="186"/>
      <c r="CO93" s="186"/>
      <c r="CP93" s="186"/>
      <c r="CQ93" s="186"/>
      <c r="CR93" s="186"/>
      <c r="CS93" s="186"/>
      <c r="CT93" s="186"/>
      <c r="CU93" s="186"/>
      <c r="CV93" s="186"/>
      <c r="CW93" s="186"/>
      <c r="CX93" s="186"/>
      <c r="CY93" s="186"/>
      <c r="CZ93" s="186"/>
      <c r="DA93" s="186"/>
      <c r="DB93" s="186"/>
      <c r="DC93" s="186"/>
      <c r="DD93" s="186"/>
      <c r="DE93" s="186"/>
      <c r="DF93" s="186"/>
      <c r="DG93" s="186"/>
      <c r="DH93" s="186"/>
      <c r="DI93" s="186"/>
      <c r="DJ93" s="186"/>
      <c r="DK93" s="186"/>
      <c r="DL93" s="186"/>
      <c r="DM93" s="186"/>
      <c r="DN93" s="186"/>
      <c r="DO93" s="186"/>
      <c r="DP93" s="186"/>
      <c r="DQ93" s="186"/>
      <c r="DR93" s="186"/>
      <c r="DS93" s="186"/>
      <c r="DT93" s="186"/>
      <c r="DU93" s="186"/>
      <c r="DV93" s="186"/>
      <c r="DW93" s="186"/>
      <c r="DX93" s="186"/>
      <c r="DY93" s="186"/>
      <c r="DZ93" s="186"/>
      <c r="EA93" s="186"/>
      <c r="EB93" s="186"/>
      <c r="EC93" s="186"/>
      <c r="ED93" s="186"/>
      <c r="EE93" s="186"/>
      <c r="EF93" s="186"/>
      <c r="EG93" s="186"/>
      <c r="EH93" s="186"/>
      <c r="EI93" s="186"/>
      <c r="EJ93" s="186"/>
      <c r="EK93" s="186"/>
      <c r="EN93" s="186"/>
      <c r="EO93" s="186"/>
      <c r="EP93" s="186"/>
      <c r="EQ93" s="186"/>
      <c r="ER93" s="186"/>
      <c r="ES93" s="186"/>
      <c r="ET93" s="186"/>
      <c r="EU93" s="186"/>
      <c r="EV93" s="186"/>
      <c r="EW93" s="186"/>
      <c r="EX93" s="186"/>
      <c r="EY93" s="186"/>
      <c r="EZ93" s="186"/>
      <c r="FA93" s="186"/>
      <c r="FB93" s="186"/>
      <c r="FC93" s="186"/>
      <c r="FD93" s="186"/>
      <c r="FE93" s="186"/>
      <c r="FF93" s="186"/>
      <c r="FG93" s="186"/>
      <c r="FH93" s="186"/>
      <c r="FI93" s="186"/>
      <c r="FJ93" s="186"/>
      <c r="FK93" s="186"/>
      <c r="FL93" s="186"/>
      <c r="FM93" s="186"/>
      <c r="FN93" s="186"/>
      <c r="FO93" s="186"/>
      <c r="FP93" s="186"/>
      <c r="FQ93" s="186"/>
      <c r="FR93" s="186"/>
      <c r="FS93" s="186"/>
      <c r="FT93" s="186"/>
      <c r="FU93" s="186"/>
      <c r="FV93" s="186"/>
      <c r="FW93" s="186"/>
      <c r="FX93" s="186"/>
      <c r="FY93" s="186"/>
      <c r="FZ93" s="186"/>
      <c r="GA93" s="186"/>
      <c r="GB93" s="186"/>
      <c r="GC93" s="186"/>
      <c r="GD93" s="186"/>
      <c r="GE93" s="186"/>
      <c r="GF93" s="186"/>
      <c r="GG93" s="186"/>
      <c r="GH93" s="186"/>
      <c r="GI93" s="186"/>
      <c r="GJ93" s="186"/>
      <c r="GK93" s="186"/>
      <c r="GL93" s="186"/>
      <c r="GM93" s="186"/>
      <c r="GN93" s="186"/>
      <c r="GO93" s="186"/>
      <c r="GP93" s="186"/>
      <c r="GQ93" s="186"/>
      <c r="GR93" s="186"/>
      <c r="GS93" s="186"/>
      <c r="GT93" s="186"/>
      <c r="GU93" s="186"/>
      <c r="GV93" s="186"/>
      <c r="GW93" s="186"/>
      <c r="GX93" s="186"/>
      <c r="GY93" s="186"/>
      <c r="GZ93" s="186"/>
      <c r="HA93" s="186"/>
      <c r="HB93" s="186"/>
      <c r="HC93" s="186"/>
      <c r="HD93" s="186"/>
      <c r="HE93" s="186"/>
      <c r="HF93" s="186"/>
      <c r="HG93" s="186"/>
      <c r="HH93" s="186"/>
      <c r="HI93" s="186"/>
      <c r="HJ93" s="186"/>
      <c r="HK93" s="186"/>
      <c r="HL93" s="186"/>
      <c r="HM93" s="186"/>
      <c r="HN93" s="186"/>
      <c r="HO93" s="186"/>
      <c r="HP93" s="186"/>
      <c r="HQ93" s="186"/>
      <c r="HR93" s="186"/>
      <c r="HS93" s="186"/>
      <c r="HT93" s="186"/>
      <c r="HU93" s="186"/>
      <c r="HV93" s="186"/>
      <c r="HW93" s="186"/>
      <c r="HX93" s="186"/>
      <c r="HY93" s="186"/>
      <c r="HZ93" s="186"/>
      <c r="IA93" s="186"/>
      <c r="IB93" s="186"/>
      <c r="IC93" s="186"/>
      <c r="ID93" s="186"/>
      <c r="IE93" s="186"/>
      <c r="IF93" s="186"/>
      <c r="IG93" s="186"/>
      <c r="IH93" s="186"/>
      <c r="II93" s="186"/>
      <c r="IJ93" s="186"/>
      <c r="IK93" s="186"/>
      <c r="IL93" s="186"/>
      <c r="IM93" s="186"/>
      <c r="IN93" s="186"/>
      <c r="IO93" s="186"/>
      <c r="IP93" s="186"/>
      <c r="IQ93" s="186"/>
      <c r="IR93" s="186"/>
      <c r="IS93" s="186"/>
      <c r="IT93" s="186"/>
      <c r="IU93" s="186"/>
      <c r="IV93" s="186"/>
    </row>
    <row r="94" spans="1:256" ht="15.75" customHeight="1" x14ac:dyDescent="0.25">
      <c r="A94" s="262">
        <v>54</v>
      </c>
      <c r="B94" s="186" t="s">
        <v>813</v>
      </c>
      <c r="C94" s="186" t="s">
        <v>856</v>
      </c>
      <c r="D94" s="186" t="s">
        <v>861</v>
      </c>
      <c r="E94" s="188">
        <v>63360</v>
      </c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  <c r="BW94" s="186"/>
      <c r="BX94" s="186"/>
      <c r="BY94" s="186"/>
      <c r="BZ94" s="186"/>
      <c r="CA94" s="186"/>
      <c r="CB94" s="186"/>
      <c r="CC94" s="186"/>
      <c r="CD94" s="186"/>
      <c r="CE94" s="186"/>
      <c r="CF94" s="186"/>
      <c r="CG94" s="186"/>
      <c r="CH94" s="186"/>
      <c r="CI94" s="186"/>
      <c r="CJ94" s="186"/>
      <c r="CK94" s="186"/>
      <c r="CL94" s="186"/>
      <c r="CM94" s="186"/>
      <c r="CN94" s="186"/>
      <c r="CO94" s="186"/>
      <c r="CP94" s="186"/>
      <c r="CQ94" s="186"/>
      <c r="CR94" s="186"/>
      <c r="CS94" s="186"/>
      <c r="CT94" s="186"/>
      <c r="CU94" s="186"/>
      <c r="CV94" s="186"/>
      <c r="CW94" s="186"/>
      <c r="CX94" s="186"/>
      <c r="CY94" s="186"/>
      <c r="CZ94" s="186"/>
      <c r="DA94" s="186"/>
      <c r="DB94" s="186"/>
      <c r="DC94" s="186"/>
      <c r="DD94" s="186"/>
      <c r="DE94" s="186"/>
      <c r="DF94" s="186"/>
      <c r="DG94" s="186"/>
      <c r="DH94" s="186"/>
      <c r="DI94" s="186"/>
      <c r="DJ94" s="186"/>
      <c r="DK94" s="186"/>
      <c r="DL94" s="186"/>
      <c r="DM94" s="186"/>
      <c r="DN94" s="186"/>
      <c r="DO94" s="186"/>
      <c r="DP94" s="186"/>
      <c r="DQ94" s="186"/>
      <c r="DR94" s="186"/>
      <c r="DS94" s="186"/>
      <c r="DT94" s="186"/>
      <c r="DU94" s="186"/>
      <c r="DV94" s="186"/>
      <c r="DW94" s="186"/>
      <c r="DX94" s="186"/>
      <c r="DY94" s="186"/>
      <c r="DZ94" s="186"/>
      <c r="EA94" s="186"/>
      <c r="EB94" s="186"/>
      <c r="EC94" s="186"/>
      <c r="ED94" s="186"/>
      <c r="EE94" s="186"/>
      <c r="EF94" s="186"/>
      <c r="EG94" s="186"/>
      <c r="EH94" s="186"/>
      <c r="EI94" s="186"/>
      <c r="EJ94" s="186"/>
      <c r="EK94" s="186"/>
      <c r="EN94" s="186"/>
      <c r="EO94" s="186"/>
      <c r="EP94" s="186"/>
      <c r="EQ94" s="186"/>
      <c r="ER94" s="186"/>
      <c r="ES94" s="186"/>
      <c r="ET94" s="186"/>
      <c r="EU94" s="186"/>
      <c r="EV94" s="186"/>
      <c r="EW94" s="186"/>
      <c r="EX94" s="186"/>
      <c r="EY94" s="186"/>
      <c r="EZ94" s="186"/>
      <c r="FA94" s="186"/>
      <c r="FB94" s="186"/>
      <c r="FC94" s="186"/>
      <c r="FD94" s="186"/>
      <c r="FE94" s="186"/>
      <c r="FF94" s="186"/>
      <c r="FG94" s="186"/>
      <c r="FH94" s="186"/>
      <c r="FI94" s="186"/>
      <c r="FJ94" s="186"/>
      <c r="FK94" s="186"/>
      <c r="FL94" s="186"/>
      <c r="FM94" s="186"/>
      <c r="FN94" s="186"/>
      <c r="FO94" s="186"/>
      <c r="FP94" s="186"/>
      <c r="FQ94" s="186"/>
      <c r="FR94" s="186"/>
      <c r="FS94" s="186"/>
      <c r="FT94" s="186"/>
      <c r="FU94" s="186"/>
      <c r="FV94" s="186"/>
      <c r="FW94" s="186"/>
      <c r="FX94" s="186"/>
      <c r="FY94" s="186"/>
      <c r="FZ94" s="186"/>
      <c r="GA94" s="186"/>
      <c r="GB94" s="186"/>
      <c r="GC94" s="186"/>
      <c r="GD94" s="186"/>
      <c r="GE94" s="186"/>
      <c r="GF94" s="186"/>
      <c r="GG94" s="186"/>
      <c r="GH94" s="186"/>
      <c r="GI94" s="186"/>
      <c r="GJ94" s="186"/>
      <c r="GK94" s="186"/>
      <c r="GL94" s="186"/>
      <c r="GM94" s="186"/>
      <c r="GN94" s="186"/>
      <c r="GO94" s="186"/>
      <c r="GP94" s="186"/>
      <c r="GQ94" s="186"/>
      <c r="GR94" s="186"/>
      <c r="GS94" s="186"/>
      <c r="GT94" s="186"/>
      <c r="GU94" s="186"/>
      <c r="GV94" s="186"/>
      <c r="GW94" s="186"/>
      <c r="GX94" s="186"/>
      <c r="GY94" s="186"/>
      <c r="GZ94" s="186"/>
      <c r="HA94" s="186"/>
      <c r="HB94" s="186"/>
      <c r="HC94" s="186"/>
      <c r="HD94" s="186"/>
      <c r="HE94" s="186"/>
      <c r="HF94" s="186"/>
      <c r="HG94" s="186"/>
      <c r="HH94" s="186"/>
      <c r="HI94" s="186"/>
      <c r="HJ94" s="186"/>
      <c r="HK94" s="186"/>
      <c r="HL94" s="186"/>
      <c r="HM94" s="186"/>
      <c r="HN94" s="186"/>
      <c r="HO94" s="186"/>
      <c r="HP94" s="186"/>
      <c r="HQ94" s="186"/>
      <c r="HR94" s="186"/>
      <c r="HS94" s="186"/>
      <c r="HT94" s="186"/>
      <c r="HU94" s="186"/>
      <c r="HV94" s="186"/>
      <c r="HW94" s="186"/>
      <c r="HX94" s="186"/>
      <c r="HY94" s="186"/>
      <c r="HZ94" s="186"/>
      <c r="IA94" s="186"/>
      <c r="IB94" s="186"/>
      <c r="IC94" s="186"/>
      <c r="ID94" s="186"/>
      <c r="IE94" s="186"/>
      <c r="IF94" s="186"/>
      <c r="IG94" s="186"/>
      <c r="IH94" s="186"/>
      <c r="II94" s="186"/>
      <c r="IJ94" s="186"/>
      <c r="IK94" s="186"/>
      <c r="IL94" s="186"/>
      <c r="IM94" s="186"/>
      <c r="IN94" s="186"/>
      <c r="IO94" s="186"/>
      <c r="IP94" s="186"/>
      <c r="IQ94" s="186"/>
      <c r="IR94" s="186"/>
      <c r="IS94" s="186"/>
      <c r="IT94" s="186"/>
      <c r="IU94" s="186"/>
      <c r="IV94" s="186"/>
    </row>
    <row r="95" spans="1:256" ht="15.75" customHeight="1" x14ac:dyDescent="0.25">
      <c r="A95" s="262">
        <v>55</v>
      </c>
      <c r="B95" s="186" t="s">
        <v>110</v>
      </c>
      <c r="C95" s="186" t="s">
        <v>866</v>
      </c>
      <c r="D95" s="186" t="s">
        <v>867</v>
      </c>
      <c r="E95" s="188">
        <v>52250</v>
      </c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290">
        <v>5</v>
      </c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>
        <v>15</v>
      </c>
      <c r="AX95" s="186"/>
      <c r="AY95" s="186"/>
      <c r="AZ95" s="186"/>
      <c r="BA95" s="186">
        <v>20</v>
      </c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  <c r="BW95" s="186"/>
      <c r="BX95" s="186"/>
      <c r="BY95" s="186"/>
      <c r="BZ95" s="186"/>
      <c r="CA95" s="186"/>
      <c r="CB95" s="186"/>
      <c r="CC95" s="186"/>
      <c r="CD95" s="186"/>
      <c r="CE95" s="186"/>
      <c r="CF95" s="186"/>
      <c r="CG95" s="186"/>
      <c r="CH95" s="186"/>
      <c r="CI95" s="186"/>
      <c r="CJ95" s="186"/>
      <c r="CK95" s="186"/>
      <c r="CL95" s="186"/>
      <c r="CM95" s="186"/>
      <c r="CN95" s="186"/>
      <c r="CO95" s="186"/>
      <c r="CP95" s="186"/>
      <c r="CQ95" s="186"/>
      <c r="CR95" s="186"/>
      <c r="CS95" s="186"/>
      <c r="CT95" s="186"/>
      <c r="CU95" s="186"/>
      <c r="CV95" s="186"/>
      <c r="CW95" s="186"/>
      <c r="CX95" s="186"/>
      <c r="CY95" s="186"/>
      <c r="CZ95" s="186"/>
      <c r="DA95" s="186"/>
      <c r="DB95" s="186"/>
      <c r="DC95" s="186"/>
      <c r="DD95" s="186"/>
      <c r="DE95" s="186"/>
      <c r="DF95" s="186"/>
      <c r="DG95" s="186"/>
      <c r="DH95" s="186"/>
      <c r="DI95" s="186"/>
      <c r="DJ95" s="186"/>
      <c r="DK95" s="186"/>
      <c r="DL95" s="186"/>
      <c r="DM95" s="186"/>
      <c r="DN95" s="186"/>
      <c r="DO95" s="186"/>
      <c r="DP95" s="186"/>
      <c r="DQ95" s="186"/>
      <c r="DR95" s="186"/>
      <c r="DS95" s="186"/>
      <c r="DT95" s="186"/>
      <c r="DU95" s="186"/>
      <c r="DV95" s="186"/>
      <c r="DW95" s="186"/>
      <c r="DX95" s="186"/>
      <c r="DY95" s="186"/>
      <c r="DZ95" s="186"/>
      <c r="EA95" s="186"/>
      <c r="EB95" s="186"/>
      <c r="EC95" s="186"/>
      <c r="ED95" s="186"/>
      <c r="EE95" s="186"/>
      <c r="EF95" s="186"/>
      <c r="EG95" s="186"/>
      <c r="EH95" s="186"/>
      <c r="EI95" s="186"/>
      <c r="EJ95" s="186"/>
      <c r="EK95" s="186"/>
      <c r="EN95" s="186"/>
      <c r="EO95" s="186"/>
      <c r="EP95" s="186"/>
      <c r="EQ95" s="186"/>
      <c r="ER95" s="186"/>
      <c r="ES95" s="186"/>
      <c r="ET95" s="186"/>
      <c r="EU95" s="186"/>
      <c r="EV95" s="186"/>
      <c r="EW95" s="186"/>
      <c r="EX95" s="186"/>
      <c r="EY95" s="186"/>
      <c r="EZ95" s="186"/>
      <c r="FA95" s="186"/>
      <c r="FB95" s="186"/>
      <c r="FC95" s="186"/>
      <c r="FD95" s="186"/>
      <c r="FE95" s="186"/>
      <c r="FF95" s="186"/>
      <c r="FG95" s="186"/>
      <c r="FH95" s="186"/>
      <c r="FI95" s="186"/>
      <c r="FJ95" s="186"/>
      <c r="FK95" s="186"/>
      <c r="FL95" s="186"/>
      <c r="FM95" s="186"/>
      <c r="FN95" s="186"/>
      <c r="FO95" s="186"/>
      <c r="FP95" s="186"/>
      <c r="FQ95" s="186"/>
      <c r="FR95" s="186"/>
      <c r="FS95" s="186"/>
      <c r="FT95" s="186"/>
      <c r="FU95" s="186"/>
      <c r="FV95" s="186"/>
      <c r="FW95" s="186"/>
      <c r="FX95" s="186"/>
      <c r="FY95" s="186"/>
      <c r="FZ95" s="186"/>
      <c r="GA95" s="186"/>
      <c r="GB95" s="186"/>
      <c r="GC95" s="186"/>
      <c r="GD95" s="186"/>
      <c r="GE95" s="186"/>
      <c r="GF95" s="186"/>
      <c r="GG95" s="186"/>
      <c r="GH95" s="186"/>
      <c r="GI95" s="186"/>
      <c r="GJ95" s="186"/>
      <c r="GK95" s="186"/>
      <c r="GL95" s="186"/>
      <c r="GM95" s="186"/>
      <c r="GN95" s="186"/>
      <c r="GO95" s="186"/>
      <c r="GP95" s="186"/>
      <c r="GQ95" s="186"/>
      <c r="GR95" s="186"/>
      <c r="GS95" s="186"/>
      <c r="GT95" s="186"/>
      <c r="GU95" s="186"/>
      <c r="GV95" s="186"/>
      <c r="GW95" s="186"/>
      <c r="GX95" s="186"/>
      <c r="GY95" s="186"/>
      <c r="GZ95" s="186"/>
      <c r="HA95" s="186"/>
      <c r="HB95" s="186"/>
      <c r="HC95" s="186"/>
      <c r="HD95" s="186"/>
      <c r="HE95" s="186"/>
      <c r="HF95" s="186"/>
      <c r="HG95" s="186"/>
      <c r="HH95" s="186"/>
      <c r="HI95" s="186"/>
      <c r="HJ95" s="186"/>
      <c r="HK95" s="186"/>
      <c r="HL95" s="186"/>
      <c r="HM95" s="186"/>
      <c r="HN95" s="186"/>
      <c r="HO95" s="186"/>
      <c r="HP95" s="186"/>
      <c r="HQ95" s="186"/>
      <c r="HR95" s="186"/>
      <c r="HS95" s="186"/>
      <c r="HT95" s="186"/>
      <c r="HU95" s="186"/>
      <c r="HV95" s="186"/>
      <c r="HW95" s="186"/>
      <c r="HX95" s="186"/>
      <c r="HY95" s="186"/>
      <c r="HZ95" s="186"/>
      <c r="IA95" s="186"/>
      <c r="IB95" s="186"/>
      <c r="IC95" s="186"/>
      <c r="ID95" s="186"/>
      <c r="IE95" s="186"/>
      <c r="IF95" s="186"/>
      <c r="IG95" s="186"/>
      <c r="IH95" s="186"/>
      <c r="II95" s="186"/>
      <c r="IJ95" s="186"/>
      <c r="IK95" s="186"/>
      <c r="IL95" s="186"/>
      <c r="IM95" s="186"/>
      <c r="IN95" s="186"/>
      <c r="IO95" s="186"/>
      <c r="IP95" s="186"/>
      <c r="IQ95" s="186"/>
      <c r="IR95" s="186"/>
      <c r="IS95" s="186"/>
      <c r="IT95" s="186"/>
      <c r="IU95" s="186"/>
      <c r="IV95" s="186"/>
    </row>
    <row r="96" spans="1:256" ht="15.75" customHeight="1" x14ac:dyDescent="0.25">
      <c r="A96" s="262">
        <v>56</v>
      </c>
      <c r="B96" s="186" t="s">
        <v>778</v>
      </c>
      <c r="C96" s="186" t="s">
        <v>866</v>
      </c>
      <c r="D96" s="186" t="s">
        <v>872</v>
      </c>
      <c r="E96" s="188">
        <v>129400</v>
      </c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>
        <v>20</v>
      </c>
      <c r="U96" s="186"/>
      <c r="V96" s="186"/>
      <c r="W96" s="186">
        <v>10</v>
      </c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>
        <v>20</v>
      </c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>
        <v>20</v>
      </c>
      <c r="BT96" s="186"/>
      <c r="BU96" s="186"/>
      <c r="BV96" s="186"/>
      <c r="BW96" s="186"/>
      <c r="BX96" s="186"/>
      <c r="BY96" s="186"/>
      <c r="BZ96" s="186"/>
      <c r="CA96" s="186"/>
      <c r="CB96" s="186"/>
      <c r="CC96" s="186"/>
      <c r="CD96" s="186"/>
      <c r="CE96" s="186"/>
      <c r="CF96" s="186"/>
      <c r="CG96" s="186"/>
      <c r="CH96" s="186"/>
      <c r="CI96" s="186"/>
      <c r="CJ96" s="186"/>
      <c r="CK96" s="186"/>
      <c r="CL96" s="186"/>
      <c r="CM96" s="186"/>
      <c r="CN96" s="186"/>
      <c r="CO96" s="186"/>
      <c r="CP96" s="186"/>
      <c r="CQ96" s="186"/>
      <c r="CR96" s="186"/>
      <c r="CS96" s="186"/>
      <c r="CT96" s="186"/>
      <c r="CU96" s="186"/>
      <c r="CV96" s="186"/>
      <c r="CW96" s="186"/>
      <c r="CX96" s="186"/>
      <c r="CY96" s="186"/>
      <c r="CZ96" s="186"/>
      <c r="DA96" s="186"/>
      <c r="DB96" s="186"/>
      <c r="DC96" s="186"/>
      <c r="DD96" s="186"/>
      <c r="DE96" s="186"/>
      <c r="DF96" s="186"/>
      <c r="DG96" s="186"/>
      <c r="DH96" s="186"/>
      <c r="DI96" s="186"/>
      <c r="DJ96" s="186"/>
      <c r="DK96" s="186"/>
      <c r="DL96" s="186"/>
      <c r="DM96" s="186"/>
      <c r="DN96" s="186"/>
      <c r="DO96" s="186"/>
      <c r="DP96" s="186"/>
      <c r="DQ96" s="186"/>
      <c r="DR96" s="186"/>
      <c r="DS96" s="186"/>
      <c r="DT96" s="186"/>
      <c r="DU96" s="186"/>
      <c r="DV96" s="186"/>
      <c r="DW96" s="186"/>
      <c r="DX96" s="186"/>
      <c r="DY96" s="186"/>
      <c r="DZ96" s="186"/>
      <c r="EA96" s="186"/>
      <c r="EB96" s="186"/>
      <c r="EC96" s="186"/>
      <c r="ED96" s="186"/>
      <c r="EE96" s="186"/>
      <c r="EF96" s="186"/>
      <c r="EG96" s="186"/>
      <c r="EH96" s="186"/>
      <c r="EI96" s="186"/>
      <c r="EJ96" s="186"/>
      <c r="EK96" s="186"/>
      <c r="EN96" s="186"/>
      <c r="EO96" s="186"/>
      <c r="EP96" s="186"/>
      <c r="EQ96" s="186"/>
      <c r="ER96" s="186"/>
      <c r="ES96" s="186"/>
      <c r="ET96" s="186"/>
      <c r="EU96" s="186"/>
      <c r="EV96" s="186"/>
      <c r="EW96" s="186"/>
      <c r="EX96" s="186"/>
      <c r="EY96" s="186"/>
      <c r="EZ96" s="186"/>
      <c r="FA96" s="186"/>
      <c r="FB96" s="186"/>
      <c r="FC96" s="186"/>
      <c r="FD96" s="186"/>
      <c r="FE96" s="186">
        <v>50</v>
      </c>
      <c r="FF96" s="186"/>
      <c r="FG96" s="186"/>
      <c r="FH96" s="186"/>
      <c r="FI96" s="186"/>
      <c r="FJ96" s="186"/>
      <c r="FK96" s="186"/>
      <c r="FL96" s="186"/>
      <c r="FM96" s="186"/>
      <c r="FN96" s="186"/>
      <c r="FO96" s="186"/>
      <c r="FP96" s="186"/>
      <c r="FQ96" s="186"/>
      <c r="FR96" s="186"/>
      <c r="FS96" s="186"/>
      <c r="FT96" s="186"/>
      <c r="FU96" s="186"/>
      <c r="FV96" s="186"/>
      <c r="FW96" s="186">
        <v>100</v>
      </c>
      <c r="FX96" s="186"/>
      <c r="FY96" s="186"/>
      <c r="FZ96" s="186"/>
      <c r="GA96" s="186"/>
      <c r="GB96" s="186"/>
      <c r="GC96" s="186"/>
      <c r="GD96" s="186"/>
      <c r="GE96" s="186"/>
      <c r="GF96" s="186"/>
      <c r="GG96" s="186"/>
      <c r="GH96" s="186"/>
      <c r="GI96" s="186"/>
      <c r="GJ96" s="186"/>
      <c r="GK96" s="186"/>
      <c r="GL96" s="186"/>
      <c r="GM96" s="186"/>
      <c r="GN96" s="186"/>
      <c r="GO96" s="186"/>
      <c r="GP96" s="186"/>
      <c r="GQ96" s="186"/>
      <c r="GR96" s="186"/>
      <c r="GS96" s="186"/>
      <c r="GT96" s="186"/>
      <c r="GU96" s="186"/>
      <c r="GV96" s="186"/>
      <c r="GW96" s="186"/>
      <c r="GX96" s="186"/>
      <c r="GY96" s="186"/>
      <c r="GZ96" s="186"/>
      <c r="HA96" s="186"/>
      <c r="HB96" s="186"/>
      <c r="HC96" s="186"/>
      <c r="HD96" s="186"/>
      <c r="HE96" s="186"/>
      <c r="HF96" s="186"/>
      <c r="HG96" s="186"/>
      <c r="HH96" s="186"/>
      <c r="HI96" s="186"/>
      <c r="HJ96" s="186"/>
      <c r="HK96" s="186"/>
      <c r="HL96" s="186"/>
      <c r="HM96" s="186"/>
      <c r="HN96" s="186">
        <v>100</v>
      </c>
      <c r="HO96" s="186"/>
      <c r="HP96" s="186"/>
      <c r="HQ96" s="186"/>
      <c r="HR96" s="186"/>
      <c r="HS96" s="186"/>
      <c r="HT96" s="186"/>
      <c r="HU96" s="186"/>
      <c r="HV96" s="186"/>
      <c r="HW96" s="186"/>
      <c r="HX96" s="186"/>
      <c r="HY96" s="186"/>
      <c r="HZ96" s="186"/>
      <c r="IA96" s="186"/>
      <c r="IB96" s="186"/>
      <c r="IC96" s="186"/>
      <c r="ID96" s="186"/>
      <c r="IE96" s="186"/>
      <c r="IF96" s="186"/>
      <c r="IG96" s="186"/>
      <c r="IH96" s="186"/>
      <c r="II96" s="186"/>
      <c r="IJ96" s="186"/>
      <c r="IK96" s="186"/>
      <c r="IL96" s="186"/>
      <c r="IM96" s="186"/>
      <c r="IN96" s="186"/>
      <c r="IO96" s="186"/>
      <c r="IP96" s="186"/>
      <c r="IQ96" s="186"/>
      <c r="IR96" s="186"/>
      <c r="IS96" s="186"/>
      <c r="IT96" s="186"/>
      <c r="IU96" s="186"/>
      <c r="IV96" s="186"/>
    </row>
    <row r="97" spans="1:256" ht="15.75" customHeight="1" x14ac:dyDescent="0.25">
      <c r="A97" s="262">
        <v>57</v>
      </c>
      <c r="B97" s="186" t="s">
        <v>783</v>
      </c>
      <c r="C97" s="186" t="s">
        <v>866</v>
      </c>
      <c r="D97" s="186" t="s">
        <v>874</v>
      </c>
      <c r="E97" s="188">
        <v>27675</v>
      </c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  <c r="BW97" s="186"/>
      <c r="BX97" s="186"/>
      <c r="BY97" s="186"/>
      <c r="BZ97" s="186"/>
      <c r="CA97" s="186"/>
      <c r="CB97" s="186"/>
      <c r="CC97" s="186"/>
      <c r="CD97" s="186"/>
      <c r="CE97" s="186"/>
      <c r="CF97" s="186"/>
      <c r="CG97" s="186"/>
      <c r="CH97" s="186"/>
      <c r="CI97" s="186"/>
      <c r="CJ97" s="186"/>
      <c r="CK97" s="186"/>
      <c r="CL97" s="186"/>
      <c r="CM97" s="186"/>
      <c r="CN97" s="186"/>
      <c r="CO97" s="186"/>
      <c r="CP97" s="186"/>
      <c r="CQ97" s="186"/>
      <c r="CR97" s="186"/>
      <c r="CS97" s="186"/>
      <c r="CT97" s="186"/>
      <c r="CU97" s="186"/>
      <c r="CV97" s="186"/>
      <c r="CW97" s="186"/>
      <c r="CX97" s="186"/>
      <c r="CY97" s="186"/>
      <c r="CZ97" s="186"/>
      <c r="DA97" s="186"/>
      <c r="DB97" s="186"/>
      <c r="DC97" s="186"/>
      <c r="DD97" s="186"/>
      <c r="DE97" s="186"/>
      <c r="DF97" s="186"/>
      <c r="DG97" s="186"/>
      <c r="DH97" s="186"/>
      <c r="DI97" s="186"/>
      <c r="DJ97" s="186"/>
      <c r="DK97" s="186"/>
      <c r="DL97" s="186"/>
      <c r="DM97" s="186"/>
      <c r="DN97" s="186"/>
      <c r="DO97" s="186"/>
      <c r="DP97" s="186"/>
      <c r="DQ97" s="186"/>
      <c r="DR97" s="186"/>
      <c r="DS97" s="186"/>
      <c r="DT97" s="186"/>
      <c r="DU97" s="186"/>
      <c r="DV97" s="186"/>
      <c r="DW97" s="186"/>
      <c r="DX97" s="186"/>
      <c r="DY97" s="186"/>
      <c r="DZ97" s="186"/>
      <c r="EA97" s="186"/>
      <c r="EB97" s="186"/>
      <c r="EC97" s="186"/>
      <c r="ED97" s="186"/>
      <c r="EE97" s="186"/>
      <c r="EF97" s="186"/>
      <c r="EG97" s="186"/>
      <c r="EH97" s="186"/>
      <c r="EI97" s="186"/>
      <c r="EJ97" s="186"/>
      <c r="EK97" s="186"/>
      <c r="EN97" s="186"/>
      <c r="EO97" s="186"/>
      <c r="EP97" s="186"/>
      <c r="EQ97" s="186"/>
      <c r="ER97" s="186"/>
      <c r="ES97" s="186"/>
      <c r="ET97" s="186"/>
      <c r="EU97" s="186"/>
      <c r="EV97" s="186"/>
      <c r="EW97" s="186"/>
      <c r="EX97" s="186"/>
      <c r="EY97" s="186"/>
      <c r="EZ97" s="186"/>
      <c r="FA97" s="186"/>
      <c r="FB97" s="186"/>
      <c r="FC97" s="186"/>
      <c r="FD97" s="186"/>
      <c r="FE97" s="186"/>
      <c r="FF97" s="186"/>
      <c r="FG97" s="186"/>
      <c r="FH97" s="186"/>
      <c r="FI97" s="186"/>
      <c r="FJ97" s="186"/>
      <c r="FK97" s="186"/>
      <c r="FL97" s="186"/>
      <c r="FM97" s="186"/>
      <c r="FN97" s="186"/>
      <c r="FO97" s="186"/>
      <c r="FP97" s="186"/>
      <c r="FQ97" s="186"/>
      <c r="FR97" s="186"/>
      <c r="FS97" s="186"/>
      <c r="FT97" s="186"/>
      <c r="FU97" s="186"/>
      <c r="FV97" s="186"/>
      <c r="FW97" s="186"/>
      <c r="FX97" s="186"/>
      <c r="FY97" s="186"/>
      <c r="FZ97" s="186"/>
      <c r="GA97" s="186"/>
      <c r="GB97" s="186"/>
      <c r="GC97" s="186"/>
      <c r="GD97" s="186"/>
      <c r="GE97" s="186"/>
      <c r="GF97" s="186"/>
      <c r="GG97" s="186"/>
      <c r="GH97" s="186"/>
      <c r="GI97" s="186"/>
      <c r="GJ97" s="186"/>
      <c r="GK97" s="186">
        <v>27</v>
      </c>
      <c r="GL97" s="186"/>
      <c r="GM97" s="186">
        <v>50</v>
      </c>
      <c r="GN97" s="186"/>
      <c r="GO97" s="186"/>
      <c r="GP97" s="186"/>
      <c r="GQ97" s="186"/>
      <c r="GR97" s="186"/>
      <c r="GS97" s="186"/>
      <c r="GT97" s="186"/>
      <c r="GU97" s="186"/>
      <c r="GV97" s="186"/>
      <c r="GW97" s="186"/>
      <c r="GX97" s="186"/>
      <c r="GY97" s="186"/>
      <c r="GZ97" s="186"/>
      <c r="HA97" s="186"/>
      <c r="HB97" s="186"/>
      <c r="HC97" s="186"/>
      <c r="HD97" s="186"/>
      <c r="HE97" s="186"/>
      <c r="HF97" s="186"/>
      <c r="HG97" s="186"/>
      <c r="HH97" s="186"/>
      <c r="HI97" s="186"/>
      <c r="HJ97" s="186"/>
      <c r="HK97" s="186"/>
      <c r="HL97" s="186"/>
      <c r="HM97" s="186"/>
      <c r="HN97" s="186"/>
      <c r="HO97" s="186"/>
      <c r="HP97" s="186"/>
      <c r="HQ97" s="186"/>
      <c r="HR97" s="186"/>
      <c r="HS97" s="186"/>
      <c r="HT97" s="186"/>
      <c r="HU97" s="186"/>
      <c r="HV97" s="186"/>
      <c r="HW97" s="186"/>
      <c r="HX97" s="186"/>
      <c r="HY97" s="186"/>
      <c r="HZ97" s="186"/>
      <c r="IA97" s="186"/>
      <c r="IB97" s="186"/>
      <c r="IC97" s="186"/>
      <c r="ID97" s="186"/>
      <c r="IE97" s="186"/>
      <c r="IF97" s="186"/>
      <c r="IG97" s="186"/>
      <c r="IH97" s="186"/>
      <c r="II97" s="186"/>
      <c r="IJ97" s="186"/>
      <c r="IK97" s="186"/>
      <c r="IL97" s="186"/>
      <c r="IM97" s="186"/>
      <c r="IN97" s="186"/>
      <c r="IO97" s="186"/>
      <c r="IP97" s="186"/>
      <c r="IQ97" s="186"/>
      <c r="IR97" s="186"/>
      <c r="IS97" s="186"/>
      <c r="IT97" s="186"/>
      <c r="IU97" s="186"/>
      <c r="IV97" s="186"/>
    </row>
    <row r="98" spans="1:256" ht="15.75" customHeight="1" x14ac:dyDescent="0.25">
      <c r="A98" s="262">
        <v>58</v>
      </c>
      <c r="B98" s="186" t="s">
        <v>747</v>
      </c>
      <c r="C98" s="186" t="s">
        <v>876</v>
      </c>
      <c r="D98" s="186" t="s">
        <v>877</v>
      </c>
      <c r="E98" s="188">
        <v>6600</v>
      </c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  <c r="BW98" s="186"/>
      <c r="BX98" s="186"/>
      <c r="BY98" s="186"/>
      <c r="BZ98" s="186"/>
      <c r="CA98" s="186"/>
      <c r="CB98" s="186"/>
      <c r="CC98" s="186"/>
      <c r="CD98" s="186"/>
      <c r="CE98" s="186"/>
      <c r="CF98" s="186"/>
      <c r="CG98" s="186"/>
      <c r="CH98" s="186"/>
      <c r="CI98" s="186"/>
      <c r="CJ98" s="186"/>
      <c r="CK98" s="186"/>
      <c r="CL98" s="186"/>
      <c r="CM98" s="186"/>
      <c r="CN98" s="186"/>
      <c r="CO98" s="186"/>
      <c r="CP98" s="186"/>
      <c r="CQ98" s="186"/>
      <c r="CR98" s="186"/>
      <c r="CS98" s="186"/>
      <c r="CT98" s="186"/>
      <c r="CU98" s="186"/>
      <c r="CV98" s="186"/>
      <c r="CW98" s="186"/>
      <c r="CX98" s="186"/>
      <c r="CY98" s="186"/>
      <c r="CZ98" s="186"/>
      <c r="DA98" s="186"/>
      <c r="DB98" s="186"/>
      <c r="DC98" s="186"/>
      <c r="DD98" s="186"/>
      <c r="DE98" s="186"/>
      <c r="DF98" s="186"/>
      <c r="DG98" s="186"/>
      <c r="DH98" s="186"/>
      <c r="DI98" s="186"/>
      <c r="DJ98" s="186"/>
      <c r="DK98" s="186"/>
      <c r="DL98" s="186"/>
      <c r="DM98" s="186"/>
      <c r="DN98" s="186"/>
      <c r="DO98" s="186"/>
      <c r="DP98" s="186"/>
      <c r="DQ98" s="186"/>
      <c r="DR98" s="186"/>
      <c r="DS98" s="186"/>
      <c r="DT98" s="186"/>
      <c r="DU98" s="186"/>
      <c r="DV98" s="186"/>
      <c r="DW98" s="186"/>
      <c r="DX98" s="186"/>
      <c r="DY98" s="186"/>
      <c r="DZ98" s="186"/>
      <c r="EA98" s="186"/>
      <c r="EB98" s="186"/>
      <c r="EC98" s="186"/>
      <c r="ED98" s="186"/>
      <c r="EE98" s="186"/>
      <c r="EF98" s="186"/>
      <c r="EG98" s="186"/>
      <c r="EH98" s="186"/>
      <c r="EI98" s="186"/>
      <c r="EJ98" s="186"/>
      <c r="EK98" s="186"/>
      <c r="EN98" s="186"/>
      <c r="EO98" s="186"/>
      <c r="EP98" s="186"/>
      <c r="EQ98" s="186"/>
      <c r="ER98" s="186"/>
      <c r="ES98" s="186"/>
      <c r="ET98" s="186"/>
      <c r="EU98" s="186"/>
      <c r="EV98" s="186"/>
      <c r="EW98" s="186"/>
      <c r="EX98" s="186"/>
      <c r="EY98" s="186"/>
      <c r="EZ98" s="186"/>
      <c r="FA98" s="186"/>
      <c r="FB98" s="186"/>
      <c r="FC98" s="186"/>
      <c r="FD98" s="186"/>
      <c r="FE98" s="186"/>
      <c r="FF98" s="186"/>
      <c r="FG98" s="186"/>
      <c r="FH98" s="186"/>
      <c r="FI98" s="186"/>
      <c r="FJ98" s="186"/>
      <c r="FK98" s="186"/>
      <c r="FL98" s="186"/>
      <c r="FM98" s="186"/>
      <c r="FN98" s="186"/>
      <c r="FO98" s="186"/>
      <c r="FP98" s="186"/>
      <c r="FQ98" s="186"/>
      <c r="FR98" s="186"/>
      <c r="FS98" s="186"/>
      <c r="FT98" s="186"/>
      <c r="FU98" s="186"/>
      <c r="FV98" s="186"/>
      <c r="FW98" s="186"/>
      <c r="FX98" s="186"/>
      <c r="FY98" s="186"/>
      <c r="FZ98" s="186"/>
      <c r="GA98" s="186"/>
      <c r="GB98" s="186"/>
      <c r="GC98" s="186"/>
      <c r="GD98" s="186"/>
      <c r="GE98" s="186"/>
      <c r="GF98" s="186"/>
      <c r="GG98" s="186"/>
      <c r="GH98" s="186"/>
      <c r="GI98" s="186"/>
      <c r="GJ98" s="186"/>
      <c r="GK98" s="186"/>
      <c r="GL98" s="186"/>
      <c r="GM98" s="186"/>
      <c r="GN98" s="186"/>
      <c r="GO98" s="186"/>
      <c r="GP98" s="186"/>
      <c r="GQ98" s="186"/>
      <c r="GR98" s="186">
        <v>22</v>
      </c>
      <c r="GS98" s="186"/>
      <c r="GT98" s="186"/>
      <c r="GU98" s="186"/>
      <c r="GV98" s="186"/>
      <c r="GW98" s="186"/>
      <c r="GX98" s="186"/>
      <c r="GY98" s="186"/>
      <c r="GZ98" s="186"/>
      <c r="HA98" s="186"/>
      <c r="HB98" s="186"/>
      <c r="HC98" s="186"/>
      <c r="HD98" s="186"/>
      <c r="HE98" s="186"/>
      <c r="HF98" s="186"/>
      <c r="HG98" s="186"/>
      <c r="HH98" s="186"/>
      <c r="HI98" s="186"/>
      <c r="HJ98" s="186"/>
      <c r="HK98" s="186"/>
      <c r="HL98" s="186"/>
      <c r="HM98" s="186"/>
      <c r="HN98" s="186"/>
      <c r="HO98" s="186"/>
      <c r="HP98" s="186"/>
      <c r="HQ98" s="186"/>
      <c r="HR98" s="186"/>
      <c r="HS98" s="186"/>
      <c r="HT98" s="186"/>
      <c r="HU98" s="186"/>
      <c r="HV98" s="186"/>
      <c r="HW98" s="186"/>
      <c r="HX98" s="186"/>
      <c r="HY98" s="186"/>
      <c r="HZ98" s="186"/>
      <c r="IA98" s="186"/>
      <c r="IB98" s="186"/>
      <c r="IC98" s="186"/>
      <c r="ID98" s="186"/>
      <c r="IE98" s="186"/>
      <c r="IF98" s="186"/>
      <c r="IG98" s="186"/>
      <c r="IH98" s="186"/>
      <c r="II98" s="186"/>
      <c r="IJ98" s="186"/>
      <c r="IK98" s="186"/>
      <c r="IL98" s="186"/>
      <c r="IM98" s="186"/>
      <c r="IN98" s="186"/>
      <c r="IO98" s="186"/>
      <c r="IP98" s="186"/>
      <c r="IQ98" s="186"/>
      <c r="IR98" s="186"/>
      <c r="IS98" s="186"/>
      <c r="IT98" s="186"/>
      <c r="IU98" s="186"/>
      <c r="IV98" s="186"/>
    </row>
    <row r="99" spans="1:256" ht="15.75" customHeight="1" x14ac:dyDescent="0.25">
      <c r="A99" s="262">
        <v>59</v>
      </c>
      <c r="B99" s="186" t="s">
        <v>778</v>
      </c>
      <c r="C99" s="186" t="s">
        <v>879</v>
      </c>
      <c r="D99" s="186" t="s">
        <v>880</v>
      </c>
      <c r="E99" s="188">
        <v>86800</v>
      </c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  <c r="BW99" s="186"/>
      <c r="BX99" s="186"/>
      <c r="BY99" s="186"/>
      <c r="BZ99" s="186"/>
      <c r="CA99" s="186"/>
      <c r="CB99" s="186"/>
      <c r="CC99" s="186"/>
      <c r="CD99" s="186"/>
      <c r="CE99" s="186"/>
      <c r="CF99" s="186"/>
      <c r="CG99" s="186"/>
      <c r="CH99" s="186"/>
      <c r="CI99" s="186"/>
      <c r="CJ99" s="186"/>
      <c r="CK99" s="186"/>
      <c r="CL99" s="186"/>
      <c r="CM99" s="186"/>
      <c r="CN99" s="186"/>
      <c r="CO99" s="186"/>
      <c r="CP99" s="186"/>
      <c r="CQ99" s="186"/>
      <c r="CR99" s="186"/>
      <c r="CS99" s="186"/>
      <c r="CT99" s="186"/>
      <c r="CU99" s="186"/>
      <c r="CV99" s="186"/>
      <c r="CW99" s="186"/>
      <c r="CX99" s="186"/>
      <c r="CY99" s="186"/>
      <c r="CZ99" s="186"/>
      <c r="DA99" s="186"/>
      <c r="DB99" s="186"/>
      <c r="DC99" s="186"/>
      <c r="DD99" s="186"/>
      <c r="DE99" s="186"/>
      <c r="DF99" s="186"/>
      <c r="DG99" s="186"/>
      <c r="DH99" s="186"/>
      <c r="DI99" s="186"/>
      <c r="DJ99" s="186"/>
      <c r="DK99" s="186"/>
      <c r="DL99" s="186"/>
      <c r="DM99" s="186"/>
      <c r="DN99" s="186"/>
      <c r="DO99" s="186"/>
      <c r="DP99" s="186"/>
      <c r="DQ99" s="186"/>
      <c r="DR99" s="186"/>
      <c r="DS99" s="186"/>
      <c r="DT99" s="186"/>
      <c r="DU99" s="186"/>
      <c r="DV99" s="186"/>
      <c r="DW99" s="186"/>
      <c r="DX99" s="186"/>
      <c r="DY99" s="186">
        <v>24</v>
      </c>
      <c r="DZ99" s="186"/>
      <c r="EA99" s="186"/>
      <c r="EB99" s="186"/>
      <c r="EC99" s="186"/>
      <c r="ED99" s="186"/>
      <c r="EE99" s="186"/>
      <c r="EF99" s="186"/>
      <c r="EG99" s="186"/>
      <c r="EH99" s="186"/>
      <c r="EI99" s="186"/>
      <c r="EJ99" s="186"/>
      <c r="EK99" s="186"/>
      <c r="EN99" s="186"/>
      <c r="EO99" s="186"/>
      <c r="EP99" s="186"/>
      <c r="EQ99" s="186"/>
      <c r="ER99" s="186"/>
      <c r="ES99" s="186"/>
      <c r="ET99" s="186"/>
      <c r="EU99" s="186"/>
      <c r="EV99" s="186"/>
      <c r="EW99" s="186"/>
      <c r="EX99" s="186"/>
      <c r="EY99" s="186"/>
      <c r="EZ99" s="186"/>
      <c r="FA99" s="186"/>
      <c r="FB99" s="186"/>
      <c r="FC99" s="186"/>
      <c r="FD99" s="186"/>
      <c r="FE99" s="186"/>
      <c r="FF99" s="186"/>
      <c r="FG99" s="186"/>
      <c r="FH99" s="186"/>
      <c r="FI99" s="186"/>
      <c r="FJ99" s="186"/>
      <c r="FK99" s="186"/>
      <c r="FL99" s="186"/>
      <c r="FM99" s="186"/>
      <c r="FN99" s="186"/>
      <c r="FO99" s="186"/>
      <c r="FP99" s="186"/>
      <c r="FQ99" s="186"/>
      <c r="FR99" s="186"/>
      <c r="FS99" s="186"/>
      <c r="FT99" s="186"/>
      <c r="FU99" s="186"/>
      <c r="FV99" s="186"/>
      <c r="FW99" s="186"/>
      <c r="FX99" s="186"/>
      <c r="FY99" s="186"/>
      <c r="FZ99" s="186"/>
      <c r="GA99" s="186"/>
      <c r="GB99" s="186"/>
      <c r="GC99" s="186"/>
      <c r="GD99" s="186"/>
      <c r="GE99" s="186"/>
      <c r="GF99" s="186"/>
      <c r="GG99" s="186"/>
      <c r="GH99" s="186"/>
      <c r="GI99" s="186"/>
      <c r="GJ99" s="186"/>
      <c r="GK99" s="186"/>
      <c r="GL99" s="186"/>
      <c r="GM99" s="186"/>
      <c r="GN99" s="186"/>
      <c r="GO99" s="186"/>
      <c r="GP99" s="186"/>
      <c r="GQ99" s="186"/>
      <c r="GR99" s="186"/>
      <c r="GS99" s="186"/>
      <c r="GT99" s="186"/>
      <c r="GU99" s="186"/>
      <c r="GV99" s="186"/>
      <c r="GW99" s="186"/>
      <c r="GX99" s="186"/>
      <c r="GY99" s="186"/>
      <c r="GZ99" s="186"/>
      <c r="HA99" s="186"/>
      <c r="HB99" s="186"/>
      <c r="HC99" s="186"/>
      <c r="HD99" s="186"/>
      <c r="HE99" s="186"/>
      <c r="HF99" s="186"/>
      <c r="HG99" s="186"/>
      <c r="HH99" s="186"/>
      <c r="HI99" s="186"/>
      <c r="HJ99" s="186"/>
      <c r="HK99" s="186"/>
      <c r="HL99" s="186"/>
      <c r="HM99" s="186"/>
      <c r="HN99" s="186"/>
      <c r="HO99" s="186"/>
      <c r="HP99" s="186"/>
      <c r="HQ99" s="186"/>
      <c r="HR99" s="186"/>
      <c r="HS99" s="186"/>
      <c r="HT99" s="186"/>
      <c r="HU99" s="186"/>
      <c r="HV99" s="186"/>
      <c r="HW99" s="186"/>
      <c r="HX99" s="186"/>
      <c r="HY99" s="186"/>
      <c r="HZ99" s="186"/>
      <c r="IA99" s="186"/>
      <c r="IB99" s="186"/>
      <c r="IC99" s="186"/>
      <c r="ID99" s="186"/>
      <c r="IE99" s="186"/>
      <c r="IF99" s="186"/>
      <c r="IG99" s="186"/>
      <c r="IH99" s="186"/>
      <c r="II99" s="186"/>
      <c r="IJ99" s="186"/>
      <c r="IK99" s="186"/>
      <c r="IL99" s="186"/>
      <c r="IM99" s="186"/>
      <c r="IN99" s="186"/>
      <c r="IO99" s="186"/>
      <c r="IP99" s="186"/>
      <c r="IQ99" s="186"/>
      <c r="IR99" s="186"/>
      <c r="IS99" s="186"/>
      <c r="IT99" s="186"/>
      <c r="IU99" s="186"/>
      <c r="IV99" s="186"/>
    </row>
    <row r="100" spans="1:256" ht="15.75" customHeight="1" x14ac:dyDescent="0.25">
      <c r="A100" s="262">
        <v>60</v>
      </c>
      <c r="B100" s="186" t="s">
        <v>778</v>
      </c>
      <c r="C100" s="186" t="s">
        <v>648</v>
      </c>
      <c r="D100" s="186" t="s">
        <v>885</v>
      </c>
      <c r="E100" s="188">
        <v>690500</v>
      </c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  <c r="BW100" s="186"/>
      <c r="BX100" s="186"/>
      <c r="BY100" s="186"/>
      <c r="BZ100" s="186"/>
      <c r="CA100" s="186"/>
      <c r="CB100" s="186"/>
      <c r="CC100" s="186"/>
      <c r="CD100" s="186"/>
      <c r="CE100" s="186"/>
      <c r="CF100" s="186"/>
      <c r="CG100" s="186"/>
      <c r="CH100" s="186"/>
      <c r="CI100" s="186"/>
      <c r="CJ100" s="186"/>
      <c r="CK100" s="186"/>
      <c r="CL100" s="186"/>
      <c r="CM100" s="186"/>
      <c r="CN100" s="186"/>
      <c r="CO100" s="186"/>
      <c r="CP100" s="186"/>
      <c r="CQ100" s="186"/>
      <c r="CR100" s="186"/>
      <c r="CS100" s="186">
        <v>150</v>
      </c>
      <c r="CT100" s="186"/>
      <c r="CU100" s="186"/>
      <c r="CV100" s="186"/>
      <c r="CW100" s="186"/>
      <c r="CX100" s="186"/>
      <c r="CY100" s="186"/>
      <c r="CZ100" s="186"/>
      <c r="DA100" s="186"/>
      <c r="DB100" s="186"/>
      <c r="DC100" s="186"/>
      <c r="DD100" s="186"/>
      <c r="DE100" s="186"/>
      <c r="DF100" s="186"/>
      <c r="DG100" s="186"/>
      <c r="DH100" s="186"/>
      <c r="DI100" s="186"/>
      <c r="DJ100" s="186"/>
      <c r="DK100" s="186"/>
      <c r="DL100" s="186"/>
      <c r="DM100" s="186"/>
      <c r="DN100" s="186"/>
      <c r="DO100" s="186"/>
      <c r="DP100" s="186"/>
      <c r="DQ100" s="186"/>
      <c r="DR100" s="186"/>
      <c r="DS100" s="186"/>
      <c r="DT100" s="186"/>
      <c r="DU100" s="186"/>
      <c r="DV100" s="186"/>
      <c r="DW100" s="186"/>
      <c r="DX100" s="186"/>
      <c r="DY100" s="186"/>
      <c r="DZ100" s="186"/>
      <c r="EA100" s="186"/>
      <c r="EB100" s="186"/>
      <c r="EC100" s="186"/>
      <c r="ED100" s="186"/>
      <c r="EE100" s="186"/>
      <c r="EF100" s="186"/>
      <c r="EG100" s="186"/>
      <c r="EH100" s="186"/>
      <c r="EI100" s="186"/>
      <c r="EJ100" s="186"/>
      <c r="EK100" s="186"/>
      <c r="EN100" s="186"/>
      <c r="EO100" s="186"/>
      <c r="EP100" s="186"/>
      <c r="EQ100" s="186"/>
      <c r="ER100" s="186"/>
      <c r="ES100" s="186"/>
      <c r="ET100" s="186"/>
      <c r="EU100" s="186"/>
      <c r="EV100" s="186">
        <v>100</v>
      </c>
      <c r="EW100" s="186"/>
      <c r="EX100" s="186"/>
      <c r="EY100" s="186"/>
      <c r="EZ100" s="186"/>
      <c r="FA100" s="186"/>
      <c r="FB100" s="186"/>
      <c r="FC100" s="186"/>
      <c r="FD100" s="186"/>
      <c r="FE100" s="186"/>
      <c r="FF100" s="186"/>
      <c r="FG100" s="186"/>
      <c r="FH100" s="186"/>
      <c r="FI100" s="186"/>
      <c r="FJ100" s="186"/>
      <c r="FK100" s="186"/>
      <c r="FL100" s="186"/>
      <c r="FM100" s="186"/>
      <c r="FN100" s="186"/>
      <c r="FO100" s="186"/>
      <c r="FP100" s="186"/>
      <c r="FQ100" s="186"/>
      <c r="FR100" s="186"/>
      <c r="FS100" s="186"/>
      <c r="FT100" s="186"/>
      <c r="FU100" s="186"/>
      <c r="FV100" s="186"/>
      <c r="FW100" s="186"/>
      <c r="FX100" s="186"/>
      <c r="FY100" s="186"/>
      <c r="FZ100" s="186"/>
      <c r="GA100" s="186"/>
      <c r="GB100" s="186"/>
      <c r="GC100" s="186"/>
      <c r="GD100" s="186"/>
      <c r="GE100" s="186"/>
      <c r="GF100" s="186"/>
      <c r="GG100" s="186"/>
      <c r="GH100" s="186"/>
      <c r="GI100" s="186"/>
      <c r="GJ100" s="186"/>
      <c r="GK100" s="186"/>
      <c r="GL100" s="186"/>
      <c r="GM100" s="186"/>
      <c r="GN100" s="186"/>
      <c r="GO100" s="186"/>
      <c r="GP100" s="186"/>
      <c r="GQ100" s="186"/>
      <c r="GR100" s="186"/>
      <c r="GS100" s="186"/>
      <c r="GT100" s="186"/>
      <c r="GU100" s="186"/>
      <c r="GV100" s="186"/>
      <c r="GW100" s="186"/>
      <c r="GX100" s="186"/>
      <c r="GY100" s="186"/>
      <c r="GZ100" s="186"/>
      <c r="HA100" s="186"/>
      <c r="HB100" s="186"/>
      <c r="HC100" s="186"/>
      <c r="HD100" s="186"/>
      <c r="HE100" s="186"/>
      <c r="HF100" s="186"/>
      <c r="HG100" s="186"/>
      <c r="HH100" s="186"/>
      <c r="HI100" s="186"/>
      <c r="HJ100" s="186"/>
      <c r="HK100" s="186"/>
      <c r="HL100" s="186"/>
      <c r="HM100" s="186"/>
      <c r="HN100" s="186"/>
      <c r="HO100" s="186"/>
      <c r="HP100" s="186"/>
      <c r="HQ100" s="186"/>
      <c r="HR100" s="186"/>
      <c r="HS100" s="186"/>
      <c r="HT100" s="186"/>
      <c r="HU100" s="186"/>
      <c r="HV100" s="186"/>
      <c r="HW100" s="186"/>
      <c r="HX100" s="186"/>
      <c r="HY100" s="186"/>
      <c r="HZ100" s="186"/>
      <c r="IA100" s="186"/>
      <c r="IB100" s="186"/>
      <c r="IC100" s="186"/>
      <c r="ID100" s="186"/>
      <c r="IE100" s="186"/>
      <c r="IF100" s="186"/>
      <c r="IG100" s="186"/>
      <c r="IH100" s="186"/>
      <c r="II100" s="186"/>
      <c r="IJ100" s="186"/>
      <c r="IK100" s="186"/>
      <c r="IL100" s="186"/>
      <c r="IM100" s="186"/>
      <c r="IN100" s="186"/>
      <c r="IO100" s="186"/>
      <c r="IP100" s="186"/>
      <c r="IQ100" s="186"/>
      <c r="IR100" s="186"/>
      <c r="IS100" s="186"/>
      <c r="IT100" s="186"/>
      <c r="IU100" s="186"/>
      <c r="IV100" s="186"/>
    </row>
    <row r="101" spans="1:256" ht="15.75" customHeight="1" x14ac:dyDescent="0.25">
      <c r="A101" s="262">
        <v>61</v>
      </c>
      <c r="B101" s="186" t="s">
        <v>783</v>
      </c>
      <c r="C101" s="186" t="s">
        <v>648</v>
      </c>
      <c r="D101" s="186" t="s">
        <v>905</v>
      </c>
      <c r="E101" s="188">
        <v>452900</v>
      </c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  <c r="BW101" s="186"/>
      <c r="BX101" s="186"/>
      <c r="BY101" s="186"/>
      <c r="BZ101" s="186"/>
      <c r="CA101" s="186"/>
      <c r="CB101" s="186"/>
      <c r="CC101" s="186"/>
      <c r="CD101" s="186"/>
      <c r="CE101" s="186"/>
      <c r="CF101" s="186"/>
      <c r="CG101" s="186"/>
      <c r="CH101" s="186"/>
      <c r="CI101" s="186"/>
      <c r="CJ101" s="186"/>
      <c r="CK101" s="186"/>
      <c r="CL101" s="186"/>
      <c r="CM101" s="186"/>
      <c r="CN101" s="186"/>
      <c r="CO101" s="186"/>
      <c r="CP101" s="186"/>
      <c r="CQ101" s="186"/>
      <c r="CR101" s="186"/>
      <c r="CS101" s="186"/>
      <c r="CT101" s="186"/>
      <c r="CU101" s="186"/>
      <c r="CV101" s="186"/>
      <c r="CW101" s="186"/>
      <c r="CX101" s="186"/>
      <c r="CY101" s="186"/>
      <c r="CZ101" s="186"/>
      <c r="DA101" s="186"/>
      <c r="DB101" s="186"/>
      <c r="DC101" s="186"/>
      <c r="DD101" s="186"/>
      <c r="DE101" s="186"/>
      <c r="DF101" s="186"/>
      <c r="DG101" s="186"/>
      <c r="DH101" s="186"/>
      <c r="DI101" s="186"/>
      <c r="DJ101" s="186"/>
      <c r="DK101" s="186"/>
      <c r="DL101" s="186"/>
      <c r="DM101" s="186"/>
      <c r="DN101" s="186"/>
      <c r="DO101" s="186"/>
      <c r="DP101" s="186"/>
      <c r="DQ101" s="186"/>
      <c r="DR101" s="186"/>
      <c r="DS101" s="186"/>
      <c r="DT101" s="186"/>
      <c r="DU101" s="186"/>
      <c r="DV101" s="186"/>
      <c r="DW101" s="186"/>
      <c r="DX101" s="186"/>
      <c r="DY101" s="186">
        <v>18</v>
      </c>
      <c r="DZ101" s="186"/>
      <c r="EA101" s="186"/>
      <c r="EB101" s="186"/>
      <c r="EC101" s="186"/>
      <c r="ED101" s="186"/>
      <c r="EE101" s="186"/>
      <c r="EF101" s="186"/>
      <c r="EG101" s="186"/>
      <c r="EH101" s="186"/>
      <c r="EI101" s="186"/>
      <c r="EJ101" s="186"/>
      <c r="EK101" s="186"/>
      <c r="EN101" s="186"/>
      <c r="EO101" s="186"/>
      <c r="EP101" s="186"/>
      <c r="EQ101" s="186"/>
      <c r="ER101" s="186"/>
      <c r="ES101" s="186"/>
      <c r="ET101" s="186"/>
      <c r="EU101" s="186"/>
      <c r="EV101" s="186">
        <v>100</v>
      </c>
      <c r="EW101" s="186"/>
      <c r="EX101" s="186"/>
      <c r="EY101" s="186"/>
      <c r="EZ101" s="186"/>
      <c r="FA101" s="186"/>
      <c r="FB101" s="186"/>
      <c r="FC101" s="186"/>
      <c r="FD101" s="186"/>
      <c r="FE101" s="186"/>
      <c r="FF101" s="186"/>
      <c r="FG101" s="186"/>
      <c r="FH101" s="186"/>
      <c r="FI101" s="186"/>
      <c r="FJ101" s="186"/>
      <c r="FK101" s="186"/>
      <c r="FL101" s="186"/>
      <c r="FM101" s="186"/>
      <c r="FN101" s="186"/>
      <c r="FO101" s="186"/>
      <c r="FP101" s="186"/>
      <c r="FQ101" s="186"/>
      <c r="FR101" s="186"/>
      <c r="FS101" s="186"/>
      <c r="FT101" s="186"/>
      <c r="FU101" s="186"/>
      <c r="FV101" s="186"/>
      <c r="FW101" s="186"/>
      <c r="FX101" s="186"/>
      <c r="FY101" s="186"/>
      <c r="FZ101" s="186"/>
      <c r="GA101" s="186"/>
      <c r="GB101" s="186"/>
      <c r="GC101" s="186"/>
      <c r="GD101" s="186"/>
      <c r="GE101" s="186"/>
      <c r="GF101" s="186"/>
      <c r="GG101" s="186"/>
      <c r="GH101" s="186"/>
      <c r="GI101" s="186"/>
      <c r="GJ101" s="186"/>
      <c r="GK101" s="186"/>
      <c r="GL101" s="186"/>
      <c r="GM101" s="186"/>
      <c r="GN101" s="186"/>
      <c r="GO101" s="186"/>
      <c r="GP101" s="186"/>
      <c r="GQ101" s="186"/>
      <c r="GR101" s="186"/>
      <c r="GS101" s="186"/>
      <c r="GT101" s="186"/>
      <c r="GU101" s="186"/>
      <c r="GV101" s="186"/>
      <c r="GW101" s="186"/>
      <c r="GX101" s="186"/>
      <c r="GY101" s="186"/>
      <c r="GZ101" s="186"/>
      <c r="HA101" s="186"/>
      <c r="HB101" s="186"/>
      <c r="HC101" s="186"/>
      <c r="HD101" s="186"/>
      <c r="HE101" s="186"/>
      <c r="HF101" s="186"/>
      <c r="HG101" s="186"/>
      <c r="HH101" s="186"/>
      <c r="HI101" s="186"/>
      <c r="HJ101" s="186"/>
      <c r="HK101" s="186"/>
      <c r="HL101" s="186"/>
      <c r="HM101" s="186"/>
      <c r="HN101" s="186"/>
      <c r="HO101" s="186"/>
      <c r="HP101" s="186"/>
      <c r="HQ101" s="186"/>
      <c r="HR101" s="186"/>
      <c r="HS101" s="186"/>
      <c r="HT101" s="186"/>
      <c r="HU101" s="186"/>
      <c r="HV101" s="186"/>
      <c r="HW101" s="186"/>
      <c r="HX101" s="186"/>
      <c r="HY101" s="186"/>
      <c r="HZ101" s="186"/>
      <c r="IA101" s="186"/>
      <c r="IB101" s="186"/>
      <c r="IC101" s="186"/>
      <c r="ID101" s="186"/>
      <c r="IE101" s="186"/>
      <c r="IF101" s="186"/>
      <c r="IG101" s="186"/>
      <c r="IH101" s="186"/>
      <c r="II101" s="186"/>
      <c r="IJ101" s="186"/>
      <c r="IK101" s="186"/>
      <c r="IL101" s="186"/>
      <c r="IM101" s="186"/>
      <c r="IN101" s="186"/>
      <c r="IO101" s="186"/>
      <c r="IP101" s="186"/>
      <c r="IQ101" s="186"/>
      <c r="IR101" s="186"/>
      <c r="IS101" s="186"/>
      <c r="IT101" s="186"/>
      <c r="IU101" s="186"/>
      <c r="IV101" s="186"/>
    </row>
    <row r="102" spans="1:256" ht="15.75" customHeight="1" x14ac:dyDescent="0.25">
      <c r="A102" s="262">
        <v>62</v>
      </c>
      <c r="B102" s="186" t="s">
        <v>110</v>
      </c>
      <c r="C102" s="186" t="s">
        <v>648</v>
      </c>
      <c r="D102" s="186" t="s">
        <v>894</v>
      </c>
      <c r="E102" s="188">
        <v>592400</v>
      </c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  <c r="BW102" s="186"/>
      <c r="BX102" s="186"/>
      <c r="BY102" s="186"/>
      <c r="BZ102" s="186"/>
      <c r="CA102" s="186"/>
      <c r="CB102" s="186"/>
      <c r="CC102" s="186"/>
      <c r="CD102" s="186"/>
      <c r="CE102" s="186"/>
      <c r="CF102" s="186"/>
      <c r="CG102" s="186"/>
      <c r="CH102" s="186"/>
      <c r="CI102" s="186"/>
      <c r="CJ102" s="186"/>
      <c r="CK102" s="186"/>
      <c r="CL102" s="186"/>
      <c r="CM102" s="186"/>
      <c r="CN102" s="186"/>
      <c r="CO102" s="186"/>
      <c r="CP102" s="186"/>
      <c r="CQ102" s="186"/>
      <c r="CR102" s="186"/>
      <c r="CS102" s="186">
        <v>108</v>
      </c>
      <c r="CT102" s="186"/>
      <c r="CU102" s="186"/>
      <c r="CV102" s="186"/>
      <c r="CW102" s="186"/>
      <c r="CX102" s="186"/>
      <c r="CY102" s="186"/>
      <c r="CZ102" s="186"/>
      <c r="DA102" s="186"/>
      <c r="DB102" s="186"/>
      <c r="DC102" s="186"/>
      <c r="DD102" s="186"/>
      <c r="DE102" s="186"/>
      <c r="DF102" s="186"/>
      <c r="DG102" s="186"/>
      <c r="DH102" s="186"/>
      <c r="DI102" s="186"/>
      <c r="DJ102" s="186"/>
      <c r="DK102" s="186"/>
      <c r="DL102" s="186"/>
      <c r="DM102" s="186"/>
      <c r="DN102" s="186"/>
      <c r="DO102" s="186"/>
      <c r="DP102" s="186"/>
      <c r="DQ102" s="186"/>
      <c r="DR102" s="186"/>
      <c r="DS102" s="186"/>
      <c r="DT102" s="186"/>
      <c r="DU102" s="186"/>
      <c r="DV102" s="186"/>
      <c r="DW102" s="186"/>
      <c r="DX102" s="186"/>
      <c r="DY102" s="186"/>
      <c r="DZ102" s="186"/>
      <c r="EA102" s="186"/>
      <c r="EB102" s="186"/>
      <c r="EC102" s="186"/>
      <c r="ED102" s="186"/>
      <c r="EE102" s="186"/>
      <c r="EF102" s="186"/>
      <c r="EG102" s="186"/>
      <c r="EH102" s="186"/>
      <c r="EI102" s="186"/>
      <c r="EJ102" s="186"/>
      <c r="EK102" s="186"/>
      <c r="EN102" s="186"/>
      <c r="EO102" s="186"/>
      <c r="EP102" s="186"/>
      <c r="EQ102" s="186"/>
      <c r="ER102" s="186"/>
      <c r="ES102" s="186"/>
      <c r="ET102" s="186"/>
      <c r="EU102" s="186"/>
      <c r="EV102" s="186">
        <v>100</v>
      </c>
      <c r="EW102" s="186"/>
      <c r="EX102" s="186"/>
      <c r="EY102" s="186"/>
      <c r="EZ102" s="186"/>
      <c r="FA102" s="186"/>
      <c r="FB102" s="186"/>
      <c r="FC102" s="186"/>
      <c r="FD102" s="186"/>
      <c r="FE102" s="186"/>
      <c r="FF102" s="186"/>
      <c r="FG102" s="186"/>
      <c r="FH102" s="186"/>
      <c r="FI102" s="186"/>
      <c r="FJ102" s="186"/>
      <c r="FK102" s="186"/>
      <c r="FL102" s="186"/>
      <c r="FM102" s="186"/>
      <c r="FN102" s="186"/>
      <c r="FO102" s="186"/>
      <c r="FP102" s="186"/>
      <c r="FQ102" s="186"/>
      <c r="FR102" s="186"/>
      <c r="FS102" s="186"/>
      <c r="FT102" s="186"/>
      <c r="FU102" s="186"/>
      <c r="FV102" s="186"/>
      <c r="FW102" s="186"/>
      <c r="FX102" s="186"/>
      <c r="FY102" s="186"/>
      <c r="FZ102" s="186"/>
      <c r="GA102" s="186"/>
      <c r="GB102" s="186"/>
      <c r="GC102" s="186"/>
      <c r="GD102" s="186"/>
      <c r="GE102" s="186"/>
      <c r="GF102" s="186"/>
      <c r="GG102" s="186"/>
      <c r="GH102" s="186"/>
      <c r="GI102" s="186"/>
      <c r="GJ102" s="186"/>
      <c r="GK102" s="186"/>
      <c r="GL102" s="186"/>
      <c r="GM102" s="186"/>
      <c r="GN102" s="186"/>
      <c r="GO102" s="186"/>
      <c r="GP102" s="186"/>
      <c r="GQ102" s="186"/>
      <c r="GR102" s="186"/>
      <c r="GS102" s="186"/>
      <c r="GT102" s="186"/>
      <c r="GU102" s="186"/>
      <c r="GV102" s="186"/>
      <c r="GW102" s="186"/>
      <c r="GX102" s="186"/>
      <c r="GY102" s="186"/>
      <c r="GZ102" s="186"/>
      <c r="HA102" s="186"/>
      <c r="HB102" s="186"/>
      <c r="HC102" s="186"/>
      <c r="HD102" s="186"/>
      <c r="HE102" s="186"/>
      <c r="HF102" s="186"/>
      <c r="HG102" s="186"/>
      <c r="HH102" s="186"/>
      <c r="HI102" s="186"/>
      <c r="HJ102" s="186"/>
      <c r="HK102" s="186"/>
      <c r="HL102" s="186"/>
      <c r="HM102" s="186"/>
      <c r="HN102" s="186"/>
      <c r="HO102" s="186"/>
      <c r="HP102" s="186"/>
      <c r="HQ102" s="186"/>
      <c r="HR102" s="186"/>
      <c r="HS102" s="186"/>
      <c r="HT102" s="186"/>
      <c r="HU102" s="186"/>
      <c r="HV102" s="186"/>
      <c r="HW102" s="186"/>
      <c r="HX102" s="186"/>
      <c r="HY102" s="186"/>
      <c r="HZ102" s="186"/>
      <c r="IA102" s="186"/>
      <c r="IB102" s="186"/>
      <c r="IC102" s="186"/>
      <c r="ID102" s="186"/>
      <c r="IE102" s="186"/>
      <c r="IF102" s="186"/>
      <c r="IG102" s="186"/>
      <c r="IH102" s="186"/>
      <c r="II102" s="186"/>
      <c r="IJ102" s="186"/>
      <c r="IK102" s="186"/>
      <c r="IL102" s="186"/>
      <c r="IM102" s="186"/>
      <c r="IN102" s="186"/>
      <c r="IO102" s="186"/>
      <c r="IP102" s="186"/>
      <c r="IQ102" s="186"/>
      <c r="IR102" s="186"/>
      <c r="IS102" s="186"/>
      <c r="IT102" s="186"/>
      <c r="IU102" s="186"/>
      <c r="IV102" s="186"/>
    </row>
    <row r="103" spans="1:256" ht="15.75" customHeight="1" x14ac:dyDescent="0.25">
      <c r="A103" s="262">
        <v>63</v>
      </c>
      <c r="B103" s="186" t="s">
        <v>747</v>
      </c>
      <c r="C103" s="186" t="s">
        <v>648</v>
      </c>
      <c r="D103" s="186" t="s">
        <v>896</v>
      </c>
      <c r="E103" s="188">
        <v>508700</v>
      </c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  <c r="BW103" s="186"/>
      <c r="BX103" s="186"/>
      <c r="BY103" s="186"/>
      <c r="BZ103" s="186"/>
      <c r="CA103" s="186"/>
      <c r="CB103" s="186"/>
      <c r="CC103" s="186"/>
      <c r="CD103" s="186"/>
      <c r="CE103" s="186"/>
      <c r="CF103" s="186"/>
      <c r="CG103" s="186"/>
      <c r="CH103" s="186"/>
      <c r="CI103" s="186"/>
      <c r="CJ103" s="186"/>
      <c r="CK103" s="186"/>
      <c r="CL103" s="186"/>
      <c r="CM103" s="186"/>
      <c r="CN103" s="186"/>
      <c r="CO103" s="186"/>
      <c r="CP103" s="186"/>
      <c r="CQ103" s="186"/>
      <c r="CR103" s="186"/>
      <c r="CS103" s="186">
        <v>54</v>
      </c>
      <c r="CT103" s="186"/>
      <c r="CU103" s="186"/>
      <c r="CV103" s="186"/>
      <c r="CW103" s="186"/>
      <c r="CX103" s="186"/>
      <c r="CY103" s="186"/>
      <c r="CZ103" s="186"/>
      <c r="DA103" s="186"/>
      <c r="DB103" s="186"/>
      <c r="DC103" s="186"/>
      <c r="DD103" s="186"/>
      <c r="DE103" s="186"/>
      <c r="DF103" s="186"/>
      <c r="DG103" s="186"/>
      <c r="DH103" s="186"/>
      <c r="DI103" s="186"/>
      <c r="DJ103" s="186"/>
      <c r="DK103" s="186"/>
      <c r="DL103" s="186"/>
      <c r="DM103" s="186"/>
      <c r="DN103" s="186"/>
      <c r="DO103" s="186"/>
      <c r="DP103" s="186"/>
      <c r="DQ103" s="186"/>
      <c r="DR103" s="186"/>
      <c r="DS103" s="186"/>
      <c r="DT103" s="186"/>
      <c r="DU103" s="186"/>
      <c r="DV103" s="186"/>
      <c r="DW103" s="186"/>
      <c r="DX103" s="186"/>
      <c r="DY103" s="186"/>
      <c r="DZ103" s="186"/>
      <c r="EA103" s="186"/>
      <c r="EB103" s="186"/>
      <c r="EC103" s="186"/>
      <c r="ED103" s="186"/>
      <c r="EE103" s="186"/>
      <c r="EF103" s="186"/>
      <c r="EG103" s="186"/>
      <c r="EH103" s="186"/>
      <c r="EI103" s="186"/>
      <c r="EJ103" s="186"/>
      <c r="EK103" s="186"/>
      <c r="EN103" s="186"/>
      <c r="EO103" s="186"/>
      <c r="EP103" s="186"/>
      <c r="EQ103" s="186"/>
      <c r="ER103" s="186"/>
      <c r="ES103" s="186"/>
      <c r="ET103" s="186"/>
      <c r="EU103" s="186"/>
      <c r="EV103" s="186">
        <v>100</v>
      </c>
      <c r="EW103" s="186"/>
      <c r="EX103" s="186"/>
      <c r="EY103" s="186"/>
      <c r="EZ103" s="186"/>
      <c r="FA103" s="186"/>
      <c r="FB103" s="186"/>
      <c r="FC103" s="186"/>
      <c r="FD103" s="186"/>
      <c r="FE103" s="186"/>
      <c r="FF103" s="186"/>
      <c r="FG103" s="186"/>
      <c r="FH103" s="186"/>
      <c r="FI103" s="186"/>
      <c r="FJ103" s="186"/>
      <c r="FK103" s="186"/>
      <c r="FL103" s="186"/>
      <c r="FM103" s="186"/>
      <c r="FN103" s="186"/>
      <c r="FO103" s="186"/>
      <c r="FP103" s="186"/>
      <c r="FQ103" s="186"/>
      <c r="FR103" s="186"/>
      <c r="FS103" s="186"/>
      <c r="FT103" s="186"/>
      <c r="FU103" s="186"/>
      <c r="FV103" s="186"/>
      <c r="FW103" s="186"/>
      <c r="FX103" s="186"/>
      <c r="FY103" s="186"/>
      <c r="FZ103" s="186"/>
      <c r="GA103" s="186"/>
      <c r="GB103" s="186"/>
      <c r="GC103" s="186"/>
      <c r="GD103" s="186"/>
      <c r="GE103" s="186"/>
      <c r="GF103" s="186"/>
      <c r="GG103" s="186"/>
      <c r="GH103" s="186"/>
      <c r="GI103" s="186"/>
      <c r="GJ103" s="186"/>
      <c r="GK103" s="186"/>
      <c r="GL103" s="186"/>
      <c r="GM103" s="186"/>
      <c r="GN103" s="186"/>
      <c r="GO103" s="186"/>
      <c r="GP103" s="186"/>
      <c r="GQ103" s="186"/>
      <c r="GR103" s="186"/>
      <c r="GS103" s="186"/>
      <c r="GT103" s="186"/>
      <c r="GU103" s="186"/>
      <c r="GV103" s="186"/>
      <c r="GW103" s="186"/>
      <c r="GX103" s="186"/>
      <c r="GY103" s="186"/>
      <c r="GZ103" s="186"/>
      <c r="HA103" s="186"/>
      <c r="HB103" s="186"/>
      <c r="HC103" s="186"/>
      <c r="HD103" s="186"/>
      <c r="HE103" s="186"/>
      <c r="HF103" s="186"/>
      <c r="HG103" s="186"/>
      <c r="HH103" s="186"/>
      <c r="HI103" s="186"/>
      <c r="HJ103" s="186"/>
      <c r="HK103" s="186"/>
      <c r="HL103" s="186"/>
      <c r="HM103" s="186"/>
      <c r="HN103" s="186"/>
      <c r="HO103" s="186"/>
      <c r="HP103" s="186"/>
      <c r="HQ103" s="186"/>
      <c r="HR103" s="186"/>
      <c r="HS103" s="186"/>
      <c r="HT103" s="186"/>
      <c r="HU103" s="186"/>
      <c r="HV103" s="186"/>
      <c r="HW103" s="186"/>
      <c r="HX103" s="186"/>
      <c r="HY103" s="186"/>
      <c r="HZ103" s="186"/>
      <c r="IA103" s="186"/>
      <c r="IB103" s="186"/>
      <c r="IC103" s="186"/>
      <c r="ID103" s="186"/>
      <c r="IE103" s="186"/>
      <c r="IF103" s="186"/>
      <c r="IG103" s="186"/>
      <c r="IH103" s="186"/>
      <c r="II103" s="186"/>
      <c r="IJ103" s="186"/>
      <c r="IK103" s="186"/>
      <c r="IL103" s="186"/>
      <c r="IM103" s="186"/>
      <c r="IN103" s="186"/>
      <c r="IO103" s="186"/>
      <c r="IP103" s="186"/>
      <c r="IQ103" s="186"/>
      <c r="IR103" s="186"/>
      <c r="IS103" s="186"/>
      <c r="IT103" s="186"/>
      <c r="IU103" s="186"/>
      <c r="IV103" s="186"/>
    </row>
    <row r="104" spans="1:256" ht="15.75" customHeight="1" x14ac:dyDescent="0.25">
      <c r="A104" s="262">
        <v>64</v>
      </c>
      <c r="B104" s="186" t="s">
        <v>783</v>
      </c>
      <c r="C104" s="186" t="s">
        <v>901</v>
      </c>
      <c r="D104" s="186" t="s">
        <v>902</v>
      </c>
      <c r="E104" s="188">
        <v>66000</v>
      </c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  <c r="BW104" s="186"/>
      <c r="BX104" s="186"/>
      <c r="BY104" s="186"/>
      <c r="BZ104" s="186"/>
      <c r="CA104" s="186"/>
      <c r="CB104" s="186"/>
      <c r="CC104" s="186"/>
      <c r="CD104" s="186"/>
      <c r="CE104" s="186"/>
      <c r="CF104" s="186"/>
      <c r="CG104" s="186"/>
      <c r="CH104" s="186"/>
      <c r="CI104" s="186"/>
      <c r="CJ104" s="186"/>
      <c r="CK104" s="186"/>
      <c r="CL104" s="186"/>
      <c r="CM104" s="186"/>
      <c r="CN104" s="186"/>
      <c r="CO104" s="186"/>
      <c r="CP104" s="186"/>
      <c r="CQ104" s="186"/>
      <c r="CR104" s="186"/>
      <c r="CS104" s="186"/>
      <c r="CT104" s="186"/>
      <c r="CU104" s="186"/>
      <c r="CV104" s="186"/>
      <c r="CW104" s="186"/>
      <c r="CX104" s="186"/>
      <c r="CY104" s="186"/>
      <c r="CZ104" s="186"/>
      <c r="DA104" s="186"/>
      <c r="DB104" s="186"/>
      <c r="DC104" s="186"/>
      <c r="DD104" s="186"/>
      <c r="DE104" s="186"/>
      <c r="DF104" s="186"/>
      <c r="DG104" s="186"/>
      <c r="DH104" s="186"/>
      <c r="DI104" s="186"/>
      <c r="DJ104" s="186"/>
      <c r="DK104" s="186"/>
      <c r="DL104" s="186"/>
      <c r="DM104" s="186"/>
      <c r="DN104" s="186"/>
      <c r="DO104" s="186"/>
      <c r="DP104" s="186"/>
      <c r="DQ104" s="186"/>
      <c r="DR104" s="186"/>
      <c r="DS104" s="186"/>
      <c r="DT104" s="186"/>
      <c r="DU104" s="186"/>
      <c r="DV104" s="186"/>
      <c r="DW104" s="186"/>
      <c r="DX104" s="186"/>
      <c r="DY104" s="186"/>
      <c r="DZ104" s="186"/>
      <c r="EA104" s="186"/>
      <c r="EB104" s="186"/>
      <c r="EC104" s="186"/>
      <c r="ED104" s="186"/>
      <c r="EE104" s="186"/>
      <c r="EF104" s="186"/>
      <c r="EG104" s="186"/>
      <c r="EH104" s="186"/>
      <c r="EI104" s="186"/>
      <c r="EJ104" s="186"/>
      <c r="EK104" s="186"/>
      <c r="EN104" s="186"/>
      <c r="EO104" s="186"/>
      <c r="EP104" s="186"/>
      <c r="EQ104" s="186"/>
      <c r="ER104" s="186"/>
      <c r="ES104" s="186"/>
      <c r="ET104" s="186"/>
      <c r="EU104" s="186"/>
      <c r="EV104" s="186"/>
      <c r="EW104" s="186"/>
      <c r="EX104" s="186"/>
      <c r="EY104" s="186"/>
      <c r="EZ104" s="186"/>
      <c r="FA104" s="186"/>
      <c r="FB104" s="186"/>
      <c r="FC104" s="186"/>
      <c r="FD104" s="186"/>
      <c r="FE104" s="186"/>
      <c r="FF104" s="186"/>
      <c r="FG104" s="186"/>
      <c r="FH104" s="186"/>
      <c r="FI104" s="186"/>
      <c r="FJ104" s="186"/>
      <c r="FK104" s="186"/>
      <c r="FL104" s="186"/>
      <c r="FM104" s="186"/>
      <c r="FN104" s="186"/>
      <c r="FO104" s="186"/>
      <c r="FP104" s="186"/>
      <c r="FQ104" s="186"/>
      <c r="FR104" s="186"/>
      <c r="FS104" s="186"/>
      <c r="FT104" s="186"/>
      <c r="FU104" s="186"/>
      <c r="FV104" s="186"/>
      <c r="FW104" s="186"/>
      <c r="FX104" s="186"/>
      <c r="FY104" s="186"/>
      <c r="FZ104" s="186"/>
      <c r="GA104" s="186"/>
      <c r="GB104" s="186"/>
      <c r="GC104" s="186"/>
      <c r="GD104" s="186"/>
      <c r="GE104" s="186"/>
      <c r="GF104" s="186"/>
      <c r="GG104" s="186"/>
      <c r="GH104" s="186"/>
      <c r="GI104" s="186"/>
      <c r="GJ104" s="186"/>
      <c r="GK104" s="186"/>
      <c r="GL104" s="186"/>
      <c r="GM104" s="186"/>
      <c r="GN104" s="186"/>
      <c r="GO104" s="186"/>
      <c r="GP104" s="186"/>
      <c r="GQ104" s="186"/>
      <c r="GR104" s="186"/>
      <c r="GS104" s="186"/>
      <c r="GT104" s="186"/>
      <c r="GU104" s="186"/>
      <c r="GV104" s="186"/>
      <c r="GW104" s="186"/>
      <c r="GX104" s="186"/>
      <c r="GY104" s="186"/>
      <c r="GZ104" s="186"/>
      <c r="HA104" s="186"/>
      <c r="HB104" s="186"/>
      <c r="HC104" s="186"/>
      <c r="HD104" s="186"/>
      <c r="HE104" s="186"/>
      <c r="HF104" s="186"/>
      <c r="HG104" s="186"/>
      <c r="HH104" s="186"/>
      <c r="HI104" s="186"/>
      <c r="HJ104" s="186"/>
      <c r="HK104" s="186"/>
      <c r="HL104" s="186"/>
      <c r="HM104" s="186"/>
      <c r="HN104" s="186"/>
      <c r="HO104" s="186"/>
      <c r="HP104" s="186"/>
      <c r="HQ104" s="186"/>
      <c r="HR104" s="186"/>
      <c r="HS104" s="186"/>
      <c r="HT104" s="186"/>
      <c r="HU104" s="186"/>
      <c r="HV104" s="186"/>
      <c r="HW104" s="186"/>
      <c r="HX104" s="186"/>
      <c r="HY104" s="186"/>
      <c r="HZ104" s="186"/>
      <c r="IA104" s="186"/>
      <c r="IB104" s="186"/>
      <c r="IC104" s="186"/>
      <c r="ID104" s="186"/>
      <c r="IE104" s="186"/>
      <c r="IF104" s="186"/>
      <c r="IG104" s="186"/>
      <c r="IH104" s="186"/>
      <c r="II104" s="186"/>
      <c r="IJ104" s="186"/>
      <c r="IK104" s="186"/>
      <c r="IL104" s="186"/>
      <c r="IM104" s="186"/>
      <c r="IN104" s="186"/>
      <c r="IO104" s="186"/>
      <c r="IP104" s="186"/>
      <c r="IQ104" s="186"/>
      <c r="IR104" s="186"/>
      <c r="IS104" s="186"/>
      <c r="IT104" s="186"/>
      <c r="IU104" s="186"/>
      <c r="IV104" s="186"/>
    </row>
    <row r="105" spans="1:256" ht="15.75" customHeight="1" x14ac:dyDescent="0.25">
      <c r="A105" s="262">
        <v>65</v>
      </c>
      <c r="B105" s="186" t="s">
        <v>845</v>
      </c>
      <c r="C105" s="186" t="s">
        <v>901</v>
      </c>
      <c r="D105" s="186" t="s">
        <v>903</v>
      </c>
      <c r="E105" s="188">
        <v>116700</v>
      </c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  <c r="BW105" s="186"/>
      <c r="BX105" s="186"/>
      <c r="BY105" s="186"/>
      <c r="BZ105" s="186"/>
      <c r="CA105" s="186"/>
      <c r="CB105" s="186"/>
      <c r="CC105" s="186"/>
      <c r="CD105" s="186"/>
      <c r="CE105" s="186"/>
      <c r="CF105" s="186"/>
      <c r="CG105" s="186"/>
      <c r="CH105" s="186"/>
      <c r="CI105" s="186"/>
      <c r="CJ105" s="186"/>
      <c r="CK105" s="186"/>
      <c r="CL105" s="186"/>
      <c r="CM105" s="186"/>
      <c r="CN105" s="186"/>
      <c r="CO105" s="186"/>
      <c r="CP105" s="186"/>
      <c r="CQ105" s="186"/>
      <c r="CR105" s="186"/>
      <c r="CS105" s="186">
        <v>54</v>
      </c>
      <c r="CT105" s="186"/>
      <c r="CU105" s="186"/>
      <c r="CV105" s="186"/>
      <c r="CW105" s="186"/>
      <c r="CX105" s="186"/>
      <c r="CY105" s="186"/>
      <c r="CZ105" s="186"/>
      <c r="DA105" s="186"/>
      <c r="DB105" s="186"/>
      <c r="DC105" s="186"/>
      <c r="DD105" s="186"/>
      <c r="DE105" s="186"/>
      <c r="DF105" s="186"/>
      <c r="DG105" s="186"/>
      <c r="DH105" s="186"/>
      <c r="DI105" s="186"/>
      <c r="DJ105" s="186"/>
      <c r="DK105" s="186"/>
      <c r="DL105" s="186"/>
      <c r="DM105" s="186"/>
      <c r="DN105" s="186"/>
      <c r="DO105" s="186"/>
      <c r="DP105" s="186"/>
      <c r="DQ105" s="186"/>
      <c r="DR105" s="186"/>
      <c r="DS105" s="186"/>
      <c r="DT105" s="186"/>
      <c r="DU105" s="186"/>
      <c r="DV105" s="186"/>
      <c r="DW105" s="186"/>
      <c r="DX105" s="186"/>
      <c r="DY105" s="186"/>
      <c r="DZ105" s="186"/>
      <c r="EA105" s="186"/>
      <c r="EB105" s="186"/>
      <c r="EC105" s="186"/>
      <c r="ED105" s="186"/>
      <c r="EE105" s="186"/>
      <c r="EF105" s="186"/>
      <c r="EG105" s="186"/>
      <c r="EH105" s="186"/>
      <c r="EI105" s="186"/>
      <c r="EJ105" s="186"/>
      <c r="EK105" s="186"/>
      <c r="EN105" s="186"/>
      <c r="EO105" s="186"/>
      <c r="EP105" s="186"/>
      <c r="EQ105" s="186"/>
      <c r="ER105" s="186"/>
      <c r="ES105" s="186"/>
      <c r="ET105" s="186"/>
      <c r="EU105" s="186"/>
      <c r="EV105" s="186"/>
      <c r="EW105" s="186"/>
      <c r="EX105" s="186"/>
      <c r="EY105" s="186"/>
      <c r="EZ105" s="186"/>
      <c r="FA105" s="186"/>
      <c r="FB105" s="186"/>
      <c r="FC105" s="186"/>
      <c r="FD105" s="186"/>
      <c r="FE105" s="186"/>
      <c r="FF105" s="186"/>
      <c r="FG105" s="186"/>
      <c r="FH105" s="186"/>
      <c r="FI105" s="186"/>
      <c r="FJ105" s="186"/>
      <c r="FK105" s="186"/>
      <c r="FL105" s="186"/>
      <c r="FM105" s="186"/>
      <c r="FN105" s="186"/>
      <c r="FO105" s="186"/>
      <c r="FP105" s="186"/>
      <c r="FQ105" s="186"/>
      <c r="FR105" s="186"/>
      <c r="FS105" s="186"/>
      <c r="FT105" s="186"/>
      <c r="FU105" s="186"/>
      <c r="FV105" s="186"/>
      <c r="FW105" s="186"/>
      <c r="FX105" s="186"/>
      <c r="FY105" s="186"/>
      <c r="FZ105" s="186"/>
      <c r="GA105" s="186"/>
      <c r="GB105" s="186"/>
      <c r="GC105" s="186"/>
      <c r="GD105" s="186"/>
      <c r="GE105" s="186"/>
      <c r="GF105" s="186"/>
      <c r="GG105" s="186"/>
      <c r="GH105" s="186"/>
      <c r="GI105" s="186"/>
      <c r="GJ105" s="186"/>
      <c r="GK105" s="186"/>
      <c r="GL105" s="186"/>
      <c r="GM105" s="186"/>
      <c r="GN105" s="186"/>
      <c r="GO105" s="186"/>
      <c r="GP105" s="186"/>
      <c r="GQ105" s="186"/>
      <c r="GR105" s="186"/>
      <c r="GS105" s="186"/>
      <c r="GT105" s="186"/>
      <c r="GU105" s="186"/>
      <c r="GV105" s="186"/>
      <c r="GW105" s="186"/>
      <c r="GX105" s="186"/>
      <c r="GY105" s="186"/>
      <c r="GZ105" s="186"/>
      <c r="HA105" s="186"/>
      <c r="HB105" s="186"/>
      <c r="HC105" s="186"/>
      <c r="HD105" s="186"/>
      <c r="HE105" s="186"/>
      <c r="HF105" s="186"/>
      <c r="HG105" s="186"/>
      <c r="HH105" s="186"/>
      <c r="HI105" s="186"/>
      <c r="HJ105" s="186"/>
      <c r="HK105" s="186"/>
      <c r="HL105" s="186"/>
      <c r="HM105" s="186"/>
      <c r="HN105" s="186"/>
      <c r="HO105" s="186"/>
      <c r="HP105" s="186"/>
      <c r="HQ105" s="186"/>
      <c r="HR105" s="186"/>
      <c r="HS105" s="186"/>
      <c r="HT105" s="186"/>
      <c r="HU105" s="186"/>
      <c r="HV105" s="186"/>
      <c r="HW105" s="186"/>
      <c r="HX105" s="186"/>
      <c r="HY105" s="186"/>
      <c r="HZ105" s="186"/>
      <c r="IA105" s="186"/>
      <c r="IB105" s="186"/>
      <c r="IC105" s="186"/>
      <c r="ID105" s="186"/>
      <c r="IE105" s="186"/>
      <c r="IF105" s="186"/>
      <c r="IG105" s="186"/>
      <c r="IH105" s="186"/>
      <c r="II105" s="186"/>
      <c r="IJ105" s="186"/>
      <c r="IK105" s="186"/>
      <c r="IL105" s="186"/>
      <c r="IM105" s="186"/>
      <c r="IN105" s="186"/>
      <c r="IO105" s="186"/>
      <c r="IP105" s="186"/>
      <c r="IQ105" s="186"/>
      <c r="IR105" s="186"/>
      <c r="IS105" s="186"/>
      <c r="IT105" s="186"/>
      <c r="IU105" s="186"/>
      <c r="IV105" s="186"/>
    </row>
    <row r="106" spans="1:256" ht="15.75" customHeight="1" x14ac:dyDescent="0.25">
      <c r="A106" s="262">
        <v>66</v>
      </c>
      <c r="B106" s="186" t="s">
        <v>619</v>
      </c>
      <c r="C106" s="186" t="s">
        <v>901</v>
      </c>
      <c r="D106" s="186" t="s">
        <v>907</v>
      </c>
      <c r="E106" s="188">
        <v>199680</v>
      </c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  <c r="BW106" s="186"/>
      <c r="BX106" s="186"/>
      <c r="BY106" s="186"/>
      <c r="BZ106" s="186"/>
      <c r="CA106" s="186"/>
      <c r="CB106" s="186"/>
      <c r="CC106" s="186"/>
      <c r="CD106" s="186"/>
      <c r="CE106" s="186"/>
      <c r="CF106" s="186"/>
      <c r="CG106" s="186"/>
      <c r="CH106" s="186"/>
      <c r="CI106" s="186"/>
      <c r="CJ106" s="186"/>
      <c r="CK106" s="186"/>
      <c r="CL106" s="186"/>
      <c r="CM106" s="186"/>
      <c r="CN106" s="186"/>
      <c r="CO106" s="186"/>
      <c r="CP106" s="186"/>
      <c r="CQ106" s="186"/>
      <c r="CR106" s="186"/>
      <c r="CS106" s="186">
        <v>48</v>
      </c>
      <c r="CT106" s="186"/>
      <c r="CU106" s="186"/>
      <c r="CV106" s="186"/>
      <c r="CW106" s="186"/>
      <c r="CX106" s="186"/>
      <c r="CY106" s="186"/>
      <c r="CZ106" s="186"/>
      <c r="DA106" s="186"/>
      <c r="DB106" s="186"/>
      <c r="DC106" s="186"/>
      <c r="DD106" s="186"/>
      <c r="DE106" s="186"/>
      <c r="DF106" s="186"/>
      <c r="DG106" s="186"/>
      <c r="DH106" s="186"/>
      <c r="DI106" s="186"/>
      <c r="DJ106" s="186"/>
      <c r="DK106" s="186"/>
      <c r="DL106" s="186"/>
      <c r="DM106" s="186"/>
      <c r="DN106" s="186"/>
      <c r="DO106" s="186"/>
      <c r="DP106" s="186"/>
      <c r="DQ106" s="186"/>
      <c r="DR106" s="186"/>
      <c r="DS106" s="186"/>
      <c r="DT106" s="186"/>
      <c r="DU106" s="186"/>
      <c r="DV106" s="186"/>
      <c r="DW106" s="186"/>
      <c r="DX106" s="186"/>
      <c r="DY106" s="186"/>
      <c r="DZ106" s="186"/>
      <c r="EA106" s="186"/>
      <c r="EB106" s="186"/>
      <c r="EC106" s="186"/>
      <c r="ED106" s="186"/>
      <c r="EE106" s="186"/>
      <c r="EF106" s="186"/>
      <c r="EG106" s="186"/>
      <c r="EH106" s="186"/>
      <c r="EI106" s="186"/>
      <c r="EJ106" s="186"/>
      <c r="EK106" s="186"/>
      <c r="EN106" s="186"/>
      <c r="EO106" s="186"/>
      <c r="EP106" s="186"/>
      <c r="EQ106" s="186"/>
      <c r="ER106" s="186"/>
      <c r="ES106" s="186"/>
      <c r="ET106" s="186"/>
      <c r="EU106" s="186"/>
      <c r="EV106" s="186"/>
      <c r="EW106" s="186"/>
      <c r="EX106" s="186"/>
      <c r="EY106" s="186"/>
      <c r="EZ106" s="186"/>
      <c r="FA106" s="186"/>
      <c r="FB106" s="186"/>
      <c r="FC106" s="186"/>
      <c r="FD106" s="186"/>
      <c r="FE106" s="186"/>
      <c r="FF106" s="186"/>
      <c r="FG106" s="186"/>
      <c r="FH106" s="186"/>
      <c r="FI106" s="186"/>
      <c r="FJ106" s="186"/>
      <c r="FK106" s="186"/>
      <c r="FL106" s="186"/>
      <c r="FM106" s="186"/>
      <c r="FN106" s="186"/>
      <c r="FO106" s="186"/>
      <c r="FP106" s="186"/>
      <c r="FQ106" s="186"/>
      <c r="FR106" s="186"/>
      <c r="FS106" s="186"/>
      <c r="FT106" s="186"/>
      <c r="FU106" s="186"/>
      <c r="FV106" s="186"/>
      <c r="FW106" s="186"/>
      <c r="FX106" s="186"/>
      <c r="FY106" s="186"/>
      <c r="FZ106" s="186"/>
      <c r="GA106" s="186"/>
      <c r="GB106" s="186"/>
      <c r="GC106" s="186"/>
      <c r="GD106" s="186"/>
      <c r="GE106" s="186"/>
      <c r="GF106" s="186"/>
      <c r="GG106" s="186"/>
      <c r="GH106" s="186"/>
      <c r="GI106" s="186"/>
      <c r="GJ106" s="186"/>
      <c r="GK106" s="186"/>
      <c r="GL106" s="186"/>
      <c r="GM106" s="186"/>
      <c r="GN106" s="186"/>
      <c r="GO106" s="186"/>
      <c r="GP106" s="186"/>
      <c r="GQ106" s="186"/>
      <c r="GR106" s="186"/>
      <c r="GS106" s="186"/>
      <c r="GT106" s="186"/>
      <c r="GU106" s="186"/>
      <c r="GV106" s="186"/>
      <c r="GW106" s="186"/>
      <c r="GX106" s="186"/>
      <c r="GY106" s="186"/>
      <c r="GZ106" s="186"/>
      <c r="HA106" s="186"/>
      <c r="HB106" s="186"/>
      <c r="HC106" s="186"/>
      <c r="HD106" s="186"/>
      <c r="HE106" s="186"/>
      <c r="HF106" s="186"/>
      <c r="HG106" s="186"/>
      <c r="HH106" s="186"/>
      <c r="HI106" s="186"/>
      <c r="HJ106" s="186"/>
      <c r="HK106" s="186"/>
      <c r="HL106" s="186"/>
      <c r="HM106" s="186"/>
      <c r="HN106" s="186"/>
      <c r="HO106" s="186"/>
      <c r="HP106" s="186"/>
      <c r="HQ106" s="186"/>
      <c r="HR106" s="186"/>
      <c r="HS106" s="186"/>
      <c r="HT106" s="186"/>
      <c r="HU106" s="186"/>
      <c r="HV106" s="186"/>
      <c r="HW106" s="186"/>
      <c r="HX106" s="186"/>
      <c r="HY106" s="186"/>
      <c r="HZ106" s="186"/>
      <c r="IA106" s="186"/>
      <c r="IB106" s="186"/>
      <c r="IC106" s="186"/>
      <c r="ID106" s="186"/>
      <c r="IE106" s="186"/>
      <c r="IF106" s="186"/>
      <c r="IG106" s="186"/>
      <c r="IH106" s="186"/>
      <c r="II106" s="186"/>
      <c r="IJ106" s="186"/>
      <c r="IK106" s="186"/>
      <c r="IL106" s="186"/>
      <c r="IM106" s="186"/>
      <c r="IN106" s="186"/>
      <c r="IO106" s="186"/>
      <c r="IP106" s="186"/>
      <c r="IQ106" s="186"/>
      <c r="IR106" s="186"/>
      <c r="IS106" s="186"/>
      <c r="IT106" s="186"/>
      <c r="IU106" s="186"/>
      <c r="IV106" s="186"/>
    </row>
    <row r="107" spans="1:256" ht="15.75" customHeight="1" x14ac:dyDescent="0.25">
      <c r="A107" s="262">
        <v>67</v>
      </c>
      <c r="B107" s="186" t="s">
        <v>626</v>
      </c>
      <c r="C107" s="186" t="s">
        <v>901</v>
      </c>
      <c r="D107" s="186" t="s">
        <v>909</v>
      </c>
      <c r="E107" s="188">
        <v>103200</v>
      </c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  <c r="BW107" s="186"/>
      <c r="BX107" s="186"/>
      <c r="BY107" s="186"/>
      <c r="BZ107" s="186"/>
      <c r="CA107" s="186"/>
      <c r="CB107" s="186"/>
      <c r="CC107" s="186"/>
      <c r="CD107" s="186"/>
      <c r="CE107" s="186"/>
      <c r="CF107" s="186"/>
      <c r="CG107" s="186"/>
      <c r="CH107" s="186"/>
      <c r="CI107" s="186"/>
      <c r="CJ107" s="186"/>
      <c r="CK107" s="186"/>
      <c r="CL107" s="186"/>
      <c r="CM107" s="186"/>
      <c r="CN107" s="186"/>
      <c r="CO107" s="186"/>
      <c r="CP107" s="186"/>
      <c r="CQ107" s="186"/>
      <c r="CR107" s="186"/>
      <c r="CS107" s="186">
        <v>24</v>
      </c>
      <c r="CT107" s="186"/>
      <c r="CU107" s="186"/>
      <c r="CV107" s="186"/>
      <c r="CW107" s="186"/>
      <c r="CX107" s="186"/>
      <c r="CY107" s="186"/>
      <c r="CZ107" s="186"/>
      <c r="DA107" s="186"/>
      <c r="DB107" s="186"/>
      <c r="DC107" s="186"/>
      <c r="DD107" s="186"/>
      <c r="DE107" s="186"/>
      <c r="DF107" s="186"/>
      <c r="DG107" s="186"/>
      <c r="DH107" s="186"/>
      <c r="DI107" s="186"/>
      <c r="DJ107" s="186"/>
      <c r="DK107" s="186"/>
      <c r="DL107" s="186"/>
      <c r="DM107" s="186"/>
      <c r="DN107" s="186"/>
      <c r="DO107" s="186"/>
      <c r="DP107" s="186"/>
      <c r="DQ107" s="186"/>
      <c r="DR107" s="186"/>
      <c r="DS107" s="186"/>
      <c r="DT107" s="186"/>
      <c r="DU107" s="186"/>
      <c r="DV107" s="186"/>
      <c r="DW107" s="186"/>
      <c r="DX107" s="186"/>
      <c r="DY107" s="186"/>
      <c r="DZ107" s="186"/>
      <c r="EA107" s="186"/>
      <c r="EB107" s="186"/>
      <c r="EC107" s="186"/>
      <c r="ED107" s="186"/>
      <c r="EE107" s="186"/>
      <c r="EF107" s="186"/>
      <c r="EG107" s="186"/>
      <c r="EH107" s="186"/>
      <c r="EI107" s="186"/>
      <c r="EJ107" s="186"/>
      <c r="EK107" s="186"/>
      <c r="EN107" s="186"/>
      <c r="EO107" s="186"/>
      <c r="EP107" s="186"/>
      <c r="EQ107" s="186"/>
      <c r="ER107" s="186"/>
      <c r="ES107" s="186"/>
      <c r="ET107" s="186"/>
      <c r="EU107" s="186"/>
      <c r="EV107" s="186"/>
      <c r="EW107" s="186"/>
      <c r="EX107" s="186"/>
      <c r="EY107" s="186"/>
      <c r="EZ107" s="186"/>
      <c r="FA107" s="186"/>
      <c r="FB107" s="186"/>
      <c r="FC107" s="186"/>
      <c r="FD107" s="186"/>
      <c r="FE107" s="186"/>
      <c r="FF107" s="186"/>
      <c r="FG107" s="186"/>
      <c r="FH107" s="186"/>
      <c r="FI107" s="186"/>
      <c r="FJ107" s="186"/>
      <c r="FK107" s="186"/>
      <c r="FL107" s="186"/>
      <c r="FM107" s="186"/>
      <c r="FN107" s="186"/>
      <c r="FO107" s="186"/>
      <c r="FP107" s="186"/>
      <c r="FQ107" s="186"/>
      <c r="FR107" s="186"/>
      <c r="FS107" s="186"/>
      <c r="FT107" s="186"/>
      <c r="FU107" s="186"/>
      <c r="FV107" s="186"/>
      <c r="FW107" s="186"/>
      <c r="FX107" s="186"/>
      <c r="FY107" s="186"/>
      <c r="FZ107" s="186"/>
      <c r="GA107" s="186"/>
      <c r="GB107" s="186"/>
      <c r="GC107" s="186"/>
      <c r="GD107" s="186"/>
      <c r="GE107" s="186"/>
      <c r="GF107" s="186"/>
      <c r="GG107" s="186"/>
      <c r="GH107" s="186"/>
      <c r="GI107" s="186"/>
      <c r="GJ107" s="186"/>
      <c r="GK107" s="186"/>
      <c r="GL107" s="186"/>
      <c r="GM107" s="186"/>
      <c r="GN107" s="186"/>
      <c r="GO107" s="186"/>
      <c r="GP107" s="186"/>
      <c r="GQ107" s="186"/>
      <c r="GR107" s="186"/>
      <c r="GS107" s="186"/>
      <c r="GT107" s="186"/>
      <c r="GU107" s="186"/>
      <c r="GV107" s="186"/>
      <c r="GW107" s="186"/>
      <c r="GX107" s="186"/>
      <c r="GY107" s="186"/>
      <c r="GZ107" s="186"/>
      <c r="HA107" s="186"/>
      <c r="HB107" s="186"/>
      <c r="HC107" s="186"/>
      <c r="HD107" s="186"/>
      <c r="HE107" s="186"/>
      <c r="HF107" s="186"/>
      <c r="HG107" s="186"/>
      <c r="HH107" s="186"/>
      <c r="HI107" s="186"/>
      <c r="HJ107" s="186"/>
      <c r="HK107" s="186"/>
      <c r="HL107" s="186"/>
      <c r="HM107" s="186"/>
      <c r="HN107" s="186"/>
      <c r="HO107" s="186"/>
      <c r="HP107" s="186"/>
      <c r="HQ107" s="186"/>
      <c r="HR107" s="186"/>
      <c r="HS107" s="186"/>
      <c r="HT107" s="186"/>
      <c r="HU107" s="186"/>
      <c r="HV107" s="186"/>
      <c r="HW107" s="186"/>
      <c r="HX107" s="186"/>
      <c r="HY107" s="186"/>
      <c r="HZ107" s="186"/>
      <c r="IA107" s="186"/>
      <c r="IB107" s="186"/>
      <c r="IC107" s="186"/>
      <c r="ID107" s="186"/>
      <c r="IE107" s="186"/>
      <c r="IF107" s="186"/>
      <c r="IG107" s="186"/>
      <c r="IH107" s="186"/>
      <c r="II107" s="186"/>
      <c r="IJ107" s="186"/>
      <c r="IK107" s="186"/>
      <c r="IL107" s="186"/>
      <c r="IM107" s="186"/>
      <c r="IN107" s="186"/>
      <c r="IO107" s="186"/>
      <c r="IP107" s="186"/>
      <c r="IQ107" s="186"/>
      <c r="IR107" s="186"/>
      <c r="IS107" s="186"/>
      <c r="IT107" s="186"/>
      <c r="IU107" s="186"/>
      <c r="IV107" s="186"/>
    </row>
    <row r="108" spans="1:256" ht="15.75" customHeight="1" x14ac:dyDescent="0.25">
      <c r="A108" s="262">
        <v>68</v>
      </c>
      <c r="B108" s="186" t="s">
        <v>778</v>
      </c>
      <c r="C108" s="186" t="s">
        <v>653</v>
      </c>
      <c r="D108" s="186" t="s">
        <v>910</v>
      </c>
      <c r="E108" s="188">
        <v>1836000</v>
      </c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  <c r="BW108" s="186"/>
      <c r="BX108" s="186"/>
      <c r="BY108" s="186"/>
      <c r="BZ108" s="186"/>
      <c r="CA108" s="186"/>
      <c r="CB108" s="186"/>
      <c r="CC108" s="186"/>
      <c r="CD108" s="186"/>
      <c r="CE108" s="186"/>
      <c r="CF108" s="186"/>
      <c r="CG108" s="186"/>
      <c r="CH108" s="186"/>
      <c r="CI108" s="186"/>
      <c r="CJ108" s="186"/>
      <c r="CK108" s="186"/>
      <c r="CL108" s="186"/>
      <c r="CM108" s="186"/>
      <c r="CN108" s="186"/>
      <c r="CO108" s="186"/>
      <c r="CP108" s="186"/>
      <c r="CQ108" s="186"/>
      <c r="CR108" s="186"/>
      <c r="CS108" s="186"/>
      <c r="CT108" s="186"/>
      <c r="CU108" s="186"/>
      <c r="CV108" s="186"/>
      <c r="CW108" s="186"/>
      <c r="CX108" s="186"/>
      <c r="CY108" s="186"/>
      <c r="CZ108" s="186"/>
      <c r="DA108" s="186"/>
      <c r="DB108" s="186"/>
      <c r="DC108" s="186"/>
      <c r="DD108" s="186"/>
      <c r="DE108" s="186"/>
      <c r="DF108" s="186"/>
      <c r="DG108" s="186"/>
      <c r="DH108" s="186"/>
      <c r="DI108" s="186"/>
      <c r="DJ108" s="186"/>
      <c r="DK108" s="186"/>
      <c r="DL108" s="186"/>
      <c r="DM108" s="186"/>
      <c r="DN108" s="186"/>
      <c r="DO108" s="186"/>
      <c r="DP108" s="186"/>
      <c r="DQ108" s="186"/>
      <c r="DR108" s="186"/>
      <c r="DS108" s="186"/>
      <c r="DT108" s="186"/>
      <c r="DU108" s="186"/>
      <c r="DV108" s="186"/>
      <c r="DW108" s="186"/>
      <c r="DX108" s="186"/>
      <c r="DY108" s="186"/>
      <c r="DZ108" s="186"/>
      <c r="EA108" s="186"/>
      <c r="EB108" s="186"/>
      <c r="EC108" s="186"/>
      <c r="ED108" s="186"/>
      <c r="EE108" s="186"/>
      <c r="EF108" s="186"/>
      <c r="EG108" s="186"/>
      <c r="EH108" s="186"/>
      <c r="EI108" s="186"/>
      <c r="EJ108" s="186"/>
      <c r="EK108" s="186"/>
      <c r="EN108" s="186"/>
      <c r="EO108" s="186"/>
      <c r="EP108" s="186"/>
      <c r="EQ108" s="186"/>
      <c r="ER108" s="186"/>
      <c r="ES108" s="186"/>
      <c r="ET108" s="186"/>
      <c r="EU108" s="186"/>
      <c r="EV108" s="186">
        <f>38+38+24</f>
        <v>100</v>
      </c>
      <c r="EW108" s="186"/>
      <c r="EX108" s="186"/>
      <c r="EY108" s="186"/>
      <c r="EZ108" s="186"/>
      <c r="FA108" s="186"/>
      <c r="FB108" s="186"/>
      <c r="FC108" s="186"/>
      <c r="FD108" s="186"/>
      <c r="FE108" s="186"/>
      <c r="FF108" s="186"/>
      <c r="FG108" s="186"/>
      <c r="FH108" s="186"/>
      <c r="FI108" s="186"/>
      <c r="FJ108" s="186"/>
      <c r="FK108" s="186"/>
      <c r="FL108" s="186"/>
      <c r="FM108" s="186"/>
      <c r="FN108" s="186"/>
      <c r="FO108" s="186"/>
      <c r="FP108" s="186"/>
      <c r="FQ108" s="186"/>
      <c r="FR108" s="186"/>
      <c r="FS108" s="186"/>
      <c r="FT108" s="186"/>
      <c r="FU108" s="186"/>
      <c r="FV108" s="186"/>
      <c r="FW108" s="186"/>
      <c r="FX108" s="186"/>
      <c r="FY108" s="186"/>
      <c r="FZ108" s="186"/>
      <c r="GA108" s="186"/>
      <c r="GB108" s="186"/>
      <c r="GC108" s="186"/>
      <c r="GD108" s="186"/>
      <c r="GE108" s="186"/>
      <c r="GF108" s="186"/>
      <c r="GG108" s="186"/>
      <c r="GH108" s="186"/>
      <c r="GI108" s="186"/>
      <c r="GJ108" s="186"/>
      <c r="GK108" s="186"/>
      <c r="GL108" s="186"/>
      <c r="GM108" s="186"/>
      <c r="GN108" s="186"/>
      <c r="GO108" s="186"/>
      <c r="GP108" s="186"/>
      <c r="GQ108" s="186"/>
      <c r="GR108" s="186"/>
      <c r="GS108" s="186"/>
      <c r="GT108" s="186"/>
      <c r="GU108" s="186"/>
      <c r="GV108" s="186"/>
      <c r="GW108" s="186"/>
      <c r="GX108" s="186"/>
      <c r="GY108" s="186"/>
      <c r="GZ108" s="186"/>
      <c r="HA108" s="186"/>
      <c r="HB108" s="186"/>
      <c r="HC108" s="186"/>
      <c r="HD108" s="186"/>
      <c r="HE108" s="186"/>
      <c r="HF108" s="186"/>
      <c r="HG108" s="186"/>
      <c r="HH108" s="186"/>
      <c r="HI108" s="186"/>
      <c r="HJ108" s="186"/>
      <c r="HK108" s="186"/>
      <c r="HL108" s="186"/>
      <c r="HM108" s="186"/>
      <c r="HN108" s="186"/>
      <c r="HO108" s="186"/>
      <c r="HP108" s="186"/>
      <c r="HQ108" s="186"/>
      <c r="HR108" s="186"/>
      <c r="HS108" s="186"/>
      <c r="HT108" s="186"/>
      <c r="HU108" s="186"/>
      <c r="HV108" s="186"/>
      <c r="HW108" s="186"/>
      <c r="HX108" s="186"/>
      <c r="HY108" s="186"/>
      <c r="HZ108" s="186"/>
      <c r="IA108" s="186"/>
      <c r="IB108" s="186"/>
      <c r="IC108" s="186"/>
      <c r="ID108" s="186"/>
      <c r="IE108" s="186"/>
      <c r="IF108" s="186"/>
      <c r="IG108" s="186"/>
      <c r="IH108" s="186"/>
      <c r="II108" s="186"/>
      <c r="IJ108" s="186"/>
      <c r="IK108" s="186"/>
      <c r="IL108" s="186"/>
      <c r="IM108" s="186"/>
      <c r="IN108" s="186"/>
      <c r="IO108" s="186"/>
      <c r="IP108" s="186"/>
      <c r="IQ108" s="186"/>
      <c r="IR108" s="186"/>
      <c r="IS108" s="186"/>
      <c r="IT108" s="186"/>
      <c r="IU108" s="186"/>
      <c r="IV108" s="186"/>
    </row>
    <row r="109" spans="1:256" ht="15.75" customHeight="1" x14ac:dyDescent="0.25">
      <c r="A109" s="262">
        <v>69</v>
      </c>
      <c r="B109" s="186" t="s">
        <v>783</v>
      </c>
      <c r="C109" s="186" t="s">
        <v>653</v>
      </c>
      <c r="D109" s="186" t="s">
        <v>915</v>
      </c>
      <c r="E109" s="188">
        <v>893000</v>
      </c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  <c r="BW109" s="186"/>
      <c r="BX109" s="186"/>
      <c r="BY109" s="186"/>
      <c r="BZ109" s="186"/>
      <c r="CA109" s="186"/>
      <c r="CB109" s="186"/>
      <c r="CC109" s="186"/>
      <c r="CD109" s="186"/>
      <c r="CE109" s="186"/>
      <c r="CF109" s="186"/>
      <c r="CG109" s="186"/>
      <c r="CH109" s="186"/>
      <c r="CI109" s="186"/>
      <c r="CJ109" s="186"/>
      <c r="CK109" s="186"/>
      <c r="CL109" s="186"/>
      <c r="CM109" s="186"/>
      <c r="CN109" s="186"/>
      <c r="CO109" s="186"/>
      <c r="CP109" s="186"/>
      <c r="CQ109" s="186"/>
      <c r="CR109" s="186"/>
      <c r="CS109" s="186"/>
      <c r="CT109" s="186"/>
      <c r="CU109" s="186"/>
      <c r="CV109" s="186"/>
      <c r="CW109" s="186"/>
      <c r="CX109" s="186"/>
      <c r="CY109" s="186"/>
      <c r="CZ109" s="186"/>
      <c r="DA109" s="186"/>
      <c r="DB109" s="186"/>
      <c r="DC109" s="186"/>
      <c r="DD109" s="186"/>
      <c r="DE109" s="186"/>
      <c r="DF109" s="186"/>
      <c r="DG109" s="186"/>
      <c r="DH109" s="186"/>
      <c r="DI109" s="186"/>
      <c r="DJ109" s="186"/>
      <c r="DK109" s="186"/>
      <c r="DL109" s="186"/>
      <c r="DM109" s="186"/>
      <c r="DN109" s="186"/>
      <c r="DO109" s="186"/>
      <c r="DP109" s="186"/>
      <c r="DQ109" s="186"/>
      <c r="DR109" s="186"/>
      <c r="DS109" s="186"/>
      <c r="DT109" s="186"/>
      <c r="DU109" s="186"/>
      <c r="DV109" s="186"/>
      <c r="DW109" s="186"/>
      <c r="DX109" s="186"/>
      <c r="DY109" s="186"/>
      <c r="DZ109" s="186"/>
      <c r="EA109" s="186"/>
      <c r="EB109" s="186"/>
      <c r="EC109" s="186"/>
      <c r="ED109" s="186"/>
      <c r="EE109" s="186"/>
      <c r="EF109" s="186"/>
      <c r="EG109" s="186"/>
      <c r="EH109" s="186"/>
      <c r="EI109" s="186"/>
      <c r="EJ109" s="186"/>
      <c r="EK109" s="186"/>
      <c r="EN109" s="186"/>
      <c r="EO109" s="186"/>
      <c r="EP109" s="186"/>
      <c r="EQ109" s="186"/>
      <c r="ER109" s="186"/>
      <c r="ES109" s="186"/>
      <c r="ET109" s="186"/>
      <c r="EU109" s="186"/>
      <c r="EV109" s="186">
        <v>100</v>
      </c>
      <c r="EW109" s="186"/>
      <c r="EX109" s="186"/>
      <c r="EY109" s="186"/>
      <c r="EZ109" s="186"/>
      <c r="FA109" s="186"/>
      <c r="FB109" s="186"/>
      <c r="FC109" s="186"/>
      <c r="FD109" s="186"/>
      <c r="FE109" s="186"/>
      <c r="FF109" s="186"/>
      <c r="FG109" s="186"/>
      <c r="FH109" s="186"/>
      <c r="FI109" s="186"/>
      <c r="FJ109" s="186"/>
      <c r="FK109" s="186"/>
      <c r="FL109" s="186"/>
      <c r="FM109" s="186"/>
      <c r="FN109" s="186"/>
      <c r="FO109" s="186"/>
      <c r="FP109" s="186"/>
      <c r="FQ109" s="186"/>
      <c r="FR109" s="186"/>
      <c r="FS109" s="186"/>
      <c r="FT109" s="186"/>
      <c r="FU109" s="186"/>
      <c r="FV109" s="186"/>
      <c r="FW109" s="186"/>
      <c r="FX109" s="186"/>
      <c r="FY109" s="186"/>
      <c r="FZ109" s="186"/>
      <c r="GA109" s="186"/>
      <c r="GB109" s="186"/>
      <c r="GC109" s="186"/>
      <c r="GD109" s="186"/>
      <c r="GE109" s="186"/>
      <c r="GF109" s="186"/>
      <c r="GG109" s="186"/>
      <c r="GH109" s="186"/>
      <c r="GI109" s="186"/>
      <c r="GJ109" s="186"/>
      <c r="GK109" s="186"/>
      <c r="GL109" s="186"/>
      <c r="GM109" s="186"/>
      <c r="GN109" s="186"/>
      <c r="GO109" s="186"/>
      <c r="GP109" s="186"/>
      <c r="GQ109" s="186"/>
      <c r="GR109" s="186"/>
      <c r="GS109" s="186"/>
      <c r="GT109" s="186"/>
      <c r="GU109" s="186"/>
      <c r="GV109" s="186"/>
      <c r="GW109" s="186"/>
      <c r="GX109" s="186"/>
      <c r="GY109" s="186"/>
      <c r="GZ109" s="186"/>
      <c r="HA109" s="186"/>
      <c r="HB109" s="186"/>
      <c r="HC109" s="186"/>
      <c r="HD109" s="186"/>
      <c r="HE109" s="186"/>
      <c r="HF109" s="186"/>
      <c r="HG109" s="186"/>
      <c r="HH109" s="186"/>
      <c r="HI109" s="186"/>
      <c r="HJ109" s="186"/>
      <c r="HK109" s="186"/>
      <c r="HL109" s="186"/>
      <c r="HM109" s="186"/>
      <c r="HN109" s="186"/>
      <c r="HO109" s="186"/>
      <c r="HP109" s="186"/>
      <c r="HQ109" s="186"/>
      <c r="HR109" s="186"/>
      <c r="HS109" s="186"/>
      <c r="HT109" s="186"/>
      <c r="HU109" s="186"/>
      <c r="HV109" s="186"/>
      <c r="HW109" s="186"/>
      <c r="HX109" s="186"/>
      <c r="HY109" s="186"/>
      <c r="HZ109" s="186"/>
      <c r="IA109" s="186"/>
      <c r="IB109" s="186"/>
      <c r="IC109" s="186"/>
      <c r="ID109" s="186"/>
      <c r="IE109" s="186"/>
      <c r="IF109" s="186"/>
      <c r="IG109" s="186"/>
      <c r="IH109" s="186"/>
      <c r="II109" s="186"/>
      <c r="IJ109" s="186"/>
      <c r="IK109" s="186"/>
      <c r="IL109" s="186"/>
      <c r="IM109" s="186"/>
      <c r="IN109" s="186"/>
      <c r="IO109" s="186"/>
      <c r="IP109" s="186"/>
      <c r="IQ109" s="186"/>
      <c r="IR109" s="186"/>
      <c r="IS109" s="186"/>
      <c r="IT109" s="186"/>
      <c r="IU109" s="186"/>
      <c r="IV109" s="186"/>
    </row>
    <row r="110" spans="1:256" ht="15.75" customHeight="1" x14ac:dyDescent="0.25">
      <c r="A110" s="262">
        <v>70</v>
      </c>
      <c r="B110" s="186" t="s">
        <v>110</v>
      </c>
      <c r="C110" s="186" t="s">
        <v>653</v>
      </c>
      <c r="D110" s="186" t="s">
        <v>916</v>
      </c>
      <c r="E110" s="188">
        <v>1213000</v>
      </c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  <c r="BW110" s="186"/>
      <c r="BX110" s="186"/>
      <c r="BY110" s="186"/>
      <c r="BZ110" s="186"/>
      <c r="CA110" s="186"/>
      <c r="CB110" s="186"/>
      <c r="CC110" s="186"/>
      <c r="CD110" s="186"/>
      <c r="CE110" s="186"/>
      <c r="CF110" s="186"/>
      <c r="CG110" s="186"/>
      <c r="CH110" s="186"/>
      <c r="CI110" s="186"/>
      <c r="CJ110" s="186"/>
      <c r="CK110" s="186"/>
      <c r="CL110" s="186"/>
      <c r="CM110" s="186"/>
      <c r="CN110" s="186"/>
      <c r="CO110" s="186"/>
      <c r="CP110" s="186"/>
      <c r="CQ110" s="186"/>
      <c r="CR110" s="186"/>
      <c r="CS110" s="186"/>
      <c r="CT110" s="186"/>
      <c r="CU110" s="186"/>
      <c r="CV110" s="186"/>
      <c r="CW110" s="186"/>
      <c r="CX110" s="186"/>
      <c r="CY110" s="186"/>
      <c r="CZ110" s="186"/>
      <c r="DA110" s="186"/>
      <c r="DB110" s="186"/>
      <c r="DC110" s="186"/>
      <c r="DD110" s="186"/>
      <c r="DE110" s="186"/>
      <c r="DF110" s="186"/>
      <c r="DG110" s="186"/>
      <c r="DH110" s="186"/>
      <c r="DI110" s="186"/>
      <c r="DJ110" s="186"/>
      <c r="DK110" s="186"/>
      <c r="DL110" s="186"/>
      <c r="DM110" s="186"/>
      <c r="DN110" s="186"/>
      <c r="DO110" s="186"/>
      <c r="DP110" s="186"/>
      <c r="DQ110" s="186"/>
      <c r="DR110" s="186"/>
      <c r="DS110" s="186"/>
      <c r="DT110" s="186"/>
      <c r="DU110" s="186"/>
      <c r="DV110" s="186"/>
      <c r="DW110" s="186"/>
      <c r="DX110" s="186"/>
      <c r="DY110" s="186"/>
      <c r="DZ110" s="186"/>
      <c r="EA110" s="186"/>
      <c r="EB110" s="186"/>
      <c r="EC110" s="186"/>
      <c r="ED110" s="186"/>
      <c r="EE110" s="186"/>
      <c r="EF110" s="186"/>
      <c r="EG110" s="186"/>
      <c r="EH110" s="186"/>
      <c r="EI110" s="186"/>
      <c r="EJ110" s="186"/>
      <c r="EK110" s="186"/>
      <c r="EN110" s="186"/>
      <c r="EO110" s="186"/>
      <c r="EP110" s="186"/>
      <c r="EQ110" s="186"/>
      <c r="ER110" s="186"/>
      <c r="ES110" s="186"/>
      <c r="ET110" s="186"/>
      <c r="EU110" s="186"/>
      <c r="EV110" s="186">
        <v>100</v>
      </c>
      <c r="EW110" s="186"/>
      <c r="EX110" s="186"/>
      <c r="EY110" s="186"/>
      <c r="EZ110" s="186"/>
      <c r="FA110" s="186"/>
      <c r="FB110" s="186"/>
      <c r="FC110" s="186"/>
      <c r="FD110" s="186"/>
      <c r="FE110" s="186"/>
      <c r="FF110" s="186"/>
      <c r="FG110" s="186"/>
      <c r="FH110" s="186"/>
      <c r="FI110" s="186"/>
      <c r="FJ110" s="186"/>
      <c r="FK110" s="186"/>
      <c r="FL110" s="186"/>
      <c r="FM110" s="186"/>
      <c r="FN110" s="186"/>
      <c r="FO110" s="186"/>
      <c r="FP110" s="186"/>
      <c r="FQ110" s="186"/>
      <c r="FR110" s="186"/>
      <c r="FS110" s="186"/>
      <c r="FT110" s="186"/>
      <c r="FU110" s="186"/>
      <c r="FV110" s="186"/>
      <c r="FW110" s="186"/>
      <c r="FX110" s="186"/>
      <c r="FY110" s="186"/>
      <c r="FZ110" s="186"/>
      <c r="GA110" s="186"/>
      <c r="GB110" s="186"/>
      <c r="GC110" s="186"/>
      <c r="GD110" s="186"/>
      <c r="GE110" s="186"/>
      <c r="GF110" s="186"/>
      <c r="GG110" s="186"/>
      <c r="GH110" s="186"/>
      <c r="GI110" s="186"/>
      <c r="GJ110" s="186"/>
      <c r="GK110" s="186"/>
      <c r="GL110" s="186"/>
      <c r="GM110" s="186"/>
      <c r="GN110" s="186"/>
      <c r="GO110" s="186"/>
      <c r="GP110" s="186"/>
      <c r="GQ110" s="186"/>
      <c r="GR110" s="186"/>
      <c r="GS110" s="186"/>
      <c r="GT110" s="186"/>
      <c r="GU110" s="186"/>
      <c r="GV110" s="186"/>
      <c r="GW110" s="186"/>
      <c r="GX110" s="186"/>
      <c r="GY110" s="186"/>
      <c r="GZ110" s="186"/>
      <c r="HA110" s="186"/>
      <c r="HB110" s="186"/>
      <c r="HC110" s="186"/>
      <c r="HD110" s="186"/>
      <c r="HE110" s="186"/>
      <c r="HF110" s="186"/>
      <c r="HG110" s="186"/>
      <c r="HH110" s="186"/>
      <c r="HI110" s="186"/>
      <c r="HJ110" s="186"/>
      <c r="HK110" s="186"/>
      <c r="HL110" s="186"/>
      <c r="HM110" s="186"/>
      <c r="HN110" s="186"/>
      <c r="HO110" s="186"/>
      <c r="HP110" s="186"/>
      <c r="HQ110" s="186"/>
      <c r="HR110" s="186"/>
      <c r="HS110" s="186"/>
      <c r="HT110" s="186"/>
      <c r="HU110" s="186"/>
      <c r="HV110" s="186"/>
      <c r="HW110" s="186"/>
      <c r="HX110" s="186"/>
      <c r="HY110" s="186"/>
      <c r="HZ110" s="186"/>
      <c r="IA110" s="186"/>
      <c r="IB110" s="186"/>
      <c r="IC110" s="186"/>
      <c r="ID110" s="186"/>
      <c r="IE110" s="186"/>
      <c r="IF110" s="186"/>
      <c r="IG110" s="186"/>
      <c r="IH110" s="186"/>
      <c r="II110" s="186"/>
      <c r="IJ110" s="186"/>
      <c r="IK110" s="186"/>
      <c r="IL110" s="186"/>
      <c r="IM110" s="186"/>
      <c r="IN110" s="186"/>
      <c r="IO110" s="186"/>
      <c r="IP110" s="186"/>
      <c r="IQ110" s="186"/>
      <c r="IR110" s="186"/>
      <c r="IS110" s="186"/>
      <c r="IT110" s="186"/>
      <c r="IU110" s="186"/>
      <c r="IV110" s="186"/>
    </row>
    <row r="111" spans="1:256" ht="10.5" customHeight="1" x14ac:dyDescent="0.25">
      <c r="A111" s="262">
        <v>71</v>
      </c>
      <c r="B111" s="186" t="s">
        <v>747</v>
      </c>
      <c r="C111" s="186" t="s">
        <v>653</v>
      </c>
      <c r="D111" s="186" t="s">
        <v>917</v>
      </c>
      <c r="E111" s="188">
        <v>748000</v>
      </c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  <c r="BW111" s="186"/>
      <c r="BX111" s="186"/>
      <c r="BY111" s="186"/>
      <c r="BZ111" s="186"/>
      <c r="CA111" s="186"/>
      <c r="CB111" s="186"/>
      <c r="CC111" s="186"/>
      <c r="CD111" s="186"/>
      <c r="CE111" s="186"/>
      <c r="CF111" s="186"/>
      <c r="CG111" s="186"/>
      <c r="CH111" s="186"/>
      <c r="CI111" s="186"/>
      <c r="CJ111" s="186"/>
      <c r="CK111" s="186"/>
      <c r="CL111" s="186"/>
      <c r="CM111" s="186"/>
      <c r="CN111" s="186"/>
      <c r="CO111" s="186"/>
      <c r="CP111" s="186"/>
      <c r="CQ111" s="186"/>
      <c r="CR111" s="186"/>
      <c r="CS111" s="186"/>
      <c r="CT111" s="186"/>
      <c r="CU111" s="186"/>
      <c r="CV111" s="186"/>
      <c r="CW111" s="186"/>
      <c r="CX111" s="186"/>
      <c r="CY111" s="186"/>
      <c r="CZ111" s="186"/>
      <c r="DA111" s="186"/>
      <c r="DB111" s="186"/>
      <c r="DC111" s="186"/>
      <c r="DD111" s="186"/>
      <c r="DE111" s="186"/>
      <c r="DF111" s="186"/>
      <c r="DG111" s="186"/>
      <c r="DH111" s="186"/>
      <c r="DI111" s="186"/>
      <c r="DJ111" s="186"/>
      <c r="DK111" s="186"/>
      <c r="DL111" s="186"/>
      <c r="DM111" s="186"/>
      <c r="DN111" s="186"/>
      <c r="DO111" s="186"/>
      <c r="DP111" s="186"/>
      <c r="DQ111" s="186"/>
      <c r="DR111" s="186"/>
      <c r="DS111" s="186"/>
      <c r="DT111" s="186"/>
      <c r="DU111" s="186"/>
      <c r="DV111" s="186"/>
      <c r="DW111" s="186"/>
      <c r="DX111" s="186"/>
      <c r="DY111" s="186"/>
      <c r="DZ111" s="186"/>
      <c r="EA111" s="186"/>
      <c r="EB111" s="186"/>
      <c r="EC111" s="186"/>
      <c r="ED111" s="186"/>
      <c r="EE111" s="186"/>
      <c r="EF111" s="186"/>
      <c r="EG111" s="186"/>
      <c r="EH111" s="186"/>
      <c r="EI111" s="186"/>
      <c r="EJ111" s="186"/>
      <c r="EK111" s="186"/>
      <c r="EN111" s="186"/>
      <c r="EO111" s="186"/>
      <c r="EP111" s="186"/>
      <c r="EQ111" s="186"/>
      <c r="ER111" s="186"/>
      <c r="ES111" s="186"/>
      <c r="ET111" s="186"/>
      <c r="EU111" s="186"/>
      <c r="EV111" s="186">
        <v>100</v>
      </c>
      <c r="EW111" s="186"/>
      <c r="EX111" s="186"/>
      <c r="EY111" s="186"/>
      <c r="EZ111" s="186"/>
      <c r="FA111" s="186"/>
      <c r="FB111" s="186"/>
      <c r="FC111" s="186"/>
      <c r="FD111" s="186"/>
      <c r="FE111" s="186"/>
      <c r="FF111" s="186"/>
      <c r="FG111" s="186"/>
      <c r="FH111" s="186"/>
      <c r="FI111" s="186"/>
      <c r="FJ111" s="186"/>
      <c r="FK111" s="186"/>
      <c r="FL111" s="186"/>
      <c r="FM111" s="186"/>
      <c r="FN111" s="186"/>
      <c r="FO111" s="186"/>
      <c r="FP111" s="186"/>
      <c r="FQ111" s="186"/>
      <c r="FR111" s="186"/>
      <c r="FS111" s="186"/>
      <c r="FT111" s="186"/>
      <c r="FU111" s="186"/>
      <c r="FV111" s="186"/>
      <c r="FW111" s="186"/>
      <c r="FX111" s="186"/>
      <c r="FY111" s="186"/>
      <c r="FZ111" s="186"/>
      <c r="GA111" s="186"/>
      <c r="GB111" s="186"/>
      <c r="GC111" s="186"/>
      <c r="GD111" s="186"/>
      <c r="GE111" s="186"/>
      <c r="GF111" s="186"/>
      <c r="GG111" s="186"/>
      <c r="GH111" s="186"/>
      <c r="GI111" s="186"/>
      <c r="GJ111" s="186"/>
      <c r="GK111" s="186"/>
      <c r="GL111" s="186"/>
      <c r="GM111" s="186"/>
      <c r="GN111" s="186"/>
      <c r="GO111" s="186"/>
      <c r="GP111" s="186"/>
      <c r="GQ111" s="186"/>
      <c r="GR111" s="186"/>
      <c r="GS111" s="186"/>
      <c r="GT111" s="186"/>
      <c r="GU111" s="186"/>
      <c r="GV111" s="186"/>
      <c r="GW111" s="186"/>
      <c r="GX111" s="186"/>
      <c r="GY111" s="186"/>
      <c r="GZ111" s="186"/>
      <c r="HA111" s="186"/>
      <c r="HB111" s="186"/>
      <c r="HC111" s="186"/>
      <c r="HD111" s="186"/>
      <c r="HE111" s="186"/>
      <c r="HF111" s="186"/>
      <c r="HG111" s="186"/>
      <c r="HH111" s="186"/>
      <c r="HI111" s="186"/>
      <c r="HJ111" s="186"/>
      <c r="HK111" s="186"/>
      <c r="HL111" s="186"/>
      <c r="HM111" s="186"/>
      <c r="HN111" s="186"/>
      <c r="HO111" s="186"/>
      <c r="HP111" s="186"/>
      <c r="HQ111" s="186"/>
      <c r="HR111" s="186"/>
      <c r="HS111" s="186"/>
      <c r="HT111" s="186"/>
      <c r="HU111" s="186"/>
      <c r="HV111" s="186"/>
      <c r="HW111" s="186"/>
      <c r="HX111" s="186"/>
      <c r="HY111" s="186"/>
      <c r="HZ111" s="186"/>
      <c r="IA111" s="186"/>
      <c r="IB111" s="186"/>
      <c r="IC111" s="186"/>
      <c r="ID111" s="186"/>
      <c r="IE111" s="186"/>
      <c r="IF111" s="186"/>
      <c r="IG111" s="186"/>
      <c r="IH111" s="186"/>
      <c r="II111" s="186"/>
      <c r="IJ111" s="186"/>
      <c r="IK111" s="186"/>
      <c r="IL111" s="186"/>
      <c r="IM111" s="186"/>
      <c r="IN111" s="186"/>
      <c r="IO111" s="186"/>
      <c r="IP111" s="186"/>
      <c r="IQ111" s="186"/>
      <c r="IR111" s="186"/>
      <c r="IS111" s="186"/>
      <c r="IT111" s="186"/>
      <c r="IU111" s="186"/>
      <c r="IV111" s="186"/>
    </row>
    <row r="112" spans="1:256" ht="10.5" customHeight="1" x14ac:dyDescent="0.25">
      <c r="A112" s="262">
        <v>72</v>
      </c>
      <c r="B112" s="186" t="s">
        <v>875</v>
      </c>
      <c r="C112" s="186" t="s">
        <v>653</v>
      </c>
      <c r="D112" s="186" t="s">
        <v>919</v>
      </c>
      <c r="E112" s="188">
        <v>800000</v>
      </c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  <c r="BW112" s="186"/>
      <c r="BX112" s="186"/>
      <c r="BY112" s="186"/>
      <c r="BZ112" s="186"/>
      <c r="CA112" s="186"/>
      <c r="CB112" s="186"/>
      <c r="CC112" s="186"/>
      <c r="CD112" s="186"/>
      <c r="CE112" s="186"/>
      <c r="CF112" s="186"/>
      <c r="CG112" s="186"/>
      <c r="CH112" s="186"/>
      <c r="CI112" s="186"/>
      <c r="CJ112" s="186"/>
      <c r="CK112" s="186"/>
      <c r="CL112" s="186"/>
      <c r="CM112" s="186"/>
      <c r="CN112" s="186"/>
      <c r="CO112" s="186"/>
      <c r="CP112" s="186"/>
      <c r="CQ112" s="186"/>
      <c r="CR112" s="186"/>
      <c r="CS112" s="186"/>
      <c r="CT112" s="186"/>
      <c r="CU112" s="186"/>
      <c r="CV112" s="186"/>
      <c r="CW112" s="186"/>
      <c r="CX112" s="186"/>
      <c r="CY112" s="186"/>
      <c r="CZ112" s="186"/>
      <c r="DA112" s="186"/>
      <c r="DB112" s="186"/>
      <c r="DC112" s="186"/>
      <c r="DD112" s="186"/>
      <c r="DE112" s="186"/>
      <c r="DF112" s="186"/>
      <c r="DG112" s="186"/>
      <c r="DH112" s="186"/>
      <c r="DI112" s="186"/>
      <c r="DJ112" s="186"/>
      <c r="DK112" s="186"/>
      <c r="DL112" s="186"/>
      <c r="DM112" s="186"/>
      <c r="DN112" s="186"/>
      <c r="DO112" s="186"/>
      <c r="DP112" s="186"/>
      <c r="DQ112" s="186"/>
      <c r="DR112" s="186"/>
      <c r="DS112" s="186"/>
      <c r="DT112" s="186"/>
      <c r="DU112" s="186"/>
      <c r="DV112" s="186"/>
      <c r="DW112" s="186"/>
      <c r="DX112" s="186"/>
      <c r="DY112" s="186"/>
      <c r="DZ112" s="186"/>
      <c r="EA112" s="186"/>
      <c r="EB112" s="186"/>
      <c r="EC112" s="186"/>
      <c r="ED112" s="186"/>
      <c r="EE112" s="186"/>
      <c r="EF112" s="186"/>
      <c r="EG112" s="186"/>
      <c r="EH112" s="186"/>
      <c r="EI112" s="186"/>
      <c r="EJ112" s="186"/>
      <c r="EK112" s="186"/>
      <c r="EN112" s="186"/>
      <c r="EO112" s="186"/>
      <c r="EP112" s="186"/>
      <c r="EQ112" s="186"/>
      <c r="ER112" s="186"/>
      <c r="ES112" s="186"/>
      <c r="ET112" s="186"/>
      <c r="EU112" s="186"/>
      <c r="EV112" s="186"/>
      <c r="EW112" s="186"/>
      <c r="EX112" s="186"/>
      <c r="EY112" s="186"/>
      <c r="EZ112" s="186"/>
      <c r="FA112" s="186"/>
      <c r="FB112" s="186"/>
      <c r="FC112" s="186"/>
      <c r="FD112" s="186"/>
      <c r="FE112" s="186"/>
      <c r="FF112" s="186"/>
      <c r="FG112" s="186"/>
      <c r="FH112" s="186"/>
      <c r="FI112" s="186"/>
      <c r="FJ112" s="186"/>
      <c r="FK112" s="186"/>
      <c r="FL112" s="186"/>
      <c r="FM112" s="186"/>
      <c r="FN112" s="186"/>
      <c r="FO112" s="186"/>
      <c r="FP112" s="186"/>
      <c r="FQ112" s="186"/>
      <c r="FR112" s="186"/>
      <c r="FS112" s="186"/>
      <c r="FT112" s="186"/>
      <c r="FU112" s="186"/>
      <c r="FV112" s="186"/>
      <c r="FW112" s="186"/>
      <c r="FX112" s="186"/>
      <c r="FY112" s="186"/>
      <c r="FZ112" s="186"/>
      <c r="GA112" s="186"/>
      <c r="GB112" s="186"/>
      <c r="GC112" s="186"/>
      <c r="GD112" s="186"/>
      <c r="GE112" s="186"/>
      <c r="GF112" s="186"/>
      <c r="GG112" s="186"/>
      <c r="GH112" s="186"/>
      <c r="GI112" s="186"/>
      <c r="GJ112" s="186"/>
      <c r="GK112" s="186"/>
      <c r="GL112" s="186"/>
      <c r="GM112" s="186"/>
      <c r="GN112" s="186"/>
      <c r="GO112" s="186"/>
      <c r="GP112" s="186"/>
      <c r="GQ112" s="186"/>
      <c r="GR112" s="186"/>
      <c r="GS112" s="186"/>
      <c r="GT112" s="186"/>
      <c r="GU112" s="186"/>
      <c r="GV112" s="186"/>
      <c r="GW112" s="186"/>
      <c r="GX112" s="186"/>
      <c r="GY112" s="186"/>
      <c r="GZ112" s="186"/>
      <c r="HA112" s="186"/>
      <c r="HB112" s="186"/>
      <c r="HC112" s="186"/>
      <c r="HD112" s="186"/>
      <c r="HE112" s="186"/>
      <c r="HF112" s="186"/>
      <c r="HG112" s="186"/>
      <c r="HH112" s="186"/>
      <c r="HI112" s="186"/>
      <c r="HJ112" s="186"/>
      <c r="HK112" s="186"/>
      <c r="HL112" s="186"/>
      <c r="HM112" s="186"/>
      <c r="HN112" s="186"/>
      <c r="HO112" s="186"/>
      <c r="HP112" s="186"/>
      <c r="HQ112" s="186"/>
      <c r="HR112" s="186"/>
      <c r="HS112" s="186"/>
      <c r="HT112" s="186"/>
      <c r="HU112" s="186"/>
      <c r="HV112" s="186"/>
      <c r="HW112" s="186"/>
      <c r="HX112" s="186"/>
      <c r="HY112" s="186"/>
      <c r="HZ112" s="186"/>
      <c r="IA112" s="186"/>
      <c r="IB112" s="186"/>
      <c r="IC112" s="186"/>
      <c r="ID112" s="186"/>
      <c r="IE112" s="186"/>
      <c r="IF112" s="186"/>
      <c r="IG112" s="186"/>
      <c r="IH112" s="186"/>
      <c r="II112" s="186"/>
      <c r="IJ112" s="186"/>
      <c r="IK112" s="186"/>
      <c r="IL112" s="186"/>
      <c r="IM112" s="186"/>
      <c r="IN112" s="186"/>
      <c r="IO112" s="186"/>
      <c r="IP112" s="186"/>
      <c r="IQ112" s="186"/>
      <c r="IR112" s="186"/>
      <c r="IS112" s="186"/>
      <c r="IT112" s="186"/>
      <c r="IU112" s="186"/>
      <c r="IV112" s="186"/>
    </row>
    <row r="113" spans="1:256" ht="10.5" customHeight="1" x14ac:dyDescent="0.25">
      <c r="A113" s="262">
        <v>73</v>
      </c>
      <c r="B113" s="186" t="s">
        <v>805</v>
      </c>
      <c r="C113" s="186" t="s">
        <v>653</v>
      </c>
      <c r="D113" s="186" t="s">
        <v>920</v>
      </c>
      <c r="E113" s="188">
        <f>16000*30</f>
        <v>480000</v>
      </c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  <c r="BW113" s="186"/>
      <c r="BX113" s="186"/>
      <c r="BY113" s="186"/>
      <c r="BZ113" s="186"/>
      <c r="CA113" s="186"/>
      <c r="CB113" s="186"/>
      <c r="CC113" s="186"/>
      <c r="CD113" s="186"/>
      <c r="CE113" s="186"/>
      <c r="CF113" s="186"/>
      <c r="CG113" s="186"/>
      <c r="CH113" s="186"/>
      <c r="CI113" s="186"/>
      <c r="CJ113" s="186"/>
      <c r="CK113" s="186"/>
      <c r="CL113" s="186"/>
      <c r="CM113" s="186"/>
      <c r="CN113" s="186"/>
      <c r="CO113" s="186"/>
      <c r="CP113" s="186"/>
      <c r="CQ113" s="186"/>
      <c r="CR113" s="186"/>
      <c r="CS113" s="186"/>
      <c r="CT113" s="186"/>
      <c r="CU113" s="186"/>
      <c r="CV113" s="186"/>
      <c r="CW113" s="186"/>
      <c r="CX113" s="186"/>
      <c r="CY113" s="186"/>
      <c r="CZ113" s="186"/>
      <c r="DA113" s="186"/>
      <c r="DB113" s="186"/>
      <c r="DC113" s="186"/>
      <c r="DD113" s="186"/>
      <c r="DE113" s="186"/>
      <c r="DF113" s="186"/>
      <c r="DG113" s="186"/>
      <c r="DH113" s="186"/>
      <c r="DI113" s="186"/>
      <c r="DJ113" s="186"/>
      <c r="DK113" s="186"/>
      <c r="DL113" s="186"/>
      <c r="DM113" s="186"/>
      <c r="DN113" s="186"/>
      <c r="DO113" s="186"/>
      <c r="DP113" s="186"/>
      <c r="DQ113" s="186"/>
      <c r="DR113" s="186"/>
      <c r="DS113" s="186"/>
      <c r="DT113" s="186"/>
      <c r="DU113" s="186"/>
      <c r="DV113" s="186"/>
      <c r="DW113" s="186"/>
      <c r="DX113" s="186"/>
      <c r="DY113" s="186"/>
      <c r="DZ113" s="186"/>
      <c r="EA113" s="186"/>
      <c r="EB113" s="186"/>
      <c r="EC113" s="186"/>
      <c r="ED113" s="186"/>
      <c r="EE113" s="186"/>
      <c r="EF113" s="186"/>
      <c r="EG113" s="186"/>
      <c r="EH113" s="186"/>
      <c r="EI113" s="186"/>
      <c r="EJ113" s="186"/>
      <c r="EK113" s="186"/>
      <c r="EN113" s="186"/>
      <c r="EO113" s="186"/>
      <c r="EP113" s="186"/>
      <c r="EQ113" s="186"/>
      <c r="ER113" s="186"/>
      <c r="ES113" s="186"/>
      <c r="ET113" s="186"/>
      <c r="EU113" s="186"/>
      <c r="EV113" s="186"/>
      <c r="EW113" s="186"/>
      <c r="EX113" s="186"/>
      <c r="EY113" s="186"/>
      <c r="EZ113" s="186"/>
      <c r="FA113" s="186"/>
      <c r="FB113" s="186"/>
      <c r="FC113" s="186"/>
      <c r="FD113" s="186"/>
      <c r="FE113" s="186"/>
      <c r="FF113" s="186"/>
      <c r="FG113" s="186"/>
      <c r="FH113" s="186"/>
      <c r="FI113" s="186"/>
      <c r="FJ113" s="186"/>
      <c r="FK113" s="186"/>
      <c r="FL113" s="186"/>
      <c r="FM113" s="186"/>
      <c r="FN113" s="186"/>
      <c r="FO113" s="186"/>
      <c r="FP113" s="186"/>
      <c r="FQ113" s="186"/>
      <c r="FR113" s="186"/>
      <c r="FS113" s="186"/>
      <c r="FT113" s="186"/>
      <c r="FU113" s="186"/>
      <c r="FV113" s="186"/>
      <c r="FW113" s="186"/>
      <c r="FX113" s="186"/>
      <c r="FY113" s="186"/>
      <c r="FZ113" s="186"/>
      <c r="GA113" s="186"/>
      <c r="GB113" s="186"/>
      <c r="GC113" s="186"/>
      <c r="GD113" s="186"/>
      <c r="GE113" s="186"/>
      <c r="GF113" s="186"/>
      <c r="GG113" s="186"/>
      <c r="GH113" s="186"/>
      <c r="GI113" s="186"/>
      <c r="GJ113" s="186"/>
      <c r="GK113" s="186"/>
      <c r="GL113" s="186"/>
      <c r="GM113" s="186"/>
      <c r="GN113" s="186"/>
      <c r="GO113" s="186"/>
      <c r="GP113" s="186"/>
      <c r="GQ113" s="186"/>
      <c r="GR113" s="186"/>
      <c r="GS113" s="186"/>
      <c r="GT113" s="186"/>
      <c r="GU113" s="186"/>
      <c r="GV113" s="186"/>
      <c r="GW113" s="186"/>
      <c r="GX113" s="186"/>
      <c r="GY113" s="186"/>
      <c r="GZ113" s="186"/>
      <c r="HA113" s="186"/>
      <c r="HB113" s="186"/>
      <c r="HC113" s="186"/>
      <c r="HD113" s="186"/>
      <c r="HE113" s="186"/>
      <c r="HF113" s="186"/>
      <c r="HG113" s="186"/>
      <c r="HH113" s="186"/>
      <c r="HI113" s="186"/>
      <c r="HJ113" s="186"/>
      <c r="HK113" s="186"/>
      <c r="HL113" s="186"/>
      <c r="HM113" s="186"/>
      <c r="HN113" s="186"/>
      <c r="HO113" s="186"/>
      <c r="HP113" s="186"/>
      <c r="HQ113" s="186"/>
      <c r="HR113" s="186"/>
      <c r="HS113" s="186"/>
      <c r="HT113" s="186"/>
      <c r="HU113" s="186"/>
      <c r="HV113" s="186"/>
      <c r="HW113" s="186"/>
      <c r="HX113" s="186"/>
      <c r="HY113" s="186"/>
      <c r="HZ113" s="186"/>
      <c r="IA113" s="186"/>
      <c r="IB113" s="186"/>
      <c r="IC113" s="186"/>
      <c r="ID113" s="186"/>
      <c r="IE113" s="186"/>
      <c r="IF113" s="186"/>
      <c r="IG113" s="186"/>
      <c r="IH113" s="186"/>
      <c r="II113" s="186"/>
      <c r="IJ113" s="186"/>
      <c r="IK113" s="186"/>
      <c r="IL113" s="186"/>
      <c r="IM113" s="186"/>
      <c r="IN113" s="186"/>
      <c r="IO113" s="186"/>
      <c r="IP113" s="186"/>
      <c r="IQ113" s="186"/>
      <c r="IR113" s="186"/>
      <c r="IS113" s="186"/>
      <c r="IT113" s="186"/>
      <c r="IU113" s="186"/>
      <c r="IV113" s="186"/>
    </row>
    <row r="114" spans="1:256" ht="10.5" customHeight="1" x14ac:dyDescent="0.25">
      <c r="A114" s="262">
        <v>74</v>
      </c>
      <c r="B114" s="186" t="s">
        <v>830</v>
      </c>
      <c r="C114" s="186" t="s">
        <v>653</v>
      </c>
      <c r="D114" s="186" t="s">
        <v>923</v>
      </c>
      <c r="E114" s="188">
        <v>160000</v>
      </c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  <c r="BW114" s="186"/>
      <c r="BX114" s="186"/>
      <c r="BY114" s="186"/>
      <c r="BZ114" s="186"/>
      <c r="CA114" s="186"/>
      <c r="CB114" s="186"/>
      <c r="CC114" s="186"/>
      <c r="CD114" s="186"/>
      <c r="CE114" s="186"/>
      <c r="CF114" s="186"/>
      <c r="CG114" s="186"/>
      <c r="CH114" s="186"/>
      <c r="CI114" s="186"/>
      <c r="CJ114" s="186"/>
      <c r="CK114" s="186"/>
      <c r="CL114" s="186"/>
      <c r="CM114" s="186"/>
      <c r="CN114" s="186"/>
      <c r="CO114" s="186"/>
      <c r="CP114" s="186"/>
      <c r="CQ114" s="186"/>
      <c r="CR114" s="186"/>
      <c r="CS114" s="186"/>
      <c r="CT114" s="186"/>
      <c r="CU114" s="186"/>
      <c r="CV114" s="186"/>
      <c r="CW114" s="186"/>
      <c r="CX114" s="186"/>
      <c r="CY114" s="186"/>
      <c r="CZ114" s="186"/>
      <c r="DA114" s="186"/>
      <c r="DB114" s="186"/>
      <c r="DC114" s="186"/>
      <c r="DD114" s="186"/>
      <c r="DE114" s="186"/>
      <c r="DF114" s="186"/>
      <c r="DG114" s="186"/>
      <c r="DH114" s="186"/>
      <c r="DI114" s="186"/>
      <c r="DJ114" s="186"/>
      <c r="DK114" s="186"/>
      <c r="DL114" s="186"/>
      <c r="DM114" s="186"/>
      <c r="DN114" s="186"/>
      <c r="DO114" s="186"/>
      <c r="DP114" s="186"/>
      <c r="DQ114" s="186"/>
      <c r="DR114" s="186"/>
      <c r="DS114" s="186"/>
      <c r="DT114" s="186"/>
      <c r="DU114" s="186"/>
      <c r="DV114" s="186"/>
      <c r="DW114" s="186"/>
      <c r="DX114" s="186"/>
      <c r="DY114" s="186"/>
      <c r="DZ114" s="186"/>
      <c r="EA114" s="186"/>
      <c r="EB114" s="186"/>
      <c r="EC114" s="186"/>
      <c r="ED114" s="186"/>
      <c r="EE114" s="186"/>
      <c r="EF114" s="186"/>
      <c r="EG114" s="186"/>
      <c r="EH114" s="186"/>
      <c r="EI114" s="186"/>
      <c r="EJ114" s="186"/>
      <c r="EK114" s="186"/>
      <c r="EN114" s="186"/>
      <c r="EO114" s="186"/>
      <c r="EP114" s="186"/>
      <c r="EQ114" s="186"/>
      <c r="ER114" s="186"/>
      <c r="ES114" s="186"/>
      <c r="ET114" s="186"/>
      <c r="EU114" s="186"/>
      <c r="EV114" s="186"/>
      <c r="EW114" s="186"/>
      <c r="EX114" s="186"/>
      <c r="EY114" s="186"/>
      <c r="EZ114" s="186"/>
      <c r="FA114" s="186"/>
      <c r="FB114" s="186"/>
      <c r="FC114" s="186"/>
      <c r="FD114" s="186"/>
      <c r="FE114" s="186"/>
      <c r="FF114" s="186"/>
      <c r="FG114" s="186"/>
      <c r="FH114" s="186"/>
      <c r="FI114" s="186"/>
      <c r="FJ114" s="186"/>
      <c r="FK114" s="186"/>
      <c r="FL114" s="186"/>
      <c r="FM114" s="186"/>
      <c r="FN114" s="186"/>
      <c r="FO114" s="186"/>
      <c r="FP114" s="186"/>
      <c r="FQ114" s="186"/>
      <c r="FR114" s="186"/>
      <c r="FS114" s="186"/>
      <c r="FT114" s="186"/>
      <c r="FU114" s="186"/>
      <c r="FV114" s="186"/>
      <c r="FW114" s="186"/>
      <c r="FX114" s="186"/>
      <c r="FY114" s="186"/>
      <c r="FZ114" s="186"/>
      <c r="GA114" s="186"/>
      <c r="GB114" s="186"/>
      <c r="GC114" s="186"/>
      <c r="GD114" s="186"/>
      <c r="GE114" s="186"/>
      <c r="GF114" s="186"/>
      <c r="GG114" s="186"/>
      <c r="GH114" s="186"/>
      <c r="GI114" s="186"/>
      <c r="GJ114" s="186"/>
      <c r="GK114" s="186"/>
      <c r="GL114" s="186"/>
      <c r="GM114" s="186"/>
      <c r="GN114" s="186"/>
      <c r="GO114" s="186"/>
      <c r="GP114" s="186"/>
      <c r="GQ114" s="186"/>
      <c r="GR114" s="186"/>
      <c r="GS114" s="186"/>
      <c r="GT114" s="186"/>
      <c r="GU114" s="186"/>
      <c r="GV114" s="186"/>
      <c r="GW114" s="186"/>
      <c r="GX114" s="186"/>
      <c r="GY114" s="186"/>
      <c r="GZ114" s="186"/>
      <c r="HA114" s="186"/>
      <c r="HB114" s="186"/>
      <c r="HC114" s="186"/>
      <c r="HD114" s="186"/>
      <c r="HE114" s="186"/>
      <c r="HF114" s="186"/>
      <c r="HG114" s="186"/>
      <c r="HH114" s="186"/>
      <c r="HI114" s="186"/>
      <c r="HJ114" s="186"/>
      <c r="HK114" s="186"/>
      <c r="HL114" s="186"/>
      <c r="HM114" s="186"/>
      <c r="HN114" s="186"/>
      <c r="HO114" s="186"/>
      <c r="HP114" s="186"/>
      <c r="HQ114" s="186"/>
      <c r="HR114" s="186"/>
      <c r="HS114" s="186"/>
      <c r="HT114" s="186"/>
      <c r="HU114" s="186"/>
      <c r="HV114" s="186"/>
      <c r="HW114" s="186"/>
      <c r="HX114" s="186"/>
      <c r="HY114" s="186"/>
      <c r="HZ114" s="186"/>
      <c r="IA114" s="186"/>
      <c r="IB114" s="186"/>
      <c r="IC114" s="186"/>
      <c r="ID114" s="186"/>
      <c r="IE114" s="186"/>
      <c r="IF114" s="186"/>
      <c r="IG114" s="186"/>
      <c r="IH114" s="186"/>
      <c r="II114" s="186"/>
      <c r="IJ114" s="186"/>
      <c r="IK114" s="186"/>
      <c r="IL114" s="186"/>
      <c r="IM114" s="186"/>
      <c r="IN114" s="186"/>
      <c r="IO114" s="186"/>
      <c r="IP114" s="186"/>
      <c r="IQ114" s="186"/>
      <c r="IR114" s="186"/>
      <c r="IS114" s="186"/>
      <c r="IT114" s="186"/>
      <c r="IU114" s="186"/>
      <c r="IV114" s="186"/>
    </row>
    <row r="115" spans="1:256" ht="10.5" customHeight="1" x14ac:dyDescent="0.25">
      <c r="A115" s="262">
        <v>75</v>
      </c>
      <c r="B115" s="186" t="s">
        <v>837</v>
      </c>
      <c r="C115" s="186" t="s">
        <v>653</v>
      </c>
      <c r="D115" s="186" t="s">
        <v>926</v>
      </c>
      <c r="E115" s="188">
        <v>480000</v>
      </c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  <c r="BW115" s="186"/>
      <c r="BX115" s="186"/>
      <c r="BY115" s="186"/>
      <c r="BZ115" s="186"/>
      <c r="CA115" s="186"/>
      <c r="CB115" s="186"/>
      <c r="CC115" s="186"/>
      <c r="CD115" s="186"/>
      <c r="CE115" s="186"/>
      <c r="CF115" s="186"/>
      <c r="CG115" s="186"/>
      <c r="CH115" s="186"/>
      <c r="CI115" s="186"/>
      <c r="CJ115" s="186"/>
      <c r="CK115" s="186"/>
      <c r="CL115" s="186"/>
      <c r="CM115" s="186"/>
      <c r="CN115" s="186"/>
      <c r="CO115" s="186"/>
      <c r="CP115" s="186"/>
      <c r="CQ115" s="186"/>
      <c r="CR115" s="186"/>
      <c r="CS115" s="186"/>
      <c r="CT115" s="186"/>
      <c r="CU115" s="186"/>
      <c r="CV115" s="186"/>
      <c r="CW115" s="186"/>
      <c r="CX115" s="186"/>
      <c r="CY115" s="186"/>
      <c r="CZ115" s="186"/>
      <c r="DA115" s="186"/>
      <c r="DB115" s="186"/>
      <c r="DC115" s="186"/>
      <c r="DD115" s="186"/>
      <c r="DE115" s="186"/>
      <c r="DF115" s="186"/>
      <c r="DG115" s="186"/>
      <c r="DH115" s="186"/>
      <c r="DI115" s="186"/>
      <c r="DJ115" s="186"/>
      <c r="DK115" s="186"/>
      <c r="DL115" s="186"/>
      <c r="DM115" s="186"/>
      <c r="DN115" s="186"/>
      <c r="DO115" s="186"/>
      <c r="DP115" s="186"/>
      <c r="DQ115" s="186"/>
      <c r="DR115" s="186"/>
      <c r="DS115" s="186"/>
      <c r="DT115" s="186"/>
      <c r="DU115" s="186"/>
      <c r="DV115" s="186"/>
      <c r="DW115" s="186"/>
      <c r="DX115" s="186"/>
      <c r="DY115" s="186"/>
      <c r="DZ115" s="186"/>
      <c r="EA115" s="186"/>
      <c r="EB115" s="186"/>
      <c r="EC115" s="186"/>
      <c r="ED115" s="186"/>
      <c r="EE115" s="186"/>
      <c r="EF115" s="186"/>
      <c r="EG115" s="186"/>
      <c r="EH115" s="186"/>
      <c r="EI115" s="186"/>
      <c r="EJ115" s="186"/>
      <c r="EK115" s="186"/>
      <c r="EN115" s="186"/>
      <c r="EO115" s="186"/>
      <c r="EP115" s="186"/>
      <c r="EQ115" s="186"/>
      <c r="ER115" s="186"/>
      <c r="ES115" s="186"/>
      <c r="ET115" s="186"/>
      <c r="EU115" s="186"/>
      <c r="EV115" s="186"/>
      <c r="EW115" s="186"/>
      <c r="EX115" s="186"/>
      <c r="EY115" s="186"/>
      <c r="EZ115" s="186"/>
      <c r="FA115" s="186"/>
      <c r="FB115" s="186"/>
      <c r="FC115" s="186"/>
      <c r="FD115" s="186"/>
      <c r="FE115" s="186"/>
      <c r="FF115" s="186"/>
      <c r="FG115" s="186"/>
      <c r="FH115" s="186"/>
      <c r="FI115" s="186"/>
      <c r="FJ115" s="186"/>
      <c r="FK115" s="186"/>
      <c r="FL115" s="186"/>
      <c r="FM115" s="186"/>
      <c r="FN115" s="186"/>
      <c r="FO115" s="186"/>
      <c r="FP115" s="186"/>
      <c r="FQ115" s="186"/>
      <c r="FR115" s="186"/>
      <c r="FS115" s="186"/>
      <c r="FT115" s="186"/>
      <c r="FU115" s="186"/>
      <c r="FV115" s="186"/>
      <c r="FW115" s="186"/>
      <c r="FX115" s="186"/>
      <c r="FY115" s="186"/>
      <c r="FZ115" s="186"/>
      <c r="GA115" s="186"/>
      <c r="GB115" s="186"/>
      <c r="GC115" s="186"/>
      <c r="GD115" s="186"/>
      <c r="GE115" s="186"/>
      <c r="GF115" s="186"/>
      <c r="GG115" s="186"/>
      <c r="GH115" s="186"/>
      <c r="GI115" s="186"/>
      <c r="GJ115" s="186"/>
      <c r="GK115" s="186"/>
      <c r="GL115" s="186"/>
      <c r="GM115" s="186"/>
      <c r="GN115" s="186"/>
      <c r="GO115" s="186"/>
      <c r="GP115" s="186"/>
      <c r="GQ115" s="186"/>
      <c r="GR115" s="186"/>
      <c r="GS115" s="186"/>
      <c r="GT115" s="186"/>
      <c r="GU115" s="186"/>
      <c r="GV115" s="186"/>
      <c r="GW115" s="186"/>
      <c r="GX115" s="186"/>
      <c r="GY115" s="186"/>
      <c r="GZ115" s="186"/>
      <c r="HA115" s="186"/>
      <c r="HB115" s="186"/>
      <c r="HC115" s="186"/>
      <c r="HD115" s="186"/>
      <c r="HE115" s="186"/>
      <c r="HF115" s="186"/>
      <c r="HG115" s="186"/>
      <c r="HH115" s="186"/>
      <c r="HI115" s="186"/>
      <c r="HJ115" s="186"/>
      <c r="HK115" s="186"/>
      <c r="HL115" s="186"/>
      <c r="HM115" s="186"/>
      <c r="HN115" s="186"/>
      <c r="HO115" s="186"/>
      <c r="HP115" s="186"/>
      <c r="HQ115" s="186"/>
      <c r="HR115" s="186"/>
      <c r="HS115" s="186"/>
      <c r="HT115" s="186"/>
      <c r="HU115" s="186"/>
      <c r="HV115" s="186"/>
      <c r="HW115" s="186"/>
      <c r="HX115" s="186"/>
      <c r="HY115" s="186"/>
      <c r="HZ115" s="186"/>
      <c r="IA115" s="186"/>
      <c r="IB115" s="186"/>
      <c r="IC115" s="186"/>
      <c r="ID115" s="186"/>
      <c r="IE115" s="186"/>
      <c r="IF115" s="186"/>
      <c r="IG115" s="186"/>
      <c r="IH115" s="186"/>
      <c r="II115" s="186"/>
      <c r="IJ115" s="186"/>
      <c r="IK115" s="186"/>
      <c r="IL115" s="186"/>
      <c r="IM115" s="186"/>
      <c r="IN115" s="186"/>
      <c r="IO115" s="186"/>
      <c r="IP115" s="186"/>
      <c r="IQ115" s="186"/>
      <c r="IR115" s="186"/>
      <c r="IS115" s="186"/>
      <c r="IT115" s="186"/>
      <c r="IU115" s="186"/>
      <c r="IV115" s="186"/>
    </row>
    <row r="116" spans="1:256" ht="10.5" customHeight="1" x14ac:dyDescent="0.25">
      <c r="A116" s="262">
        <v>76</v>
      </c>
      <c r="B116" s="186" t="s">
        <v>110</v>
      </c>
      <c r="C116" s="186" t="s">
        <v>650</v>
      </c>
      <c r="D116" s="186" t="s">
        <v>928</v>
      </c>
      <c r="E116" s="188">
        <v>470650</v>
      </c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>
        <v>110</v>
      </c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>
        <v>110</v>
      </c>
      <c r="BN116" s="186"/>
      <c r="BO116" s="186"/>
      <c r="BP116" s="186"/>
      <c r="BQ116" s="186"/>
      <c r="BR116" s="186"/>
      <c r="BS116" s="186"/>
      <c r="BT116" s="186"/>
      <c r="BU116" s="186"/>
      <c r="BV116" s="186"/>
      <c r="BW116" s="186"/>
      <c r="BX116" s="186"/>
      <c r="BY116" s="186"/>
      <c r="BZ116" s="186"/>
      <c r="CA116" s="186"/>
      <c r="CB116" s="186"/>
      <c r="CC116" s="186"/>
      <c r="CD116" s="186"/>
      <c r="CE116" s="186"/>
      <c r="CF116" s="186"/>
      <c r="CG116" s="186"/>
      <c r="CH116" s="186"/>
      <c r="CI116" s="186"/>
      <c r="CJ116" s="186"/>
      <c r="CK116" s="186"/>
      <c r="CL116" s="186"/>
      <c r="CM116" s="186"/>
      <c r="CN116" s="186"/>
      <c r="CO116" s="186"/>
      <c r="CP116" s="186"/>
      <c r="CQ116" s="186"/>
      <c r="CR116" s="186"/>
      <c r="CS116" s="186"/>
      <c r="CT116" s="186"/>
      <c r="CU116" s="186"/>
      <c r="CV116" s="186"/>
      <c r="CW116" s="186"/>
      <c r="CX116" s="186"/>
      <c r="CY116" s="186"/>
      <c r="CZ116" s="186"/>
      <c r="DA116" s="186"/>
      <c r="DB116" s="186"/>
      <c r="DC116" s="186"/>
      <c r="DD116" s="186"/>
      <c r="DE116" s="186"/>
      <c r="DF116" s="186"/>
      <c r="DG116" s="186"/>
      <c r="DH116" s="186"/>
      <c r="DI116" s="186"/>
      <c r="DJ116" s="186"/>
      <c r="DK116" s="186"/>
      <c r="DL116" s="186"/>
      <c r="DM116" s="186"/>
      <c r="DN116" s="186"/>
      <c r="DO116" s="186"/>
      <c r="DP116" s="186"/>
      <c r="DQ116" s="186"/>
      <c r="DR116" s="186"/>
      <c r="DS116" s="186"/>
      <c r="DT116" s="186"/>
      <c r="DU116" s="186"/>
      <c r="DV116" s="186"/>
      <c r="DW116" s="186"/>
      <c r="DX116" s="186"/>
      <c r="DY116" s="186"/>
      <c r="DZ116" s="186"/>
      <c r="EA116" s="186"/>
      <c r="EB116" s="186"/>
      <c r="EC116" s="186"/>
      <c r="ED116" s="186"/>
      <c r="EE116" s="186"/>
      <c r="EF116" s="186"/>
      <c r="EG116" s="186"/>
      <c r="EH116" s="186"/>
      <c r="EI116" s="186"/>
      <c r="EJ116" s="186"/>
      <c r="EK116" s="186"/>
      <c r="EN116" s="186"/>
      <c r="EO116" s="186"/>
      <c r="EP116" s="186"/>
      <c r="EQ116" s="186"/>
      <c r="ER116" s="186"/>
      <c r="ES116" s="186"/>
      <c r="ET116" s="186"/>
      <c r="EU116" s="186"/>
      <c r="EV116" s="186"/>
      <c r="EW116" s="186"/>
      <c r="EX116" s="186"/>
      <c r="EY116" s="186"/>
      <c r="EZ116" s="186"/>
      <c r="FA116" s="186"/>
      <c r="FB116" s="186"/>
      <c r="FC116" s="186"/>
      <c r="FD116" s="186"/>
      <c r="FE116" s="186"/>
      <c r="FF116" s="186"/>
      <c r="FG116" s="186"/>
      <c r="FH116" s="186"/>
      <c r="FI116" s="186"/>
      <c r="FJ116" s="186"/>
      <c r="FK116" s="186"/>
      <c r="FL116" s="186"/>
      <c r="FM116" s="186"/>
      <c r="FN116" s="186"/>
      <c r="FO116" s="186"/>
      <c r="FP116" s="186"/>
      <c r="FQ116" s="186"/>
      <c r="FR116" s="186"/>
      <c r="FS116" s="186"/>
      <c r="FT116" s="186"/>
      <c r="FU116" s="186"/>
      <c r="FV116" s="186"/>
      <c r="FW116" s="186"/>
      <c r="FX116" s="186"/>
      <c r="FY116" s="186"/>
      <c r="FZ116" s="186"/>
      <c r="GA116" s="186"/>
      <c r="GB116" s="186"/>
      <c r="GC116" s="186"/>
      <c r="GD116" s="186"/>
      <c r="GE116" s="186"/>
      <c r="GF116" s="186"/>
      <c r="GG116" s="186"/>
      <c r="GH116" s="186"/>
      <c r="GI116" s="186"/>
      <c r="GJ116" s="186"/>
      <c r="GK116" s="186"/>
      <c r="GL116" s="186"/>
      <c r="GM116" s="186"/>
      <c r="GN116" s="186"/>
      <c r="GO116" s="186"/>
      <c r="GP116" s="186"/>
      <c r="GQ116" s="186"/>
      <c r="GR116" s="186"/>
      <c r="GS116" s="186"/>
      <c r="GT116" s="186"/>
      <c r="GU116" s="186"/>
      <c r="GV116" s="186"/>
      <c r="GW116" s="186"/>
      <c r="GX116" s="186"/>
      <c r="GY116" s="186"/>
      <c r="GZ116" s="186"/>
      <c r="HA116" s="186"/>
      <c r="HB116" s="186"/>
      <c r="HC116" s="186"/>
      <c r="HD116" s="186"/>
      <c r="HE116" s="186"/>
      <c r="HF116" s="186"/>
      <c r="HG116" s="186"/>
      <c r="HH116" s="186"/>
      <c r="HI116" s="186"/>
      <c r="HJ116" s="186"/>
      <c r="HK116" s="186"/>
      <c r="HL116" s="186"/>
      <c r="HM116" s="186"/>
      <c r="HN116" s="186"/>
      <c r="HO116" s="186"/>
      <c r="HP116" s="186"/>
      <c r="HQ116" s="186"/>
      <c r="HR116" s="186"/>
      <c r="HS116" s="186"/>
      <c r="HT116" s="186"/>
      <c r="HU116" s="186"/>
      <c r="HV116" s="186"/>
      <c r="HW116" s="186"/>
      <c r="HX116" s="186"/>
      <c r="HY116" s="186"/>
      <c r="HZ116" s="186"/>
      <c r="IA116" s="186"/>
      <c r="IB116" s="186"/>
      <c r="IC116" s="186"/>
      <c r="ID116" s="186"/>
      <c r="IE116" s="186"/>
      <c r="IF116" s="186"/>
      <c r="IG116" s="186"/>
      <c r="IH116" s="186"/>
      <c r="II116" s="186"/>
      <c r="IJ116" s="186"/>
      <c r="IK116" s="186"/>
      <c r="IL116" s="186"/>
      <c r="IM116" s="186"/>
      <c r="IN116" s="186"/>
      <c r="IO116" s="186"/>
      <c r="IP116" s="186"/>
      <c r="IQ116" s="186"/>
      <c r="IR116" s="186"/>
      <c r="IS116" s="186"/>
      <c r="IT116" s="186"/>
      <c r="IU116" s="186"/>
      <c r="IV116" s="186"/>
    </row>
    <row r="117" spans="1:256" ht="10.5" customHeight="1" x14ac:dyDescent="0.25">
      <c r="A117" s="262">
        <v>77</v>
      </c>
      <c r="B117" s="186" t="s">
        <v>778</v>
      </c>
      <c r="C117" s="186" t="s">
        <v>650</v>
      </c>
      <c r="D117" s="186" t="s">
        <v>930</v>
      </c>
      <c r="E117" s="188">
        <v>691950</v>
      </c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>
        <v>110</v>
      </c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6"/>
      <c r="BM117" s="186">
        <v>110</v>
      </c>
      <c r="BN117" s="186"/>
      <c r="BO117" s="186"/>
      <c r="BP117" s="186"/>
      <c r="BQ117" s="186"/>
      <c r="BR117" s="186"/>
      <c r="BS117" s="186"/>
      <c r="BT117" s="186"/>
      <c r="BU117" s="186"/>
      <c r="BV117" s="186"/>
      <c r="BW117" s="186"/>
      <c r="BX117" s="186"/>
      <c r="BY117" s="186"/>
      <c r="BZ117" s="186"/>
      <c r="CA117" s="186"/>
      <c r="CB117" s="186"/>
      <c r="CC117" s="186"/>
      <c r="CD117" s="186"/>
      <c r="CE117" s="186"/>
      <c r="CF117" s="186"/>
      <c r="CG117" s="186"/>
      <c r="CH117" s="186"/>
      <c r="CI117" s="186"/>
      <c r="CJ117" s="186"/>
      <c r="CK117" s="186"/>
      <c r="CL117" s="186"/>
      <c r="CM117" s="186"/>
      <c r="CN117" s="186"/>
      <c r="CO117" s="186"/>
      <c r="CP117" s="186"/>
      <c r="CQ117" s="186"/>
      <c r="CR117" s="186"/>
      <c r="CS117" s="186"/>
      <c r="CT117" s="186"/>
      <c r="CU117" s="186"/>
      <c r="CV117" s="186"/>
      <c r="CW117" s="186"/>
      <c r="CX117" s="186"/>
      <c r="CY117" s="186"/>
      <c r="CZ117" s="186"/>
      <c r="DA117" s="186"/>
      <c r="DB117" s="186"/>
      <c r="DC117" s="186"/>
      <c r="DD117" s="186"/>
      <c r="DE117" s="186"/>
      <c r="DF117" s="186"/>
      <c r="DG117" s="186"/>
      <c r="DH117" s="186"/>
      <c r="DI117" s="186"/>
      <c r="DJ117" s="186"/>
      <c r="DK117" s="186"/>
      <c r="DL117" s="186"/>
      <c r="DM117" s="186"/>
      <c r="DN117" s="186"/>
      <c r="DO117" s="186"/>
      <c r="DP117" s="186"/>
      <c r="DQ117" s="186"/>
      <c r="DR117" s="186"/>
      <c r="DS117" s="186"/>
      <c r="DT117" s="186"/>
      <c r="DU117" s="186"/>
      <c r="DV117" s="186"/>
      <c r="DW117" s="186"/>
      <c r="DX117" s="186"/>
      <c r="DY117" s="186"/>
      <c r="DZ117" s="186"/>
      <c r="EA117" s="186"/>
      <c r="EB117" s="186"/>
      <c r="EC117" s="186"/>
      <c r="ED117" s="186"/>
      <c r="EE117" s="186"/>
      <c r="EF117" s="186"/>
      <c r="EG117" s="186"/>
      <c r="EH117" s="186"/>
      <c r="EI117" s="186"/>
      <c r="EJ117" s="186"/>
      <c r="EK117" s="186"/>
      <c r="EN117" s="186"/>
      <c r="EO117" s="186"/>
      <c r="EP117" s="186"/>
      <c r="EQ117" s="186"/>
      <c r="ER117" s="186"/>
      <c r="ES117" s="186"/>
      <c r="ET117" s="186"/>
      <c r="EU117" s="186"/>
      <c r="EV117" s="186"/>
      <c r="EW117" s="186"/>
      <c r="EX117" s="186"/>
      <c r="EY117" s="186"/>
      <c r="EZ117" s="186"/>
      <c r="FA117" s="186"/>
      <c r="FB117" s="186"/>
      <c r="FC117" s="186"/>
      <c r="FD117" s="186"/>
      <c r="FE117" s="186"/>
      <c r="FF117" s="186"/>
      <c r="FG117" s="186"/>
      <c r="FH117" s="186"/>
      <c r="FI117" s="186"/>
      <c r="FJ117" s="186"/>
      <c r="FK117" s="186"/>
      <c r="FL117" s="186"/>
      <c r="FM117" s="186"/>
      <c r="FN117" s="186"/>
      <c r="FO117" s="186"/>
      <c r="FP117" s="186"/>
      <c r="FQ117" s="186"/>
      <c r="FR117" s="186"/>
      <c r="FS117" s="186"/>
      <c r="FT117" s="186"/>
      <c r="FU117" s="186"/>
      <c r="FV117" s="186"/>
      <c r="FW117" s="186"/>
      <c r="FX117" s="186"/>
      <c r="FY117" s="186"/>
      <c r="FZ117" s="186"/>
      <c r="GA117" s="186"/>
      <c r="GB117" s="186"/>
      <c r="GC117" s="186"/>
      <c r="GD117" s="186"/>
      <c r="GE117" s="186"/>
      <c r="GF117" s="186"/>
      <c r="GG117" s="186"/>
      <c r="GH117" s="186"/>
      <c r="GI117" s="186"/>
      <c r="GJ117" s="186"/>
      <c r="GK117" s="186"/>
      <c r="GL117" s="186"/>
      <c r="GM117" s="186"/>
      <c r="GN117" s="186"/>
      <c r="GO117" s="186"/>
      <c r="GP117" s="186"/>
      <c r="GQ117" s="186"/>
      <c r="GR117" s="186"/>
      <c r="GS117" s="186"/>
      <c r="GT117" s="186"/>
      <c r="GU117" s="186"/>
      <c r="GV117" s="186"/>
      <c r="GW117" s="186"/>
      <c r="GX117" s="186"/>
      <c r="GY117" s="186"/>
      <c r="GZ117" s="186"/>
      <c r="HA117" s="186"/>
      <c r="HB117" s="186"/>
      <c r="HC117" s="186"/>
      <c r="HD117" s="186"/>
      <c r="HE117" s="186"/>
      <c r="HF117" s="186"/>
      <c r="HG117" s="186"/>
      <c r="HH117" s="186"/>
      <c r="HI117" s="186"/>
      <c r="HJ117" s="186"/>
      <c r="HK117" s="186"/>
      <c r="HL117" s="186"/>
      <c r="HM117" s="186"/>
      <c r="HN117" s="186"/>
      <c r="HO117" s="186"/>
      <c r="HP117" s="186"/>
      <c r="HQ117" s="186"/>
      <c r="HR117" s="186"/>
      <c r="HS117" s="186"/>
      <c r="HT117" s="186"/>
      <c r="HU117" s="186"/>
      <c r="HV117" s="186"/>
      <c r="HW117" s="186"/>
      <c r="HX117" s="186"/>
      <c r="HY117" s="186"/>
      <c r="HZ117" s="186"/>
      <c r="IA117" s="186"/>
      <c r="IB117" s="186"/>
      <c r="IC117" s="186"/>
      <c r="ID117" s="186"/>
      <c r="IE117" s="186"/>
      <c r="IF117" s="186"/>
      <c r="IG117" s="186"/>
      <c r="IH117" s="186"/>
      <c r="II117" s="186"/>
      <c r="IJ117" s="186"/>
      <c r="IK117" s="186"/>
      <c r="IL117" s="186"/>
      <c r="IM117" s="186"/>
      <c r="IN117" s="186"/>
      <c r="IO117" s="186"/>
      <c r="IP117" s="186"/>
      <c r="IQ117" s="186"/>
      <c r="IR117" s="186"/>
      <c r="IS117" s="186"/>
      <c r="IT117" s="186"/>
      <c r="IU117" s="186"/>
      <c r="IV117" s="186"/>
    </row>
    <row r="118" spans="1:256" ht="10.5" customHeight="1" x14ac:dyDescent="0.25">
      <c r="A118" s="262">
        <v>78</v>
      </c>
      <c r="B118" s="186" t="s">
        <v>783</v>
      </c>
      <c r="C118" s="186" t="s">
        <v>650</v>
      </c>
      <c r="D118" s="186" t="s">
        <v>932</v>
      </c>
      <c r="E118" s="188">
        <v>320150</v>
      </c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>
        <v>10</v>
      </c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>
        <v>10</v>
      </c>
      <c r="BN118" s="186"/>
      <c r="BO118" s="186"/>
      <c r="BP118" s="186"/>
      <c r="BQ118" s="186"/>
      <c r="BR118" s="186"/>
      <c r="BS118" s="186"/>
      <c r="BT118" s="186"/>
      <c r="BU118" s="186"/>
      <c r="BV118" s="186"/>
      <c r="BW118" s="186"/>
      <c r="BX118" s="186"/>
      <c r="BY118" s="186"/>
      <c r="BZ118" s="186"/>
      <c r="CA118" s="186"/>
      <c r="CB118" s="186"/>
      <c r="CC118" s="186"/>
      <c r="CD118" s="186"/>
      <c r="CE118" s="186"/>
      <c r="CF118" s="186"/>
      <c r="CG118" s="186"/>
      <c r="CH118" s="186"/>
      <c r="CI118" s="186"/>
      <c r="CJ118" s="186"/>
      <c r="CK118" s="186"/>
      <c r="CL118" s="186"/>
      <c r="CM118" s="186"/>
      <c r="CN118" s="186"/>
      <c r="CO118" s="186"/>
      <c r="CP118" s="186"/>
      <c r="CQ118" s="186"/>
      <c r="CR118" s="186"/>
      <c r="CS118" s="186"/>
      <c r="CT118" s="186"/>
      <c r="CU118" s="186"/>
      <c r="CV118" s="186"/>
      <c r="CW118" s="186"/>
      <c r="CX118" s="186"/>
      <c r="CY118" s="186"/>
      <c r="CZ118" s="186"/>
      <c r="DA118" s="186"/>
      <c r="DB118" s="186"/>
      <c r="DC118" s="186"/>
      <c r="DD118" s="186"/>
      <c r="DE118" s="186"/>
      <c r="DF118" s="186"/>
      <c r="DG118" s="186"/>
      <c r="DH118" s="186"/>
      <c r="DI118" s="186"/>
      <c r="DJ118" s="186"/>
      <c r="DK118" s="186"/>
      <c r="DL118" s="186"/>
      <c r="DM118" s="186"/>
      <c r="DN118" s="186"/>
      <c r="DO118" s="186"/>
      <c r="DP118" s="186"/>
      <c r="DQ118" s="186"/>
      <c r="DR118" s="186"/>
      <c r="DS118" s="186"/>
      <c r="DT118" s="186"/>
      <c r="DU118" s="186"/>
      <c r="DV118" s="186"/>
      <c r="DW118" s="186"/>
      <c r="DX118" s="186"/>
      <c r="DY118" s="186"/>
      <c r="DZ118" s="186"/>
      <c r="EA118" s="186"/>
      <c r="EB118" s="186"/>
      <c r="EC118" s="186"/>
      <c r="ED118" s="186"/>
      <c r="EE118" s="186"/>
      <c r="EF118" s="186"/>
      <c r="EG118" s="186"/>
      <c r="EH118" s="186"/>
      <c r="EI118" s="186"/>
      <c r="EJ118" s="186"/>
      <c r="EK118" s="186"/>
      <c r="EN118" s="186"/>
      <c r="EO118" s="186"/>
      <c r="EP118" s="186"/>
      <c r="EQ118" s="186"/>
      <c r="ER118" s="186"/>
      <c r="ES118" s="186"/>
      <c r="ET118" s="186"/>
      <c r="EU118" s="186"/>
      <c r="EV118" s="186"/>
      <c r="EW118" s="186"/>
      <c r="EX118" s="186"/>
      <c r="EY118" s="186"/>
      <c r="EZ118" s="186"/>
      <c r="FA118" s="186"/>
      <c r="FB118" s="186"/>
      <c r="FC118" s="186"/>
      <c r="FD118" s="186"/>
      <c r="FE118" s="186"/>
      <c r="FF118" s="186"/>
      <c r="FG118" s="186"/>
      <c r="FH118" s="186"/>
      <c r="FI118" s="186"/>
      <c r="FJ118" s="186"/>
      <c r="FK118" s="186"/>
      <c r="FL118" s="186"/>
      <c r="FM118" s="186"/>
      <c r="FN118" s="186"/>
      <c r="FO118" s="186"/>
      <c r="FP118" s="186"/>
      <c r="FQ118" s="186"/>
      <c r="FR118" s="186"/>
      <c r="FS118" s="186"/>
      <c r="FT118" s="186"/>
      <c r="FU118" s="186"/>
      <c r="FV118" s="186"/>
      <c r="FW118" s="186"/>
      <c r="FX118" s="186"/>
      <c r="FY118" s="186"/>
      <c r="FZ118" s="186"/>
      <c r="GA118" s="186"/>
      <c r="GB118" s="186"/>
      <c r="GC118" s="186"/>
      <c r="GD118" s="186"/>
      <c r="GE118" s="186"/>
      <c r="GF118" s="186"/>
      <c r="GG118" s="186"/>
      <c r="GH118" s="186"/>
      <c r="GI118" s="186"/>
      <c r="GJ118" s="186"/>
      <c r="GK118" s="186"/>
      <c r="GL118" s="186"/>
      <c r="GM118" s="186"/>
      <c r="GN118" s="186"/>
      <c r="GO118" s="186"/>
      <c r="GP118" s="186"/>
      <c r="GQ118" s="186"/>
      <c r="GR118" s="186"/>
      <c r="GS118" s="186"/>
      <c r="GT118" s="186"/>
      <c r="GU118" s="186"/>
      <c r="GV118" s="186"/>
      <c r="GW118" s="186"/>
      <c r="GX118" s="186"/>
      <c r="GY118" s="186"/>
      <c r="GZ118" s="186"/>
      <c r="HA118" s="186"/>
      <c r="HB118" s="186"/>
      <c r="HC118" s="186"/>
      <c r="HD118" s="186"/>
      <c r="HE118" s="186"/>
      <c r="HF118" s="186"/>
      <c r="HG118" s="186"/>
      <c r="HH118" s="186"/>
      <c r="HI118" s="186"/>
      <c r="HJ118" s="186"/>
      <c r="HK118" s="186"/>
      <c r="HL118" s="186"/>
      <c r="HM118" s="186"/>
      <c r="HN118" s="186"/>
      <c r="HO118" s="186"/>
      <c r="HP118" s="186"/>
      <c r="HQ118" s="186"/>
      <c r="HR118" s="186"/>
      <c r="HS118" s="186"/>
      <c r="HT118" s="186"/>
      <c r="HU118" s="186"/>
      <c r="HV118" s="186"/>
      <c r="HW118" s="186"/>
      <c r="HX118" s="186"/>
      <c r="HY118" s="186"/>
      <c r="HZ118" s="186"/>
      <c r="IA118" s="186"/>
      <c r="IB118" s="186"/>
      <c r="IC118" s="186"/>
      <c r="ID118" s="186"/>
      <c r="IE118" s="186"/>
      <c r="IF118" s="186"/>
      <c r="IG118" s="186"/>
      <c r="IH118" s="186"/>
      <c r="II118" s="186"/>
      <c r="IJ118" s="186"/>
      <c r="IK118" s="186"/>
      <c r="IL118" s="186"/>
      <c r="IM118" s="186"/>
      <c r="IN118" s="186"/>
      <c r="IO118" s="186"/>
      <c r="IP118" s="186"/>
      <c r="IQ118" s="186"/>
      <c r="IR118" s="186"/>
      <c r="IS118" s="186"/>
      <c r="IT118" s="186"/>
      <c r="IU118" s="186"/>
      <c r="IV118" s="186"/>
    </row>
    <row r="119" spans="1:256" ht="10.5" customHeight="1" x14ac:dyDescent="0.25">
      <c r="A119" s="262">
        <v>79</v>
      </c>
      <c r="B119" s="186" t="s">
        <v>875</v>
      </c>
      <c r="C119" s="186" t="s">
        <v>650</v>
      </c>
      <c r="D119" s="186" t="s">
        <v>933</v>
      </c>
      <c r="E119" s="188">
        <v>129600</v>
      </c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  <c r="BW119" s="186"/>
      <c r="BX119" s="186"/>
      <c r="BY119" s="186"/>
      <c r="BZ119" s="186"/>
      <c r="CA119" s="186"/>
      <c r="CB119" s="186"/>
      <c r="CC119" s="186"/>
      <c r="CD119" s="186"/>
      <c r="CE119" s="186"/>
      <c r="CF119" s="186"/>
      <c r="CG119" s="186"/>
      <c r="CH119" s="186"/>
      <c r="CI119" s="186"/>
      <c r="CJ119" s="186"/>
      <c r="CK119" s="186"/>
      <c r="CL119" s="186"/>
      <c r="CM119" s="186"/>
      <c r="CN119" s="186"/>
      <c r="CO119" s="186"/>
      <c r="CP119" s="186"/>
      <c r="CQ119" s="186"/>
      <c r="CR119" s="186"/>
      <c r="CS119" s="186"/>
      <c r="CT119" s="186"/>
      <c r="CU119" s="186"/>
      <c r="CV119" s="186"/>
      <c r="CW119" s="186"/>
      <c r="CX119" s="186"/>
      <c r="CY119" s="186"/>
      <c r="CZ119" s="186"/>
      <c r="DA119" s="186"/>
      <c r="DB119" s="186"/>
      <c r="DC119" s="186"/>
      <c r="DD119" s="186"/>
      <c r="DE119" s="186"/>
      <c r="DF119" s="186"/>
      <c r="DG119" s="186"/>
      <c r="DH119" s="186"/>
      <c r="DI119" s="186"/>
      <c r="DJ119" s="186"/>
      <c r="DK119" s="186"/>
      <c r="DL119" s="186"/>
      <c r="DM119" s="186"/>
      <c r="DN119" s="186"/>
      <c r="DO119" s="186"/>
      <c r="DP119" s="186"/>
      <c r="DQ119" s="186"/>
      <c r="DR119" s="186"/>
      <c r="DS119" s="186"/>
      <c r="DT119" s="186"/>
      <c r="DU119" s="186"/>
      <c r="DV119" s="186"/>
      <c r="DW119" s="186"/>
      <c r="DX119" s="186"/>
      <c r="DY119" s="186"/>
      <c r="DZ119" s="186"/>
      <c r="EA119" s="186"/>
      <c r="EB119" s="186"/>
      <c r="EC119" s="186"/>
      <c r="ED119" s="186"/>
      <c r="EE119" s="186"/>
      <c r="EF119" s="186"/>
      <c r="EG119" s="186"/>
      <c r="EH119" s="186"/>
      <c r="EI119" s="186"/>
      <c r="EJ119" s="186"/>
      <c r="EK119" s="186"/>
      <c r="EN119" s="186"/>
      <c r="EO119" s="186"/>
      <c r="EP119" s="186"/>
      <c r="EQ119" s="186"/>
      <c r="ER119" s="186"/>
      <c r="ES119" s="186"/>
      <c r="ET119" s="186"/>
      <c r="EU119" s="186"/>
      <c r="EV119" s="186"/>
      <c r="EW119" s="186"/>
      <c r="EX119" s="186"/>
      <c r="EY119" s="186"/>
      <c r="EZ119" s="186"/>
      <c r="FA119" s="186"/>
      <c r="FB119" s="186"/>
      <c r="FC119" s="186"/>
      <c r="FD119" s="186"/>
      <c r="FE119" s="186"/>
      <c r="FF119" s="186"/>
      <c r="FG119" s="186"/>
      <c r="FH119" s="186"/>
      <c r="FI119" s="186"/>
      <c r="FJ119" s="186"/>
      <c r="FK119" s="186"/>
      <c r="FL119" s="186"/>
      <c r="FM119" s="186"/>
      <c r="FN119" s="186"/>
      <c r="FO119" s="186"/>
      <c r="FP119" s="186"/>
      <c r="FQ119" s="186"/>
      <c r="FR119" s="186"/>
      <c r="FS119" s="186"/>
      <c r="FT119" s="186"/>
      <c r="FU119" s="186"/>
      <c r="FV119" s="186"/>
      <c r="FW119" s="186"/>
      <c r="FX119" s="186"/>
      <c r="FY119" s="186"/>
      <c r="FZ119" s="186"/>
      <c r="GA119" s="186"/>
      <c r="GB119" s="186"/>
      <c r="GC119" s="186"/>
      <c r="GD119" s="186"/>
      <c r="GE119" s="186"/>
      <c r="GF119" s="186"/>
      <c r="GG119" s="186"/>
      <c r="GH119" s="186"/>
      <c r="GI119" s="186"/>
      <c r="GJ119" s="186"/>
      <c r="GK119" s="186"/>
      <c r="GL119" s="186"/>
      <c r="GM119" s="186"/>
      <c r="GN119" s="186"/>
      <c r="GO119" s="186"/>
      <c r="GP119" s="186"/>
      <c r="GQ119" s="186"/>
      <c r="GR119" s="186"/>
      <c r="GS119" s="186"/>
      <c r="GT119" s="186"/>
      <c r="GU119" s="186"/>
      <c r="GV119" s="186"/>
      <c r="GW119" s="186"/>
      <c r="GX119" s="186"/>
      <c r="GY119" s="186"/>
      <c r="GZ119" s="186"/>
      <c r="HA119" s="186"/>
      <c r="HB119" s="186"/>
      <c r="HC119" s="186"/>
      <c r="HD119" s="186"/>
      <c r="HE119" s="186"/>
      <c r="HF119" s="186"/>
      <c r="HG119" s="186"/>
      <c r="HH119" s="186"/>
      <c r="HI119" s="186"/>
      <c r="HJ119" s="186"/>
      <c r="HK119" s="186"/>
      <c r="HL119" s="186"/>
      <c r="HM119" s="186"/>
      <c r="HN119" s="186"/>
      <c r="HO119" s="186"/>
      <c r="HP119" s="186"/>
      <c r="HQ119" s="186"/>
      <c r="HR119" s="186"/>
      <c r="HS119" s="186"/>
      <c r="HT119" s="186"/>
      <c r="HU119" s="186"/>
      <c r="HV119" s="186"/>
      <c r="HW119" s="186"/>
      <c r="HX119" s="186"/>
      <c r="HY119" s="186"/>
      <c r="HZ119" s="186"/>
      <c r="IA119" s="186"/>
      <c r="IB119" s="186"/>
      <c r="IC119" s="186"/>
      <c r="ID119" s="186"/>
      <c r="IE119" s="186"/>
      <c r="IF119" s="186"/>
      <c r="IG119" s="186"/>
      <c r="IH119" s="186"/>
      <c r="II119" s="186"/>
      <c r="IJ119" s="186"/>
      <c r="IK119" s="186"/>
      <c r="IL119" s="186"/>
      <c r="IM119" s="186"/>
      <c r="IN119" s="186"/>
      <c r="IO119" s="186"/>
      <c r="IP119" s="186"/>
      <c r="IQ119" s="186"/>
      <c r="IR119" s="186"/>
      <c r="IS119" s="186"/>
      <c r="IT119" s="186"/>
      <c r="IU119" s="186"/>
      <c r="IV119" s="186"/>
    </row>
    <row r="120" spans="1:256" ht="10.5" customHeight="1" x14ac:dyDescent="0.25">
      <c r="A120" s="262">
        <v>80</v>
      </c>
      <c r="B120" s="275" t="s">
        <v>892</v>
      </c>
      <c r="C120" s="275" t="s">
        <v>934</v>
      </c>
      <c r="D120" s="275" t="s">
        <v>935</v>
      </c>
      <c r="E120" s="277">
        <v>0</v>
      </c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  <c r="AD120" s="275"/>
      <c r="AE120" s="275"/>
      <c r="AF120" s="275"/>
      <c r="AG120" s="275"/>
      <c r="AH120" s="275"/>
      <c r="AI120" s="275"/>
      <c r="AJ120" s="275"/>
      <c r="AK120" s="275"/>
      <c r="AL120" s="275"/>
      <c r="AM120" s="275"/>
      <c r="AN120" s="275"/>
      <c r="AO120" s="275"/>
      <c r="AP120" s="275"/>
      <c r="AQ120" s="275"/>
      <c r="AR120" s="275"/>
      <c r="AS120" s="275"/>
      <c r="AT120" s="275"/>
      <c r="AU120" s="275"/>
      <c r="AV120" s="275"/>
      <c r="AW120" s="275"/>
      <c r="AX120" s="275"/>
      <c r="AY120" s="275"/>
      <c r="AZ120" s="275"/>
      <c r="BA120" s="275"/>
      <c r="BB120" s="275"/>
      <c r="BC120" s="275"/>
      <c r="BD120" s="275"/>
      <c r="BE120" s="275"/>
      <c r="BF120" s="275"/>
      <c r="BG120" s="275"/>
      <c r="BH120" s="275"/>
      <c r="BI120" s="275"/>
      <c r="BJ120" s="275"/>
      <c r="BK120" s="275"/>
      <c r="BL120" s="275"/>
      <c r="BM120" s="275"/>
      <c r="BN120" s="275"/>
      <c r="BO120" s="275"/>
      <c r="BP120" s="275"/>
      <c r="BQ120" s="275"/>
      <c r="BR120" s="275"/>
      <c r="BS120" s="275"/>
      <c r="BT120" s="275"/>
      <c r="BU120" s="275"/>
      <c r="BV120" s="275"/>
      <c r="BW120" s="275"/>
      <c r="BX120" s="275"/>
      <c r="BY120" s="275"/>
      <c r="BZ120" s="275"/>
      <c r="CA120" s="275"/>
      <c r="CB120" s="275"/>
      <c r="CC120" s="275"/>
      <c r="CD120" s="275"/>
      <c r="CE120" s="275"/>
      <c r="CF120" s="275"/>
      <c r="CG120" s="275"/>
      <c r="CH120" s="275"/>
      <c r="CI120" s="275"/>
      <c r="CJ120" s="275"/>
      <c r="CK120" s="275"/>
      <c r="CL120" s="275"/>
      <c r="CM120" s="275"/>
      <c r="CN120" s="275"/>
      <c r="CO120" s="275"/>
      <c r="CP120" s="275"/>
      <c r="CQ120" s="275"/>
      <c r="CR120" s="275"/>
      <c r="CS120" s="275"/>
      <c r="CT120" s="275"/>
      <c r="CU120" s="275"/>
      <c r="CV120" s="275"/>
      <c r="CW120" s="275"/>
      <c r="CX120" s="275"/>
      <c r="CY120" s="275"/>
      <c r="CZ120" s="275"/>
      <c r="DA120" s="275"/>
      <c r="DB120" s="275"/>
      <c r="DC120" s="275"/>
      <c r="DD120" s="275"/>
      <c r="DE120" s="275"/>
      <c r="DF120" s="275"/>
      <c r="DG120" s="275"/>
      <c r="DH120" s="275"/>
      <c r="DI120" s="275"/>
      <c r="DJ120" s="275"/>
      <c r="DK120" s="275"/>
      <c r="DL120" s="275"/>
      <c r="DM120" s="275"/>
      <c r="DN120" s="275"/>
      <c r="DO120" s="275"/>
      <c r="DP120" s="275"/>
      <c r="DQ120" s="275"/>
      <c r="DR120" s="275"/>
      <c r="DS120" s="275"/>
      <c r="DT120" s="275"/>
      <c r="DU120" s="275"/>
      <c r="DV120" s="275"/>
      <c r="DW120" s="275"/>
      <c r="DX120" s="275"/>
      <c r="DY120" s="275"/>
      <c r="DZ120" s="275"/>
      <c r="EA120" s="275"/>
      <c r="EB120" s="275"/>
      <c r="EC120" s="275"/>
      <c r="ED120" s="275"/>
      <c r="EE120" s="275"/>
      <c r="EF120" s="275"/>
      <c r="EG120" s="275"/>
      <c r="EH120" s="275"/>
      <c r="EI120" s="275"/>
      <c r="EJ120" s="275"/>
      <c r="EK120" s="275"/>
      <c r="EL120" s="275"/>
      <c r="EM120" s="275"/>
      <c r="EN120" s="275"/>
      <c r="EO120" s="275"/>
      <c r="EP120" s="275"/>
      <c r="EQ120" s="275"/>
      <c r="ER120" s="275"/>
      <c r="ES120" s="275"/>
      <c r="ET120" s="275"/>
      <c r="EU120" s="275"/>
      <c r="EV120" s="275"/>
      <c r="EW120" s="275"/>
      <c r="EX120" s="275"/>
      <c r="EY120" s="275"/>
      <c r="EZ120" s="275"/>
      <c r="FA120" s="275"/>
      <c r="FB120" s="275"/>
      <c r="FC120" s="275"/>
      <c r="FD120" s="275"/>
      <c r="FE120" s="275"/>
      <c r="FF120" s="275"/>
      <c r="FG120" s="275"/>
      <c r="FH120" s="275"/>
      <c r="FI120" s="275"/>
      <c r="FJ120" s="275"/>
      <c r="FK120" s="275"/>
      <c r="FL120" s="275"/>
      <c r="FM120" s="275"/>
      <c r="FN120" s="275"/>
      <c r="FO120" s="275"/>
      <c r="FP120" s="275"/>
      <c r="FQ120" s="275"/>
      <c r="FR120" s="275"/>
      <c r="FS120" s="275"/>
      <c r="FT120" s="275"/>
      <c r="FU120" s="275"/>
      <c r="FV120" s="275"/>
      <c r="FW120" s="275"/>
      <c r="FX120" s="275"/>
      <c r="FY120" s="275"/>
      <c r="FZ120" s="275"/>
      <c r="GA120" s="275"/>
      <c r="GB120" s="275"/>
      <c r="GC120" s="275"/>
      <c r="GD120" s="275"/>
      <c r="GE120" s="275"/>
      <c r="GF120" s="275"/>
      <c r="GG120" s="275"/>
      <c r="GH120" s="275"/>
      <c r="GI120" s="275"/>
      <c r="GJ120" s="275"/>
      <c r="GK120" s="275"/>
      <c r="GL120" s="275"/>
      <c r="GM120" s="275"/>
      <c r="GN120" s="275"/>
      <c r="GO120" s="275"/>
      <c r="GP120" s="275"/>
      <c r="GQ120" s="275"/>
      <c r="GR120" s="275"/>
      <c r="GS120" s="275"/>
      <c r="GT120" s="275"/>
      <c r="GU120" s="275"/>
      <c r="GV120" s="275"/>
      <c r="GW120" s="275"/>
      <c r="GX120" s="275"/>
      <c r="GY120" s="275"/>
      <c r="GZ120" s="275"/>
      <c r="HA120" s="275"/>
      <c r="HB120" s="275"/>
      <c r="HC120" s="275"/>
      <c r="HD120" s="275"/>
      <c r="HE120" s="275"/>
      <c r="HF120" s="275"/>
      <c r="HG120" s="275"/>
      <c r="HH120" s="275"/>
      <c r="HI120" s="275"/>
      <c r="HJ120" s="275"/>
      <c r="HK120" s="275"/>
      <c r="HL120" s="275"/>
      <c r="HM120" s="275"/>
      <c r="HN120" s="275"/>
      <c r="HO120" s="275"/>
      <c r="HP120" s="275"/>
      <c r="HQ120" s="275"/>
      <c r="HR120" s="275"/>
      <c r="HS120" s="275"/>
      <c r="HT120" s="275"/>
      <c r="HU120" s="275"/>
      <c r="HV120" s="275"/>
      <c r="HW120" s="275"/>
      <c r="HX120" s="275"/>
      <c r="HY120" s="275"/>
      <c r="HZ120" s="275"/>
      <c r="IA120" s="275"/>
      <c r="IB120" s="275"/>
      <c r="IC120" s="275"/>
      <c r="ID120" s="275"/>
      <c r="IE120" s="275"/>
      <c r="IF120" s="275"/>
      <c r="IG120" s="275"/>
      <c r="IH120" s="275"/>
      <c r="II120" s="275"/>
      <c r="IJ120" s="275"/>
      <c r="IK120" s="275"/>
      <c r="IL120" s="275"/>
      <c r="IM120" s="275"/>
      <c r="IN120" s="275"/>
      <c r="IO120" s="275"/>
      <c r="IP120" s="275"/>
      <c r="IQ120" s="275"/>
      <c r="IR120" s="275"/>
      <c r="IS120" s="275"/>
      <c r="IT120" s="275"/>
      <c r="IU120" s="275"/>
      <c r="IV120" s="275"/>
    </row>
    <row r="121" spans="1:256" ht="10.5" customHeight="1" x14ac:dyDescent="0.25">
      <c r="A121" s="262">
        <v>81</v>
      </c>
      <c r="B121" s="186" t="s">
        <v>778</v>
      </c>
      <c r="C121" s="186" t="s">
        <v>650</v>
      </c>
      <c r="D121" s="186" t="s">
        <v>938</v>
      </c>
      <c r="E121" s="188">
        <v>562800</v>
      </c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  <c r="BW121" s="186"/>
      <c r="BX121" s="186"/>
      <c r="BY121" s="186"/>
      <c r="BZ121" s="186"/>
      <c r="CA121" s="186"/>
      <c r="CB121" s="186"/>
      <c r="CC121" s="186"/>
      <c r="CD121" s="186"/>
      <c r="CE121" s="186"/>
      <c r="CF121" s="186"/>
      <c r="CG121" s="186"/>
      <c r="CH121" s="186"/>
      <c r="CI121" s="186"/>
      <c r="CJ121" s="186"/>
      <c r="CK121" s="186"/>
      <c r="CL121" s="186"/>
      <c r="CM121" s="186"/>
      <c r="CN121" s="186"/>
      <c r="CO121" s="186"/>
      <c r="CP121" s="186"/>
      <c r="CQ121" s="186"/>
      <c r="CR121" s="186"/>
      <c r="CS121" s="186"/>
      <c r="CT121" s="186"/>
      <c r="CU121" s="186"/>
      <c r="CV121" s="186"/>
      <c r="CW121" s="186"/>
      <c r="CX121" s="186"/>
      <c r="CY121" s="186"/>
      <c r="CZ121" s="186"/>
      <c r="DA121" s="186"/>
      <c r="DB121" s="186"/>
      <c r="DC121" s="186"/>
      <c r="DD121" s="186"/>
      <c r="DE121" s="186"/>
      <c r="DF121" s="186"/>
      <c r="DG121" s="186"/>
      <c r="DH121" s="186"/>
      <c r="DI121" s="186"/>
      <c r="DJ121" s="186"/>
      <c r="DK121" s="186"/>
      <c r="DL121" s="186"/>
      <c r="DM121" s="186"/>
      <c r="DN121" s="186"/>
      <c r="DO121" s="186"/>
      <c r="DP121" s="186"/>
      <c r="DQ121" s="186"/>
      <c r="DR121" s="186"/>
      <c r="DS121" s="186"/>
      <c r="DT121" s="186"/>
      <c r="DU121" s="186"/>
      <c r="DV121" s="186"/>
      <c r="DW121" s="186"/>
      <c r="DX121" s="186"/>
      <c r="DY121" s="186"/>
      <c r="DZ121" s="186"/>
      <c r="EA121" s="186"/>
      <c r="EB121" s="186"/>
      <c r="EC121" s="186"/>
      <c r="ED121" s="186"/>
      <c r="EE121" s="186"/>
      <c r="EF121" s="186"/>
      <c r="EG121" s="186"/>
      <c r="EH121" s="186"/>
      <c r="EI121" s="186"/>
      <c r="EJ121" s="186"/>
      <c r="EK121" s="186"/>
      <c r="EN121" s="186"/>
      <c r="EO121" s="186"/>
      <c r="EP121" s="186"/>
      <c r="EQ121" s="186"/>
      <c r="ER121" s="186"/>
      <c r="ES121" s="186"/>
      <c r="ET121" s="186"/>
      <c r="EU121" s="186"/>
      <c r="EV121" s="186"/>
      <c r="EW121" s="186"/>
      <c r="EX121" s="186"/>
      <c r="EY121" s="186"/>
      <c r="EZ121" s="186"/>
      <c r="FA121" s="186"/>
      <c r="FB121" s="186"/>
      <c r="FC121" s="186"/>
      <c r="FD121" s="186"/>
      <c r="FE121" s="186"/>
      <c r="FF121" s="186"/>
      <c r="FG121" s="186"/>
      <c r="FH121" s="186"/>
      <c r="FI121" s="186"/>
      <c r="FJ121" s="186"/>
      <c r="FK121" s="186"/>
      <c r="FL121" s="186"/>
      <c r="FM121" s="186"/>
      <c r="FN121" s="186"/>
      <c r="FO121" s="186"/>
      <c r="FP121" s="186"/>
      <c r="FQ121" s="186"/>
      <c r="FR121" s="186"/>
      <c r="FS121" s="186"/>
      <c r="FT121" s="186"/>
      <c r="FU121" s="186"/>
      <c r="FV121" s="186"/>
      <c r="FW121" s="186"/>
      <c r="FX121" s="186"/>
      <c r="FY121" s="186"/>
      <c r="FZ121" s="186"/>
      <c r="GA121" s="186"/>
      <c r="GB121" s="186"/>
      <c r="GC121" s="186"/>
      <c r="GD121" s="186"/>
      <c r="GE121" s="186"/>
      <c r="GF121" s="186"/>
      <c r="GG121" s="186"/>
      <c r="GH121" s="186"/>
      <c r="GI121" s="186"/>
      <c r="GJ121" s="186"/>
      <c r="GK121" s="186"/>
      <c r="GL121" s="186"/>
      <c r="GM121" s="186"/>
      <c r="GN121" s="186"/>
      <c r="GO121" s="186"/>
      <c r="GP121" s="186"/>
      <c r="GQ121" s="186"/>
      <c r="GR121" s="186"/>
      <c r="GS121" s="186"/>
      <c r="GT121" s="186"/>
      <c r="GU121" s="186"/>
      <c r="GV121" s="186"/>
      <c r="GW121" s="186"/>
      <c r="GX121" s="186"/>
      <c r="GY121" s="186"/>
      <c r="GZ121" s="186"/>
      <c r="HA121" s="186"/>
      <c r="HB121" s="186"/>
      <c r="HC121" s="186"/>
      <c r="HD121" s="186"/>
      <c r="HE121" s="186"/>
      <c r="HF121" s="186"/>
      <c r="HG121" s="186"/>
      <c r="HH121" s="186"/>
      <c r="HI121" s="186"/>
      <c r="HJ121" s="186"/>
      <c r="HK121" s="186"/>
      <c r="HL121" s="186"/>
      <c r="HM121" s="186"/>
      <c r="HN121" s="186"/>
      <c r="HO121" s="186"/>
      <c r="HP121" s="186"/>
      <c r="HQ121" s="186"/>
      <c r="HR121" s="186"/>
      <c r="HS121" s="186"/>
      <c r="HT121" s="186"/>
      <c r="HU121" s="186"/>
      <c r="HV121" s="186"/>
      <c r="HW121" s="186"/>
      <c r="HX121" s="186"/>
      <c r="HY121" s="186"/>
      <c r="HZ121" s="186"/>
      <c r="IA121" s="186"/>
      <c r="IB121" s="186"/>
      <c r="IC121" s="186"/>
      <c r="ID121" s="186"/>
      <c r="IE121" s="186"/>
      <c r="IF121" s="186"/>
      <c r="IG121" s="186"/>
      <c r="IH121" s="186"/>
      <c r="II121" s="186"/>
      <c r="IJ121" s="186"/>
      <c r="IK121" s="186"/>
      <c r="IL121" s="186"/>
      <c r="IM121" s="186"/>
      <c r="IN121" s="186"/>
      <c r="IO121" s="186"/>
      <c r="IP121" s="186"/>
      <c r="IQ121" s="186"/>
      <c r="IR121" s="186"/>
      <c r="IS121" s="186"/>
      <c r="IT121" s="186"/>
      <c r="IU121" s="186"/>
      <c r="IV121" s="186"/>
    </row>
    <row r="122" spans="1:256" ht="10.5" customHeight="1" x14ac:dyDescent="0.25">
      <c r="A122" s="262">
        <v>82</v>
      </c>
      <c r="B122" s="186" t="s">
        <v>747</v>
      </c>
      <c r="C122" s="186" t="s">
        <v>650</v>
      </c>
      <c r="D122" s="186" t="s">
        <v>941</v>
      </c>
      <c r="E122" s="188">
        <v>218400</v>
      </c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  <c r="BW122" s="186"/>
      <c r="BX122" s="186"/>
      <c r="BY122" s="186"/>
      <c r="BZ122" s="186"/>
      <c r="CA122" s="186"/>
      <c r="CB122" s="186"/>
      <c r="CC122" s="186"/>
      <c r="CD122" s="186"/>
      <c r="CE122" s="186"/>
      <c r="CF122" s="186"/>
      <c r="CG122" s="186"/>
      <c r="CH122" s="186"/>
      <c r="CI122" s="186"/>
      <c r="CJ122" s="186"/>
      <c r="CK122" s="186"/>
      <c r="CL122" s="186"/>
      <c r="CM122" s="186"/>
      <c r="CN122" s="186"/>
      <c r="CO122" s="186"/>
      <c r="CP122" s="186"/>
      <c r="CQ122" s="186"/>
      <c r="CR122" s="186"/>
      <c r="CS122" s="186"/>
      <c r="CT122" s="186"/>
      <c r="CU122" s="186"/>
      <c r="CV122" s="186"/>
      <c r="CW122" s="186"/>
      <c r="CX122" s="186"/>
      <c r="CY122" s="186"/>
      <c r="CZ122" s="186"/>
      <c r="DA122" s="186"/>
      <c r="DB122" s="186"/>
      <c r="DC122" s="186"/>
      <c r="DD122" s="186"/>
      <c r="DE122" s="186"/>
      <c r="DF122" s="186"/>
      <c r="DG122" s="186"/>
      <c r="DH122" s="186"/>
      <c r="DI122" s="186"/>
      <c r="DJ122" s="186"/>
      <c r="DK122" s="186"/>
      <c r="DL122" s="186"/>
      <c r="DM122" s="186"/>
      <c r="DN122" s="186"/>
      <c r="DO122" s="186"/>
      <c r="DP122" s="186"/>
      <c r="DQ122" s="186"/>
      <c r="DR122" s="186"/>
      <c r="DS122" s="186"/>
      <c r="DT122" s="186"/>
      <c r="DU122" s="186"/>
      <c r="DV122" s="186"/>
      <c r="DW122" s="186"/>
      <c r="DX122" s="186"/>
      <c r="DY122" s="186"/>
      <c r="DZ122" s="186"/>
      <c r="EA122" s="186"/>
      <c r="EB122" s="186"/>
      <c r="EC122" s="186"/>
      <c r="ED122" s="186"/>
      <c r="EE122" s="186"/>
      <c r="EF122" s="186"/>
      <c r="EG122" s="186"/>
      <c r="EH122" s="186"/>
      <c r="EI122" s="186"/>
      <c r="EJ122" s="186"/>
      <c r="EK122" s="186"/>
      <c r="EN122" s="186"/>
      <c r="EO122" s="186"/>
      <c r="EP122" s="186"/>
      <c r="EQ122" s="186"/>
      <c r="ER122" s="186"/>
      <c r="ES122" s="186"/>
      <c r="ET122" s="186"/>
      <c r="EU122" s="186"/>
      <c r="EV122" s="186"/>
      <c r="EW122" s="186"/>
      <c r="EX122" s="186"/>
      <c r="EY122" s="186"/>
      <c r="EZ122" s="186"/>
      <c r="FA122" s="186"/>
      <c r="FB122" s="186"/>
      <c r="FC122" s="186"/>
      <c r="FD122" s="186"/>
      <c r="FE122" s="186"/>
      <c r="FF122" s="186"/>
      <c r="FG122" s="186"/>
      <c r="FH122" s="186"/>
      <c r="FI122" s="186"/>
      <c r="FJ122" s="186"/>
      <c r="FK122" s="186"/>
      <c r="FL122" s="186"/>
      <c r="FM122" s="186"/>
      <c r="FN122" s="186"/>
      <c r="FO122" s="186"/>
      <c r="FP122" s="186"/>
      <c r="FQ122" s="186"/>
      <c r="FR122" s="186"/>
      <c r="FS122" s="186"/>
      <c r="FT122" s="186"/>
      <c r="FU122" s="186"/>
      <c r="FV122" s="186"/>
      <c r="FW122" s="186"/>
      <c r="FX122" s="186"/>
      <c r="FY122" s="186"/>
      <c r="FZ122" s="186"/>
      <c r="GA122" s="186"/>
      <c r="GB122" s="186"/>
      <c r="GC122" s="186"/>
      <c r="GD122" s="186"/>
      <c r="GE122" s="186"/>
      <c r="GF122" s="186"/>
      <c r="GG122" s="186"/>
      <c r="GH122" s="186"/>
      <c r="GI122" s="186"/>
      <c r="GJ122" s="186"/>
      <c r="GK122" s="186"/>
      <c r="GL122" s="186"/>
      <c r="GM122" s="186"/>
      <c r="GN122" s="186"/>
      <c r="GO122" s="186"/>
      <c r="GP122" s="186"/>
      <c r="GQ122" s="186"/>
      <c r="GR122" s="186"/>
      <c r="GS122" s="186"/>
      <c r="GT122" s="186"/>
      <c r="GU122" s="186"/>
      <c r="GV122" s="186"/>
      <c r="GW122" s="186"/>
      <c r="GX122" s="186"/>
      <c r="GY122" s="186"/>
      <c r="GZ122" s="186"/>
      <c r="HA122" s="186"/>
      <c r="HB122" s="186"/>
      <c r="HC122" s="186"/>
      <c r="HD122" s="186"/>
      <c r="HE122" s="186"/>
      <c r="HF122" s="186"/>
      <c r="HG122" s="186"/>
      <c r="HH122" s="186"/>
      <c r="HI122" s="186"/>
      <c r="HJ122" s="186"/>
      <c r="HK122" s="186"/>
      <c r="HL122" s="186"/>
      <c r="HM122" s="186"/>
      <c r="HN122" s="186"/>
      <c r="HO122" s="186"/>
      <c r="HP122" s="186"/>
      <c r="HQ122" s="186"/>
      <c r="HR122" s="186"/>
      <c r="HS122" s="186"/>
      <c r="HT122" s="186"/>
      <c r="HU122" s="186"/>
      <c r="HV122" s="186"/>
      <c r="HW122" s="186"/>
      <c r="HX122" s="186"/>
      <c r="HY122" s="186"/>
      <c r="HZ122" s="186"/>
      <c r="IA122" s="186"/>
      <c r="IB122" s="186"/>
      <c r="IC122" s="186"/>
      <c r="ID122" s="186"/>
      <c r="IE122" s="186"/>
      <c r="IF122" s="186"/>
      <c r="IG122" s="186"/>
      <c r="IH122" s="186"/>
      <c r="II122" s="186"/>
      <c r="IJ122" s="186"/>
      <c r="IK122" s="186"/>
      <c r="IL122" s="186"/>
      <c r="IM122" s="186"/>
      <c r="IN122" s="186"/>
      <c r="IO122" s="186"/>
      <c r="IP122" s="186"/>
      <c r="IQ122" s="186"/>
      <c r="IR122" s="186"/>
      <c r="IS122" s="186"/>
      <c r="IT122" s="186"/>
      <c r="IU122" s="186"/>
      <c r="IV122" s="186"/>
    </row>
    <row r="123" spans="1:256" ht="10.5" customHeight="1" x14ac:dyDescent="0.25">
      <c r="A123" s="262">
        <v>83</v>
      </c>
      <c r="B123" s="186" t="s">
        <v>783</v>
      </c>
      <c r="C123" s="186" t="s">
        <v>650</v>
      </c>
      <c r="D123" s="186" t="s">
        <v>943</v>
      </c>
      <c r="E123" s="188">
        <v>678000</v>
      </c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  <c r="BW123" s="186"/>
      <c r="BX123" s="186"/>
      <c r="BY123" s="186"/>
      <c r="BZ123" s="186"/>
      <c r="CA123" s="186"/>
      <c r="CB123" s="186"/>
      <c r="CC123" s="186"/>
      <c r="CD123" s="186"/>
      <c r="CE123" s="186"/>
      <c r="CF123" s="186"/>
      <c r="CG123" s="186"/>
      <c r="CH123" s="186"/>
      <c r="CI123" s="186"/>
      <c r="CJ123" s="186"/>
      <c r="CK123" s="186"/>
      <c r="CL123" s="186"/>
      <c r="CM123" s="186"/>
      <c r="CN123" s="186"/>
      <c r="CO123" s="186"/>
      <c r="CP123" s="186"/>
      <c r="CQ123" s="186"/>
      <c r="CR123" s="186"/>
      <c r="CS123" s="186"/>
      <c r="CT123" s="186"/>
      <c r="CU123" s="186"/>
      <c r="CV123" s="186"/>
      <c r="CW123" s="186"/>
      <c r="CX123" s="186"/>
      <c r="CY123" s="186"/>
      <c r="CZ123" s="186"/>
      <c r="DA123" s="186"/>
      <c r="DB123" s="186"/>
      <c r="DC123" s="186"/>
      <c r="DD123" s="186"/>
      <c r="DE123" s="186"/>
      <c r="DF123" s="186"/>
      <c r="DG123" s="186"/>
      <c r="DH123" s="186"/>
      <c r="DI123" s="186"/>
      <c r="DJ123" s="186"/>
      <c r="DK123" s="186"/>
      <c r="DL123" s="186"/>
      <c r="DM123" s="186"/>
      <c r="DN123" s="186"/>
      <c r="DO123" s="186"/>
      <c r="DP123" s="186"/>
      <c r="DQ123" s="186"/>
      <c r="DR123" s="186"/>
      <c r="DS123" s="186"/>
      <c r="DT123" s="186"/>
      <c r="DU123" s="186"/>
      <c r="DV123" s="186"/>
      <c r="DW123" s="186"/>
      <c r="DX123" s="186"/>
      <c r="DY123" s="186"/>
      <c r="DZ123" s="186"/>
      <c r="EA123" s="186"/>
      <c r="EB123" s="186"/>
      <c r="EC123" s="186"/>
      <c r="ED123" s="186"/>
      <c r="EE123" s="186"/>
      <c r="EF123" s="186"/>
      <c r="EG123" s="186"/>
      <c r="EH123" s="186"/>
      <c r="EI123" s="186"/>
      <c r="EJ123" s="186"/>
      <c r="EK123" s="186"/>
      <c r="EN123" s="186"/>
      <c r="EO123" s="186"/>
      <c r="EP123" s="186"/>
      <c r="EQ123" s="186"/>
      <c r="ER123" s="186"/>
      <c r="ES123" s="186"/>
      <c r="ET123" s="186"/>
      <c r="EU123" s="186"/>
      <c r="EV123" s="186"/>
      <c r="EW123" s="186"/>
      <c r="EX123" s="186"/>
      <c r="EY123" s="186"/>
      <c r="EZ123" s="186"/>
      <c r="FA123" s="186"/>
      <c r="FB123" s="186"/>
      <c r="FC123" s="186"/>
      <c r="FD123" s="186"/>
      <c r="FE123" s="186"/>
      <c r="FF123" s="186"/>
      <c r="FG123" s="186"/>
      <c r="FH123" s="186"/>
      <c r="FI123" s="186"/>
      <c r="FJ123" s="186"/>
      <c r="FK123" s="186"/>
      <c r="FL123" s="186"/>
      <c r="FM123" s="186"/>
      <c r="FN123" s="186"/>
      <c r="FO123" s="186"/>
      <c r="FP123" s="186"/>
      <c r="FQ123" s="186"/>
      <c r="FR123" s="186"/>
      <c r="FS123" s="186"/>
      <c r="FT123" s="186"/>
      <c r="FU123" s="186"/>
      <c r="FV123" s="186"/>
      <c r="FW123" s="186"/>
      <c r="FX123" s="186"/>
      <c r="FY123" s="186"/>
      <c r="FZ123" s="186"/>
      <c r="GA123" s="186"/>
      <c r="GB123" s="186"/>
      <c r="GC123" s="186"/>
      <c r="GD123" s="186"/>
      <c r="GE123" s="186"/>
      <c r="GF123" s="186"/>
      <c r="GG123" s="186"/>
      <c r="GH123" s="186"/>
      <c r="GI123" s="186"/>
      <c r="GJ123" s="186"/>
      <c r="GK123" s="186"/>
      <c r="GL123" s="186"/>
      <c r="GM123" s="186"/>
      <c r="GN123" s="186"/>
      <c r="GO123" s="186"/>
      <c r="GP123" s="186"/>
      <c r="GQ123" s="186"/>
      <c r="GR123" s="186"/>
      <c r="GS123" s="186"/>
      <c r="GT123" s="186"/>
      <c r="GU123" s="186"/>
      <c r="GV123" s="186"/>
      <c r="GW123" s="186"/>
      <c r="GX123" s="186"/>
      <c r="GY123" s="186"/>
      <c r="GZ123" s="186"/>
      <c r="HA123" s="186"/>
      <c r="HB123" s="186"/>
      <c r="HC123" s="186"/>
      <c r="HD123" s="186"/>
      <c r="HE123" s="186"/>
      <c r="HF123" s="186"/>
      <c r="HG123" s="186"/>
      <c r="HH123" s="186"/>
      <c r="HI123" s="186"/>
      <c r="HJ123" s="186"/>
      <c r="HK123" s="186"/>
      <c r="HL123" s="186"/>
      <c r="HM123" s="186"/>
      <c r="HN123" s="186"/>
      <c r="HO123" s="186"/>
      <c r="HP123" s="186"/>
      <c r="HQ123" s="186"/>
      <c r="HR123" s="186"/>
      <c r="HS123" s="186"/>
      <c r="HT123" s="186"/>
      <c r="HU123" s="186"/>
      <c r="HV123" s="186"/>
      <c r="HW123" s="186"/>
      <c r="HX123" s="186"/>
      <c r="HY123" s="186"/>
      <c r="HZ123" s="186"/>
      <c r="IA123" s="186"/>
      <c r="IB123" s="186"/>
      <c r="IC123" s="186"/>
      <c r="ID123" s="186"/>
      <c r="IE123" s="186"/>
      <c r="IF123" s="186"/>
      <c r="IG123" s="186"/>
      <c r="IH123" s="186"/>
      <c r="II123" s="186"/>
      <c r="IJ123" s="186"/>
      <c r="IK123" s="186"/>
      <c r="IL123" s="186"/>
      <c r="IM123" s="186"/>
      <c r="IN123" s="186"/>
      <c r="IO123" s="186"/>
      <c r="IP123" s="186"/>
      <c r="IQ123" s="186"/>
      <c r="IR123" s="186"/>
      <c r="IS123" s="186"/>
      <c r="IT123" s="186"/>
      <c r="IU123" s="186"/>
      <c r="IV123" s="186"/>
    </row>
    <row r="124" spans="1:256" ht="10.5" customHeight="1" x14ac:dyDescent="0.25">
      <c r="A124" s="262">
        <v>84</v>
      </c>
      <c r="B124" s="186" t="s">
        <v>110</v>
      </c>
      <c r="C124" s="186" t="s">
        <v>650</v>
      </c>
      <c r="D124" s="186" t="s">
        <v>955</v>
      </c>
      <c r="E124" s="188">
        <v>230400</v>
      </c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  <c r="BW124" s="186"/>
      <c r="BX124" s="186"/>
      <c r="BY124" s="186"/>
      <c r="BZ124" s="186"/>
      <c r="CA124" s="186"/>
      <c r="CB124" s="186"/>
      <c r="CC124" s="186"/>
      <c r="CD124" s="186"/>
      <c r="CE124" s="186"/>
      <c r="CF124" s="186"/>
      <c r="CG124" s="186"/>
      <c r="CH124" s="186"/>
      <c r="CI124" s="186"/>
      <c r="CJ124" s="186"/>
      <c r="CK124" s="186"/>
      <c r="CL124" s="186"/>
      <c r="CM124" s="186"/>
      <c r="CN124" s="186"/>
      <c r="CO124" s="186"/>
      <c r="CP124" s="186"/>
      <c r="CQ124" s="186"/>
      <c r="CR124" s="186"/>
      <c r="CS124" s="186"/>
      <c r="CT124" s="186"/>
      <c r="CU124" s="186"/>
      <c r="CV124" s="186"/>
      <c r="CW124" s="186"/>
      <c r="CX124" s="186"/>
      <c r="CY124" s="186"/>
      <c r="CZ124" s="186"/>
      <c r="DA124" s="186"/>
      <c r="DB124" s="186"/>
      <c r="DC124" s="186"/>
      <c r="DD124" s="186"/>
      <c r="DE124" s="186"/>
      <c r="DF124" s="186"/>
      <c r="DG124" s="186"/>
      <c r="DH124" s="186"/>
      <c r="DI124" s="186"/>
      <c r="DJ124" s="186"/>
      <c r="DK124" s="186"/>
      <c r="DL124" s="186"/>
      <c r="DM124" s="186"/>
      <c r="DN124" s="186"/>
      <c r="DO124" s="186"/>
      <c r="DP124" s="186"/>
      <c r="DQ124" s="186"/>
      <c r="DR124" s="186"/>
      <c r="DS124" s="186"/>
      <c r="DT124" s="186"/>
      <c r="DU124" s="186"/>
      <c r="DV124" s="186"/>
      <c r="DW124" s="186"/>
      <c r="DX124" s="186"/>
      <c r="DY124" s="186"/>
      <c r="DZ124" s="186"/>
      <c r="EA124" s="186"/>
      <c r="EB124" s="186"/>
      <c r="EC124" s="186"/>
      <c r="ED124" s="186"/>
      <c r="EE124" s="186"/>
      <c r="EF124" s="186"/>
      <c r="EG124" s="186"/>
      <c r="EH124" s="186"/>
      <c r="EI124" s="186"/>
      <c r="EJ124" s="186"/>
      <c r="EK124" s="186"/>
      <c r="EN124" s="186"/>
      <c r="EO124" s="186"/>
      <c r="EP124" s="186"/>
      <c r="EQ124" s="186"/>
      <c r="ER124" s="186"/>
      <c r="ES124" s="186"/>
      <c r="ET124" s="186"/>
      <c r="EU124" s="186"/>
      <c r="EV124" s="186"/>
      <c r="EW124" s="186"/>
      <c r="EX124" s="186"/>
      <c r="EY124" s="186"/>
      <c r="EZ124" s="186"/>
      <c r="FA124" s="186"/>
      <c r="FB124" s="186"/>
      <c r="FC124" s="186"/>
      <c r="FD124" s="186"/>
      <c r="FE124" s="186"/>
      <c r="FF124" s="186"/>
      <c r="FG124" s="186"/>
      <c r="FH124" s="186"/>
      <c r="FI124" s="186"/>
      <c r="FJ124" s="186"/>
      <c r="FK124" s="186"/>
      <c r="FL124" s="186"/>
      <c r="FM124" s="186"/>
      <c r="FN124" s="186"/>
      <c r="FO124" s="186"/>
      <c r="FP124" s="186"/>
      <c r="FQ124" s="186"/>
      <c r="FR124" s="186"/>
      <c r="FS124" s="186"/>
      <c r="FT124" s="186"/>
      <c r="FU124" s="186"/>
      <c r="FV124" s="186"/>
      <c r="FW124" s="186"/>
      <c r="FX124" s="186"/>
      <c r="FY124" s="186"/>
      <c r="FZ124" s="186"/>
      <c r="GA124" s="186"/>
      <c r="GB124" s="186"/>
      <c r="GC124" s="186"/>
      <c r="GD124" s="186"/>
      <c r="GE124" s="186"/>
      <c r="GF124" s="186"/>
      <c r="GG124" s="186"/>
      <c r="GH124" s="186"/>
      <c r="GI124" s="186"/>
      <c r="GJ124" s="186"/>
      <c r="GK124" s="186"/>
      <c r="GL124" s="186"/>
      <c r="GM124" s="186"/>
      <c r="GN124" s="186"/>
      <c r="GO124" s="186"/>
      <c r="GP124" s="186"/>
      <c r="GQ124" s="186"/>
      <c r="GR124" s="186"/>
      <c r="GS124" s="186"/>
      <c r="GT124" s="186"/>
      <c r="GU124" s="186"/>
      <c r="GV124" s="186"/>
      <c r="GW124" s="186"/>
      <c r="GX124" s="186"/>
      <c r="GY124" s="186"/>
      <c r="GZ124" s="186"/>
      <c r="HA124" s="186"/>
      <c r="HB124" s="186"/>
      <c r="HC124" s="186"/>
      <c r="HD124" s="186"/>
      <c r="HE124" s="186"/>
      <c r="HF124" s="186"/>
      <c r="HG124" s="186"/>
      <c r="HH124" s="186"/>
      <c r="HI124" s="186"/>
      <c r="HJ124" s="186"/>
      <c r="HK124" s="186"/>
      <c r="HL124" s="186"/>
      <c r="HM124" s="186"/>
      <c r="HN124" s="186"/>
      <c r="HO124" s="186"/>
      <c r="HP124" s="186"/>
      <c r="HQ124" s="186"/>
      <c r="HR124" s="186"/>
      <c r="HS124" s="186"/>
      <c r="HT124" s="186"/>
      <c r="HU124" s="186"/>
      <c r="HV124" s="186"/>
      <c r="HW124" s="186"/>
      <c r="HX124" s="186"/>
      <c r="HY124" s="186"/>
      <c r="HZ124" s="186"/>
      <c r="IA124" s="186"/>
      <c r="IB124" s="186"/>
      <c r="IC124" s="186"/>
      <c r="ID124" s="186"/>
      <c r="IE124" s="186"/>
      <c r="IF124" s="186"/>
      <c r="IG124" s="186"/>
      <c r="IH124" s="186"/>
      <c r="II124" s="186"/>
      <c r="IJ124" s="186"/>
      <c r="IK124" s="186"/>
      <c r="IL124" s="186"/>
      <c r="IM124" s="186"/>
      <c r="IN124" s="186"/>
      <c r="IO124" s="186"/>
      <c r="IP124" s="186"/>
      <c r="IQ124" s="186"/>
      <c r="IR124" s="186"/>
      <c r="IS124" s="186"/>
      <c r="IT124" s="186"/>
      <c r="IU124" s="186"/>
      <c r="IV124" s="186"/>
    </row>
    <row r="125" spans="1:256" ht="10.5" customHeight="1" x14ac:dyDescent="0.25">
      <c r="A125" s="262">
        <v>85</v>
      </c>
      <c r="B125" s="186" t="s">
        <v>845</v>
      </c>
      <c r="C125" s="186" t="s">
        <v>650</v>
      </c>
      <c r="D125" s="186" t="s">
        <v>957</v>
      </c>
      <c r="E125" s="188">
        <v>105150</v>
      </c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  <c r="BW125" s="186"/>
      <c r="BX125" s="186"/>
      <c r="BY125" s="186"/>
      <c r="BZ125" s="186"/>
      <c r="CA125" s="186"/>
      <c r="CB125" s="186"/>
      <c r="CC125" s="186"/>
      <c r="CD125" s="186"/>
      <c r="CE125" s="186"/>
      <c r="CF125" s="186"/>
      <c r="CG125" s="186"/>
      <c r="CH125" s="186"/>
      <c r="CI125" s="186"/>
      <c r="CJ125" s="186"/>
      <c r="CK125" s="186"/>
      <c r="CL125" s="186"/>
      <c r="CM125" s="186"/>
      <c r="CN125" s="186"/>
      <c r="CO125" s="186"/>
      <c r="CP125" s="186"/>
      <c r="CQ125" s="186"/>
      <c r="CR125" s="186"/>
      <c r="CS125" s="186"/>
      <c r="CT125" s="186"/>
      <c r="CU125" s="186"/>
      <c r="CV125" s="186"/>
      <c r="CW125" s="186"/>
      <c r="CX125" s="186"/>
      <c r="CY125" s="186"/>
      <c r="CZ125" s="186"/>
      <c r="DA125" s="186"/>
      <c r="DB125" s="186"/>
      <c r="DC125" s="186"/>
      <c r="DD125" s="186"/>
      <c r="DE125" s="186"/>
      <c r="DF125" s="186"/>
      <c r="DG125" s="186"/>
      <c r="DH125" s="186"/>
      <c r="DI125" s="186"/>
      <c r="DJ125" s="186"/>
      <c r="DK125" s="186"/>
      <c r="DL125" s="186"/>
      <c r="DM125" s="186"/>
      <c r="DN125" s="186"/>
      <c r="DO125" s="186"/>
      <c r="DP125" s="186"/>
      <c r="DQ125" s="186"/>
      <c r="DR125" s="186"/>
      <c r="DS125" s="186"/>
      <c r="DT125" s="186"/>
      <c r="DU125" s="186"/>
      <c r="DV125" s="186"/>
      <c r="DW125" s="186"/>
      <c r="DX125" s="186"/>
      <c r="DY125" s="186"/>
      <c r="DZ125" s="186"/>
      <c r="EA125" s="186"/>
      <c r="EB125" s="186"/>
      <c r="EC125" s="186"/>
      <c r="ED125" s="186"/>
      <c r="EE125" s="186"/>
      <c r="EF125" s="186"/>
      <c r="EG125" s="186"/>
      <c r="EH125" s="186"/>
      <c r="EI125" s="186"/>
      <c r="EJ125" s="186"/>
      <c r="EK125" s="186"/>
      <c r="EN125" s="186"/>
      <c r="EO125" s="186"/>
      <c r="EP125" s="186"/>
      <c r="EQ125" s="186"/>
      <c r="ER125" s="186"/>
      <c r="ES125" s="186"/>
      <c r="ET125" s="186"/>
      <c r="EU125" s="186"/>
      <c r="EV125" s="186"/>
      <c r="EW125" s="186"/>
      <c r="EX125" s="186"/>
      <c r="EY125" s="186"/>
      <c r="EZ125" s="186"/>
      <c r="FA125" s="186"/>
      <c r="FB125" s="186"/>
      <c r="FC125" s="186"/>
      <c r="FD125" s="186"/>
      <c r="FE125" s="186"/>
      <c r="FF125" s="186"/>
      <c r="FG125" s="186"/>
      <c r="FH125" s="186"/>
      <c r="FI125" s="186"/>
      <c r="FJ125" s="186"/>
      <c r="FK125" s="186"/>
      <c r="FL125" s="186"/>
      <c r="FM125" s="186"/>
      <c r="FN125" s="186"/>
      <c r="FO125" s="186"/>
      <c r="FP125" s="186"/>
      <c r="FQ125" s="186"/>
      <c r="FR125" s="186"/>
      <c r="FS125" s="186"/>
      <c r="FT125" s="186"/>
      <c r="FU125" s="186"/>
      <c r="FV125" s="186"/>
      <c r="FW125" s="186"/>
      <c r="FX125" s="186"/>
      <c r="FY125" s="186"/>
      <c r="FZ125" s="186"/>
      <c r="GA125" s="186"/>
      <c r="GB125" s="186"/>
      <c r="GC125" s="186"/>
      <c r="GD125" s="186"/>
      <c r="GE125" s="186"/>
      <c r="GF125" s="186"/>
      <c r="GG125" s="186"/>
      <c r="GH125" s="186"/>
      <c r="GI125" s="186"/>
      <c r="GJ125" s="186"/>
      <c r="GK125" s="186"/>
      <c r="GL125" s="186"/>
      <c r="GM125" s="186"/>
      <c r="GN125" s="186"/>
      <c r="GO125" s="186"/>
      <c r="GP125" s="186"/>
      <c r="GQ125" s="186"/>
      <c r="GR125" s="186"/>
      <c r="GS125" s="186"/>
      <c r="GT125" s="186"/>
      <c r="GU125" s="186"/>
      <c r="GV125" s="186"/>
      <c r="GW125" s="186"/>
      <c r="GX125" s="186"/>
      <c r="GY125" s="186"/>
      <c r="GZ125" s="186"/>
      <c r="HA125" s="186"/>
      <c r="HB125" s="186"/>
      <c r="HC125" s="186"/>
      <c r="HD125" s="186"/>
      <c r="HE125" s="186"/>
      <c r="HF125" s="186"/>
      <c r="HG125" s="186"/>
      <c r="HH125" s="186"/>
      <c r="HI125" s="186"/>
      <c r="HJ125" s="186"/>
      <c r="HK125" s="186"/>
      <c r="HL125" s="186"/>
      <c r="HM125" s="186"/>
      <c r="HN125" s="186"/>
      <c r="HO125" s="186"/>
      <c r="HP125" s="186"/>
      <c r="HQ125" s="186"/>
      <c r="HR125" s="186"/>
      <c r="HS125" s="186"/>
      <c r="HT125" s="186"/>
      <c r="HU125" s="186"/>
      <c r="HV125" s="186"/>
      <c r="HW125" s="186"/>
      <c r="HX125" s="186"/>
      <c r="HY125" s="186"/>
      <c r="HZ125" s="186"/>
      <c r="IA125" s="186"/>
      <c r="IB125" s="186"/>
      <c r="IC125" s="186"/>
      <c r="ID125" s="186"/>
      <c r="IE125" s="186"/>
      <c r="IF125" s="186"/>
      <c r="IG125" s="186"/>
      <c r="IH125" s="186"/>
      <c r="II125" s="186"/>
      <c r="IJ125" s="186"/>
      <c r="IK125" s="186"/>
      <c r="IL125" s="186"/>
      <c r="IM125" s="186"/>
      <c r="IN125" s="186"/>
      <c r="IO125" s="186"/>
      <c r="IP125" s="186"/>
      <c r="IQ125" s="186"/>
      <c r="IR125" s="186"/>
      <c r="IS125" s="186"/>
      <c r="IT125" s="186"/>
      <c r="IU125" s="186"/>
      <c r="IV125" s="186"/>
    </row>
    <row r="126" spans="1:256" ht="10.5" customHeight="1" x14ac:dyDescent="0.25">
      <c r="A126" s="262">
        <v>86</v>
      </c>
      <c r="B126" s="186" t="s">
        <v>813</v>
      </c>
      <c r="C126" s="186" t="s">
        <v>650</v>
      </c>
      <c r="D126" s="186" t="s">
        <v>961</v>
      </c>
      <c r="E126" s="188">
        <v>50000</v>
      </c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  <c r="BW126" s="186"/>
      <c r="BX126" s="186"/>
      <c r="BY126" s="186"/>
      <c r="BZ126" s="186"/>
      <c r="CA126" s="186"/>
      <c r="CB126" s="186"/>
      <c r="CC126" s="186"/>
      <c r="CD126" s="186"/>
      <c r="CE126" s="186"/>
      <c r="CF126" s="186"/>
      <c r="CG126" s="186"/>
      <c r="CH126" s="186"/>
      <c r="CI126" s="186"/>
      <c r="CJ126" s="186"/>
      <c r="CK126" s="186"/>
      <c r="CL126" s="186"/>
      <c r="CM126" s="186"/>
      <c r="CN126" s="186"/>
      <c r="CO126" s="186"/>
      <c r="CP126" s="186"/>
      <c r="CQ126" s="186"/>
      <c r="CR126" s="186"/>
      <c r="CS126" s="186"/>
      <c r="CT126" s="186"/>
      <c r="CU126" s="186"/>
      <c r="CV126" s="186"/>
      <c r="CW126" s="186"/>
      <c r="CX126" s="186"/>
      <c r="CY126" s="186"/>
      <c r="CZ126" s="186"/>
      <c r="DA126" s="186"/>
      <c r="DB126" s="186"/>
      <c r="DC126" s="186"/>
      <c r="DD126" s="186"/>
      <c r="DE126" s="186"/>
      <c r="DF126" s="186"/>
      <c r="DG126" s="186"/>
      <c r="DH126" s="186"/>
      <c r="DI126" s="186"/>
      <c r="DJ126" s="186"/>
      <c r="DK126" s="186"/>
      <c r="DL126" s="186"/>
      <c r="DM126" s="186"/>
      <c r="DN126" s="186"/>
      <c r="DO126" s="186"/>
      <c r="DP126" s="186"/>
      <c r="DQ126" s="186"/>
      <c r="DR126" s="186"/>
      <c r="DS126" s="186"/>
      <c r="DT126" s="186"/>
      <c r="DU126" s="186"/>
      <c r="DV126" s="186"/>
      <c r="DW126" s="186"/>
      <c r="DX126" s="186"/>
      <c r="DY126" s="186"/>
      <c r="DZ126" s="186"/>
      <c r="EA126" s="186"/>
      <c r="EB126" s="186"/>
      <c r="EC126" s="186"/>
      <c r="ED126" s="186"/>
      <c r="EE126" s="186"/>
      <c r="EF126" s="186"/>
      <c r="EG126" s="186"/>
      <c r="EH126" s="186"/>
      <c r="EI126" s="186"/>
      <c r="EJ126" s="186"/>
      <c r="EK126" s="186"/>
      <c r="EN126" s="186"/>
      <c r="EO126" s="186"/>
      <c r="EP126" s="186"/>
      <c r="EQ126" s="186"/>
      <c r="ER126" s="186"/>
      <c r="ES126" s="186"/>
      <c r="ET126" s="186"/>
      <c r="EU126" s="186"/>
      <c r="EV126" s="186"/>
      <c r="EW126" s="186"/>
      <c r="EX126" s="186"/>
      <c r="EY126" s="186"/>
      <c r="EZ126" s="186"/>
      <c r="FA126" s="186"/>
      <c r="FB126" s="186"/>
      <c r="FC126" s="186"/>
      <c r="FD126" s="186"/>
      <c r="FE126" s="186"/>
      <c r="FF126" s="186"/>
      <c r="FG126" s="186"/>
      <c r="FH126" s="186"/>
      <c r="FI126" s="186"/>
      <c r="FJ126" s="186"/>
      <c r="FK126" s="186"/>
      <c r="FL126" s="186"/>
      <c r="FM126" s="186"/>
      <c r="FN126" s="186"/>
      <c r="FO126" s="186"/>
      <c r="FP126" s="186"/>
      <c r="FQ126" s="186"/>
      <c r="FR126" s="186"/>
      <c r="FS126" s="186"/>
      <c r="FT126" s="186"/>
      <c r="FU126" s="186"/>
      <c r="FV126" s="186"/>
      <c r="FW126" s="186"/>
      <c r="FX126" s="186"/>
      <c r="FY126" s="186"/>
      <c r="FZ126" s="186"/>
      <c r="GA126" s="186"/>
      <c r="GB126" s="186"/>
      <c r="GC126" s="186"/>
      <c r="GD126" s="186"/>
      <c r="GE126" s="186"/>
      <c r="GF126" s="186"/>
      <c r="GG126" s="186"/>
      <c r="GH126" s="186"/>
      <c r="GI126" s="186"/>
      <c r="GJ126" s="186"/>
      <c r="GK126" s="186"/>
      <c r="GL126" s="186"/>
      <c r="GM126" s="186"/>
      <c r="GN126" s="186"/>
      <c r="GO126" s="186"/>
      <c r="GP126" s="186"/>
      <c r="GQ126" s="186"/>
      <c r="GR126" s="186"/>
      <c r="GS126" s="186"/>
      <c r="GT126" s="186"/>
      <c r="GU126" s="186"/>
      <c r="GV126" s="186"/>
      <c r="GW126" s="186"/>
      <c r="GX126" s="186"/>
      <c r="GY126" s="186"/>
      <c r="GZ126" s="186"/>
      <c r="HA126" s="186"/>
      <c r="HB126" s="186"/>
      <c r="HC126" s="186"/>
      <c r="HD126" s="186"/>
      <c r="HE126" s="186"/>
      <c r="HF126" s="186"/>
      <c r="HG126" s="186"/>
      <c r="HH126" s="186"/>
      <c r="HI126" s="186"/>
      <c r="HJ126" s="186"/>
      <c r="HK126" s="186"/>
      <c r="HL126" s="186"/>
      <c r="HM126" s="186"/>
      <c r="HN126" s="186"/>
      <c r="HO126" s="186"/>
      <c r="HP126" s="186"/>
      <c r="HQ126" s="186"/>
      <c r="HR126" s="186"/>
      <c r="HS126" s="186"/>
      <c r="HT126" s="186"/>
      <c r="HU126" s="186"/>
      <c r="HV126" s="186"/>
      <c r="HW126" s="186"/>
      <c r="HX126" s="186"/>
      <c r="HY126" s="186"/>
      <c r="HZ126" s="186"/>
      <c r="IA126" s="186"/>
      <c r="IB126" s="186"/>
      <c r="IC126" s="186"/>
      <c r="ID126" s="186"/>
      <c r="IE126" s="186"/>
      <c r="IF126" s="186"/>
      <c r="IG126" s="186"/>
      <c r="IH126" s="186"/>
      <c r="II126" s="186"/>
      <c r="IJ126" s="186"/>
      <c r="IK126" s="186"/>
      <c r="IL126" s="186"/>
      <c r="IM126" s="186"/>
      <c r="IN126" s="186"/>
      <c r="IO126" s="186"/>
      <c r="IP126" s="186"/>
      <c r="IQ126" s="186"/>
      <c r="IR126" s="186"/>
      <c r="IS126" s="186"/>
      <c r="IT126" s="186"/>
      <c r="IU126" s="186"/>
      <c r="IV126" s="186"/>
    </row>
    <row r="127" spans="1:256" ht="10.5" customHeight="1" x14ac:dyDescent="0.25">
      <c r="A127" s="262">
        <v>87</v>
      </c>
      <c r="B127" s="186" t="s">
        <v>837</v>
      </c>
      <c r="C127" s="186" t="s">
        <v>650</v>
      </c>
      <c r="D127" s="186" t="s">
        <v>962</v>
      </c>
      <c r="E127" s="188">
        <v>295750</v>
      </c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>
        <v>110</v>
      </c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  <c r="BW127" s="186"/>
      <c r="BX127" s="186"/>
      <c r="BY127" s="186"/>
      <c r="BZ127" s="186"/>
      <c r="CA127" s="186"/>
      <c r="CB127" s="186"/>
      <c r="CC127" s="186"/>
      <c r="CD127" s="186"/>
      <c r="CE127" s="186"/>
      <c r="CF127" s="186"/>
      <c r="CG127" s="186"/>
      <c r="CH127" s="186"/>
      <c r="CI127" s="186"/>
      <c r="CJ127" s="186"/>
      <c r="CK127" s="186"/>
      <c r="CL127" s="186"/>
      <c r="CM127" s="186"/>
      <c r="CN127" s="186"/>
      <c r="CO127" s="186"/>
      <c r="CP127" s="186"/>
      <c r="CQ127" s="186"/>
      <c r="CR127" s="186"/>
      <c r="CS127" s="186"/>
      <c r="CT127" s="186"/>
      <c r="CU127" s="186"/>
      <c r="CV127" s="186"/>
      <c r="CW127" s="186"/>
      <c r="CX127" s="186"/>
      <c r="CY127" s="186"/>
      <c r="CZ127" s="186"/>
      <c r="DA127" s="186"/>
      <c r="DB127" s="186"/>
      <c r="DC127" s="186"/>
      <c r="DD127" s="186"/>
      <c r="DE127" s="186"/>
      <c r="DF127" s="186"/>
      <c r="DG127" s="186"/>
      <c r="DH127" s="186"/>
      <c r="DI127" s="186"/>
      <c r="DJ127" s="186"/>
      <c r="DK127" s="186"/>
      <c r="DL127" s="186"/>
      <c r="DM127" s="186"/>
      <c r="DN127" s="186"/>
      <c r="DO127" s="186"/>
      <c r="DP127" s="186"/>
      <c r="DQ127" s="186"/>
      <c r="DR127" s="186"/>
      <c r="DS127" s="186"/>
      <c r="DT127" s="186"/>
      <c r="DU127" s="186"/>
      <c r="DV127" s="186"/>
      <c r="DW127" s="186"/>
      <c r="DX127" s="186"/>
      <c r="DY127" s="186"/>
      <c r="DZ127" s="186"/>
      <c r="EA127" s="186"/>
      <c r="EB127" s="186"/>
      <c r="EC127" s="186"/>
      <c r="ED127" s="186"/>
      <c r="EE127" s="186"/>
      <c r="EF127" s="186"/>
      <c r="EG127" s="186"/>
      <c r="EH127" s="186"/>
      <c r="EI127" s="186"/>
      <c r="EJ127" s="186"/>
      <c r="EK127" s="186"/>
      <c r="EN127" s="186"/>
      <c r="EO127" s="186"/>
      <c r="EP127" s="186"/>
      <c r="EQ127" s="186"/>
      <c r="ER127" s="186"/>
      <c r="ES127" s="186"/>
      <c r="ET127" s="186"/>
      <c r="EU127" s="186"/>
      <c r="EV127" s="186"/>
      <c r="EW127" s="186"/>
      <c r="EX127" s="186"/>
      <c r="EY127" s="186"/>
      <c r="EZ127" s="186"/>
      <c r="FA127" s="186"/>
      <c r="FB127" s="186"/>
      <c r="FC127" s="186"/>
      <c r="FD127" s="186"/>
      <c r="FE127" s="186"/>
      <c r="FF127" s="186"/>
      <c r="FG127" s="186"/>
      <c r="FH127" s="186"/>
      <c r="FI127" s="186"/>
      <c r="FJ127" s="186"/>
      <c r="FK127" s="186"/>
      <c r="FL127" s="186"/>
      <c r="FM127" s="186"/>
      <c r="FN127" s="186"/>
      <c r="FO127" s="186"/>
      <c r="FP127" s="186"/>
      <c r="FQ127" s="186"/>
      <c r="FR127" s="186"/>
      <c r="FS127" s="186"/>
      <c r="FT127" s="186"/>
      <c r="FU127" s="186"/>
      <c r="FV127" s="186"/>
      <c r="FW127" s="186"/>
      <c r="FX127" s="186"/>
      <c r="FY127" s="186"/>
      <c r="FZ127" s="186"/>
      <c r="GA127" s="186"/>
      <c r="GB127" s="186"/>
      <c r="GC127" s="186"/>
      <c r="GD127" s="186"/>
      <c r="GE127" s="186"/>
      <c r="GF127" s="186"/>
      <c r="GG127" s="186"/>
      <c r="GH127" s="186"/>
      <c r="GI127" s="186"/>
      <c r="GJ127" s="186"/>
      <c r="GK127" s="186"/>
      <c r="GL127" s="186"/>
      <c r="GM127" s="186"/>
      <c r="GN127" s="186"/>
      <c r="GO127" s="186"/>
      <c r="GP127" s="186"/>
      <c r="GQ127" s="186"/>
      <c r="GR127" s="186"/>
      <c r="GS127" s="186"/>
      <c r="GT127" s="186"/>
      <c r="GU127" s="186"/>
      <c r="GV127" s="186"/>
      <c r="GW127" s="186"/>
      <c r="GX127" s="186"/>
      <c r="GY127" s="186"/>
      <c r="GZ127" s="186"/>
      <c r="HA127" s="186"/>
      <c r="HB127" s="186"/>
      <c r="HC127" s="186"/>
      <c r="HD127" s="186"/>
      <c r="HE127" s="186"/>
      <c r="HF127" s="186"/>
      <c r="HG127" s="186"/>
      <c r="HH127" s="186"/>
      <c r="HI127" s="186"/>
      <c r="HJ127" s="186"/>
      <c r="HK127" s="186"/>
      <c r="HL127" s="186"/>
      <c r="HM127" s="186"/>
      <c r="HN127" s="186"/>
      <c r="HO127" s="186"/>
      <c r="HP127" s="186"/>
      <c r="HQ127" s="186"/>
      <c r="HR127" s="186"/>
      <c r="HS127" s="186"/>
      <c r="HT127" s="186"/>
      <c r="HU127" s="186"/>
      <c r="HV127" s="186"/>
      <c r="HW127" s="186"/>
      <c r="HX127" s="186"/>
      <c r="HY127" s="186"/>
      <c r="HZ127" s="186"/>
      <c r="IA127" s="186"/>
      <c r="IB127" s="186"/>
      <c r="IC127" s="186"/>
      <c r="ID127" s="186"/>
      <c r="IE127" s="186"/>
      <c r="IF127" s="186"/>
      <c r="IG127" s="186"/>
      <c r="IH127" s="186"/>
      <c r="II127" s="186"/>
      <c r="IJ127" s="186"/>
      <c r="IK127" s="186"/>
      <c r="IL127" s="186"/>
      <c r="IM127" s="186"/>
      <c r="IN127" s="186"/>
      <c r="IO127" s="186"/>
      <c r="IP127" s="186"/>
      <c r="IQ127" s="186"/>
      <c r="IR127" s="186"/>
      <c r="IS127" s="186"/>
      <c r="IT127" s="186"/>
      <c r="IU127" s="186"/>
      <c r="IV127" s="186"/>
    </row>
    <row r="128" spans="1:256" ht="10.5" customHeight="1" x14ac:dyDescent="0.25">
      <c r="A128" s="262">
        <v>88</v>
      </c>
      <c r="B128" s="186" t="s">
        <v>797</v>
      </c>
      <c r="C128" s="186" t="s">
        <v>963</v>
      </c>
      <c r="D128" s="186" t="s">
        <v>964</v>
      </c>
      <c r="E128" s="188">
        <v>46900</v>
      </c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  <c r="BW128" s="186"/>
      <c r="BX128" s="186"/>
      <c r="BY128" s="186"/>
      <c r="BZ128" s="186"/>
      <c r="CA128" s="186"/>
      <c r="CB128" s="186"/>
      <c r="CC128" s="186"/>
      <c r="CD128" s="186"/>
      <c r="CE128" s="186"/>
      <c r="CF128" s="186"/>
      <c r="CG128" s="186"/>
      <c r="CH128" s="186"/>
      <c r="CI128" s="186"/>
      <c r="CJ128" s="186"/>
      <c r="CK128" s="186"/>
      <c r="CL128" s="186"/>
      <c r="CM128" s="186"/>
      <c r="CN128" s="186"/>
      <c r="CO128" s="186"/>
      <c r="CP128" s="186"/>
      <c r="CQ128" s="186"/>
      <c r="CR128" s="186"/>
      <c r="CS128" s="186"/>
      <c r="CT128" s="186"/>
      <c r="CU128" s="186"/>
      <c r="CV128" s="186"/>
      <c r="CW128" s="186"/>
      <c r="CX128" s="186"/>
      <c r="CY128" s="186"/>
      <c r="CZ128" s="186"/>
      <c r="DA128" s="186"/>
      <c r="DB128" s="186"/>
      <c r="DC128" s="186"/>
      <c r="DD128" s="186"/>
      <c r="DE128" s="186"/>
      <c r="DF128" s="186"/>
      <c r="DG128" s="186"/>
      <c r="DH128" s="186"/>
      <c r="DI128" s="186"/>
      <c r="DJ128" s="186"/>
      <c r="DK128" s="186"/>
      <c r="DL128" s="186"/>
      <c r="DM128" s="186"/>
      <c r="DN128" s="186"/>
      <c r="DO128" s="186"/>
      <c r="DP128" s="186"/>
      <c r="DQ128" s="186"/>
      <c r="DR128" s="186"/>
      <c r="DS128" s="186"/>
      <c r="DT128" s="186"/>
      <c r="DU128" s="186"/>
      <c r="DV128" s="186"/>
      <c r="DW128" s="186"/>
      <c r="DX128" s="186"/>
      <c r="DY128" s="186"/>
      <c r="DZ128" s="186"/>
      <c r="EA128" s="186"/>
      <c r="EB128" s="186"/>
      <c r="EC128" s="186"/>
      <c r="ED128" s="186"/>
      <c r="EE128" s="186"/>
      <c r="EF128" s="186"/>
      <c r="EG128" s="186"/>
      <c r="EH128" s="186"/>
      <c r="EI128" s="186"/>
      <c r="EJ128" s="186"/>
      <c r="EK128" s="186"/>
      <c r="EN128" s="186"/>
      <c r="EO128" s="186"/>
      <c r="EP128" s="186"/>
      <c r="EQ128" s="186"/>
      <c r="ER128" s="186"/>
      <c r="ES128" s="186"/>
      <c r="ET128" s="186"/>
      <c r="EU128" s="186"/>
      <c r="EV128" s="186"/>
      <c r="EW128" s="186"/>
      <c r="EX128" s="186"/>
      <c r="EY128" s="186"/>
      <c r="EZ128" s="186"/>
      <c r="FA128" s="186"/>
      <c r="FB128" s="186"/>
      <c r="FC128" s="186"/>
      <c r="FD128" s="186"/>
      <c r="FE128" s="186"/>
      <c r="FF128" s="186"/>
      <c r="FG128" s="186"/>
      <c r="FH128" s="186"/>
      <c r="FI128" s="186"/>
      <c r="FJ128" s="186"/>
      <c r="FK128" s="186"/>
      <c r="FL128" s="186"/>
      <c r="FM128" s="186"/>
      <c r="FN128" s="186"/>
      <c r="FO128" s="186"/>
      <c r="FP128" s="186"/>
      <c r="FQ128" s="186"/>
      <c r="FR128" s="186"/>
      <c r="FS128" s="186"/>
      <c r="FT128" s="186"/>
      <c r="FU128" s="186"/>
      <c r="FV128" s="186"/>
      <c r="FW128" s="186"/>
      <c r="FX128" s="186"/>
      <c r="FY128" s="186"/>
      <c r="FZ128" s="186"/>
      <c r="GA128" s="186"/>
      <c r="GB128" s="186"/>
      <c r="GC128" s="186"/>
      <c r="GD128" s="186"/>
      <c r="GE128" s="186"/>
      <c r="GF128" s="186"/>
      <c r="GG128" s="186"/>
      <c r="GH128" s="186"/>
      <c r="GI128" s="186"/>
      <c r="GJ128" s="186"/>
      <c r="GK128" s="186"/>
      <c r="GL128" s="186"/>
      <c r="GM128" s="186"/>
      <c r="GN128" s="186"/>
      <c r="GO128" s="186"/>
      <c r="GP128" s="186"/>
      <c r="GQ128" s="186"/>
      <c r="GR128" s="186"/>
      <c r="GS128" s="186"/>
      <c r="GT128" s="186"/>
      <c r="GU128" s="186"/>
      <c r="GV128" s="186"/>
      <c r="GW128" s="186"/>
      <c r="GX128" s="186"/>
      <c r="GY128" s="186"/>
      <c r="GZ128" s="186"/>
      <c r="HA128" s="186"/>
      <c r="HB128" s="186"/>
      <c r="HC128" s="186"/>
      <c r="HD128" s="186"/>
      <c r="HE128" s="186"/>
      <c r="HF128" s="186"/>
      <c r="HG128" s="186"/>
      <c r="HH128" s="186"/>
      <c r="HI128" s="186"/>
      <c r="HJ128" s="186"/>
      <c r="HK128" s="186"/>
      <c r="HL128" s="186"/>
      <c r="HM128" s="186"/>
      <c r="HN128" s="186"/>
      <c r="HO128" s="186"/>
      <c r="HP128" s="186"/>
      <c r="HQ128" s="186"/>
      <c r="HR128" s="186"/>
      <c r="HS128" s="186"/>
      <c r="HT128" s="186"/>
      <c r="HU128" s="186"/>
      <c r="HV128" s="186"/>
      <c r="HW128" s="186"/>
      <c r="HX128" s="186"/>
      <c r="HY128" s="186"/>
      <c r="HZ128" s="186"/>
      <c r="IA128" s="186"/>
      <c r="IB128" s="186"/>
      <c r="IC128" s="186"/>
      <c r="ID128" s="186"/>
      <c r="IE128" s="186"/>
      <c r="IF128" s="186"/>
      <c r="IG128" s="186"/>
      <c r="IH128" s="186"/>
      <c r="II128" s="186"/>
      <c r="IJ128" s="186"/>
      <c r="IK128" s="186"/>
      <c r="IL128" s="186"/>
      <c r="IM128" s="186"/>
      <c r="IN128" s="186"/>
      <c r="IO128" s="186"/>
      <c r="IP128" s="186"/>
      <c r="IQ128" s="186"/>
      <c r="IR128" s="186"/>
      <c r="IS128" s="186"/>
      <c r="IT128" s="186"/>
      <c r="IU128" s="186"/>
      <c r="IV128" s="186"/>
    </row>
    <row r="129" spans="1:256" ht="10.5" customHeight="1" x14ac:dyDescent="0.25">
      <c r="A129" s="262">
        <v>89</v>
      </c>
      <c r="B129" s="186" t="s">
        <v>783</v>
      </c>
      <c r="C129" s="186" t="s">
        <v>967</v>
      </c>
      <c r="D129" s="186" t="s">
        <v>968</v>
      </c>
      <c r="E129" s="188">
        <v>46000</v>
      </c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  <c r="BW129" s="186"/>
      <c r="BX129" s="186"/>
      <c r="BY129" s="186"/>
      <c r="BZ129" s="186"/>
      <c r="CA129" s="186"/>
      <c r="CB129" s="186"/>
      <c r="CC129" s="186"/>
      <c r="CD129" s="186"/>
      <c r="CE129" s="186"/>
      <c r="CF129" s="186"/>
      <c r="CG129" s="186"/>
      <c r="CH129" s="186"/>
      <c r="CI129" s="186"/>
      <c r="CJ129" s="186"/>
      <c r="CK129" s="186"/>
      <c r="CL129" s="186"/>
      <c r="CM129" s="186"/>
      <c r="CN129" s="186"/>
      <c r="CO129" s="186"/>
      <c r="CP129" s="186"/>
      <c r="CQ129" s="186"/>
      <c r="CR129" s="186"/>
      <c r="CS129" s="186"/>
      <c r="CT129" s="186"/>
      <c r="CU129" s="186"/>
      <c r="CV129" s="186"/>
      <c r="CW129" s="186"/>
      <c r="CX129" s="186"/>
      <c r="CY129" s="186"/>
      <c r="CZ129" s="186"/>
      <c r="DA129" s="186"/>
      <c r="DB129" s="186"/>
      <c r="DC129" s="186"/>
      <c r="DD129" s="186"/>
      <c r="DE129" s="186"/>
      <c r="DF129" s="186"/>
      <c r="DG129" s="186"/>
      <c r="DH129" s="186"/>
      <c r="DI129" s="186"/>
      <c r="DJ129" s="186"/>
      <c r="DK129" s="186"/>
      <c r="DL129" s="186"/>
      <c r="DM129" s="186"/>
      <c r="DN129" s="186"/>
      <c r="DO129" s="186"/>
      <c r="DP129" s="186"/>
      <c r="DQ129" s="186"/>
      <c r="DR129" s="186"/>
      <c r="DS129" s="186"/>
      <c r="DT129" s="186"/>
      <c r="DU129" s="186"/>
      <c r="DV129" s="186"/>
      <c r="DW129" s="186"/>
      <c r="DX129" s="186"/>
      <c r="DY129" s="186"/>
      <c r="DZ129" s="186"/>
      <c r="EA129" s="186"/>
      <c r="EB129" s="186"/>
      <c r="EC129" s="186"/>
      <c r="ED129" s="186"/>
      <c r="EE129" s="186"/>
      <c r="EF129" s="186"/>
      <c r="EG129" s="186"/>
      <c r="EH129" s="186"/>
      <c r="EI129" s="186"/>
      <c r="EJ129" s="186"/>
      <c r="EK129" s="186"/>
      <c r="EN129" s="186"/>
      <c r="EO129" s="186"/>
      <c r="EP129" s="186"/>
      <c r="EQ129" s="186"/>
      <c r="ER129" s="186"/>
      <c r="ES129" s="186"/>
      <c r="ET129" s="186"/>
      <c r="EU129" s="186"/>
      <c r="EV129" s="186"/>
      <c r="EW129" s="186"/>
      <c r="EX129" s="186"/>
      <c r="EY129" s="186"/>
      <c r="EZ129" s="186"/>
      <c r="FA129" s="186"/>
      <c r="FB129" s="186"/>
      <c r="FC129" s="186"/>
      <c r="FD129" s="186"/>
      <c r="FE129" s="186"/>
      <c r="FF129" s="186"/>
      <c r="FG129" s="186"/>
      <c r="FH129" s="186"/>
      <c r="FI129" s="186"/>
      <c r="FJ129" s="186"/>
      <c r="FK129" s="186"/>
      <c r="FL129" s="186"/>
      <c r="FM129" s="186"/>
      <c r="FN129" s="186"/>
      <c r="FO129" s="186"/>
      <c r="FP129" s="186"/>
      <c r="FQ129" s="186"/>
      <c r="FR129" s="186"/>
      <c r="FS129" s="186"/>
      <c r="FT129" s="186"/>
      <c r="FU129" s="186"/>
      <c r="FV129" s="186"/>
      <c r="FW129" s="186"/>
      <c r="FX129" s="186"/>
      <c r="FY129" s="186"/>
      <c r="FZ129" s="186"/>
      <c r="GA129" s="186"/>
      <c r="GB129" s="186"/>
      <c r="GC129" s="186"/>
      <c r="GD129" s="186"/>
      <c r="GE129" s="186"/>
      <c r="GF129" s="186"/>
      <c r="GG129" s="186"/>
      <c r="GH129" s="186"/>
      <c r="GI129" s="186"/>
      <c r="GJ129" s="186"/>
      <c r="GK129" s="186"/>
      <c r="GL129" s="186"/>
      <c r="GM129" s="186"/>
      <c r="GN129" s="186"/>
      <c r="GO129" s="186"/>
      <c r="GP129" s="186"/>
      <c r="GQ129" s="186"/>
      <c r="GR129" s="186"/>
      <c r="GS129" s="186"/>
      <c r="GT129" s="186"/>
      <c r="GU129" s="186"/>
      <c r="GV129" s="186"/>
      <c r="GW129" s="186"/>
      <c r="GX129" s="186"/>
      <c r="GY129" s="186"/>
      <c r="GZ129" s="186"/>
      <c r="HA129" s="186"/>
      <c r="HB129" s="186"/>
      <c r="HC129" s="186"/>
      <c r="HD129" s="186"/>
      <c r="HE129" s="186"/>
      <c r="HF129" s="186"/>
      <c r="HG129" s="186"/>
      <c r="HH129" s="186"/>
      <c r="HI129" s="186"/>
      <c r="HJ129" s="186"/>
      <c r="HK129" s="186"/>
      <c r="HL129" s="186"/>
      <c r="HM129" s="186"/>
      <c r="HN129" s="186"/>
      <c r="HO129" s="186"/>
      <c r="HP129" s="186"/>
      <c r="HQ129" s="186"/>
      <c r="HR129" s="186"/>
      <c r="HS129" s="186"/>
      <c r="HT129" s="186"/>
      <c r="HU129" s="186"/>
      <c r="HV129" s="186"/>
      <c r="HW129" s="186"/>
      <c r="HX129" s="186"/>
      <c r="HY129" s="186"/>
      <c r="HZ129" s="186"/>
      <c r="IA129" s="186"/>
      <c r="IB129" s="186"/>
      <c r="IC129" s="186"/>
      <c r="ID129" s="186"/>
      <c r="IE129" s="186"/>
      <c r="IF129" s="186"/>
      <c r="IG129" s="186"/>
      <c r="IH129" s="186"/>
      <c r="II129" s="186"/>
      <c r="IJ129" s="186"/>
      <c r="IK129" s="186"/>
      <c r="IL129" s="186"/>
      <c r="IM129" s="186"/>
      <c r="IN129" s="186"/>
      <c r="IO129" s="186"/>
      <c r="IP129" s="186"/>
      <c r="IQ129" s="186"/>
      <c r="IR129" s="186"/>
      <c r="IS129" s="186"/>
      <c r="IT129" s="186"/>
      <c r="IU129" s="186"/>
      <c r="IV129" s="186"/>
    </row>
    <row r="130" spans="1:256" ht="10.5" customHeight="1" x14ac:dyDescent="0.25">
      <c r="A130" s="262">
        <v>90</v>
      </c>
      <c r="B130" s="186" t="s">
        <v>972</v>
      </c>
      <c r="C130" s="186" t="s">
        <v>967</v>
      </c>
      <c r="D130" s="186" t="s">
        <v>973</v>
      </c>
      <c r="E130" s="188">
        <v>144000</v>
      </c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  <c r="BW130" s="186"/>
      <c r="BX130" s="186"/>
      <c r="BY130" s="186"/>
      <c r="BZ130" s="186"/>
      <c r="CA130" s="186"/>
      <c r="CB130" s="186"/>
      <c r="CC130" s="186"/>
      <c r="CD130" s="186"/>
      <c r="CE130" s="186"/>
      <c r="CF130" s="186"/>
      <c r="CG130" s="186"/>
      <c r="CH130" s="186"/>
      <c r="CI130" s="186"/>
      <c r="CJ130" s="186"/>
      <c r="CK130" s="186"/>
      <c r="CL130" s="186"/>
      <c r="CM130" s="186"/>
      <c r="CN130" s="186"/>
      <c r="CO130" s="186"/>
      <c r="CP130" s="186"/>
      <c r="CQ130" s="186"/>
      <c r="CR130" s="186"/>
      <c r="CS130" s="186"/>
      <c r="CT130" s="186"/>
      <c r="CU130" s="186"/>
      <c r="CV130" s="186"/>
      <c r="CW130" s="186"/>
      <c r="CX130" s="186"/>
      <c r="CY130" s="186"/>
      <c r="CZ130" s="186"/>
      <c r="DA130" s="186"/>
      <c r="DB130" s="186"/>
      <c r="DC130" s="186"/>
      <c r="DD130" s="186"/>
      <c r="DE130" s="186"/>
      <c r="DF130" s="186"/>
      <c r="DG130" s="186"/>
      <c r="DH130" s="186"/>
      <c r="DI130" s="186"/>
      <c r="DJ130" s="186"/>
      <c r="DK130" s="186"/>
      <c r="DL130" s="186"/>
      <c r="DM130" s="186"/>
      <c r="DN130" s="186"/>
      <c r="DO130" s="186"/>
      <c r="DP130" s="186"/>
      <c r="DQ130" s="186"/>
      <c r="DR130" s="186"/>
      <c r="DS130" s="186"/>
      <c r="DT130" s="186"/>
      <c r="DU130" s="186"/>
      <c r="DV130" s="186"/>
      <c r="DW130" s="186"/>
      <c r="DX130" s="186"/>
      <c r="DY130" s="186"/>
      <c r="DZ130" s="186"/>
      <c r="EA130" s="186"/>
      <c r="EB130" s="186"/>
      <c r="EC130" s="186"/>
      <c r="ED130" s="186"/>
      <c r="EE130" s="186"/>
      <c r="EF130" s="186"/>
      <c r="EG130" s="186"/>
      <c r="EH130" s="186"/>
      <c r="EI130" s="186"/>
      <c r="EJ130" s="186"/>
      <c r="EK130" s="186"/>
      <c r="EN130" s="186"/>
      <c r="EO130" s="186"/>
      <c r="EP130" s="186"/>
      <c r="EQ130" s="186"/>
      <c r="ER130" s="186"/>
      <c r="ES130" s="186"/>
      <c r="ET130" s="186"/>
      <c r="EU130" s="186"/>
      <c r="EV130" s="186"/>
      <c r="EW130" s="186"/>
      <c r="EX130" s="186"/>
      <c r="EY130" s="186"/>
      <c r="EZ130" s="186"/>
      <c r="FA130" s="186"/>
      <c r="FB130" s="186"/>
      <c r="FC130" s="186"/>
      <c r="FD130" s="186"/>
      <c r="FE130" s="186"/>
      <c r="FF130" s="186"/>
      <c r="FG130" s="186"/>
      <c r="FH130" s="186"/>
      <c r="FI130" s="186"/>
      <c r="FJ130" s="186"/>
      <c r="FK130" s="186"/>
      <c r="FL130" s="186"/>
      <c r="FM130" s="186"/>
      <c r="FN130" s="186"/>
      <c r="FO130" s="186"/>
      <c r="FP130" s="186"/>
      <c r="FQ130" s="186"/>
      <c r="FR130" s="186"/>
      <c r="FS130" s="186"/>
      <c r="FT130" s="186"/>
      <c r="FU130" s="186"/>
      <c r="FV130" s="186"/>
      <c r="FW130" s="186"/>
      <c r="FX130" s="186"/>
      <c r="FY130" s="186"/>
      <c r="FZ130" s="186"/>
      <c r="GA130" s="186"/>
      <c r="GB130" s="186"/>
      <c r="GC130" s="186"/>
      <c r="GD130" s="186"/>
      <c r="GE130" s="186"/>
      <c r="GF130" s="186"/>
      <c r="GG130" s="186"/>
      <c r="GH130" s="186"/>
      <c r="GI130" s="186"/>
      <c r="GJ130" s="186"/>
      <c r="GK130" s="186"/>
      <c r="GL130" s="186"/>
      <c r="GM130" s="186"/>
      <c r="GN130" s="186"/>
      <c r="GO130" s="186"/>
      <c r="GP130" s="186"/>
      <c r="GQ130" s="186"/>
      <c r="GR130" s="186"/>
      <c r="GS130" s="186"/>
      <c r="GT130" s="186"/>
      <c r="GU130" s="186"/>
      <c r="GV130" s="186"/>
      <c r="GW130" s="186"/>
      <c r="GX130" s="186"/>
      <c r="GY130" s="186"/>
      <c r="GZ130" s="186"/>
      <c r="HA130" s="186"/>
      <c r="HB130" s="186"/>
      <c r="HC130" s="186"/>
      <c r="HD130" s="186"/>
      <c r="HE130" s="186"/>
      <c r="HF130" s="186"/>
      <c r="HG130" s="186"/>
      <c r="HH130" s="186"/>
      <c r="HI130" s="186"/>
      <c r="HJ130" s="186"/>
      <c r="HK130" s="186"/>
      <c r="HL130" s="186"/>
      <c r="HM130" s="186"/>
      <c r="HN130" s="186"/>
      <c r="HO130" s="186"/>
      <c r="HP130" s="186"/>
      <c r="HQ130" s="186"/>
      <c r="HR130" s="186"/>
      <c r="HS130" s="186"/>
      <c r="HT130" s="186"/>
      <c r="HU130" s="186"/>
      <c r="HV130" s="186"/>
      <c r="HW130" s="186"/>
      <c r="HX130" s="186"/>
      <c r="HY130" s="186"/>
      <c r="HZ130" s="186"/>
      <c r="IA130" s="186"/>
      <c r="IB130" s="186"/>
      <c r="IC130" s="186"/>
      <c r="ID130" s="186"/>
      <c r="IE130" s="186"/>
      <c r="IF130" s="186"/>
      <c r="IG130" s="186"/>
      <c r="IH130" s="186"/>
      <c r="II130" s="186"/>
      <c r="IJ130" s="186"/>
      <c r="IK130" s="186"/>
      <c r="IL130" s="186"/>
      <c r="IM130" s="186"/>
      <c r="IN130" s="186"/>
      <c r="IO130" s="186"/>
      <c r="IP130" s="186"/>
      <c r="IQ130" s="186"/>
      <c r="IR130" s="186"/>
      <c r="IS130" s="186"/>
      <c r="IT130" s="186"/>
      <c r="IU130" s="186"/>
      <c r="IV130" s="186"/>
    </row>
    <row r="131" spans="1:256" ht="10.5" customHeight="1" x14ac:dyDescent="0.25">
      <c r="A131" s="262">
        <v>91</v>
      </c>
      <c r="B131" s="186" t="s">
        <v>783</v>
      </c>
      <c r="C131" s="186" t="s">
        <v>975</v>
      </c>
      <c r="D131" s="186" t="s">
        <v>976</v>
      </c>
      <c r="E131" s="188">
        <v>25250</v>
      </c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6"/>
      <c r="CL131" s="186"/>
      <c r="CM131" s="186"/>
      <c r="CN131" s="186"/>
      <c r="CO131" s="186"/>
      <c r="CP131" s="186"/>
      <c r="CQ131" s="186"/>
      <c r="CR131" s="186"/>
      <c r="CS131" s="186"/>
      <c r="CT131" s="186"/>
      <c r="CU131" s="186"/>
      <c r="CV131" s="186"/>
      <c r="CW131" s="186"/>
      <c r="CX131" s="186"/>
      <c r="CY131" s="186"/>
      <c r="CZ131" s="186"/>
      <c r="DA131" s="186"/>
      <c r="DB131" s="186"/>
      <c r="DC131" s="186"/>
      <c r="DD131" s="186"/>
      <c r="DE131" s="186"/>
      <c r="DF131" s="186"/>
      <c r="DG131" s="186"/>
      <c r="DH131" s="186"/>
      <c r="DI131" s="186"/>
      <c r="DJ131" s="186"/>
      <c r="DK131" s="186"/>
      <c r="DL131" s="186"/>
      <c r="DM131" s="186"/>
      <c r="DN131" s="186"/>
      <c r="DO131" s="186"/>
      <c r="DP131" s="186"/>
      <c r="DQ131" s="186"/>
      <c r="DR131" s="186"/>
      <c r="DS131" s="186"/>
      <c r="DT131" s="186"/>
      <c r="DU131" s="186"/>
      <c r="DV131" s="186"/>
      <c r="DW131" s="186"/>
      <c r="DX131" s="186"/>
      <c r="DY131" s="186"/>
      <c r="DZ131" s="186"/>
      <c r="EA131" s="186"/>
      <c r="EB131" s="186"/>
      <c r="EC131" s="186"/>
      <c r="ED131" s="186"/>
      <c r="EE131" s="186"/>
      <c r="EF131" s="186"/>
      <c r="EG131" s="186"/>
      <c r="EH131" s="186"/>
      <c r="EI131" s="186"/>
      <c r="EJ131" s="186"/>
      <c r="EK131" s="186"/>
      <c r="EN131" s="186"/>
      <c r="EO131" s="186"/>
      <c r="EP131" s="186"/>
      <c r="EQ131" s="186"/>
      <c r="ER131" s="186"/>
      <c r="ES131" s="186"/>
      <c r="ET131" s="186"/>
      <c r="EU131" s="186"/>
      <c r="EV131" s="186"/>
      <c r="EW131" s="186"/>
      <c r="EX131" s="186"/>
      <c r="EY131" s="186"/>
      <c r="EZ131" s="186"/>
      <c r="FA131" s="186"/>
      <c r="FB131" s="186"/>
      <c r="FC131" s="186"/>
      <c r="FD131" s="186"/>
      <c r="FE131" s="186"/>
      <c r="FF131" s="186"/>
      <c r="FG131" s="186"/>
      <c r="FH131" s="186"/>
      <c r="FI131" s="186"/>
      <c r="FJ131" s="186"/>
      <c r="FK131" s="186"/>
      <c r="FL131" s="186"/>
      <c r="FM131" s="186"/>
      <c r="FN131" s="186"/>
      <c r="FO131" s="186"/>
      <c r="FP131" s="186"/>
      <c r="FQ131" s="186"/>
      <c r="FR131" s="186"/>
      <c r="FS131" s="186"/>
      <c r="FT131" s="186"/>
      <c r="FU131" s="186">
        <v>200</v>
      </c>
      <c r="FV131" s="186"/>
      <c r="FW131" s="186"/>
      <c r="FX131" s="186"/>
      <c r="FY131" s="186"/>
      <c r="FZ131" s="186"/>
      <c r="GA131" s="186"/>
      <c r="GB131" s="186"/>
      <c r="GC131" s="186"/>
      <c r="GD131" s="186"/>
      <c r="GE131" s="186"/>
      <c r="GF131" s="186"/>
      <c r="GG131" s="186"/>
      <c r="GH131" s="186"/>
      <c r="GI131" s="186"/>
      <c r="GJ131" s="186"/>
      <c r="GK131" s="186"/>
      <c r="GL131" s="186"/>
      <c r="GM131" s="186"/>
      <c r="GN131" s="186"/>
      <c r="GO131" s="186"/>
      <c r="GP131" s="186"/>
      <c r="GQ131" s="186"/>
      <c r="GR131" s="186"/>
      <c r="GS131" s="186"/>
      <c r="GT131" s="186"/>
      <c r="GU131" s="186"/>
      <c r="GV131" s="186"/>
      <c r="GW131" s="186"/>
      <c r="GX131" s="186"/>
      <c r="GY131" s="186"/>
      <c r="GZ131" s="186"/>
      <c r="HA131" s="186"/>
      <c r="HB131" s="186"/>
      <c r="HC131" s="186"/>
      <c r="HD131" s="186"/>
      <c r="HE131" s="186"/>
      <c r="HF131" s="186"/>
      <c r="HG131" s="186"/>
      <c r="HH131" s="186"/>
      <c r="HI131" s="186"/>
      <c r="HJ131" s="186"/>
      <c r="HK131" s="186"/>
      <c r="HL131" s="186"/>
      <c r="HM131" s="186"/>
      <c r="HN131" s="186"/>
      <c r="HO131" s="186"/>
      <c r="HP131" s="186"/>
      <c r="HQ131" s="186"/>
      <c r="HR131" s="186"/>
      <c r="HS131" s="186"/>
      <c r="HT131" s="186"/>
      <c r="HU131" s="186"/>
      <c r="HV131" s="186"/>
      <c r="HW131" s="186"/>
      <c r="HX131" s="186"/>
      <c r="HY131" s="186"/>
      <c r="HZ131" s="186"/>
      <c r="IA131" s="186"/>
      <c r="IB131" s="186"/>
      <c r="IC131" s="186"/>
      <c r="ID131" s="186"/>
      <c r="IE131" s="186"/>
      <c r="IF131" s="186"/>
      <c r="IG131" s="186"/>
      <c r="IH131" s="186"/>
      <c r="II131" s="186"/>
      <c r="IJ131" s="186"/>
      <c r="IK131" s="186"/>
      <c r="IL131" s="186"/>
      <c r="IM131" s="186"/>
      <c r="IN131" s="186"/>
      <c r="IO131" s="186"/>
      <c r="IP131" s="186"/>
      <c r="IQ131" s="186"/>
      <c r="IR131" s="186"/>
      <c r="IS131" s="186"/>
      <c r="IT131" s="186"/>
      <c r="IU131" s="186"/>
      <c r="IV131" s="186"/>
    </row>
    <row r="132" spans="1:256" ht="10.5" customHeight="1" x14ac:dyDescent="0.25">
      <c r="A132" s="262">
        <v>92</v>
      </c>
      <c r="B132" s="186" t="s">
        <v>837</v>
      </c>
      <c r="C132" s="186" t="s">
        <v>977</v>
      </c>
      <c r="D132" s="186" t="s">
        <v>978</v>
      </c>
      <c r="E132" s="188">
        <v>46000</v>
      </c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6"/>
      <c r="CL132" s="186"/>
      <c r="CM132" s="186"/>
      <c r="CN132" s="186"/>
      <c r="CO132" s="186"/>
      <c r="CP132" s="186"/>
      <c r="CQ132" s="186"/>
      <c r="CR132" s="186"/>
      <c r="CS132" s="186"/>
      <c r="CT132" s="186"/>
      <c r="CU132" s="186"/>
      <c r="CV132" s="186"/>
      <c r="CW132" s="186"/>
      <c r="CX132" s="186"/>
      <c r="CY132" s="186"/>
      <c r="CZ132" s="186"/>
      <c r="DA132" s="186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6"/>
      <c r="DL132" s="186"/>
      <c r="DM132" s="186"/>
      <c r="DN132" s="186"/>
      <c r="DO132" s="186"/>
      <c r="DP132" s="186"/>
      <c r="DQ132" s="186"/>
      <c r="DR132" s="186"/>
      <c r="DS132" s="186"/>
      <c r="DT132" s="186"/>
      <c r="DU132" s="186"/>
      <c r="DV132" s="186"/>
      <c r="DW132" s="186"/>
      <c r="DX132" s="186"/>
      <c r="DY132" s="186"/>
      <c r="DZ132" s="186"/>
      <c r="EA132" s="186"/>
      <c r="EB132" s="186"/>
      <c r="EC132" s="186"/>
      <c r="ED132" s="186"/>
      <c r="EE132" s="186"/>
      <c r="EF132" s="186"/>
      <c r="EG132" s="186"/>
      <c r="EH132" s="186"/>
      <c r="EI132" s="186"/>
      <c r="EJ132" s="186"/>
      <c r="EK132" s="186"/>
      <c r="EN132" s="186"/>
      <c r="EO132" s="186"/>
      <c r="EP132" s="186"/>
      <c r="EQ132" s="186"/>
      <c r="ER132" s="186"/>
      <c r="ES132" s="186"/>
      <c r="ET132" s="186"/>
      <c r="EU132" s="186"/>
      <c r="EV132" s="186"/>
      <c r="EW132" s="186"/>
      <c r="EX132" s="186"/>
      <c r="EY132" s="186"/>
      <c r="EZ132" s="186"/>
      <c r="FA132" s="186"/>
      <c r="FB132" s="186"/>
      <c r="FC132" s="186"/>
      <c r="FD132" s="186"/>
      <c r="FE132" s="186"/>
      <c r="FF132" s="186"/>
      <c r="FG132" s="186"/>
      <c r="FH132" s="186"/>
      <c r="FI132" s="186"/>
      <c r="FJ132" s="186"/>
      <c r="FK132" s="186"/>
      <c r="FL132" s="186"/>
      <c r="FM132" s="186"/>
      <c r="FN132" s="186"/>
      <c r="FO132" s="186"/>
      <c r="FP132" s="186"/>
      <c r="FQ132" s="186"/>
      <c r="FR132" s="186"/>
      <c r="FS132" s="186"/>
      <c r="FT132" s="186"/>
      <c r="FU132" s="186"/>
      <c r="FV132" s="186"/>
      <c r="FW132" s="186"/>
      <c r="FX132" s="186"/>
      <c r="FY132" s="186"/>
      <c r="FZ132" s="186"/>
      <c r="GA132" s="186"/>
      <c r="GB132" s="186"/>
      <c r="GC132" s="186"/>
      <c r="GD132" s="186"/>
      <c r="GE132" s="186"/>
      <c r="GF132" s="186"/>
      <c r="GG132" s="186"/>
      <c r="GH132" s="186"/>
      <c r="GI132" s="186"/>
      <c r="GJ132" s="186"/>
      <c r="GK132" s="186"/>
      <c r="GL132" s="186"/>
      <c r="GM132" s="186"/>
      <c r="GN132" s="186"/>
      <c r="GO132" s="186"/>
      <c r="GP132" s="186"/>
      <c r="GQ132" s="186"/>
      <c r="GR132" s="186"/>
      <c r="GS132" s="186"/>
      <c r="GT132" s="186"/>
      <c r="GU132" s="186"/>
      <c r="GV132" s="186"/>
      <c r="GW132" s="186"/>
      <c r="GX132" s="186"/>
      <c r="GY132" s="186"/>
      <c r="GZ132" s="186"/>
      <c r="HA132" s="186"/>
      <c r="HB132" s="186"/>
      <c r="HC132" s="186"/>
      <c r="HD132" s="186"/>
      <c r="HE132" s="186"/>
      <c r="HF132" s="186"/>
      <c r="HG132" s="186"/>
      <c r="HH132" s="186"/>
      <c r="HI132" s="186"/>
      <c r="HJ132" s="186"/>
      <c r="HK132" s="186"/>
      <c r="HL132" s="186"/>
      <c r="HM132" s="186"/>
      <c r="HN132" s="186"/>
      <c r="HO132" s="186"/>
      <c r="HP132" s="186"/>
      <c r="HQ132" s="186"/>
      <c r="HR132" s="186"/>
      <c r="HS132" s="186"/>
      <c r="HT132" s="186"/>
      <c r="HU132" s="186"/>
      <c r="HV132" s="186"/>
      <c r="HW132" s="186"/>
      <c r="HX132" s="186"/>
      <c r="HY132" s="186"/>
      <c r="HZ132" s="186"/>
      <c r="IA132" s="186"/>
      <c r="IB132" s="186"/>
      <c r="IC132" s="186"/>
      <c r="ID132" s="186"/>
      <c r="IE132" s="186"/>
      <c r="IF132" s="186"/>
      <c r="IG132" s="186"/>
      <c r="IH132" s="186"/>
      <c r="II132" s="186"/>
      <c r="IJ132" s="186"/>
      <c r="IK132" s="186"/>
      <c r="IL132" s="186"/>
      <c r="IM132" s="186"/>
      <c r="IN132" s="186"/>
      <c r="IO132" s="186"/>
      <c r="IP132" s="186"/>
      <c r="IQ132" s="186"/>
      <c r="IR132" s="186"/>
      <c r="IS132" s="186"/>
      <c r="IT132" s="186"/>
      <c r="IU132" s="186"/>
      <c r="IV132" s="186"/>
    </row>
    <row r="133" spans="1:256" ht="10.5" customHeight="1" x14ac:dyDescent="0.25">
      <c r="A133" s="262">
        <v>93</v>
      </c>
      <c r="B133" s="186" t="s">
        <v>110</v>
      </c>
      <c r="C133" s="186" t="s">
        <v>982</v>
      </c>
      <c r="D133" s="186" t="s">
        <v>983</v>
      </c>
      <c r="E133" s="188">
        <v>57200</v>
      </c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  <c r="BW133" s="186"/>
      <c r="BX133" s="186"/>
      <c r="BY133" s="186"/>
      <c r="BZ133" s="186"/>
      <c r="CA133" s="186"/>
      <c r="CB133" s="186"/>
      <c r="CC133" s="186"/>
      <c r="CD133" s="186"/>
      <c r="CE133" s="186"/>
      <c r="CF133" s="186"/>
      <c r="CG133" s="186"/>
      <c r="CH133" s="186"/>
      <c r="CI133" s="186"/>
      <c r="CJ133" s="186"/>
      <c r="CK133" s="186"/>
      <c r="CL133" s="186"/>
      <c r="CM133" s="186"/>
      <c r="CN133" s="186"/>
      <c r="CO133" s="186"/>
      <c r="CP133" s="186"/>
      <c r="CQ133" s="186"/>
      <c r="CR133" s="186"/>
      <c r="CS133" s="186"/>
      <c r="CT133" s="186"/>
      <c r="CU133" s="186"/>
      <c r="CV133" s="186"/>
      <c r="CW133" s="186"/>
      <c r="CX133" s="186"/>
      <c r="CY133" s="186"/>
      <c r="CZ133" s="186"/>
      <c r="DA133" s="186"/>
      <c r="DB133" s="186"/>
      <c r="DC133" s="186"/>
      <c r="DD133" s="186"/>
      <c r="DE133" s="186"/>
      <c r="DF133" s="186"/>
      <c r="DG133" s="186"/>
      <c r="DH133" s="186"/>
      <c r="DI133" s="186"/>
      <c r="DJ133" s="186"/>
      <c r="DK133" s="186"/>
      <c r="DL133" s="186"/>
      <c r="DM133" s="186"/>
      <c r="DN133" s="186"/>
      <c r="DO133" s="186"/>
      <c r="DP133" s="186"/>
      <c r="DQ133" s="186"/>
      <c r="DR133" s="186"/>
      <c r="DS133" s="186"/>
      <c r="DT133" s="186"/>
      <c r="DU133" s="186"/>
      <c r="DV133" s="186"/>
      <c r="DW133" s="186"/>
      <c r="DX133" s="186"/>
      <c r="DY133" s="186"/>
      <c r="DZ133" s="186"/>
      <c r="EA133" s="186"/>
      <c r="EB133" s="186"/>
      <c r="EC133" s="186"/>
      <c r="ED133" s="186"/>
      <c r="EE133" s="186"/>
      <c r="EF133" s="186"/>
      <c r="EG133" s="186"/>
      <c r="EH133" s="186"/>
      <c r="EI133" s="186"/>
      <c r="EJ133" s="186"/>
      <c r="EK133" s="186"/>
      <c r="EN133" s="186"/>
      <c r="EO133" s="186"/>
      <c r="EP133" s="186"/>
      <c r="EQ133" s="186"/>
      <c r="ER133" s="186"/>
      <c r="ES133" s="186"/>
      <c r="ET133" s="186"/>
      <c r="EU133" s="186"/>
      <c r="EV133" s="186"/>
      <c r="EW133" s="186"/>
      <c r="EX133" s="186"/>
      <c r="EY133" s="186"/>
      <c r="EZ133" s="186"/>
      <c r="FA133" s="186"/>
      <c r="FB133" s="186"/>
      <c r="FC133" s="186"/>
      <c r="FD133" s="186"/>
      <c r="FE133" s="186"/>
      <c r="FF133" s="186"/>
      <c r="FG133" s="186"/>
      <c r="FH133" s="186"/>
      <c r="FI133" s="186"/>
      <c r="FJ133" s="186"/>
      <c r="FK133" s="186"/>
      <c r="FL133" s="186"/>
      <c r="FM133" s="186"/>
      <c r="FN133" s="186"/>
      <c r="FO133" s="186"/>
      <c r="FP133" s="186"/>
      <c r="FQ133" s="186"/>
      <c r="FR133" s="186"/>
      <c r="FS133" s="186"/>
      <c r="FT133" s="186"/>
      <c r="FU133" s="186"/>
      <c r="FV133" s="186"/>
      <c r="FW133" s="186"/>
      <c r="FX133" s="186"/>
      <c r="FY133" s="186"/>
      <c r="FZ133" s="186"/>
      <c r="GA133" s="186"/>
      <c r="GB133" s="186"/>
      <c r="GC133" s="186"/>
      <c r="GD133" s="186"/>
      <c r="GE133" s="186"/>
      <c r="GF133" s="186"/>
      <c r="GG133" s="186"/>
      <c r="GH133" s="186"/>
      <c r="GI133" s="186"/>
      <c r="GJ133" s="186"/>
      <c r="GK133" s="186"/>
      <c r="GL133" s="186"/>
      <c r="GM133" s="186"/>
      <c r="GN133" s="186"/>
      <c r="GO133" s="186"/>
      <c r="GP133" s="186"/>
      <c r="GQ133" s="186"/>
      <c r="GR133" s="186"/>
      <c r="GS133" s="186"/>
      <c r="GT133" s="186"/>
      <c r="GU133" s="186"/>
      <c r="GV133" s="186"/>
      <c r="GW133" s="186"/>
      <c r="GX133" s="186"/>
      <c r="GY133" s="186"/>
      <c r="GZ133" s="186"/>
      <c r="HA133" s="186"/>
      <c r="HB133" s="186"/>
      <c r="HC133" s="186"/>
      <c r="HD133" s="186"/>
      <c r="HE133" s="186"/>
      <c r="HF133" s="186"/>
      <c r="HG133" s="186"/>
      <c r="HH133" s="186"/>
      <c r="HI133" s="186"/>
      <c r="HJ133" s="186"/>
      <c r="HK133" s="186"/>
      <c r="HL133" s="186"/>
      <c r="HM133" s="186"/>
      <c r="HN133" s="186"/>
      <c r="HO133" s="186"/>
      <c r="HP133" s="186"/>
      <c r="HQ133" s="186"/>
      <c r="HR133" s="186"/>
      <c r="HS133" s="186"/>
      <c r="HT133" s="186"/>
      <c r="HU133" s="186"/>
      <c r="HV133" s="186"/>
      <c r="HW133" s="186"/>
      <c r="HX133" s="186"/>
      <c r="HY133" s="186"/>
      <c r="HZ133" s="186"/>
      <c r="IA133" s="186"/>
      <c r="IB133" s="186"/>
      <c r="IC133" s="186"/>
      <c r="ID133" s="186"/>
      <c r="IE133" s="186"/>
      <c r="IF133" s="186"/>
      <c r="IG133" s="186"/>
      <c r="IH133" s="186"/>
      <c r="II133" s="186"/>
      <c r="IJ133" s="186"/>
      <c r="IK133" s="186"/>
      <c r="IL133" s="186"/>
      <c r="IM133" s="186"/>
      <c r="IN133" s="186"/>
      <c r="IO133" s="186"/>
      <c r="IP133" s="186"/>
      <c r="IQ133" s="186"/>
      <c r="IR133" s="186"/>
      <c r="IS133" s="186"/>
      <c r="IT133" s="186"/>
      <c r="IU133" s="186"/>
      <c r="IV133" s="186"/>
    </row>
    <row r="134" spans="1:256" ht="10.5" customHeight="1" x14ac:dyDescent="0.25">
      <c r="A134" s="262">
        <v>94</v>
      </c>
      <c r="B134" s="186" t="s">
        <v>778</v>
      </c>
      <c r="C134" s="186" t="s">
        <v>982</v>
      </c>
      <c r="D134" s="186" t="s">
        <v>984</v>
      </c>
      <c r="E134" s="188">
        <v>69300</v>
      </c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  <c r="BW134" s="186"/>
      <c r="BX134" s="186"/>
      <c r="BY134" s="186"/>
      <c r="BZ134" s="186"/>
      <c r="CA134" s="186"/>
      <c r="CB134" s="186"/>
      <c r="CC134" s="186"/>
      <c r="CD134" s="186"/>
      <c r="CE134" s="186"/>
      <c r="CF134" s="186"/>
      <c r="CG134" s="186"/>
      <c r="CH134" s="186"/>
      <c r="CI134" s="186"/>
      <c r="CJ134" s="186"/>
      <c r="CK134" s="186"/>
      <c r="CL134" s="186"/>
      <c r="CM134" s="186"/>
      <c r="CN134" s="186"/>
      <c r="CO134" s="186"/>
      <c r="CP134" s="186"/>
      <c r="CQ134" s="186"/>
      <c r="CR134" s="186"/>
      <c r="CS134" s="186"/>
      <c r="CT134" s="186"/>
      <c r="CU134" s="186"/>
      <c r="CV134" s="186"/>
      <c r="CW134" s="186"/>
      <c r="CX134" s="186"/>
      <c r="CY134" s="186"/>
      <c r="CZ134" s="186"/>
      <c r="DA134" s="186"/>
      <c r="DB134" s="186"/>
      <c r="DC134" s="186"/>
      <c r="DD134" s="186"/>
      <c r="DE134" s="186"/>
      <c r="DF134" s="186"/>
      <c r="DG134" s="186"/>
      <c r="DH134" s="186"/>
      <c r="DI134" s="186"/>
      <c r="DJ134" s="186"/>
      <c r="DK134" s="186"/>
      <c r="DL134" s="186"/>
      <c r="DM134" s="186"/>
      <c r="DN134" s="186"/>
      <c r="DO134" s="186"/>
      <c r="DP134" s="186"/>
      <c r="DQ134" s="186"/>
      <c r="DR134" s="186"/>
      <c r="DS134" s="186"/>
      <c r="DT134" s="186"/>
      <c r="DU134" s="186"/>
      <c r="DV134" s="186"/>
      <c r="DW134" s="186"/>
      <c r="DX134" s="186"/>
      <c r="DY134" s="186"/>
      <c r="DZ134" s="186"/>
      <c r="EA134" s="186"/>
      <c r="EB134" s="186"/>
      <c r="EC134" s="186"/>
      <c r="ED134" s="186"/>
      <c r="EE134" s="186"/>
      <c r="EF134" s="186"/>
      <c r="EG134" s="186"/>
      <c r="EH134" s="186"/>
      <c r="EI134" s="186"/>
      <c r="EJ134" s="186"/>
      <c r="EK134" s="186"/>
      <c r="EN134" s="186"/>
      <c r="EO134" s="186"/>
      <c r="EP134" s="186"/>
      <c r="EQ134" s="186"/>
      <c r="ER134" s="186"/>
      <c r="ES134" s="186"/>
      <c r="ET134" s="186"/>
      <c r="EU134" s="186"/>
      <c r="EV134" s="186"/>
      <c r="EW134" s="186"/>
      <c r="EX134" s="186"/>
      <c r="EY134" s="186"/>
      <c r="EZ134" s="186"/>
      <c r="FA134" s="186"/>
      <c r="FB134" s="186"/>
      <c r="FC134" s="186"/>
      <c r="FD134" s="186"/>
      <c r="FE134" s="186"/>
      <c r="FF134" s="186"/>
      <c r="FG134" s="186"/>
      <c r="FH134" s="186"/>
      <c r="FI134" s="186"/>
      <c r="FJ134" s="186"/>
      <c r="FK134" s="186"/>
      <c r="FL134" s="186"/>
      <c r="FM134" s="186"/>
      <c r="FN134" s="186"/>
      <c r="FO134" s="186"/>
      <c r="FP134" s="186"/>
      <c r="FQ134" s="186"/>
      <c r="FR134" s="186"/>
      <c r="FS134" s="186"/>
      <c r="FT134" s="186"/>
      <c r="FU134" s="186"/>
      <c r="FV134" s="186"/>
      <c r="FW134" s="186"/>
      <c r="FX134" s="186"/>
      <c r="FY134" s="186"/>
      <c r="FZ134" s="186"/>
      <c r="GA134" s="186"/>
      <c r="GB134" s="186"/>
      <c r="GC134" s="186"/>
      <c r="GD134" s="186"/>
      <c r="GE134" s="186"/>
      <c r="GF134" s="186"/>
      <c r="GG134" s="186"/>
      <c r="GH134" s="186"/>
      <c r="GI134" s="186"/>
      <c r="GJ134" s="186"/>
      <c r="GK134" s="186"/>
      <c r="GL134" s="186"/>
      <c r="GM134" s="186"/>
      <c r="GN134" s="186"/>
      <c r="GO134" s="186"/>
      <c r="GP134" s="186"/>
      <c r="GQ134" s="186"/>
      <c r="GR134" s="186"/>
      <c r="GS134" s="186"/>
      <c r="GT134" s="186"/>
      <c r="GU134" s="186"/>
      <c r="GV134" s="186"/>
      <c r="GW134" s="186"/>
      <c r="GX134" s="186"/>
      <c r="GY134" s="186"/>
      <c r="GZ134" s="186"/>
      <c r="HA134" s="186"/>
      <c r="HB134" s="186"/>
      <c r="HC134" s="186"/>
      <c r="HD134" s="186"/>
      <c r="HE134" s="186"/>
      <c r="HF134" s="186"/>
      <c r="HG134" s="186"/>
      <c r="HH134" s="186"/>
      <c r="HI134" s="186"/>
      <c r="HJ134" s="186"/>
      <c r="HK134" s="186"/>
      <c r="HL134" s="186"/>
      <c r="HM134" s="186"/>
      <c r="HN134" s="186"/>
      <c r="HO134" s="186"/>
      <c r="HP134" s="186"/>
      <c r="HQ134" s="186"/>
      <c r="HR134" s="186"/>
      <c r="HS134" s="186"/>
      <c r="HT134" s="186"/>
      <c r="HU134" s="186"/>
      <c r="HV134" s="186"/>
      <c r="HW134" s="186"/>
      <c r="HX134" s="186"/>
      <c r="HY134" s="186"/>
      <c r="HZ134" s="186"/>
      <c r="IA134" s="186"/>
      <c r="IB134" s="186"/>
      <c r="IC134" s="186"/>
      <c r="ID134" s="186"/>
      <c r="IE134" s="186"/>
      <c r="IF134" s="186"/>
      <c r="IG134" s="186"/>
      <c r="IH134" s="186"/>
      <c r="II134" s="186"/>
      <c r="IJ134" s="186"/>
      <c r="IK134" s="186"/>
      <c r="IL134" s="186"/>
      <c r="IM134" s="186"/>
      <c r="IN134" s="186"/>
      <c r="IO134" s="186"/>
      <c r="IP134" s="186"/>
      <c r="IQ134" s="186"/>
      <c r="IR134" s="186"/>
      <c r="IS134" s="186"/>
      <c r="IT134" s="186"/>
      <c r="IU134" s="186"/>
      <c r="IV134" s="186"/>
    </row>
    <row r="135" spans="1:256" ht="10.5" customHeight="1" x14ac:dyDescent="0.25">
      <c r="A135" s="262">
        <v>95</v>
      </c>
      <c r="B135" s="186" t="s">
        <v>110</v>
      </c>
      <c r="C135" s="186" t="s">
        <v>985</v>
      </c>
      <c r="D135" s="186" t="s">
        <v>986</v>
      </c>
      <c r="E135" s="188">
        <v>32300</v>
      </c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  <c r="BW135" s="186"/>
      <c r="BX135" s="186"/>
      <c r="BY135" s="186"/>
      <c r="BZ135" s="186"/>
      <c r="CA135" s="186"/>
      <c r="CB135" s="186"/>
      <c r="CC135" s="186"/>
      <c r="CD135" s="186"/>
      <c r="CE135" s="186"/>
      <c r="CF135" s="186"/>
      <c r="CG135" s="186"/>
      <c r="CH135" s="186"/>
      <c r="CI135" s="186"/>
      <c r="CJ135" s="186"/>
      <c r="CK135" s="186"/>
      <c r="CL135" s="186"/>
      <c r="CM135" s="186"/>
      <c r="CN135" s="186"/>
      <c r="CO135" s="186"/>
      <c r="CP135" s="186"/>
      <c r="CQ135" s="186"/>
      <c r="CR135" s="186"/>
      <c r="CS135" s="186"/>
      <c r="CT135" s="186"/>
      <c r="CU135" s="186"/>
      <c r="CV135" s="186"/>
      <c r="CW135" s="186"/>
      <c r="CX135" s="186"/>
      <c r="CY135" s="186"/>
      <c r="CZ135" s="186"/>
      <c r="DA135" s="186"/>
      <c r="DB135" s="186"/>
      <c r="DC135" s="186"/>
      <c r="DD135" s="186"/>
      <c r="DE135" s="186"/>
      <c r="DF135" s="186"/>
      <c r="DG135" s="186"/>
      <c r="DH135" s="186"/>
      <c r="DI135" s="186"/>
      <c r="DJ135" s="186"/>
      <c r="DK135" s="186"/>
      <c r="DL135" s="186"/>
      <c r="DM135" s="186"/>
      <c r="DN135" s="186"/>
      <c r="DO135" s="186"/>
      <c r="DP135" s="186"/>
      <c r="DQ135" s="186"/>
      <c r="DR135" s="186"/>
      <c r="DS135" s="186"/>
      <c r="DT135" s="186"/>
      <c r="DU135" s="186"/>
      <c r="DV135" s="186"/>
      <c r="DW135" s="186"/>
      <c r="DX135" s="186"/>
      <c r="DY135" s="186"/>
      <c r="DZ135" s="186"/>
      <c r="EA135" s="186"/>
      <c r="EB135" s="186"/>
      <c r="EC135" s="186"/>
      <c r="ED135" s="186"/>
      <c r="EE135" s="186"/>
      <c r="EF135" s="186"/>
      <c r="EG135" s="186"/>
      <c r="EH135" s="186"/>
      <c r="EI135" s="186"/>
      <c r="EJ135" s="186"/>
      <c r="EK135" s="186"/>
      <c r="EN135" s="186"/>
      <c r="EO135" s="186"/>
      <c r="EP135" s="186"/>
      <c r="EQ135" s="186"/>
      <c r="ER135" s="186"/>
      <c r="ES135" s="186"/>
      <c r="ET135" s="186"/>
      <c r="EU135" s="186"/>
      <c r="EV135" s="186"/>
      <c r="EW135" s="186"/>
      <c r="EX135" s="186"/>
      <c r="EY135" s="186"/>
      <c r="EZ135" s="186"/>
      <c r="FA135" s="186"/>
      <c r="FB135" s="186"/>
      <c r="FC135" s="186"/>
      <c r="FD135" s="186"/>
      <c r="FE135" s="186"/>
      <c r="FF135" s="186"/>
      <c r="FG135" s="186"/>
      <c r="FH135" s="186"/>
      <c r="FI135" s="186"/>
      <c r="FJ135" s="186"/>
      <c r="FK135" s="186"/>
      <c r="FL135" s="186"/>
      <c r="FM135" s="186"/>
      <c r="FN135" s="186"/>
      <c r="FO135" s="186"/>
      <c r="FP135" s="186"/>
      <c r="FQ135" s="186"/>
      <c r="FR135" s="186"/>
      <c r="FS135" s="186"/>
      <c r="FT135" s="186"/>
      <c r="FU135" s="186"/>
      <c r="FV135" s="186"/>
      <c r="FW135" s="186"/>
      <c r="FX135" s="186"/>
      <c r="FY135" s="186"/>
      <c r="FZ135" s="186"/>
      <c r="GA135" s="186"/>
      <c r="GB135" s="186"/>
      <c r="GC135" s="186"/>
      <c r="GD135" s="186"/>
      <c r="GE135" s="186"/>
      <c r="GF135" s="186"/>
      <c r="GG135" s="186"/>
      <c r="GH135" s="186"/>
      <c r="GI135" s="186"/>
      <c r="GJ135" s="186"/>
      <c r="GK135" s="186"/>
      <c r="GL135" s="186"/>
      <c r="GM135" s="186"/>
      <c r="GN135" s="186"/>
      <c r="GO135" s="186"/>
      <c r="GP135" s="186"/>
      <c r="GQ135" s="186"/>
      <c r="GR135" s="186"/>
      <c r="GS135" s="186"/>
      <c r="GT135" s="186"/>
      <c r="GU135" s="186"/>
      <c r="GV135" s="186"/>
      <c r="GW135" s="186"/>
      <c r="GX135" s="186"/>
      <c r="GY135" s="186"/>
      <c r="GZ135" s="186"/>
      <c r="HA135" s="186"/>
      <c r="HB135" s="186"/>
      <c r="HC135" s="186"/>
      <c r="HD135" s="186"/>
      <c r="HE135" s="186"/>
      <c r="HF135" s="186"/>
      <c r="HG135" s="186"/>
      <c r="HH135" s="186"/>
      <c r="HI135" s="186"/>
      <c r="HJ135" s="186"/>
      <c r="HK135" s="186"/>
      <c r="HL135" s="186"/>
      <c r="HM135" s="186"/>
      <c r="HN135" s="186"/>
      <c r="HO135" s="186"/>
      <c r="HP135" s="186"/>
      <c r="HQ135" s="186"/>
      <c r="HR135" s="186"/>
      <c r="HS135" s="186"/>
      <c r="HT135" s="186"/>
      <c r="HU135" s="186"/>
      <c r="HV135" s="186"/>
      <c r="HW135" s="186"/>
      <c r="HX135" s="186"/>
      <c r="HY135" s="186"/>
      <c r="HZ135" s="186"/>
      <c r="IA135" s="186"/>
      <c r="IB135" s="186"/>
      <c r="IC135" s="186"/>
      <c r="ID135" s="186"/>
      <c r="IE135" s="186"/>
      <c r="IF135" s="186"/>
      <c r="IG135" s="186"/>
      <c r="IH135" s="186"/>
      <c r="II135" s="186"/>
      <c r="IJ135" s="186"/>
      <c r="IK135" s="186"/>
      <c r="IL135" s="186"/>
      <c r="IM135" s="186"/>
      <c r="IN135" s="186"/>
      <c r="IO135" s="186"/>
      <c r="IP135" s="186"/>
      <c r="IQ135" s="186"/>
      <c r="IR135" s="186"/>
      <c r="IS135" s="186"/>
      <c r="IT135" s="186"/>
      <c r="IU135" s="186"/>
      <c r="IV135" s="186"/>
    </row>
    <row r="136" spans="1:256" ht="10.5" customHeight="1" x14ac:dyDescent="0.25">
      <c r="A136" s="262">
        <v>96</v>
      </c>
      <c r="B136" s="186" t="s">
        <v>110</v>
      </c>
      <c r="C136" s="186" t="s">
        <v>664</v>
      </c>
      <c r="D136" s="186" t="s">
        <v>989</v>
      </c>
      <c r="E136" s="188">
        <v>850000</v>
      </c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6"/>
      <c r="CG136" s="186"/>
      <c r="CH136" s="186"/>
      <c r="CI136" s="186"/>
      <c r="CJ136" s="186"/>
      <c r="CK136" s="186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  <c r="DD136" s="186"/>
      <c r="DE136" s="186"/>
      <c r="DF136" s="186"/>
      <c r="DG136" s="186"/>
      <c r="DH136" s="186"/>
      <c r="DI136" s="186"/>
      <c r="DJ136" s="186"/>
      <c r="DK136" s="186"/>
      <c r="DL136" s="186"/>
      <c r="DM136" s="186"/>
      <c r="DN136" s="186"/>
      <c r="DO136" s="186"/>
      <c r="DP136" s="186"/>
      <c r="DQ136" s="186"/>
      <c r="DR136" s="186"/>
      <c r="DS136" s="186"/>
      <c r="DT136" s="186"/>
      <c r="DU136" s="186"/>
      <c r="DV136" s="186"/>
      <c r="DW136" s="186"/>
      <c r="DX136" s="186"/>
      <c r="DY136" s="186"/>
      <c r="DZ136" s="186"/>
      <c r="EA136" s="186"/>
      <c r="EB136" s="186"/>
      <c r="EC136" s="186"/>
      <c r="ED136" s="186"/>
      <c r="EE136" s="186"/>
      <c r="EF136" s="186"/>
      <c r="EG136" s="186"/>
      <c r="EH136" s="186"/>
      <c r="EI136" s="186"/>
      <c r="EJ136" s="186"/>
      <c r="EK136" s="186"/>
      <c r="EN136" s="186"/>
      <c r="EO136" s="186"/>
      <c r="EP136" s="186"/>
      <c r="EQ136" s="186"/>
      <c r="ER136" s="186"/>
      <c r="ES136" s="186"/>
      <c r="ET136" s="186"/>
      <c r="EU136" s="186"/>
      <c r="EV136" s="186">
        <v>200</v>
      </c>
      <c r="EW136" s="186"/>
      <c r="EX136" s="186"/>
      <c r="EY136" s="186"/>
      <c r="EZ136" s="186"/>
      <c r="FA136" s="186"/>
      <c r="FB136" s="186"/>
      <c r="FC136" s="186"/>
      <c r="FD136" s="186"/>
      <c r="FE136" s="186"/>
      <c r="FF136" s="186"/>
      <c r="FG136" s="186"/>
      <c r="FH136" s="186"/>
      <c r="FI136" s="186"/>
      <c r="FJ136" s="186"/>
      <c r="FK136" s="186"/>
      <c r="FL136" s="186"/>
      <c r="FM136" s="186"/>
      <c r="FN136" s="186"/>
      <c r="FO136" s="186"/>
      <c r="FP136" s="186"/>
      <c r="FQ136" s="186"/>
      <c r="FR136" s="186"/>
      <c r="FS136" s="186"/>
      <c r="FT136" s="186"/>
      <c r="FU136" s="186"/>
      <c r="FV136" s="186"/>
      <c r="FW136" s="186"/>
      <c r="FX136" s="186"/>
      <c r="FY136" s="186"/>
      <c r="FZ136" s="186"/>
      <c r="GA136" s="186"/>
      <c r="GB136" s="186"/>
      <c r="GC136" s="186"/>
      <c r="GD136" s="186"/>
      <c r="GE136" s="186"/>
      <c r="GF136" s="186"/>
      <c r="GG136" s="186"/>
      <c r="GH136" s="186"/>
      <c r="GI136" s="186"/>
      <c r="GJ136" s="186"/>
      <c r="GK136" s="186"/>
      <c r="GL136" s="186"/>
      <c r="GM136" s="186"/>
      <c r="GN136" s="186"/>
      <c r="GO136" s="186"/>
      <c r="GP136" s="186"/>
      <c r="GQ136" s="186"/>
      <c r="GR136" s="186"/>
      <c r="GS136" s="186"/>
      <c r="GT136" s="186"/>
      <c r="GU136" s="186"/>
      <c r="GV136" s="186"/>
      <c r="GW136" s="186"/>
      <c r="GX136" s="186"/>
      <c r="GY136" s="186"/>
      <c r="GZ136" s="186"/>
      <c r="HA136" s="186"/>
      <c r="HB136" s="186"/>
      <c r="HC136" s="186"/>
      <c r="HD136" s="186"/>
      <c r="HE136" s="186"/>
      <c r="HF136" s="186"/>
      <c r="HG136" s="186"/>
      <c r="HH136" s="186"/>
      <c r="HI136" s="186"/>
      <c r="HJ136" s="186"/>
      <c r="HK136" s="186"/>
      <c r="HL136" s="186"/>
      <c r="HM136" s="186"/>
      <c r="HN136" s="186"/>
      <c r="HO136" s="186"/>
      <c r="HP136" s="186"/>
      <c r="HQ136" s="186"/>
      <c r="HR136" s="186"/>
      <c r="HS136" s="186"/>
      <c r="HT136" s="186"/>
      <c r="HU136" s="186"/>
      <c r="HV136" s="186"/>
      <c r="HW136" s="186"/>
      <c r="HX136" s="186"/>
      <c r="HY136" s="186"/>
      <c r="HZ136" s="186"/>
      <c r="IA136" s="186"/>
      <c r="IB136" s="186"/>
      <c r="IC136" s="186"/>
      <c r="ID136" s="186"/>
      <c r="IE136" s="186"/>
      <c r="IF136" s="186"/>
      <c r="IG136" s="186"/>
      <c r="IH136" s="186"/>
      <c r="II136" s="186"/>
      <c r="IJ136" s="186"/>
      <c r="IK136" s="186"/>
      <c r="IL136" s="186"/>
      <c r="IM136" s="186"/>
      <c r="IN136" s="186"/>
      <c r="IO136" s="186"/>
      <c r="IP136" s="186"/>
      <c r="IQ136" s="186"/>
      <c r="IR136" s="186"/>
      <c r="IS136" s="186"/>
      <c r="IT136" s="186"/>
      <c r="IU136" s="186"/>
      <c r="IV136" s="186"/>
    </row>
    <row r="137" spans="1:256" ht="15.75" customHeight="1" x14ac:dyDescent="0.25">
      <c r="A137" s="262">
        <v>97</v>
      </c>
      <c r="B137" s="186" t="s">
        <v>778</v>
      </c>
      <c r="C137" s="186" t="s">
        <v>664</v>
      </c>
      <c r="D137" s="186" t="s">
        <v>992</v>
      </c>
      <c r="E137" s="188">
        <v>425000</v>
      </c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  <c r="BW137" s="186"/>
      <c r="BX137" s="186"/>
      <c r="BY137" s="186"/>
      <c r="BZ137" s="186"/>
      <c r="CA137" s="186"/>
      <c r="CB137" s="186"/>
      <c r="CC137" s="186"/>
      <c r="CD137" s="186"/>
      <c r="CE137" s="186"/>
      <c r="CF137" s="186"/>
      <c r="CG137" s="186"/>
      <c r="CH137" s="186"/>
      <c r="CI137" s="186"/>
      <c r="CJ137" s="186"/>
      <c r="CK137" s="186"/>
      <c r="CL137" s="186"/>
      <c r="CM137" s="186"/>
      <c r="CN137" s="186"/>
      <c r="CO137" s="186"/>
      <c r="CP137" s="186"/>
      <c r="CQ137" s="186"/>
      <c r="CR137" s="186"/>
      <c r="CS137" s="186"/>
      <c r="CT137" s="186"/>
      <c r="CU137" s="186"/>
      <c r="CV137" s="186"/>
      <c r="CW137" s="186"/>
      <c r="CX137" s="186"/>
      <c r="CY137" s="186"/>
      <c r="CZ137" s="186"/>
      <c r="DA137" s="186"/>
      <c r="DB137" s="186"/>
      <c r="DC137" s="186"/>
      <c r="DD137" s="186"/>
      <c r="DE137" s="186"/>
      <c r="DF137" s="186"/>
      <c r="DG137" s="186"/>
      <c r="DH137" s="186"/>
      <c r="DI137" s="186"/>
      <c r="DJ137" s="186"/>
      <c r="DK137" s="186"/>
      <c r="DL137" s="186"/>
      <c r="DM137" s="186"/>
      <c r="DN137" s="186"/>
      <c r="DO137" s="186"/>
      <c r="DP137" s="186"/>
      <c r="DQ137" s="186"/>
      <c r="DR137" s="186"/>
      <c r="DS137" s="186"/>
      <c r="DT137" s="186"/>
      <c r="DU137" s="186"/>
      <c r="DV137" s="186"/>
      <c r="DW137" s="186"/>
      <c r="DX137" s="186"/>
      <c r="DY137" s="186"/>
      <c r="DZ137" s="186"/>
      <c r="EA137" s="186"/>
      <c r="EB137" s="186"/>
      <c r="EC137" s="186"/>
      <c r="ED137" s="186"/>
      <c r="EE137" s="186"/>
      <c r="EF137" s="186"/>
      <c r="EG137" s="186"/>
      <c r="EH137" s="186"/>
      <c r="EI137" s="186"/>
      <c r="EJ137" s="186"/>
      <c r="EK137" s="186"/>
      <c r="EN137" s="186"/>
      <c r="EO137" s="186"/>
      <c r="EP137" s="186"/>
      <c r="EQ137" s="186"/>
      <c r="ER137" s="186"/>
      <c r="ES137" s="186"/>
      <c r="ET137" s="186"/>
      <c r="EU137" s="186"/>
      <c r="EV137" s="186">
        <v>100</v>
      </c>
      <c r="EW137" s="186"/>
      <c r="EX137" s="186"/>
      <c r="EY137" s="186"/>
      <c r="EZ137" s="186"/>
      <c r="FA137" s="186"/>
      <c r="FB137" s="186"/>
      <c r="FC137" s="186"/>
      <c r="FD137" s="186"/>
      <c r="FE137" s="186"/>
      <c r="FF137" s="186"/>
      <c r="FG137" s="186"/>
      <c r="FH137" s="186"/>
      <c r="FI137" s="186"/>
      <c r="FJ137" s="186"/>
      <c r="FK137" s="186"/>
      <c r="FL137" s="186"/>
      <c r="FM137" s="186"/>
      <c r="FN137" s="186"/>
      <c r="FO137" s="186"/>
      <c r="FP137" s="186"/>
      <c r="FQ137" s="186"/>
      <c r="FR137" s="186"/>
      <c r="FS137" s="186"/>
      <c r="FT137" s="186"/>
      <c r="FU137" s="186"/>
      <c r="FV137" s="186"/>
      <c r="FW137" s="186"/>
      <c r="FX137" s="186"/>
      <c r="FY137" s="186"/>
      <c r="FZ137" s="186"/>
      <c r="GA137" s="186"/>
      <c r="GB137" s="186"/>
      <c r="GC137" s="186"/>
      <c r="GD137" s="186"/>
      <c r="GE137" s="186"/>
      <c r="GF137" s="186"/>
      <c r="GG137" s="186"/>
      <c r="GH137" s="186"/>
      <c r="GI137" s="186"/>
      <c r="GJ137" s="186"/>
      <c r="GK137" s="186"/>
      <c r="GL137" s="186"/>
      <c r="GM137" s="186"/>
      <c r="GN137" s="186"/>
      <c r="GO137" s="186"/>
      <c r="GP137" s="186"/>
      <c r="GQ137" s="186"/>
      <c r="GR137" s="186"/>
      <c r="GS137" s="186"/>
      <c r="GT137" s="186"/>
      <c r="GU137" s="186"/>
      <c r="GV137" s="186"/>
      <c r="GW137" s="186"/>
      <c r="GX137" s="186"/>
      <c r="GY137" s="186"/>
      <c r="GZ137" s="186"/>
      <c r="HA137" s="186"/>
      <c r="HB137" s="186"/>
      <c r="HC137" s="186"/>
      <c r="HD137" s="186"/>
      <c r="HE137" s="186"/>
      <c r="HF137" s="186"/>
      <c r="HG137" s="186"/>
      <c r="HH137" s="186"/>
      <c r="HI137" s="186"/>
      <c r="HJ137" s="186"/>
      <c r="HK137" s="186"/>
      <c r="HL137" s="186"/>
      <c r="HM137" s="186"/>
      <c r="HN137" s="186"/>
      <c r="HO137" s="186"/>
      <c r="HP137" s="186"/>
      <c r="HQ137" s="186"/>
      <c r="HR137" s="186"/>
      <c r="HS137" s="186"/>
      <c r="HT137" s="186"/>
      <c r="HU137" s="186"/>
      <c r="HV137" s="186"/>
      <c r="HW137" s="186"/>
      <c r="HX137" s="186"/>
      <c r="HY137" s="186"/>
      <c r="HZ137" s="186"/>
      <c r="IA137" s="186"/>
      <c r="IB137" s="186"/>
      <c r="IC137" s="186"/>
      <c r="ID137" s="186"/>
      <c r="IE137" s="186"/>
      <c r="IF137" s="186"/>
      <c r="IG137" s="186"/>
      <c r="IH137" s="186"/>
      <c r="II137" s="186"/>
      <c r="IJ137" s="186"/>
      <c r="IK137" s="186"/>
      <c r="IL137" s="186"/>
      <c r="IM137" s="186"/>
      <c r="IN137" s="186"/>
      <c r="IO137" s="186"/>
      <c r="IP137" s="186"/>
      <c r="IQ137" s="186"/>
      <c r="IR137" s="186"/>
      <c r="IS137" s="186"/>
      <c r="IT137" s="186"/>
      <c r="IU137" s="186"/>
      <c r="IV137" s="186"/>
    </row>
    <row r="138" spans="1:256" ht="10.5" customHeight="1" x14ac:dyDescent="0.25">
      <c r="A138" s="262">
        <v>98</v>
      </c>
      <c r="B138" s="186" t="s">
        <v>110</v>
      </c>
      <c r="C138" s="186" t="s">
        <v>994</v>
      </c>
      <c r="D138" s="186" t="s">
        <v>995</v>
      </c>
      <c r="E138" s="188">
        <v>1026650</v>
      </c>
      <c r="F138" s="186"/>
      <c r="G138" s="186"/>
      <c r="H138" s="186"/>
      <c r="I138" s="186"/>
      <c r="J138" s="186">
        <v>10</v>
      </c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290">
        <v>5</v>
      </c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>
        <v>5</v>
      </c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  <c r="BW138" s="186"/>
      <c r="BX138" s="186"/>
      <c r="BY138" s="186"/>
      <c r="BZ138" s="186"/>
      <c r="CA138" s="186"/>
      <c r="CB138" s="186"/>
      <c r="CC138" s="186"/>
      <c r="CD138" s="186"/>
      <c r="CE138" s="186"/>
      <c r="CF138" s="186"/>
      <c r="CG138" s="186"/>
      <c r="CH138" s="186"/>
      <c r="CI138" s="186"/>
      <c r="CJ138" s="186"/>
      <c r="CK138" s="186"/>
      <c r="CL138" s="186"/>
      <c r="CM138" s="186"/>
      <c r="CN138" s="186"/>
      <c r="CO138" s="186"/>
      <c r="CP138" s="186"/>
      <c r="CQ138" s="186"/>
      <c r="CR138" s="186"/>
      <c r="CS138" s="186"/>
      <c r="CT138" s="186"/>
      <c r="CU138" s="186"/>
      <c r="CV138" s="186"/>
      <c r="CW138" s="186"/>
      <c r="CX138" s="186"/>
      <c r="CY138" s="186"/>
      <c r="CZ138" s="186"/>
      <c r="DA138" s="186"/>
      <c r="DB138" s="186"/>
      <c r="DC138" s="186"/>
      <c r="DD138" s="186"/>
      <c r="DE138" s="186"/>
      <c r="DF138" s="186"/>
      <c r="DG138" s="186"/>
      <c r="DH138" s="186"/>
      <c r="DI138" s="186"/>
      <c r="DJ138" s="186"/>
      <c r="DK138" s="186"/>
      <c r="DL138" s="186"/>
      <c r="DM138" s="186">
        <v>24</v>
      </c>
      <c r="DN138" s="186"/>
      <c r="DO138" s="186"/>
      <c r="DP138" s="186"/>
      <c r="DQ138" s="186"/>
      <c r="DR138" s="186"/>
      <c r="DS138" s="186"/>
      <c r="DT138" s="186"/>
      <c r="DU138" s="186"/>
      <c r="DV138" s="186"/>
      <c r="DW138" s="186"/>
      <c r="DX138" s="186"/>
      <c r="DY138" s="186">
        <v>6</v>
      </c>
      <c r="DZ138" s="186"/>
      <c r="EA138" s="186"/>
      <c r="EB138" s="186"/>
      <c r="EC138" s="186"/>
      <c r="ED138" s="186"/>
      <c r="EE138" s="186"/>
      <c r="EF138" s="186"/>
      <c r="EG138" s="186"/>
      <c r="EH138" s="186"/>
      <c r="EI138" s="186"/>
      <c r="EJ138" s="186"/>
      <c r="EK138" s="186"/>
      <c r="EN138" s="186"/>
      <c r="EO138" s="186"/>
      <c r="EP138" s="186"/>
      <c r="EQ138" s="186"/>
      <c r="ER138" s="186"/>
      <c r="ES138" s="186"/>
      <c r="ET138" s="186"/>
      <c r="EU138" s="186">
        <v>30</v>
      </c>
      <c r="EV138" s="186"/>
      <c r="EW138" s="186"/>
      <c r="EX138" s="186"/>
      <c r="EY138" s="186"/>
      <c r="EZ138" s="186"/>
      <c r="FA138" s="186"/>
      <c r="FB138" s="186"/>
      <c r="FC138" s="186"/>
      <c r="FD138" s="186"/>
      <c r="FE138" s="186"/>
      <c r="FF138" s="186"/>
      <c r="FG138" s="186"/>
      <c r="FH138" s="186"/>
      <c r="FI138" s="186"/>
      <c r="FJ138" s="186"/>
      <c r="FK138" s="186"/>
      <c r="FL138" s="186"/>
      <c r="FM138" s="186"/>
      <c r="FN138" s="186"/>
      <c r="FO138" s="186"/>
      <c r="FP138" s="186"/>
      <c r="FQ138" s="186"/>
      <c r="FR138" s="186"/>
      <c r="FS138" s="186"/>
      <c r="FT138" s="186"/>
      <c r="FU138" s="186"/>
      <c r="FV138" s="186"/>
      <c r="FW138" s="186"/>
      <c r="FX138" s="186"/>
      <c r="FY138" s="186"/>
      <c r="FZ138" s="186"/>
      <c r="GA138" s="186"/>
      <c r="GB138" s="186"/>
      <c r="GC138" s="186"/>
      <c r="GD138" s="186"/>
      <c r="GE138" s="186"/>
      <c r="GF138" s="186"/>
      <c r="GG138" s="186"/>
      <c r="GH138" s="186"/>
      <c r="GI138" s="186">
        <v>500</v>
      </c>
      <c r="GJ138" s="186">
        <v>300</v>
      </c>
      <c r="GK138" s="186">
        <v>20</v>
      </c>
      <c r="GL138" s="186">
        <v>50</v>
      </c>
      <c r="GM138" s="186"/>
      <c r="GN138" s="186"/>
      <c r="GO138" s="186"/>
      <c r="GP138" s="186">
        <v>50</v>
      </c>
      <c r="GQ138" s="186"/>
      <c r="GR138" s="186"/>
      <c r="GS138" s="186">
        <v>25</v>
      </c>
      <c r="GT138" s="186">
        <v>300</v>
      </c>
      <c r="GU138" s="186"/>
      <c r="GV138" s="186"/>
      <c r="GW138" s="186">
        <v>50</v>
      </c>
      <c r="GX138" s="186"/>
      <c r="GY138" s="186">
        <v>40</v>
      </c>
      <c r="GZ138" s="186"/>
      <c r="HA138" s="186">
        <v>1575</v>
      </c>
      <c r="HB138" s="186">
        <v>325</v>
      </c>
      <c r="HC138" s="186"/>
      <c r="HD138" s="186"/>
      <c r="HE138" s="186"/>
      <c r="HF138" s="186"/>
      <c r="HG138" s="186"/>
      <c r="HH138" s="186"/>
      <c r="HI138" s="186"/>
      <c r="HJ138" s="186"/>
      <c r="HK138" s="186"/>
      <c r="HL138" s="186"/>
      <c r="HM138" s="186"/>
      <c r="HN138" s="186"/>
      <c r="HO138" s="186"/>
      <c r="HP138" s="186"/>
      <c r="HQ138" s="186"/>
      <c r="HR138" s="186"/>
      <c r="HS138" s="186"/>
      <c r="HT138" s="186"/>
      <c r="HU138" s="186">
        <v>100</v>
      </c>
      <c r="HV138" s="186">
        <v>100</v>
      </c>
      <c r="HW138" s="186">
        <v>100</v>
      </c>
      <c r="HX138" s="186">
        <v>200</v>
      </c>
      <c r="HY138" s="186"/>
      <c r="HZ138" s="186"/>
      <c r="IA138" s="186"/>
      <c r="IB138" s="186"/>
      <c r="IC138" s="186"/>
      <c r="ID138" s="186"/>
      <c r="IE138" s="186"/>
      <c r="IF138" s="186"/>
      <c r="IG138" s="186"/>
      <c r="IH138" s="186"/>
      <c r="II138" s="186"/>
      <c r="IJ138" s="186"/>
      <c r="IK138" s="186"/>
      <c r="IL138" s="186"/>
      <c r="IM138" s="186"/>
      <c r="IN138" s="186"/>
      <c r="IO138" s="186"/>
      <c r="IP138" s="186"/>
      <c r="IQ138" s="186"/>
      <c r="IR138" s="186"/>
      <c r="IS138" s="186"/>
      <c r="IT138" s="186"/>
      <c r="IU138" s="186"/>
      <c r="IV138" s="186"/>
    </row>
    <row r="139" spans="1:256" ht="10.5" customHeight="1" x14ac:dyDescent="0.25">
      <c r="A139" s="262">
        <v>99</v>
      </c>
      <c r="B139" s="186" t="s">
        <v>778</v>
      </c>
      <c r="C139" s="186" t="s">
        <v>994</v>
      </c>
      <c r="D139" s="186" t="s">
        <v>996</v>
      </c>
      <c r="E139" s="188">
        <v>1259175</v>
      </c>
      <c r="F139" s="186"/>
      <c r="G139" s="186"/>
      <c r="H139" s="186"/>
      <c r="I139" s="186"/>
      <c r="J139" s="186">
        <v>5</v>
      </c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290">
        <v>5</v>
      </c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6"/>
      <c r="CL139" s="186"/>
      <c r="CM139" s="186"/>
      <c r="CN139" s="186"/>
      <c r="CO139" s="186"/>
      <c r="CP139" s="186"/>
      <c r="CQ139" s="186"/>
      <c r="CR139" s="186"/>
      <c r="CS139" s="186"/>
      <c r="CT139" s="186"/>
      <c r="CU139" s="186"/>
      <c r="CV139" s="186"/>
      <c r="CW139" s="186"/>
      <c r="CX139" s="186"/>
      <c r="CY139" s="186"/>
      <c r="CZ139" s="186"/>
      <c r="DA139" s="186"/>
      <c r="DB139" s="186"/>
      <c r="DC139" s="186"/>
      <c r="DD139" s="186"/>
      <c r="DE139" s="186"/>
      <c r="DF139" s="186"/>
      <c r="DG139" s="186"/>
      <c r="DH139" s="186"/>
      <c r="DI139" s="186"/>
      <c r="DJ139" s="186"/>
      <c r="DK139" s="186"/>
      <c r="DL139" s="186"/>
      <c r="DM139" s="186">
        <v>48</v>
      </c>
      <c r="DN139" s="186"/>
      <c r="DO139" s="186"/>
      <c r="DP139" s="186"/>
      <c r="DQ139" s="186"/>
      <c r="DR139" s="186"/>
      <c r="DS139" s="186"/>
      <c r="DT139" s="186"/>
      <c r="DU139" s="186"/>
      <c r="DV139" s="186"/>
      <c r="DW139" s="186"/>
      <c r="DX139" s="186"/>
      <c r="DY139" s="186"/>
      <c r="DZ139" s="186"/>
      <c r="EA139" s="186"/>
      <c r="EB139" s="186"/>
      <c r="EC139" s="186"/>
      <c r="ED139" s="186"/>
      <c r="EE139" s="186"/>
      <c r="EF139" s="186"/>
      <c r="EG139" s="186"/>
      <c r="EH139" s="186"/>
      <c r="EI139" s="186"/>
      <c r="EJ139" s="186"/>
      <c r="EK139" s="186"/>
      <c r="EN139" s="186"/>
      <c r="EO139" s="186"/>
      <c r="EP139" s="186"/>
      <c r="EQ139" s="186"/>
      <c r="ER139" s="186">
        <v>10</v>
      </c>
      <c r="ES139" s="186"/>
      <c r="ET139" s="186"/>
      <c r="EU139" s="186">
        <v>24</v>
      </c>
      <c r="EV139" s="186"/>
      <c r="EW139" s="186"/>
      <c r="EX139" s="186"/>
      <c r="EY139" s="186"/>
      <c r="EZ139" s="186"/>
      <c r="FA139" s="186"/>
      <c r="FB139" s="186"/>
      <c r="FC139" s="186"/>
      <c r="FD139" s="186"/>
      <c r="FE139" s="186">
        <v>65</v>
      </c>
      <c r="FF139" s="186">
        <v>200</v>
      </c>
      <c r="FG139" s="186"/>
      <c r="FH139" s="186"/>
      <c r="FI139" s="186"/>
      <c r="FJ139" s="186"/>
      <c r="FK139" s="186"/>
      <c r="FL139" s="186"/>
      <c r="FM139" s="186"/>
      <c r="FN139" s="186">
        <v>100</v>
      </c>
      <c r="FO139" s="186"/>
      <c r="FP139" s="186"/>
      <c r="FQ139" s="186"/>
      <c r="FR139" s="186"/>
      <c r="FS139" s="186"/>
      <c r="FT139" s="186"/>
      <c r="FU139" s="186"/>
      <c r="FV139" s="186"/>
      <c r="FW139" s="186"/>
      <c r="FX139" s="186"/>
      <c r="FY139" s="186"/>
      <c r="FZ139" s="186"/>
      <c r="GA139" s="186"/>
      <c r="GB139" s="186"/>
      <c r="GC139" s="186"/>
      <c r="GD139" s="186">
        <v>100</v>
      </c>
      <c r="GE139" s="186"/>
      <c r="GF139" s="186"/>
      <c r="GG139" s="186"/>
      <c r="GH139" s="186"/>
      <c r="GI139" s="186">
        <v>400</v>
      </c>
      <c r="GJ139" s="186">
        <v>300</v>
      </c>
      <c r="GK139" s="186">
        <v>40</v>
      </c>
      <c r="GL139" s="186">
        <v>100</v>
      </c>
      <c r="GM139" s="186"/>
      <c r="GN139" s="186">
        <v>100</v>
      </c>
      <c r="GO139" s="186"/>
      <c r="GP139" s="186">
        <v>200</v>
      </c>
      <c r="GQ139" s="186"/>
      <c r="GR139" s="186"/>
      <c r="GS139" s="186">
        <v>25</v>
      </c>
      <c r="GT139" s="186">
        <v>250</v>
      </c>
      <c r="GU139" s="186"/>
      <c r="GV139" s="186"/>
      <c r="GW139" s="186">
        <v>125</v>
      </c>
      <c r="GX139" s="186">
        <v>25</v>
      </c>
      <c r="GY139" s="186">
        <v>160</v>
      </c>
      <c r="GZ139" s="186"/>
      <c r="HA139" s="186">
        <v>1000</v>
      </c>
      <c r="HB139" s="186">
        <v>100</v>
      </c>
      <c r="HC139" s="186"/>
      <c r="HD139" s="186"/>
      <c r="HE139" s="186"/>
      <c r="HF139" s="186"/>
      <c r="HG139" s="186"/>
      <c r="HH139" s="186"/>
      <c r="HI139" s="186"/>
      <c r="HJ139" s="186"/>
      <c r="HK139" s="186"/>
      <c r="HL139" s="186"/>
      <c r="HM139" s="186"/>
      <c r="HN139" s="186"/>
      <c r="HO139" s="186"/>
      <c r="HP139" s="186"/>
      <c r="HQ139" s="186"/>
      <c r="HR139" s="186"/>
      <c r="HS139" s="186"/>
      <c r="HT139" s="186"/>
      <c r="HU139" s="186">
        <v>100</v>
      </c>
      <c r="HV139" s="186">
        <v>100</v>
      </c>
      <c r="HW139" s="186">
        <v>100</v>
      </c>
      <c r="HX139" s="186">
        <v>100</v>
      </c>
      <c r="HY139" s="186"/>
      <c r="HZ139" s="186"/>
      <c r="IA139" s="186"/>
      <c r="IB139" s="186"/>
      <c r="IC139" s="186"/>
      <c r="ID139" s="186"/>
      <c r="IE139" s="186"/>
      <c r="IF139" s="186"/>
      <c r="IG139" s="186"/>
      <c r="IH139" s="186"/>
      <c r="II139" s="186"/>
      <c r="IJ139" s="186"/>
      <c r="IK139" s="186"/>
      <c r="IL139" s="186"/>
      <c r="IM139" s="186"/>
      <c r="IN139" s="186"/>
      <c r="IO139" s="186"/>
      <c r="IP139" s="186"/>
      <c r="IQ139" s="186"/>
      <c r="IR139" s="186"/>
      <c r="IS139" s="186"/>
      <c r="IT139" s="186"/>
      <c r="IU139" s="186"/>
      <c r="IV139" s="186"/>
    </row>
    <row r="140" spans="1:256" ht="10.5" customHeight="1" x14ac:dyDescent="0.25">
      <c r="A140" s="262">
        <v>100</v>
      </c>
      <c r="B140" s="186" t="s">
        <v>783</v>
      </c>
      <c r="C140" s="186" t="s">
        <v>994</v>
      </c>
      <c r="D140" s="186" t="s">
        <v>998</v>
      </c>
      <c r="E140" s="188">
        <v>956100</v>
      </c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>
        <v>10</v>
      </c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6"/>
      <c r="CL140" s="186"/>
      <c r="CM140" s="186"/>
      <c r="CN140" s="186"/>
      <c r="CO140" s="186"/>
      <c r="CP140" s="186"/>
      <c r="CQ140" s="186"/>
      <c r="CR140" s="186"/>
      <c r="CS140" s="186"/>
      <c r="CT140" s="186"/>
      <c r="CU140" s="186"/>
      <c r="CV140" s="186"/>
      <c r="CW140" s="186"/>
      <c r="CX140" s="186"/>
      <c r="CY140" s="186"/>
      <c r="CZ140" s="186"/>
      <c r="DA140" s="186"/>
      <c r="DB140" s="186"/>
      <c r="DC140" s="186"/>
      <c r="DD140" s="186"/>
      <c r="DE140" s="186"/>
      <c r="DF140" s="186"/>
      <c r="DG140" s="186"/>
      <c r="DH140" s="186"/>
      <c r="DI140" s="186"/>
      <c r="DJ140" s="186"/>
      <c r="DK140" s="186"/>
      <c r="DL140" s="186"/>
      <c r="DM140" s="186">
        <v>24</v>
      </c>
      <c r="DN140" s="186"/>
      <c r="DO140" s="186"/>
      <c r="DP140" s="186"/>
      <c r="DQ140" s="186"/>
      <c r="DR140" s="186"/>
      <c r="DS140" s="186"/>
      <c r="DT140" s="186"/>
      <c r="DU140" s="186"/>
      <c r="DV140" s="186"/>
      <c r="DW140" s="186"/>
      <c r="DX140" s="186"/>
      <c r="DY140" s="186"/>
      <c r="DZ140" s="186"/>
      <c r="EA140" s="186"/>
      <c r="EB140" s="186"/>
      <c r="EC140" s="186"/>
      <c r="ED140" s="186"/>
      <c r="EE140" s="186"/>
      <c r="EF140" s="186"/>
      <c r="EG140" s="186"/>
      <c r="EH140" s="186"/>
      <c r="EI140" s="186"/>
      <c r="EJ140" s="186"/>
      <c r="EK140" s="186"/>
      <c r="EN140" s="186"/>
      <c r="EO140" s="186"/>
      <c r="EP140" s="186"/>
      <c r="EQ140" s="186"/>
      <c r="ER140" s="186">
        <v>20</v>
      </c>
      <c r="ES140" s="186"/>
      <c r="ET140" s="186"/>
      <c r="EU140" s="186">
        <v>30</v>
      </c>
      <c r="EV140" s="186">
        <v>50</v>
      </c>
      <c r="EW140" s="186"/>
      <c r="EX140" s="186"/>
      <c r="EY140" s="186"/>
      <c r="EZ140" s="186"/>
      <c r="FA140" s="186"/>
      <c r="FB140" s="186"/>
      <c r="FC140" s="186"/>
      <c r="FD140" s="186"/>
      <c r="FE140" s="186"/>
      <c r="FF140" s="186"/>
      <c r="FG140" s="186"/>
      <c r="FH140" s="186"/>
      <c r="FI140" s="186"/>
      <c r="FJ140" s="186"/>
      <c r="FK140" s="186"/>
      <c r="FL140" s="186"/>
      <c r="FM140" s="186"/>
      <c r="FN140" s="186"/>
      <c r="FO140" s="186"/>
      <c r="FP140" s="186"/>
      <c r="FQ140" s="186"/>
      <c r="FR140" s="186"/>
      <c r="FS140" s="186"/>
      <c r="FT140" s="186"/>
      <c r="FU140" s="186"/>
      <c r="FV140" s="186"/>
      <c r="FW140" s="186"/>
      <c r="FX140" s="186"/>
      <c r="FY140" s="186"/>
      <c r="FZ140" s="186"/>
      <c r="GA140" s="186"/>
      <c r="GB140" s="186"/>
      <c r="GC140" s="186"/>
      <c r="GD140" s="186"/>
      <c r="GE140" s="186"/>
      <c r="GF140" s="186"/>
      <c r="GG140" s="186"/>
      <c r="GH140" s="186"/>
      <c r="GI140" s="186">
        <v>500</v>
      </c>
      <c r="GJ140" s="186">
        <v>250</v>
      </c>
      <c r="GK140" s="186"/>
      <c r="GL140" s="186">
        <v>100</v>
      </c>
      <c r="GM140" s="186"/>
      <c r="GN140" s="186">
        <v>50</v>
      </c>
      <c r="GO140" s="186"/>
      <c r="GP140" s="186">
        <v>50</v>
      </c>
      <c r="GQ140" s="186"/>
      <c r="GR140" s="186"/>
      <c r="GS140" s="186"/>
      <c r="GT140" s="186">
        <v>50</v>
      </c>
      <c r="GU140" s="186"/>
      <c r="GV140" s="186"/>
      <c r="GW140" s="186">
        <v>25</v>
      </c>
      <c r="GX140" s="186"/>
      <c r="GY140" s="186">
        <v>40</v>
      </c>
      <c r="GZ140" s="186"/>
      <c r="HA140" s="186">
        <v>450</v>
      </c>
      <c r="HB140" s="186">
        <v>74</v>
      </c>
      <c r="HC140" s="186"/>
      <c r="HD140" s="186"/>
      <c r="HE140" s="186"/>
      <c r="HF140" s="186"/>
      <c r="HG140" s="186"/>
      <c r="HH140" s="186"/>
      <c r="HI140" s="186"/>
      <c r="HJ140" s="186"/>
      <c r="HK140" s="186"/>
      <c r="HL140" s="186"/>
      <c r="HM140" s="186"/>
      <c r="HN140" s="186"/>
      <c r="HO140" s="186"/>
      <c r="HP140" s="186"/>
      <c r="HQ140" s="186"/>
      <c r="HR140" s="186"/>
      <c r="HS140" s="186"/>
      <c r="HT140" s="186"/>
      <c r="HU140" s="186">
        <v>110</v>
      </c>
      <c r="HV140" s="186"/>
      <c r="HW140" s="186">
        <v>90</v>
      </c>
      <c r="HX140" s="186"/>
      <c r="HY140" s="186"/>
      <c r="HZ140" s="186"/>
      <c r="IA140" s="186"/>
      <c r="IB140" s="186"/>
      <c r="IC140" s="186"/>
      <c r="ID140" s="186"/>
      <c r="IE140" s="186"/>
      <c r="IF140" s="186"/>
      <c r="IG140" s="186"/>
      <c r="IH140" s="186"/>
      <c r="II140" s="186"/>
      <c r="IJ140" s="186"/>
      <c r="IK140" s="186"/>
      <c r="IL140" s="186"/>
      <c r="IM140" s="186"/>
      <c r="IN140" s="186"/>
      <c r="IO140" s="186"/>
      <c r="IP140" s="186"/>
      <c r="IQ140" s="186"/>
      <c r="IR140" s="186"/>
      <c r="IS140" s="186"/>
      <c r="IT140" s="186"/>
      <c r="IU140" s="186"/>
      <c r="IV140" s="186"/>
    </row>
    <row r="141" spans="1:256" ht="10.5" customHeight="1" x14ac:dyDescent="0.25">
      <c r="A141" s="262">
        <v>101</v>
      </c>
      <c r="B141" s="186" t="s">
        <v>1001</v>
      </c>
      <c r="C141" s="186" t="s">
        <v>994</v>
      </c>
      <c r="D141" s="186" t="s">
        <v>1002</v>
      </c>
      <c r="E141" s="188">
        <v>76250</v>
      </c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  <c r="BW141" s="186"/>
      <c r="BX141" s="186"/>
      <c r="BY141" s="186"/>
      <c r="BZ141" s="186"/>
      <c r="CA141" s="186"/>
      <c r="CB141" s="186"/>
      <c r="CC141" s="186"/>
      <c r="CD141" s="186"/>
      <c r="CE141" s="186"/>
      <c r="CF141" s="186"/>
      <c r="CG141" s="186"/>
      <c r="CH141" s="186"/>
      <c r="CI141" s="186"/>
      <c r="CJ141" s="186"/>
      <c r="CK141" s="186"/>
      <c r="CL141" s="186"/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6"/>
      <c r="CZ141" s="186"/>
      <c r="DA141" s="186"/>
      <c r="DB141" s="186"/>
      <c r="DC141" s="186"/>
      <c r="DD141" s="186"/>
      <c r="DE141" s="186"/>
      <c r="DF141" s="186"/>
      <c r="DG141" s="186"/>
      <c r="DH141" s="186"/>
      <c r="DI141" s="186"/>
      <c r="DJ141" s="186"/>
      <c r="DK141" s="186"/>
      <c r="DL141" s="186"/>
      <c r="DM141" s="186"/>
      <c r="DN141" s="186"/>
      <c r="DO141" s="186"/>
      <c r="DP141" s="186"/>
      <c r="DQ141" s="186"/>
      <c r="DR141" s="186"/>
      <c r="DS141" s="186"/>
      <c r="DT141" s="186"/>
      <c r="DU141" s="186"/>
      <c r="DV141" s="186"/>
      <c r="DW141" s="186"/>
      <c r="DX141" s="186"/>
      <c r="DY141" s="186"/>
      <c r="DZ141" s="186"/>
      <c r="EA141" s="186"/>
      <c r="EB141" s="186"/>
      <c r="EC141" s="186"/>
      <c r="ED141" s="186"/>
      <c r="EE141" s="186"/>
      <c r="EF141" s="186"/>
      <c r="EG141" s="186"/>
      <c r="EH141" s="186"/>
      <c r="EI141" s="186"/>
      <c r="EJ141" s="186"/>
      <c r="EK141" s="186"/>
      <c r="EN141" s="186"/>
      <c r="EO141" s="186"/>
      <c r="EP141" s="186"/>
      <c r="EQ141" s="186"/>
      <c r="ER141" s="186"/>
      <c r="ES141" s="186"/>
      <c r="ET141" s="186"/>
      <c r="EU141" s="186"/>
      <c r="EV141" s="186"/>
      <c r="EW141" s="186"/>
      <c r="EX141" s="186"/>
      <c r="EY141" s="186"/>
      <c r="EZ141" s="186"/>
      <c r="FA141" s="186"/>
      <c r="FB141" s="186"/>
      <c r="FC141" s="186"/>
      <c r="FD141" s="186"/>
      <c r="FE141" s="186"/>
      <c r="FF141" s="186"/>
      <c r="FG141" s="186"/>
      <c r="FH141" s="186"/>
      <c r="FI141" s="186"/>
      <c r="FJ141" s="186"/>
      <c r="FK141" s="186"/>
      <c r="FL141" s="186"/>
      <c r="FM141" s="186"/>
      <c r="FN141" s="186"/>
      <c r="FO141" s="186"/>
      <c r="FP141" s="186"/>
      <c r="FQ141" s="186"/>
      <c r="FR141" s="186"/>
      <c r="FS141" s="186"/>
      <c r="FT141" s="186"/>
      <c r="FU141" s="186"/>
      <c r="FV141" s="186"/>
      <c r="FW141" s="186"/>
      <c r="FX141" s="186"/>
      <c r="FY141" s="186"/>
      <c r="FZ141" s="186"/>
      <c r="GA141" s="186"/>
      <c r="GB141" s="186"/>
      <c r="GC141" s="186"/>
      <c r="GD141" s="186"/>
      <c r="GE141" s="186"/>
      <c r="GF141" s="186"/>
      <c r="GG141" s="186"/>
      <c r="GH141" s="186"/>
      <c r="GI141" s="186">
        <v>50</v>
      </c>
      <c r="GJ141" s="186">
        <v>50</v>
      </c>
      <c r="GK141" s="186"/>
      <c r="GL141" s="186"/>
      <c r="GM141" s="186"/>
      <c r="GN141" s="186"/>
      <c r="GO141" s="186"/>
      <c r="GP141" s="186">
        <v>50</v>
      </c>
      <c r="GQ141" s="186"/>
      <c r="GR141" s="186"/>
      <c r="GS141" s="186"/>
      <c r="GT141" s="186">
        <v>50</v>
      </c>
      <c r="GU141" s="186"/>
      <c r="GV141" s="186"/>
      <c r="GW141" s="186"/>
      <c r="GX141" s="186"/>
      <c r="GY141" s="186"/>
      <c r="GZ141" s="186"/>
      <c r="HA141" s="186">
        <v>200</v>
      </c>
      <c r="HB141" s="186"/>
      <c r="HC141" s="186"/>
      <c r="HD141" s="186"/>
      <c r="HE141" s="186"/>
      <c r="HF141" s="186"/>
      <c r="HG141" s="186"/>
      <c r="HH141" s="186"/>
      <c r="HI141" s="186"/>
      <c r="HJ141" s="186"/>
      <c r="HK141" s="186"/>
      <c r="HL141" s="186"/>
      <c r="HM141" s="186"/>
      <c r="HN141" s="186"/>
      <c r="HO141" s="186"/>
      <c r="HP141" s="186"/>
      <c r="HQ141" s="186"/>
      <c r="HR141" s="186"/>
      <c r="HS141" s="186"/>
      <c r="HT141" s="186"/>
      <c r="HU141" s="186"/>
      <c r="HV141" s="186"/>
      <c r="HW141" s="186"/>
      <c r="HX141" s="186"/>
      <c r="HY141" s="186"/>
      <c r="HZ141" s="186"/>
      <c r="IA141" s="186"/>
      <c r="IB141" s="186"/>
      <c r="IC141" s="186"/>
      <c r="ID141" s="186"/>
      <c r="IE141" s="186"/>
      <c r="IF141" s="186"/>
      <c r="IG141" s="186"/>
      <c r="IH141" s="186"/>
      <c r="II141" s="186"/>
      <c r="IJ141" s="186"/>
      <c r="IK141" s="186"/>
      <c r="IL141" s="186"/>
      <c r="IM141" s="186"/>
      <c r="IN141" s="186"/>
      <c r="IO141" s="186"/>
      <c r="IP141" s="186"/>
      <c r="IQ141" s="186"/>
      <c r="IR141" s="186"/>
      <c r="IS141" s="186"/>
      <c r="IT141" s="186"/>
      <c r="IU141" s="186"/>
      <c r="IV141" s="186"/>
    </row>
    <row r="142" spans="1:256" ht="10.5" customHeight="1" x14ac:dyDescent="0.25">
      <c r="A142" s="262">
        <v>102</v>
      </c>
      <c r="B142" s="186" t="s">
        <v>1005</v>
      </c>
      <c r="C142" s="186" t="s">
        <v>994</v>
      </c>
      <c r="D142" s="186" t="s">
        <v>1006</v>
      </c>
      <c r="E142" s="188">
        <v>73750</v>
      </c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  <c r="BW142" s="186"/>
      <c r="BX142" s="186"/>
      <c r="BY142" s="186"/>
      <c r="BZ142" s="186"/>
      <c r="CA142" s="186"/>
      <c r="CB142" s="186"/>
      <c r="CC142" s="186"/>
      <c r="CD142" s="186"/>
      <c r="CE142" s="186"/>
      <c r="CF142" s="186"/>
      <c r="CG142" s="186"/>
      <c r="CH142" s="186"/>
      <c r="CI142" s="186"/>
      <c r="CJ142" s="186"/>
      <c r="CK142" s="186"/>
      <c r="CL142" s="186"/>
      <c r="CM142" s="186"/>
      <c r="CN142" s="186"/>
      <c r="CO142" s="186"/>
      <c r="CP142" s="186"/>
      <c r="CQ142" s="186"/>
      <c r="CR142" s="186"/>
      <c r="CS142" s="186"/>
      <c r="CT142" s="186"/>
      <c r="CU142" s="186"/>
      <c r="CV142" s="186"/>
      <c r="CW142" s="186"/>
      <c r="CX142" s="186"/>
      <c r="CY142" s="186"/>
      <c r="CZ142" s="186"/>
      <c r="DA142" s="186"/>
      <c r="DB142" s="186"/>
      <c r="DC142" s="186"/>
      <c r="DD142" s="186"/>
      <c r="DE142" s="186"/>
      <c r="DF142" s="186"/>
      <c r="DG142" s="186"/>
      <c r="DH142" s="186"/>
      <c r="DI142" s="186"/>
      <c r="DJ142" s="186"/>
      <c r="DK142" s="186"/>
      <c r="DL142" s="186"/>
      <c r="DM142" s="186"/>
      <c r="DN142" s="186"/>
      <c r="DO142" s="186"/>
      <c r="DP142" s="186"/>
      <c r="DQ142" s="186"/>
      <c r="DR142" s="186"/>
      <c r="DS142" s="186"/>
      <c r="DT142" s="186"/>
      <c r="DU142" s="186"/>
      <c r="DV142" s="186"/>
      <c r="DW142" s="186"/>
      <c r="DX142" s="186"/>
      <c r="DY142" s="186"/>
      <c r="DZ142" s="186"/>
      <c r="EA142" s="186"/>
      <c r="EB142" s="186"/>
      <c r="EC142" s="186"/>
      <c r="ED142" s="186"/>
      <c r="EE142" s="186"/>
      <c r="EF142" s="186"/>
      <c r="EG142" s="186"/>
      <c r="EH142" s="186"/>
      <c r="EI142" s="186"/>
      <c r="EJ142" s="186"/>
      <c r="EK142" s="186"/>
      <c r="EN142" s="186"/>
      <c r="EO142" s="186"/>
      <c r="EP142" s="186"/>
      <c r="EQ142" s="186"/>
      <c r="ER142" s="186"/>
      <c r="ES142" s="186"/>
      <c r="ET142" s="186"/>
      <c r="EU142" s="186"/>
      <c r="EV142" s="186"/>
      <c r="EW142" s="186"/>
      <c r="EX142" s="186"/>
      <c r="EY142" s="186"/>
      <c r="EZ142" s="186"/>
      <c r="FA142" s="186"/>
      <c r="FB142" s="186"/>
      <c r="FC142" s="186"/>
      <c r="FD142" s="186"/>
      <c r="FE142" s="186"/>
      <c r="FF142" s="186"/>
      <c r="FG142" s="186"/>
      <c r="FH142" s="186"/>
      <c r="FI142" s="186"/>
      <c r="FJ142" s="186"/>
      <c r="FK142" s="186"/>
      <c r="FL142" s="186"/>
      <c r="FM142" s="186"/>
      <c r="FN142" s="186"/>
      <c r="FO142" s="186"/>
      <c r="FP142" s="186"/>
      <c r="FQ142" s="186"/>
      <c r="FR142" s="186"/>
      <c r="FS142" s="186"/>
      <c r="FT142" s="186"/>
      <c r="FU142" s="186"/>
      <c r="FV142" s="186"/>
      <c r="FW142" s="186"/>
      <c r="FX142" s="186"/>
      <c r="FY142" s="186"/>
      <c r="FZ142" s="186"/>
      <c r="GA142" s="186"/>
      <c r="GB142" s="186"/>
      <c r="GC142" s="186"/>
      <c r="GD142" s="186"/>
      <c r="GE142" s="186"/>
      <c r="GF142" s="186"/>
      <c r="GG142" s="186"/>
      <c r="GH142" s="186"/>
      <c r="GI142" s="186">
        <v>100</v>
      </c>
      <c r="GJ142" s="186">
        <v>50</v>
      </c>
      <c r="GK142" s="186"/>
      <c r="GL142" s="186">
        <v>50</v>
      </c>
      <c r="GM142" s="186"/>
      <c r="GN142" s="186"/>
      <c r="GO142" s="186"/>
      <c r="GP142" s="186"/>
      <c r="GQ142" s="186"/>
      <c r="GR142" s="186"/>
      <c r="GS142" s="186"/>
      <c r="GT142" s="186"/>
      <c r="GU142" s="186"/>
      <c r="GV142" s="186"/>
      <c r="GW142" s="186"/>
      <c r="GX142" s="186"/>
      <c r="GY142" s="186"/>
      <c r="GZ142" s="186"/>
      <c r="HA142" s="186">
        <v>200</v>
      </c>
      <c r="HB142" s="186"/>
      <c r="HC142" s="186"/>
      <c r="HD142" s="186"/>
      <c r="HE142" s="186"/>
      <c r="HF142" s="186"/>
      <c r="HG142" s="186"/>
      <c r="HH142" s="186"/>
      <c r="HI142" s="186"/>
      <c r="HJ142" s="186"/>
      <c r="HK142" s="186"/>
      <c r="HL142" s="186"/>
      <c r="HM142" s="186"/>
      <c r="HN142" s="186"/>
      <c r="HO142" s="186"/>
      <c r="HP142" s="186"/>
      <c r="HQ142" s="186"/>
      <c r="HR142" s="186"/>
      <c r="HS142" s="186"/>
      <c r="HT142" s="186"/>
      <c r="HU142" s="186"/>
      <c r="HV142" s="186"/>
      <c r="HW142" s="186"/>
      <c r="HX142" s="186"/>
      <c r="HY142" s="186"/>
      <c r="HZ142" s="186"/>
      <c r="IA142" s="186"/>
      <c r="IB142" s="186"/>
      <c r="IC142" s="186"/>
      <c r="ID142" s="186"/>
      <c r="IE142" s="186"/>
      <c r="IF142" s="186"/>
      <c r="IG142" s="186"/>
      <c r="IH142" s="186"/>
      <c r="II142" s="186"/>
      <c r="IJ142" s="186"/>
      <c r="IK142" s="186"/>
      <c r="IL142" s="186"/>
      <c r="IM142" s="186"/>
      <c r="IN142" s="186"/>
      <c r="IO142" s="186"/>
      <c r="IP142" s="186"/>
      <c r="IQ142" s="186"/>
      <c r="IR142" s="186"/>
      <c r="IS142" s="186"/>
      <c r="IT142" s="186"/>
      <c r="IU142" s="186"/>
      <c r="IV142" s="186"/>
    </row>
    <row r="143" spans="1:256" ht="10.5" customHeight="1" x14ac:dyDescent="0.25">
      <c r="A143" s="262">
        <v>103</v>
      </c>
      <c r="B143" s="186" t="s">
        <v>747</v>
      </c>
      <c r="C143" s="186" t="s">
        <v>1009</v>
      </c>
      <c r="D143" s="186" t="s">
        <v>1010</v>
      </c>
      <c r="E143" s="188">
        <v>368125</v>
      </c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  <c r="BW143" s="186"/>
      <c r="BX143" s="186"/>
      <c r="BY143" s="186"/>
      <c r="BZ143" s="186"/>
      <c r="CA143" s="186"/>
      <c r="CB143" s="186"/>
      <c r="CC143" s="186"/>
      <c r="CD143" s="186"/>
      <c r="CE143" s="186"/>
      <c r="CF143" s="186"/>
      <c r="CG143" s="186"/>
      <c r="CH143" s="186"/>
      <c r="CI143" s="186"/>
      <c r="CJ143" s="186"/>
      <c r="CK143" s="186"/>
      <c r="CL143" s="186"/>
      <c r="CM143" s="186"/>
      <c r="CN143" s="186"/>
      <c r="CO143" s="186"/>
      <c r="CP143" s="186"/>
      <c r="CQ143" s="186"/>
      <c r="CR143" s="186"/>
      <c r="CS143" s="186"/>
      <c r="CT143" s="186"/>
      <c r="CU143" s="186"/>
      <c r="CV143" s="186"/>
      <c r="CW143" s="186"/>
      <c r="CX143" s="186"/>
      <c r="CY143" s="186"/>
      <c r="CZ143" s="186"/>
      <c r="DA143" s="186"/>
      <c r="DB143" s="186"/>
      <c r="DC143" s="186"/>
      <c r="DD143" s="186"/>
      <c r="DE143" s="186"/>
      <c r="DF143" s="186"/>
      <c r="DG143" s="186"/>
      <c r="DH143" s="186"/>
      <c r="DI143" s="186"/>
      <c r="DJ143" s="186"/>
      <c r="DK143" s="186"/>
      <c r="DL143" s="186"/>
      <c r="DM143" s="186"/>
      <c r="DN143" s="186"/>
      <c r="DO143" s="186"/>
      <c r="DP143" s="186"/>
      <c r="DQ143" s="186"/>
      <c r="DR143" s="186"/>
      <c r="DS143" s="186"/>
      <c r="DT143" s="186"/>
      <c r="DU143" s="186"/>
      <c r="DV143" s="186"/>
      <c r="DW143" s="186"/>
      <c r="DX143" s="186"/>
      <c r="DY143" s="186"/>
      <c r="DZ143" s="186"/>
      <c r="EA143" s="186"/>
      <c r="EB143" s="186"/>
      <c r="EC143" s="186"/>
      <c r="ED143" s="186"/>
      <c r="EE143" s="186"/>
      <c r="EF143" s="186"/>
      <c r="EG143" s="186"/>
      <c r="EH143" s="186"/>
      <c r="EI143" s="186"/>
      <c r="EJ143" s="186"/>
      <c r="EK143" s="186"/>
      <c r="EN143" s="186"/>
      <c r="EO143" s="186"/>
      <c r="EP143" s="186"/>
      <c r="EQ143" s="186"/>
      <c r="ER143" s="186"/>
      <c r="ES143" s="186"/>
      <c r="ET143" s="186"/>
      <c r="EU143" s="186">
        <v>20</v>
      </c>
      <c r="EV143" s="186"/>
      <c r="EW143" s="186"/>
      <c r="EX143" s="186"/>
      <c r="EY143" s="186"/>
      <c r="EZ143" s="186"/>
      <c r="FA143" s="186"/>
      <c r="FB143" s="186"/>
      <c r="FC143" s="186"/>
      <c r="FD143" s="186"/>
      <c r="FE143" s="186"/>
      <c r="FF143" s="186"/>
      <c r="FG143" s="186"/>
      <c r="FH143" s="186"/>
      <c r="FI143" s="186"/>
      <c r="FJ143" s="186"/>
      <c r="FK143" s="186"/>
      <c r="FL143" s="186"/>
      <c r="FM143" s="186"/>
      <c r="FN143" s="186"/>
      <c r="FO143" s="186"/>
      <c r="FP143" s="186"/>
      <c r="FQ143" s="186"/>
      <c r="FR143" s="186"/>
      <c r="FS143" s="186"/>
      <c r="FT143" s="186"/>
      <c r="FU143" s="186"/>
      <c r="FV143" s="186"/>
      <c r="FW143" s="186"/>
      <c r="FX143" s="186"/>
      <c r="FY143" s="186"/>
      <c r="FZ143" s="186"/>
      <c r="GA143" s="186"/>
      <c r="GB143" s="186"/>
      <c r="GC143" s="186"/>
      <c r="GD143" s="186"/>
      <c r="GE143" s="186"/>
      <c r="GF143" s="186"/>
      <c r="GG143" s="186"/>
      <c r="GH143" s="186"/>
      <c r="GI143" s="186">
        <v>300</v>
      </c>
      <c r="GJ143" s="186">
        <v>300</v>
      </c>
      <c r="GK143" s="186"/>
      <c r="GL143" s="186"/>
      <c r="GM143" s="186"/>
      <c r="GN143" s="186">
        <v>50</v>
      </c>
      <c r="GO143" s="186"/>
      <c r="GP143" s="186"/>
      <c r="GQ143" s="186"/>
      <c r="GR143" s="186"/>
      <c r="GS143" s="186"/>
      <c r="GT143" s="186">
        <v>100</v>
      </c>
      <c r="GU143" s="186"/>
      <c r="GV143" s="186"/>
      <c r="GW143" s="186">
        <v>50</v>
      </c>
      <c r="GX143" s="186">
        <v>50</v>
      </c>
      <c r="GY143" s="186"/>
      <c r="GZ143" s="186"/>
      <c r="HA143" s="186"/>
      <c r="HB143" s="186"/>
      <c r="HC143" s="186"/>
      <c r="HD143" s="186"/>
      <c r="HE143" s="186"/>
      <c r="HF143" s="186"/>
      <c r="HG143" s="186"/>
      <c r="HH143" s="186"/>
      <c r="HI143" s="186"/>
      <c r="HJ143" s="186"/>
      <c r="HK143" s="186"/>
      <c r="HL143" s="186"/>
      <c r="HM143" s="186"/>
      <c r="HN143" s="186"/>
      <c r="HO143" s="186"/>
      <c r="HP143" s="186"/>
      <c r="HQ143" s="186"/>
      <c r="HR143" s="186"/>
      <c r="HS143" s="186"/>
      <c r="HT143" s="186"/>
      <c r="HU143" s="186">
        <v>50</v>
      </c>
      <c r="HV143" s="186">
        <v>50</v>
      </c>
      <c r="HW143" s="186">
        <v>50</v>
      </c>
      <c r="HX143" s="186">
        <v>50</v>
      </c>
      <c r="HY143" s="186"/>
      <c r="HZ143" s="186"/>
      <c r="IA143" s="186"/>
      <c r="IB143" s="186"/>
      <c r="IC143" s="186"/>
      <c r="ID143" s="186"/>
      <c r="IE143" s="186"/>
      <c r="IF143" s="186"/>
      <c r="IG143" s="186"/>
      <c r="IH143" s="186"/>
      <c r="II143" s="186"/>
      <c r="IJ143" s="186"/>
      <c r="IK143" s="186"/>
      <c r="IL143" s="186"/>
      <c r="IM143" s="186"/>
      <c r="IN143" s="186"/>
      <c r="IO143" s="186"/>
      <c r="IP143" s="186"/>
      <c r="IQ143" s="186"/>
      <c r="IR143" s="186"/>
      <c r="IS143" s="186"/>
      <c r="IT143" s="186"/>
      <c r="IU143" s="186"/>
      <c r="IV143" s="186"/>
    </row>
    <row r="144" spans="1:256" ht="10.5" customHeight="1" x14ac:dyDescent="0.25">
      <c r="A144" s="262">
        <v>104</v>
      </c>
      <c r="B144" s="186" t="s">
        <v>837</v>
      </c>
      <c r="C144" s="186" t="s">
        <v>1009</v>
      </c>
      <c r="D144" s="186" t="s">
        <v>1011</v>
      </c>
      <c r="E144" s="188">
        <v>242650</v>
      </c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>
        <v>5</v>
      </c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6"/>
      <c r="CL144" s="186"/>
      <c r="CM144" s="186"/>
      <c r="CN144" s="186"/>
      <c r="CO144" s="186"/>
      <c r="CP144" s="186"/>
      <c r="CQ144" s="186"/>
      <c r="CR144" s="186"/>
      <c r="CS144" s="186"/>
      <c r="CT144" s="186"/>
      <c r="CU144" s="186"/>
      <c r="CV144" s="186"/>
      <c r="CW144" s="186"/>
      <c r="CX144" s="186"/>
      <c r="CY144" s="186"/>
      <c r="CZ144" s="186"/>
      <c r="DA144" s="186"/>
      <c r="DB144" s="186"/>
      <c r="DC144" s="186"/>
      <c r="DD144" s="186"/>
      <c r="DE144" s="186"/>
      <c r="DF144" s="186"/>
      <c r="DG144" s="186"/>
      <c r="DH144" s="186"/>
      <c r="DI144" s="186"/>
      <c r="DJ144" s="186"/>
      <c r="DK144" s="186"/>
      <c r="DL144" s="186"/>
      <c r="DM144" s="186"/>
      <c r="DN144" s="186"/>
      <c r="DO144" s="186"/>
      <c r="DP144" s="186"/>
      <c r="DQ144" s="186"/>
      <c r="DR144" s="186"/>
      <c r="DS144" s="186"/>
      <c r="DT144" s="186"/>
      <c r="DU144" s="186"/>
      <c r="DV144" s="186"/>
      <c r="DW144" s="186"/>
      <c r="DX144" s="186"/>
      <c r="DY144" s="186"/>
      <c r="DZ144" s="186"/>
      <c r="EA144" s="186"/>
      <c r="EB144" s="186"/>
      <c r="EC144" s="186"/>
      <c r="ED144" s="353">
        <v>54</v>
      </c>
      <c r="EE144" s="186"/>
      <c r="EF144" s="186"/>
      <c r="EG144" s="186"/>
      <c r="EH144" s="186"/>
      <c r="EI144" s="186"/>
      <c r="EJ144" s="186"/>
      <c r="EK144" s="186"/>
      <c r="EN144" s="186"/>
      <c r="EO144" s="186"/>
      <c r="EP144" s="186"/>
      <c r="EQ144" s="186"/>
      <c r="ER144" s="186">
        <v>25</v>
      </c>
      <c r="ES144" s="186"/>
      <c r="ET144" s="186"/>
      <c r="EU144" s="186"/>
      <c r="EV144" s="186"/>
      <c r="EW144" s="186"/>
      <c r="EX144" s="186"/>
      <c r="EY144" s="186"/>
      <c r="EZ144" s="186"/>
      <c r="FA144" s="186"/>
      <c r="FB144" s="186"/>
      <c r="FC144" s="186"/>
      <c r="FD144" s="186"/>
      <c r="FE144" s="186"/>
      <c r="FF144" s="186"/>
      <c r="FG144" s="186"/>
      <c r="FH144" s="186"/>
      <c r="FI144" s="186"/>
      <c r="FJ144" s="186"/>
      <c r="FK144" s="186"/>
      <c r="FL144" s="186"/>
      <c r="FM144" s="186"/>
      <c r="FN144" s="186"/>
      <c r="FO144" s="186"/>
      <c r="FP144" s="186"/>
      <c r="FQ144" s="186"/>
      <c r="FR144" s="186"/>
      <c r="FS144" s="186"/>
      <c r="FT144" s="186"/>
      <c r="FU144" s="186"/>
      <c r="FV144" s="186"/>
      <c r="FW144" s="186"/>
      <c r="FX144" s="186"/>
      <c r="FY144" s="186"/>
      <c r="FZ144" s="186"/>
      <c r="GA144" s="186"/>
      <c r="GB144" s="186"/>
      <c r="GC144" s="186"/>
      <c r="GD144" s="186"/>
      <c r="GE144" s="186"/>
      <c r="GF144" s="186"/>
      <c r="GG144" s="186"/>
      <c r="GH144" s="186"/>
      <c r="GI144" s="186"/>
      <c r="GJ144" s="186"/>
      <c r="GK144" s="186"/>
      <c r="GL144" s="186"/>
      <c r="GM144" s="186"/>
      <c r="GN144" s="186"/>
      <c r="GO144" s="186"/>
      <c r="GP144" s="186"/>
      <c r="GQ144" s="186"/>
      <c r="GR144" s="186"/>
      <c r="GS144" s="186"/>
      <c r="GT144" s="186"/>
      <c r="GU144" s="186"/>
      <c r="GV144" s="186"/>
      <c r="GW144" s="186"/>
      <c r="GX144" s="186"/>
      <c r="GY144" s="186"/>
      <c r="GZ144" s="186"/>
      <c r="HA144" s="186"/>
      <c r="HB144" s="186"/>
      <c r="HC144" s="186"/>
      <c r="HD144" s="186"/>
      <c r="HE144" s="186"/>
      <c r="HF144" s="186"/>
      <c r="HG144" s="186"/>
      <c r="HH144" s="186"/>
      <c r="HI144" s="186"/>
      <c r="HJ144" s="186"/>
      <c r="HK144" s="186"/>
      <c r="HL144" s="186"/>
      <c r="HM144" s="186"/>
      <c r="HN144" s="186"/>
      <c r="HO144" s="186"/>
      <c r="HP144" s="186"/>
      <c r="HQ144" s="186"/>
      <c r="HR144" s="186"/>
      <c r="HS144" s="186"/>
      <c r="HT144" s="186"/>
      <c r="HU144" s="186"/>
      <c r="HV144" s="186"/>
      <c r="HW144" s="186"/>
      <c r="HX144" s="186"/>
      <c r="HY144" s="186"/>
      <c r="HZ144" s="186"/>
      <c r="IA144" s="186"/>
      <c r="IB144" s="186"/>
      <c r="IC144" s="186"/>
      <c r="ID144" s="186"/>
      <c r="IE144" s="186"/>
      <c r="IF144" s="186"/>
      <c r="IG144" s="186"/>
      <c r="IH144" s="186"/>
      <c r="II144" s="186"/>
      <c r="IJ144" s="186"/>
      <c r="IK144" s="186"/>
      <c r="IL144" s="186"/>
      <c r="IM144" s="186"/>
      <c r="IN144" s="186"/>
      <c r="IO144" s="186"/>
      <c r="IP144" s="186"/>
      <c r="IQ144" s="186"/>
      <c r="IR144" s="186"/>
      <c r="IS144" s="186"/>
      <c r="IT144" s="186"/>
      <c r="IU144" s="186"/>
      <c r="IV144" s="186"/>
    </row>
    <row r="145" spans="1:256" ht="10.5" customHeight="1" x14ac:dyDescent="0.25">
      <c r="A145" s="262">
        <v>105</v>
      </c>
      <c r="B145" s="186" t="s">
        <v>778</v>
      </c>
      <c r="C145" s="186" t="s">
        <v>1009</v>
      </c>
      <c r="D145" s="186" t="s">
        <v>1012</v>
      </c>
      <c r="E145" s="188">
        <v>170650</v>
      </c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6"/>
      <c r="CL145" s="186"/>
      <c r="CM145" s="186"/>
      <c r="CN145" s="186"/>
      <c r="CO145" s="186"/>
      <c r="CP145" s="186"/>
      <c r="CQ145" s="186"/>
      <c r="CR145" s="186"/>
      <c r="CS145" s="186"/>
      <c r="CT145" s="186"/>
      <c r="CU145" s="186"/>
      <c r="CV145" s="186"/>
      <c r="CW145" s="186"/>
      <c r="CX145" s="186"/>
      <c r="CY145" s="186"/>
      <c r="CZ145" s="186"/>
      <c r="DA145" s="186"/>
      <c r="DB145" s="186"/>
      <c r="DC145" s="186"/>
      <c r="DD145" s="186"/>
      <c r="DE145" s="186"/>
      <c r="DF145" s="186"/>
      <c r="DG145" s="186"/>
      <c r="DH145" s="186"/>
      <c r="DI145" s="186"/>
      <c r="DJ145" s="186"/>
      <c r="DK145" s="186"/>
      <c r="DL145" s="186"/>
      <c r="DM145" s="186"/>
      <c r="DN145" s="186"/>
      <c r="DO145" s="186"/>
      <c r="DP145" s="186"/>
      <c r="DQ145" s="186"/>
      <c r="DR145" s="186"/>
      <c r="DS145" s="186"/>
      <c r="DT145" s="186"/>
      <c r="DU145" s="186"/>
      <c r="DV145" s="186"/>
      <c r="DW145" s="186"/>
      <c r="DX145" s="186"/>
      <c r="DY145" s="186"/>
      <c r="DZ145" s="186"/>
      <c r="EA145" s="186"/>
      <c r="EB145" s="186"/>
      <c r="EC145" s="186"/>
      <c r="ED145" s="186"/>
      <c r="EE145" s="186"/>
      <c r="EF145" s="186">
        <v>6</v>
      </c>
      <c r="EG145" s="186">
        <v>6</v>
      </c>
      <c r="EH145" s="186"/>
      <c r="EI145" s="186"/>
      <c r="EJ145" s="186"/>
      <c r="EK145" s="186"/>
      <c r="EN145" s="186"/>
      <c r="EO145" s="186"/>
      <c r="EP145" s="186"/>
      <c r="EQ145" s="186"/>
      <c r="ER145" s="186"/>
      <c r="ES145" s="186"/>
      <c r="ET145" s="186"/>
      <c r="EU145" s="186"/>
      <c r="EV145" s="186"/>
      <c r="EW145" s="186"/>
      <c r="EX145" s="186"/>
      <c r="EY145" s="186"/>
      <c r="EZ145" s="186"/>
      <c r="FA145" s="186"/>
      <c r="FB145" s="186"/>
      <c r="FC145" s="186"/>
      <c r="FD145" s="186"/>
      <c r="FE145" s="186"/>
      <c r="FF145" s="186"/>
      <c r="FG145" s="186"/>
      <c r="FH145" s="186"/>
      <c r="FI145" s="186"/>
      <c r="FJ145" s="186"/>
      <c r="FK145" s="186"/>
      <c r="FL145" s="186"/>
      <c r="FM145" s="186"/>
      <c r="FN145" s="186"/>
      <c r="FO145" s="186"/>
      <c r="FP145" s="186"/>
      <c r="FQ145" s="186"/>
      <c r="FR145" s="186"/>
      <c r="FS145" s="186"/>
      <c r="FT145" s="186"/>
      <c r="FU145" s="186"/>
      <c r="FV145" s="186"/>
      <c r="FW145" s="186"/>
      <c r="FX145" s="186"/>
      <c r="FY145" s="186"/>
      <c r="FZ145" s="186"/>
      <c r="GA145" s="186"/>
      <c r="GB145" s="186"/>
      <c r="GC145" s="186"/>
      <c r="GD145" s="186">
        <v>25</v>
      </c>
      <c r="GE145" s="186"/>
      <c r="GF145" s="186"/>
      <c r="GG145" s="186"/>
      <c r="GH145" s="186"/>
      <c r="GI145" s="186"/>
      <c r="GJ145" s="186"/>
      <c r="GK145" s="186"/>
      <c r="GL145" s="186"/>
      <c r="GM145" s="186"/>
      <c r="GN145" s="186"/>
      <c r="GO145" s="186"/>
      <c r="GP145" s="186">
        <v>100</v>
      </c>
      <c r="GQ145" s="186"/>
      <c r="GR145" s="186"/>
      <c r="GS145" s="186"/>
      <c r="GT145" s="186"/>
      <c r="GU145" s="186"/>
      <c r="GV145" s="186"/>
      <c r="GW145" s="186"/>
      <c r="GX145" s="186"/>
      <c r="GY145" s="186">
        <v>60</v>
      </c>
      <c r="GZ145" s="186"/>
      <c r="HA145" s="186"/>
      <c r="HB145" s="186"/>
      <c r="HC145" s="186"/>
      <c r="HD145" s="186"/>
      <c r="HE145" s="186"/>
      <c r="HF145" s="186"/>
      <c r="HG145" s="186"/>
      <c r="HH145" s="186"/>
      <c r="HI145" s="186"/>
      <c r="HJ145" s="186"/>
      <c r="HK145" s="186"/>
      <c r="HL145" s="186"/>
      <c r="HM145" s="186"/>
      <c r="HN145" s="186"/>
      <c r="HO145" s="186"/>
      <c r="HP145" s="186"/>
      <c r="HQ145" s="186"/>
      <c r="HR145" s="186"/>
      <c r="HS145" s="186"/>
      <c r="HT145" s="186"/>
      <c r="HU145" s="186"/>
      <c r="HV145" s="186"/>
      <c r="HW145" s="186"/>
      <c r="HX145" s="186"/>
      <c r="HY145" s="186"/>
      <c r="HZ145" s="186"/>
      <c r="IA145" s="186"/>
      <c r="IB145" s="186"/>
      <c r="IC145" s="186"/>
      <c r="ID145" s="186"/>
      <c r="IE145" s="186"/>
      <c r="IF145" s="186"/>
      <c r="IG145" s="186"/>
      <c r="IH145" s="186"/>
      <c r="II145" s="186"/>
      <c r="IJ145" s="186"/>
      <c r="IK145" s="186"/>
      <c r="IL145" s="186"/>
      <c r="IM145" s="186"/>
      <c r="IN145" s="186"/>
      <c r="IO145" s="186"/>
      <c r="IP145" s="186"/>
      <c r="IQ145" s="186"/>
      <c r="IR145" s="186"/>
      <c r="IS145" s="186"/>
      <c r="IT145" s="186"/>
      <c r="IU145" s="186"/>
      <c r="IV145" s="186"/>
    </row>
    <row r="146" spans="1:256" ht="10.5" customHeight="1" x14ac:dyDescent="0.25">
      <c r="A146" s="262">
        <v>106</v>
      </c>
      <c r="B146" s="186" t="s">
        <v>830</v>
      </c>
      <c r="C146" s="186" t="s">
        <v>1014</v>
      </c>
      <c r="D146" s="186" t="s">
        <v>1015</v>
      </c>
      <c r="E146" s="188">
        <v>63750</v>
      </c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  <c r="BW146" s="186"/>
      <c r="BX146" s="186"/>
      <c r="BY146" s="186"/>
      <c r="BZ146" s="186"/>
      <c r="CA146" s="186"/>
      <c r="CB146" s="186"/>
      <c r="CC146" s="186"/>
      <c r="CD146" s="186"/>
      <c r="CE146" s="186"/>
      <c r="CF146" s="186"/>
      <c r="CG146" s="186"/>
      <c r="CH146" s="186"/>
      <c r="CI146" s="186"/>
      <c r="CJ146" s="186"/>
      <c r="CK146" s="186"/>
      <c r="CL146" s="186"/>
      <c r="CM146" s="186"/>
      <c r="CN146" s="186"/>
      <c r="CO146" s="186"/>
      <c r="CP146" s="186"/>
      <c r="CQ146" s="186"/>
      <c r="CR146" s="186"/>
      <c r="CS146" s="186"/>
      <c r="CT146" s="186"/>
      <c r="CU146" s="186"/>
      <c r="CV146" s="186"/>
      <c r="CW146" s="186"/>
      <c r="CX146" s="186"/>
      <c r="CY146" s="186"/>
      <c r="CZ146" s="186"/>
      <c r="DA146" s="186"/>
      <c r="DB146" s="186"/>
      <c r="DC146" s="186"/>
      <c r="DD146" s="186"/>
      <c r="DE146" s="186"/>
      <c r="DF146" s="186"/>
      <c r="DG146" s="186"/>
      <c r="DH146" s="186"/>
      <c r="DI146" s="186"/>
      <c r="DJ146" s="186"/>
      <c r="DK146" s="186"/>
      <c r="DL146" s="186"/>
      <c r="DM146" s="186"/>
      <c r="DN146" s="186"/>
      <c r="DO146" s="186"/>
      <c r="DP146" s="186"/>
      <c r="DQ146" s="186"/>
      <c r="DR146" s="186"/>
      <c r="DS146" s="186"/>
      <c r="DT146" s="186"/>
      <c r="DU146" s="186"/>
      <c r="DV146" s="186"/>
      <c r="DW146" s="186"/>
      <c r="DX146" s="186"/>
      <c r="DY146" s="186"/>
      <c r="DZ146" s="186"/>
      <c r="EA146" s="186"/>
      <c r="EB146" s="186"/>
      <c r="EC146" s="186"/>
      <c r="ED146" s="186"/>
      <c r="EE146" s="186"/>
      <c r="EF146" s="186"/>
      <c r="EG146" s="186"/>
      <c r="EH146" s="186"/>
      <c r="EI146" s="186"/>
      <c r="EJ146" s="186"/>
      <c r="EK146" s="186"/>
      <c r="EN146" s="186"/>
      <c r="EO146" s="186"/>
      <c r="EP146" s="186"/>
      <c r="EQ146" s="186"/>
      <c r="ER146" s="186"/>
      <c r="ES146" s="186"/>
      <c r="ET146" s="186"/>
      <c r="EU146" s="186"/>
      <c r="EV146" s="186"/>
      <c r="EW146" s="186"/>
      <c r="EX146" s="186"/>
      <c r="EY146" s="186"/>
      <c r="EZ146" s="186"/>
      <c r="FA146" s="186"/>
      <c r="FB146" s="186"/>
      <c r="FC146" s="186"/>
      <c r="FD146" s="186"/>
      <c r="FE146" s="186"/>
      <c r="FF146" s="186"/>
      <c r="FG146" s="186"/>
      <c r="FH146" s="186"/>
      <c r="FI146" s="186"/>
      <c r="FJ146" s="186"/>
      <c r="FK146" s="186"/>
      <c r="FL146" s="186"/>
      <c r="FM146" s="186"/>
      <c r="FN146" s="186"/>
      <c r="FO146" s="186"/>
      <c r="FP146" s="186"/>
      <c r="FQ146" s="186"/>
      <c r="FR146" s="186"/>
      <c r="FS146" s="186"/>
      <c r="FT146" s="186"/>
      <c r="FU146" s="186"/>
      <c r="FV146" s="186"/>
      <c r="FW146" s="186"/>
      <c r="FX146" s="186"/>
      <c r="FY146" s="186"/>
      <c r="FZ146" s="186"/>
      <c r="GA146" s="186"/>
      <c r="GB146" s="186"/>
      <c r="GC146" s="186"/>
      <c r="GD146" s="186"/>
      <c r="GE146" s="186"/>
      <c r="GF146" s="186"/>
      <c r="GG146" s="186"/>
      <c r="GH146" s="186"/>
      <c r="GI146" s="186">
        <v>100</v>
      </c>
      <c r="GJ146" s="186">
        <v>50</v>
      </c>
      <c r="GK146" s="186"/>
      <c r="GL146" s="186"/>
      <c r="GM146" s="186"/>
      <c r="GN146" s="186"/>
      <c r="GO146" s="186"/>
      <c r="GP146" s="186"/>
      <c r="GQ146" s="186"/>
      <c r="GR146" s="186"/>
      <c r="GS146" s="186"/>
      <c r="GT146" s="186"/>
      <c r="GU146" s="186"/>
      <c r="GV146" s="186"/>
      <c r="GW146" s="186"/>
      <c r="GX146" s="186"/>
      <c r="GY146" s="186"/>
      <c r="GZ146" s="186"/>
      <c r="HA146" s="186">
        <v>200</v>
      </c>
      <c r="HB146" s="186"/>
      <c r="HC146" s="186"/>
      <c r="HD146" s="186"/>
      <c r="HE146" s="186"/>
      <c r="HF146" s="186"/>
      <c r="HG146" s="186"/>
      <c r="HH146" s="186"/>
      <c r="HI146" s="186"/>
      <c r="HJ146" s="186"/>
      <c r="HK146" s="186"/>
      <c r="HL146" s="186"/>
      <c r="HM146" s="186"/>
      <c r="HN146" s="186"/>
      <c r="HO146" s="186"/>
      <c r="HP146" s="186"/>
      <c r="HQ146" s="186"/>
      <c r="HR146" s="186"/>
      <c r="HS146" s="186"/>
      <c r="HT146" s="186"/>
      <c r="HU146" s="186"/>
      <c r="HV146" s="186"/>
      <c r="HW146" s="186"/>
      <c r="HX146" s="186"/>
      <c r="HY146" s="186"/>
      <c r="HZ146" s="186"/>
      <c r="IA146" s="186"/>
      <c r="IB146" s="186"/>
      <c r="IC146" s="186"/>
      <c r="ID146" s="186"/>
      <c r="IE146" s="186"/>
      <c r="IF146" s="186"/>
      <c r="IG146" s="186"/>
      <c r="IH146" s="186"/>
      <c r="II146" s="186"/>
      <c r="IJ146" s="186"/>
      <c r="IK146" s="186"/>
      <c r="IL146" s="186"/>
      <c r="IM146" s="186"/>
      <c r="IN146" s="186"/>
      <c r="IO146" s="186"/>
      <c r="IP146" s="186"/>
      <c r="IQ146" s="186"/>
      <c r="IR146" s="186"/>
      <c r="IS146" s="186"/>
      <c r="IT146" s="186"/>
      <c r="IU146" s="186"/>
      <c r="IV146" s="186"/>
    </row>
    <row r="147" spans="1:256" ht="10.5" customHeight="1" x14ac:dyDescent="0.25">
      <c r="A147" s="262">
        <v>107</v>
      </c>
      <c r="B147" s="186" t="s">
        <v>747</v>
      </c>
      <c r="C147" s="186" t="s">
        <v>1014</v>
      </c>
      <c r="D147" s="186" t="s">
        <v>1016</v>
      </c>
      <c r="E147" s="188">
        <v>423000</v>
      </c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6"/>
      <c r="DJ147" s="186"/>
      <c r="DK147" s="186"/>
      <c r="DL147" s="186"/>
      <c r="DM147" s="186"/>
      <c r="DN147" s="186"/>
      <c r="DO147" s="186"/>
      <c r="DP147" s="186"/>
      <c r="DQ147" s="186"/>
      <c r="DR147" s="186"/>
      <c r="DS147" s="186"/>
      <c r="DT147" s="186"/>
      <c r="DU147" s="186"/>
      <c r="DV147" s="186"/>
      <c r="DW147" s="186"/>
      <c r="DX147" s="186"/>
      <c r="DY147" s="186"/>
      <c r="DZ147" s="186"/>
      <c r="EA147" s="186"/>
      <c r="EB147" s="186"/>
      <c r="EC147" s="186"/>
      <c r="ED147" s="186"/>
      <c r="EE147" s="186"/>
      <c r="EF147" s="186"/>
      <c r="EG147" s="186"/>
      <c r="EH147" s="186"/>
      <c r="EI147" s="186"/>
      <c r="EJ147" s="186"/>
      <c r="EK147" s="186"/>
      <c r="EN147" s="186"/>
      <c r="EO147" s="186"/>
      <c r="EP147" s="186"/>
      <c r="EQ147" s="186"/>
      <c r="ER147" s="186"/>
      <c r="ES147" s="186"/>
      <c r="ET147" s="186"/>
      <c r="EU147" s="186">
        <v>30</v>
      </c>
      <c r="EV147" s="186">
        <v>28</v>
      </c>
      <c r="EW147" s="186"/>
      <c r="EX147" s="186"/>
      <c r="EY147" s="186"/>
      <c r="EZ147" s="186"/>
      <c r="FA147" s="186"/>
      <c r="FB147" s="186"/>
      <c r="FC147" s="186"/>
      <c r="FD147" s="186"/>
      <c r="FE147" s="186"/>
      <c r="FF147" s="186"/>
      <c r="FG147" s="186"/>
      <c r="FH147" s="186"/>
      <c r="FI147" s="186"/>
      <c r="FJ147" s="186"/>
      <c r="FK147" s="186"/>
      <c r="FL147" s="186"/>
      <c r="FM147" s="186"/>
      <c r="FN147" s="186"/>
      <c r="FO147" s="186"/>
      <c r="FP147" s="186"/>
      <c r="FQ147" s="186"/>
      <c r="FR147" s="186"/>
      <c r="FS147" s="186"/>
      <c r="FT147" s="186"/>
      <c r="FU147" s="186"/>
      <c r="FV147" s="186"/>
      <c r="FW147" s="186"/>
      <c r="FX147" s="186"/>
      <c r="FY147" s="186"/>
      <c r="FZ147" s="186"/>
      <c r="GA147" s="186"/>
      <c r="GB147" s="186"/>
      <c r="GC147" s="186"/>
      <c r="GD147" s="186"/>
      <c r="GE147" s="186"/>
      <c r="GF147" s="186"/>
      <c r="GG147" s="186"/>
      <c r="GH147" s="186"/>
      <c r="GI147" s="186"/>
      <c r="GJ147" s="186"/>
      <c r="GK147" s="186"/>
      <c r="GL147" s="186"/>
      <c r="GM147" s="186"/>
      <c r="GN147" s="186"/>
      <c r="GO147" s="186"/>
      <c r="GP147" s="186"/>
      <c r="GQ147" s="186"/>
      <c r="GR147" s="186"/>
      <c r="GS147" s="186"/>
      <c r="GT147" s="186"/>
      <c r="GU147" s="186"/>
      <c r="GV147" s="186"/>
      <c r="GW147" s="186"/>
      <c r="GX147" s="186"/>
      <c r="GY147" s="186"/>
      <c r="GZ147" s="186"/>
      <c r="HA147" s="186"/>
      <c r="HB147" s="186"/>
      <c r="HC147" s="186"/>
      <c r="HD147" s="186"/>
      <c r="HE147" s="186"/>
      <c r="HF147" s="186"/>
      <c r="HG147" s="186"/>
      <c r="HH147" s="186"/>
      <c r="HI147" s="186"/>
      <c r="HJ147" s="186"/>
      <c r="HK147" s="186"/>
      <c r="HL147" s="186"/>
      <c r="HM147" s="186"/>
      <c r="HN147" s="186"/>
      <c r="HO147" s="186"/>
      <c r="HP147" s="186"/>
      <c r="HQ147" s="186"/>
      <c r="HR147" s="186"/>
      <c r="HS147" s="186"/>
      <c r="HT147" s="186"/>
      <c r="HU147" s="186">
        <v>50</v>
      </c>
      <c r="HV147" s="186">
        <v>150</v>
      </c>
      <c r="HW147" s="186">
        <v>50</v>
      </c>
      <c r="HX147" s="186">
        <v>150</v>
      </c>
      <c r="HY147" s="186"/>
      <c r="HZ147" s="186"/>
      <c r="IA147" s="186"/>
      <c r="IB147" s="186"/>
      <c r="IC147" s="186"/>
      <c r="ID147" s="186"/>
      <c r="IE147" s="186"/>
      <c r="IF147" s="186"/>
      <c r="IG147" s="186"/>
      <c r="IH147" s="186"/>
      <c r="II147" s="186"/>
      <c r="IJ147" s="186"/>
      <c r="IK147" s="186"/>
      <c r="IL147" s="186"/>
      <c r="IM147" s="186"/>
      <c r="IN147" s="186"/>
      <c r="IO147" s="186"/>
      <c r="IP147" s="186"/>
      <c r="IQ147" s="186"/>
      <c r="IR147" s="186"/>
      <c r="IS147" s="186"/>
      <c r="IT147" s="186"/>
      <c r="IU147" s="186"/>
      <c r="IV147" s="186"/>
    </row>
    <row r="148" spans="1:256" ht="10.5" customHeight="1" x14ac:dyDescent="0.25">
      <c r="A148" s="262">
        <v>108</v>
      </c>
      <c r="B148" s="186" t="s">
        <v>783</v>
      </c>
      <c r="C148" s="186" t="s">
        <v>1014</v>
      </c>
      <c r="D148" s="186" t="s">
        <v>1018</v>
      </c>
      <c r="E148" s="188">
        <v>36800</v>
      </c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/>
      <c r="DC148" s="186"/>
      <c r="DD148" s="186"/>
      <c r="DE148" s="186"/>
      <c r="DF148" s="186"/>
      <c r="DG148" s="186"/>
      <c r="DH148" s="186"/>
      <c r="DI148" s="186"/>
      <c r="DJ148" s="186"/>
      <c r="DK148" s="186"/>
      <c r="DL148" s="186"/>
      <c r="DM148" s="186">
        <v>1</v>
      </c>
      <c r="DN148" s="186"/>
      <c r="DO148" s="186"/>
      <c r="DP148" s="186"/>
      <c r="DQ148" s="186"/>
      <c r="DR148" s="186"/>
      <c r="DS148" s="186"/>
      <c r="DT148" s="186"/>
      <c r="DU148" s="186"/>
      <c r="DV148" s="186"/>
      <c r="DW148" s="186"/>
      <c r="DX148" s="186"/>
      <c r="DY148" s="186"/>
      <c r="DZ148" s="186"/>
      <c r="EA148" s="186"/>
      <c r="EB148" s="186"/>
      <c r="EC148" s="186"/>
      <c r="ED148" s="186"/>
      <c r="EE148" s="186"/>
      <c r="EF148" s="186"/>
      <c r="EG148" s="186"/>
      <c r="EH148" s="186"/>
      <c r="EI148" s="186"/>
      <c r="EJ148" s="186"/>
      <c r="EK148" s="186"/>
      <c r="EN148" s="186"/>
      <c r="EO148" s="186"/>
      <c r="EP148" s="186"/>
      <c r="EQ148" s="186"/>
      <c r="ER148" s="186"/>
      <c r="ES148" s="186"/>
      <c r="ET148" s="186"/>
      <c r="EU148" s="186"/>
      <c r="EV148" s="186"/>
      <c r="EW148" s="186"/>
      <c r="EX148" s="186"/>
      <c r="EY148" s="186"/>
      <c r="EZ148" s="186"/>
      <c r="FA148" s="186"/>
      <c r="FB148" s="186"/>
      <c r="FC148" s="186"/>
      <c r="FD148" s="186"/>
      <c r="FE148" s="186"/>
      <c r="FF148" s="186"/>
      <c r="FG148" s="186"/>
      <c r="FH148" s="186"/>
      <c r="FI148" s="186"/>
      <c r="FJ148" s="186"/>
      <c r="FK148" s="186"/>
      <c r="FL148" s="186"/>
      <c r="FM148" s="186"/>
      <c r="FN148" s="186"/>
      <c r="FO148" s="186"/>
      <c r="FP148" s="186"/>
      <c r="FQ148" s="186"/>
      <c r="FR148" s="186"/>
      <c r="FS148" s="186"/>
      <c r="FT148" s="186"/>
      <c r="FU148" s="186"/>
      <c r="FV148" s="186"/>
      <c r="FW148" s="186"/>
      <c r="FX148" s="186"/>
      <c r="FY148" s="186"/>
      <c r="FZ148" s="186"/>
      <c r="GA148" s="186"/>
      <c r="GB148" s="186"/>
      <c r="GC148" s="186"/>
      <c r="GD148" s="186"/>
      <c r="GE148" s="186"/>
      <c r="GF148" s="186"/>
      <c r="GG148" s="186"/>
      <c r="GH148" s="186"/>
      <c r="GI148" s="186"/>
      <c r="GJ148" s="186"/>
      <c r="GK148" s="186"/>
      <c r="GL148" s="186"/>
      <c r="GM148" s="186"/>
      <c r="GN148" s="186"/>
      <c r="GO148" s="186"/>
      <c r="GP148" s="186"/>
      <c r="GQ148" s="186"/>
      <c r="GR148" s="186"/>
      <c r="GS148" s="186"/>
      <c r="GT148" s="186"/>
      <c r="GU148" s="186"/>
      <c r="GV148" s="186"/>
      <c r="GW148" s="186"/>
      <c r="GX148" s="186"/>
      <c r="GY148" s="186"/>
      <c r="GZ148" s="186"/>
      <c r="HA148" s="186"/>
      <c r="HB148" s="186"/>
      <c r="HC148" s="186"/>
      <c r="HD148" s="186"/>
      <c r="HE148" s="186"/>
      <c r="HF148" s="186"/>
      <c r="HG148" s="186"/>
      <c r="HH148" s="186"/>
      <c r="HI148" s="186"/>
      <c r="HJ148" s="186"/>
      <c r="HK148" s="186"/>
      <c r="HL148" s="186"/>
      <c r="HM148" s="186"/>
      <c r="HN148" s="186"/>
      <c r="HO148" s="186"/>
      <c r="HP148" s="186"/>
      <c r="HQ148" s="186"/>
      <c r="HR148" s="186"/>
      <c r="HS148" s="186"/>
      <c r="HT148" s="186"/>
      <c r="HU148" s="186"/>
      <c r="HV148" s="186"/>
      <c r="HW148" s="186"/>
      <c r="HX148" s="186"/>
      <c r="HY148" s="186"/>
      <c r="HZ148" s="186"/>
      <c r="IA148" s="186"/>
      <c r="IB148" s="186"/>
      <c r="IC148" s="186"/>
      <c r="ID148" s="186"/>
      <c r="IE148" s="186"/>
      <c r="IF148" s="186"/>
      <c r="IG148" s="186"/>
      <c r="IH148" s="186"/>
      <c r="II148" s="186"/>
      <c r="IJ148" s="186"/>
      <c r="IK148" s="186"/>
      <c r="IL148" s="186"/>
      <c r="IM148" s="186"/>
      <c r="IN148" s="186"/>
      <c r="IO148" s="186"/>
      <c r="IP148" s="186"/>
      <c r="IQ148" s="186"/>
      <c r="IR148" s="186"/>
      <c r="IS148" s="186"/>
      <c r="IT148" s="186"/>
      <c r="IU148" s="186"/>
      <c r="IV148" s="186"/>
    </row>
    <row r="149" spans="1:256" ht="10.5" customHeight="1" x14ac:dyDescent="0.25">
      <c r="A149" s="262">
        <v>109</v>
      </c>
      <c r="B149" s="186" t="s">
        <v>110</v>
      </c>
      <c r="C149" s="186" t="s">
        <v>1014</v>
      </c>
      <c r="D149" s="186" t="s">
        <v>1020</v>
      </c>
      <c r="E149" s="188">
        <v>135000</v>
      </c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/>
      <c r="DD149" s="186"/>
      <c r="DE149" s="186"/>
      <c r="DF149" s="186"/>
      <c r="DG149" s="186"/>
      <c r="DH149" s="186"/>
      <c r="DI149" s="186"/>
      <c r="DJ149" s="186"/>
      <c r="DK149" s="186"/>
      <c r="DL149" s="186"/>
      <c r="DM149" s="186"/>
      <c r="DN149" s="186"/>
      <c r="DO149" s="186"/>
      <c r="DP149" s="186"/>
      <c r="DQ149" s="186"/>
      <c r="DR149" s="186"/>
      <c r="DS149" s="186"/>
      <c r="DT149" s="186"/>
      <c r="DU149" s="186"/>
      <c r="DV149" s="186"/>
      <c r="DW149" s="186"/>
      <c r="DX149" s="186"/>
      <c r="DY149" s="186"/>
      <c r="DZ149" s="186"/>
      <c r="EA149" s="186"/>
      <c r="EB149" s="186"/>
      <c r="EC149" s="186"/>
      <c r="ED149" s="186"/>
      <c r="EE149" s="186"/>
      <c r="EF149" s="186"/>
      <c r="EG149" s="186"/>
      <c r="EH149" s="186"/>
      <c r="EI149" s="186"/>
      <c r="EJ149" s="186"/>
      <c r="EK149" s="186"/>
      <c r="EN149" s="186"/>
      <c r="EO149" s="186"/>
      <c r="EP149" s="186"/>
      <c r="EQ149" s="186"/>
      <c r="ER149" s="186"/>
      <c r="ES149" s="186"/>
      <c r="ET149" s="186"/>
      <c r="EU149" s="186"/>
      <c r="EV149" s="186"/>
      <c r="EW149" s="186"/>
      <c r="EX149" s="186"/>
      <c r="EY149" s="186"/>
      <c r="EZ149" s="186"/>
      <c r="FA149" s="186"/>
      <c r="FB149" s="186"/>
      <c r="FC149" s="186"/>
      <c r="FD149" s="186"/>
      <c r="FE149" s="186"/>
      <c r="FF149" s="186"/>
      <c r="FG149" s="186"/>
      <c r="FH149" s="186"/>
      <c r="FI149" s="186"/>
      <c r="FJ149" s="186"/>
      <c r="FK149" s="186"/>
      <c r="FL149" s="186"/>
      <c r="FM149" s="186"/>
      <c r="FN149" s="186"/>
      <c r="FO149" s="186"/>
      <c r="FP149" s="186"/>
      <c r="FQ149" s="186"/>
      <c r="FR149" s="186"/>
      <c r="FS149" s="186"/>
      <c r="FT149" s="186"/>
      <c r="FU149" s="186"/>
      <c r="FV149" s="186"/>
      <c r="FW149" s="186"/>
      <c r="FX149" s="186"/>
      <c r="FY149" s="186"/>
      <c r="FZ149" s="186"/>
      <c r="GA149" s="186"/>
      <c r="GB149" s="186"/>
      <c r="GC149" s="186"/>
      <c r="GD149" s="186"/>
      <c r="GE149" s="186"/>
      <c r="GF149" s="186"/>
      <c r="GG149" s="186"/>
      <c r="GH149" s="186"/>
      <c r="GI149" s="186">
        <v>350</v>
      </c>
      <c r="GJ149" s="186"/>
      <c r="GK149" s="186"/>
      <c r="GL149" s="186"/>
      <c r="GM149" s="186"/>
      <c r="GN149" s="186"/>
      <c r="GO149" s="186"/>
      <c r="GP149" s="186"/>
      <c r="GQ149" s="186"/>
      <c r="GR149" s="186"/>
      <c r="GS149" s="186"/>
      <c r="GT149" s="186"/>
      <c r="GU149" s="186"/>
      <c r="GV149" s="186"/>
      <c r="GW149" s="186"/>
      <c r="GX149" s="186"/>
      <c r="GY149" s="186"/>
      <c r="GZ149" s="186"/>
      <c r="HA149" s="186">
        <v>375</v>
      </c>
      <c r="HB149" s="186"/>
      <c r="HC149" s="186"/>
      <c r="HD149" s="186"/>
      <c r="HE149" s="186"/>
      <c r="HF149" s="186"/>
      <c r="HG149" s="186"/>
      <c r="HH149" s="186"/>
      <c r="HI149" s="186"/>
      <c r="HJ149" s="186"/>
      <c r="HK149" s="186"/>
      <c r="HL149" s="186"/>
      <c r="HM149" s="186"/>
      <c r="HN149" s="186"/>
      <c r="HO149" s="186"/>
      <c r="HP149" s="186"/>
      <c r="HQ149" s="186"/>
      <c r="HR149" s="186"/>
      <c r="HS149" s="186"/>
      <c r="HT149" s="186"/>
      <c r="HU149" s="186"/>
      <c r="HV149" s="186"/>
      <c r="HW149" s="186"/>
      <c r="HX149" s="186"/>
      <c r="HY149" s="186"/>
      <c r="HZ149" s="186"/>
      <c r="IA149" s="186"/>
      <c r="IB149" s="186"/>
      <c r="IC149" s="186"/>
      <c r="ID149" s="186"/>
      <c r="IE149" s="186"/>
      <c r="IF149" s="186"/>
      <c r="IG149" s="186"/>
      <c r="IH149" s="186"/>
      <c r="II149" s="186"/>
      <c r="IJ149" s="186"/>
      <c r="IK149" s="186"/>
      <c r="IL149" s="186"/>
      <c r="IM149" s="186"/>
      <c r="IN149" s="186"/>
      <c r="IO149" s="186"/>
      <c r="IP149" s="186"/>
      <c r="IQ149" s="186"/>
      <c r="IR149" s="186"/>
      <c r="IS149" s="186"/>
      <c r="IT149" s="186"/>
      <c r="IU149" s="186"/>
      <c r="IV149" s="186"/>
    </row>
    <row r="150" spans="1:256" ht="10.5" customHeight="1" x14ac:dyDescent="0.25">
      <c r="A150" s="262">
        <v>110</v>
      </c>
      <c r="B150" s="186" t="s">
        <v>813</v>
      </c>
      <c r="C150" s="186" t="s">
        <v>1014</v>
      </c>
      <c r="D150" s="186" t="s">
        <v>1023</v>
      </c>
      <c r="E150" s="188">
        <v>67500</v>
      </c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  <c r="DD150" s="186"/>
      <c r="DE150" s="186"/>
      <c r="DF150" s="186"/>
      <c r="DG150" s="186"/>
      <c r="DH150" s="186"/>
      <c r="DI150" s="186"/>
      <c r="DJ150" s="186"/>
      <c r="DK150" s="186"/>
      <c r="DL150" s="186"/>
      <c r="DM150" s="186"/>
      <c r="DN150" s="186"/>
      <c r="DO150" s="186"/>
      <c r="DP150" s="186"/>
      <c r="DQ150" s="186"/>
      <c r="DR150" s="186"/>
      <c r="DS150" s="186"/>
      <c r="DT150" s="186"/>
      <c r="DU150" s="186"/>
      <c r="DV150" s="186"/>
      <c r="DW150" s="186"/>
      <c r="DX150" s="186"/>
      <c r="DY150" s="186"/>
      <c r="DZ150" s="186"/>
      <c r="EA150" s="186"/>
      <c r="EB150" s="186"/>
      <c r="EC150" s="186"/>
      <c r="ED150" s="186"/>
      <c r="EE150" s="186"/>
      <c r="EF150" s="186"/>
      <c r="EG150" s="186"/>
      <c r="EH150" s="186"/>
      <c r="EI150" s="186"/>
      <c r="EJ150" s="186"/>
      <c r="EK150" s="186"/>
      <c r="EN150" s="186"/>
      <c r="EO150" s="186"/>
      <c r="EP150" s="186"/>
      <c r="EQ150" s="186"/>
      <c r="ER150" s="186"/>
      <c r="ES150" s="186"/>
      <c r="ET150" s="186"/>
      <c r="EU150" s="186"/>
      <c r="EV150" s="186"/>
      <c r="EW150" s="186"/>
      <c r="EX150" s="186"/>
      <c r="EY150" s="186"/>
      <c r="EZ150" s="186"/>
      <c r="FA150" s="186"/>
      <c r="FB150" s="186"/>
      <c r="FC150" s="186"/>
      <c r="FD150" s="186"/>
      <c r="FE150" s="186"/>
      <c r="FF150" s="186"/>
      <c r="FG150" s="186"/>
      <c r="FH150" s="186"/>
      <c r="FI150" s="186"/>
      <c r="FJ150" s="186"/>
      <c r="FK150" s="186"/>
      <c r="FL150" s="186"/>
      <c r="FM150" s="186"/>
      <c r="FN150" s="186"/>
      <c r="FO150" s="186"/>
      <c r="FP150" s="186"/>
      <c r="FQ150" s="186"/>
      <c r="FR150" s="186"/>
      <c r="FS150" s="186"/>
      <c r="FT150" s="186"/>
      <c r="FU150" s="186"/>
      <c r="FV150" s="186"/>
      <c r="FW150" s="186"/>
      <c r="FX150" s="186"/>
      <c r="FY150" s="186"/>
      <c r="FZ150" s="186"/>
      <c r="GA150" s="186"/>
      <c r="GB150" s="186"/>
      <c r="GC150" s="186"/>
      <c r="GD150" s="186"/>
      <c r="GE150" s="186"/>
      <c r="GF150" s="186"/>
      <c r="GG150" s="186"/>
      <c r="GH150" s="186"/>
      <c r="GI150" s="186">
        <v>200</v>
      </c>
      <c r="GJ150" s="186">
        <v>100</v>
      </c>
      <c r="GK150" s="186"/>
      <c r="GL150" s="186"/>
      <c r="GM150" s="186"/>
      <c r="GN150" s="186"/>
      <c r="GO150" s="186"/>
      <c r="GP150" s="186"/>
      <c r="GQ150" s="186"/>
      <c r="GR150" s="186"/>
      <c r="GS150" s="186"/>
      <c r="GT150" s="186"/>
      <c r="GU150" s="186"/>
      <c r="GV150" s="186"/>
      <c r="GW150" s="186"/>
      <c r="GX150" s="186"/>
      <c r="GY150" s="186"/>
      <c r="GZ150" s="186"/>
      <c r="HA150" s="186"/>
      <c r="HB150" s="186"/>
      <c r="HC150" s="186"/>
      <c r="HD150" s="186"/>
      <c r="HE150" s="186"/>
      <c r="HF150" s="186"/>
      <c r="HG150" s="186"/>
      <c r="HH150" s="186"/>
      <c r="HI150" s="186"/>
      <c r="HJ150" s="186"/>
      <c r="HK150" s="186"/>
      <c r="HL150" s="186"/>
      <c r="HM150" s="186"/>
      <c r="HN150" s="186"/>
      <c r="HO150" s="186"/>
      <c r="HP150" s="186"/>
      <c r="HQ150" s="186"/>
      <c r="HR150" s="186"/>
      <c r="HS150" s="186"/>
      <c r="HT150" s="186"/>
      <c r="HU150" s="186"/>
      <c r="HV150" s="186"/>
      <c r="HW150" s="186"/>
      <c r="HX150" s="186"/>
      <c r="HY150" s="186"/>
      <c r="HZ150" s="186"/>
      <c r="IA150" s="186"/>
      <c r="IB150" s="186"/>
      <c r="IC150" s="186"/>
      <c r="ID150" s="186"/>
      <c r="IE150" s="186"/>
      <c r="IF150" s="186"/>
      <c r="IG150" s="186"/>
      <c r="IH150" s="186"/>
      <c r="II150" s="186"/>
      <c r="IJ150" s="186"/>
      <c r="IK150" s="186"/>
      <c r="IL150" s="186"/>
      <c r="IM150" s="186"/>
      <c r="IN150" s="186"/>
      <c r="IO150" s="186"/>
      <c r="IP150" s="186"/>
      <c r="IQ150" s="186"/>
      <c r="IR150" s="186"/>
      <c r="IS150" s="186"/>
      <c r="IT150" s="186"/>
      <c r="IU150" s="186"/>
      <c r="IV150" s="186"/>
    </row>
    <row r="151" spans="1:256" ht="10.5" customHeight="1" x14ac:dyDescent="0.25">
      <c r="A151" s="262">
        <v>111</v>
      </c>
      <c r="B151" s="186" t="s">
        <v>845</v>
      </c>
      <c r="C151" s="186" t="s">
        <v>1026</v>
      </c>
      <c r="D151" s="186" t="s">
        <v>1027</v>
      </c>
      <c r="E151" s="188">
        <v>176000</v>
      </c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  <c r="DD151" s="186"/>
      <c r="DE151" s="186"/>
      <c r="DF151" s="186"/>
      <c r="DG151" s="186"/>
      <c r="DH151" s="186"/>
      <c r="DI151" s="186"/>
      <c r="DJ151" s="186"/>
      <c r="DK151" s="186"/>
      <c r="DL151" s="186"/>
      <c r="DM151" s="186"/>
      <c r="DN151" s="186"/>
      <c r="DO151" s="186"/>
      <c r="DP151" s="186"/>
      <c r="DQ151" s="186"/>
      <c r="DR151" s="186"/>
      <c r="DS151" s="186"/>
      <c r="DT151" s="186"/>
      <c r="DU151" s="186"/>
      <c r="DV151" s="186"/>
      <c r="DW151" s="186"/>
      <c r="DX151" s="186"/>
      <c r="DY151" s="186"/>
      <c r="DZ151" s="186"/>
      <c r="EA151" s="186"/>
      <c r="EB151" s="186"/>
      <c r="EC151" s="186"/>
      <c r="ED151" s="186"/>
      <c r="EE151" s="186"/>
      <c r="EF151" s="186"/>
      <c r="EG151" s="186"/>
      <c r="EH151" s="186"/>
      <c r="EI151" s="186"/>
      <c r="EJ151" s="186"/>
      <c r="EK151" s="186"/>
      <c r="EN151" s="186"/>
      <c r="EO151" s="186"/>
      <c r="EP151" s="186"/>
      <c r="EQ151" s="186"/>
      <c r="ER151" s="186"/>
      <c r="ES151" s="186"/>
      <c r="ET151" s="186"/>
      <c r="EU151" s="186"/>
      <c r="EV151" s="186"/>
      <c r="EW151" s="186"/>
      <c r="EX151" s="186"/>
      <c r="EY151" s="186"/>
      <c r="EZ151" s="186"/>
      <c r="FA151" s="186"/>
      <c r="FB151" s="186"/>
      <c r="FC151" s="186"/>
      <c r="FD151" s="186"/>
      <c r="FE151" s="186"/>
      <c r="FF151" s="186"/>
      <c r="FG151" s="186"/>
      <c r="FH151" s="186"/>
      <c r="FI151" s="186"/>
      <c r="FJ151" s="186"/>
      <c r="FK151" s="186"/>
      <c r="FL151" s="186"/>
      <c r="FM151" s="186"/>
      <c r="FN151" s="186"/>
      <c r="FO151" s="186"/>
      <c r="FP151" s="186"/>
      <c r="FQ151" s="186"/>
      <c r="FR151" s="186"/>
      <c r="FS151" s="186"/>
      <c r="FT151" s="186"/>
      <c r="FU151" s="186"/>
      <c r="FV151" s="186"/>
      <c r="FW151" s="186"/>
      <c r="FX151" s="186"/>
      <c r="FY151" s="186"/>
      <c r="FZ151" s="186"/>
      <c r="GA151" s="186"/>
      <c r="GB151" s="186"/>
      <c r="GC151" s="186"/>
      <c r="GD151" s="186"/>
      <c r="GE151" s="186"/>
      <c r="GF151" s="186"/>
      <c r="GG151" s="186"/>
      <c r="GH151" s="186"/>
      <c r="GI151" s="186"/>
      <c r="GJ151" s="186"/>
      <c r="GK151" s="186"/>
      <c r="GL151" s="186"/>
      <c r="GM151" s="186"/>
      <c r="GN151" s="186"/>
      <c r="GO151" s="186"/>
      <c r="GP151" s="186"/>
      <c r="GQ151" s="186"/>
      <c r="GR151" s="186"/>
      <c r="GS151" s="186"/>
      <c r="GT151" s="186"/>
      <c r="GU151" s="186"/>
      <c r="GV151" s="186"/>
      <c r="GW151" s="186"/>
      <c r="GX151" s="186"/>
      <c r="GY151" s="186"/>
      <c r="GZ151" s="186"/>
      <c r="HA151" s="186"/>
      <c r="HB151" s="186"/>
      <c r="HC151" s="186"/>
      <c r="HD151" s="186"/>
      <c r="HE151" s="186"/>
      <c r="HF151" s="186"/>
      <c r="HG151" s="186"/>
      <c r="HH151" s="186"/>
      <c r="HI151" s="186"/>
      <c r="HJ151" s="186"/>
      <c r="HK151" s="186"/>
      <c r="HL151" s="186"/>
      <c r="HM151" s="186"/>
      <c r="HN151" s="186"/>
      <c r="HO151" s="186"/>
      <c r="HP151" s="186"/>
      <c r="HQ151" s="186"/>
      <c r="HR151" s="186"/>
      <c r="HS151" s="186"/>
      <c r="HT151" s="186"/>
      <c r="HU151" s="186"/>
      <c r="HV151" s="186"/>
      <c r="HW151" s="186"/>
      <c r="HX151" s="186"/>
      <c r="HY151" s="186"/>
      <c r="HZ151" s="186"/>
      <c r="IA151" s="186"/>
      <c r="IB151" s="186"/>
      <c r="IC151" s="186"/>
      <c r="ID151" s="186"/>
      <c r="IE151" s="186"/>
      <c r="IF151" s="186"/>
      <c r="IG151" s="186"/>
      <c r="IH151" s="186"/>
      <c r="II151" s="186"/>
      <c r="IJ151" s="186"/>
      <c r="IK151" s="186"/>
      <c r="IL151" s="186"/>
      <c r="IM151" s="186"/>
      <c r="IN151" s="186"/>
      <c r="IO151" s="186"/>
      <c r="IP151" s="186"/>
      <c r="IQ151" s="186"/>
      <c r="IR151" s="186"/>
      <c r="IS151" s="186"/>
      <c r="IT151" s="186"/>
      <c r="IU151" s="186"/>
      <c r="IV151" s="186"/>
    </row>
    <row r="152" spans="1:256" ht="10.5" customHeight="1" x14ac:dyDescent="0.25">
      <c r="A152" s="262">
        <v>112</v>
      </c>
      <c r="B152" s="186" t="s">
        <v>783</v>
      </c>
      <c r="C152" s="186" t="s">
        <v>1030</v>
      </c>
      <c r="D152" s="186" t="s">
        <v>1031</v>
      </c>
      <c r="E152" s="188">
        <v>53300</v>
      </c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  <c r="DD152" s="186"/>
      <c r="DE152" s="186"/>
      <c r="DF152" s="186"/>
      <c r="DG152" s="186"/>
      <c r="DH152" s="186"/>
      <c r="DI152" s="186"/>
      <c r="DJ152" s="186"/>
      <c r="DK152" s="186"/>
      <c r="DL152" s="186"/>
      <c r="DM152" s="186"/>
      <c r="DN152" s="186"/>
      <c r="DO152" s="186"/>
      <c r="DP152" s="186"/>
      <c r="DQ152" s="186"/>
      <c r="DR152" s="186"/>
      <c r="DS152" s="186"/>
      <c r="DT152" s="186"/>
      <c r="DU152" s="186"/>
      <c r="DV152" s="186"/>
      <c r="DW152" s="186"/>
      <c r="DX152" s="186"/>
      <c r="DY152" s="186"/>
      <c r="DZ152" s="186"/>
      <c r="EA152" s="186"/>
      <c r="EB152" s="186"/>
      <c r="EC152" s="186"/>
      <c r="ED152" s="353">
        <v>12</v>
      </c>
      <c r="EE152" s="186"/>
      <c r="EF152" s="186"/>
      <c r="EG152" s="186"/>
      <c r="EH152" s="186"/>
      <c r="EI152" s="186"/>
      <c r="EJ152" s="186"/>
      <c r="EK152" s="186"/>
      <c r="EN152" s="186"/>
      <c r="EO152" s="186"/>
      <c r="EP152" s="186"/>
      <c r="EQ152" s="186"/>
      <c r="ER152" s="186"/>
      <c r="ES152" s="186"/>
      <c r="ET152" s="186"/>
      <c r="EU152" s="186"/>
      <c r="EV152" s="186"/>
      <c r="EW152" s="186"/>
      <c r="EX152" s="186"/>
      <c r="EY152" s="186"/>
      <c r="EZ152" s="186"/>
      <c r="FA152" s="186"/>
      <c r="FB152" s="186"/>
      <c r="FC152" s="186"/>
      <c r="FD152" s="186"/>
      <c r="FE152" s="186"/>
      <c r="FF152" s="186"/>
      <c r="FG152" s="186"/>
      <c r="FH152" s="186"/>
      <c r="FI152" s="186"/>
      <c r="FJ152" s="186"/>
      <c r="FK152" s="186"/>
      <c r="FL152" s="186"/>
      <c r="FM152" s="186"/>
      <c r="FN152" s="186"/>
      <c r="FO152" s="186"/>
      <c r="FP152" s="186"/>
      <c r="FQ152" s="186"/>
      <c r="FR152" s="186"/>
      <c r="FS152" s="186"/>
      <c r="FT152" s="186"/>
      <c r="FU152" s="186"/>
      <c r="FV152" s="186"/>
      <c r="FW152" s="186"/>
      <c r="FX152" s="186"/>
      <c r="FY152" s="186"/>
      <c r="FZ152" s="186"/>
      <c r="GA152" s="186"/>
      <c r="GB152" s="186"/>
      <c r="GC152" s="186"/>
      <c r="GD152" s="186"/>
      <c r="GE152" s="186"/>
      <c r="GF152" s="186"/>
      <c r="GG152" s="186"/>
      <c r="GH152" s="186"/>
      <c r="GI152" s="186"/>
      <c r="GJ152" s="186"/>
      <c r="GK152" s="186"/>
      <c r="GL152" s="186"/>
      <c r="GM152" s="186"/>
      <c r="GN152" s="186"/>
      <c r="GO152" s="186"/>
      <c r="GP152" s="186"/>
      <c r="GQ152" s="186"/>
      <c r="GR152" s="186"/>
      <c r="GS152" s="186"/>
      <c r="GT152" s="186"/>
      <c r="GU152" s="186"/>
      <c r="GV152" s="186"/>
      <c r="GW152" s="186"/>
      <c r="GX152" s="186"/>
      <c r="GY152" s="186"/>
      <c r="GZ152" s="186"/>
      <c r="HA152" s="186"/>
      <c r="HB152" s="186"/>
      <c r="HC152" s="186"/>
      <c r="HD152" s="186"/>
      <c r="HE152" s="186"/>
      <c r="HF152" s="186"/>
      <c r="HG152" s="186"/>
      <c r="HH152" s="186"/>
      <c r="HI152" s="186"/>
      <c r="HJ152" s="186"/>
      <c r="HK152" s="186"/>
      <c r="HL152" s="186"/>
      <c r="HM152" s="186"/>
      <c r="HN152" s="186"/>
      <c r="HO152" s="186"/>
      <c r="HP152" s="186"/>
      <c r="HQ152" s="186"/>
      <c r="HR152" s="186"/>
      <c r="HS152" s="186"/>
      <c r="HT152" s="186"/>
      <c r="HU152" s="186"/>
      <c r="HV152" s="186"/>
      <c r="HW152" s="186"/>
      <c r="HX152" s="186"/>
      <c r="HY152" s="186"/>
      <c r="HZ152" s="186"/>
      <c r="IA152" s="186"/>
      <c r="IB152" s="186"/>
      <c r="IC152" s="186"/>
      <c r="ID152" s="186"/>
      <c r="IE152" s="186"/>
      <c r="IF152" s="186"/>
      <c r="IG152" s="186"/>
      <c r="IH152" s="186"/>
      <c r="II152" s="186"/>
      <c r="IJ152" s="186"/>
      <c r="IK152" s="186"/>
      <c r="IL152" s="186"/>
      <c r="IM152" s="186"/>
      <c r="IN152" s="186"/>
      <c r="IO152" s="186"/>
      <c r="IP152" s="186"/>
      <c r="IQ152" s="186"/>
      <c r="IR152" s="186"/>
      <c r="IS152" s="186"/>
      <c r="IT152" s="186"/>
      <c r="IU152" s="186"/>
      <c r="IV152" s="186"/>
    </row>
    <row r="153" spans="1:256" ht="10.5" customHeight="1" x14ac:dyDescent="0.25">
      <c r="A153" s="262">
        <v>113</v>
      </c>
      <c r="B153" s="186" t="s">
        <v>783</v>
      </c>
      <c r="C153" s="186" t="s">
        <v>680</v>
      </c>
      <c r="D153" s="186" t="s">
        <v>1032</v>
      </c>
      <c r="E153" s="188">
        <v>331890</v>
      </c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  <c r="DD153" s="186"/>
      <c r="DE153" s="186"/>
      <c r="DF153" s="186"/>
      <c r="DG153" s="186"/>
      <c r="DH153" s="186"/>
      <c r="DI153" s="186"/>
      <c r="DJ153" s="186"/>
      <c r="DK153" s="186"/>
      <c r="DL153" s="186"/>
      <c r="DM153" s="186"/>
      <c r="DN153" s="186"/>
      <c r="DO153" s="186">
        <v>200</v>
      </c>
      <c r="DP153" s="186"/>
      <c r="DQ153" s="186"/>
      <c r="DR153" s="186"/>
      <c r="DS153" s="186"/>
      <c r="DT153" s="186"/>
      <c r="DU153" s="186"/>
      <c r="DV153" s="186"/>
      <c r="DW153" s="186"/>
      <c r="DX153" s="186"/>
      <c r="DY153" s="186"/>
      <c r="DZ153" s="186"/>
      <c r="EA153" s="186"/>
      <c r="EB153" s="186"/>
      <c r="EC153" s="186"/>
      <c r="ED153" s="186"/>
      <c r="EE153" s="186"/>
      <c r="EF153" s="186"/>
      <c r="EG153" s="186"/>
      <c r="EH153" s="186"/>
      <c r="EI153" s="186"/>
      <c r="EJ153" s="186"/>
      <c r="EK153" s="186"/>
      <c r="EN153" s="186"/>
      <c r="EO153" s="186"/>
      <c r="EP153" s="186"/>
      <c r="EQ153" s="186"/>
      <c r="ER153" s="186"/>
      <c r="ES153" s="186"/>
      <c r="ET153" s="186"/>
      <c r="EU153" s="186"/>
      <c r="EV153" s="186"/>
      <c r="EW153" s="186"/>
      <c r="EX153" s="186"/>
      <c r="EY153" s="186"/>
      <c r="EZ153" s="186"/>
      <c r="FA153" s="186"/>
      <c r="FB153" s="186"/>
      <c r="FC153" s="186"/>
      <c r="FD153" s="186"/>
      <c r="FE153" s="186"/>
      <c r="FF153" s="186"/>
      <c r="FG153" s="186"/>
      <c r="FH153" s="186"/>
      <c r="FI153" s="186"/>
      <c r="FJ153" s="186"/>
      <c r="FK153" s="186">
        <v>100</v>
      </c>
      <c r="FL153" s="186"/>
      <c r="FM153" s="186"/>
      <c r="FN153" s="186"/>
      <c r="FO153" s="186"/>
      <c r="FP153" s="186"/>
      <c r="FQ153" s="186"/>
      <c r="FR153" s="186"/>
      <c r="FS153" s="186"/>
      <c r="FT153" s="186">
        <v>198</v>
      </c>
      <c r="FU153" s="186"/>
      <c r="FV153" s="186"/>
      <c r="FW153" s="186"/>
      <c r="FX153" s="186"/>
      <c r="FY153" s="186"/>
      <c r="FZ153" s="186"/>
      <c r="GA153" s="186"/>
      <c r="GB153" s="186"/>
      <c r="GC153" s="186"/>
      <c r="GD153" s="186"/>
      <c r="GE153" s="186"/>
      <c r="GF153" s="186"/>
      <c r="GG153" s="186"/>
      <c r="GH153" s="186"/>
      <c r="GI153" s="186"/>
      <c r="GJ153" s="186"/>
      <c r="GK153" s="186"/>
      <c r="GL153" s="186"/>
      <c r="GM153" s="186"/>
      <c r="GN153" s="186"/>
      <c r="GO153" s="186"/>
      <c r="GP153" s="186"/>
      <c r="GQ153" s="186"/>
      <c r="GR153" s="186"/>
      <c r="GS153" s="186"/>
      <c r="GT153" s="186"/>
      <c r="GU153" s="186"/>
      <c r="GV153" s="186"/>
      <c r="GW153" s="186"/>
      <c r="GX153" s="186"/>
      <c r="GY153" s="186"/>
      <c r="GZ153" s="186"/>
      <c r="HA153" s="186"/>
      <c r="HB153" s="186"/>
      <c r="HC153" s="186"/>
      <c r="HD153" s="186"/>
      <c r="HE153" s="186"/>
      <c r="HF153" s="186"/>
      <c r="HG153" s="186"/>
      <c r="HH153" s="186">
        <v>50</v>
      </c>
      <c r="HI153" s="186"/>
      <c r="HJ153" s="186"/>
      <c r="HK153" s="186"/>
      <c r="HL153" s="186"/>
      <c r="HM153" s="186"/>
      <c r="HN153" s="186"/>
      <c r="HO153" s="186"/>
      <c r="HP153" s="186"/>
      <c r="HQ153" s="186"/>
      <c r="HR153" s="186"/>
      <c r="HS153" s="186"/>
      <c r="HT153" s="186"/>
      <c r="HU153" s="186"/>
      <c r="HV153" s="186"/>
      <c r="HW153" s="186"/>
      <c r="HX153" s="186"/>
      <c r="HY153" s="186"/>
      <c r="HZ153" s="186">
        <v>50</v>
      </c>
      <c r="IA153" s="186"/>
      <c r="IB153" s="186"/>
      <c r="IC153" s="186"/>
      <c r="ID153" s="186"/>
      <c r="IE153" s="186"/>
      <c r="IF153" s="186"/>
      <c r="IG153" s="186"/>
      <c r="IH153" s="186"/>
      <c r="II153" s="186"/>
      <c r="IJ153" s="186"/>
      <c r="IK153" s="186"/>
      <c r="IL153" s="186"/>
      <c r="IM153" s="186"/>
      <c r="IN153" s="186"/>
      <c r="IO153" s="186"/>
      <c r="IP153" s="186"/>
      <c r="IQ153" s="186"/>
      <c r="IR153" s="186"/>
      <c r="IS153" s="186"/>
      <c r="IT153" s="186"/>
      <c r="IU153" s="186"/>
      <c r="IV153" s="186"/>
    </row>
    <row r="154" spans="1:256" ht="10.5" customHeight="1" x14ac:dyDescent="0.25">
      <c r="A154" s="262">
        <v>114</v>
      </c>
      <c r="B154" s="186" t="s">
        <v>875</v>
      </c>
      <c r="C154" s="186" t="s">
        <v>680</v>
      </c>
      <c r="D154" s="186" t="s">
        <v>1035</v>
      </c>
      <c r="E154" s="188">
        <v>34000</v>
      </c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  <c r="DD154" s="186"/>
      <c r="DE154" s="186"/>
      <c r="DF154" s="186"/>
      <c r="DG154" s="186"/>
      <c r="DH154" s="186"/>
      <c r="DI154" s="186"/>
      <c r="DJ154" s="186"/>
      <c r="DK154" s="186"/>
      <c r="DL154" s="186"/>
      <c r="DM154" s="186"/>
      <c r="DN154" s="186"/>
      <c r="DO154" s="186"/>
      <c r="DP154" s="186"/>
      <c r="DQ154" s="186"/>
      <c r="DR154" s="186"/>
      <c r="DS154" s="186"/>
      <c r="DT154" s="186"/>
      <c r="DU154" s="186"/>
      <c r="DV154" s="186"/>
      <c r="DW154" s="186"/>
      <c r="DX154" s="186"/>
      <c r="DY154" s="186"/>
      <c r="DZ154" s="186"/>
      <c r="EA154" s="186"/>
      <c r="EB154" s="186"/>
      <c r="EC154" s="186"/>
      <c r="ED154" s="186"/>
      <c r="EE154" s="186"/>
      <c r="EF154" s="186"/>
      <c r="EG154" s="186"/>
      <c r="EH154" s="186"/>
      <c r="EI154" s="186"/>
      <c r="EJ154" s="186"/>
      <c r="EK154" s="186"/>
      <c r="EN154" s="186"/>
      <c r="EO154" s="186"/>
      <c r="EP154" s="186"/>
      <c r="EQ154" s="186"/>
      <c r="ER154" s="186"/>
      <c r="ES154" s="186"/>
      <c r="ET154" s="186"/>
      <c r="EU154" s="186"/>
      <c r="EV154" s="186"/>
      <c r="EW154" s="186"/>
      <c r="EX154" s="186"/>
      <c r="EY154" s="186"/>
      <c r="EZ154" s="186"/>
      <c r="FA154" s="186"/>
      <c r="FB154" s="186"/>
      <c r="FC154" s="186"/>
      <c r="FD154" s="186"/>
      <c r="FE154" s="186"/>
      <c r="FF154" s="186"/>
      <c r="FG154" s="186"/>
      <c r="FH154" s="186"/>
      <c r="FI154" s="186"/>
      <c r="FJ154" s="186"/>
      <c r="FK154" s="186"/>
      <c r="FL154" s="186"/>
      <c r="FM154" s="186"/>
      <c r="FN154" s="186"/>
      <c r="FO154" s="186"/>
      <c r="FP154" s="186"/>
      <c r="FQ154" s="186"/>
      <c r="FR154" s="186"/>
      <c r="FS154" s="186"/>
      <c r="FT154" s="186"/>
      <c r="FU154" s="186"/>
      <c r="FV154" s="186"/>
      <c r="FW154" s="186"/>
      <c r="FX154" s="186"/>
      <c r="FY154" s="186"/>
      <c r="FZ154" s="186"/>
      <c r="GA154" s="186"/>
      <c r="GB154" s="186"/>
      <c r="GC154" s="186"/>
      <c r="GD154" s="186"/>
      <c r="GE154" s="186"/>
      <c r="GF154" s="186"/>
      <c r="GG154" s="186"/>
      <c r="GH154" s="186"/>
      <c r="GI154" s="186"/>
      <c r="GJ154" s="186"/>
      <c r="GK154" s="186"/>
      <c r="GL154" s="186"/>
      <c r="GM154" s="186"/>
      <c r="GN154" s="186"/>
      <c r="GO154" s="186"/>
      <c r="GP154" s="186"/>
      <c r="GQ154" s="186"/>
      <c r="GR154" s="186"/>
      <c r="GS154" s="186"/>
      <c r="GT154" s="186"/>
      <c r="GU154" s="186"/>
      <c r="GV154" s="186"/>
      <c r="GW154" s="186"/>
      <c r="GX154" s="186"/>
      <c r="GY154" s="186"/>
      <c r="GZ154" s="186"/>
      <c r="HA154" s="186"/>
      <c r="HB154" s="186"/>
      <c r="HC154" s="186"/>
      <c r="HD154" s="186"/>
      <c r="HE154" s="186"/>
      <c r="HF154" s="186"/>
      <c r="HG154" s="186"/>
      <c r="HH154" s="186"/>
      <c r="HI154" s="186"/>
      <c r="HJ154" s="186"/>
      <c r="HK154" s="186"/>
      <c r="HL154" s="186"/>
      <c r="HM154" s="186"/>
      <c r="HN154" s="186"/>
      <c r="HO154" s="186"/>
      <c r="HP154" s="186"/>
      <c r="HQ154" s="186"/>
      <c r="HR154" s="186"/>
      <c r="HS154" s="186"/>
      <c r="HT154" s="186"/>
      <c r="HU154" s="186"/>
      <c r="HV154" s="186"/>
      <c r="HW154" s="186"/>
      <c r="HX154" s="186"/>
      <c r="HY154" s="186"/>
      <c r="HZ154" s="186">
        <v>80</v>
      </c>
      <c r="IA154" s="186"/>
      <c r="IB154" s="186"/>
      <c r="IC154" s="186"/>
      <c r="ID154" s="186"/>
      <c r="IE154" s="186"/>
      <c r="IF154" s="186"/>
      <c r="IG154" s="186"/>
      <c r="IH154" s="186"/>
      <c r="II154" s="186"/>
      <c r="IJ154" s="186"/>
      <c r="IK154" s="186"/>
      <c r="IL154" s="186"/>
      <c r="IM154" s="186"/>
      <c r="IN154" s="186"/>
      <c r="IO154" s="186"/>
      <c r="IP154" s="186"/>
      <c r="IQ154" s="186"/>
      <c r="IR154" s="186"/>
      <c r="IS154" s="186"/>
      <c r="IT154" s="186"/>
      <c r="IU154" s="186"/>
      <c r="IV154" s="186"/>
    </row>
    <row r="155" spans="1:256" ht="10.5" customHeight="1" x14ac:dyDescent="0.25">
      <c r="A155" s="262">
        <v>115</v>
      </c>
      <c r="B155" s="186" t="s">
        <v>110</v>
      </c>
      <c r="C155" s="186" t="s">
        <v>680</v>
      </c>
      <c r="D155" s="186" t="s">
        <v>1037</v>
      </c>
      <c r="E155" s="188">
        <v>195570</v>
      </c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  <c r="DD155" s="186"/>
      <c r="DE155" s="186"/>
      <c r="DF155" s="186"/>
      <c r="DG155" s="186"/>
      <c r="DH155" s="186"/>
      <c r="DI155" s="186"/>
      <c r="DJ155" s="186"/>
      <c r="DK155" s="186"/>
      <c r="DL155" s="186"/>
      <c r="DM155" s="186"/>
      <c r="DN155" s="186"/>
      <c r="DO155" s="186"/>
      <c r="DP155" s="186"/>
      <c r="DQ155" s="186"/>
      <c r="DR155" s="186"/>
      <c r="DS155" s="186"/>
      <c r="DT155" s="186"/>
      <c r="DU155" s="186"/>
      <c r="DV155" s="186"/>
      <c r="DW155" s="186"/>
      <c r="DX155" s="186"/>
      <c r="DY155" s="186"/>
      <c r="DZ155" s="186"/>
      <c r="EA155" s="186"/>
      <c r="EB155" s="186"/>
      <c r="EC155" s="186"/>
      <c r="ED155" s="186"/>
      <c r="EE155" s="186"/>
      <c r="EF155" s="186"/>
      <c r="EG155" s="186"/>
      <c r="EH155" s="186"/>
      <c r="EI155" s="186"/>
      <c r="EJ155" s="186"/>
      <c r="EK155" s="186"/>
      <c r="EN155" s="186"/>
      <c r="EO155" s="186"/>
      <c r="EP155" s="186"/>
      <c r="EQ155" s="186"/>
      <c r="ER155" s="186"/>
      <c r="ES155" s="186"/>
      <c r="ET155" s="186"/>
      <c r="EU155" s="186"/>
      <c r="EV155" s="186"/>
      <c r="EW155" s="186"/>
      <c r="EX155" s="186"/>
      <c r="EY155" s="186"/>
      <c r="EZ155" s="186"/>
      <c r="FA155" s="186"/>
      <c r="FB155" s="186"/>
      <c r="FC155" s="186"/>
      <c r="FD155" s="186"/>
      <c r="FE155" s="186"/>
      <c r="FF155" s="186"/>
      <c r="FG155" s="186"/>
      <c r="FH155" s="186"/>
      <c r="FI155" s="186"/>
      <c r="FJ155" s="186"/>
      <c r="FK155" s="186"/>
      <c r="FL155" s="186"/>
      <c r="FM155" s="186"/>
      <c r="FN155" s="186"/>
      <c r="FO155" s="186"/>
      <c r="FP155" s="186"/>
      <c r="FQ155" s="186">
        <v>25</v>
      </c>
      <c r="FR155" s="186"/>
      <c r="FS155" s="186"/>
      <c r="FT155" s="186"/>
      <c r="FU155" s="186"/>
      <c r="FV155" s="186"/>
      <c r="FW155" s="186">
        <v>25</v>
      </c>
      <c r="FX155" s="186"/>
      <c r="FY155" s="186"/>
      <c r="FZ155" s="186"/>
      <c r="GA155" s="186"/>
      <c r="GB155" s="186"/>
      <c r="GC155" s="186">
        <v>200</v>
      </c>
      <c r="GD155" s="186"/>
      <c r="GE155" s="186">
        <v>25</v>
      </c>
      <c r="GF155" s="186"/>
      <c r="GG155" s="186"/>
      <c r="GH155" s="186"/>
      <c r="GI155" s="186"/>
      <c r="GJ155" s="186"/>
      <c r="GK155" s="186"/>
      <c r="GL155" s="186"/>
      <c r="GM155" s="186"/>
      <c r="GN155" s="186"/>
      <c r="GO155" s="186"/>
      <c r="GP155" s="186"/>
      <c r="GQ155" s="186"/>
      <c r="GR155" s="186"/>
      <c r="GS155" s="186"/>
      <c r="GT155" s="186"/>
      <c r="GU155" s="186"/>
      <c r="GV155" s="186"/>
      <c r="GW155" s="186"/>
      <c r="GX155" s="186"/>
      <c r="GY155" s="186"/>
      <c r="GZ155" s="186"/>
      <c r="HA155" s="186"/>
      <c r="HB155" s="186">
        <v>200</v>
      </c>
      <c r="HC155" s="186"/>
      <c r="HD155" s="186"/>
      <c r="HE155" s="186"/>
      <c r="HF155" s="186"/>
      <c r="HG155" s="186"/>
      <c r="HH155" s="186"/>
      <c r="HI155" s="186"/>
      <c r="HJ155" s="186"/>
      <c r="HK155" s="186"/>
      <c r="HL155" s="186"/>
      <c r="HM155" s="186"/>
      <c r="HN155" s="186"/>
      <c r="HO155" s="186"/>
      <c r="HP155" s="186"/>
      <c r="HQ155" s="186"/>
      <c r="HR155" s="186"/>
      <c r="HS155" s="186"/>
      <c r="HT155" s="186"/>
      <c r="HU155" s="186"/>
      <c r="HV155" s="186"/>
      <c r="HW155" s="186"/>
      <c r="HX155" s="186"/>
      <c r="HY155" s="186">
        <v>210</v>
      </c>
      <c r="HZ155" s="186"/>
      <c r="IA155" s="186"/>
      <c r="IB155" s="186"/>
      <c r="IC155" s="186"/>
      <c r="ID155" s="186"/>
      <c r="IE155" s="186"/>
      <c r="IF155" s="186"/>
      <c r="IG155" s="186"/>
      <c r="IH155" s="186"/>
      <c r="II155" s="186"/>
      <c r="IJ155" s="186"/>
      <c r="IK155" s="186"/>
      <c r="IL155" s="186"/>
      <c r="IM155" s="186"/>
      <c r="IN155" s="186"/>
      <c r="IO155" s="186"/>
      <c r="IP155" s="186"/>
      <c r="IQ155" s="186"/>
      <c r="IR155" s="186"/>
      <c r="IS155" s="186"/>
      <c r="IT155" s="186"/>
      <c r="IU155" s="186"/>
      <c r="IV155" s="186"/>
    </row>
    <row r="156" spans="1:256" ht="10.5" customHeight="1" x14ac:dyDescent="0.25">
      <c r="A156" s="262">
        <v>116</v>
      </c>
      <c r="B156" s="186" t="s">
        <v>747</v>
      </c>
      <c r="C156" s="186" t="s">
        <v>680</v>
      </c>
      <c r="D156" s="186" t="s">
        <v>1042</v>
      </c>
      <c r="E156" s="188">
        <v>417532</v>
      </c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/>
      <c r="DB156" s="186"/>
      <c r="DC156" s="186"/>
      <c r="DD156" s="186"/>
      <c r="DE156" s="186"/>
      <c r="DF156" s="186"/>
      <c r="DG156" s="186"/>
      <c r="DH156" s="186"/>
      <c r="DI156" s="186"/>
      <c r="DJ156" s="186"/>
      <c r="DK156" s="186"/>
      <c r="DL156" s="186"/>
      <c r="DM156" s="186"/>
      <c r="DN156" s="186"/>
      <c r="DO156" s="186"/>
      <c r="DP156" s="186"/>
      <c r="DQ156" s="186"/>
      <c r="DR156" s="186"/>
      <c r="DS156" s="186"/>
      <c r="DT156" s="186"/>
      <c r="DU156" s="186"/>
      <c r="DV156" s="186"/>
      <c r="DW156" s="186"/>
      <c r="DX156" s="186"/>
      <c r="DY156" s="186"/>
      <c r="DZ156" s="186"/>
      <c r="EA156" s="186"/>
      <c r="EB156" s="186"/>
      <c r="EC156" s="186"/>
      <c r="ED156" s="186"/>
      <c r="EE156" s="186"/>
      <c r="EF156" s="186"/>
      <c r="EG156" s="186"/>
      <c r="EH156" s="186"/>
      <c r="EI156" s="186"/>
      <c r="EJ156" s="186"/>
      <c r="EK156" s="186"/>
      <c r="EN156" s="186"/>
      <c r="EO156" s="186"/>
      <c r="EP156" s="186"/>
      <c r="EQ156" s="186"/>
      <c r="ER156" s="186"/>
      <c r="ES156" s="186"/>
      <c r="ET156" s="186"/>
      <c r="EU156" s="186"/>
      <c r="EV156" s="186"/>
      <c r="EW156" s="186"/>
      <c r="EX156" s="186"/>
      <c r="EY156" s="186"/>
      <c r="EZ156" s="186"/>
      <c r="FA156" s="186"/>
      <c r="FB156" s="186">
        <v>50</v>
      </c>
      <c r="FC156" s="186"/>
      <c r="FD156" s="186"/>
      <c r="FE156" s="186"/>
      <c r="FF156" s="186"/>
      <c r="FG156" s="186"/>
      <c r="FH156" s="186"/>
      <c r="FI156" s="186"/>
      <c r="FJ156" s="186"/>
      <c r="FK156" s="186"/>
      <c r="FL156" s="186"/>
      <c r="FM156" s="186"/>
      <c r="FN156" s="186"/>
      <c r="FO156" s="186"/>
      <c r="FP156" s="186"/>
      <c r="FQ156" s="186"/>
      <c r="FR156" s="186"/>
      <c r="FS156" s="186"/>
      <c r="FT156" s="186">
        <v>100</v>
      </c>
      <c r="FU156" s="186"/>
      <c r="FV156" s="186"/>
      <c r="FW156" s="186"/>
      <c r="FX156" s="186"/>
      <c r="FY156" s="186"/>
      <c r="FZ156" s="186"/>
      <c r="GA156" s="186">
        <v>300</v>
      </c>
      <c r="GB156" s="186">
        <v>100</v>
      </c>
      <c r="GC156" s="186"/>
      <c r="GD156" s="186"/>
      <c r="GE156" s="186"/>
      <c r="GF156" s="186"/>
      <c r="GG156" s="186"/>
      <c r="GH156" s="186"/>
      <c r="GI156" s="186"/>
      <c r="GJ156" s="186"/>
      <c r="GK156" s="186"/>
      <c r="GL156" s="186"/>
      <c r="GM156" s="186"/>
      <c r="GN156" s="186"/>
      <c r="GO156" s="186"/>
      <c r="GP156" s="186"/>
      <c r="GQ156" s="186"/>
      <c r="GR156" s="186"/>
      <c r="GS156" s="186"/>
      <c r="GT156" s="186"/>
      <c r="GU156" s="186"/>
      <c r="GV156" s="186"/>
      <c r="GW156" s="186"/>
      <c r="GX156" s="186"/>
      <c r="GY156" s="186"/>
      <c r="GZ156" s="186"/>
      <c r="HA156" s="186"/>
      <c r="HB156" s="186"/>
      <c r="HC156" s="186"/>
      <c r="HD156" s="186"/>
      <c r="HE156" s="186"/>
      <c r="HF156" s="186"/>
      <c r="HG156" s="186"/>
      <c r="HH156" s="186"/>
      <c r="HI156" s="186"/>
      <c r="HJ156" s="186"/>
      <c r="HK156" s="186"/>
      <c r="HL156" s="186"/>
      <c r="HM156" s="186"/>
      <c r="HN156" s="186"/>
      <c r="HO156" s="186"/>
      <c r="HP156" s="186"/>
      <c r="HQ156" s="186"/>
      <c r="HR156" s="186"/>
      <c r="HS156" s="186"/>
      <c r="HT156" s="186"/>
      <c r="HU156" s="186"/>
      <c r="HV156" s="186"/>
      <c r="HW156" s="186"/>
      <c r="HX156" s="186"/>
      <c r="HY156" s="186">
        <v>200</v>
      </c>
      <c r="HZ156" s="186"/>
      <c r="IA156" s="186"/>
      <c r="IB156" s="186">
        <v>50</v>
      </c>
      <c r="IC156" s="186"/>
      <c r="ID156" s="186"/>
      <c r="IE156" s="186"/>
      <c r="IF156" s="186"/>
      <c r="IG156" s="186"/>
      <c r="IH156" s="186"/>
      <c r="II156" s="186"/>
      <c r="IJ156" s="186"/>
      <c r="IK156" s="186"/>
      <c r="IL156" s="186"/>
      <c r="IM156" s="186"/>
      <c r="IN156" s="186"/>
      <c r="IO156" s="186"/>
      <c r="IP156" s="186"/>
      <c r="IQ156" s="186"/>
      <c r="IR156" s="186"/>
      <c r="IS156" s="186"/>
      <c r="IT156" s="186"/>
      <c r="IU156" s="186"/>
      <c r="IV156" s="186"/>
    </row>
    <row r="157" spans="1:256" ht="10.5" customHeight="1" x14ac:dyDescent="0.25">
      <c r="A157" s="262">
        <v>117</v>
      </c>
      <c r="B157" s="186" t="s">
        <v>778</v>
      </c>
      <c r="C157" s="186" t="s">
        <v>680</v>
      </c>
      <c r="D157" s="186" t="s">
        <v>1045</v>
      </c>
      <c r="E157" s="188">
        <v>112970</v>
      </c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  <c r="DD157" s="186"/>
      <c r="DE157" s="186"/>
      <c r="DF157" s="186"/>
      <c r="DG157" s="186"/>
      <c r="DH157" s="186"/>
      <c r="DI157" s="186"/>
      <c r="DJ157" s="186"/>
      <c r="DK157" s="186"/>
      <c r="DL157" s="186"/>
      <c r="DM157" s="186"/>
      <c r="DN157" s="186"/>
      <c r="DO157" s="186"/>
      <c r="DP157" s="186"/>
      <c r="DQ157" s="186"/>
      <c r="DR157" s="186"/>
      <c r="DS157" s="186"/>
      <c r="DT157" s="186"/>
      <c r="DU157" s="186"/>
      <c r="DV157" s="186"/>
      <c r="DW157" s="186"/>
      <c r="DX157" s="186"/>
      <c r="DY157" s="186"/>
      <c r="DZ157" s="186"/>
      <c r="EA157" s="186"/>
      <c r="EB157" s="186"/>
      <c r="EC157" s="186"/>
      <c r="ED157" s="186"/>
      <c r="EE157" s="186"/>
      <c r="EF157" s="186"/>
      <c r="EG157" s="186"/>
      <c r="EH157" s="186"/>
      <c r="EI157" s="186"/>
      <c r="EJ157" s="186"/>
      <c r="EK157" s="186"/>
      <c r="EN157" s="186"/>
      <c r="EO157" s="186"/>
      <c r="EP157" s="186"/>
      <c r="EQ157" s="186"/>
      <c r="ER157" s="186"/>
      <c r="ES157" s="186"/>
      <c r="ET157" s="186"/>
      <c r="EU157" s="186"/>
      <c r="EV157" s="186"/>
      <c r="EW157" s="186"/>
      <c r="EX157" s="186"/>
      <c r="EY157" s="186"/>
      <c r="EZ157" s="186"/>
      <c r="FA157" s="186"/>
      <c r="FB157" s="186"/>
      <c r="FC157" s="186"/>
      <c r="FD157" s="186"/>
      <c r="FE157" s="186"/>
      <c r="FF157" s="186"/>
      <c r="FG157" s="186"/>
      <c r="FH157" s="186"/>
      <c r="FI157" s="186"/>
      <c r="FJ157" s="186"/>
      <c r="FK157" s="186"/>
      <c r="FL157" s="186"/>
      <c r="FM157" s="186">
        <v>200</v>
      </c>
      <c r="FN157" s="186"/>
      <c r="FO157" s="186">
        <v>250</v>
      </c>
      <c r="FP157" s="186"/>
      <c r="FQ157" s="186"/>
      <c r="FR157" s="186"/>
      <c r="FS157" s="186"/>
      <c r="FT157" s="186"/>
      <c r="FU157" s="186"/>
      <c r="FV157" s="186"/>
      <c r="FW157" s="186">
        <v>25</v>
      </c>
      <c r="FX157" s="186"/>
      <c r="FY157" s="186"/>
      <c r="FZ157" s="186"/>
      <c r="GA157" s="186"/>
      <c r="GB157" s="186"/>
      <c r="GC157" s="186">
        <f>288+12</f>
        <v>300</v>
      </c>
      <c r="GD157" s="186"/>
      <c r="GE157" s="186">
        <v>25</v>
      </c>
      <c r="GF157" s="186"/>
      <c r="GG157" s="186"/>
      <c r="GH157" s="186"/>
      <c r="GI157" s="186"/>
      <c r="GJ157" s="186"/>
      <c r="GK157" s="186"/>
      <c r="GL157" s="186"/>
      <c r="GM157" s="186"/>
      <c r="GN157" s="186"/>
      <c r="GO157" s="186"/>
      <c r="GP157" s="186"/>
      <c r="GQ157" s="186"/>
      <c r="GR157" s="186"/>
      <c r="GS157" s="186"/>
      <c r="GT157" s="186"/>
      <c r="GU157" s="186"/>
      <c r="GV157" s="186"/>
      <c r="GW157" s="186"/>
      <c r="GX157" s="186"/>
      <c r="GY157" s="186"/>
      <c r="GZ157" s="186"/>
      <c r="HA157" s="186"/>
      <c r="HB157" s="186"/>
      <c r="HC157" s="186"/>
      <c r="HD157" s="186"/>
      <c r="HE157" s="186"/>
      <c r="HF157" s="186"/>
      <c r="HG157" s="186"/>
      <c r="HH157" s="186">
        <v>250</v>
      </c>
      <c r="HI157" s="186"/>
      <c r="HJ157" s="186"/>
      <c r="HK157" s="186"/>
      <c r="HL157" s="186"/>
      <c r="HM157" s="186"/>
      <c r="HN157" s="186"/>
      <c r="HO157" s="186"/>
      <c r="HP157" s="186"/>
      <c r="HQ157" s="186"/>
      <c r="HR157" s="186"/>
      <c r="HS157" s="186"/>
      <c r="HT157" s="186"/>
      <c r="HU157" s="186"/>
      <c r="HV157" s="186"/>
      <c r="HW157" s="186"/>
      <c r="HX157" s="186"/>
      <c r="HY157" s="186"/>
      <c r="HZ157" s="186"/>
      <c r="IA157" s="186"/>
      <c r="IB157" s="186"/>
      <c r="IC157" s="186"/>
      <c r="ID157" s="186"/>
      <c r="IE157" s="186"/>
      <c r="IF157" s="186"/>
      <c r="IG157" s="186"/>
      <c r="IH157" s="186"/>
      <c r="II157" s="186"/>
      <c r="IJ157" s="186"/>
      <c r="IK157" s="186"/>
      <c r="IL157" s="186"/>
      <c r="IM157" s="186"/>
      <c r="IN157" s="186"/>
      <c r="IO157" s="186"/>
      <c r="IP157" s="186"/>
      <c r="IQ157" s="186"/>
      <c r="IR157" s="186"/>
      <c r="IS157" s="186"/>
      <c r="IT157" s="186"/>
      <c r="IU157" s="186"/>
      <c r="IV157" s="186"/>
    </row>
    <row r="158" spans="1:256" ht="10.5" customHeight="1" x14ac:dyDescent="0.25">
      <c r="A158" s="262">
        <v>118</v>
      </c>
      <c r="B158" s="186" t="s">
        <v>783</v>
      </c>
      <c r="C158" s="186" t="s">
        <v>1050</v>
      </c>
      <c r="D158" s="186" t="s">
        <v>1051</v>
      </c>
      <c r="E158" s="188">
        <v>402650</v>
      </c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>
        <v>24</v>
      </c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  <c r="DD158" s="186"/>
      <c r="DE158" s="186"/>
      <c r="DF158" s="186"/>
      <c r="DG158" s="186"/>
      <c r="DH158" s="186"/>
      <c r="DI158" s="186"/>
      <c r="DJ158" s="186"/>
      <c r="DK158" s="186"/>
      <c r="DL158" s="186"/>
      <c r="DM158" s="186"/>
      <c r="DN158" s="186"/>
      <c r="DO158" s="186"/>
      <c r="DP158" s="186"/>
      <c r="DQ158" s="186"/>
      <c r="DR158" s="186"/>
      <c r="DS158" s="186"/>
      <c r="DT158" s="186"/>
      <c r="DU158" s="186"/>
      <c r="DV158" s="186"/>
      <c r="DW158" s="186"/>
      <c r="DX158" s="186"/>
      <c r="DY158" s="186"/>
      <c r="DZ158" s="186"/>
      <c r="EA158" s="186"/>
      <c r="EB158" s="186"/>
      <c r="EC158" s="186"/>
      <c r="ED158" s="186"/>
      <c r="EE158" s="186"/>
      <c r="EF158" s="186"/>
      <c r="EG158" s="186"/>
      <c r="EH158" s="186"/>
      <c r="EI158" s="186"/>
      <c r="EJ158" s="186"/>
      <c r="EK158" s="186"/>
      <c r="EN158" s="186"/>
      <c r="EO158" s="186"/>
      <c r="EP158" s="186"/>
      <c r="EQ158" s="186"/>
      <c r="ER158" s="186"/>
      <c r="ES158" s="186"/>
      <c r="ET158" s="186"/>
      <c r="EU158" s="186"/>
      <c r="EV158" s="186"/>
      <c r="EW158" s="186"/>
      <c r="EX158" s="186"/>
      <c r="EY158" s="186"/>
      <c r="EZ158" s="186"/>
      <c r="FA158" s="186"/>
      <c r="FB158" s="186"/>
      <c r="FC158" s="186"/>
      <c r="FD158" s="186"/>
      <c r="FE158" s="186"/>
      <c r="FF158" s="186"/>
      <c r="FG158" s="186"/>
      <c r="FH158" s="186"/>
      <c r="FI158" s="186"/>
      <c r="FJ158" s="186"/>
      <c r="FK158" s="186"/>
      <c r="FL158" s="186"/>
      <c r="FM158" s="186"/>
      <c r="FN158" s="186"/>
      <c r="FO158" s="186"/>
      <c r="FP158" s="186"/>
      <c r="FQ158" s="186"/>
      <c r="FR158" s="186"/>
      <c r="FS158" s="186"/>
      <c r="FT158" s="186"/>
      <c r="FU158" s="186"/>
      <c r="FV158" s="186"/>
      <c r="FW158" s="186"/>
      <c r="FX158" s="186"/>
      <c r="FY158" s="186"/>
      <c r="FZ158" s="186"/>
      <c r="GA158" s="186">
        <v>100</v>
      </c>
      <c r="GB158" s="186"/>
      <c r="GC158" s="186"/>
      <c r="GD158" s="186"/>
      <c r="GE158" s="186"/>
      <c r="GF158" s="186"/>
      <c r="GG158" s="186"/>
      <c r="GH158" s="186"/>
      <c r="GI158" s="186"/>
      <c r="GJ158" s="186"/>
      <c r="GK158" s="186"/>
      <c r="GL158" s="186"/>
      <c r="GM158" s="186"/>
      <c r="GN158" s="186"/>
      <c r="GO158" s="186"/>
      <c r="GP158" s="186"/>
      <c r="GQ158" s="186"/>
      <c r="GR158" s="186"/>
      <c r="GS158" s="186"/>
      <c r="GT158" s="186"/>
      <c r="GU158" s="186"/>
      <c r="GV158" s="186"/>
      <c r="GW158" s="186"/>
      <c r="GX158" s="186"/>
      <c r="GY158" s="186"/>
      <c r="GZ158" s="186"/>
      <c r="HA158" s="186"/>
      <c r="HB158" s="186"/>
      <c r="HC158" s="186"/>
      <c r="HD158" s="186"/>
      <c r="HE158" s="186"/>
      <c r="HF158" s="186"/>
      <c r="HG158" s="186"/>
      <c r="HH158" s="186"/>
      <c r="HI158" s="186"/>
      <c r="HJ158" s="186"/>
      <c r="HK158" s="186"/>
      <c r="HL158" s="186"/>
      <c r="HM158" s="186"/>
      <c r="HN158" s="186"/>
      <c r="HO158" s="186"/>
      <c r="HP158" s="186"/>
      <c r="HQ158" s="186"/>
      <c r="HR158" s="186"/>
      <c r="HS158" s="186"/>
      <c r="HT158" s="186"/>
      <c r="HU158" s="186"/>
      <c r="HV158" s="186"/>
      <c r="HW158" s="186"/>
      <c r="HX158" s="186"/>
      <c r="HY158" s="186"/>
      <c r="HZ158" s="186"/>
      <c r="IA158" s="186"/>
      <c r="IB158" s="186"/>
      <c r="IC158" s="186"/>
      <c r="ID158" s="186"/>
      <c r="IE158" s="186"/>
      <c r="IF158" s="186"/>
      <c r="IG158" s="186"/>
      <c r="IH158" s="186"/>
      <c r="II158" s="186"/>
      <c r="IJ158" s="186"/>
      <c r="IK158" s="186"/>
      <c r="IL158" s="186"/>
      <c r="IM158" s="186"/>
      <c r="IN158" s="186"/>
      <c r="IO158" s="186"/>
      <c r="IP158" s="186"/>
      <c r="IQ158" s="186"/>
      <c r="IR158" s="186"/>
      <c r="IS158" s="186"/>
      <c r="IT158" s="186"/>
      <c r="IU158" s="186"/>
      <c r="IV158" s="186"/>
    </row>
    <row r="159" spans="1:256" ht="10.5" customHeight="1" x14ac:dyDescent="0.25">
      <c r="A159" s="262">
        <v>119</v>
      </c>
      <c r="B159" s="186" t="s">
        <v>783</v>
      </c>
      <c r="C159" s="186" t="s">
        <v>1050</v>
      </c>
      <c r="D159" s="186" t="s">
        <v>1067</v>
      </c>
      <c r="E159" s="188">
        <v>36800</v>
      </c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  <c r="DM159" s="186"/>
      <c r="DN159" s="186"/>
      <c r="DO159" s="186"/>
      <c r="DP159" s="186"/>
      <c r="DQ159" s="186"/>
      <c r="DR159" s="186"/>
      <c r="DS159" s="186"/>
      <c r="DT159" s="186"/>
      <c r="DU159" s="186"/>
      <c r="DV159" s="186"/>
      <c r="DW159" s="186"/>
      <c r="DX159" s="186"/>
      <c r="DY159" s="186"/>
      <c r="DZ159" s="186"/>
      <c r="EA159" s="186"/>
      <c r="EB159" s="186"/>
      <c r="EC159" s="186"/>
      <c r="ED159" s="186"/>
      <c r="EE159" s="186"/>
      <c r="EF159" s="186"/>
      <c r="EG159" s="186"/>
      <c r="EH159" s="186"/>
      <c r="EI159" s="186"/>
      <c r="EJ159" s="186"/>
      <c r="EK159" s="186"/>
      <c r="EN159" s="186"/>
      <c r="EO159" s="186"/>
      <c r="EP159" s="186"/>
      <c r="EQ159" s="186"/>
      <c r="ER159" s="186"/>
      <c r="ES159" s="186"/>
      <c r="ET159" s="186"/>
      <c r="EU159" s="186"/>
      <c r="EV159" s="186"/>
      <c r="EW159" s="186"/>
      <c r="EX159" s="186"/>
      <c r="EY159" s="186"/>
      <c r="EZ159" s="186"/>
      <c r="FA159" s="186"/>
      <c r="FB159" s="186"/>
      <c r="FC159" s="186"/>
      <c r="FD159" s="186"/>
      <c r="FE159" s="186"/>
      <c r="FF159" s="186"/>
      <c r="FG159" s="186"/>
      <c r="FH159" s="186"/>
      <c r="FI159" s="186"/>
      <c r="FJ159" s="186"/>
      <c r="FK159" s="186"/>
      <c r="FL159" s="186"/>
      <c r="FM159" s="186"/>
      <c r="FN159" s="186"/>
      <c r="FO159" s="186"/>
      <c r="FP159" s="186"/>
      <c r="FQ159" s="186"/>
      <c r="FR159" s="186"/>
      <c r="FS159" s="186"/>
      <c r="FT159" s="186"/>
      <c r="FU159" s="186"/>
      <c r="FV159" s="186"/>
      <c r="FW159" s="186"/>
      <c r="FX159" s="186"/>
      <c r="FY159" s="186"/>
      <c r="FZ159" s="186"/>
      <c r="GA159" s="186"/>
      <c r="GB159" s="186"/>
      <c r="GC159" s="186"/>
      <c r="GD159" s="186"/>
      <c r="GE159" s="186"/>
      <c r="GF159" s="186"/>
      <c r="GG159" s="186"/>
      <c r="GH159" s="186"/>
      <c r="GI159" s="186"/>
      <c r="GJ159" s="186"/>
      <c r="GK159" s="186"/>
      <c r="GL159" s="186"/>
      <c r="GM159" s="186"/>
      <c r="GN159" s="186"/>
      <c r="GO159" s="186"/>
      <c r="GP159" s="186"/>
      <c r="GQ159" s="186"/>
      <c r="GR159" s="186"/>
      <c r="GS159" s="186"/>
      <c r="GT159" s="186"/>
      <c r="GU159" s="186"/>
      <c r="GV159" s="186"/>
      <c r="GW159" s="186"/>
      <c r="GX159" s="186"/>
      <c r="GY159" s="186"/>
      <c r="GZ159" s="186"/>
      <c r="HA159" s="186"/>
      <c r="HB159" s="186"/>
      <c r="HC159" s="186"/>
      <c r="HD159" s="186"/>
      <c r="HE159" s="186"/>
      <c r="HF159" s="186"/>
      <c r="HG159" s="186"/>
      <c r="HH159" s="186"/>
      <c r="HI159" s="186"/>
      <c r="HJ159" s="186"/>
      <c r="HK159" s="186"/>
      <c r="HL159" s="186"/>
      <c r="HM159" s="186"/>
      <c r="HN159" s="186"/>
      <c r="HO159" s="186"/>
      <c r="HP159" s="186"/>
      <c r="HQ159" s="186"/>
      <c r="HR159" s="186"/>
      <c r="HS159" s="186"/>
      <c r="HT159" s="186"/>
      <c r="HU159" s="186"/>
      <c r="HV159" s="186"/>
      <c r="HW159" s="186"/>
      <c r="HX159" s="186"/>
      <c r="HY159" s="186"/>
      <c r="HZ159" s="186"/>
      <c r="IA159" s="186"/>
      <c r="IB159" s="186"/>
      <c r="IC159" s="186"/>
      <c r="ID159" s="186"/>
      <c r="IE159" s="186"/>
      <c r="IF159" s="186"/>
      <c r="IG159" s="186"/>
      <c r="IH159" s="186"/>
      <c r="II159" s="186"/>
      <c r="IJ159" s="186"/>
      <c r="IK159" s="186"/>
      <c r="IL159" s="186"/>
      <c r="IM159" s="186"/>
      <c r="IN159" s="186"/>
      <c r="IO159" s="186"/>
      <c r="IP159" s="186"/>
      <c r="IQ159" s="186"/>
      <c r="IR159" s="186"/>
      <c r="IS159" s="186"/>
      <c r="IT159" s="186"/>
      <c r="IU159" s="186"/>
      <c r="IV159" s="186"/>
    </row>
    <row r="160" spans="1:256" ht="10.5" customHeight="1" x14ac:dyDescent="0.25">
      <c r="A160" s="262">
        <v>120</v>
      </c>
      <c r="B160" s="186" t="s">
        <v>813</v>
      </c>
      <c r="C160" s="186" t="s">
        <v>1050</v>
      </c>
      <c r="D160" s="186" t="s">
        <v>1078</v>
      </c>
      <c r="E160" s="188">
        <v>55200</v>
      </c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86"/>
      <c r="BZ160" s="18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86"/>
      <c r="DA160" s="186"/>
      <c r="DB160" s="186"/>
      <c r="DC160" s="186"/>
      <c r="DD160" s="186"/>
      <c r="DE160" s="186"/>
      <c r="DF160" s="186"/>
      <c r="DG160" s="186"/>
      <c r="DH160" s="186"/>
      <c r="DI160" s="186"/>
      <c r="DJ160" s="186"/>
      <c r="DK160" s="186"/>
      <c r="DL160" s="186"/>
      <c r="DM160" s="186">
        <v>24</v>
      </c>
      <c r="DN160" s="186"/>
      <c r="DO160" s="186"/>
      <c r="DP160" s="186"/>
      <c r="DQ160" s="186"/>
      <c r="DR160" s="186"/>
      <c r="DS160" s="186"/>
      <c r="DT160" s="186"/>
      <c r="DU160" s="186"/>
      <c r="DV160" s="186"/>
      <c r="DW160" s="186"/>
      <c r="DX160" s="186"/>
      <c r="DY160" s="186"/>
      <c r="DZ160" s="186"/>
      <c r="EA160" s="186"/>
      <c r="EB160" s="186"/>
      <c r="EC160" s="186"/>
      <c r="ED160" s="186"/>
      <c r="EE160" s="186"/>
      <c r="EF160" s="186"/>
      <c r="EG160" s="186">
        <v>6</v>
      </c>
      <c r="EH160" s="186"/>
      <c r="EI160" s="186"/>
      <c r="EJ160" s="186"/>
      <c r="EK160" s="186"/>
      <c r="EN160" s="186"/>
      <c r="EO160" s="186">
        <v>6</v>
      </c>
      <c r="EP160" s="186"/>
      <c r="EQ160" s="186"/>
      <c r="ER160" s="186"/>
      <c r="ES160" s="186"/>
      <c r="ET160" s="186"/>
      <c r="EU160" s="186"/>
      <c r="EV160" s="186"/>
      <c r="EW160" s="186"/>
      <c r="EX160" s="186"/>
      <c r="EY160" s="186"/>
      <c r="EZ160" s="186"/>
      <c r="FA160" s="186"/>
      <c r="FB160" s="186"/>
      <c r="FC160" s="186"/>
      <c r="FD160" s="186"/>
      <c r="FE160" s="186"/>
      <c r="FF160" s="186"/>
      <c r="FG160" s="186"/>
      <c r="FH160" s="186"/>
      <c r="FI160" s="186"/>
      <c r="FJ160" s="186"/>
      <c r="FK160" s="186"/>
      <c r="FL160" s="186"/>
      <c r="FM160" s="186"/>
      <c r="FN160" s="186"/>
      <c r="FO160" s="186"/>
      <c r="FP160" s="186"/>
      <c r="FQ160" s="186"/>
      <c r="FR160" s="186"/>
      <c r="FS160" s="186"/>
      <c r="FT160" s="186"/>
      <c r="FU160" s="186"/>
      <c r="FV160" s="186"/>
      <c r="FW160" s="186"/>
      <c r="FX160" s="186"/>
      <c r="FY160" s="186"/>
      <c r="FZ160" s="186"/>
      <c r="GA160" s="186"/>
      <c r="GB160" s="186"/>
      <c r="GC160" s="186"/>
      <c r="GD160" s="186"/>
      <c r="GE160" s="186"/>
      <c r="GF160" s="186"/>
      <c r="GG160" s="186"/>
      <c r="GH160" s="186"/>
      <c r="GI160" s="186"/>
      <c r="GJ160" s="186"/>
      <c r="GK160" s="186"/>
      <c r="GL160" s="186"/>
      <c r="GM160" s="186"/>
      <c r="GN160" s="186"/>
      <c r="GO160" s="186"/>
      <c r="GP160" s="186"/>
      <c r="GQ160" s="186"/>
      <c r="GR160" s="186"/>
      <c r="GS160" s="186"/>
      <c r="GT160" s="186"/>
      <c r="GU160" s="186"/>
      <c r="GV160" s="186"/>
      <c r="GW160" s="186"/>
      <c r="GX160" s="186"/>
      <c r="GY160" s="186"/>
      <c r="GZ160" s="186"/>
      <c r="HA160" s="186"/>
      <c r="HB160" s="186"/>
      <c r="HC160" s="186"/>
      <c r="HD160" s="186"/>
      <c r="HE160" s="186"/>
      <c r="HF160" s="186"/>
      <c r="HG160" s="186"/>
      <c r="HH160" s="186"/>
      <c r="HI160" s="186"/>
      <c r="HJ160" s="186"/>
      <c r="HK160" s="186"/>
      <c r="HL160" s="186"/>
      <c r="HM160" s="186"/>
      <c r="HN160" s="186"/>
      <c r="HO160" s="186"/>
      <c r="HP160" s="186"/>
      <c r="HQ160" s="186"/>
      <c r="HR160" s="186"/>
      <c r="HS160" s="186"/>
      <c r="HT160" s="186"/>
      <c r="HU160" s="186"/>
      <c r="HV160" s="186"/>
      <c r="HW160" s="186"/>
      <c r="HX160" s="186"/>
      <c r="HY160" s="186"/>
      <c r="HZ160" s="186"/>
      <c r="IA160" s="186"/>
      <c r="IB160" s="186"/>
      <c r="IC160" s="186"/>
      <c r="ID160" s="186"/>
      <c r="IE160" s="186"/>
      <c r="IF160" s="186"/>
      <c r="IG160" s="186"/>
      <c r="IH160" s="186"/>
      <c r="II160" s="186"/>
      <c r="IJ160" s="186"/>
      <c r="IK160" s="186"/>
      <c r="IL160" s="186"/>
      <c r="IM160" s="186"/>
      <c r="IN160" s="186"/>
      <c r="IO160" s="186"/>
      <c r="IP160" s="186"/>
      <c r="IQ160" s="186"/>
      <c r="IR160" s="186"/>
      <c r="IS160" s="186"/>
      <c r="IT160" s="186"/>
      <c r="IU160" s="186"/>
      <c r="IV160" s="186"/>
    </row>
    <row r="161" spans="1:256" ht="10.5" customHeight="1" x14ac:dyDescent="0.25">
      <c r="A161" s="262">
        <v>121</v>
      </c>
      <c r="B161" s="186" t="s">
        <v>778</v>
      </c>
      <c r="C161" s="186" t="s">
        <v>1081</v>
      </c>
      <c r="D161" s="186" t="s">
        <v>1082</v>
      </c>
      <c r="E161" s="188">
        <v>225250</v>
      </c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86"/>
      <c r="BZ161" s="18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86"/>
      <c r="DA161" s="186"/>
      <c r="DB161" s="186"/>
      <c r="DC161" s="186"/>
      <c r="DD161" s="186"/>
      <c r="DE161" s="186"/>
      <c r="DF161" s="186"/>
      <c r="DG161" s="186"/>
      <c r="DH161" s="186"/>
      <c r="DI161" s="186"/>
      <c r="DJ161" s="186"/>
      <c r="DK161" s="186"/>
      <c r="DL161" s="186"/>
      <c r="DM161" s="186"/>
      <c r="DN161" s="186"/>
      <c r="DO161" s="186"/>
      <c r="DP161" s="186"/>
      <c r="DQ161" s="186"/>
      <c r="DR161" s="186"/>
      <c r="DS161" s="186"/>
      <c r="DT161" s="186"/>
      <c r="DU161" s="186"/>
      <c r="DV161" s="186"/>
      <c r="DW161" s="186"/>
      <c r="DX161" s="186"/>
      <c r="DY161" s="186"/>
      <c r="DZ161" s="186"/>
      <c r="EA161" s="186"/>
      <c r="EB161" s="186"/>
      <c r="EC161" s="186"/>
      <c r="ED161" s="186"/>
      <c r="EE161" s="186"/>
      <c r="EF161" s="186"/>
      <c r="EG161" s="186">
        <v>12</v>
      </c>
      <c r="EH161" s="186"/>
      <c r="EI161" s="186"/>
      <c r="EJ161" s="186"/>
      <c r="EK161" s="186"/>
      <c r="EN161" s="186"/>
      <c r="EO161" s="186"/>
      <c r="EP161" s="186"/>
      <c r="EQ161" s="186"/>
      <c r="ER161" s="186"/>
      <c r="ES161" s="186"/>
      <c r="ET161" s="186"/>
      <c r="EU161" s="186"/>
      <c r="EV161" s="186"/>
      <c r="EW161" s="186"/>
      <c r="EX161" s="186"/>
      <c r="EY161" s="186"/>
      <c r="EZ161" s="186"/>
      <c r="FA161" s="186"/>
      <c r="FB161" s="186"/>
      <c r="FC161" s="186"/>
      <c r="FD161" s="186"/>
      <c r="FE161" s="186"/>
      <c r="FF161" s="186"/>
      <c r="FG161" s="186"/>
      <c r="FH161" s="186"/>
      <c r="FI161" s="186"/>
      <c r="FJ161" s="186"/>
      <c r="FK161" s="186"/>
      <c r="FL161" s="186"/>
      <c r="FM161" s="186"/>
      <c r="FN161" s="186"/>
      <c r="FO161" s="186"/>
      <c r="FP161" s="186"/>
      <c r="FQ161" s="186"/>
      <c r="FR161" s="186"/>
      <c r="FS161" s="186"/>
      <c r="FT161" s="186">
        <v>200</v>
      </c>
      <c r="FU161" s="186"/>
      <c r="FV161" s="186"/>
      <c r="FW161" s="186"/>
      <c r="FX161" s="186"/>
      <c r="FY161" s="186"/>
      <c r="FZ161" s="186"/>
      <c r="GA161" s="186"/>
      <c r="GB161" s="186"/>
      <c r="GC161" s="186"/>
      <c r="GD161" s="186"/>
      <c r="GE161" s="186"/>
      <c r="GF161" s="186"/>
      <c r="GG161" s="186"/>
      <c r="GH161" s="186"/>
      <c r="GI161" s="186">
        <v>300</v>
      </c>
      <c r="GJ161" s="186"/>
      <c r="GK161" s="186"/>
      <c r="GL161" s="186"/>
      <c r="GM161" s="186"/>
      <c r="GN161" s="186"/>
      <c r="GO161" s="186"/>
      <c r="GP161" s="186">
        <v>50</v>
      </c>
      <c r="GQ161" s="186"/>
      <c r="GR161" s="186"/>
      <c r="GS161" s="186"/>
      <c r="GT161" s="186"/>
      <c r="GU161" s="186"/>
      <c r="GV161" s="186"/>
      <c r="GW161" s="186"/>
      <c r="GX161" s="186"/>
      <c r="GY161" s="186"/>
      <c r="GZ161" s="186"/>
      <c r="HA161" s="186"/>
      <c r="HB161" s="186"/>
      <c r="HC161" s="186"/>
      <c r="HD161" s="186"/>
      <c r="HE161" s="186"/>
      <c r="HF161" s="186"/>
      <c r="HG161" s="186"/>
      <c r="HH161" s="186"/>
      <c r="HI161" s="186"/>
      <c r="HJ161" s="186"/>
      <c r="HK161" s="186"/>
      <c r="HL161" s="186"/>
      <c r="HM161" s="186"/>
      <c r="HN161" s="186"/>
      <c r="HO161" s="186"/>
      <c r="HP161" s="186"/>
      <c r="HQ161" s="186"/>
      <c r="HR161" s="186"/>
      <c r="HS161" s="186"/>
      <c r="HT161" s="186"/>
      <c r="HU161" s="186"/>
      <c r="HV161" s="186"/>
      <c r="HW161" s="186"/>
      <c r="HX161" s="186"/>
      <c r="HY161" s="186"/>
      <c r="HZ161" s="186"/>
      <c r="IA161" s="186"/>
      <c r="IB161" s="186"/>
      <c r="IC161" s="186"/>
      <c r="ID161" s="186"/>
      <c r="IE161" s="186"/>
      <c r="IF161" s="186"/>
      <c r="IG161" s="186"/>
      <c r="IH161" s="186"/>
      <c r="II161" s="186"/>
      <c r="IJ161" s="186"/>
      <c r="IK161" s="186"/>
      <c r="IL161" s="186"/>
      <c r="IM161" s="186"/>
      <c r="IN161" s="186"/>
      <c r="IO161" s="186"/>
      <c r="IP161" s="186"/>
      <c r="IQ161" s="186"/>
      <c r="IR161" s="186"/>
      <c r="IS161" s="186"/>
      <c r="IT161" s="186"/>
      <c r="IU161" s="186"/>
      <c r="IV161" s="186"/>
    </row>
    <row r="162" spans="1:256" ht="10.5" customHeight="1" x14ac:dyDescent="0.25">
      <c r="A162" s="262">
        <v>122</v>
      </c>
      <c r="B162" s="186" t="s">
        <v>778</v>
      </c>
      <c r="C162" s="186" t="s">
        <v>1081</v>
      </c>
      <c r="D162" s="186" t="s">
        <v>1084</v>
      </c>
      <c r="E162" s="188">
        <v>16645</v>
      </c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  <c r="BW162" s="186"/>
      <c r="BX162" s="186"/>
      <c r="BY162" s="186"/>
      <c r="BZ162" s="18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  <c r="DM162" s="186"/>
      <c r="DN162" s="186"/>
      <c r="DO162" s="186"/>
      <c r="DP162" s="186"/>
      <c r="DQ162" s="186"/>
      <c r="DR162" s="186"/>
      <c r="DS162" s="186"/>
      <c r="DT162" s="186"/>
      <c r="DU162" s="186"/>
      <c r="DV162" s="186"/>
      <c r="DW162" s="186"/>
      <c r="DX162" s="186"/>
      <c r="DY162" s="186"/>
      <c r="DZ162" s="186"/>
      <c r="EA162" s="186"/>
      <c r="EB162" s="186"/>
      <c r="EC162" s="186"/>
      <c r="ED162" s="186"/>
      <c r="EE162" s="186"/>
      <c r="EF162" s="186"/>
      <c r="EG162" s="186"/>
      <c r="EH162" s="186"/>
      <c r="EI162" s="186"/>
      <c r="EJ162" s="186"/>
      <c r="EK162" s="186"/>
      <c r="EN162" s="186"/>
      <c r="EO162" s="186"/>
      <c r="EP162" s="186"/>
      <c r="EQ162" s="186"/>
      <c r="ER162" s="186"/>
      <c r="ES162" s="186"/>
      <c r="ET162" s="186"/>
      <c r="EU162" s="186"/>
      <c r="EV162" s="186"/>
      <c r="EW162" s="186"/>
      <c r="EX162" s="186"/>
      <c r="EY162" s="186"/>
      <c r="EZ162" s="186"/>
      <c r="FA162" s="186"/>
      <c r="FB162" s="186"/>
      <c r="FC162" s="186"/>
      <c r="FD162" s="186"/>
      <c r="FE162" s="186"/>
      <c r="FF162" s="186"/>
      <c r="FG162" s="186"/>
      <c r="FH162" s="186"/>
      <c r="FI162" s="186"/>
      <c r="FJ162" s="186"/>
      <c r="FK162" s="186"/>
      <c r="FL162" s="186"/>
      <c r="FM162" s="186"/>
      <c r="FN162" s="186"/>
      <c r="FO162" s="186"/>
      <c r="FP162" s="186"/>
      <c r="FQ162" s="186"/>
      <c r="FR162" s="186"/>
      <c r="FS162" s="186"/>
      <c r="FT162" s="186"/>
      <c r="FU162" s="186"/>
      <c r="FV162" s="186"/>
      <c r="FW162" s="186"/>
      <c r="FX162" s="186"/>
      <c r="FY162" s="186"/>
      <c r="FZ162" s="186"/>
      <c r="GA162" s="186"/>
      <c r="GB162" s="186"/>
      <c r="GC162" s="186"/>
      <c r="GD162" s="186"/>
      <c r="GE162" s="186"/>
      <c r="GF162" s="186"/>
      <c r="GG162" s="186"/>
      <c r="GH162" s="186"/>
      <c r="GI162" s="186"/>
      <c r="GJ162" s="186"/>
      <c r="GK162" s="186"/>
      <c r="GL162" s="186"/>
      <c r="GM162" s="186"/>
      <c r="GN162" s="186"/>
      <c r="GO162" s="186"/>
      <c r="GP162" s="186"/>
      <c r="GQ162" s="186"/>
      <c r="GR162" s="186"/>
      <c r="GS162" s="186"/>
      <c r="GT162" s="186"/>
      <c r="GU162" s="186"/>
      <c r="GV162" s="186"/>
      <c r="GW162" s="186"/>
      <c r="GX162" s="186"/>
      <c r="GY162" s="186"/>
      <c r="GZ162" s="186"/>
      <c r="HA162" s="186"/>
      <c r="HB162" s="186"/>
      <c r="HC162" s="186"/>
      <c r="HD162" s="186"/>
      <c r="HE162" s="186"/>
      <c r="HF162" s="186"/>
      <c r="HG162" s="186"/>
      <c r="HH162" s="186"/>
      <c r="HI162" s="186"/>
      <c r="HJ162" s="186"/>
      <c r="HK162" s="186"/>
      <c r="HL162" s="186"/>
      <c r="HM162" s="186"/>
      <c r="HN162" s="186"/>
      <c r="HO162" s="186"/>
      <c r="HP162" s="186"/>
      <c r="HQ162" s="186"/>
      <c r="HR162" s="186"/>
      <c r="HS162" s="186"/>
      <c r="HT162" s="186"/>
      <c r="HU162" s="186"/>
      <c r="HV162" s="186"/>
      <c r="HW162" s="186"/>
      <c r="HX162" s="186"/>
      <c r="HY162" s="186"/>
      <c r="HZ162" s="186"/>
      <c r="IA162" s="186"/>
      <c r="IB162" s="186"/>
      <c r="IC162" s="186"/>
      <c r="ID162" s="186"/>
      <c r="IE162" s="186"/>
      <c r="IF162" s="186"/>
      <c r="IG162" s="186"/>
      <c r="IH162" s="186"/>
      <c r="II162" s="186"/>
      <c r="IJ162" s="186"/>
      <c r="IK162" s="186"/>
      <c r="IL162" s="186"/>
      <c r="IM162" s="186"/>
      <c r="IN162" s="186"/>
      <c r="IO162" s="186"/>
      <c r="IP162" s="186"/>
      <c r="IQ162" s="186"/>
      <c r="IR162" s="186"/>
      <c r="IS162" s="186"/>
      <c r="IT162" s="186"/>
      <c r="IU162" s="186"/>
      <c r="IV162" s="186"/>
    </row>
    <row r="163" spans="1:256" ht="10.5" customHeight="1" x14ac:dyDescent="0.25">
      <c r="A163" s="262">
        <v>123</v>
      </c>
      <c r="B163" s="186" t="s">
        <v>778</v>
      </c>
      <c r="C163" s="186" t="s">
        <v>1086</v>
      </c>
      <c r="D163" s="186" t="s">
        <v>1087</v>
      </c>
      <c r="E163" s="188">
        <v>72000</v>
      </c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  <c r="BW163" s="186"/>
      <c r="BX163" s="186"/>
      <c r="BY163" s="186"/>
      <c r="BZ163" s="18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86"/>
      <c r="DA163" s="186"/>
      <c r="DB163" s="186"/>
      <c r="DC163" s="186"/>
      <c r="DD163" s="186"/>
      <c r="DE163" s="186"/>
      <c r="DF163" s="186"/>
      <c r="DG163" s="186"/>
      <c r="DH163" s="186"/>
      <c r="DI163" s="186"/>
      <c r="DJ163" s="186"/>
      <c r="DK163" s="186"/>
      <c r="DL163" s="186"/>
      <c r="DM163" s="186"/>
      <c r="DN163" s="186"/>
      <c r="DO163" s="186"/>
      <c r="DP163" s="186"/>
      <c r="DQ163" s="186"/>
      <c r="DR163" s="186"/>
      <c r="DS163" s="186"/>
      <c r="DT163" s="186"/>
      <c r="DU163" s="186"/>
      <c r="DV163" s="186"/>
      <c r="DW163" s="186"/>
      <c r="DX163" s="186"/>
      <c r="DY163" s="186"/>
      <c r="DZ163" s="186"/>
      <c r="EA163" s="186"/>
      <c r="EB163" s="186"/>
      <c r="EC163" s="186"/>
      <c r="ED163" s="186"/>
      <c r="EE163" s="186"/>
      <c r="EF163" s="186"/>
      <c r="EG163" s="186"/>
      <c r="EH163" s="186"/>
      <c r="EI163" s="186"/>
      <c r="EJ163" s="186"/>
      <c r="EK163" s="186"/>
      <c r="EN163" s="186"/>
      <c r="EO163" s="186"/>
      <c r="EP163" s="186"/>
      <c r="EQ163" s="186"/>
      <c r="ER163" s="186"/>
      <c r="ES163" s="186"/>
      <c r="ET163" s="186"/>
      <c r="EU163" s="186"/>
      <c r="EV163" s="186"/>
      <c r="EW163" s="186"/>
      <c r="EX163" s="186"/>
      <c r="EY163" s="186"/>
      <c r="EZ163" s="186"/>
      <c r="FA163" s="186"/>
      <c r="FB163" s="186"/>
      <c r="FC163" s="186"/>
      <c r="FD163" s="186"/>
      <c r="FE163" s="186"/>
      <c r="FF163" s="186"/>
      <c r="FG163" s="186"/>
      <c r="FH163" s="186"/>
      <c r="FI163" s="186"/>
      <c r="FJ163" s="186"/>
      <c r="FK163" s="186"/>
      <c r="FL163" s="186"/>
      <c r="FM163" s="186"/>
      <c r="FN163" s="186"/>
      <c r="FO163" s="186"/>
      <c r="FP163" s="186"/>
      <c r="FQ163" s="186"/>
      <c r="FR163" s="186"/>
      <c r="FS163" s="186"/>
      <c r="FT163" s="186"/>
      <c r="FU163" s="186"/>
      <c r="FV163" s="186"/>
      <c r="FW163" s="186"/>
      <c r="FX163" s="186"/>
      <c r="FY163" s="186"/>
      <c r="FZ163" s="186"/>
      <c r="GA163" s="186"/>
      <c r="GB163" s="186"/>
      <c r="GC163" s="186"/>
      <c r="GD163" s="186"/>
      <c r="GE163" s="186"/>
      <c r="GF163" s="186"/>
      <c r="GG163" s="186"/>
      <c r="GH163" s="186"/>
      <c r="GI163" s="186"/>
      <c r="GJ163" s="186"/>
      <c r="GK163" s="186"/>
      <c r="GL163" s="186"/>
      <c r="GM163" s="186"/>
      <c r="GN163" s="186"/>
      <c r="GO163" s="186"/>
      <c r="GP163" s="186"/>
      <c r="GQ163" s="186"/>
      <c r="GR163" s="186"/>
      <c r="GS163" s="186"/>
      <c r="GT163" s="186"/>
      <c r="GU163" s="186"/>
      <c r="GV163" s="186"/>
      <c r="GW163" s="186"/>
      <c r="GX163" s="186"/>
      <c r="GY163" s="186"/>
      <c r="GZ163" s="186"/>
      <c r="HA163" s="186"/>
      <c r="HB163" s="186"/>
      <c r="HC163" s="186"/>
      <c r="HD163" s="186"/>
      <c r="HE163" s="186"/>
      <c r="HF163" s="186"/>
      <c r="HG163" s="186"/>
      <c r="HH163" s="186"/>
      <c r="HI163" s="186"/>
      <c r="HJ163" s="186"/>
      <c r="HK163" s="186"/>
      <c r="HL163" s="186"/>
      <c r="HM163" s="186"/>
      <c r="HN163" s="186"/>
      <c r="HO163" s="186"/>
      <c r="HP163" s="186"/>
      <c r="HQ163" s="186"/>
      <c r="HR163" s="186"/>
      <c r="HS163" s="186"/>
      <c r="HT163" s="186"/>
      <c r="HU163" s="186"/>
      <c r="HV163" s="186"/>
      <c r="HW163" s="186"/>
      <c r="HX163" s="186"/>
      <c r="HY163" s="186"/>
      <c r="HZ163" s="186"/>
      <c r="IA163" s="186"/>
      <c r="IB163" s="186"/>
      <c r="IC163" s="186"/>
      <c r="ID163" s="186"/>
      <c r="IE163" s="186"/>
      <c r="IF163" s="186"/>
      <c r="IG163" s="186"/>
      <c r="IH163" s="186"/>
      <c r="II163" s="186"/>
      <c r="IJ163" s="186"/>
      <c r="IK163" s="186"/>
      <c r="IL163" s="186"/>
      <c r="IM163" s="186"/>
      <c r="IN163" s="186"/>
      <c r="IO163" s="186"/>
      <c r="IP163" s="186"/>
      <c r="IQ163" s="186"/>
      <c r="IR163" s="186"/>
      <c r="IS163" s="186"/>
      <c r="IT163" s="186"/>
      <c r="IU163" s="186"/>
      <c r="IV163" s="186"/>
    </row>
    <row r="164" spans="1:256" ht="10.5" customHeight="1" x14ac:dyDescent="0.25">
      <c r="A164" s="262">
        <v>124</v>
      </c>
      <c r="B164" s="186" t="s">
        <v>778</v>
      </c>
      <c r="C164" s="186" t="s">
        <v>1088</v>
      </c>
      <c r="D164" s="186" t="s">
        <v>1089</v>
      </c>
      <c r="E164" s="188">
        <v>524805</v>
      </c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86"/>
      <c r="BZ164" s="18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86"/>
      <c r="DA164" s="186"/>
      <c r="DB164" s="186"/>
      <c r="DC164" s="186"/>
      <c r="DD164" s="186"/>
      <c r="DE164" s="186"/>
      <c r="DF164" s="186"/>
      <c r="DG164" s="186"/>
      <c r="DH164" s="186"/>
      <c r="DI164" s="186"/>
      <c r="DJ164" s="186"/>
      <c r="DK164" s="186"/>
      <c r="DL164" s="186"/>
      <c r="DM164" s="186"/>
      <c r="DN164" s="186"/>
      <c r="DO164" s="186"/>
      <c r="DP164" s="186"/>
      <c r="DQ164" s="186"/>
      <c r="DR164" s="186"/>
      <c r="DS164" s="186"/>
      <c r="DT164" s="186"/>
      <c r="DU164" s="186"/>
      <c r="DV164" s="186"/>
      <c r="DW164" s="186"/>
      <c r="DX164" s="186"/>
      <c r="DY164" s="186"/>
      <c r="DZ164" s="186"/>
      <c r="EA164" s="186"/>
      <c r="EB164" s="186"/>
      <c r="EC164" s="186"/>
      <c r="ED164" s="186"/>
      <c r="EE164" s="186"/>
      <c r="EF164" s="186"/>
      <c r="EG164" s="186"/>
      <c r="EH164" s="186"/>
      <c r="EI164" s="186"/>
      <c r="EJ164" s="186"/>
      <c r="EK164" s="186"/>
      <c r="EN164" s="186"/>
      <c r="EO164" s="186"/>
      <c r="EP164" s="186"/>
      <c r="EQ164" s="186"/>
      <c r="ER164" s="186"/>
      <c r="ES164" s="186"/>
      <c r="ET164" s="186"/>
      <c r="EU164" s="186"/>
      <c r="EV164" s="186"/>
      <c r="EW164" s="186"/>
      <c r="EX164" s="186"/>
      <c r="EY164" s="186"/>
      <c r="EZ164" s="186"/>
      <c r="FA164" s="186"/>
      <c r="FB164" s="186"/>
      <c r="FC164" s="186"/>
      <c r="FD164" s="186"/>
      <c r="FE164" s="186"/>
      <c r="FF164" s="186"/>
      <c r="FG164" s="186"/>
      <c r="FH164" s="186"/>
      <c r="FI164" s="186"/>
      <c r="FJ164" s="186"/>
      <c r="FK164" s="186"/>
      <c r="FL164" s="186"/>
      <c r="FM164" s="186"/>
      <c r="FN164" s="186"/>
      <c r="FO164" s="186"/>
      <c r="FP164" s="186"/>
      <c r="FQ164" s="186"/>
      <c r="FR164" s="186"/>
      <c r="FS164" s="186"/>
      <c r="FT164" s="186"/>
      <c r="FU164" s="186"/>
      <c r="FV164" s="186"/>
      <c r="FW164" s="186"/>
      <c r="FX164" s="186"/>
      <c r="FY164" s="186"/>
      <c r="FZ164" s="186"/>
      <c r="GA164" s="186"/>
      <c r="GB164" s="186"/>
      <c r="GC164" s="186"/>
      <c r="GD164" s="186"/>
      <c r="GE164" s="186"/>
      <c r="GF164" s="186"/>
      <c r="GG164" s="186"/>
      <c r="GH164" s="186"/>
      <c r="GI164" s="186"/>
      <c r="GJ164" s="186"/>
      <c r="GK164" s="186"/>
      <c r="GL164" s="186"/>
      <c r="GM164" s="186"/>
      <c r="GN164" s="186"/>
      <c r="GO164" s="186"/>
      <c r="GP164" s="186"/>
      <c r="GQ164" s="186"/>
      <c r="GR164" s="186"/>
      <c r="GS164" s="186"/>
      <c r="GT164" s="186"/>
      <c r="GU164" s="186"/>
      <c r="GV164" s="186"/>
      <c r="GW164" s="186"/>
      <c r="GX164" s="186"/>
      <c r="GY164" s="186"/>
      <c r="GZ164" s="186"/>
      <c r="HA164" s="186"/>
      <c r="HB164" s="186"/>
      <c r="HC164" s="186"/>
      <c r="HD164" s="186"/>
      <c r="HE164" s="186"/>
      <c r="HF164" s="186"/>
      <c r="HG164" s="186"/>
      <c r="HH164" s="186"/>
      <c r="HI164" s="186"/>
      <c r="HJ164" s="186"/>
      <c r="HK164" s="186"/>
      <c r="HL164" s="186"/>
      <c r="HM164" s="186"/>
      <c r="HN164" s="186"/>
      <c r="HO164" s="186"/>
      <c r="HP164" s="186"/>
      <c r="HQ164" s="186"/>
      <c r="HR164" s="186"/>
      <c r="HS164" s="186"/>
      <c r="HT164" s="186"/>
      <c r="HU164" s="186"/>
      <c r="HV164" s="186"/>
      <c r="HW164" s="186"/>
      <c r="HX164" s="186"/>
      <c r="HY164" s="186"/>
      <c r="HZ164" s="186"/>
      <c r="IA164" s="186"/>
      <c r="IB164" s="186"/>
      <c r="IC164" s="186"/>
      <c r="ID164" s="186"/>
      <c r="IE164" s="186"/>
      <c r="IF164" s="186"/>
      <c r="IG164" s="186"/>
      <c r="IH164" s="186"/>
      <c r="II164" s="186"/>
      <c r="IJ164" s="186"/>
      <c r="IK164" s="186"/>
      <c r="IL164" s="186"/>
      <c r="IM164" s="186"/>
      <c r="IN164" s="186"/>
      <c r="IO164" s="186"/>
      <c r="IP164" s="186"/>
      <c r="IQ164" s="186"/>
      <c r="IR164" s="186"/>
      <c r="IS164" s="186"/>
      <c r="IT164" s="186"/>
      <c r="IU164" s="186"/>
      <c r="IV164" s="186"/>
    </row>
    <row r="165" spans="1:256" ht="10.5" customHeight="1" x14ac:dyDescent="0.25">
      <c r="A165" s="262">
        <v>125</v>
      </c>
      <c r="B165" s="186" t="s">
        <v>783</v>
      </c>
      <c r="C165" s="186" t="s">
        <v>1088</v>
      </c>
      <c r="D165" s="186" t="s">
        <v>1091</v>
      </c>
      <c r="E165" s="188">
        <v>434610</v>
      </c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86"/>
      <c r="BZ165" s="18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86"/>
      <c r="DA165" s="186"/>
      <c r="DB165" s="186"/>
      <c r="DC165" s="186"/>
      <c r="DD165" s="186"/>
      <c r="DE165" s="186"/>
      <c r="DF165" s="186"/>
      <c r="DG165" s="186"/>
      <c r="DH165" s="186"/>
      <c r="DI165" s="186"/>
      <c r="DJ165" s="186"/>
      <c r="DK165" s="186"/>
      <c r="DL165" s="186"/>
      <c r="DM165" s="186"/>
      <c r="DN165" s="186"/>
      <c r="DO165" s="186"/>
      <c r="DP165" s="186"/>
      <c r="DQ165" s="186"/>
      <c r="DR165" s="186"/>
      <c r="DS165" s="186"/>
      <c r="DT165" s="186"/>
      <c r="DU165" s="186"/>
      <c r="DV165" s="186"/>
      <c r="DW165" s="186"/>
      <c r="DX165" s="186"/>
      <c r="DY165" s="186"/>
      <c r="DZ165" s="186"/>
      <c r="EA165" s="186"/>
      <c r="EB165" s="186"/>
      <c r="EC165" s="186"/>
      <c r="ED165" s="186"/>
      <c r="EE165" s="186"/>
      <c r="EF165" s="186"/>
      <c r="EG165" s="186"/>
      <c r="EH165" s="186"/>
      <c r="EI165" s="186"/>
      <c r="EJ165" s="186"/>
      <c r="EK165" s="186"/>
      <c r="EN165" s="186"/>
      <c r="EO165" s="186"/>
      <c r="EP165" s="186"/>
      <c r="EQ165" s="186"/>
      <c r="ER165" s="186"/>
      <c r="ES165" s="186"/>
      <c r="ET165" s="186"/>
      <c r="EU165" s="186"/>
      <c r="EV165" s="186"/>
      <c r="EW165" s="186"/>
      <c r="EX165" s="186"/>
      <c r="EY165" s="186"/>
      <c r="EZ165" s="186"/>
      <c r="FA165" s="186"/>
      <c r="FB165" s="186"/>
      <c r="FC165" s="186"/>
      <c r="FD165" s="186"/>
      <c r="FE165" s="186"/>
      <c r="FF165" s="186"/>
      <c r="FG165" s="186"/>
      <c r="FH165" s="186"/>
      <c r="FI165" s="186"/>
      <c r="FJ165" s="186"/>
      <c r="FK165" s="186"/>
      <c r="FL165" s="186"/>
      <c r="FM165" s="186"/>
      <c r="FN165" s="186"/>
      <c r="FO165" s="186"/>
      <c r="FP165" s="186"/>
      <c r="FQ165" s="186"/>
      <c r="FR165" s="186"/>
      <c r="FS165" s="186"/>
      <c r="FT165" s="186"/>
      <c r="FU165" s="186"/>
      <c r="FV165" s="186"/>
      <c r="FW165" s="186"/>
      <c r="FX165" s="186"/>
      <c r="FY165" s="186"/>
      <c r="FZ165" s="186"/>
      <c r="GA165" s="186"/>
      <c r="GB165" s="186"/>
      <c r="GC165" s="186">
        <v>100</v>
      </c>
      <c r="GD165" s="186"/>
      <c r="GE165" s="186"/>
      <c r="GF165" s="186"/>
      <c r="GG165" s="186"/>
      <c r="GH165" s="186"/>
      <c r="GI165" s="186"/>
      <c r="GJ165" s="186"/>
      <c r="GK165" s="186"/>
      <c r="GL165" s="186"/>
      <c r="GM165" s="186"/>
      <c r="GN165" s="186"/>
      <c r="GO165" s="186"/>
      <c r="GP165" s="186"/>
      <c r="GQ165" s="186"/>
      <c r="GR165" s="186"/>
      <c r="GS165" s="186"/>
      <c r="GT165" s="186"/>
      <c r="GU165" s="186"/>
      <c r="GV165" s="186"/>
      <c r="GW165" s="186"/>
      <c r="GX165" s="186"/>
      <c r="GY165" s="186"/>
      <c r="GZ165" s="186"/>
      <c r="HA165" s="186"/>
      <c r="HB165" s="186"/>
      <c r="HC165" s="186"/>
      <c r="HD165" s="186"/>
      <c r="HE165" s="186"/>
      <c r="HF165" s="186"/>
      <c r="HG165" s="186"/>
      <c r="HH165" s="186"/>
      <c r="HI165" s="186"/>
      <c r="HJ165" s="186"/>
      <c r="HK165" s="186"/>
      <c r="HL165" s="186"/>
      <c r="HM165" s="186"/>
      <c r="HN165" s="186"/>
      <c r="HO165" s="186"/>
      <c r="HP165" s="186"/>
      <c r="HQ165" s="186"/>
      <c r="HR165" s="186"/>
      <c r="HS165" s="186"/>
      <c r="HT165" s="186"/>
      <c r="HU165" s="186"/>
      <c r="HV165" s="186"/>
      <c r="HW165" s="186"/>
      <c r="HX165" s="186"/>
      <c r="HY165" s="186"/>
      <c r="HZ165" s="186"/>
      <c r="IA165" s="186"/>
      <c r="IB165" s="186"/>
      <c r="IC165" s="186"/>
      <c r="ID165" s="186"/>
      <c r="IE165" s="186"/>
      <c r="IF165" s="186"/>
      <c r="IG165" s="186"/>
      <c r="IH165" s="186"/>
      <c r="II165" s="186"/>
      <c r="IJ165" s="186"/>
      <c r="IK165" s="186"/>
      <c r="IL165" s="186"/>
      <c r="IM165" s="186"/>
      <c r="IN165" s="186"/>
      <c r="IO165" s="186"/>
      <c r="IP165" s="186"/>
      <c r="IQ165" s="186"/>
      <c r="IR165" s="186"/>
      <c r="IS165" s="186"/>
      <c r="IT165" s="186"/>
      <c r="IU165" s="186"/>
      <c r="IV165" s="186"/>
    </row>
    <row r="166" spans="1:256" ht="10.5" customHeight="1" x14ac:dyDescent="0.25">
      <c r="A166" s="262">
        <v>126</v>
      </c>
      <c r="B166" s="186" t="s">
        <v>110</v>
      </c>
      <c r="C166" s="186" t="s">
        <v>1088</v>
      </c>
      <c r="D166" s="186" t="s">
        <v>1094</v>
      </c>
      <c r="E166" s="188">
        <v>426450</v>
      </c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86"/>
      <c r="BZ166" s="18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86"/>
      <c r="DA166" s="186"/>
      <c r="DB166" s="186"/>
      <c r="DC166" s="186"/>
      <c r="DD166" s="186"/>
      <c r="DE166" s="186"/>
      <c r="DF166" s="186"/>
      <c r="DG166" s="186"/>
      <c r="DH166" s="186"/>
      <c r="DI166" s="186"/>
      <c r="DJ166" s="186"/>
      <c r="DK166" s="186"/>
      <c r="DL166" s="186"/>
      <c r="DM166" s="186"/>
      <c r="DN166" s="186"/>
      <c r="DO166" s="186"/>
      <c r="DP166" s="186"/>
      <c r="DQ166" s="186"/>
      <c r="DR166" s="186"/>
      <c r="DS166" s="186"/>
      <c r="DT166" s="186"/>
      <c r="DU166" s="186"/>
      <c r="DV166" s="186"/>
      <c r="DW166" s="186"/>
      <c r="DX166" s="186"/>
      <c r="DY166" s="186"/>
      <c r="DZ166" s="186"/>
      <c r="EA166" s="186"/>
      <c r="EB166" s="186"/>
      <c r="EC166" s="186"/>
      <c r="ED166" s="186"/>
      <c r="EE166" s="186"/>
      <c r="EF166" s="186"/>
      <c r="EG166" s="186"/>
      <c r="EH166" s="186"/>
      <c r="EI166" s="186"/>
      <c r="EJ166" s="186"/>
      <c r="EK166" s="186"/>
      <c r="EN166" s="186"/>
      <c r="EO166" s="186"/>
      <c r="EP166" s="186"/>
      <c r="EQ166" s="186"/>
      <c r="ER166" s="186"/>
      <c r="ES166" s="186"/>
      <c r="ET166" s="186"/>
      <c r="EU166" s="186"/>
      <c r="EV166" s="186"/>
      <c r="EW166" s="186"/>
      <c r="EX166" s="186"/>
      <c r="EY166" s="186"/>
      <c r="EZ166" s="186"/>
      <c r="FA166" s="186"/>
      <c r="FB166" s="186"/>
      <c r="FC166" s="186"/>
      <c r="FD166" s="186"/>
      <c r="FE166" s="186"/>
      <c r="FF166" s="186"/>
      <c r="FG166" s="186"/>
      <c r="FH166" s="186"/>
      <c r="FI166" s="186"/>
      <c r="FJ166" s="186"/>
      <c r="FK166" s="186"/>
      <c r="FL166" s="186"/>
      <c r="FM166" s="186"/>
      <c r="FN166" s="186"/>
      <c r="FO166" s="186"/>
      <c r="FP166" s="186"/>
      <c r="FQ166" s="186"/>
      <c r="FR166" s="186"/>
      <c r="FS166" s="186"/>
      <c r="FT166" s="186"/>
      <c r="FU166" s="186"/>
      <c r="FV166" s="186"/>
      <c r="FW166" s="186"/>
      <c r="FX166" s="186"/>
      <c r="FY166" s="186"/>
      <c r="FZ166" s="186"/>
      <c r="GA166" s="186"/>
      <c r="GB166" s="186"/>
      <c r="GC166" s="186"/>
      <c r="GD166" s="186"/>
      <c r="GE166" s="186"/>
      <c r="GF166" s="186"/>
      <c r="GG166" s="186"/>
      <c r="GH166" s="186"/>
      <c r="GI166" s="186"/>
      <c r="GJ166" s="186"/>
      <c r="GK166" s="186"/>
      <c r="GL166" s="186"/>
      <c r="GM166" s="186"/>
      <c r="GN166" s="186"/>
      <c r="GO166" s="186"/>
      <c r="GP166" s="186"/>
      <c r="GQ166" s="186"/>
      <c r="GR166" s="186"/>
      <c r="GS166" s="186"/>
      <c r="GT166" s="186"/>
      <c r="GU166" s="186"/>
      <c r="GV166" s="186"/>
      <c r="GW166" s="186"/>
      <c r="GX166" s="186"/>
      <c r="GY166" s="186"/>
      <c r="GZ166" s="186"/>
      <c r="HA166" s="186"/>
      <c r="HB166" s="186"/>
      <c r="HC166" s="186"/>
      <c r="HD166" s="186"/>
      <c r="HE166" s="186"/>
      <c r="HF166" s="186"/>
      <c r="HG166" s="186"/>
      <c r="HH166" s="186"/>
      <c r="HI166" s="186"/>
      <c r="HJ166" s="186"/>
      <c r="HK166" s="186"/>
      <c r="HL166" s="186"/>
      <c r="HM166" s="186"/>
      <c r="HN166" s="186"/>
      <c r="HO166" s="186"/>
      <c r="HP166" s="186"/>
      <c r="HQ166" s="186"/>
      <c r="HR166" s="186"/>
      <c r="HS166" s="186"/>
      <c r="HT166" s="186"/>
      <c r="HU166" s="186"/>
      <c r="HV166" s="186"/>
      <c r="HW166" s="186"/>
      <c r="HX166" s="186"/>
      <c r="HY166" s="186"/>
      <c r="HZ166" s="186"/>
      <c r="IA166" s="186"/>
      <c r="IB166" s="186"/>
      <c r="IC166" s="186"/>
      <c r="ID166" s="186"/>
      <c r="IE166" s="186"/>
      <c r="IF166" s="186"/>
      <c r="IG166" s="186"/>
      <c r="IH166" s="186"/>
      <c r="II166" s="186"/>
      <c r="IJ166" s="186"/>
      <c r="IK166" s="186"/>
      <c r="IL166" s="186"/>
      <c r="IM166" s="186"/>
      <c r="IN166" s="186"/>
      <c r="IO166" s="186"/>
      <c r="IP166" s="186"/>
      <c r="IQ166" s="186"/>
      <c r="IR166" s="186"/>
      <c r="IS166" s="186"/>
      <c r="IT166" s="186"/>
      <c r="IU166" s="186"/>
      <c r="IV166" s="186"/>
    </row>
    <row r="167" spans="1:256" ht="10.5" customHeight="1" x14ac:dyDescent="0.25">
      <c r="A167" s="262">
        <v>127</v>
      </c>
      <c r="B167" s="186" t="s">
        <v>778</v>
      </c>
      <c r="C167" s="186" t="s">
        <v>1095</v>
      </c>
      <c r="D167" s="186" t="s">
        <v>1096</v>
      </c>
      <c r="E167" s="188">
        <v>193050</v>
      </c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86"/>
      <c r="BZ167" s="18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>
        <v>15</v>
      </c>
      <c r="CR167" s="186"/>
      <c r="CS167" s="186"/>
      <c r="CT167" s="186"/>
      <c r="CU167" s="186"/>
      <c r="CV167" s="186"/>
      <c r="CW167" s="186"/>
      <c r="CX167" s="186"/>
      <c r="CY167" s="186"/>
      <c r="CZ167" s="186"/>
      <c r="DA167" s="186"/>
      <c r="DB167" s="186"/>
      <c r="DC167" s="186"/>
      <c r="DD167" s="186"/>
      <c r="DE167" s="186"/>
      <c r="DF167" s="186"/>
      <c r="DG167" s="186"/>
      <c r="DH167" s="186"/>
      <c r="DI167" s="186"/>
      <c r="DJ167" s="186"/>
      <c r="DK167" s="186"/>
      <c r="DL167" s="186"/>
      <c r="DM167" s="186"/>
      <c r="DN167" s="186"/>
      <c r="DO167" s="186"/>
      <c r="DP167" s="186"/>
      <c r="DQ167" s="186"/>
      <c r="DR167" s="186"/>
      <c r="DS167" s="186"/>
      <c r="DT167" s="186"/>
      <c r="DU167" s="186"/>
      <c r="DV167" s="186"/>
      <c r="DW167" s="186"/>
      <c r="DX167" s="186"/>
      <c r="DY167" s="186"/>
      <c r="DZ167" s="186"/>
      <c r="EA167" s="186"/>
      <c r="EB167" s="186"/>
      <c r="EC167" s="186"/>
      <c r="ED167" s="186"/>
      <c r="EE167" s="186"/>
      <c r="EF167" s="186"/>
      <c r="EG167" s="186"/>
      <c r="EH167" s="186"/>
      <c r="EI167" s="186"/>
      <c r="EJ167" s="186"/>
      <c r="EK167" s="186"/>
      <c r="EN167" s="186"/>
      <c r="EO167" s="186"/>
      <c r="EP167" s="186"/>
      <c r="EQ167" s="186"/>
      <c r="ER167" s="186"/>
      <c r="ES167" s="186"/>
      <c r="ET167" s="186"/>
      <c r="EU167" s="186"/>
      <c r="EV167" s="186">
        <v>20</v>
      </c>
      <c r="EW167" s="186"/>
      <c r="EX167" s="186"/>
      <c r="EY167" s="186"/>
      <c r="EZ167" s="186"/>
      <c r="FA167" s="186"/>
      <c r="FB167" s="186"/>
      <c r="FC167" s="186"/>
      <c r="FD167" s="186"/>
      <c r="FE167" s="186"/>
      <c r="FF167" s="186"/>
      <c r="FG167" s="186"/>
      <c r="FH167" s="186"/>
      <c r="FI167" s="186"/>
      <c r="FJ167" s="186"/>
      <c r="FK167" s="186"/>
      <c r="FL167" s="186"/>
      <c r="FM167" s="186"/>
      <c r="FN167" s="186"/>
      <c r="FO167" s="186"/>
      <c r="FP167" s="186"/>
      <c r="FQ167" s="186"/>
      <c r="FR167" s="186"/>
      <c r="FS167" s="186"/>
      <c r="FT167" s="186"/>
      <c r="FU167" s="186"/>
      <c r="FV167" s="186"/>
      <c r="FW167" s="186"/>
      <c r="FX167" s="186"/>
      <c r="FY167" s="186"/>
      <c r="FZ167" s="186"/>
      <c r="GA167" s="186"/>
      <c r="GB167" s="186"/>
      <c r="GC167" s="186"/>
      <c r="GD167" s="186"/>
      <c r="GE167" s="186"/>
      <c r="GF167" s="186"/>
      <c r="GG167" s="186"/>
      <c r="GH167" s="186"/>
      <c r="GI167" s="186"/>
      <c r="GJ167" s="186"/>
      <c r="GK167" s="186"/>
      <c r="GL167" s="186"/>
      <c r="GM167" s="186"/>
      <c r="GN167" s="186"/>
      <c r="GO167" s="186"/>
      <c r="GP167" s="186"/>
      <c r="GQ167" s="186"/>
      <c r="GR167" s="186"/>
      <c r="GS167" s="186"/>
      <c r="GT167" s="186"/>
      <c r="GU167" s="186"/>
      <c r="GV167" s="186"/>
      <c r="GW167" s="186"/>
      <c r="GX167" s="186"/>
      <c r="GY167" s="186"/>
      <c r="GZ167" s="186"/>
      <c r="HA167" s="186"/>
      <c r="HB167" s="186"/>
      <c r="HC167" s="186"/>
      <c r="HD167" s="186"/>
      <c r="HE167" s="186"/>
      <c r="HF167" s="186"/>
      <c r="HG167" s="186">
        <v>100</v>
      </c>
      <c r="HH167" s="186"/>
      <c r="HI167" s="186"/>
      <c r="HJ167" s="186"/>
      <c r="HK167" s="186"/>
      <c r="HL167" s="186"/>
      <c r="HM167" s="186"/>
      <c r="HN167" s="186"/>
      <c r="HO167" s="186"/>
      <c r="HP167" s="186"/>
      <c r="HQ167" s="186"/>
      <c r="HR167" s="186"/>
      <c r="HS167" s="186"/>
      <c r="HT167" s="186"/>
      <c r="HU167" s="186"/>
      <c r="HV167" s="186"/>
      <c r="HW167" s="186"/>
      <c r="HX167" s="186"/>
      <c r="HY167" s="186"/>
      <c r="HZ167" s="186"/>
      <c r="IA167" s="186"/>
      <c r="IB167" s="186"/>
      <c r="IC167" s="186"/>
      <c r="ID167" s="186"/>
      <c r="IE167" s="186"/>
      <c r="IF167" s="186"/>
      <c r="IG167" s="186"/>
      <c r="IH167" s="186"/>
      <c r="II167" s="186"/>
      <c r="IJ167" s="186"/>
      <c r="IK167" s="186"/>
      <c r="IL167" s="186"/>
      <c r="IM167" s="186"/>
      <c r="IN167" s="186"/>
      <c r="IO167" s="186"/>
      <c r="IP167" s="186"/>
      <c r="IQ167" s="186"/>
      <c r="IR167" s="186"/>
      <c r="IS167" s="186"/>
      <c r="IT167" s="186"/>
      <c r="IU167" s="186"/>
      <c r="IV167" s="186"/>
    </row>
    <row r="168" spans="1:256" ht="10.5" customHeight="1" x14ac:dyDescent="0.25">
      <c r="A168" s="274">
        <v>128</v>
      </c>
      <c r="B168" s="275" t="s">
        <v>934</v>
      </c>
      <c r="C168" s="275" t="s">
        <v>934</v>
      </c>
      <c r="D168" s="275" t="s">
        <v>1100</v>
      </c>
      <c r="E168" s="277">
        <v>0</v>
      </c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  <c r="AD168" s="275"/>
      <c r="AE168" s="275"/>
      <c r="AF168" s="275"/>
      <c r="AG168" s="275"/>
      <c r="AH168" s="275"/>
      <c r="AI168" s="275"/>
      <c r="AJ168" s="275"/>
      <c r="AK168" s="275"/>
      <c r="AL168" s="275"/>
      <c r="AM168" s="275"/>
      <c r="AN168" s="275"/>
      <c r="AO168" s="275"/>
      <c r="AP168" s="275"/>
      <c r="AQ168" s="275"/>
      <c r="AR168" s="275"/>
      <c r="AS168" s="275"/>
      <c r="AT168" s="275"/>
      <c r="AU168" s="275"/>
      <c r="AV168" s="275"/>
      <c r="AW168" s="275"/>
      <c r="AX168" s="275"/>
      <c r="AY168" s="275"/>
      <c r="AZ168" s="275"/>
      <c r="BA168" s="275"/>
      <c r="BB168" s="275"/>
      <c r="BC168" s="275"/>
      <c r="BD168" s="275"/>
      <c r="BE168" s="275"/>
      <c r="BF168" s="275"/>
      <c r="BG168" s="275"/>
      <c r="BH168" s="275"/>
      <c r="BI168" s="275"/>
      <c r="BJ168" s="275"/>
      <c r="BK168" s="275"/>
      <c r="BL168" s="275"/>
      <c r="BM168" s="275"/>
      <c r="BN168" s="275"/>
      <c r="BO168" s="275"/>
      <c r="BP168" s="275"/>
      <c r="BQ168" s="275"/>
      <c r="BR168" s="275"/>
      <c r="BS168" s="275"/>
      <c r="BT168" s="275"/>
      <c r="BU168" s="275"/>
      <c r="BV168" s="275"/>
      <c r="BW168" s="275"/>
      <c r="BX168" s="275"/>
      <c r="BY168" s="275"/>
      <c r="BZ168" s="275"/>
      <c r="CA168" s="275"/>
      <c r="CB168" s="275"/>
      <c r="CC168" s="275"/>
      <c r="CD168" s="275"/>
      <c r="CE168" s="275"/>
      <c r="CF168" s="275"/>
      <c r="CG168" s="275"/>
      <c r="CH168" s="275"/>
      <c r="CI168" s="275"/>
      <c r="CJ168" s="275"/>
      <c r="CK168" s="275"/>
      <c r="CL168" s="275"/>
      <c r="CM168" s="275"/>
      <c r="CN168" s="275"/>
      <c r="CO168" s="275"/>
      <c r="CP168" s="275"/>
      <c r="CQ168" s="275"/>
      <c r="CR168" s="275"/>
      <c r="CS168" s="275"/>
      <c r="CT168" s="275"/>
      <c r="CU168" s="275"/>
      <c r="CV168" s="275"/>
      <c r="CW168" s="275"/>
      <c r="CX168" s="275"/>
      <c r="CY168" s="275"/>
      <c r="CZ168" s="275"/>
      <c r="DA168" s="275"/>
      <c r="DB168" s="275"/>
      <c r="DC168" s="275"/>
      <c r="DD168" s="275"/>
      <c r="DE168" s="275"/>
      <c r="DF168" s="275"/>
      <c r="DG168" s="275"/>
      <c r="DH168" s="275"/>
      <c r="DI168" s="275"/>
      <c r="DJ168" s="275"/>
      <c r="DK168" s="275"/>
      <c r="DL168" s="275"/>
      <c r="DM168" s="275"/>
      <c r="DN168" s="275"/>
      <c r="DO168" s="275"/>
      <c r="DP168" s="275"/>
      <c r="DQ168" s="275"/>
      <c r="DR168" s="275"/>
      <c r="DS168" s="275"/>
      <c r="DT168" s="275"/>
      <c r="DU168" s="275"/>
      <c r="DV168" s="275"/>
      <c r="DW168" s="275"/>
      <c r="DX168" s="275"/>
      <c r="DY168" s="275"/>
      <c r="DZ168" s="275"/>
      <c r="EA168" s="275"/>
      <c r="EB168" s="275"/>
      <c r="EC168" s="275"/>
      <c r="ED168" s="275"/>
      <c r="EE168" s="275"/>
      <c r="EF168" s="275"/>
      <c r="EG168" s="275"/>
      <c r="EH168" s="275"/>
      <c r="EI168" s="275"/>
      <c r="EJ168" s="275"/>
      <c r="EK168" s="275"/>
      <c r="EL168" s="275"/>
      <c r="EM168" s="275"/>
      <c r="EN168" s="275"/>
      <c r="EO168" s="275"/>
      <c r="EP168" s="275"/>
      <c r="EQ168" s="275"/>
      <c r="ER168" s="275"/>
      <c r="ES168" s="275"/>
      <c r="ET168" s="275"/>
      <c r="EU168" s="275"/>
      <c r="EV168" s="275"/>
      <c r="EW168" s="275"/>
      <c r="EX168" s="275"/>
      <c r="EY168" s="275"/>
      <c r="EZ168" s="275"/>
      <c r="FA168" s="275"/>
      <c r="FB168" s="275"/>
      <c r="FC168" s="275"/>
      <c r="FD168" s="275"/>
      <c r="FE168" s="275"/>
      <c r="FF168" s="275"/>
      <c r="FG168" s="275"/>
      <c r="FH168" s="275"/>
      <c r="FI168" s="275"/>
      <c r="FJ168" s="275"/>
      <c r="FK168" s="275"/>
      <c r="FL168" s="275"/>
      <c r="FM168" s="275"/>
      <c r="FN168" s="275"/>
      <c r="FO168" s="275"/>
      <c r="FP168" s="275"/>
      <c r="FQ168" s="275"/>
      <c r="FR168" s="275"/>
      <c r="FS168" s="275"/>
      <c r="FT168" s="275"/>
      <c r="FU168" s="275"/>
      <c r="FV168" s="275"/>
      <c r="FW168" s="275"/>
      <c r="FX168" s="275"/>
      <c r="FY168" s="275"/>
      <c r="FZ168" s="275"/>
      <c r="GA168" s="275"/>
      <c r="GB168" s="275"/>
      <c r="GC168" s="275"/>
      <c r="GD168" s="275"/>
      <c r="GE168" s="275"/>
      <c r="GF168" s="275"/>
      <c r="GG168" s="275"/>
      <c r="GH168" s="275"/>
      <c r="GI168" s="275"/>
      <c r="GJ168" s="275"/>
      <c r="GK168" s="275"/>
      <c r="GL168" s="275"/>
      <c r="GM168" s="275"/>
      <c r="GN168" s="275"/>
      <c r="GO168" s="275"/>
      <c r="GP168" s="275"/>
      <c r="GQ168" s="275"/>
      <c r="GR168" s="275"/>
      <c r="GS168" s="275"/>
      <c r="GT168" s="275"/>
      <c r="GU168" s="275"/>
      <c r="GV168" s="275"/>
      <c r="GW168" s="275"/>
      <c r="GX168" s="275"/>
      <c r="GY168" s="275"/>
      <c r="GZ168" s="275"/>
      <c r="HA168" s="275"/>
      <c r="HB168" s="275"/>
      <c r="HC168" s="275"/>
      <c r="HD168" s="275"/>
      <c r="HE168" s="275"/>
      <c r="HF168" s="275"/>
      <c r="HG168" s="275"/>
      <c r="HH168" s="275"/>
      <c r="HI168" s="275"/>
      <c r="HJ168" s="275"/>
      <c r="HK168" s="275"/>
      <c r="HL168" s="275"/>
      <c r="HM168" s="275"/>
      <c r="HN168" s="275"/>
      <c r="HO168" s="275"/>
      <c r="HP168" s="275"/>
      <c r="HQ168" s="275"/>
      <c r="HR168" s="275"/>
      <c r="HS168" s="275"/>
      <c r="HT168" s="275"/>
      <c r="HU168" s="275"/>
      <c r="HV168" s="275"/>
      <c r="HW168" s="275"/>
      <c r="HX168" s="275"/>
      <c r="HY168" s="275"/>
      <c r="HZ168" s="275"/>
      <c r="IA168" s="275"/>
      <c r="IB168" s="275"/>
      <c r="IC168" s="275"/>
      <c r="ID168" s="275"/>
      <c r="IE168" s="275"/>
      <c r="IF168" s="275"/>
      <c r="IG168" s="275"/>
      <c r="IH168" s="275"/>
      <c r="II168" s="275"/>
      <c r="IJ168" s="275"/>
      <c r="IK168" s="275"/>
      <c r="IL168" s="275"/>
      <c r="IM168" s="275"/>
      <c r="IN168" s="275"/>
      <c r="IO168" s="275"/>
      <c r="IP168" s="275"/>
      <c r="IQ168" s="275"/>
      <c r="IR168" s="275"/>
      <c r="IS168" s="275"/>
      <c r="IT168" s="275"/>
      <c r="IU168" s="275"/>
      <c r="IV168" s="275"/>
    </row>
    <row r="169" spans="1:256" ht="10.5" customHeight="1" x14ac:dyDescent="0.25">
      <c r="A169" s="262">
        <v>129</v>
      </c>
      <c r="B169" s="186" t="s">
        <v>110</v>
      </c>
      <c r="C169" s="186" t="s">
        <v>689</v>
      </c>
      <c r="D169" s="186" t="s">
        <v>1101</v>
      </c>
      <c r="E169" s="188">
        <v>73600</v>
      </c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86"/>
      <c r="BZ169" s="18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86"/>
      <c r="DA169" s="186"/>
      <c r="DB169" s="186"/>
      <c r="DC169" s="186"/>
      <c r="DD169" s="186"/>
      <c r="DE169" s="186"/>
      <c r="DF169" s="186"/>
      <c r="DG169" s="186"/>
      <c r="DH169" s="186"/>
      <c r="DI169" s="186"/>
      <c r="DJ169" s="186"/>
      <c r="DK169" s="186"/>
      <c r="DL169" s="186"/>
      <c r="DM169" s="186">
        <v>24</v>
      </c>
      <c r="DN169" s="186"/>
      <c r="DO169" s="186"/>
      <c r="DP169" s="186"/>
      <c r="DQ169" s="186"/>
      <c r="DR169" s="186"/>
      <c r="DS169" s="186"/>
      <c r="DT169" s="186"/>
      <c r="DU169" s="186"/>
      <c r="DV169" s="186"/>
      <c r="DW169" s="186"/>
      <c r="DX169" s="186"/>
      <c r="DY169" s="186"/>
      <c r="DZ169" s="186"/>
      <c r="EA169" s="186"/>
      <c r="EB169" s="186"/>
      <c r="EC169" s="186"/>
      <c r="ED169" s="186"/>
      <c r="EE169" s="186"/>
      <c r="EF169" s="186"/>
      <c r="EG169" s="186"/>
      <c r="EH169" s="186"/>
      <c r="EI169" s="186"/>
      <c r="EJ169" s="186"/>
      <c r="EK169" s="186"/>
      <c r="EN169" s="186"/>
      <c r="EO169" s="186"/>
      <c r="EP169" s="186"/>
      <c r="EQ169" s="186"/>
      <c r="ER169" s="186"/>
      <c r="ES169" s="186"/>
      <c r="ET169" s="186"/>
      <c r="EU169" s="186"/>
      <c r="EV169" s="186"/>
      <c r="EW169" s="186"/>
      <c r="EX169" s="186"/>
      <c r="EY169" s="186"/>
      <c r="EZ169" s="186"/>
      <c r="FA169" s="186"/>
      <c r="FB169" s="186"/>
      <c r="FC169" s="186"/>
      <c r="FD169" s="186"/>
      <c r="FE169" s="186"/>
      <c r="FF169" s="186"/>
      <c r="FG169" s="186"/>
      <c r="FH169" s="186"/>
      <c r="FI169" s="186"/>
      <c r="FJ169" s="186"/>
      <c r="FK169" s="186"/>
      <c r="FL169" s="186"/>
      <c r="FM169" s="186"/>
      <c r="FN169" s="186"/>
      <c r="FO169" s="186"/>
      <c r="FP169" s="186"/>
      <c r="FQ169" s="186"/>
      <c r="FR169" s="186"/>
      <c r="FS169" s="186"/>
      <c r="FT169" s="186"/>
      <c r="FU169" s="186"/>
      <c r="FV169" s="186"/>
      <c r="FW169" s="186"/>
      <c r="FX169" s="186"/>
      <c r="FY169" s="186"/>
      <c r="FZ169" s="186"/>
      <c r="GA169" s="186"/>
      <c r="GB169" s="186"/>
      <c r="GC169" s="186"/>
      <c r="GD169" s="186"/>
      <c r="GE169" s="186"/>
      <c r="GF169" s="186"/>
      <c r="GG169" s="186"/>
      <c r="GH169" s="186"/>
      <c r="GI169" s="186"/>
      <c r="GJ169" s="186"/>
      <c r="GK169" s="186"/>
      <c r="GL169" s="186"/>
      <c r="GM169" s="186"/>
      <c r="GN169" s="186"/>
      <c r="GO169" s="186"/>
      <c r="GP169" s="186"/>
      <c r="GQ169" s="186"/>
      <c r="GR169" s="186"/>
      <c r="GS169" s="186"/>
      <c r="GT169" s="186"/>
      <c r="GU169" s="186"/>
      <c r="GV169" s="186"/>
      <c r="GW169" s="186"/>
      <c r="GX169" s="186"/>
      <c r="GY169" s="186"/>
      <c r="GZ169" s="186"/>
      <c r="HA169" s="186"/>
      <c r="HB169" s="186"/>
      <c r="HC169" s="186"/>
      <c r="HD169" s="186"/>
      <c r="HE169" s="186"/>
      <c r="HF169" s="186"/>
      <c r="HG169" s="186"/>
      <c r="HH169" s="186"/>
      <c r="HI169" s="186"/>
      <c r="HJ169" s="186"/>
      <c r="HK169" s="186"/>
      <c r="HL169" s="186"/>
      <c r="HM169" s="186"/>
      <c r="HN169" s="186"/>
      <c r="HO169" s="186"/>
      <c r="HP169" s="186"/>
      <c r="HQ169" s="186"/>
      <c r="HR169" s="186"/>
      <c r="HS169" s="186"/>
      <c r="HT169" s="186"/>
      <c r="HU169" s="186"/>
      <c r="HV169" s="186"/>
      <c r="HW169" s="186"/>
      <c r="HX169" s="186"/>
      <c r="HY169" s="186"/>
      <c r="HZ169" s="186"/>
      <c r="IA169" s="186"/>
      <c r="IB169" s="186"/>
      <c r="IC169" s="186"/>
      <c r="ID169" s="186"/>
      <c r="IE169" s="186"/>
      <c r="IF169" s="186"/>
      <c r="IG169" s="186"/>
      <c r="IH169" s="186"/>
      <c r="II169" s="186"/>
      <c r="IJ169" s="186"/>
      <c r="IK169" s="186"/>
      <c r="IL169" s="186"/>
      <c r="IM169" s="186"/>
      <c r="IN169" s="186"/>
      <c r="IO169" s="186"/>
      <c r="IP169" s="186"/>
      <c r="IQ169" s="186"/>
      <c r="IR169" s="186"/>
      <c r="IS169" s="186"/>
      <c r="IT169" s="186"/>
      <c r="IU169" s="186"/>
      <c r="IV169" s="186"/>
    </row>
    <row r="170" spans="1:256" ht="10.5" customHeight="1" x14ac:dyDescent="0.25">
      <c r="A170" s="262">
        <v>130</v>
      </c>
      <c r="B170" s="186" t="s">
        <v>783</v>
      </c>
      <c r="C170" s="186" t="s">
        <v>1106</v>
      </c>
      <c r="D170" s="186" t="s">
        <v>1107</v>
      </c>
      <c r="E170" s="188">
        <v>2400000</v>
      </c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86"/>
      <c r="BZ170" s="18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86"/>
      <c r="DA170" s="186"/>
      <c r="DB170" s="186"/>
      <c r="DC170" s="186"/>
      <c r="DD170" s="186"/>
      <c r="DE170" s="186"/>
      <c r="DF170" s="186"/>
      <c r="DG170" s="186"/>
      <c r="DH170" s="186"/>
      <c r="DI170" s="186"/>
      <c r="DJ170" s="186"/>
      <c r="DK170" s="186"/>
      <c r="DL170" s="186"/>
      <c r="DM170" s="186"/>
      <c r="DN170" s="186"/>
      <c r="DO170" s="186"/>
      <c r="DP170" s="186"/>
      <c r="DQ170" s="186"/>
      <c r="DR170" s="186"/>
      <c r="DS170" s="186"/>
      <c r="DT170" s="186"/>
      <c r="DU170" s="186"/>
      <c r="DV170" s="186"/>
      <c r="DW170" s="186"/>
      <c r="DX170" s="186"/>
      <c r="DY170" s="186"/>
      <c r="DZ170" s="186"/>
      <c r="EA170" s="186"/>
      <c r="EB170" s="186"/>
      <c r="EC170" s="186"/>
      <c r="ED170" s="186"/>
      <c r="EE170" s="186"/>
      <c r="EF170" s="186"/>
      <c r="EG170" s="186"/>
      <c r="EH170" s="186"/>
      <c r="EI170" s="186"/>
      <c r="EJ170" s="186"/>
      <c r="EK170" s="186"/>
      <c r="EN170" s="186"/>
      <c r="EO170" s="186"/>
      <c r="EP170" s="186"/>
      <c r="EQ170" s="186"/>
      <c r="ER170" s="186"/>
      <c r="ES170" s="186"/>
      <c r="ET170" s="186"/>
      <c r="EU170" s="186"/>
      <c r="EV170" s="186"/>
      <c r="EW170" s="186"/>
      <c r="EX170" s="186"/>
      <c r="EY170" s="186"/>
      <c r="EZ170" s="186"/>
      <c r="FA170" s="186"/>
      <c r="FB170" s="186"/>
      <c r="FC170" s="186"/>
      <c r="FD170" s="186"/>
      <c r="FE170" s="186"/>
      <c r="FF170" s="186"/>
      <c r="FG170" s="186"/>
      <c r="FH170" s="186"/>
      <c r="FI170" s="186"/>
      <c r="FJ170" s="186"/>
      <c r="FK170" s="186"/>
      <c r="FL170" s="186"/>
      <c r="FM170" s="186"/>
      <c r="FN170" s="186"/>
      <c r="FO170" s="186"/>
      <c r="FP170" s="186"/>
      <c r="FQ170" s="186"/>
      <c r="FR170" s="186"/>
      <c r="FS170" s="186"/>
      <c r="FT170" s="186"/>
      <c r="FU170" s="186"/>
      <c r="FV170" s="186"/>
      <c r="FW170" s="186"/>
      <c r="FX170" s="186"/>
      <c r="FY170" s="186"/>
      <c r="FZ170" s="186"/>
      <c r="GA170" s="186"/>
      <c r="GB170" s="186"/>
      <c r="GC170" s="186"/>
      <c r="GD170" s="186"/>
      <c r="GE170" s="186"/>
      <c r="GF170" s="186"/>
      <c r="GG170" s="186"/>
      <c r="GH170" s="186"/>
      <c r="GI170" s="186"/>
      <c r="GJ170" s="186"/>
      <c r="GK170" s="186"/>
      <c r="GL170" s="186"/>
      <c r="GM170" s="186"/>
      <c r="GN170" s="186"/>
      <c r="GO170" s="186"/>
      <c r="GP170" s="186"/>
      <c r="GQ170" s="186"/>
      <c r="GR170" s="186"/>
      <c r="GS170" s="186"/>
      <c r="GT170" s="186"/>
      <c r="GU170" s="186"/>
      <c r="GV170" s="186"/>
      <c r="GW170" s="186"/>
      <c r="GX170" s="186"/>
      <c r="GY170" s="186"/>
      <c r="GZ170" s="186"/>
      <c r="HA170" s="186"/>
      <c r="HB170" s="186"/>
      <c r="HC170" s="186"/>
      <c r="HD170" s="186"/>
      <c r="HE170" s="186"/>
      <c r="HF170" s="186"/>
      <c r="HG170" s="186"/>
      <c r="HH170" s="186"/>
      <c r="HI170" s="186"/>
      <c r="HJ170" s="186"/>
      <c r="HK170" s="186"/>
      <c r="HL170" s="186"/>
      <c r="HM170" s="186"/>
      <c r="HN170" s="186"/>
      <c r="HO170" s="186"/>
      <c r="HP170" s="186"/>
      <c r="HQ170" s="186"/>
      <c r="HR170" s="186"/>
      <c r="HS170" s="186"/>
      <c r="HT170" s="186"/>
      <c r="HU170" s="186"/>
      <c r="HV170" s="186"/>
      <c r="HW170" s="186"/>
      <c r="HX170" s="186"/>
      <c r="HY170" s="186"/>
      <c r="HZ170" s="186"/>
      <c r="IA170" s="186"/>
      <c r="IB170" s="186"/>
      <c r="IC170" s="186"/>
      <c r="ID170" s="186"/>
      <c r="IE170" s="186"/>
      <c r="IF170" s="186"/>
      <c r="IG170" s="186"/>
      <c r="IH170" s="186"/>
      <c r="II170" s="186"/>
      <c r="IJ170" s="186"/>
      <c r="IK170" s="186"/>
      <c r="IL170" s="186"/>
      <c r="IM170" s="186"/>
      <c r="IN170" s="186"/>
      <c r="IO170" s="186"/>
      <c r="IP170" s="186"/>
      <c r="IQ170" s="186"/>
      <c r="IR170" s="186"/>
      <c r="IS170" s="186"/>
      <c r="IT170" s="186"/>
      <c r="IU170" s="186"/>
      <c r="IV170" s="186"/>
    </row>
    <row r="171" spans="1:256" ht="10.5" customHeight="1" x14ac:dyDescent="0.25">
      <c r="A171" s="262">
        <v>131</v>
      </c>
      <c r="B171" s="186" t="s">
        <v>845</v>
      </c>
      <c r="C171" s="186" t="s">
        <v>1106</v>
      </c>
      <c r="D171" s="186" t="s">
        <v>1108</v>
      </c>
      <c r="E171" s="188">
        <v>624000</v>
      </c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86"/>
      <c r="BZ171" s="18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86"/>
      <c r="DA171" s="186"/>
      <c r="DB171" s="186"/>
      <c r="DC171" s="186"/>
      <c r="DD171" s="186"/>
      <c r="DE171" s="186"/>
      <c r="DF171" s="186"/>
      <c r="DG171" s="186"/>
      <c r="DH171" s="186"/>
      <c r="DI171" s="186"/>
      <c r="DJ171" s="186"/>
      <c r="DK171" s="186"/>
      <c r="DL171" s="186"/>
      <c r="DM171" s="186"/>
      <c r="DN171" s="186"/>
      <c r="DO171" s="186"/>
      <c r="DP171" s="186"/>
      <c r="DQ171" s="186"/>
      <c r="DR171" s="186"/>
      <c r="DS171" s="186"/>
      <c r="DT171" s="186"/>
      <c r="DU171" s="186"/>
      <c r="DV171" s="186"/>
      <c r="DW171" s="186"/>
      <c r="DX171" s="186"/>
      <c r="DY171" s="186"/>
      <c r="DZ171" s="186"/>
      <c r="EA171" s="186"/>
      <c r="EB171" s="186"/>
      <c r="EC171" s="186"/>
      <c r="ED171" s="186"/>
      <c r="EE171" s="186"/>
      <c r="EF171" s="186"/>
      <c r="EG171" s="186"/>
      <c r="EH171" s="186"/>
      <c r="EI171" s="186"/>
      <c r="EJ171" s="186"/>
      <c r="EK171" s="186"/>
      <c r="EN171" s="186"/>
      <c r="EO171" s="186"/>
      <c r="EP171" s="186"/>
      <c r="EQ171" s="186"/>
      <c r="ER171" s="186"/>
      <c r="ES171" s="186"/>
      <c r="ET171" s="186"/>
      <c r="EU171" s="186"/>
      <c r="EV171" s="186"/>
      <c r="EW171" s="186"/>
      <c r="EX171" s="186"/>
      <c r="EY171" s="186"/>
      <c r="EZ171" s="186"/>
      <c r="FA171" s="186"/>
      <c r="FB171" s="186"/>
      <c r="FC171" s="186"/>
      <c r="FD171" s="186"/>
      <c r="FE171" s="186"/>
      <c r="FF171" s="186"/>
      <c r="FG171" s="186"/>
      <c r="FH171" s="186"/>
      <c r="FI171" s="186"/>
      <c r="FJ171" s="186"/>
      <c r="FK171" s="186"/>
      <c r="FL171" s="186"/>
      <c r="FM171" s="186"/>
      <c r="FN171" s="186"/>
      <c r="FO171" s="186"/>
      <c r="FP171" s="186"/>
      <c r="FQ171" s="186"/>
      <c r="FR171" s="186"/>
      <c r="FS171" s="186"/>
      <c r="FT171" s="186"/>
      <c r="FU171" s="186"/>
      <c r="FV171" s="186"/>
      <c r="FW171" s="186"/>
      <c r="FX171" s="186"/>
      <c r="FY171" s="186"/>
      <c r="FZ171" s="186"/>
      <c r="GA171" s="186"/>
      <c r="GB171" s="186"/>
      <c r="GC171" s="186"/>
      <c r="GD171" s="186"/>
      <c r="GE171" s="186"/>
      <c r="GF171" s="186"/>
      <c r="GG171" s="186"/>
      <c r="GH171" s="186"/>
      <c r="GI171" s="186"/>
      <c r="GJ171" s="186"/>
      <c r="GK171" s="186"/>
      <c r="GL171" s="186"/>
      <c r="GM171" s="186"/>
      <c r="GN171" s="186"/>
      <c r="GO171" s="186"/>
      <c r="GP171" s="186"/>
      <c r="GQ171" s="186"/>
      <c r="GR171" s="186"/>
      <c r="GS171" s="186"/>
      <c r="GT171" s="186"/>
      <c r="GU171" s="186"/>
      <c r="GV171" s="186"/>
      <c r="GW171" s="186"/>
      <c r="GX171" s="186"/>
      <c r="GY171" s="186"/>
      <c r="GZ171" s="186"/>
      <c r="HA171" s="186"/>
      <c r="HB171" s="186"/>
      <c r="HC171" s="186"/>
      <c r="HD171" s="186"/>
      <c r="HE171" s="186"/>
      <c r="HF171" s="186"/>
      <c r="HG171" s="186"/>
      <c r="HH171" s="186"/>
      <c r="HI171" s="186"/>
      <c r="HJ171" s="186"/>
      <c r="HK171" s="186"/>
      <c r="HL171" s="186"/>
      <c r="HM171" s="186"/>
      <c r="HN171" s="186"/>
      <c r="HO171" s="186"/>
      <c r="HP171" s="186"/>
      <c r="HQ171" s="186"/>
      <c r="HR171" s="186"/>
      <c r="HS171" s="186"/>
      <c r="HT171" s="186"/>
      <c r="HU171" s="186"/>
      <c r="HV171" s="186"/>
      <c r="HW171" s="186"/>
      <c r="HX171" s="186"/>
      <c r="HY171" s="186"/>
      <c r="HZ171" s="186"/>
      <c r="IA171" s="186"/>
      <c r="IB171" s="186"/>
      <c r="IC171" s="186"/>
      <c r="ID171" s="186"/>
      <c r="IE171" s="186"/>
      <c r="IF171" s="186"/>
      <c r="IG171" s="186"/>
      <c r="IH171" s="186"/>
      <c r="II171" s="186"/>
      <c r="IJ171" s="186"/>
      <c r="IK171" s="186"/>
      <c r="IL171" s="186"/>
      <c r="IM171" s="186"/>
      <c r="IN171" s="186"/>
      <c r="IO171" s="186"/>
      <c r="IP171" s="186"/>
      <c r="IQ171" s="186"/>
      <c r="IR171" s="186"/>
      <c r="IS171" s="186"/>
      <c r="IT171" s="186"/>
      <c r="IU171" s="186"/>
      <c r="IV171" s="186"/>
    </row>
    <row r="172" spans="1:256" ht="10.5" customHeight="1" x14ac:dyDescent="0.25">
      <c r="A172" s="262">
        <v>132</v>
      </c>
      <c r="B172" s="186" t="s">
        <v>797</v>
      </c>
      <c r="C172" s="186" t="s">
        <v>1111</v>
      </c>
      <c r="D172" s="186" t="s">
        <v>1112</v>
      </c>
      <c r="E172" s="188">
        <v>234500</v>
      </c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86"/>
      <c r="BZ172" s="18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86"/>
      <c r="DA172" s="186"/>
      <c r="DB172" s="186"/>
      <c r="DC172" s="186"/>
      <c r="DD172" s="186"/>
      <c r="DE172" s="186"/>
      <c r="DF172" s="186"/>
      <c r="DG172" s="186"/>
      <c r="DH172" s="186"/>
      <c r="DI172" s="186"/>
      <c r="DJ172" s="186"/>
      <c r="DK172" s="186"/>
      <c r="DL172" s="186"/>
      <c r="DM172" s="186"/>
      <c r="DN172" s="186"/>
      <c r="DO172" s="186"/>
      <c r="DP172" s="186"/>
      <c r="DQ172" s="186"/>
      <c r="DR172" s="186"/>
      <c r="DS172" s="186"/>
      <c r="DT172" s="186"/>
      <c r="DU172" s="186"/>
      <c r="DV172" s="186"/>
      <c r="DW172" s="186"/>
      <c r="DX172" s="186"/>
      <c r="DY172" s="186"/>
      <c r="DZ172" s="186"/>
      <c r="EA172" s="186"/>
      <c r="EB172" s="186"/>
      <c r="EC172" s="186"/>
      <c r="ED172" s="186"/>
      <c r="EE172" s="186"/>
      <c r="EF172" s="186"/>
      <c r="EG172" s="186"/>
      <c r="EH172" s="186"/>
      <c r="EI172" s="186"/>
      <c r="EJ172" s="186"/>
      <c r="EK172" s="186"/>
      <c r="EN172" s="186"/>
      <c r="EO172" s="186"/>
      <c r="EP172" s="186"/>
      <c r="EQ172" s="186"/>
      <c r="ER172" s="186"/>
      <c r="ES172" s="186"/>
      <c r="ET172" s="186"/>
      <c r="EU172" s="186"/>
      <c r="EV172" s="186"/>
      <c r="EW172" s="186"/>
      <c r="EX172" s="186"/>
      <c r="EY172" s="186"/>
      <c r="EZ172" s="186"/>
      <c r="FA172" s="186"/>
      <c r="FB172" s="186"/>
      <c r="FC172" s="186"/>
      <c r="FD172" s="186"/>
      <c r="FE172" s="186"/>
      <c r="FF172" s="186"/>
      <c r="FG172" s="186"/>
      <c r="FH172" s="186"/>
      <c r="FI172" s="186"/>
      <c r="FJ172" s="186"/>
      <c r="FK172" s="186"/>
      <c r="FL172" s="186"/>
      <c r="FM172" s="186"/>
      <c r="FN172" s="186"/>
      <c r="FO172" s="186"/>
      <c r="FP172" s="186"/>
      <c r="FQ172" s="186"/>
      <c r="FR172" s="186"/>
      <c r="FS172" s="186"/>
      <c r="FT172" s="186"/>
      <c r="FU172" s="186"/>
      <c r="FV172" s="186"/>
      <c r="FW172" s="186"/>
      <c r="FX172" s="186"/>
      <c r="FY172" s="186"/>
      <c r="FZ172" s="186"/>
      <c r="GA172" s="186"/>
      <c r="GB172" s="186"/>
      <c r="GC172" s="186"/>
      <c r="GD172" s="186"/>
      <c r="GE172" s="186"/>
      <c r="GF172" s="186"/>
      <c r="GG172" s="186"/>
      <c r="GH172" s="186"/>
      <c r="GI172" s="186"/>
      <c r="GJ172" s="186"/>
      <c r="GK172" s="186"/>
      <c r="GL172" s="186"/>
      <c r="GM172" s="186"/>
      <c r="GN172" s="186"/>
      <c r="GO172" s="186"/>
      <c r="GP172" s="186"/>
      <c r="GQ172" s="186"/>
      <c r="GR172" s="186"/>
      <c r="GS172" s="186"/>
      <c r="GT172" s="186"/>
      <c r="GU172" s="186"/>
      <c r="GV172" s="186"/>
      <c r="GW172" s="186"/>
      <c r="GX172" s="186"/>
      <c r="GY172" s="186"/>
      <c r="GZ172" s="186"/>
      <c r="HA172" s="186"/>
      <c r="HB172" s="186"/>
      <c r="HC172" s="186"/>
      <c r="HD172" s="186"/>
      <c r="HE172" s="186"/>
      <c r="HF172" s="186"/>
      <c r="HG172" s="186"/>
      <c r="HH172" s="186"/>
      <c r="HI172" s="186"/>
      <c r="HJ172" s="186"/>
      <c r="HK172" s="186"/>
      <c r="HL172" s="186"/>
      <c r="HM172" s="186"/>
      <c r="HN172" s="186"/>
      <c r="HO172" s="186"/>
      <c r="HP172" s="186"/>
      <c r="HQ172" s="186"/>
      <c r="HR172" s="186"/>
      <c r="HS172" s="186"/>
      <c r="HT172" s="186"/>
      <c r="HU172" s="186"/>
      <c r="HV172" s="186"/>
      <c r="HW172" s="186"/>
      <c r="HX172" s="186"/>
      <c r="HY172" s="186"/>
      <c r="HZ172" s="186"/>
      <c r="IA172" s="186"/>
      <c r="IB172" s="186"/>
      <c r="IC172" s="186"/>
      <c r="ID172" s="186"/>
      <c r="IE172" s="186"/>
      <c r="IF172" s="186"/>
      <c r="IG172" s="186"/>
      <c r="IH172" s="186"/>
      <c r="II172" s="186"/>
      <c r="IJ172" s="186"/>
      <c r="IK172" s="186"/>
      <c r="IL172" s="186"/>
      <c r="IM172" s="186"/>
      <c r="IN172" s="186"/>
      <c r="IO172" s="186"/>
      <c r="IP172" s="186"/>
      <c r="IQ172" s="186"/>
      <c r="IR172" s="186"/>
      <c r="IS172" s="186"/>
      <c r="IT172" s="186"/>
      <c r="IU172" s="186"/>
      <c r="IV172" s="186"/>
    </row>
    <row r="173" spans="1:256" ht="10.5" customHeight="1" x14ac:dyDescent="0.25">
      <c r="A173" s="262">
        <v>133</v>
      </c>
      <c r="B173" s="186" t="s">
        <v>1117</v>
      </c>
      <c r="C173" s="186" t="s">
        <v>692</v>
      </c>
      <c r="D173" s="186" t="s">
        <v>1118</v>
      </c>
      <c r="E173" s="188">
        <v>16800</v>
      </c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86"/>
      <c r="BZ173" s="186"/>
      <c r="CA173" s="186"/>
      <c r="CB173" s="186"/>
      <c r="CC173" s="186"/>
      <c r="CD173" s="186"/>
      <c r="CE173" s="186"/>
      <c r="CF173" s="186"/>
      <c r="CG173" s="186"/>
      <c r="CH173" s="186"/>
      <c r="CI173" s="186">
        <v>25</v>
      </c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86"/>
      <c r="DA173" s="186"/>
      <c r="DB173" s="186"/>
      <c r="DC173" s="186"/>
      <c r="DD173" s="186"/>
      <c r="DE173" s="186"/>
      <c r="DF173" s="186"/>
      <c r="DG173" s="186"/>
      <c r="DH173" s="186"/>
      <c r="DI173" s="186"/>
      <c r="DJ173" s="186"/>
      <c r="DK173" s="186"/>
      <c r="DL173" s="186"/>
      <c r="DM173" s="186"/>
      <c r="DN173" s="186"/>
      <c r="DO173" s="186"/>
      <c r="DP173" s="186"/>
      <c r="DQ173" s="186"/>
      <c r="DR173" s="186"/>
      <c r="DS173" s="186"/>
      <c r="DT173" s="186"/>
      <c r="DU173" s="186"/>
      <c r="DV173" s="186"/>
      <c r="DW173" s="186"/>
      <c r="DX173" s="186"/>
      <c r="DY173" s="186"/>
      <c r="DZ173" s="186"/>
      <c r="EA173" s="186"/>
      <c r="EB173" s="186"/>
      <c r="EC173" s="186"/>
      <c r="ED173" s="186"/>
      <c r="EE173" s="186"/>
      <c r="EF173" s="186"/>
      <c r="EG173" s="186"/>
      <c r="EH173" s="186"/>
      <c r="EI173" s="186"/>
      <c r="EJ173" s="186"/>
      <c r="EK173" s="186"/>
      <c r="EN173" s="186"/>
      <c r="EO173" s="186"/>
      <c r="EP173" s="186"/>
      <c r="EQ173" s="186"/>
      <c r="ER173" s="186"/>
      <c r="ES173" s="186"/>
      <c r="ET173" s="186"/>
      <c r="EU173" s="186"/>
      <c r="EV173" s="186"/>
      <c r="EW173" s="186"/>
      <c r="EX173" s="186"/>
      <c r="EY173" s="186"/>
      <c r="EZ173" s="186"/>
      <c r="FA173" s="186"/>
      <c r="FB173" s="186"/>
      <c r="FC173" s="186"/>
      <c r="FD173" s="186"/>
      <c r="FE173" s="186"/>
      <c r="FF173" s="186"/>
      <c r="FG173" s="186"/>
      <c r="FH173" s="186"/>
      <c r="FI173" s="186"/>
      <c r="FJ173" s="186"/>
      <c r="FK173" s="186"/>
      <c r="FL173" s="186"/>
      <c r="FM173" s="186"/>
      <c r="FN173" s="186"/>
      <c r="FO173" s="186"/>
      <c r="FP173" s="186"/>
      <c r="FQ173" s="186"/>
      <c r="FR173" s="186"/>
      <c r="FS173" s="186"/>
      <c r="FT173" s="186"/>
      <c r="FU173" s="186"/>
      <c r="FV173" s="186"/>
      <c r="FW173" s="186"/>
      <c r="FX173" s="186"/>
      <c r="FY173" s="186"/>
      <c r="FZ173" s="186"/>
      <c r="GA173" s="186"/>
      <c r="GB173" s="186"/>
      <c r="GC173" s="186"/>
      <c r="GD173" s="186"/>
      <c r="GE173" s="186"/>
      <c r="GF173" s="186"/>
      <c r="GG173" s="186"/>
      <c r="GH173" s="186"/>
      <c r="GI173" s="186"/>
      <c r="GJ173" s="186"/>
      <c r="GK173" s="186"/>
      <c r="GL173" s="186"/>
      <c r="GM173" s="186"/>
      <c r="GN173" s="186"/>
      <c r="GO173" s="186"/>
      <c r="GP173" s="186"/>
      <c r="GQ173" s="186"/>
      <c r="GR173" s="186"/>
      <c r="GS173" s="186"/>
      <c r="GT173" s="186"/>
      <c r="GU173" s="186"/>
      <c r="GV173" s="186"/>
      <c r="GW173" s="186"/>
      <c r="GX173" s="186"/>
      <c r="GY173" s="186"/>
      <c r="GZ173" s="186"/>
      <c r="HA173" s="186"/>
      <c r="HB173" s="186"/>
      <c r="HC173" s="186"/>
      <c r="HD173" s="186"/>
      <c r="HE173" s="186"/>
      <c r="HF173" s="186"/>
      <c r="HG173" s="186"/>
      <c r="HH173" s="186"/>
      <c r="HI173" s="186"/>
      <c r="HJ173" s="186"/>
      <c r="HK173" s="186"/>
      <c r="HL173" s="186"/>
      <c r="HM173" s="186"/>
      <c r="HN173" s="186"/>
      <c r="HO173" s="186"/>
      <c r="HP173" s="186"/>
      <c r="HQ173" s="186"/>
      <c r="HR173" s="186"/>
      <c r="HS173" s="186"/>
      <c r="HT173" s="186"/>
      <c r="HU173" s="186"/>
      <c r="HV173" s="186"/>
      <c r="HW173" s="186"/>
      <c r="HX173" s="186"/>
      <c r="HY173" s="186"/>
      <c r="HZ173" s="186"/>
      <c r="IA173" s="186"/>
      <c r="IB173" s="186"/>
      <c r="IC173" s="186"/>
      <c r="ID173" s="186"/>
      <c r="IE173" s="186"/>
      <c r="IF173" s="186"/>
      <c r="IG173" s="186"/>
      <c r="IH173" s="186"/>
      <c r="II173" s="186"/>
      <c r="IJ173" s="186"/>
      <c r="IK173" s="186"/>
      <c r="IL173" s="186"/>
      <c r="IM173" s="186"/>
      <c r="IN173" s="186"/>
      <c r="IO173" s="186"/>
      <c r="IP173" s="186"/>
      <c r="IQ173" s="186"/>
      <c r="IR173" s="186"/>
      <c r="IS173" s="186"/>
      <c r="IT173" s="186"/>
      <c r="IU173" s="186"/>
      <c r="IV173" s="186"/>
    </row>
    <row r="174" spans="1:256" ht="10.5" customHeight="1" x14ac:dyDescent="0.25">
      <c r="A174" s="262">
        <v>134</v>
      </c>
      <c r="B174" s="186" t="s">
        <v>778</v>
      </c>
      <c r="C174" s="186" t="s">
        <v>1123</v>
      </c>
      <c r="D174" s="186" t="s">
        <v>1124</v>
      </c>
      <c r="E174" s="188">
        <v>167775</v>
      </c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86"/>
      <c r="BZ174" s="18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86"/>
      <c r="DA174" s="186"/>
      <c r="DB174" s="186"/>
      <c r="DC174" s="186"/>
      <c r="DD174" s="186"/>
      <c r="DE174" s="186"/>
      <c r="DF174" s="186"/>
      <c r="DG174" s="186"/>
      <c r="DH174" s="186"/>
      <c r="DI174" s="186"/>
      <c r="DJ174" s="186"/>
      <c r="DK174" s="186"/>
      <c r="DL174" s="186"/>
      <c r="DM174" s="186"/>
      <c r="DN174" s="186"/>
      <c r="DO174" s="186"/>
      <c r="DP174" s="186"/>
      <c r="DQ174" s="186"/>
      <c r="DR174" s="186"/>
      <c r="DS174" s="186"/>
      <c r="DT174" s="186"/>
      <c r="DU174" s="186"/>
      <c r="DV174" s="186"/>
      <c r="DW174" s="186"/>
      <c r="DX174" s="186"/>
      <c r="DY174" s="186"/>
      <c r="DZ174" s="186"/>
      <c r="EA174" s="186"/>
      <c r="EB174" s="186">
        <v>24</v>
      </c>
      <c r="EC174" s="186"/>
      <c r="ED174" s="353">
        <v>24</v>
      </c>
      <c r="EE174" s="186"/>
      <c r="EF174" s="186"/>
      <c r="EG174" s="186"/>
      <c r="EH174" s="186"/>
      <c r="EI174" s="186"/>
      <c r="EJ174" s="186"/>
      <c r="EK174" s="186"/>
      <c r="EN174" s="186"/>
      <c r="EO174" s="186"/>
      <c r="EP174" s="186"/>
      <c r="EQ174" s="186"/>
      <c r="ER174" s="186"/>
      <c r="ES174" s="186"/>
      <c r="ET174" s="186"/>
      <c r="EU174" s="186"/>
      <c r="EV174" s="186"/>
      <c r="EW174" s="186"/>
      <c r="EX174" s="186"/>
      <c r="EY174" s="186"/>
      <c r="EZ174" s="186"/>
      <c r="FA174" s="186"/>
      <c r="FB174" s="186"/>
      <c r="FC174" s="186"/>
      <c r="FD174" s="186"/>
      <c r="FE174" s="186"/>
      <c r="FF174" s="186"/>
      <c r="FG174" s="186"/>
      <c r="FH174" s="186"/>
      <c r="FI174" s="186"/>
      <c r="FJ174" s="186"/>
      <c r="FK174" s="186"/>
      <c r="FL174" s="186"/>
      <c r="FM174" s="186"/>
      <c r="FN174" s="186"/>
      <c r="FO174" s="186"/>
      <c r="FP174" s="186"/>
      <c r="FQ174" s="186"/>
      <c r="FR174" s="186"/>
      <c r="FS174" s="186"/>
      <c r="FT174" s="186"/>
      <c r="FU174" s="186"/>
      <c r="FV174" s="186"/>
      <c r="FW174" s="186"/>
      <c r="FX174" s="186"/>
      <c r="FY174" s="186"/>
      <c r="FZ174" s="186"/>
      <c r="GA174" s="186"/>
      <c r="GB174" s="186"/>
      <c r="GC174" s="186"/>
      <c r="GD174" s="186"/>
      <c r="GE174" s="186"/>
      <c r="GF174" s="186"/>
      <c r="GG174" s="186"/>
      <c r="GH174" s="186"/>
      <c r="GI174" s="186"/>
      <c r="GJ174" s="186"/>
      <c r="GK174" s="186"/>
      <c r="GL174" s="186"/>
      <c r="GM174" s="186"/>
      <c r="GN174" s="186"/>
      <c r="GO174" s="186"/>
      <c r="GP174" s="186"/>
      <c r="GQ174" s="186"/>
      <c r="GR174" s="186"/>
      <c r="GS174" s="186"/>
      <c r="GT174" s="186"/>
      <c r="GU174" s="186"/>
      <c r="GV174" s="186"/>
      <c r="GW174" s="186"/>
      <c r="GX174" s="186"/>
      <c r="GY174" s="186"/>
      <c r="GZ174" s="186"/>
      <c r="HA174" s="186"/>
      <c r="HB174" s="186"/>
      <c r="HC174" s="186"/>
      <c r="HD174" s="186"/>
      <c r="HE174" s="186"/>
      <c r="HF174" s="186"/>
      <c r="HG174" s="186"/>
      <c r="HH174" s="186"/>
      <c r="HI174" s="186"/>
      <c r="HJ174" s="186"/>
      <c r="HK174" s="186"/>
      <c r="HL174" s="186"/>
      <c r="HM174" s="186"/>
      <c r="HN174" s="186"/>
      <c r="HO174" s="186">
        <v>100</v>
      </c>
      <c r="HP174" s="186"/>
      <c r="HQ174" s="186"/>
      <c r="HR174" s="186"/>
      <c r="HS174" s="186"/>
      <c r="HT174" s="186"/>
      <c r="HU174" s="186"/>
      <c r="HV174" s="186"/>
      <c r="HW174" s="186"/>
      <c r="HX174" s="186"/>
      <c r="HY174" s="186"/>
      <c r="HZ174" s="186"/>
      <c r="IA174" s="186"/>
      <c r="IB174" s="186"/>
      <c r="IC174" s="186"/>
      <c r="ID174" s="186"/>
      <c r="IE174" s="186"/>
      <c r="IF174" s="186"/>
      <c r="IG174" s="186"/>
      <c r="IH174" s="186"/>
      <c r="II174" s="186"/>
      <c r="IJ174" s="186"/>
      <c r="IK174" s="186"/>
      <c r="IL174" s="186"/>
      <c r="IM174" s="186"/>
      <c r="IN174" s="186"/>
      <c r="IO174" s="186"/>
      <c r="IP174" s="186"/>
      <c r="IQ174" s="186"/>
      <c r="IR174" s="186"/>
      <c r="IS174" s="186"/>
      <c r="IT174" s="186"/>
      <c r="IU174" s="186"/>
      <c r="IV174" s="186"/>
    </row>
    <row r="175" spans="1:256" ht="10.5" customHeight="1" x14ac:dyDescent="0.25">
      <c r="A175" s="262">
        <v>135</v>
      </c>
      <c r="B175" s="186" t="s">
        <v>110</v>
      </c>
      <c r="C175" s="186" t="s">
        <v>1123</v>
      </c>
      <c r="D175" s="186" t="s">
        <v>1113</v>
      </c>
      <c r="E175" s="188">
        <v>184882</v>
      </c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>
        <v>25</v>
      </c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86"/>
      <c r="BZ175" s="186"/>
      <c r="CA175" s="186"/>
      <c r="CB175" s="186"/>
      <c r="CC175" s="186"/>
      <c r="CD175" s="186"/>
      <c r="CE175" s="186"/>
      <c r="CF175" s="186"/>
      <c r="CG175" s="186"/>
      <c r="CH175" s="186"/>
      <c r="CI175" s="186">
        <v>50</v>
      </c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6"/>
      <c r="DJ175" s="186">
        <v>12</v>
      </c>
      <c r="DK175" s="186"/>
      <c r="DL175" s="186"/>
      <c r="DM175" s="186"/>
      <c r="DN175" s="186"/>
      <c r="DO175" s="186"/>
      <c r="DP175" s="186"/>
      <c r="DQ175" s="186"/>
      <c r="DR175" s="186"/>
      <c r="DS175" s="186"/>
      <c r="DT175" s="186"/>
      <c r="DU175" s="186"/>
      <c r="DV175" s="186"/>
      <c r="DW175" s="186"/>
      <c r="DX175" s="186"/>
      <c r="DY175" s="186"/>
      <c r="DZ175" s="186"/>
      <c r="EA175" s="186"/>
      <c r="EB175" s="186"/>
      <c r="EC175" s="186"/>
      <c r="ED175" s="186"/>
      <c r="EE175" s="186"/>
      <c r="EF175" s="186">
        <v>6</v>
      </c>
      <c r="EG175" s="186"/>
      <c r="EH175" s="186"/>
      <c r="EI175" s="186"/>
      <c r="EJ175" s="186"/>
      <c r="EK175" s="186"/>
      <c r="EN175" s="186"/>
      <c r="EO175" s="186"/>
      <c r="EP175" s="186"/>
      <c r="EQ175" s="186"/>
      <c r="ER175" s="186"/>
      <c r="ES175" s="186"/>
      <c r="ET175" s="186"/>
      <c r="EU175" s="186"/>
      <c r="EV175" s="186"/>
      <c r="EW175" s="186"/>
      <c r="EX175" s="186"/>
      <c r="EY175" s="186"/>
      <c r="EZ175" s="186"/>
      <c r="FA175" s="186"/>
      <c r="FB175" s="186"/>
      <c r="FC175" s="186"/>
      <c r="FD175" s="186"/>
      <c r="FE175" s="186"/>
      <c r="FF175" s="186"/>
      <c r="FG175" s="186"/>
      <c r="FH175" s="186"/>
      <c r="FI175" s="186"/>
      <c r="FJ175" s="186"/>
      <c r="FK175" s="186"/>
      <c r="FL175" s="186"/>
      <c r="FM175" s="186"/>
      <c r="FN175" s="186"/>
      <c r="FO175" s="186"/>
      <c r="FP175" s="186"/>
      <c r="FQ175" s="186"/>
      <c r="FR175" s="186"/>
      <c r="FS175" s="186"/>
      <c r="FT175" s="186"/>
      <c r="FU175" s="186"/>
      <c r="FV175" s="186"/>
      <c r="FW175" s="186"/>
      <c r="FX175" s="186"/>
      <c r="FY175" s="186"/>
      <c r="FZ175" s="186"/>
      <c r="GA175" s="186"/>
      <c r="GB175" s="186"/>
      <c r="GC175" s="186"/>
      <c r="GD175" s="186"/>
      <c r="GE175" s="186"/>
      <c r="GF175" s="186"/>
      <c r="GG175" s="186"/>
      <c r="GH175" s="186"/>
      <c r="GI175" s="186"/>
      <c r="GJ175" s="186"/>
      <c r="GK175" s="186"/>
      <c r="GL175" s="186"/>
      <c r="GM175" s="186"/>
      <c r="GN175" s="186"/>
      <c r="GO175" s="186"/>
      <c r="GP175" s="186"/>
      <c r="GQ175" s="186"/>
      <c r="GR175" s="186"/>
      <c r="GS175" s="186"/>
      <c r="GT175" s="186"/>
      <c r="GU175" s="186"/>
      <c r="GV175" s="186"/>
      <c r="GW175" s="186"/>
      <c r="GX175" s="186"/>
      <c r="GY175" s="186"/>
      <c r="GZ175" s="186"/>
      <c r="HA175" s="186"/>
      <c r="HB175" s="186"/>
      <c r="HC175" s="186"/>
      <c r="HD175" s="186"/>
      <c r="HE175" s="186"/>
      <c r="HF175" s="186">
        <v>90</v>
      </c>
      <c r="HG175" s="186"/>
      <c r="HH175" s="186"/>
      <c r="HI175" s="186"/>
      <c r="HJ175" s="186"/>
      <c r="HK175" s="186"/>
      <c r="HL175" s="186"/>
      <c r="HM175" s="186"/>
      <c r="HN175" s="186"/>
      <c r="HO175" s="186"/>
      <c r="HP175" s="186"/>
      <c r="HQ175" s="186"/>
      <c r="HR175" s="186"/>
      <c r="HS175" s="186"/>
      <c r="HT175" s="186"/>
      <c r="HU175" s="186"/>
      <c r="HV175" s="186"/>
      <c r="HW175" s="186"/>
      <c r="HX175" s="186"/>
      <c r="HY175" s="186"/>
      <c r="HZ175" s="186"/>
      <c r="IA175" s="186"/>
      <c r="IB175" s="186"/>
      <c r="IC175" s="186"/>
      <c r="ID175" s="186"/>
      <c r="IE175" s="186"/>
      <c r="IF175" s="186"/>
      <c r="IG175" s="186"/>
      <c r="IH175" s="186"/>
      <c r="II175" s="186"/>
      <c r="IJ175" s="186"/>
      <c r="IK175" s="186"/>
      <c r="IL175" s="186"/>
      <c r="IM175" s="186"/>
      <c r="IN175" s="186"/>
      <c r="IO175" s="186"/>
      <c r="IP175" s="186"/>
      <c r="IQ175" s="186"/>
      <c r="IR175" s="186"/>
      <c r="IS175" s="186"/>
      <c r="IT175" s="186"/>
      <c r="IU175" s="186"/>
      <c r="IV175" s="186"/>
    </row>
    <row r="176" spans="1:256" ht="10.5" customHeight="1" x14ac:dyDescent="0.25">
      <c r="A176" s="262">
        <v>136</v>
      </c>
      <c r="B176" s="186" t="s">
        <v>837</v>
      </c>
      <c r="C176" s="186" t="s">
        <v>1130</v>
      </c>
      <c r="D176" s="186" t="s">
        <v>1131</v>
      </c>
      <c r="E176" s="188">
        <v>60950</v>
      </c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>
        <v>10</v>
      </c>
      <c r="X176" s="186"/>
      <c r="Y176" s="186"/>
      <c r="Z176" s="186"/>
      <c r="AA176" s="186"/>
      <c r="AB176" s="186">
        <v>10</v>
      </c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>
        <v>6</v>
      </c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  <c r="DM176" s="186"/>
      <c r="DN176" s="186"/>
      <c r="DO176" s="186"/>
      <c r="DP176" s="186"/>
      <c r="DQ176" s="186"/>
      <c r="DR176" s="186"/>
      <c r="DS176" s="186"/>
      <c r="DT176" s="186"/>
      <c r="DU176" s="186"/>
      <c r="DV176" s="186"/>
      <c r="DW176" s="186"/>
      <c r="DX176" s="186"/>
      <c r="DY176" s="186"/>
      <c r="DZ176" s="186"/>
      <c r="EA176" s="186"/>
      <c r="EB176" s="186"/>
      <c r="EC176" s="186"/>
      <c r="ED176" s="186"/>
      <c r="EE176" s="186"/>
      <c r="EF176" s="186"/>
      <c r="EG176" s="186">
        <v>6</v>
      </c>
      <c r="EH176" s="186"/>
      <c r="EI176" s="186"/>
      <c r="EJ176" s="186"/>
      <c r="EK176" s="186"/>
      <c r="EN176" s="186"/>
      <c r="EO176" s="186"/>
      <c r="EP176" s="186"/>
      <c r="EQ176" s="186"/>
      <c r="ER176" s="186"/>
      <c r="ES176" s="186"/>
      <c r="ET176" s="186"/>
      <c r="EU176" s="186"/>
      <c r="EV176" s="186"/>
      <c r="EW176" s="186"/>
      <c r="EX176" s="186"/>
      <c r="EY176" s="186"/>
      <c r="EZ176" s="186"/>
      <c r="FA176" s="186"/>
      <c r="FB176" s="186"/>
      <c r="FC176" s="186"/>
      <c r="FD176" s="186"/>
      <c r="FE176" s="186"/>
      <c r="FF176" s="186"/>
      <c r="FG176" s="186"/>
      <c r="FH176" s="186"/>
      <c r="FI176" s="186"/>
      <c r="FJ176" s="186"/>
      <c r="FK176" s="186"/>
      <c r="FL176" s="186"/>
      <c r="FM176" s="186"/>
      <c r="FN176" s="186"/>
      <c r="FO176" s="186"/>
      <c r="FP176" s="186"/>
      <c r="FQ176" s="186"/>
      <c r="FR176" s="186"/>
      <c r="FS176" s="186"/>
      <c r="FT176" s="186"/>
      <c r="FU176" s="186"/>
      <c r="FV176" s="186"/>
      <c r="FW176" s="186"/>
      <c r="FX176" s="186"/>
      <c r="FY176" s="186"/>
      <c r="FZ176" s="186"/>
      <c r="GA176" s="186"/>
      <c r="GB176" s="186"/>
      <c r="GC176" s="186"/>
      <c r="GD176" s="186"/>
      <c r="GE176" s="186"/>
      <c r="GF176" s="186"/>
      <c r="GG176" s="186"/>
      <c r="GH176" s="186"/>
      <c r="GI176" s="186"/>
      <c r="GJ176" s="186"/>
      <c r="GK176" s="186"/>
      <c r="GL176" s="186">
        <v>25</v>
      </c>
      <c r="GM176" s="186"/>
      <c r="GN176" s="186"/>
      <c r="GO176" s="186"/>
      <c r="GP176" s="186"/>
      <c r="GQ176" s="186"/>
      <c r="GR176" s="186"/>
      <c r="GS176" s="186"/>
      <c r="GT176" s="186"/>
      <c r="GU176" s="186"/>
      <c r="GV176" s="186"/>
      <c r="GW176" s="186"/>
      <c r="GX176" s="186"/>
      <c r="GY176" s="186"/>
      <c r="GZ176" s="186"/>
      <c r="HA176" s="186"/>
      <c r="HB176" s="186"/>
      <c r="HC176" s="186"/>
      <c r="HD176" s="186"/>
      <c r="HE176" s="186"/>
      <c r="HF176" s="186"/>
      <c r="HG176" s="186"/>
      <c r="HH176" s="186"/>
      <c r="HI176" s="186"/>
      <c r="HJ176" s="186"/>
      <c r="HK176" s="186"/>
      <c r="HL176" s="186"/>
      <c r="HM176" s="186"/>
      <c r="HN176" s="186"/>
      <c r="HO176" s="186"/>
      <c r="HP176" s="186"/>
      <c r="HQ176" s="186"/>
      <c r="HR176" s="186"/>
      <c r="HS176" s="186"/>
      <c r="HT176" s="186"/>
      <c r="HU176" s="186"/>
      <c r="HV176" s="186"/>
      <c r="HW176" s="186"/>
      <c r="HX176" s="186"/>
      <c r="HY176" s="186"/>
      <c r="HZ176" s="186"/>
      <c r="IA176" s="186"/>
      <c r="IB176" s="186"/>
      <c r="IC176" s="186"/>
      <c r="ID176" s="186"/>
      <c r="IE176" s="186"/>
      <c r="IF176" s="186"/>
      <c r="IG176" s="186"/>
      <c r="IH176" s="186"/>
      <c r="II176" s="186"/>
      <c r="IJ176" s="186"/>
      <c r="IK176" s="186"/>
      <c r="IL176" s="186"/>
      <c r="IM176" s="186"/>
      <c r="IN176" s="186"/>
      <c r="IO176" s="186"/>
      <c r="IP176" s="186"/>
      <c r="IQ176" s="186"/>
      <c r="IR176" s="186"/>
      <c r="IS176" s="186"/>
      <c r="IT176" s="186"/>
      <c r="IU176" s="186"/>
      <c r="IV176" s="186"/>
    </row>
    <row r="177" spans="1:256" ht="10.5" customHeight="1" x14ac:dyDescent="0.25">
      <c r="A177" s="262">
        <v>137</v>
      </c>
      <c r="B177" s="186" t="s">
        <v>783</v>
      </c>
      <c r="C177" s="186" t="s">
        <v>1130</v>
      </c>
      <c r="D177" s="186" t="s">
        <v>1132</v>
      </c>
      <c r="E177" s="188">
        <v>93150</v>
      </c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290">
        <v>25</v>
      </c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86"/>
      <c r="BZ177" s="18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86"/>
      <c r="DA177" s="186"/>
      <c r="DB177" s="186"/>
      <c r="DC177" s="186"/>
      <c r="DD177" s="186"/>
      <c r="DE177" s="186"/>
      <c r="DF177" s="186"/>
      <c r="DG177" s="186"/>
      <c r="DH177" s="186"/>
      <c r="DI177" s="186"/>
      <c r="DJ177" s="186"/>
      <c r="DK177" s="186"/>
      <c r="DL177" s="186"/>
      <c r="DM177" s="186"/>
      <c r="DN177" s="186"/>
      <c r="DO177" s="186"/>
      <c r="DP177" s="186"/>
      <c r="DQ177" s="186"/>
      <c r="DR177" s="186"/>
      <c r="DS177" s="186"/>
      <c r="DT177" s="186"/>
      <c r="DU177" s="186"/>
      <c r="DV177" s="186"/>
      <c r="DW177" s="186"/>
      <c r="DX177" s="186"/>
      <c r="DY177" s="186"/>
      <c r="DZ177" s="186"/>
      <c r="EA177" s="186"/>
      <c r="EB177" s="186">
        <v>24</v>
      </c>
      <c r="EC177" s="186"/>
      <c r="ED177" s="186"/>
      <c r="EE177" s="186"/>
      <c r="EF177" s="186"/>
      <c r="EG177" s="186"/>
      <c r="EH177" s="186"/>
      <c r="EI177" s="186"/>
      <c r="EJ177" s="186"/>
      <c r="EK177" s="186"/>
      <c r="EN177" s="186"/>
      <c r="EO177" s="186"/>
      <c r="EP177" s="186"/>
      <c r="EQ177" s="186"/>
      <c r="ER177" s="186"/>
      <c r="ES177" s="186"/>
      <c r="ET177" s="186"/>
      <c r="EU177" s="186"/>
      <c r="EV177" s="186"/>
      <c r="EW177" s="186"/>
      <c r="EX177" s="186"/>
      <c r="EY177" s="186"/>
      <c r="EZ177" s="186"/>
      <c r="FA177" s="186"/>
      <c r="FB177" s="186"/>
      <c r="FC177" s="186"/>
      <c r="FD177" s="186"/>
      <c r="FE177" s="186"/>
      <c r="FF177" s="186"/>
      <c r="FG177" s="186"/>
      <c r="FH177" s="186"/>
      <c r="FI177" s="186"/>
      <c r="FJ177" s="186"/>
      <c r="FK177" s="186"/>
      <c r="FL177" s="186"/>
      <c r="FM177" s="186"/>
      <c r="FN177" s="186"/>
      <c r="FO177" s="186"/>
      <c r="FP177" s="186"/>
      <c r="FQ177" s="186"/>
      <c r="FR177" s="186"/>
      <c r="FS177" s="186"/>
      <c r="FT177" s="186"/>
      <c r="FU177" s="186"/>
      <c r="FV177" s="186"/>
      <c r="FW177" s="186"/>
      <c r="FX177" s="186"/>
      <c r="FY177" s="186"/>
      <c r="FZ177" s="186"/>
      <c r="GA177" s="186"/>
      <c r="GB177" s="186"/>
      <c r="GC177" s="186"/>
      <c r="GD177" s="186"/>
      <c r="GE177" s="186"/>
      <c r="GF177" s="186"/>
      <c r="GG177" s="186"/>
      <c r="GH177" s="186"/>
      <c r="GI177" s="186"/>
      <c r="GJ177" s="186"/>
      <c r="GK177" s="186"/>
      <c r="GL177" s="186"/>
      <c r="GM177" s="186"/>
      <c r="GN177" s="186"/>
      <c r="GO177" s="186"/>
      <c r="GP177" s="186"/>
      <c r="GQ177" s="186"/>
      <c r="GR177" s="186"/>
      <c r="GS177" s="186"/>
      <c r="GT177" s="186"/>
      <c r="GU177" s="186"/>
      <c r="GV177" s="186"/>
      <c r="GW177" s="186"/>
      <c r="GX177" s="186"/>
      <c r="GY177" s="186"/>
      <c r="GZ177" s="186"/>
      <c r="HA177" s="186"/>
      <c r="HB177" s="186"/>
      <c r="HC177" s="186"/>
      <c r="HD177" s="186"/>
      <c r="HE177" s="186"/>
      <c r="HF177" s="186"/>
      <c r="HG177" s="186"/>
      <c r="HH177" s="186"/>
      <c r="HI177" s="186"/>
      <c r="HJ177" s="186"/>
      <c r="HK177" s="186"/>
      <c r="HL177" s="186"/>
      <c r="HM177" s="186"/>
      <c r="HN177" s="186"/>
      <c r="HO177" s="186"/>
      <c r="HP177" s="186"/>
      <c r="HQ177" s="186"/>
      <c r="HR177" s="186"/>
      <c r="HS177" s="186"/>
      <c r="HT177" s="186"/>
      <c r="HU177" s="186"/>
      <c r="HV177" s="186"/>
      <c r="HW177" s="186"/>
      <c r="HX177" s="186"/>
      <c r="HY177" s="186"/>
      <c r="HZ177" s="186"/>
      <c r="IA177" s="186"/>
      <c r="IB177" s="186"/>
      <c r="IC177" s="186"/>
      <c r="ID177" s="186"/>
      <c r="IE177" s="186"/>
      <c r="IF177" s="186"/>
      <c r="IG177" s="186"/>
      <c r="IH177" s="186"/>
      <c r="II177" s="186"/>
      <c r="IJ177" s="186"/>
      <c r="IK177" s="186"/>
      <c r="IL177" s="186"/>
      <c r="IM177" s="186"/>
      <c r="IN177" s="186"/>
      <c r="IO177" s="186"/>
      <c r="IP177" s="186"/>
      <c r="IQ177" s="186"/>
      <c r="IR177" s="186"/>
      <c r="IS177" s="186"/>
      <c r="IT177" s="186"/>
      <c r="IU177" s="186"/>
      <c r="IV177" s="186"/>
    </row>
    <row r="178" spans="1:256" ht="10.5" customHeight="1" x14ac:dyDescent="0.25">
      <c r="A178" s="262">
        <v>138</v>
      </c>
      <c r="B178" s="186" t="s">
        <v>837</v>
      </c>
      <c r="C178" s="186" t="s">
        <v>1134</v>
      </c>
      <c r="D178" s="186" t="s">
        <v>1135</v>
      </c>
      <c r="E178" s="188">
        <v>160000</v>
      </c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86"/>
      <c r="BZ178" s="18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86"/>
      <c r="DA178" s="186"/>
      <c r="DB178" s="186"/>
      <c r="DC178" s="186"/>
      <c r="DD178" s="186"/>
      <c r="DE178" s="186"/>
      <c r="DF178" s="186"/>
      <c r="DG178" s="186"/>
      <c r="DH178" s="186"/>
      <c r="DI178" s="186"/>
      <c r="DJ178" s="186"/>
      <c r="DK178" s="186"/>
      <c r="DL178" s="186"/>
      <c r="DM178" s="186"/>
      <c r="DN178" s="186"/>
      <c r="DO178" s="186"/>
      <c r="DP178" s="186"/>
      <c r="DQ178" s="186"/>
      <c r="DR178" s="186"/>
      <c r="DS178" s="186"/>
      <c r="DT178" s="186"/>
      <c r="DU178" s="186"/>
      <c r="DV178" s="186"/>
      <c r="DW178" s="186"/>
      <c r="DX178" s="186"/>
      <c r="DY178" s="186"/>
      <c r="DZ178" s="186"/>
      <c r="EA178" s="186"/>
      <c r="EB178" s="186"/>
      <c r="EC178" s="186"/>
      <c r="ED178" s="186"/>
      <c r="EE178" s="186"/>
      <c r="EF178" s="186"/>
      <c r="EG178" s="186"/>
      <c r="EH178" s="186"/>
      <c r="EI178" s="186"/>
      <c r="EJ178" s="186"/>
      <c r="EK178" s="186"/>
      <c r="EN178" s="186"/>
      <c r="EO178" s="186"/>
      <c r="EP178" s="186"/>
      <c r="EQ178" s="186"/>
      <c r="ER178" s="186"/>
      <c r="ES178" s="186"/>
      <c r="ET178" s="186"/>
      <c r="EU178" s="186"/>
      <c r="EV178" s="186"/>
      <c r="EW178" s="186"/>
      <c r="EX178" s="186"/>
      <c r="EY178" s="186"/>
      <c r="EZ178" s="186"/>
      <c r="FA178" s="186"/>
      <c r="FB178" s="186"/>
      <c r="FC178" s="186"/>
      <c r="FD178" s="186"/>
      <c r="FE178" s="186"/>
      <c r="FF178" s="186"/>
      <c r="FG178" s="186"/>
      <c r="FH178" s="186"/>
      <c r="FI178" s="186"/>
      <c r="FJ178" s="186"/>
      <c r="FK178" s="186"/>
      <c r="FL178" s="186"/>
      <c r="FM178" s="186"/>
      <c r="FN178" s="186"/>
      <c r="FO178" s="186"/>
      <c r="FP178" s="186"/>
      <c r="FQ178" s="186"/>
      <c r="FR178" s="186"/>
      <c r="FS178" s="186"/>
      <c r="FT178" s="186"/>
      <c r="FU178" s="186"/>
      <c r="FV178" s="186"/>
      <c r="FW178" s="186"/>
      <c r="FX178" s="186"/>
      <c r="FY178" s="186"/>
      <c r="FZ178" s="186"/>
      <c r="GA178" s="186"/>
      <c r="GB178" s="186"/>
      <c r="GC178" s="186"/>
      <c r="GD178" s="186"/>
      <c r="GE178" s="186"/>
      <c r="GF178" s="186"/>
      <c r="GG178" s="186"/>
      <c r="GH178" s="186"/>
      <c r="GI178" s="186"/>
      <c r="GJ178" s="186"/>
      <c r="GK178" s="186"/>
      <c r="GL178" s="186"/>
      <c r="GM178" s="186"/>
      <c r="GN178" s="186"/>
      <c r="GO178" s="186"/>
      <c r="GP178" s="186"/>
      <c r="GQ178" s="186"/>
      <c r="GR178" s="186"/>
      <c r="GS178" s="186"/>
      <c r="GT178" s="186"/>
      <c r="GU178" s="186"/>
      <c r="GV178" s="186"/>
      <c r="GW178" s="186"/>
      <c r="GX178" s="186"/>
      <c r="GY178" s="186"/>
      <c r="GZ178" s="186"/>
      <c r="HA178" s="186"/>
      <c r="HB178" s="186"/>
      <c r="HC178" s="186"/>
      <c r="HD178" s="186"/>
      <c r="HE178" s="186"/>
      <c r="HF178" s="186"/>
      <c r="HG178" s="186"/>
      <c r="HH178" s="186"/>
      <c r="HI178" s="186"/>
      <c r="HJ178" s="186"/>
      <c r="HK178" s="186"/>
      <c r="HL178" s="186"/>
      <c r="HM178" s="186"/>
      <c r="HN178" s="186"/>
      <c r="HO178" s="186"/>
      <c r="HP178" s="186"/>
      <c r="HQ178" s="186"/>
      <c r="HR178" s="186"/>
      <c r="HS178" s="186"/>
      <c r="HT178" s="186"/>
      <c r="HU178" s="186"/>
      <c r="HV178" s="186"/>
      <c r="HW178" s="186"/>
      <c r="HX178" s="186"/>
      <c r="HY178" s="186"/>
      <c r="HZ178" s="186"/>
      <c r="IA178" s="186"/>
      <c r="IB178" s="186"/>
      <c r="IC178" s="186"/>
      <c r="ID178" s="186"/>
      <c r="IE178" s="186"/>
      <c r="IF178" s="186"/>
      <c r="IG178" s="186"/>
      <c r="IH178" s="186"/>
      <c r="II178" s="186"/>
      <c r="IJ178" s="186"/>
      <c r="IK178" s="186"/>
      <c r="IL178" s="186"/>
      <c r="IM178" s="186"/>
      <c r="IN178" s="186"/>
      <c r="IO178" s="186"/>
      <c r="IP178" s="186"/>
      <c r="IQ178" s="186"/>
      <c r="IR178" s="186"/>
      <c r="IS178" s="186"/>
      <c r="IT178" s="186"/>
      <c r="IU178" s="186"/>
      <c r="IV178" s="186"/>
    </row>
    <row r="179" spans="1:256" ht="10.5" customHeight="1" x14ac:dyDescent="0.25">
      <c r="A179" s="262">
        <v>139</v>
      </c>
      <c r="B179" s="186" t="s">
        <v>783</v>
      </c>
      <c r="C179" s="186" t="s">
        <v>695</v>
      </c>
      <c r="D179" s="186" t="s">
        <v>1136</v>
      </c>
      <c r="E179" s="188">
        <v>163650</v>
      </c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290">
        <v>25</v>
      </c>
      <c r="AH179" s="186"/>
      <c r="AI179" s="186"/>
      <c r="AJ179" s="186"/>
      <c r="AK179" s="186">
        <v>15</v>
      </c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>
        <v>50</v>
      </c>
      <c r="CB179" s="186"/>
      <c r="CC179" s="186"/>
      <c r="CD179" s="186"/>
      <c r="CE179" s="186"/>
      <c r="CF179" s="186">
        <v>25</v>
      </c>
      <c r="CG179" s="186">
        <v>50</v>
      </c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G179" s="186"/>
      <c r="DH179" s="186"/>
      <c r="DI179" s="186"/>
      <c r="DJ179" s="186"/>
      <c r="DK179" s="186"/>
      <c r="DL179" s="186"/>
      <c r="DM179" s="186"/>
      <c r="DN179" s="186"/>
      <c r="DO179" s="186"/>
      <c r="DP179" s="186"/>
      <c r="DQ179" s="186"/>
      <c r="DR179" s="186"/>
      <c r="DS179" s="186"/>
      <c r="DT179" s="186"/>
      <c r="DU179" s="186"/>
      <c r="DV179" s="186"/>
      <c r="DW179" s="186"/>
      <c r="DX179" s="186"/>
      <c r="DY179" s="186"/>
      <c r="DZ179" s="186"/>
      <c r="EA179" s="186"/>
      <c r="EB179" s="186"/>
      <c r="EC179" s="186"/>
      <c r="ED179" s="186"/>
      <c r="EE179" s="186"/>
      <c r="EF179" s="186"/>
      <c r="EG179" s="186"/>
      <c r="EH179" s="186"/>
      <c r="EI179" s="186"/>
      <c r="EJ179" s="186"/>
      <c r="EK179" s="186"/>
      <c r="EN179" s="186"/>
      <c r="EO179" s="186"/>
      <c r="EP179" s="186"/>
      <c r="EQ179" s="186"/>
      <c r="ER179" s="186"/>
      <c r="ES179" s="186"/>
      <c r="ET179" s="186"/>
      <c r="EU179" s="186"/>
      <c r="EV179" s="186"/>
      <c r="EW179" s="186"/>
      <c r="EX179" s="186"/>
      <c r="EY179" s="186"/>
      <c r="EZ179" s="186"/>
      <c r="FA179" s="186"/>
      <c r="FB179" s="186"/>
      <c r="FC179" s="186"/>
      <c r="FD179" s="186"/>
      <c r="FE179" s="186"/>
      <c r="FF179" s="186"/>
      <c r="FG179" s="186"/>
      <c r="FH179" s="186"/>
      <c r="FI179" s="186"/>
      <c r="FJ179" s="186"/>
      <c r="FK179" s="186"/>
      <c r="FL179" s="186"/>
      <c r="FM179" s="186"/>
      <c r="FN179" s="186"/>
      <c r="FO179" s="186"/>
      <c r="FP179" s="186"/>
      <c r="FQ179" s="186"/>
      <c r="FR179" s="186"/>
      <c r="FS179" s="186"/>
      <c r="FT179" s="186"/>
      <c r="FU179" s="186"/>
      <c r="FV179" s="186"/>
      <c r="FW179" s="186"/>
      <c r="FX179" s="186"/>
      <c r="FY179" s="186"/>
      <c r="FZ179" s="186"/>
      <c r="GA179" s="186"/>
      <c r="GB179" s="186"/>
      <c r="GC179" s="186"/>
      <c r="GD179" s="186"/>
      <c r="GE179" s="186"/>
      <c r="GF179" s="186">
        <v>80</v>
      </c>
      <c r="GG179" s="186"/>
      <c r="GH179" s="186"/>
      <c r="GI179" s="186"/>
      <c r="GJ179" s="186"/>
      <c r="GK179" s="186"/>
      <c r="GL179" s="186"/>
      <c r="GM179" s="186"/>
      <c r="GN179" s="186"/>
      <c r="GO179" s="186"/>
      <c r="GP179" s="186"/>
      <c r="GQ179" s="186"/>
      <c r="GR179" s="186"/>
      <c r="GS179" s="186"/>
      <c r="GT179" s="186"/>
      <c r="GU179" s="186"/>
      <c r="GV179" s="186"/>
      <c r="GW179" s="186"/>
      <c r="GX179" s="186"/>
      <c r="GY179" s="186"/>
      <c r="GZ179" s="186"/>
      <c r="HA179" s="186"/>
      <c r="HB179" s="186"/>
      <c r="HC179" s="186"/>
      <c r="HD179" s="186"/>
      <c r="HE179" s="186"/>
      <c r="HF179" s="186"/>
      <c r="HG179" s="186"/>
      <c r="HH179" s="186"/>
      <c r="HI179" s="186"/>
      <c r="HJ179" s="186"/>
      <c r="HK179" s="186"/>
      <c r="HL179" s="186"/>
      <c r="HM179" s="186"/>
      <c r="HN179" s="186"/>
      <c r="HO179" s="186"/>
      <c r="HP179" s="186"/>
      <c r="HQ179" s="186"/>
      <c r="HR179" s="186"/>
      <c r="HS179" s="186"/>
      <c r="HT179" s="186"/>
      <c r="HU179" s="186"/>
      <c r="HV179" s="186"/>
      <c r="HW179" s="186"/>
      <c r="HX179" s="186"/>
      <c r="HY179" s="186"/>
      <c r="HZ179" s="186"/>
      <c r="IA179" s="186"/>
      <c r="IB179" s="186"/>
      <c r="IC179" s="186"/>
      <c r="ID179" s="186"/>
      <c r="IE179" s="186"/>
      <c r="IF179" s="186"/>
      <c r="IG179" s="186"/>
      <c r="IH179" s="186"/>
      <c r="II179" s="186"/>
      <c r="IJ179" s="186"/>
      <c r="IK179" s="186"/>
      <c r="IL179" s="186"/>
      <c r="IM179" s="186"/>
      <c r="IN179" s="186"/>
      <c r="IO179" s="186"/>
      <c r="IP179" s="186"/>
      <c r="IQ179" s="186"/>
      <c r="IR179" s="186"/>
      <c r="IS179" s="186"/>
      <c r="IT179" s="186"/>
      <c r="IU179" s="186"/>
      <c r="IV179" s="186"/>
    </row>
    <row r="180" spans="1:256" ht="10.5" customHeight="1" x14ac:dyDescent="0.25">
      <c r="A180" s="262">
        <v>140</v>
      </c>
      <c r="B180" s="186" t="s">
        <v>813</v>
      </c>
      <c r="C180" s="186" t="s">
        <v>695</v>
      </c>
      <c r="D180" s="186" t="s">
        <v>1137</v>
      </c>
      <c r="E180" s="188">
        <v>184100</v>
      </c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86"/>
      <c r="BZ180" s="186"/>
      <c r="CA180" s="186">
        <v>50</v>
      </c>
      <c r="CB180" s="186"/>
      <c r="CC180" s="186"/>
      <c r="CD180" s="186"/>
      <c r="CE180" s="186"/>
      <c r="CF180" s="186"/>
      <c r="CG180" s="186">
        <v>100</v>
      </c>
      <c r="CH180" s="186"/>
      <c r="CI180" s="186"/>
      <c r="CJ180" s="186"/>
      <c r="CK180" s="186">
        <v>50</v>
      </c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86"/>
      <c r="DA180" s="186"/>
      <c r="DB180" s="186"/>
      <c r="DC180" s="186"/>
      <c r="DD180" s="186"/>
      <c r="DE180" s="186"/>
      <c r="DF180" s="186"/>
      <c r="DG180" s="186"/>
      <c r="DH180" s="186"/>
      <c r="DI180" s="186"/>
      <c r="DJ180" s="186"/>
      <c r="DK180" s="186"/>
      <c r="DL180" s="186"/>
      <c r="DM180" s="186"/>
      <c r="DN180" s="186"/>
      <c r="DO180" s="186"/>
      <c r="DP180" s="186"/>
      <c r="DQ180" s="186"/>
      <c r="DR180" s="186"/>
      <c r="DS180" s="186"/>
      <c r="DT180" s="186"/>
      <c r="DU180" s="186"/>
      <c r="DV180" s="186"/>
      <c r="DW180" s="186"/>
      <c r="DX180" s="186"/>
      <c r="DY180" s="186"/>
      <c r="DZ180" s="186"/>
      <c r="EA180" s="186"/>
      <c r="EB180" s="186"/>
      <c r="EC180" s="186"/>
      <c r="ED180" s="186"/>
      <c r="EE180" s="186"/>
      <c r="EF180" s="186"/>
      <c r="EG180" s="186"/>
      <c r="EH180" s="186"/>
      <c r="EI180" s="186"/>
      <c r="EJ180" s="186"/>
      <c r="EK180" s="186"/>
      <c r="EN180" s="186"/>
      <c r="EO180" s="186"/>
      <c r="EP180" s="186"/>
      <c r="EQ180" s="186"/>
      <c r="ER180" s="186"/>
      <c r="ES180" s="186"/>
      <c r="ET180" s="186"/>
      <c r="EU180" s="186"/>
      <c r="EV180" s="186"/>
      <c r="EW180" s="186"/>
      <c r="EX180" s="186"/>
      <c r="EY180" s="186"/>
      <c r="EZ180" s="186"/>
      <c r="FA180" s="186"/>
      <c r="FB180" s="186"/>
      <c r="FC180" s="186"/>
      <c r="FD180" s="186"/>
      <c r="FE180" s="186"/>
      <c r="FF180" s="186"/>
      <c r="FG180" s="186"/>
      <c r="FH180" s="186"/>
      <c r="FI180" s="186"/>
      <c r="FJ180" s="186"/>
      <c r="FK180" s="186"/>
      <c r="FL180" s="186"/>
      <c r="FM180" s="186"/>
      <c r="FN180" s="186"/>
      <c r="FO180" s="186"/>
      <c r="FP180" s="186"/>
      <c r="FQ180" s="186"/>
      <c r="FR180" s="186"/>
      <c r="FS180" s="186"/>
      <c r="FT180" s="186"/>
      <c r="FU180" s="186"/>
      <c r="FV180" s="186"/>
      <c r="FW180" s="186"/>
      <c r="FX180" s="186"/>
      <c r="FY180" s="186"/>
      <c r="FZ180" s="186"/>
      <c r="GA180" s="186"/>
      <c r="GB180" s="186"/>
      <c r="GC180" s="186"/>
      <c r="GD180" s="186"/>
      <c r="GE180" s="186"/>
      <c r="GF180" s="186">
        <v>100</v>
      </c>
      <c r="GG180" s="186"/>
      <c r="GH180" s="186"/>
      <c r="GI180" s="186"/>
      <c r="GJ180" s="186"/>
      <c r="GK180" s="186"/>
      <c r="GL180" s="186"/>
      <c r="GM180" s="186"/>
      <c r="GN180" s="186"/>
      <c r="GO180" s="186"/>
      <c r="GP180" s="186"/>
      <c r="GQ180" s="186"/>
      <c r="GR180" s="186"/>
      <c r="GS180" s="186"/>
      <c r="GT180" s="186"/>
      <c r="GU180" s="186"/>
      <c r="GV180" s="186"/>
      <c r="GW180" s="186"/>
      <c r="GX180" s="186"/>
      <c r="GY180" s="186">
        <v>100</v>
      </c>
      <c r="GZ180" s="186"/>
      <c r="HA180" s="186"/>
      <c r="HB180" s="186"/>
      <c r="HC180" s="186"/>
      <c r="HD180" s="186"/>
      <c r="HE180" s="186"/>
      <c r="HF180" s="186"/>
      <c r="HG180" s="186"/>
      <c r="HH180" s="186"/>
      <c r="HI180" s="186"/>
      <c r="HJ180" s="186"/>
      <c r="HK180" s="186"/>
      <c r="HL180" s="186"/>
      <c r="HM180" s="186"/>
      <c r="HN180" s="186"/>
      <c r="HO180" s="186"/>
      <c r="HP180" s="186"/>
      <c r="HQ180" s="186"/>
      <c r="HR180" s="186"/>
      <c r="HS180" s="186"/>
      <c r="HT180" s="186"/>
      <c r="HU180" s="186"/>
      <c r="HV180" s="186"/>
      <c r="HW180" s="186"/>
      <c r="HX180" s="186"/>
      <c r="HY180" s="186"/>
      <c r="HZ180" s="186"/>
      <c r="IA180" s="186"/>
      <c r="IB180" s="186"/>
      <c r="IC180" s="186"/>
      <c r="ID180" s="186"/>
      <c r="IE180" s="186"/>
      <c r="IF180" s="186"/>
      <c r="IG180" s="186"/>
      <c r="IH180" s="186"/>
      <c r="II180" s="186"/>
      <c r="IJ180" s="186"/>
      <c r="IK180" s="186"/>
      <c r="IL180" s="186"/>
      <c r="IM180" s="186"/>
      <c r="IN180" s="186"/>
      <c r="IO180" s="186"/>
      <c r="IP180" s="186"/>
      <c r="IQ180" s="186"/>
      <c r="IR180" s="186"/>
      <c r="IS180" s="186"/>
      <c r="IT180" s="186"/>
      <c r="IU180" s="186"/>
      <c r="IV180" s="186"/>
    </row>
    <row r="181" spans="1:256" ht="10.5" customHeight="1" x14ac:dyDescent="0.25">
      <c r="A181" s="262">
        <v>141</v>
      </c>
      <c r="B181" s="186" t="s">
        <v>778</v>
      </c>
      <c r="C181" s="186" t="s">
        <v>695</v>
      </c>
      <c r="D181" s="186" t="s">
        <v>1140</v>
      </c>
      <c r="E181" s="188">
        <v>611025</v>
      </c>
      <c r="F181" s="186"/>
      <c r="G181" s="290">
        <v>10</v>
      </c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290">
        <v>75</v>
      </c>
      <c r="AH181" s="186"/>
      <c r="AI181" s="186"/>
      <c r="AJ181" s="186"/>
      <c r="AK181" s="186">
        <v>25</v>
      </c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>
        <v>10</v>
      </c>
      <c r="AV181" s="186"/>
      <c r="AW181" s="186"/>
      <c r="AX181" s="186"/>
      <c r="AY181" s="186">
        <v>25</v>
      </c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290">
        <v>25</v>
      </c>
      <c r="BM181" s="186"/>
      <c r="BN181" s="186"/>
      <c r="BO181" s="186"/>
      <c r="BP181" s="290">
        <v>25</v>
      </c>
      <c r="BQ181" s="186"/>
      <c r="BR181" s="290">
        <v>50</v>
      </c>
      <c r="BS181" s="186"/>
      <c r="BT181" s="186"/>
      <c r="BU181" s="186"/>
      <c r="BV181" s="186"/>
      <c r="BW181" s="186"/>
      <c r="BX181" s="290">
        <v>50</v>
      </c>
      <c r="BY181" s="290">
        <v>25</v>
      </c>
      <c r="BZ181" s="186"/>
      <c r="CA181" s="186">
        <v>50</v>
      </c>
      <c r="CB181" s="186"/>
      <c r="CC181" s="186">
        <v>25</v>
      </c>
      <c r="CD181" s="186"/>
      <c r="CE181" s="186"/>
      <c r="CF181" s="186">
        <f>84+16</f>
        <v>100</v>
      </c>
      <c r="CG181" s="186">
        <v>50</v>
      </c>
      <c r="CH181" s="186"/>
      <c r="CI181" s="186"/>
      <c r="CJ181" s="186"/>
      <c r="CK181" s="186">
        <v>50</v>
      </c>
      <c r="CL181" s="186"/>
      <c r="CM181" s="186">
        <v>25</v>
      </c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86"/>
      <c r="DA181" s="186"/>
      <c r="DB181" s="186"/>
      <c r="DC181" s="186"/>
      <c r="DD181" s="186"/>
      <c r="DE181" s="186"/>
      <c r="DF181" s="186"/>
      <c r="DG181" s="186"/>
      <c r="DH181" s="186"/>
      <c r="DI181" s="186"/>
      <c r="DJ181" s="186"/>
      <c r="DK181" s="186"/>
      <c r="DL181" s="186"/>
      <c r="DM181" s="186"/>
      <c r="DN181" s="186"/>
      <c r="DO181" s="186"/>
      <c r="DP181" s="186"/>
      <c r="DQ181" s="186"/>
      <c r="DR181" s="186"/>
      <c r="DS181" s="186"/>
      <c r="DT181" s="186"/>
      <c r="DU181" s="186"/>
      <c r="DV181" s="186"/>
      <c r="DW181" s="186"/>
      <c r="DX181" s="186"/>
      <c r="DY181" s="186"/>
      <c r="DZ181" s="186"/>
      <c r="EA181" s="186"/>
      <c r="EB181" s="186"/>
      <c r="EC181" s="186"/>
      <c r="ED181" s="186"/>
      <c r="EE181" s="186"/>
      <c r="EF181" s="186"/>
      <c r="EG181" s="186"/>
      <c r="EH181" s="186"/>
      <c r="EI181" s="186"/>
      <c r="EJ181" s="186"/>
      <c r="EK181" s="186"/>
      <c r="EN181" s="186"/>
      <c r="EO181" s="186"/>
      <c r="EP181" s="186"/>
      <c r="EQ181" s="186"/>
      <c r="ER181" s="186"/>
      <c r="ES181" s="186"/>
      <c r="ET181" s="186"/>
      <c r="EU181" s="186"/>
      <c r="EV181" s="186"/>
      <c r="EW181" s="186"/>
      <c r="EX181" s="186"/>
      <c r="EY181" s="186"/>
      <c r="EZ181" s="186"/>
      <c r="FA181" s="186"/>
      <c r="FB181" s="186"/>
      <c r="FC181" s="186"/>
      <c r="FD181" s="186"/>
      <c r="FE181" s="186"/>
      <c r="FF181" s="186"/>
      <c r="FG181" s="186"/>
      <c r="FH181" s="186"/>
      <c r="FI181" s="186"/>
      <c r="FJ181" s="186"/>
      <c r="FK181" s="186"/>
      <c r="FL181" s="186"/>
      <c r="FM181" s="186"/>
      <c r="FN181" s="186"/>
      <c r="FO181" s="186"/>
      <c r="FP181" s="186"/>
      <c r="FQ181" s="186"/>
      <c r="FR181" s="186"/>
      <c r="FS181" s="186"/>
      <c r="FT181" s="186"/>
      <c r="FU181" s="186"/>
      <c r="FV181" s="186"/>
      <c r="FW181" s="186"/>
      <c r="FX181" s="186"/>
      <c r="FY181" s="186"/>
      <c r="FZ181" s="186"/>
      <c r="GA181" s="186"/>
      <c r="GB181" s="186"/>
      <c r="GC181" s="186"/>
      <c r="GD181" s="186"/>
      <c r="GE181" s="186"/>
      <c r="GF181" s="186">
        <v>60</v>
      </c>
      <c r="GG181" s="186"/>
      <c r="GH181" s="186"/>
      <c r="GI181" s="186"/>
      <c r="GJ181" s="186"/>
      <c r="GK181" s="186"/>
      <c r="GL181" s="186"/>
      <c r="GM181" s="186"/>
      <c r="GN181" s="186"/>
      <c r="GO181" s="186"/>
      <c r="GP181" s="186">
        <v>100</v>
      </c>
      <c r="GQ181" s="186"/>
      <c r="GR181" s="186"/>
      <c r="GS181" s="186"/>
      <c r="GT181" s="186"/>
      <c r="GU181" s="186"/>
      <c r="GV181" s="186"/>
      <c r="GW181" s="186"/>
      <c r="GX181" s="186"/>
      <c r="GY181" s="186"/>
      <c r="GZ181" s="186"/>
      <c r="HA181" s="186">
        <v>200</v>
      </c>
      <c r="HB181" s="186"/>
      <c r="HC181" s="186"/>
      <c r="HD181" s="186"/>
      <c r="HE181" s="186"/>
      <c r="HF181" s="186"/>
      <c r="HG181" s="186"/>
      <c r="HH181" s="186"/>
      <c r="HI181" s="186"/>
      <c r="HJ181" s="186"/>
      <c r="HK181" s="186"/>
      <c r="HL181" s="186"/>
      <c r="HM181" s="186"/>
      <c r="HN181" s="186"/>
      <c r="HO181" s="186"/>
      <c r="HP181" s="186"/>
      <c r="HQ181" s="186"/>
      <c r="HR181" s="186"/>
      <c r="HS181" s="186"/>
      <c r="HT181" s="186"/>
      <c r="HU181" s="186"/>
      <c r="HV181" s="186"/>
      <c r="HW181" s="186"/>
      <c r="HX181" s="186"/>
      <c r="HY181" s="186"/>
      <c r="HZ181" s="186"/>
      <c r="IA181" s="186"/>
      <c r="IB181" s="186"/>
      <c r="IC181" s="186"/>
      <c r="ID181" s="186"/>
      <c r="IE181" s="186"/>
      <c r="IF181" s="186"/>
      <c r="IG181" s="186"/>
      <c r="IH181" s="186"/>
      <c r="II181" s="186"/>
      <c r="IJ181" s="186"/>
      <c r="IK181" s="186"/>
      <c r="IL181" s="186"/>
      <c r="IM181" s="186"/>
      <c r="IN181" s="186"/>
      <c r="IO181" s="186"/>
      <c r="IP181" s="186"/>
      <c r="IQ181" s="186"/>
      <c r="IR181" s="186"/>
      <c r="IS181" s="186"/>
      <c r="IT181" s="186"/>
      <c r="IU181" s="186"/>
      <c r="IV181" s="186"/>
    </row>
    <row r="182" spans="1:256" ht="10.5" customHeight="1" x14ac:dyDescent="0.25">
      <c r="A182" s="262">
        <v>142</v>
      </c>
      <c r="B182" s="186" t="s">
        <v>747</v>
      </c>
      <c r="C182" s="186" t="s">
        <v>695</v>
      </c>
      <c r="D182" s="186" t="s">
        <v>1143</v>
      </c>
      <c r="E182" s="188">
        <v>282175</v>
      </c>
      <c r="F182" s="186">
        <v>10</v>
      </c>
      <c r="G182" s="291">
        <v>10</v>
      </c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>
        <v>10</v>
      </c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>
        <v>50</v>
      </c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290">
        <v>25</v>
      </c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86"/>
      <c r="BZ182" s="186"/>
      <c r="CA182" s="186"/>
      <c r="CB182" s="186"/>
      <c r="CC182" s="186">
        <v>25</v>
      </c>
      <c r="CD182" s="186"/>
      <c r="CE182" s="186"/>
      <c r="CF182" s="186">
        <v>25</v>
      </c>
      <c r="CG182" s="186">
        <v>50</v>
      </c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86"/>
      <c r="DA182" s="186"/>
      <c r="DB182" s="186"/>
      <c r="DC182" s="186"/>
      <c r="DD182" s="186"/>
      <c r="DE182" s="186"/>
      <c r="DF182" s="186"/>
      <c r="DG182" s="186"/>
      <c r="DH182" s="186"/>
      <c r="DI182" s="186"/>
      <c r="DJ182" s="186"/>
      <c r="DK182" s="186"/>
      <c r="DL182" s="186"/>
      <c r="DM182" s="186"/>
      <c r="DN182" s="186"/>
      <c r="DO182" s="186"/>
      <c r="DP182" s="186"/>
      <c r="DQ182" s="186"/>
      <c r="DR182" s="186"/>
      <c r="DS182" s="186"/>
      <c r="DT182" s="186"/>
      <c r="DU182" s="186"/>
      <c r="DV182" s="186"/>
      <c r="DW182" s="186"/>
      <c r="DX182" s="186"/>
      <c r="DY182" s="186"/>
      <c r="DZ182" s="186"/>
      <c r="EA182" s="186"/>
      <c r="EB182" s="186"/>
      <c r="EC182" s="186"/>
      <c r="ED182" s="186"/>
      <c r="EE182" s="186"/>
      <c r="EF182" s="186"/>
      <c r="EG182" s="186"/>
      <c r="EH182" s="186"/>
      <c r="EI182" s="186"/>
      <c r="EJ182" s="186"/>
      <c r="EK182" s="186"/>
      <c r="EN182" s="186"/>
      <c r="EO182" s="186"/>
      <c r="EP182" s="186"/>
      <c r="EQ182" s="186"/>
      <c r="ER182" s="186"/>
      <c r="ES182" s="186"/>
      <c r="ET182" s="186"/>
      <c r="EU182" s="186"/>
      <c r="EV182" s="186"/>
      <c r="EW182" s="186"/>
      <c r="EX182" s="186"/>
      <c r="EY182" s="186"/>
      <c r="EZ182" s="186"/>
      <c r="FA182" s="186"/>
      <c r="FB182" s="186"/>
      <c r="FC182" s="186"/>
      <c r="FD182" s="186"/>
      <c r="FE182" s="186"/>
      <c r="FF182" s="186"/>
      <c r="FG182" s="186"/>
      <c r="FH182" s="186"/>
      <c r="FI182" s="186"/>
      <c r="FJ182" s="186"/>
      <c r="FK182" s="186"/>
      <c r="FL182" s="186"/>
      <c r="FM182" s="186"/>
      <c r="FN182" s="186"/>
      <c r="FO182" s="186"/>
      <c r="FP182" s="186"/>
      <c r="FQ182" s="186"/>
      <c r="FR182" s="186"/>
      <c r="FS182" s="186"/>
      <c r="FT182" s="186"/>
      <c r="FU182" s="186"/>
      <c r="FV182" s="186"/>
      <c r="FW182" s="186"/>
      <c r="FX182" s="186"/>
      <c r="FY182" s="186"/>
      <c r="FZ182" s="186"/>
      <c r="GA182" s="186"/>
      <c r="GB182" s="186"/>
      <c r="GC182" s="186"/>
      <c r="GD182" s="186"/>
      <c r="GE182" s="186"/>
      <c r="GF182" s="186"/>
      <c r="GG182" s="186"/>
      <c r="GH182" s="186"/>
      <c r="GI182" s="186"/>
      <c r="GJ182" s="186"/>
      <c r="GK182" s="186"/>
      <c r="GL182" s="186"/>
      <c r="GM182" s="186"/>
      <c r="GN182" s="186"/>
      <c r="GO182" s="186"/>
      <c r="GP182" s="186"/>
      <c r="GQ182" s="186"/>
      <c r="GR182" s="186"/>
      <c r="GS182" s="186"/>
      <c r="GT182" s="186">
        <v>200</v>
      </c>
      <c r="GU182" s="186"/>
      <c r="GV182" s="186"/>
      <c r="GW182" s="186"/>
      <c r="GX182" s="186"/>
      <c r="GY182" s="186"/>
      <c r="GZ182" s="186"/>
      <c r="HA182" s="186">
        <v>400</v>
      </c>
      <c r="HB182" s="186"/>
      <c r="HC182" s="186"/>
      <c r="HD182" s="186"/>
      <c r="HE182" s="186"/>
      <c r="HF182" s="186"/>
      <c r="HG182" s="186"/>
      <c r="HH182" s="186"/>
      <c r="HI182" s="186"/>
      <c r="HJ182" s="186"/>
      <c r="HK182" s="186"/>
      <c r="HL182" s="186"/>
      <c r="HM182" s="186"/>
      <c r="HN182" s="186"/>
      <c r="HO182" s="186"/>
      <c r="HP182" s="186"/>
      <c r="HQ182" s="186"/>
      <c r="HR182" s="186"/>
      <c r="HS182" s="186"/>
      <c r="HT182" s="186"/>
      <c r="HU182" s="186"/>
      <c r="HV182" s="186"/>
      <c r="HW182" s="186"/>
      <c r="HX182" s="186"/>
      <c r="HY182" s="186"/>
      <c r="HZ182" s="186"/>
      <c r="IA182" s="186"/>
      <c r="IB182" s="186"/>
      <c r="IC182" s="186"/>
      <c r="ID182" s="186"/>
      <c r="IE182" s="186"/>
      <c r="IF182" s="186"/>
      <c r="IG182" s="186"/>
      <c r="IH182" s="186"/>
      <c r="II182" s="186"/>
      <c r="IJ182" s="186"/>
      <c r="IK182" s="186"/>
      <c r="IL182" s="186"/>
      <c r="IM182" s="186"/>
      <c r="IN182" s="186"/>
      <c r="IO182" s="186"/>
      <c r="IP182" s="186"/>
      <c r="IQ182" s="186"/>
      <c r="IR182" s="186"/>
      <c r="IS182" s="186"/>
      <c r="IT182" s="186"/>
      <c r="IU182" s="186"/>
      <c r="IV182" s="186"/>
    </row>
    <row r="183" spans="1:256" ht="10.5" customHeight="1" x14ac:dyDescent="0.25">
      <c r="A183" s="262">
        <v>143</v>
      </c>
      <c r="B183" s="186" t="s">
        <v>813</v>
      </c>
      <c r="C183" s="186" t="s">
        <v>1148</v>
      </c>
      <c r="D183" s="186" t="s">
        <v>1149</v>
      </c>
      <c r="E183" s="188">
        <v>33600</v>
      </c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>
        <v>50</v>
      </c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86"/>
      <c r="DA183" s="186"/>
      <c r="DB183" s="186"/>
      <c r="DC183" s="186"/>
      <c r="DD183" s="186"/>
      <c r="DE183" s="186"/>
      <c r="DF183" s="186"/>
      <c r="DG183" s="186"/>
      <c r="DH183" s="186"/>
      <c r="DI183" s="186"/>
      <c r="DJ183" s="186"/>
      <c r="DK183" s="186"/>
      <c r="DL183" s="186"/>
      <c r="DM183" s="186"/>
      <c r="DN183" s="186"/>
      <c r="DO183" s="186"/>
      <c r="DP183" s="186"/>
      <c r="DQ183" s="186"/>
      <c r="DR183" s="186"/>
      <c r="DS183" s="186"/>
      <c r="DT183" s="186"/>
      <c r="DU183" s="186"/>
      <c r="DV183" s="186"/>
      <c r="DW183" s="186"/>
      <c r="DX183" s="186"/>
      <c r="DY183" s="186"/>
      <c r="DZ183" s="186"/>
      <c r="EA183" s="186"/>
      <c r="EB183" s="186"/>
      <c r="EC183" s="186"/>
      <c r="ED183" s="186"/>
      <c r="EE183" s="186"/>
      <c r="EF183" s="186"/>
      <c r="EG183" s="186"/>
      <c r="EH183" s="186"/>
      <c r="EI183" s="186"/>
      <c r="EJ183" s="186"/>
      <c r="EK183" s="186"/>
      <c r="EN183" s="186"/>
      <c r="EO183" s="186"/>
      <c r="EP183" s="186"/>
      <c r="EQ183" s="186"/>
      <c r="ER183" s="186"/>
      <c r="ES183" s="186"/>
      <c r="ET183" s="186"/>
      <c r="EU183" s="186"/>
      <c r="EV183" s="186"/>
      <c r="EW183" s="186"/>
      <c r="EX183" s="186"/>
      <c r="EY183" s="186"/>
      <c r="EZ183" s="186"/>
      <c r="FA183" s="186"/>
      <c r="FB183" s="186"/>
      <c r="FC183" s="186"/>
      <c r="FD183" s="186"/>
      <c r="FE183" s="186"/>
      <c r="FF183" s="186"/>
      <c r="FG183" s="186"/>
      <c r="FH183" s="186"/>
      <c r="FI183" s="186"/>
      <c r="FJ183" s="186"/>
      <c r="FK183" s="186"/>
      <c r="FL183" s="186"/>
      <c r="FM183" s="186"/>
      <c r="FN183" s="186"/>
      <c r="FO183" s="186"/>
      <c r="FP183" s="186"/>
      <c r="FQ183" s="186"/>
      <c r="FR183" s="186"/>
      <c r="FS183" s="186"/>
      <c r="FT183" s="186"/>
      <c r="FU183" s="186"/>
      <c r="FV183" s="186"/>
      <c r="FW183" s="186"/>
      <c r="FX183" s="186"/>
      <c r="FY183" s="186"/>
      <c r="FZ183" s="186"/>
      <c r="GA183" s="186"/>
      <c r="GB183" s="186"/>
      <c r="GC183" s="186"/>
      <c r="GD183" s="186"/>
      <c r="GE183" s="186"/>
      <c r="GF183" s="186"/>
      <c r="GG183" s="186"/>
      <c r="GH183" s="186"/>
      <c r="GI183" s="186"/>
      <c r="GJ183" s="186"/>
      <c r="GK183" s="186"/>
      <c r="GL183" s="186"/>
      <c r="GM183" s="186"/>
      <c r="GN183" s="186"/>
      <c r="GO183" s="186"/>
      <c r="GP183" s="186"/>
      <c r="GQ183" s="186"/>
      <c r="GR183" s="186"/>
      <c r="GS183" s="186"/>
      <c r="GT183" s="186"/>
      <c r="GU183" s="186"/>
      <c r="GV183" s="186"/>
      <c r="GW183" s="186"/>
      <c r="GX183" s="186"/>
      <c r="GY183" s="186"/>
      <c r="GZ183" s="186"/>
      <c r="HA183" s="186"/>
      <c r="HB183" s="186"/>
      <c r="HC183" s="186"/>
      <c r="HD183" s="186"/>
      <c r="HE183" s="186"/>
      <c r="HF183" s="186"/>
      <c r="HG183" s="186"/>
      <c r="HH183" s="186"/>
      <c r="HI183" s="186"/>
      <c r="HJ183" s="186"/>
      <c r="HK183" s="186"/>
      <c r="HL183" s="186"/>
      <c r="HM183" s="186"/>
      <c r="HN183" s="186"/>
      <c r="HO183" s="186"/>
      <c r="HP183" s="186"/>
      <c r="HQ183" s="186"/>
      <c r="HR183" s="186"/>
      <c r="HS183" s="186"/>
      <c r="HT183" s="186"/>
      <c r="HU183" s="186"/>
      <c r="HV183" s="186"/>
      <c r="HW183" s="186"/>
      <c r="HX183" s="186"/>
      <c r="HY183" s="186"/>
      <c r="HZ183" s="186"/>
      <c r="IA183" s="186"/>
      <c r="IB183" s="186"/>
      <c r="IC183" s="186"/>
      <c r="ID183" s="186"/>
      <c r="IE183" s="186"/>
      <c r="IF183" s="186"/>
      <c r="IG183" s="186"/>
      <c r="IH183" s="186"/>
      <c r="II183" s="186"/>
      <c r="IJ183" s="186"/>
      <c r="IK183" s="186"/>
      <c r="IL183" s="186"/>
      <c r="IM183" s="186"/>
      <c r="IN183" s="186"/>
      <c r="IO183" s="186"/>
      <c r="IP183" s="186"/>
      <c r="IQ183" s="186"/>
      <c r="IR183" s="186"/>
      <c r="IS183" s="186"/>
      <c r="IT183" s="186"/>
      <c r="IU183" s="186"/>
      <c r="IV183" s="186"/>
    </row>
    <row r="184" spans="1:256" ht="10.5" customHeight="1" x14ac:dyDescent="0.25">
      <c r="A184" s="262">
        <v>144</v>
      </c>
      <c r="B184" s="186" t="s">
        <v>783</v>
      </c>
      <c r="C184" s="186" t="s">
        <v>1148</v>
      </c>
      <c r="D184" s="186" t="s">
        <v>1153</v>
      </c>
      <c r="E184" s="188">
        <v>19000</v>
      </c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86"/>
      <c r="BZ184" s="18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86"/>
      <c r="DA184" s="186"/>
      <c r="DB184" s="186"/>
      <c r="DC184" s="186"/>
      <c r="DD184" s="186"/>
      <c r="DE184" s="186"/>
      <c r="DF184" s="186"/>
      <c r="DG184" s="186"/>
      <c r="DH184" s="186"/>
      <c r="DI184" s="186"/>
      <c r="DJ184" s="186"/>
      <c r="DK184" s="186"/>
      <c r="DL184" s="186"/>
      <c r="DM184" s="186"/>
      <c r="DN184" s="186"/>
      <c r="DO184" s="186"/>
      <c r="DP184" s="186"/>
      <c r="DQ184" s="186"/>
      <c r="DR184" s="186"/>
      <c r="DS184" s="186"/>
      <c r="DT184" s="186"/>
      <c r="DU184" s="186"/>
      <c r="DV184" s="186"/>
      <c r="DW184" s="186"/>
      <c r="DX184" s="186"/>
      <c r="DY184" s="186"/>
      <c r="DZ184" s="186"/>
      <c r="EA184" s="186"/>
      <c r="EB184" s="186"/>
      <c r="EC184" s="186"/>
      <c r="ED184" s="186"/>
      <c r="EE184" s="186"/>
      <c r="EF184" s="186"/>
      <c r="EG184" s="186"/>
      <c r="EH184" s="186"/>
      <c r="EI184" s="186"/>
      <c r="EJ184" s="186"/>
      <c r="EK184" s="186"/>
      <c r="EN184" s="186"/>
      <c r="EO184" s="186"/>
      <c r="EP184" s="186"/>
      <c r="EQ184" s="186"/>
      <c r="ER184" s="186"/>
      <c r="ES184" s="186"/>
      <c r="ET184" s="186"/>
      <c r="EU184" s="186"/>
      <c r="EV184" s="186"/>
      <c r="EW184" s="186"/>
      <c r="EX184" s="186"/>
      <c r="EY184" s="186"/>
      <c r="EZ184" s="186"/>
      <c r="FA184" s="186"/>
      <c r="FB184" s="186"/>
      <c r="FC184" s="186"/>
      <c r="FD184" s="186"/>
      <c r="FE184" s="186"/>
      <c r="FF184" s="186"/>
      <c r="FG184" s="186"/>
      <c r="FH184" s="186"/>
      <c r="FI184" s="186"/>
      <c r="FJ184" s="186"/>
      <c r="FK184" s="186"/>
      <c r="FL184" s="186"/>
      <c r="FM184" s="186"/>
      <c r="FN184" s="186"/>
      <c r="FO184" s="186"/>
      <c r="FP184" s="186"/>
      <c r="FQ184" s="186"/>
      <c r="FR184" s="186"/>
      <c r="FS184" s="186"/>
      <c r="FT184" s="186"/>
      <c r="FU184" s="186"/>
      <c r="FV184" s="186"/>
      <c r="FW184" s="186"/>
      <c r="FX184" s="186"/>
      <c r="FY184" s="186"/>
      <c r="FZ184" s="186"/>
      <c r="GA184" s="186"/>
      <c r="GB184" s="186"/>
      <c r="GC184" s="186"/>
      <c r="GD184" s="186"/>
      <c r="GE184" s="186"/>
      <c r="GF184" s="186"/>
      <c r="GG184" s="186"/>
      <c r="GH184" s="186"/>
      <c r="GI184" s="186"/>
      <c r="GJ184" s="186"/>
      <c r="GK184" s="186"/>
      <c r="GL184" s="186"/>
      <c r="GM184" s="186"/>
      <c r="GN184" s="186"/>
      <c r="GO184" s="186"/>
      <c r="GP184" s="186"/>
      <c r="GQ184" s="186"/>
      <c r="GR184" s="186"/>
      <c r="GS184" s="186"/>
      <c r="GT184" s="186"/>
      <c r="GU184" s="186"/>
      <c r="GV184" s="186"/>
      <c r="GW184" s="186"/>
      <c r="GX184" s="186"/>
      <c r="GY184" s="186"/>
      <c r="GZ184" s="186"/>
      <c r="HA184" s="186"/>
      <c r="HB184" s="186"/>
      <c r="HC184" s="186"/>
      <c r="HD184" s="186"/>
      <c r="HE184" s="186"/>
      <c r="HF184" s="186"/>
      <c r="HG184" s="186"/>
      <c r="HH184" s="186"/>
      <c r="HI184" s="186"/>
      <c r="HJ184" s="186"/>
      <c r="HK184" s="186"/>
      <c r="HL184" s="186"/>
      <c r="HM184" s="186"/>
      <c r="HN184" s="186"/>
      <c r="HO184" s="186">
        <v>50</v>
      </c>
      <c r="HP184" s="186"/>
      <c r="HQ184" s="186"/>
      <c r="HR184" s="186"/>
      <c r="HS184" s="186"/>
      <c r="HT184" s="186"/>
      <c r="HU184" s="186"/>
      <c r="HV184" s="186"/>
      <c r="HW184" s="186"/>
      <c r="HX184" s="186"/>
      <c r="HY184" s="186"/>
      <c r="HZ184" s="186"/>
      <c r="IA184" s="186"/>
      <c r="IB184" s="186"/>
      <c r="IC184" s="186"/>
      <c r="ID184" s="186"/>
      <c r="IE184" s="186"/>
      <c r="IF184" s="186"/>
      <c r="IG184" s="186"/>
      <c r="IH184" s="186"/>
      <c r="II184" s="186"/>
      <c r="IJ184" s="186"/>
      <c r="IK184" s="186"/>
      <c r="IL184" s="186"/>
      <c r="IM184" s="186"/>
      <c r="IN184" s="186"/>
      <c r="IO184" s="186"/>
      <c r="IP184" s="186"/>
      <c r="IQ184" s="186"/>
      <c r="IR184" s="186"/>
      <c r="IS184" s="186"/>
      <c r="IT184" s="186"/>
      <c r="IU184" s="186"/>
      <c r="IV184" s="186"/>
    </row>
    <row r="185" spans="1:256" ht="10.5" customHeight="1" x14ac:dyDescent="0.25">
      <c r="A185" s="262">
        <v>145</v>
      </c>
      <c r="B185" s="186" t="s">
        <v>747</v>
      </c>
      <c r="C185" s="186" t="s">
        <v>1148</v>
      </c>
      <c r="D185" s="186" t="s">
        <v>1154</v>
      </c>
      <c r="E185" s="188">
        <v>8580</v>
      </c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  <c r="BW185" s="186"/>
      <c r="BX185" s="186"/>
      <c r="BY185" s="186"/>
      <c r="BZ185" s="186"/>
      <c r="CA185" s="186">
        <v>10</v>
      </c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6"/>
      <c r="DA185" s="186"/>
      <c r="DB185" s="186"/>
      <c r="DC185" s="186"/>
      <c r="DD185" s="186"/>
      <c r="DE185" s="186"/>
      <c r="DF185" s="186"/>
      <c r="DG185" s="186"/>
      <c r="DH185" s="186"/>
      <c r="DI185" s="186"/>
      <c r="DJ185" s="186"/>
      <c r="DK185" s="186"/>
      <c r="DL185" s="186"/>
      <c r="DM185" s="186"/>
      <c r="DN185" s="186"/>
      <c r="DO185" s="186"/>
      <c r="DP185" s="186"/>
      <c r="DQ185" s="186"/>
      <c r="DR185" s="186"/>
      <c r="DS185" s="186"/>
      <c r="DT185" s="186"/>
      <c r="DU185" s="186"/>
      <c r="DV185" s="186"/>
      <c r="DW185" s="186"/>
      <c r="DX185" s="186"/>
      <c r="DY185" s="186"/>
      <c r="DZ185" s="186"/>
      <c r="EA185" s="186"/>
      <c r="EB185" s="186"/>
      <c r="EC185" s="186"/>
      <c r="ED185" s="186"/>
      <c r="EE185" s="186"/>
      <c r="EF185" s="186"/>
      <c r="EG185" s="186"/>
      <c r="EH185" s="186"/>
      <c r="EI185" s="186"/>
      <c r="EJ185" s="186"/>
      <c r="EK185" s="186"/>
      <c r="EN185" s="186"/>
      <c r="EO185" s="186"/>
      <c r="EP185" s="186"/>
      <c r="EQ185" s="186"/>
      <c r="ER185" s="186"/>
      <c r="ES185" s="186"/>
      <c r="ET185" s="186"/>
      <c r="EU185" s="186"/>
      <c r="EV185" s="186"/>
      <c r="EW185" s="186"/>
      <c r="EX185" s="186"/>
      <c r="EY185" s="186"/>
      <c r="EZ185" s="186"/>
      <c r="FA185" s="186"/>
      <c r="FB185" s="186"/>
      <c r="FC185" s="186"/>
      <c r="FD185" s="186"/>
      <c r="FE185" s="186"/>
      <c r="FF185" s="186"/>
      <c r="FG185" s="186"/>
      <c r="FH185" s="186"/>
      <c r="FI185" s="186"/>
      <c r="FJ185" s="186"/>
      <c r="FK185" s="186"/>
      <c r="FL185" s="186"/>
      <c r="FM185" s="186"/>
      <c r="FN185" s="186"/>
      <c r="FO185" s="186"/>
      <c r="FP185" s="186"/>
      <c r="FQ185" s="186"/>
      <c r="FR185" s="186"/>
      <c r="FS185" s="186"/>
      <c r="FT185" s="186"/>
      <c r="FU185" s="186"/>
      <c r="FV185" s="186"/>
      <c r="FW185" s="186"/>
      <c r="FX185" s="186"/>
      <c r="FY185" s="186"/>
      <c r="FZ185" s="186"/>
      <c r="GA185" s="186"/>
      <c r="GB185" s="186"/>
      <c r="GC185" s="186"/>
      <c r="GD185" s="186"/>
      <c r="GE185" s="186"/>
      <c r="GF185" s="186"/>
      <c r="GG185" s="186"/>
      <c r="GH185" s="186"/>
      <c r="GI185" s="186"/>
      <c r="GJ185" s="186"/>
      <c r="GK185" s="186"/>
      <c r="GL185" s="186"/>
      <c r="GM185" s="186"/>
      <c r="GN185" s="186"/>
      <c r="GO185" s="186"/>
      <c r="GP185" s="186"/>
      <c r="GQ185" s="186"/>
      <c r="GR185" s="186"/>
      <c r="GS185" s="186"/>
      <c r="GT185" s="186"/>
      <c r="GU185" s="186"/>
      <c r="GV185" s="186"/>
      <c r="GW185" s="186"/>
      <c r="GX185" s="186"/>
      <c r="GY185" s="186"/>
      <c r="GZ185" s="186"/>
      <c r="HA185" s="186"/>
      <c r="HB185" s="186"/>
      <c r="HC185" s="186"/>
      <c r="HD185" s="186"/>
      <c r="HE185" s="186"/>
      <c r="HF185" s="186"/>
      <c r="HG185" s="186"/>
      <c r="HH185" s="186"/>
      <c r="HI185" s="186"/>
      <c r="HJ185" s="186"/>
      <c r="HK185" s="186"/>
      <c r="HL185" s="186"/>
      <c r="HM185" s="186"/>
      <c r="HN185" s="186"/>
      <c r="HO185" s="186"/>
      <c r="HP185" s="186"/>
      <c r="HQ185" s="186"/>
      <c r="HR185" s="186"/>
      <c r="HS185" s="186"/>
      <c r="HT185" s="186"/>
      <c r="HU185" s="186"/>
      <c r="HV185" s="186"/>
      <c r="HW185" s="186"/>
      <c r="HX185" s="186"/>
      <c r="HY185" s="186"/>
      <c r="HZ185" s="186"/>
      <c r="IA185" s="186"/>
      <c r="IB185" s="186"/>
      <c r="IC185" s="186"/>
      <c r="ID185" s="186"/>
      <c r="IE185" s="186"/>
      <c r="IF185" s="186"/>
      <c r="IG185" s="186"/>
      <c r="IH185" s="186"/>
      <c r="II185" s="186"/>
      <c r="IJ185" s="186"/>
      <c r="IK185" s="186"/>
      <c r="IL185" s="186"/>
      <c r="IM185" s="186"/>
      <c r="IN185" s="186"/>
      <c r="IO185" s="186"/>
      <c r="IP185" s="186"/>
      <c r="IQ185" s="186"/>
      <c r="IR185" s="186"/>
      <c r="IS185" s="186"/>
      <c r="IT185" s="186"/>
      <c r="IU185" s="186"/>
      <c r="IV185" s="186"/>
    </row>
    <row r="186" spans="1:256" ht="10.5" customHeight="1" x14ac:dyDescent="0.25">
      <c r="A186" s="262">
        <v>146</v>
      </c>
      <c r="B186" s="186" t="s">
        <v>110</v>
      </c>
      <c r="C186" s="186" t="s">
        <v>1156</v>
      </c>
      <c r="D186" s="186" t="s">
        <v>1157</v>
      </c>
      <c r="E186" s="188">
        <v>113400</v>
      </c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290">
        <v>25</v>
      </c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  <c r="BW186" s="186"/>
      <c r="BX186" s="290">
        <v>50</v>
      </c>
      <c r="BY186" s="290">
        <v>25</v>
      </c>
      <c r="BZ186" s="18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86"/>
      <c r="DA186" s="186"/>
      <c r="DB186" s="186"/>
      <c r="DC186" s="186"/>
      <c r="DD186" s="186"/>
      <c r="DE186" s="186"/>
      <c r="DF186" s="186"/>
      <c r="DG186" s="186"/>
      <c r="DH186" s="186"/>
      <c r="DI186" s="186"/>
      <c r="DJ186" s="186"/>
      <c r="DK186" s="186"/>
      <c r="DL186" s="186"/>
      <c r="DM186" s="186"/>
      <c r="DN186" s="186"/>
      <c r="DO186" s="186"/>
      <c r="DP186" s="186"/>
      <c r="DQ186" s="186"/>
      <c r="DR186" s="186"/>
      <c r="DS186" s="186"/>
      <c r="DT186" s="186"/>
      <c r="DU186" s="186"/>
      <c r="DV186" s="186"/>
      <c r="DW186" s="186"/>
      <c r="DX186" s="186"/>
      <c r="DY186" s="186"/>
      <c r="DZ186" s="186"/>
      <c r="EA186" s="186"/>
      <c r="EB186" s="186"/>
      <c r="EC186" s="186"/>
      <c r="ED186" s="186"/>
      <c r="EE186" s="186"/>
      <c r="EF186" s="186"/>
      <c r="EG186" s="186"/>
      <c r="EH186" s="186"/>
      <c r="EI186" s="186"/>
      <c r="EJ186" s="186"/>
      <c r="EK186" s="186"/>
      <c r="EN186" s="186"/>
      <c r="EO186" s="186"/>
      <c r="EP186" s="186"/>
      <c r="EQ186" s="186"/>
      <c r="ER186" s="186"/>
      <c r="ES186" s="186"/>
      <c r="ET186" s="186"/>
      <c r="EU186" s="186"/>
      <c r="EV186" s="186"/>
      <c r="EW186" s="186"/>
      <c r="EX186" s="186"/>
      <c r="EY186" s="186"/>
      <c r="EZ186" s="186"/>
      <c r="FA186" s="186"/>
      <c r="FB186" s="186"/>
      <c r="FC186" s="186"/>
      <c r="FD186" s="186"/>
      <c r="FE186" s="186"/>
      <c r="FF186" s="186"/>
      <c r="FG186" s="186"/>
      <c r="FH186" s="186"/>
      <c r="FI186" s="186"/>
      <c r="FJ186" s="186"/>
      <c r="FK186" s="186"/>
      <c r="FL186" s="186"/>
      <c r="FM186" s="186"/>
      <c r="FN186" s="186"/>
      <c r="FO186" s="186"/>
      <c r="FP186" s="186"/>
      <c r="FQ186" s="186"/>
      <c r="FR186" s="186"/>
      <c r="FS186" s="186"/>
      <c r="FT186" s="186"/>
      <c r="FU186" s="186"/>
      <c r="FV186" s="186"/>
      <c r="FW186" s="186"/>
      <c r="FX186" s="186"/>
      <c r="FY186" s="186"/>
      <c r="FZ186" s="186"/>
      <c r="GA186" s="186"/>
      <c r="GB186" s="186"/>
      <c r="GC186" s="186"/>
      <c r="GD186" s="186"/>
      <c r="GE186" s="186"/>
      <c r="GF186" s="186"/>
      <c r="GG186" s="186"/>
      <c r="GH186" s="186"/>
      <c r="GI186" s="186"/>
      <c r="GJ186" s="186"/>
      <c r="GK186" s="186"/>
      <c r="GL186" s="186"/>
      <c r="GM186" s="186"/>
      <c r="GN186" s="186"/>
      <c r="GO186" s="186"/>
      <c r="GP186" s="186">
        <v>100</v>
      </c>
      <c r="GQ186" s="186"/>
      <c r="GR186" s="186"/>
      <c r="GS186" s="186"/>
      <c r="GT186" s="186"/>
      <c r="GU186" s="186"/>
      <c r="GV186" s="186"/>
      <c r="GW186" s="186"/>
      <c r="GX186" s="186"/>
      <c r="GY186" s="186"/>
      <c r="GZ186" s="186"/>
      <c r="HA186" s="186"/>
      <c r="HB186" s="186"/>
      <c r="HC186" s="186"/>
      <c r="HD186" s="186"/>
      <c r="HE186" s="186"/>
      <c r="HF186" s="186"/>
      <c r="HG186" s="186"/>
      <c r="HH186" s="186"/>
      <c r="HI186" s="186"/>
      <c r="HJ186" s="186"/>
      <c r="HK186" s="186"/>
      <c r="HL186" s="186"/>
      <c r="HM186" s="186"/>
      <c r="HN186" s="186"/>
      <c r="HO186" s="186"/>
      <c r="HP186" s="186"/>
      <c r="HQ186" s="186"/>
      <c r="HR186" s="186"/>
      <c r="HS186" s="186"/>
      <c r="HT186" s="186"/>
      <c r="HU186" s="186"/>
      <c r="HV186" s="186"/>
      <c r="HW186" s="186"/>
      <c r="HX186" s="186"/>
      <c r="HY186" s="186"/>
      <c r="HZ186" s="186"/>
      <c r="IA186" s="186"/>
      <c r="IB186" s="186"/>
      <c r="IC186" s="186"/>
      <c r="ID186" s="186"/>
      <c r="IE186" s="186"/>
      <c r="IF186" s="186"/>
      <c r="IG186" s="186"/>
      <c r="IH186" s="186"/>
      <c r="II186" s="186"/>
      <c r="IJ186" s="186"/>
      <c r="IK186" s="186"/>
      <c r="IL186" s="186"/>
      <c r="IM186" s="186"/>
      <c r="IN186" s="186"/>
      <c r="IO186" s="186"/>
      <c r="IP186" s="186"/>
      <c r="IQ186" s="186"/>
      <c r="IR186" s="186"/>
      <c r="IS186" s="186"/>
      <c r="IT186" s="186"/>
      <c r="IU186" s="186"/>
      <c r="IV186" s="186"/>
    </row>
    <row r="187" spans="1:256" ht="10.5" customHeight="1" x14ac:dyDescent="0.25">
      <c r="A187" s="262">
        <v>147</v>
      </c>
      <c r="B187" s="186" t="s">
        <v>837</v>
      </c>
      <c r="C187" s="186" t="s">
        <v>1156</v>
      </c>
      <c r="D187" s="186" t="s">
        <v>1162</v>
      </c>
      <c r="E187" s="188">
        <v>177750</v>
      </c>
      <c r="F187" s="186"/>
      <c r="G187" s="186"/>
      <c r="H187" s="186"/>
      <c r="I187" s="186"/>
      <c r="J187" s="186"/>
      <c r="K187" s="186"/>
      <c r="L187" s="186"/>
      <c r="M187" s="290">
        <v>25</v>
      </c>
      <c r="N187" s="186"/>
      <c r="O187" s="186"/>
      <c r="P187" s="186"/>
      <c r="Q187" s="186"/>
      <c r="R187" s="186"/>
      <c r="S187" s="186"/>
      <c r="T187" s="186"/>
      <c r="U187" s="186"/>
      <c r="V187" s="186"/>
      <c r="W187" s="186">
        <v>25</v>
      </c>
      <c r="X187" s="186"/>
      <c r="Y187" s="186"/>
      <c r="Z187" s="186"/>
      <c r="AA187" s="186">
        <v>5</v>
      </c>
      <c r="AB187" s="186">
        <v>10</v>
      </c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>
        <v>25</v>
      </c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290">
        <v>25</v>
      </c>
      <c r="BS187" s="186"/>
      <c r="BT187" s="186"/>
      <c r="BU187" s="186"/>
      <c r="BV187" s="186"/>
      <c r="BW187" s="186"/>
      <c r="BX187" s="186"/>
      <c r="BY187" s="186"/>
      <c r="BZ187" s="18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86"/>
      <c r="DA187" s="186"/>
      <c r="DB187" s="186"/>
      <c r="DC187" s="186"/>
      <c r="DD187" s="186"/>
      <c r="DE187" s="186"/>
      <c r="DF187" s="186"/>
      <c r="DG187" s="186"/>
      <c r="DH187" s="186"/>
      <c r="DI187" s="186"/>
      <c r="DJ187" s="186"/>
      <c r="DK187" s="186"/>
      <c r="DL187" s="186"/>
      <c r="DM187" s="186"/>
      <c r="DN187" s="186"/>
      <c r="DO187" s="186"/>
      <c r="DP187" s="186"/>
      <c r="DQ187" s="186"/>
      <c r="DR187" s="186"/>
      <c r="DS187" s="186"/>
      <c r="DT187" s="186"/>
      <c r="DU187" s="186"/>
      <c r="DV187" s="186"/>
      <c r="DW187" s="186"/>
      <c r="DX187" s="186"/>
      <c r="DY187" s="186"/>
      <c r="DZ187" s="186"/>
      <c r="EA187" s="186"/>
      <c r="EB187" s="186"/>
      <c r="EC187" s="186"/>
      <c r="ED187" s="186"/>
      <c r="EE187" s="186"/>
      <c r="EF187" s="186"/>
      <c r="EG187" s="186"/>
      <c r="EH187" s="186"/>
      <c r="EI187" s="186"/>
      <c r="EJ187" s="186"/>
      <c r="EK187" s="186"/>
      <c r="EN187" s="186"/>
      <c r="EO187" s="186"/>
      <c r="EP187" s="186"/>
      <c r="EQ187" s="186"/>
      <c r="ER187" s="186"/>
      <c r="ES187" s="186"/>
      <c r="ET187" s="186"/>
      <c r="EU187" s="186"/>
      <c r="EV187" s="186"/>
      <c r="EW187" s="186"/>
      <c r="EX187" s="186"/>
      <c r="EY187" s="186"/>
      <c r="EZ187" s="186"/>
      <c r="FA187" s="186"/>
      <c r="FB187" s="186"/>
      <c r="FC187" s="186"/>
      <c r="FD187" s="186"/>
      <c r="FE187" s="186"/>
      <c r="FF187" s="186"/>
      <c r="FG187" s="186"/>
      <c r="FH187" s="186"/>
      <c r="FI187" s="186"/>
      <c r="FJ187" s="186"/>
      <c r="FK187" s="186"/>
      <c r="FL187" s="186"/>
      <c r="FM187" s="186"/>
      <c r="FN187" s="186"/>
      <c r="FO187" s="186"/>
      <c r="FP187" s="186"/>
      <c r="FQ187" s="186"/>
      <c r="FR187" s="186"/>
      <c r="FS187" s="186"/>
      <c r="FT187" s="186"/>
      <c r="FU187" s="186"/>
      <c r="FV187" s="186"/>
      <c r="FW187" s="186"/>
      <c r="FX187" s="186"/>
      <c r="FY187" s="186"/>
      <c r="FZ187" s="186"/>
      <c r="GA187" s="186"/>
      <c r="GB187" s="186"/>
      <c r="GC187" s="186"/>
      <c r="GD187" s="186"/>
      <c r="GE187" s="186"/>
      <c r="GF187" s="186"/>
      <c r="GG187" s="186"/>
      <c r="GH187" s="186"/>
      <c r="GI187" s="186"/>
      <c r="GJ187" s="186"/>
      <c r="GK187" s="186"/>
      <c r="GL187" s="186"/>
      <c r="GM187" s="186"/>
      <c r="GN187" s="186"/>
      <c r="GO187" s="186"/>
      <c r="GP187" s="186"/>
      <c r="GQ187" s="186"/>
      <c r="GR187" s="186"/>
      <c r="GS187" s="186"/>
      <c r="GT187" s="186"/>
      <c r="GU187" s="186"/>
      <c r="GV187" s="186"/>
      <c r="GW187" s="186"/>
      <c r="GX187" s="186"/>
      <c r="GY187" s="186"/>
      <c r="GZ187" s="186"/>
      <c r="HA187" s="186"/>
      <c r="HB187" s="186"/>
      <c r="HC187" s="186"/>
      <c r="HD187" s="186"/>
      <c r="HE187" s="186"/>
      <c r="HF187" s="186"/>
      <c r="HG187" s="186"/>
      <c r="HH187" s="186"/>
      <c r="HI187" s="186"/>
      <c r="HJ187" s="186"/>
      <c r="HK187" s="186"/>
      <c r="HL187" s="186"/>
      <c r="HM187" s="186"/>
      <c r="HN187" s="186"/>
      <c r="HO187" s="186"/>
      <c r="HP187" s="186"/>
      <c r="HQ187" s="186"/>
      <c r="HR187" s="186"/>
      <c r="HS187" s="186"/>
      <c r="HT187" s="186"/>
      <c r="HU187" s="186"/>
      <c r="HV187" s="186"/>
      <c r="HW187" s="186"/>
      <c r="HX187" s="186"/>
      <c r="HY187" s="186"/>
      <c r="HZ187" s="186"/>
      <c r="IA187" s="186"/>
      <c r="IB187" s="186"/>
      <c r="IC187" s="186"/>
      <c r="ID187" s="186"/>
      <c r="IE187" s="186"/>
      <c r="IF187" s="186"/>
      <c r="IG187" s="186"/>
      <c r="IH187" s="186"/>
      <c r="II187" s="186"/>
      <c r="IJ187" s="186"/>
      <c r="IK187" s="186"/>
      <c r="IL187" s="186"/>
      <c r="IM187" s="186"/>
      <c r="IN187" s="186"/>
      <c r="IO187" s="186"/>
      <c r="IP187" s="186"/>
      <c r="IQ187" s="186"/>
      <c r="IR187" s="186"/>
      <c r="IS187" s="186"/>
      <c r="IT187" s="186"/>
      <c r="IU187" s="186"/>
      <c r="IV187" s="186"/>
    </row>
    <row r="188" spans="1:256" ht="10.5" customHeight="1" x14ac:dyDescent="0.25">
      <c r="A188" s="262">
        <v>148</v>
      </c>
      <c r="B188" s="186" t="s">
        <v>778</v>
      </c>
      <c r="C188" s="186" t="s">
        <v>1156</v>
      </c>
      <c r="D188" s="186" t="s">
        <v>1176</v>
      </c>
      <c r="E188" s="188">
        <v>31500</v>
      </c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86"/>
      <c r="BZ188" s="186"/>
      <c r="CA188" s="186"/>
      <c r="CB188" s="186"/>
      <c r="CC188" s="186"/>
      <c r="CD188" s="186"/>
      <c r="CE188" s="186"/>
      <c r="CF188" s="186"/>
      <c r="CG188" s="186">
        <v>50</v>
      </c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86"/>
      <c r="DA188" s="186"/>
      <c r="DB188" s="186"/>
      <c r="DC188" s="186"/>
      <c r="DD188" s="186"/>
      <c r="DE188" s="186"/>
      <c r="DF188" s="186"/>
      <c r="DG188" s="186"/>
      <c r="DH188" s="186"/>
      <c r="DI188" s="186"/>
      <c r="DJ188" s="186"/>
      <c r="DK188" s="186"/>
      <c r="DL188" s="186"/>
      <c r="DM188" s="186"/>
      <c r="DN188" s="186"/>
      <c r="DO188" s="186"/>
      <c r="DP188" s="186"/>
      <c r="DQ188" s="186"/>
      <c r="DR188" s="186"/>
      <c r="DS188" s="186"/>
      <c r="DT188" s="186"/>
      <c r="DU188" s="186"/>
      <c r="DV188" s="186"/>
      <c r="DW188" s="186"/>
      <c r="DX188" s="186"/>
      <c r="DY188" s="186"/>
      <c r="DZ188" s="186"/>
      <c r="EA188" s="186"/>
      <c r="EB188" s="186"/>
      <c r="EC188" s="186"/>
      <c r="ED188" s="186"/>
      <c r="EE188" s="186"/>
      <c r="EF188" s="186"/>
      <c r="EG188" s="186"/>
      <c r="EH188" s="186"/>
      <c r="EI188" s="186"/>
      <c r="EJ188" s="186"/>
      <c r="EK188" s="186"/>
      <c r="EN188" s="186"/>
      <c r="EO188" s="186"/>
      <c r="EP188" s="186"/>
      <c r="EQ188" s="186"/>
      <c r="ER188" s="186"/>
      <c r="ES188" s="186"/>
      <c r="ET188" s="186"/>
      <c r="EU188" s="186"/>
      <c r="EV188" s="186"/>
      <c r="EW188" s="186"/>
      <c r="EX188" s="186"/>
      <c r="EY188" s="186"/>
      <c r="EZ188" s="186"/>
      <c r="FA188" s="186"/>
      <c r="FB188" s="186"/>
      <c r="FC188" s="186"/>
      <c r="FD188" s="186"/>
      <c r="FE188" s="186"/>
      <c r="FF188" s="186"/>
      <c r="FG188" s="186"/>
      <c r="FH188" s="186"/>
      <c r="FI188" s="186"/>
      <c r="FJ188" s="186"/>
      <c r="FK188" s="186"/>
      <c r="FL188" s="186"/>
      <c r="FM188" s="186"/>
      <c r="FN188" s="186"/>
      <c r="FO188" s="186"/>
      <c r="FP188" s="186"/>
      <c r="FQ188" s="186"/>
      <c r="FR188" s="186"/>
      <c r="FS188" s="186"/>
      <c r="FT188" s="186"/>
      <c r="FU188" s="186"/>
      <c r="FV188" s="186"/>
      <c r="FW188" s="186"/>
      <c r="FX188" s="186"/>
      <c r="FY188" s="186"/>
      <c r="FZ188" s="186"/>
      <c r="GA188" s="186"/>
      <c r="GB188" s="186"/>
      <c r="GC188" s="186"/>
      <c r="GD188" s="186"/>
      <c r="GE188" s="186"/>
      <c r="GF188" s="186"/>
      <c r="GG188" s="186"/>
      <c r="GH188" s="186"/>
      <c r="GI188" s="186"/>
      <c r="GJ188" s="186"/>
      <c r="GK188" s="186"/>
      <c r="GL188" s="186"/>
      <c r="GM188" s="186"/>
      <c r="GN188" s="186"/>
      <c r="GO188" s="186"/>
      <c r="GP188" s="186"/>
      <c r="GQ188" s="186"/>
      <c r="GR188" s="186"/>
      <c r="GS188" s="186"/>
      <c r="GT188" s="186"/>
      <c r="GU188" s="186"/>
      <c r="GV188" s="186"/>
      <c r="GW188" s="186"/>
      <c r="GX188" s="186"/>
      <c r="GY188" s="186"/>
      <c r="GZ188" s="186"/>
      <c r="HA188" s="186"/>
      <c r="HB188" s="186"/>
      <c r="HC188" s="186"/>
      <c r="HD188" s="186"/>
      <c r="HE188" s="186"/>
      <c r="HF188" s="186"/>
      <c r="HG188" s="186"/>
      <c r="HH188" s="186"/>
      <c r="HI188" s="186"/>
      <c r="HJ188" s="186"/>
      <c r="HK188" s="186"/>
      <c r="HL188" s="186"/>
      <c r="HM188" s="186"/>
      <c r="HN188" s="186"/>
      <c r="HO188" s="186"/>
      <c r="HP188" s="186"/>
      <c r="HQ188" s="186"/>
      <c r="HR188" s="186"/>
      <c r="HS188" s="186"/>
      <c r="HT188" s="186"/>
      <c r="HU188" s="186"/>
      <c r="HV188" s="186"/>
      <c r="HW188" s="186"/>
      <c r="HX188" s="186"/>
      <c r="HY188" s="186"/>
      <c r="HZ188" s="186"/>
      <c r="IA188" s="186"/>
      <c r="IB188" s="186"/>
      <c r="IC188" s="186"/>
      <c r="ID188" s="186"/>
      <c r="IE188" s="186"/>
      <c r="IF188" s="186"/>
      <c r="IG188" s="186"/>
      <c r="IH188" s="186"/>
      <c r="II188" s="186"/>
      <c r="IJ188" s="186"/>
      <c r="IK188" s="186"/>
      <c r="IL188" s="186"/>
      <c r="IM188" s="186"/>
      <c r="IN188" s="186"/>
      <c r="IO188" s="186"/>
      <c r="IP188" s="186"/>
      <c r="IQ188" s="186"/>
      <c r="IR188" s="186"/>
      <c r="IS188" s="186"/>
      <c r="IT188" s="186"/>
      <c r="IU188" s="186"/>
      <c r="IV188" s="186"/>
    </row>
    <row r="189" spans="1:256" ht="10.5" customHeight="1" x14ac:dyDescent="0.25">
      <c r="A189" s="262">
        <v>149</v>
      </c>
      <c r="B189" s="186" t="s">
        <v>747</v>
      </c>
      <c r="C189" s="186" t="s">
        <v>1201</v>
      </c>
      <c r="D189" s="186" t="s">
        <v>1202</v>
      </c>
      <c r="E189" s="188">
        <v>83200</v>
      </c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>
        <v>15</v>
      </c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86"/>
      <c r="BZ189" s="186"/>
      <c r="CA189" s="186"/>
      <c r="CB189" s="186"/>
      <c r="CC189" s="186"/>
      <c r="CD189" s="186"/>
      <c r="CE189" s="186">
        <v>25</v>
      </c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>
        <v>25</v>
      </c>
      <c r="CR189" s="186"/>
      <c r="CS189" s="186"/>
      <c r="CT189" s="186"/>
      <c r="CU189" s="186"/>
      <c r="CV189" s="186"/>
      <c r="CW189" s="186"/>
      <c r="CX189" s="186"/>
      <c r="CY189" s="186"/>
      <c r="CZ189" s="186"/>
      <c r="DA189" s="186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6"/>
      <c r="DL189" s="186"/>
      <c r="DM189" s="186"/>
      <c r="DN189" s="186"/>
      <c r="DO189" s="186"/>
      <c r="DP189" s="186"/>
      <c r="DQ189" s="186"/>
      <c r="DR189" s="186"/>
      <c r="DS189" s="186"/>
      <c r="DT189" s="186"/>
      <c r="DU189" s="186"/>
      <c r="DV189" s="186"/>
      <c r="DW189" s="186"/>
      <c r="DX189" s="186"/>
      <c r="DY189" s="186"/>
      <c r="DZ189" s="186"/>
      <c r="EA189" s="186"/>
      <c r="EB189" s="186"/>
      <c r="EC189" s="186"/>
      <c r="ED189" s="186"/>
      <c r="EE189" s="186"/>
      <c r="EF189" s="186"/>
      <c r="EG189" s="186"/>
      <c r="EH189" s="186"/>
      <c r="EI189" s="186"/>
      <c r="EJ189" s="186"/>
      <c r="EK189" s="186"/>
      <c r="EN189" s="186"/>
      <c r="EO189" s="186"/>
      <c r="EP189" s="186"/>
      <c r="EQ189" s="186"/>
      <c r="ER189" s="186"/>
      <c r="ES189" s="186"/>
      <c r="ET189" s="186"/>
      <c r="EU189" s="186"/>
      <c r="EV189" s="186"/>
      <c r="EW189" s="186"/>
      <c r="EX189" s="186"/>
      <c r="EY189" s="186"/>
      <c r="EZ189" s="186"/>
      <c r="FA189" s="186"/>
      <c r="FB189" s="186"/>
      <c r="FC189" s="186"/>
      <c r="FD189" s="186"/>
      <c r="FE189" s="186"/>
      <c r="FF189" s="186"/>
      <c r="FG189" s="186"/>
      <c r="FH189" s="186"/>
      <c r="FI189" s="186"/>
      <c r="FJ189" s="186"/>
      <c r="FK189" s="186"/>
      <c r="FL189" s="186"/>
      <c r="FM189" s="186"/>
      <c r="FN189" s="186"/>
      <c r="FO189" s="186"/>
      <c r="FP189" s="186"/>
      <c r="FQ189" s="186"/>
      <c r="FR189" s="186"/>
      <c r="FS189" s="186"/>
      <c r="FT189" s="186"/>
      <c r="FU189" s="186"/>
      <c r="FV189" s="186"/>
      <c r="FW189" s="186"/>
      <c r="FX189" s="186"/>
      <c r="FY189" s="186"/>
      <c r="FZ189" s="186"/>
      <c r="GA189" s="186"/>
      <c r="GB189" s="186"/>
      <c r="GC189" s="186"/>
      <c r="GD189" s="186"/>
      <c r="GE189" s="186"/>
      <c r="GF189" s="186"/>
      <c r="GG189" s="186"/>
      <c r="GH189" s="186"/>
      <c r="GI189" s="186"/>
      <c r="GJ189" s="186"/>
      <c r="GK189" s="186"/>
      <c r="GL189" s="186"/>
      <c r="GM189" s="186"/>
      <c r="GN189" s="186"/>
      <c r="GO189" s="186"/>
      <c r="GP189" s="186"/>
      <c r="GQ189" s="186"/>
      <c r="GR189" s="186"/>
      <c r="GS189" s="186"/>
      <c r="GT189" s="186"/>
      <c r="GU189" s="186"/>
      <c r="GV189" s="186"/>
      <c r="GW189" s="186"/>
      <c r="GX189" s="186"/>
      <c r="GY189" s="186"/>
      <c r="GZ189" s="186"/>
      <c r="HA189" s="186"/>
      <c r="HB189" s="186"/>
      <c r="HC189" s="186"/>
      <c r="HD189" s="186"/>
      <c r="HE189" s="186"/>
      <c r="HF189" s="186"/>
      <c r="HG189" s="186"/>
      <c r="HH189" s="186"/>
      <c r="HI189" s="186"/>
      <c r="HJ189" s="186"/>
      <c r="HK189" s="186"/>
      <c r="HL189" s="186"/>
      <c r="HM189" s="186"/>
      <c r="HN189" s="186"/>
      <c r="HO189" s="186"/>
      <c r="HP189" s="186"/>
      <c r="HQ189" s="186"/>
      <c r="HR189" s="186"/>
      <c r="HS189" s="186"/>
      <c r="HT189" s="186"/>
      <c r="HU189" s="186"/>
      <c r="HV189" s="186"/>
      <c r="HW189" s="186"/>
      <c r="HX189" s="186"/>
      <c r="HY189" s="186"/>
      <c r="HZ189" s="186"/>
      <c r="IA189" s="186"/>
      <c r="IB189" s="186"/>
      <c r="IC189" s="186"/>
      <c r="ID189" s="186"/>
      <c r="IE189" s="186"/>
      <c r="IF189" s="186"/>
      <c r="IG189" s="186"/>
      <c r="IH189" s="186"/>
      <c r="II189" s="186"/>
      <c r="IJ189" s="186"/>
      <c r="IK189" s="186"/>
      <c r="IL189" s="186"/>
      <c r="IM189" s="186"/>
      <c r="IN189" s="186"/>
      <c r="IO189" s="186"/>
      <c r="IP189" s="186"/>
      <c r="IQ189" s="186"/>
      <c r="IR189" s="186"/>
      <c r="IS189" s="186"/>
      <c r="IT189" s="186"/>
      <c r="IU189" s="186"/>
      <c r="IV189" s="186"/>
    </row>
    <row r="190" spans="1:256" ht="10.5" customHeight="1" x14ac:dyDescent="0.25">
      <c r="A190" s="262">
        <v>150</v>
      </c>
      <c r="B190" s="186" t="s">
        <v>783</v>
      </c>
      <c r="C190" s="186" t="s">
        <v>1201</v>
      </c>
      <c r="D190" s="186" t="s">
        <v>1213</v>
      </c>
      <c r="E190" s="188">
        <v>148346</v>
      </c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>
        <v>50</v>
      </c>
      <c r="BV190" s="186"/>
      <c r="BW190" s="186"/>
      <c r="BX190" s="186"/>
      <c r="BY190" s="186"/>
      <c r="BZ190" s="186"/>
      <c r="CA190" s="186"/>
      <c r="CB190" s="186"/>
      <c r="CC190" s="186"/>
      <c r="CD190" s="186"/>
      <c r="CE190" s="186">
        <v>25</v>
      </c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86"/>
      <c r="DA190" s="186"/>
      <c r="DB190" s="186"/>
      <c r="DC190" s="186"/>
      <c r="DD190" s="186"/>
      <c r="DE190" s="186"/>
      <c r="DF190" s="186"/>
      <c r="DG190" s="186"/>
      <c r="DH190" s="186"/>
      <c r="DI190" s="186"/>
      <c r="DJ190" s="186"/>
      <c r="DK190" s="186"/>
      <c r="DL190" s="186"/>
      <c r="DM190" s="186"/>
      <c r="DN190" s="186"/>
      <c r="DO190" s="186"/>
      <c r="DP190" s="186"/>
      <c r="DQ190" s="186"/>
      <c r="DR190" s="186"/>
      <c r="DS190" s="186"/>
      <c r="DT190" s="186"/>
      <c r="DU190" s="186"/>
      <c r="DV190" s="186"/>
      <c r="DW190" s="186"/>
      <c r="DX190" s="186"/>
      <c r="DY190" s="186"/>
      <c r="DZ190" s="186"/>
      <c r="EA190" s="186"/>
      <c r="EB190" s="186"/>
      <c r="EC190" s="186"/>
      <c r="ED190" s="186"/>
      <c r="EE190" s="186"/>
      <c r="EF190" s="186"/>
      <c r="EG190" s="186"/>
      <c r="EH190" s="186"/>
      <c r="EI190" s="186"/>
      <c r="EJ190" s="186"/>
      <c r="EK190" s="186"/>
      <c r="EN190" s="186"/>
      <c r="EO190" s="186"/>
      <c r="EP190" s="186"/>
      <c r="EQ190" s="186"/>
      <c r="ER190" s="186"/>
      <c r="ES190" s="186"/>
      <c r="ET190" s="186"/>
      <c r="EU190" s="186"/>
      <c r="EV190" s="186"/>
      <c r="EW190" s="186"/>
      <c r="EX190" s="186"/>
      <c r="EY190" s="186"/>
      <c r="EZ190" s="186"/>
      <c r="FA190" s="186"/>
      <c r="FB190" s="186"/>
      <c r="FC190" s="186"/>
      <c r="FD190" s="186"/>
      <c r="FE190" s="186"/>
      <c r="FF190" s="186"/>
      <c r="FG190" s="186"/>
      <c r="FH190" s="186"/>
      <c r="FI190" s="186"/>
      <c r="FJ190" s="186"/>
      <c r="FK190" s="186"/>
      <c r="FL190" s="186"/>
      <c r="FM190" s="186"/>
      <c r="FN190" s="186"/>
      <c r="FO190" s="186"/>
      <c r="FP190" s="186"/>
      <c r="FQ190" s="186"/>
      <c r="FR190" s="186"/>
      <c r="FS190" s="186"/>
      <c r="FT190" s="186"/>
      <c r="FU190" s="186"/>
      <c r="FV190" s="186"/>
      <c r="FW190" s="186"/>
      <c r="FX190" s="186"/>
      <c r="FY190" s="186"/>
      <c r="FZ190" s="186"/>
      <c r="GA190" s="186"/>
      <c r="GB190" s="186"/>
      <c r="GC190" s="186"/>
      <c r="GD190" s="186"/>
      <c r="GE190" s="186"/>
      <c r="GF190" s="186"/>
      <c r="GG190" s="186"/>
      <c r="GH190" s="186">
        <v>200</v>
      </c>
      <c r="GI190" s="186"/>
      <c r="GJ190" s="186"/>
      <c r="GK190" s="186"/>
      <c r="GL190" s="186"/>
      <c r="GM190" s="186"/>
      <c r="GN190" s="186"/>
      <c r="GO190" s="186"/>
      <c r="GP190" s="186"/>
      <c r="GQ190" s="186"/>
      <c r="GR190" s="186"/>
      <c r="GS190" s="186"/>
      <c r="GT190" s="186"/>
      <c r="GU190" s="186"/>
      <c r="GV190" s="186"/>
      <c r="GW190" s="186"/>
      <c r="GX190" s="186"/>
      <c r="GY190" s="186"/>
      <c r="GZ190" s="186"/>
      <c r="HA190" s="186"/>
      <c r="HB190" s="186"/>
      <c r="HC190" s="186"/>
      <c r="HD190" s="186"/>
      <c r="HE190" s="186"/>
      <c r="HF190" s="186"/>
      <c r="HG190" s="186"/>
      <c r="HH190" s="186"/>
      <c r="HI190" s="186"/>
      <c r="HJ190" s="186"/>
      <c r="HK190" s="186"/>
      <c r="HL190" s="186"/>
      <c r="HM190" s="186"/>
      <c r="HN190" s="186"/>
      <c r="HO190" s="186"/>
      <c r="HP190" s="186"/>
      <c r="HQ190" s="186"/>
      <c r="HR190" s="186"/>
      <c r="HS190" s="186"/>
      <c r="HT190" s="186"/>
      <c r="HU190" s="186"/>
      <c r="HV190" s="186"/>
      <c r="HW190" s="186"/>
      <c r="HX190" s="186"/>
      <c r="HY190" s="186"/>
      <c r="HZ190" s="186"/>
      <c r="IA190" s="186"/>
      <c r="IB190" s="186"/>
      <c r="IC190" s="186"/>
      <c r="ID190" s="186"/>
      <c r="IE190" s="186"/>
      <c r="IF190" s="186"/>
      <c r="IG190" s="186"/>
      <c r="IH190" s="186"/>
      <c r="II190" s="186"/>
      <c r="IJ190" s="186"/>
      <c r="IK190" s="186"/>
      <c r="IL190" s="186"/>
      <c r="IM190" s="186"/>
      <c r="IN190" s="186"/>
      <c r="IO190" s="186"/>
      <c r="IP190" s="186"/>
      <c r="IQ190" s="186"/>
      <c r="IR190" s="186"/>
      <c r="IS190" s="186"/>
      <c r="IT190" s="186"/>
      <c r="IU190" s="186"/>
      <c r="IV190" s="186"/>
    </row>
    <row r="191" spans="1:256" ht="10.5" customHeight="1" x14ac:dyDescent="0.25">
      <c r="A191" s="262">
        <v>151</v>
      </c>
      <c r="B191" s="186" t="s">
        <v>830</v>
      </c>
      <c r="C191" s="186" t="s">
        <v>1201</v>
      </c>
      <c r="D191" s="186" t="s">
        <v>1237</v>
      </c>
      <c r="E191" s="188">
        <v>47500</v>
      </c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>
        <v>25</v>
      </c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86"/>
      <c r="BZ191" s="18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86"/>
      <c r="DA191" s="186"/>
      <c r="DB191" s="186"/>
      <c r="DC191" s="186"/>
      <c r="DD191" s="186"/>
      <c r="DE191" s="186"/>
      <c r="DF191" s="186"/>
      <c r="DG191" s="186"/>
      <c r="DH191" s="186"/>
      <c r="DI191" s="186"/>
      <c r="DJ191" s="186"/>
      <c r="DK191" s="186"/>
      <c r="DL191" s="186"/>
      <c r="DM191" s="186"/>
      <c r="DN191" s="186"/>
      <c r="DO191" s="186"/>
      <c r="DP191" s="186"/>
      <c r="DQ191" s="186"/>
      <c r="DR191" s="186"/>
      <c r="DS191" s="186"/>
      <c r="DT191" s="186"/>
      <c r="DU191" s="186"/>
      <c r="DV191" s="186"/>
      <c r="DW191" s="186"/>
      <c r="DX191" s="186"/>
      <c r="DY191" s="186"/>
      <c r="DZ191" s="186"/>
      <c r="EA191" s="186"/>
      <c r="EB191" s="186"/>
      <c r="EC191" s="186"/>
      <c r="ED191" s="186"/>
      <c r="EE191" s="186"/>
      <c r="EF191" s="186"/>
      <c r="EG191" s="186"/>
      <c r="EH191" s="186"/>
      <c r="EI191" s="186"/>
      <c r="EJ191" s="186"/>
      <c r="EK191" s="186"/>
      <c r="EN191" s="186"/>
      <c r="EO191" s="186"/>
      <c r="EP191" s="186"/>
      <c r="EQ191" s="186"/>
      <c r="ER191" s="186"/>
      <c r="ES191" s="186"/>
      <c r="ET191" s="186"/>
      <c r="EU191" s="186"/>
      <c r="EV191" s="186"/>
      <c r="EW191" s="186"/>
      <c r="EX191" s="186"/>
      <c r="EY191" s="186"/>
      <c r="EZ191" s="186"/>
      <c r="FA191" s="186"/>
      <c r="FB191" s="186"/>
      <c r="FC191" s="186"/>
      <c r="FD191" s="186"/>
      <c r="FE191" s="186"/>
      <c r="FF191" s="186"/>
      <c r="FG191" s="186"/>
      <c r="FH191" s="186"/>
      <c r="FI191" s="186"/>
      <c r="FJ191" s="186"/>
      <c r="FK191" s="186"/>
      <c r="FL191" s="186"/>
      <c r="FM191" s="186"/>
      <c r="FN191" s="186"/>
      <c r="FO191" s="186"/>
      <c r="FP191" s="186"/>
      <c r="FQ191" s="186"/>
      <c r="FR191" s="186"/>
      <c r="FS191" s="186"/>
      <c r="FT191" s="186"/>
      <c r="FU191" s="186"/>
      <c r="FV191" s="186"/>
      <c r="FW191" s="186"/>
      <c r="FX191" s="186"/>
      <c r="FY191" s="186"/>
      <c r="FZ191" s="186"/>
      <c r="GA191" s="186"/>
      <c r="GB191" s="186"/>
      <c r="GC191" s="186"/>
      <c r="GD191" s="186"/>
      <c r="GE191" s="186"/>
      <c r="GF191" s="186"/>
      <c r="GG191" s="186"/>
      <c r="GH191" s="186"/>
      <c r="GI191" s="186"/>
      <c r="GJ191" s="186"/>
      <c r="GK191" s="186"/>
      <c r="GL191" s="186"/>
      <c r="GM191" s="186"/>
      <c r="GN191" s="186"/>
      <c r="GO191" s="186"/>
      <c r="GP191" s="186"/>
      <c r="GQ191" s="186"/>
      <c r="GR191" s="186"/>
      <c r="GS191" s="186"/>
      <c r="GT191" s="186"/>
      <c r="GU191" s="186"/>
      <c r="GV191" s="186"/>
      <c r="GW191" s="186"/>
      <c r="GX191" s="186"/>
      <c r="GY191" s="186"/>
      <c r="GZ191" s="186"/>
      <c r="HA191" s="186"/>
      <c r="HB191" s="186"/>
      <c r="HC191" s="186"/>
      <c r="HD191" s="186"/>
      <c r="HE191" s="186"/>
      <c r="HF191" s="186"/>
      <c r="HG191" s="186"/>
      <c r="HH191" s="186"/>
      <c r="HI191" s="186"/>
      <c r="HJ191" s="186"/>
      <c r="HK191" s="186"/>
      <c r="HL191" s="186"/>
      <c r="HM191" s="186"/>
      <c r="HN191" s="186"/>
      <c r="HO191" s="186"/>
      <c r="HP191" s="186"/>
      <c r="HQ191" s="186"/>
      <c r="HR191" s="186"/>
      <c r="HS191" s="186"/>
      <c r="HT191" s="186"/>
      <c r="HU191" s="186"/>
      <c r="HV191" s="186"/>
      <c r="HW191" s="186"/>
      <c r="HX191" s="186"/>
      <c r="HY191" s="186"/>
      <c r="HZ191" s="186"/>
      <c r="IA191" s="186"/>
      <c r="IB191" s="186"/>
      <c r="IC191" s="186"/>
      <c r="ID191" s="186"/>
      <c r="IE191" s="186"/>
      <c r="IF191" s="186"/>
      <c r="IG191" s="186"/>
      <c r="IH191" s="186"/>
      <c r="II191" s="186"/>
      <c r="IJ191" s="186"/>
      <c r="IK191" s="186"/>
      <c r="IL191" s="186"/>
      <c r="IM191" s="186"/>
      <c r="IN191" s="186"/>
      <c r="IO191" s="186"/>
      <c r="IP191" s="186"/>
      <c r="IQ191" s="186"/>
      <c r="IR191" s="186"/>
      <c r="IS191" s="186"/>
      <c r="IT191" s="186"/>
      <c r="IU191" s="186"/>
      <c r="IV191" s="186"/>
    </row>
    <row r="192" spans="1:256" ht="10.5" customHeight="1" x14ac:dyDescent="0.25">
      <c r="A192" s="262">
        <v>152</v>
      </c>
      <c r="B192" s="186" t="s">
        <v>778</v>
      </c>
      <c r="C192" s="186" t="s">
        <v>1267</v>
      </c>
      <c r="D192" s="186" t="s">
        <v>1268</v>
      </c>
      <c r="E192" s="188">
        <v>206550</v>
      </c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290">
        <v>50</v>
      </c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290">
        <v>5</v>
      </c>
      <c r="BQ192" s="186"/>
      <c r="BR192" s="186"/>
      <c r="BS192" s="186"/>
      <c r="BT192" s="186"/>
      <c r="BU192" s="186"/>
      <c r="BV192" s="186"/>
      <c r="BW192" s="186"/>
      <c r="BX192" s="186"/>
      <c r="BY192" s="186"/>
      <c r="BZ192" s="186"/>
      <c r="CA192" s="186"/>
      <c r="CB192" s="186"/>
      <c r="CC192" s="186"/>
      <c r="CD192" s="186"/>
      <c r="CE192" s="186">
        <v>25</v>
      </c>
      <c r="CF192" s="186"/>
      <c r="CG192" s="186">
        <v>25</v>
      </c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86"/>
      <c r="DA192" s="186"/>
      <c r="DB192" s="186"/>
      <c r="DC192" s="186"/>
      <c r="DD192" s="186"/>
      <c r="DE192" s="186"/>
      <c r="DF192" s="186"/>
      <c r="DG192" s="186"/>
      <c r="DH192" s="186"/>
      <c r="DI192" s="186"/>
      <c r="DJ192" s="186"/>
      <c r="DK192" s="186"/>
      <c r="DL192" s="186"/>
      <c r="DM192" s="186"/>
      <c r="DN192" s="186"/>
      <c r="DO192" s="186"/>
      <c r="DP192" s="186"/>
      <c r="DQ192" s="186"/>
      <c r="DR192" s="186"/>
      <c r="DS192" s="186"/>
      <c r="DT192" s="186"/>
      <c r="DU192" s="186"/>
      <c r="DV192" s="186"/>
      <c r="DW192" s="186"/>
      <c r="DX192" s="186"/>
      <c r="DY192" s="186"/>
      <c r="DZ192" s="186"/>
      <c r="EA192" s="186"/>
      <c r="EB192" s="186">
        <v>4</v>
      </c>
      <c r="EC192" s="186"/>
      <c r="ED192" s="186"/>
      <c r="EE192" s="186"/>
      <c r="EF192" s="186"/>
      <c r="EG192" s="186"/>
      <c r="EH192" s="186"/>
      <c r="EI192" s="186"/>
      <c r="EJ192" s="186"/>
      <c r="EK192" s="186"/>
      <c r="EN192" s="186"/>
      <c r="EO192" s="186"/>
      <c r="EP192" s="186"/>
      <c r="EQ192" s="186"/>
      <c r="ER192" s="186"/>
      <c r="ES192" s="186"/>
      <c r="ET192" s="186"/>
      <c r="EU192" s="186"/>
      <c r="EV192" s="186"/>
      <c r="EW192" s="186"/>
      <c r="EX192" s="186"/>
      <c r="EY192" s="186"/>
      <c r="EZ192" s="186"/>
      <c r="FA192" s="186"/>
      <c r="FB192" s="186"/>
      <c r="FC192" s="186"/>
      <c r="FD192" s="186"/>
      <c r="FE192" s="186"/>
      <c r="FF192" s="186"/>
      <c r="FG192" s="186"/>
      <c r="FH192" s="186"/>
      <c r="FI192" s="186"/>
      <c r="FJ192" s="186"/>
      <c r="FK192" s="186"/>
      <c r="FL192" s="186"/>
      <c r="FM192" s="186"/>
      <c r="FN192" s="186"/>
      <c r="FO192" s="186"/>
      <c r="FP192" s="186"/>
      <c r="FQ192" s="186"/>
      <c r="FR192" s="186"/>
      <c r="FS192" s="186"/>
      <c r="FT192" s="186"/>
      <c r="FU192" s="186"/>
      <c r="FV192" s="186"/>
      <c r="FW192" s="186"/>
      <c r="FX192" s="186"/>
      <c r="FY192" s="186"/>
      <c r="FZ192" s="186"/>
      <c r="GA192" s="186"/>
      <c r="GB192" s="186"/>
      <c r="GC192" s="186"/>
      <c r="GD192" s="186"/>
      <c r="GE192" s="186"/>
      <c r="GF192" s="186"/>
      <c r="GG192" s="186"/>
      <c r="GH192" s="186"/>
      <c r="GI192" s="186"/>
      <c r="GJ192" s="186"/>
      <c r="GK192" s="186"/>
      <c r="GL192" s="186"/>
      <c r="GM192" s="186"/>
      <c r="GN192" s="186"/>
      <c r="GO192" s="186"/>
      <c r="GP192" s="186"/>
      <c r="GQ192" s="186"/>
      <c r="GR192" s="186"/>
      <c r="GS192" s="186"/>
      <c r="GT192" s="186"/>
      <c r="GU192" s="186"/>
      <c r="GV192" s="186"/>
      <c r="GW192" s="186"/>
      <c r="GX192" s="186"/>
      <c r="GY192" s="186"/>
      <c r="GZ192" s="186"/>
      <c r="HA192" s="186"/>
      <c r="HB192" s="186"/>
      <c r="HC192" s="186"/>
      <c r="HD192" s="186"/>
      <c r="HE192" s="186"/>
      <c r="HF192" s="186"/>
      <c r="HG192" s="186"/>
      <c r="HH192" s="186"/>
      <c r="HI192" s="186"/>
      <c r="HJ192" s="186"/>
      <c r="HK192" s="186"/>
      <c r="HL192" s="186"/>
      <c r="HM192" s="186"/>
      <c r="HN192" s="186"/>
      <c r="HO192" s="186"/>
      <c r="HP192" s="186"/>
      <c r="HQ192" s="186"/>
      <c r="HR192" s="186"/>
      <c r="HS192" s="186"/>
      <c r="HT192" s="186"/>
      <c r="HU192" s="186">
        <v>20</v>
      </c>
      <c r="HV192" s="186">
        <v>85</v>
      </c>
      <c r="HW192" s="186"/>
      <c r="HX192" s="186">
        <v>105</v>
      </c>
      <c r="HY192" s="186"/>
      <c r="HZ192" s="186">
        <v>20</v>
      </c>
      <c r="IA192" s="186"/>
      <c r="IB192" s="186"/>
      <c r="IC192" s="186"/>
      <c r="ID192" s="186"/>
      <c r="IE192" s="186"/>
      <c r="IF192" s="186"/>
      <c r="IG192" s="186"/>
      <c r="IH192" s="186"/>
      <c r="II192" s="186"/>
      <c r="IJ192" s="186"/>
      <c r="IK192" s="186"/>
      <c r="IL192" s="186"/>
      <c r="IM192" s="186"/>
      <c r="IN192" s="186"/>
      <c r="IO192" s="186"/>
      <c r="IP192" s="186"/>
      <c r="IQ192" s="186"/>
      <c r="IR192" s="186"/>
      <c r="IS192" s="186"/>
      <c r="IT192" s="186"/>
      <c r="IU192" s="186"/>
      <c r="IV192" s="186"/>
    </row>
    <row r="193" spans="1:256" ht="10.5" customHeight="1" x14ac:dyDescent="0.25">
      <c r="A193" s="262">
        <v>153</v>
      </c>
      <c r="B193" s="186" t="s">
        <v>110</v>
      </c>
      <c r="C193" s="186" t="s">
        <v>1267</v>
      </c>
      <c r="D193" s="186" t="s">
        <v>1270</v>
      </c>
      <c r="E193" s="188">
        <v>17250</v>
      </c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86"/>
      <c r="BZ193" s="186"/>
      <c r="CA193" s="186"/>
      <c r="CB193" s="186"/>
      <c r="CC193" s="186"/>
      <c r="CD193" s="186"/>
      <c r="CE193" s="186">
        <v>15</v>
      </c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86"/>
      <c r="DA193" s="186"/>
      <c r="DB193" s="186"/>
      <c r="DC193" s="186"/>
      <c r="DD193" s="186"/>
      <c r="DE193" s="186"/>
      <c r="DF193" s="186"/>
      <c r="DG193" s="186"/>
      <c r="DH193" s="186"/>
      <c r="DI193" s="186"/>
      <c r="DJ193" s="186"/>
      <c r="DK193" s="186"/>
      <c r="DL193" s="186"/>
      <c r="DM193" s="186"/>
      <c r="DN193" s="186"/>
      <c r="DO193" s="186"/>
      <c r="DP193" s="186"/>
      <c r="DQ193" s="186"/>
      <c r="DR193" s="186"/>
      <c r="DS193" s="186"/>
      <c r="DT193" s="186"/>
      <c r="DU193" s="186"/>
      <c r="DV193" s="186"/>
      <c r="DW193" s="186"/>
      <c r="DX193" s="186"/>
      <c r="DY193" s="186"/>
      <c r="DZ193" s="186"/>
      <c r="EA193" s="186"/>
      <c r="EB193" s="186"/>
      <c r="EC193" s="186"/>
      <c r="ED193" s="186"/>
      <c r="EE193" s="186"/>
      <c r="EF193" s="186"/>
      <c r="EG193" s="186"/>
      <c r="EH193" s="186"/>
      <c r="EI193" s="186"/>
      <c r="EJ193" s="186"/>
      <c r="EK193" s="186"/>
      <c r="EN193" s="186"/>
      <c r="EO193" s="186"/>
      <c r="EP193" s="186"/>
      <c r="EQ193" s="186"/>
      <c r="ER193" s="186"/>
      <c r="ES193" s="186"/>
      <c r="ET193" s="186"/>
      <c r="EU193" s="186"/>
      <c r="EV193" s="186"/>
      <c r="EW193" s="186"/>
      <c r="EX193" s="186"/>
      <c r="EY193" s="186"/>
      <c r="EZ193" s="186"/>
      <c r="FA193" s="186"/>
      <c r="FB193" s="186"/>
      <c r="FC193" s="186"/>
      <c r="FD193" s="186"/>
      <c r="FE193" s="186"/>
      <c r="FF193" s="186"/>
      <c r="FG193" s="186"/>
      <c r="FH193" s="186"/>
      <c r="FI193" s="186"/>
      <c r="FJ193" s="186"/>
      <c r="FK193" s="186"/>
      <c r="FL193" s="186"/>
      <c r="FM193" s="186"/>
      <c r="FN193" s="186"/>
      <c r="FO193" s="186"/>
      <c r="FP193" s="186"/>
      <c r="FQ193" s="186"/>
      <c r="FR193" s="186"/>
      <c r="FS193" s="186"/>
      <c r="FT193" s="186"/>
      <c r="FU193" s="186"/>
      <c r="FV193" s="186"/>
      <c r="FW193" s="186"/>
      <c r="FX193" s="186"/>
      <c r="FY193" s="186"/>
      <c r="FZ193" s="186"/>
      <c r="GA193" s="186"/>
      <c r="GB193" s="186"/>
      <c r="GC193" s="186"/>
      <c r="GD193" s="186"/>
      <c r="GE193" s="186"/>
      <c r="GF193" s="186"/>
      <c r="GG193" s="186"/>
      <c r="GH193" s="186"/>
      <c r="GI193" s="186"/>
      <c r="GJ193" s="186"/>
      <c r="GK193" s="186"/>
      <c r="GL193" s="186"/>
      <c r="GM193" s="186"/>
      <c r="GN193" s="186"/>
      <c r="GO193" s="186"/>
      <c r="GP193" s="186"/>
      <c r="GQ193" s="186"/>
      <c r="GR193" s="186"/>
      <c r="GS193" s="186"/>
      <c r="GT193" s="186"/>
      <c r="GU193" s="186"/>
      <c r="GV193" s="186"/>
      <c r="GW193" s="186"/>
      <c r="GX193" s="186"/>
      <c r="GY193" s="186"/>
      <c r="GZ193" s="186"/>
      <c r="HA193" s="186"/>
      <c r="HB193" s="186"/>
      <c r="HC193" s="186"/>
      <c r="HD193" s="186"/>
      <c r="HE193" s="186"/>
      <c r="HF193" s="186"/>
      <c r="HG193" s="186"/>
      <c r="HH193" s="186"/>
      <c r="HI193" s="186"/>
      <c r="HJ193" s="186"/>
      <c r="HK193" s="186"/>
      <c r="HL193" s="186"/>
      <c r="HM193" s="186"/>
      <c r="HN193" s="186"/>
      <c r="HO193" s="186"/>
      <c r="HP193" s="186"/>
      <c r="HQ193" s="186"/>
      <c r="HR193" s="186"/>
      <c r="HS193" s="186"/>
      <c r="HT193" s="186"/>
      <c r="HU193" s="186"/>
      <c r="HV193" s="186"/>
      <c r="HW193" s="186"/>
      <c r="HX193" s="186"/>
      <c r="HY193" s="186"/>
      <c r="HZ193" s="186"/>
      <c r="IA193" s="186"/>
      <c r="IB193" s="186"/>
      <c r="IC193" s="186"/>
      <c r="ID193" s="186"/>
      <c r="IE193" s="186"/>
      <c r="IF193" s="186"/>
      <c r="IG193" s="186"/>
      <c r="IH193" s="186"/>
      <c r="II193" s="186"/>
      <c r="IJ193" s="186"/>
      <c r="IK193" s="186"/>
      <c r="IL193" s="186"/>
      <c r="IM193" s="186"/>
      <c r="IN193" s="186"/>
      <c r="IO193" s="186"/>
      <c r="IP193" s="186"/>
      <c r="IQ193" s="186"/>
      <c r="IR193" s="186"/>
      <c r="IS193" s="186"/>
      <c r="IT193" s="186"/>
      <c r="IU193" s="186"/>
      <c r="IV193" s="186"/>
    </row>
    <row r="194" spans="1:256" ht="10.5" customHeight="1" x14ac:dyDescent="0.25">
      <c r="A194" s="262"/>
      <c r="B194" s="186" t="s">
        <v>747</v>
      </c>
      <c r="C194" s="186" t="s">
        <v>1272</v>
      </c>
      <c r="D194" s="186" t="s">
        <v>1273</v>
      </c>
      <c r="E194" s="188">
        <v>78000</v>
      </c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86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86"/>
      <c r="DA194" s="186"/>
      <c r="DB194" s="186"/>
      <c r="DC194" s="186"/>
      <c r="DD194" s="186"/>
      <c r="DE194" s="186"/>
      <c r="DF194" s="186"/>
      <c r="DG194" s="186"/>
      <c r="DH194" s="186"/>
      <c r="DI194" s="186"/>
      <c r="DJ194" s="186"/>
      <c r="DK194" s="186"/>
      <c r="DL194" s="186"/>
      <c r="DM194" s="186"/>
      <c r="DN194" s="186"/>
      <c r="DO194" s="186"/>
      <c r="DP194" s="186"/>
      <c r="DQ194" s="186"/>
      <c r="DR194" s="186"/>
      <c r="DS194" s="186"/>
      <c r="DT194" s="186"/>
      <c r="DU194" s="186"/>
      <c r="DV194" s="186"/>
      <c r="DW194" s="186"/>
      <c r="DX194" s="186"/>
      <c r="DY194" s="186"/>
      <c r="DZ194" s="186"/>
      <c r="EA194" s="186"/>
      <c r="EB194" s="186"/>
      <c r="EC194" s="186"/>
      <c r="ED194" s="186"/>
      <c r="EE194" s="186"/>
      <c r="EF194" s="186"/>
      <c r="EG194" s="186"/>
      <c r="EH194" s="186"/>
      <c r="EI194" s="186"/>
      <c r="EJ194" s="186"/>
      <c r="EK194" s="186"/>
      <c r="EN194" s="186"/>
      <c r="EO194" s="186"/>
      <c r="EP194" s="186"/>
      <c r="EQ194" s="186"/>
      <c r="ER194" s="186"/>
      <c r="ES194" s="186"/>
      <c r="ET194" s="186"/>
      <c r="EU194" s="186"/>
      <c r="EV194" s="186">
        <v>10</v>
      </c>
      <c r="EW194" s="186"/>
      <c r="EX194" s="186"/>
      <c r="EY194" s="186"/>
      <c r="EZ194" s="186"/>
      <c r="FA194" s="186"/>
      <c r="FB194" s="186"/>
      <c r="FC194" s="186"/>
      <c r="FD194" s="186"/>
      <c r="FE194" s="186"/>
      <c r="FF194" s="186"/>
      <c r="FG194" s="186"/>
      <c r="FH194" s="186"/>
      <c r="FI194" s="186"/>
      <c r="FJ194" s="186"/>
      <c r="FK194" s="186"/>
      <c r="FL194" s="186"/>
      <c r="FM194" s="186"/>
      <c r="FN194" s="186"/>
      <c r="FO194" s="186"/>
      <c r="FP194" s="186"/>
      <c r="FQ194" s="186"/>
      <c r="FR194" s="186"/>
      <c r="FS194" s="186"/>
      <c r="FT194" s="186"/>
      <c r="FU194" s="186"/>
      <c r="FV194" s="186"/>
      <c r="FW194" s="186"/>
      <c r="FX194" s="186"/>
      <c r="FY194" s="186"/>
      <c r="FZ194" s="186"/>
      <c r="GA194" s="186">
        <v>300</v>
      </c>
      <c r="GB194" s="186"/>
      <c r="GC194" s="186"/>
      <c r="GD194" s="186"/>
      <c r="GE194" s="186"/>
      <c r="GF194" s="186"/>
      <c r="GG194" s="186"/>
      <c r="GH194" s="186"/>
      <c r="GI194" s="186"/>
      <c r="GJ194" s="186"/>
      <c r="GK194" s="186"/>
      <c r="GL194" s="186"/>
      <c r="GM194" s="186"/>
      <c r="GN194" s="186"/>
      <c r="GO194" s="186"/>
      <c r="GP194" s="186"/>
      <c r="GQ194" s="186"/>
      <c r="GR194" s="186"/>
      <c r="GS194" s="186"/>
      <c r="GT194" s="186"/>
      <c r="GU194" s="186"/>
      <c r="GV194" s="186"/>
      <c r="GW194" s="186"/>
      <c r="GX194" s="186"/>
      <c r="GY194" s="186"/>
      <c r="GZ194" s="186"/>
      <c r="HA194" s="186"/>
      <c r="HB194" s="186"/>
      <c r="HC194" s="186"/>
      <c r="HD194" s="186"/>
      <c r="HE194" s="186"/>
      <c r="HF194" s="186"/>
      <c r="HG194" s="186"/>
      <c r="HH194" s="186"/>
      <c r="HI194" s="186"/>
      <c r="HJ194" s="186"/>
      <c r="HK194" s="186"/>
      <c r="HL194" s="186"/>
      <c r="HM194" s="186"/>
      <c r="HN194" s="186"/>
      <c r="HO194" s="186"/>
      <c r="HP194" s="186"/>
      <c r="HQ194" s="186"/>
      <c r="HR194" s="186"/>
      <c r="HS194" s="186"/>
      <c r="HT194" s="186"/>
      <c r="HU194" s="186"/>
      <c r="HV194" s="186"/>
      <c r="HW194" s="186"/>
      <c r="HX194" s="186"/>
      <c r="HY194" s="186"/>
      <c r="HZ194" s="186"/>
      <c r="IA194" s="186"/>
      <c r="IB194" s="186"/>
      <c r="IC194" s="186"/>
      <c r="ID194" s="186"/>
      <c r="IE194" s="186"/>
      <c r="IF194" s="186"/>
      <c r="IG194" s="186"/>
      <c r="IH194" s="186"/>
      <c r="II194" s="186"/>
      <c r="IJ194" s="186"/>
      <c r="IK194" s="186"/>
      <c r="IL194" s="186"/>
      <c r="IM194" s="186"/>
      <c r="IN194" s="186"/>
      <c r="IO194" s="186"/>
      <c r="IP194" s="186"/>
      <c r="IQ194" s="186"/>
      <c r="IR194" s="186"/>
      <c r="IS194" s="186"/>
      <c r="IT194" s="186"/>
      <c r="IU194" s="186"/>
      <c r="IV194" s="186"/>
    </row>
    <row r="195" spans="1:256" ht="10.5" customHeight="1" x14ac:dyDescent="0.25">
      <c r="A195" s="262"/>
      <c r="B195" s="186" t="s">
        <v>110</v>
      </c>
      <c r="C195" s="186" t="s">
        <v>712</v>
      </c>
      <c r="D195" s="186" t="s">
        <v>1275</v>
      </c>
      <c r="E195" s="188">
        <v>26350</v>
      </c>
      <c r="F195" s="186"/>
      <c r="G195" s="186"/>
      <c r="H195" s="186"/>
      <c r="I195" s="186"/>
      <c r="J195" s="186"/>
      <c r="K195" s="186"/>
      <c r="L195" s="186"/>
      <c r="M195" s="186"/>
      <c r="N195" s="186"/>
      <c r="O195" s="186">
        <v>10</v>
      </c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86"/>
      <c r="BZ195" s="186"/>
      <c r="CA195" s="186"/>
      <c r="CB195" s="186"/>
      <c r="CC195" s="186"/>
      <c r="CD195" s="186"/>
      <c r="CE195" s="186">
        <v>10</v>
      </c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86"/>
      <c r="DA195" s="186"/>
      <c r="DB195" s="186"/>
      <c r="DC195" s="186"/>
      <c r="DD195" s="186"/>
      <c r="DE195" s="186"/>
      <c r="DF195" s="186"/>
      <c r="DG195" s="186"/>
      <c r="DH195" s="186"/>
      <c r="DI195" s="186"/>
      <c r="DJ195" s="186"/>
      <c r="DK195" s="186"/>
      <c r="DL195" s="186"/>
      <c r="DM195" s="186"/>
      <c r="DN195" s="186"/>
      <c r="DO195" s="186"/>
      <c r="DP195" s="186"/>
      <c r="DQ195" s="186"/>
      <c r="DR195" s="186"/>
      <c r="DS195" s="186"/>
      <c r="DT195" s="186"/>
      <c r="DU195" s="186"/>
      <c r="DV195" s="186"/>
      <c r="DW195" s="186"/>
      <c r="DX195" s="186"/>
      <c r="DY195" s="186"/>
      <c r="DZ195" s="186"/>
      <c r="EA195" s="186"/>
      <c r="EB195" s="186"/>
      <c r="EC195" s="186"/>
      <c r="ED195" s="186"/>
      <c r="EE195" s="186"/>
      <c r="EF195" s="186"/>
      <c r="EG195" s="186"/>
      <c r="EH195" s="186"/>
      <c r="EI195" s="186"/>
      <c r="EJ195" s="186"/>
      <c r="EK195" s="186"/>
      <c r="EN195" s="186"/>
      <c r="EO195" s="186"/>
      <c r="EP195" s="186"/>
      <c r="EQ195" s="186"/>
      <c r="ER195" s="186"/>
      <c r="ES195" s="186"/>
      <c r="ET195" s="186"/>
      <c r="EU195" s="186"/>
      <c r="EV195" s="186"/>
      <c r="EW195" s="186"/>
      <c r="EX195" s="186"/>
      <c r="EY195" s="186"/>
      <c r="EZ195" s="186"/>
      <c r="FA195" s="186"/>
      <c r="FB195" s="186"/>
      <c r="FC195" s="186"/>
      <c r="FD195" s="186"/>
      <c r="FE195" s="186"/>
      <c r="FF195" s="186"/>
      <c r="FG195" s="186"/>
      <c r="FH195" s="186"/>
      <c r="FI195" s="186"/>
      <c r="FJ195" s="186"/>
      <c r="FK195" s="186"/>
      <c r="FL195" s="186"/>
      <c r="FM195" s="186"/>
      <c r="FN195" s="186"/>
      <c r="FO195" s="186"/>
      <c r="FP195" s="186"/>
      <c r="FQ195" s="186"/>
      <c r="FR195" s="186"/>
      <c r="FS195" s="186"/>
      <c r="FT195" s="186"/>
      <c r="FU195" s="186"/>
      <c r="FV195" s="186"/>
      <c r="FW195" s="186"/>
      <c r="FX195" s="186"/>
      <c r="FY195" s="186"/>
      <c r="FZ195" s="186"/>
      <c r="GA195" s="186"/>
      <c r="GB195" s="186"/>
      <c r="GC195" s="186"/>
      <c r="GD195" s="186"/>
      <c r="GE195" s="186"/>
      <c r="GF195" s="186"/>
      <c r="GG195" s="186"/>
      <c r="GH195" s="186"/>
      <c r="GI195" s="186"/>
      <c r="GJ195" s="186"/>
      <c r="GK195" s="186"/>
      <c r="GL195" s="186"/>
      <c r="GM195" s="186"/>
      <c r="GN195" s="186"/>
      <c r="GO195" s="186"/>
      <c r="GP195" s="186"/>
      <c r="GQ195" s="186"/>
      <c r="GR195" s="186"/>
      <c r="GS195" s="186"/>
      <c r="GT195" s="186"/>
      <c r="GU195" s="186"/>
      <c r="GV195" s="186"/>
      <c r="GW195" s="186"/>
      <c r="GX195" s="186"/>
      <c r="GY195" s="186"/>
      <c r="GZ195" s="186"/>
      <c r="HA195" s="186"/>
      <c r="HB195" s="186"/>
      <c r="HC195" s="186"/>
      <c r="HD195" s="186"/>
      <c r="HE195" s="186"/>
      <c r="HF195" s="186"/>
      <c r="HG195" s="186"/>
      <c r="HH195" s="186"/>
      <c r="HI195" s="186"/>
      <c r="HJ195" s="186"/>
      <c r="HK195" s="186"/>
      <c r="HL195" s="186"/>
      <c r="HM195" s="186"/>
      <c r="HN195" s="186"/>
      <c r="HO195" s="186"/>
      <c r="HP195" s="186"/>
      <c r="HQ195" s="186"/>
      <c r="HR195" s="186"/>
      <c r="HS195" s="186"/>
      <c r="HT195" s="186"/>
      <c r="HU195" s="186"/>
      <c r="HV195" s="186"/>
      <c r="HW195" s="186"/>
      <c r="HX195" s="186"/>
      <c r="HY195" s="186"/>
      <c r="HZ195" s="186"/>
      <c r="IA195" s="186"/>
      <c r="IB195" s="186"/>
      <c r="IC195" s="186"/>
      <c r="ID195" s="186"/>
      <c r="IE195" s="186"/>
      <c r="IF195" s="186"/>
      <c r="IG195" s="186"/>
      <c r="IH195" s="186"/>
      <c r="II195" s="186"/>
      <c r="IJ195" s="186"/>
      <c r="IK195" s="186"/>
      <c r="IL195" s="186"/>
      <c r="IM195" s="186"/>
      <c r="IN195" s="186"/>
      <c r="IO195" s="186"/>
      <c r="IP195" s="186"/>
      <c r="IQ195" s="186"/>
      <c r="IR195" s="186"/>
      <c r="IS195" s="186"/>
      <c r="IT195" s="186"/>
      <c r="IU195" s="186"/>
      <c r="IV195" s="186"/>
    </row>
    <row r="196" spans="1:256" ht="10.5" customHeight="1" x14ac:dyDescent="0.25">
      <c r="A196" s="262"/>
      <c r="B196" s="186" t="s">
        <v>783</v>
      </c>
      <c r="C196" s="186" t="s">
        <v>712</v>
      </c>
      <c r="D196" s="186" t="s">
        <v>1276</v>
      </c>
      <c r="E196" s="188">
        <v>170800</v>
      </c>
      <c r="F196" s="186"/>
      <c r="G196" s="186"/>
      <c r="H196" s="186"/>
      <c r="I196" s="186"/>
      <c r="J196" s="186"/>
      <c r="K196" s="186">
        <v>5</v>
      </c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290">
        <v>5</v>
      </c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86"/>
      <c r="BZ196" s="186">
        <v>25</v>
      </c>
      <c r="CA196" s="186"/>
      <c r="CB196" s="186">
        <v>25</v>
      </c>
      <c r="CC196" s="186"/>
      <c r="CD196" s="477">
        <v>25</v>
      </c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86"/>
      <c r="DA196" s="186"/>
      <c r="DB196" s="186"/>
      <c r="DC196" s="186"/>
      <c r="DD196" s="186"/>
      <c r="DE196" s="186"/>
      <c r="DF196" s="186"/>
      <c r="DG196" s="186"/>
      <c r="DH196" s="186"/>
      <c r="DI196" s="186"/>
      <c r="DJ196" s="186"/>
      <c r="DK196" s="186"/>
      <c r="DL196" s="186"/>
      <c r="DM196" s="186"/>
      <c r="DN196" s="186"/>
      <c r="DO196" s="186"/>
      <c r="DP196" s="186"/>
      <c r="DQ196" s="186"/>
      <c r="DR196" s="186"/>
      <c r="DS196" s="186"/>
      <c r="DT196" s="186"/>
      <c r="DU196" s="186"/>
      <c r="DV196" s="186"/>
      <c r="DW196" s="186"/>
      <c r="DX196" s="186"/>
      <c r="DY196" s="186"/>
      <c r="DZ196" s="186"/>
      <c r="EA196" s="186"/>
      <c r="EB196" s="186"/>
      <c r="EC196" s="186"/>
      <c r="ED196" s="186"/>
      <c r="EE196" s="186"/>
      <c r="EF196" s="186"/>
      <c r="EG196" s="186"/>
      <c r="EH196" s="186"/>
      <c r="EI196" s="186"/>
      <c r="EJ196" s="186"/>
      <c r="EK196" s="186"/>
      <c r="EN196" s="186"/>
      <c r="EO196" s="186"/>
      <c r="EP196" s="186"/>
      <c r="EQ196" s="186"/>
      <c r="ER196" s="186"/>
      <c r="ES196" s="186"/>
      <c r="ET196" s="186"/>
      <c r="EU196" s="186"/>
      <c r="EV196" s="186"/>
      <c r="EW196" s="186"/>
      <c r="EX196" s="186"/>
      <c r="EY196" s="186"/>
      <c r="EZ196" s="186"/>
      <c r="FA196" s="186"/>
      <c r="FB196" s="186"/>
      <c r="FC196" s="186"/>
      <c r="FD196" s="186"/>
      <c r="FE196" s="186"/>
      <c r="FF196" s="186"/>
      <c r="FG196" s="186"/>
      <c r="FH196" s="186"/>
      <c r="FI196" s="186"/>
      <c r="FJ196" s="186"/>
      <c r="FK196" s="186"/>
      <c r="FL196" s="186"/>
      <c r="FM196" s="186"/>
      <c r="FN196" s="186"/>
      <c r="FO196" s="186"/>
      <c r="FP196" s="186"/>
      <c r="FQ196" s="186"/>
      <c r="FR196" s="186"/>
      <c r="FS196" s="186"/>
      <c r="FT196" s="186"/>
      <c r="FU196" s="186"/>
      <c r="FV196" s="186"/>
      <c r="FW196" s="186"/>
      <c r="FX196" s="186"/>
      <c r="FY196" s="186"/>
      <c r="FZ196" s="186"/>
      <c r="GA196" s="186"/>
      <c r="GB196" s="186"/>
      <c r="GC196" s="186"/>
      <c r="GD196" s="186"/>
      <c r="GE196" s="186"/>
      <c r="GF196" s="186"/>
      <c r="GG196" s="186"/>
      <c r="GH196" s="186"/>
      <c r="GI196" s="186"/>
      <c r="GJ196" s="186"/>
      <c r="GK196" s="186"/>
      <c r="GL196" s="186"/>
      <c r="GM196" s="186"/>
      <c r="GN196" s="186"/>
      <c r="GO196" s="186"/>
      <c r="GP196" s="186"/>
      <c r="GQ196" s="186"/>
      <c r="GR196" s="186"/>
      <c r="GS196" s="186"/>
      <c r="GT196" s="186"/>
      <c r="GU196" s="186"/>
      <c r="GV196" s="186"/>
      <c r="GW196" s="186"/>
      <c r="GX196" s="186"/>
      <c r="GY196" s="186"/>
      <c r="GZ196" s="186"/>
      <c r="HA196" s="186"/>
      <c r="HB196" s="186"/>
      <c r="HC196" s="186"/>
      <c r="HD196" s="186"/>
      <c r="HE196" s="186"/>
      <c r="HF196" s="186"/>
      <c r="HG196" s="186"/>
      <c r="HH196" s="186"/>
      <c r="HI196" s="186"/>
      <c r="HJ196" s="186"/>
      <c r="HK196" s="186"/>
      <c r="HL196" s="186"/>
      <c r="HM196" s="186"/>
      <c r="HN196" s="186"/>
      <c r="HO196" s="186"/>
      <c r="HP196" s="186"/>
      <c r="HQ196" s="186"/>
      <c r="HR196" s="186"/>
      <c r="HS196" s="186"/>
      <c r="HT196" s="186"/>
      <c r="HU196" s="186"/>
      <c r="HV196" s="186"/>
      <c r="HW196" s="186"/>
      <c r="HX196" s="186"/>
      <c r="HY196" s="186"/>
      <c r="HZ196" s="186"/>
      <c r="IA196" s="186"/>
      <c r="IB196" s="186"/>
      <c r="IC196" s="186"/>
      <c r="ID196" s="186"/>
      <c r="IE196" s="186"/>
      <c r="IF196" s="186"/>
      <c r="IG196" s="186"/>
      <c r="IH196" s="186"/>
      <c r="II196" s="186"/>
      <c r="IJ196" s="186"/>
      <c r="IK196" s="186"/>
      <c r="IL196" s="186"/>
      <c r="IM196" s="186"/>
      <c r="IN196" s="186"/>
      <c r="IO196" s="186"/>
      <c r="IP196" s="186"/>
      <c r="IQ196" s="186"/>
      <c r="IR196" s="186"/>
      <c r="IS196" s="186"/>
      <c r="IT196" s="186"/>
      <c r="IU196" s="186"/>
      <c r="IV196" s="186"/>
    </row>
    <row r="197" spans="1:256" ht="10.5" customHeight="1" x14ac:dyDescent="0.25">
      <c r="A197" s="262"/>
      <c r="B197" s="186" t="s">
        <v>778</v>
      </c>
      <c r="C197" s="186" t="s">
        <v>1282</v>
      </c>
      <c r="D197" s="186" t="s">
        <v>1283</v>
      </c>
      <c r="E197" s="188">
        <v>281860</v>
      </c>
      <c r="F197" s="186"/>
      <c r="G197" s="290">
        <v>25</v>
      </c>
      <c r="H197" s="186"/>
      <c r="I197" s="186">
        <v>25</v>
      </c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>
        <v>10</v>
      </c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>
        <v>25</v>
      </c>
      <c r="AL197" s="186"/>
      <c r="AM197" s="186"/>
      <c r="AN197" s="186"/>
      <c r="AO197" s="186">
        <v>5</v>
      </c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>
        <v>15</v>
      </c>
      <c r="BT197" s="186"/>
      <c r="BU197" s="186"/>
      <c r="BV197" s="186"/>
      <c r="BW197" s="186"/>
      <c r="BX197" s="186"/>
      <c r="BY197" s="186"/>
      <c r="BZ197" s="186">
        <v>25</v>
      </c>
      <c r="CA197" s="186"/>
      <c r="CB197" s="186">
        <v>25</v>
      </c>
      <c r="CC197" s="186"/>
      <c r="CD197" s="477">
        <v>25</v>
      </c>
      <c r="CE197" s="186"/>
      <c r="CF197" s="186">
        <v>25</v>
      </c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86"/>
      <c r="DA197" s="186"/>
      <c r="DB197" s="186"/>
      <c r="DC197" s="186"/>
      <c r="DD197" s="186"/>
      <c r="DE197" s="186"/>
      <c r="DF197" s="186"/>
      <c r="DG197" s="186"/>
      <c r="DH197" s="186"/>
      <c r="DI197" s="186"/>
      <c r="DJ197" s="186"/>
      <c r="DK197" s="186"/>
      <c r="DL197" s="186"/>
      <c r="DM197" s="186"/>
      <c r="DN197" s="186"/>
      <c r="DO197" s="186"/>
      <c r="DP197" s="186"/>
      <c r="DQ197" s="186"/>
      <c r="DR197" s="186"/>
      <c r="DS197" s="186"/>
      <c r="DT197" s="186"/>
      <c r="DU197" s="186"/>
      <c r="DV197" s="186"/>
      <c r="DW197" s="186"/>
      <c r="DX197" s="186"/>
      <c r="DY197" s="186"/>
      <c r="DZ197" s="186"/>
      <c r="EA197" s="186"/>
      <c r="EB197" s="186"/>
      <c r="EC197" s="186"/>
      <c r="ED197" s="186"/>
      <c r="EE197" s="186"/>
      <c r="EF197" s="186"/>
      <c r="EG197" s="186">
        <v>12</v>
      </c>
      <c r="EH197" s="186"/>
      <c r="EI197" s="186"/>
      <c r="EJ197" s="186"/>
      <c r="EK197" s="186"/>
      <c r="EN197" s="186"/>
      <c r="EO197" s="186"/>
      <c r="EP197" s="186">
        <v>12</v>
      </c>
      <c r="EQ197" s="186"/>
      <c r="ER197" s="186"/>
      <c r="ES197" s="186"/>
      <c r="ET197" s="186"/>
      <c r="EU197" s="186"/>
      <c r="EV197" s="186"/>
      <c r="EW197" s="186"/>
      <c r="EX197" s="186"/>
      <c r="EY197" s="186"/>
      <c r="EZ197" s="186"/>
      <c r="FA197" s="186"/>
      <c r="FB197" s="186"/>
      <c r="FC197" s="186"/>
      <c r="FD197" s="186"/>
      <c r="FE197" s="186"/>
      <c r="FF197" s="186"/>
      <c r="FG197" s="186"/>
      <c r="FH197" s="186"/>
      <c r="FI197" s="186"/>
      <c r="FJ197" s="186"/>
      <c r="FK197" s="186"/>
      <c r="FL197" s="186"/>
      <c r="FM197" s="186"/>
      <c r="FN197" s="186"/>
      <c r="FO197" s="186"/>
      <c r="FP197" s="186"/>
      <c r="FQ197" s="186"/>
      <c r="FR197" s="186"/>
      <c r="FS197" s="186"/>
      <c r="FT197" s="186"/>
      <c r="FU197" s="186"/>
      <c r="FV197" s="186"/>
      <c r="FW197" s="186"/>
      <c r="FX197" s="186"/>
      <c r="FY197" s="186"/>
      <c r="FZ197" s="186"/>
      <c r="GA197" s="186">
        <v>200</v>
      </c>
      <c r="GB197" s="186"/>
      <c r="GC197" s="186"/>
      <c r="GD197" s="186"/>
      <c r="GE197" s="186"/>
      <c r="GF197" s="186"/>
      <c r="GG197" s="186"/>
      <c r="GH197" s="186"/>
      <c r="GI197" s="186"/>
      <c r="GJ197" s="186"/>
      <c r="GK197" s="186"/>
      <c r="GL197" s="186"/>
      <c r="GM197" s="186"/>
      <c r="GN197" s="186"/>
      <c r="GO197" s="186"/>
      <c r="GP197" s="186"/>
      <c r="GQ197" s="186"/>
      <c r="GR197" s="186"/>
      <c r="GS197" s="186"/>
      <c r="GT197" s="186"/>
      <c r="GU197" s="186"/>
      <c r="GV197" s="186"/>
      <c r="GW197" s="186"/>
      <c r="GX197" s="186"/>
      <c r="GY197" s="186"/>
      <c r="GZ197" s="186"/>
      <c r="HA197" s="186"/>
      <c r="HB197" s="186"/>
      <c r="HC197" s="186"/>
      <c r="HD197" s="186"/>
      <c r="HE197" s="186"/>
      <c r="HF197" s="186"/>
      <c r="HG197" s="186"/>
      <c r="HH197" s="186"/>
      <c r="HI197" s="186"/>
      <c r="HJ197" s="186"/>
      <c r="HK197" s="186"/>
      <c r="HL197" s="186"/>
      <c r="HM197" s="186"/>
      <c r="HN197" s="186"/>
      <c r="HO197" s="186"/>
      <c r="HP197" s="186"/>
      <c r="HQ197" s="186"/>
      <c r="HR197" s="186"/>
      <c r="HS197" s="186"/>
      <c r="HT197" s="186"/>
      <c r="HU197" s="186"/>
      <c r="HV197" s="186"/>
      <c r="HW197" s="186"/>
      <c r="HX197" s="186"/>
      <c r="HY197" s="186"/>
      <c r="HZ197" s="186"/>
      <c r="IA197" s="186"/>
      <c r="IB197" s="186"/>
      <c r="IC197" s="186"/>
      <c r="ID197" s="186"/>
      <c r="IE197" s="186"/>
      <c r="IF197" s="186"/>
      <c r="IG197" s="186"/>
      <c r="IH197" s="186"/>
      <c r="II197" s="186"/>
      <c r="IJ197" s="186"/>
      <c r="IK197" s="186"/>
      <c r="IL197" s="186"/>
      <c r="IM197" s="186"/>
      <c r="IN197" s="186"/>
      <c r="IO197" s="186"/>
      <c r="IP197" s="186"/>
      <c r="IQ197" s="186"/>
      <c r="IR197" s="186"/>
      <c r="IS197" s="186"/>
      <c r="IT197" s="186"/>
      <c r="IU197" s="186"/>
      <c r="IV197" s="186"/>
    </row>
    <row r="198" spans="1:256" ht="10.5" customHeight="1" x14ac:dyDescent="0.25">
      <c r="A198" s="262"/>
      <c r="B198" s="186" t="s">
        <v>778</v>
      </c>
      <c r="C198" s="186" t="s">
        <v>1282</v>
      </c>
      <c r="D198" s="186" t="s">
        <v>1285</v>
      </c>
      <c r="E198" s="188">
        <v>234000</v>
      </c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86"/>
      <c r="BZ198" s="186"/>
      <c r="CA198" s="186"/>
      <c r="CB198" s="186"/>
      <c r="CC198" s="186"/>
      <c r="CD198" s="186"/>
      <c r="CE198" s="186"/>
      <c r="CF198" s="186"/>
      <c r="CG198" s="186">
        <v>50</v>
      </c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86"/>
      <c r="DA198" s="186"/>
      <c r="DB198" s="186"/>
      <c r="DC198" s="186"/>
      <c r="DD198" s="186"/>
      <c r="DE198" s="186"/>
      <c r="DF198" s="186"/>
      <c r="DG198" s="186"/>
      <c r="DH198" s="186"/>
      <c r="DI198" s="186"/>
      <c r="DJ198" s="186"/>
      <c r="DK198" s="186"/>
      <c r="DL198" s="186"/>
      <c r="DM198" s="186"/>
      <c r="DN198" s="186"/>
      <c r="DO198" s="186"/>
      <c r="DP198" s="186"/>
      <c r="DQ198" s="186"/>
      <c r="DR198" s="186"/>
      <c r="DS198" s="186"/>
      <c r="DT198" s="186"/>
      <c r="DU198" s="186"/>
      <c r="DV198" s="186"/>
      <c r="DW198" s="186"/>
      <c r="DX198" s="186"/>
      <c r="DY198" s="186"/>
      <c r="DZ198" s="186"/>
      <c r="EA198" s="186"/>
      <c r="EB198" s="186"/>
      <c r="EC198" s="186"/>
      <c r="ED198" s="186"/>
      <c r="EE198" s="186"/>
      <c r="EF198" s="186"/>
      <c r="EG198" s="186"/>
      <c r="EH198" s="186"/>
      <c r="EI198" s="186"/>
      <c r="EJ198" s="186"/>
      <c r="EK198" s="186"/>
      <c r="EN198" s="186"/>
      <c r="EO198" s="186"/>
      <c r="EP198" s="186"/>
      <c r="EQ198" s="186"/>
      <c r="ER198" s="186"/>
      <c r="ES198" s="186"/>
      <c r="ET198" s="186"/>
      <c r="EU198" s="186"/>
      <c r="EV198" s="186">
        <v>35</v>
      </c>
      <c r="EW198" s="186"/>
      <c r="EX198" s="186"/>
      <c r="EY198" s="186"/>
      <c r="EZ198" s="186"/>
      <c r="FA198" s="186"/>
      <c r="FB198" s="186"/>
      <c r="FC198" s="186"/>
      <c r="FD198" s="186"/>
      <c r="FE198" s="186"/>
      <c r="FF198" s="186"/>
      <c r="FG198" s="186"/>
      <c r="FH198" s="186"/>
      <c r="FI198" s="186"/>
      <c r="FJ198" s="186"/>
      <c r="FK198" s="186"/>
      <c r="FL198" s="186"/>
      <c r="FM198" s="186"/>
      <c r="FN198" s="186"/>
      <c r="FO198" s="186"/>
      <c r="FP198" s="186"/>
      <c r="FQ198" s="186"/>
      <c r="FR198" s="186"/>
      <c r="FS198" s="186"/>
      <c r="FT198" s="186"/>
      <c r="FU198" s="186"/>
      <c r="FV198" s="186"/>
      <c r="FW198" s="186"/>
      <c r="FX198" s="186"/>
      <c r="FY198" s="186"/>
      <c r="FZ198" s="186"/>
      <c r="GA198" s="186"/>
      <c r="GB198" s="186"/>
      <c r="GC198" s="186"/>
      <c r="GD198" s="186"/>
      <c r="GE198" s="186"/>
      <c r="GF198" s="186"/>
      <c r="GG198" s="186"/>
      <c r="GH198" s="186"/>
      <c r="GI198" s="186"/>
      <c r="GJ198" s="186"/>
      <c r="GK198" s="186"/>
      <c r="GL198" s="186"/>
      <c r="GM198" s="186"/>
      <c r="GN198" s="186"/>
      <c r="GO198" s="186"/>
      <c r="GP198" s="186"/>
      <c r="GQ198" s="186"/>
      <c r="GR198" s="186"/>
      <c r="GS198" s="186"/>
      <c r="GT198" s="186"/>
      <c r="GU198" s="186"/>
      <c r="GV198" s="186"/>
      <c r="GW198" s="186"/>
      <c r="GX198" s="186"/>
      <c r="GY198" s="186"/>
      <c r="GZ198" s="186"/>
      <c r="HA198" s="186">
        <v>300</v>
      </c>
      <c r="HB198" s="186"/>
      <c r="HC198" s="186"/>
      <c r="HD198" s="186"/>
      <c r="HE198" s="186"/>
      <c r="HF198" s="186"/>
      <c r="HG198" s="186"/>
      <c r="HH198" s="186"/>
      <c r="HI198" s="186"/>
      <c r="HJ198" s="186"/>
      <c r="HK198" s="186"/>
      <c r="HL198" s="186"/>
      <c r="HM198" s="186"/>
      <c r="HN198" s="186"/>
      <c r="HO198" s="186"/>
      <c r="HP198" s="186"/>
      <c r="HQ198" s="186"/>
      <c r="HR198" s="186"/>
      <c r="HS198" s="186"/>
      <c r="HT198" s="186"/>
      <c r="HU198" s="186"/>
      <c r="HV198" s="186"/>
      <c r="HW198" s="186"/>
      <c r="HX198" s="186"/>
      <c r="HY198" s="186"/>
      <c r="HZ198" s="186"/>
      <c r="IA198" s="186"/>
      <c r="IB198" s="186"/>
      <c r="IC198" s="186"/>
      <c r="ID198" s="186"/>
      <c r="IE198" s="186"/>
      <c r="IF198" s="186"/>
      <c r="IG198" s="186"/>
      <c r="IH198" s="186"/>
      <c r="II198" s="186"/>
      <c r="IJ198" s="186"/>
      <c r="IK198" s="186"/>
      <c r="IL198" s="186"/>
      <c r="IM198" s="186"/>
      <c r="IN198" s="186"/>
      <c r="IO198" s="186"/>
      <c r="IP198" s="186"/>
      <c r="IQ198" s="186"/>
      <c r="IR198" s="186"/>
      <c r="IS198" s="186"/>
      <c r="IT198" s="186"/>
      <c r="IU198" s="186"/>
      <c r="IV198" s="186"/>
    </row>
    <row r="199" spans="1:256" ht="10.5" customHeight="1" x14ac:dyDescent="0.25">
      <c r="A199" s="262"/>
      <c r="B199" s="186" t="s">
        <v>837</v>
      </c>
      <c r="C199" s="186" t="s">
        <v>1282</v>
      </c>
      <c r="D199" s="186" t="s">
        <v>1287</v>
      </c>
      <c r="E199" s="188">
        <v>115750</v>
      </c>
      <c r="F199" s="186"/>
      <c r="G199" s="290">
        <v>5</v>
      </c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>
        <v>25</v>
      </c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290">
        <v>25</v>
      </c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86"/>
      <c r="BZ199" s="186">
        <v>25</v>
      </c>
      <c r="CA199" s="186"/>
      <c r="CB199" s="186"/>
      <c r="CC199" s="186"/>
      <c r="CD199" s="186"/>
      <c r="CE199" s="186"/>
      <c r="CF199" s="186">
        <v>25</v>
      </c>
      <c r="CG199" s="186">
        <v>25</v>
      </c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86"/>
      <c r="DA199" s="186"/>
      <c r="DB199" s="186"/>
      <c r="DC199" s="186"/>
      <c r="DD199" s="186"/>
      <c r="DE199" s="186"/>
      <c r="DF199" s="186"/>
      <c r="DG199" s="186"/>
      <c r="DH199" s="186"/>
      <c r="DI199" s="186"/>
      <c r="DJ199" s="186"/>
      <c r="DK199" s="186"/>
      <c r="DL199" s="186"/>
      <c r="DM199" s="186"/>
      <c r="DN199" s="186"/>
      <c r="DO199" s="186"/>
      <c r="DP199" s="186"/>
      <c r="DQ199" s="186"/>
      <c r="DR199" s="186"/>
      <c r="DS199" s="186"/>
      <c r="DT199" s="186"/>
      <c r="DU199" s="186"/>
      <c r="DV199" s="186"/>
      <c r="DW199" s="186"/>
      <c r="DX199" s="186"/>
      <c r="DY199" s="186"/>
      <c r="DZ199" s="186"/>
      <c r="EA199" s="186"/>
      <c r="EB199" s="186"/>
      <c r="EC199" s="186"/>
      <c r="ED199" s="186"/>
      <c r="EE199" s="186"/>
      <c r="EF199" s="186"/>
      <c r="EG199" s="186"/>
      <c r="EH199" s="186"/>
      <c r="EI199" s="186"/>
      <c r="EJ199" s="186"/>
      <c r="EK199" s="186"/>
      <c r="EN199" s="186"/>
      <c r="EO199" s="186"/>
      <c r="EP199" s="186"/>
      <c r="EQ199" s="186"/>
      <c r="ER199" s="186"/>
      <c r="ES199" s="186"/>
      <c r="ET199" s="186"/>
      <c r="EU199" s="186"/>
      <c r="EV199" s="186"/>
      <c r="EW199" s="186"/>
      <c r="EX199" s="186"/>
      <c r="EY199" s="186"/>
      <c r="EZ199" s="186"/>
      <c r="FA199" s="186"/>
      <c r="FB199" s="186"/>
      <c r="FC199" s="186"/>
      <c r="FD199" s="186"/>
      <c r="FE199" s="186"/>
      <c r="FF199" s="186"/>
      <c r="FG199" s="186"/>
      <c r="FH199" s="186"/>
      <c r="FI199" s="186"/>
      <c r="FJ199" s="186"/>
      <c r="FK199" s="186"/>
      <c r="FL199" s="186"/>
      <c r="FM199" s="186"/>
      <c r="FN199" s="186"/>
      <c r="FO199" s="186"/>
      <c r="FP199" s="186"/>
      <c r="FQ199" s="186"/>
      <c r="FR199" s="186"/>
      <c r="FS199" s="186"/>
      <c r="FT199" s="186"/>
      <c r="FU199" s="186"/>
      <c r="FV199" s="186"/>
      <c r="FW199" s="186"/>
      <c r="FX199" s="186"/>
      <c r="FY199" s="186"/>
      <c r="FZ199" s="186"/>
      <c r="GA199" s="186"/>
      <c r="GB199" s="186"/>
      <c r="GC199" s="186"/>
      <c r="GD199" s="186"/>
      <c r="GE199" s="186"/>
      <c r="GF199" s="186"/>
      <c r="GG199" s="186"/>
      <c r="GH199" s="186"/>
      <c r="GI199" s="186"/>
      <c r="GJ199" s="186"/>
      <c r="GK199" s="186"/>
      <c r="GL199" s="186"/>
      <c r="GM199" s="186"/>
      <c r="GN199" s="186"/>
      <c r="GO199" s="186"/>
      <c r="GP199" s="186"/>
      <c r="GQ199" s="186"/>
      <c r="GR199" s="186"/>
      <c r="GS199" s="186"/>
      <c r="GT199" s="186"/>
      <c r="GU199" s="186"/>
      <c r="GV199" s="186"/>
      <c r="GW199" s="186"/>
      <c r="GX199" s="186"/>
      <c r="GY199" s="186"/>
      <c r="GZ199" s="186"/>
      <c r="HA199" s="186"/>
      <c r="HB199" s="186"/>
      <c r="HC199" s="186"/>
      <c r="HD199" s="186"/>
      <c r="HE199" s="186"/>
      <c r="HF199" s="186"/>
      <c r="HG199" s="186"/>
      <c r="HH199" s="186"/>
      <c r="HI199" s="186"/>
      <c r="HJ199" s="186"/>
      <c r="HK199" s="186"/>
      <c r="HL199" s="186"/>
      <c r="HM199" s="186"/>
      <c r="HN199" s="186"/>
      <c r="HO199" s="186"/>
      <c r="HP199" s="186"/>
      <c r="HQ199" s="186"/>
      <c r="HR199" s="186"/>
      <c r="HS199" s="186"/>
      <c r="HT199" s="186"/>
      <c r="HU199" s="186"/>
      <c r="HV199" s="186"/>
      <c r="HW199" s="186"/>
      <c r="HX199" s="186"/>
      <c r="HY199" s="186"/>
      <c r="HZ199" s="186"/>
      <c r="IA199" s="186"/>
      <c r="IB199" s="186"/>
      <c r="IC199" s="186"/>
      <c r="ID199" s="186"/>
      <c r="IE199" s="186"/>
      <c r="IF199" s="186"/>
      <c r="IG199" s="186"/>
      <c r="IH199" s="186"/>
      <c r="II199" s="186"/>
      <c r="IJ199" s="186"/>
      <c r="IK199" s="186"/>
      <c r="IL199" s="186"/>
      <c r="IM199" s="186"/>
      <c r="IN199" s="186"/>
      <c r="IO199" s="186"/>
      <c r="IP199" s="186"/>
      <c r="IQ199" s="186"/>
      <c r="IR199" s="186"/>
      <c r="IS199" s="186"/>
      <c r="IT199" s="186"/>
      <c r="IU199" s="186"/>
      <c r="IV199" s="186"/>
    </row>
    <row r="200" spans="1:256" ht="10.5" customHeight="1" x14ac:dyDescent="0.25">
      <c r="A200" s="262"/>
      <c r="B200" s="186" t="s">
        <v>778</v>
      </c>
      <c r="C200" s="186" t="s">
        <v>1282</v>
      </c>
      <c r="D200" s="186" t="s">
        <v>1288</v>
      </c>
      <c r="E200" s="188">
        <v>413908</v>
      </c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>
        <v>25</v>
      </c>
      <c r="AW200" s="186"/>
      <c r="AX200" s="186"/>
      <c r="AY200" s="186">
        <v>25</v>
      </c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86"/>
      <c r="BZ200" s="186">
        <v>25</v>
      </c>
      <c r="CA200" s="186"/>
      <c r="CB200" s="186"/>
      <c r="CC200" s="186"/>
      <c r="CD200" s="477">
        <v>50</v>
      </c>
      <c r="CE200" s="186"/>
      <c r="CF200" s="186">
        <v>25</v>
      </c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86"/>
      <c r="DA200" s="186"/>
      <c r="DB200" s="186"/>
      <c r="DC200" s="186"/>
      <c r="DD200" s="186"/>
      <c r="DE200" s="186"/>
      <c r="DF200" s="186"/>
      <c r="DG200" s="186"/>
      <c r="DH200" s="186"/>
      <c r="DI200" s="186"/>
      <c r="DJ200" s="186"/>
      <c r="DK200" s="186"/>
      <c r="DL200" s="186"/>
      <c r="DM200" s="186"/>
      <c r="DN200" s="186"/>
      <c r="DO200" s="186"/>
      <c r="DP200" s="186"/>
      <c r="DQ200" s="186"/>
      <c r="DR200" s="186"/>
      <c r="DS200" s="186"/>
      <c r="DT200" s="186"/>
      <c r="DU200" s="186"/>
      <c r="DV200" s="186"/>
      <c r="DW200" s="186"/>
      <c r="DX200" s="186"/>
      <c r="DY200" s="186"/>
      <c r="DZ200" s="186"/>
      <c r="EA200" s="186"/>
      <c r="EB200" s="186"/>
      <c r="EC200" s="186"/>
      <c r="ED200" s="186"/>
      <c r="EE200" s="186"/>
      <c r="EF200" s="186"/>
      <c r="EG200" s="186"/>
      <c r="EH200" s="186"/>
      <c r="EI200" s="186"/>
      <c r="EJ200" s="186"/>
      <c r="EK200" s="186"/>
      <c r="EN200" s="186"/>
      <c r="EO200" s="186"/>
      <c r="EP200" s="186"/>
      <c r="EQ200" s="186"/>
      <c r="ER200" s="186"/>
      <c r="ES200" s="186"/>
      <c r="ET200" s="186"/>
      <c r="EU200" s="186"/>
      <c r="EV200" s="186"/>
      <c r="EW200" s="186"/>
      <c r="EX200" s="186"/>
      <c r="EY200" s="186"/>
      <c r="EZ200" s="186"/>
      <c r="FA200" s="186"/>
      <c r="FB200" s="186"/>
      <c r="FC200" s="186"/>
      <c r="FD200" s="186"/>
      <c r="FE200" s="186"/>
      <c r="FF200" s="186"/>
      <c r="FG200" s="186"/>
      <c r="FH200" s="186"/>
      <c r="FI200" s="186"/>
      <c r="FJ200" s="186"/>
      <c r="FK200" s="186"/>
      <c r="FL200" s="186"/>
      <c r="FM200" s="186"/>
      <c r="FN200" s="186"/>
      <c r="FO200" s="186"/>
      <c r="FP200" s="186"/>
      <c r="FQ200" s="186"/>
      <c r="FR200" s="186"/>
      <c r="FS200" s="186"/>
      <c r="FT200" s="186"/>
      <c r="FU200" s="186"/>
      <c r="FV200" s="186"/>
      <c r="FW200" s="186"/>
      <c r="FX200" s="186"/>
      <c r="FY200" s="186"/>
      <c r="FZ200" s="186"/>
      <c r="GA200" s="186"/>
      <c r="GB200" s="186"/>
      <c r="GC200" s="186"/>
      <c r="GD200" s="186"/>
      <c r="GE200" s="186"/>
      <c r="GF200" s="186"/>
      <c r="GG200" s="186"/>
      <c r="GH200" s="186"/>
      <c r="GI200" s="186"/>
      <c r="GJ200" s="186"/>
      <c r="GK200" s="186"/>
      <c r="GL200" s="186"/>
      <c r="GM200" s="186"/>
      <c r="GN200" s="186"/>
      <c r="GO200" s="186"/>
      <c r="GP200" s="186"/>
      <c r="GQ200" s="186"/>
      <c r="GR200" s="186"/>
      <c r="GS200" s="186"/>
      <c r="GT200" s="186"/>
      <c r="GU200" s="186"/>
      <c r="GV200" s="186"/>
      <c r="GW200" s="186"/>
      <c r="GX200" s="186"/>
      <c r="GY200" s="186"/>
      <c r="GZ200" s="186"/>
      <c r="HA200" s="186"/>
      <c r="HB200" s="186"/>
      <c r="HC200" s="186"/>
      <c r="HD200" s="186"/>
      <c r="HE200" s="186"/>
      <c r="HF200" s="186"/>
      <c r="HG200" s="186"/>
      <c r="HH200" s="186"/>
      <c r="HI200" s="186"/>
      <c r="HJ200" s="186"/>
      <c r="HK200" s="186"/>
      <c r="HL200" s="186"/>
      <c r="HM200" s="186"/>
      <c r="HN200" s="186"/>
      <c r="HO200" s="186"/>
      <c r="HP200" s="186"/>
      <c r="HQ200" s="186"/>
      <c r="HR200" s="186"/>
      <c r="HS200" s="186"/>
      <c r="HT200" s="186"/>
      <c r="HU200" s="186"/>
      <c r="HV200" s="186"/>
      <c r="HW200" s="186"/>
      <c r="HX200" s="186"/>
      <c r="HY200" s="186"/>
      <c r="HZ200" s="186"/>
      <c r="IA200" s="186"/>
      <c r="IB200" s="186"/>
      <c r="IC200" s="186"/>
      <c r="ID200" s="186"/>
      <c r="IE200" s="186"/>
      <c r="IF200" s="186"/>
      <c r="IG200" s="186"/>
      <c r="IH200" s="186"/>
      <c r="II200" s="186"/>
      <c r="IJ200" s="186"/>
      <c r="IK200" s="186"/>
      <c r="IL200" s="186"/>
      <c r="IM200" s="186"/>
      <c r="IN200" s="186"/>
      <c r="IO200" s="186"/>
      <c r="IP200" s="186"/>
      <c r="IQ200" s="186"/>
      <c r="IR200" s="186"/>
      <c r="IS200" s="186"/>
      <c r="IT200" s="186"/>
      <c r="IU200" s="186"/>
      <c r="IV200" s="186"/>
    </row>
    <row r="201" spans="1:256" ht="10.5" customHeight="1" x14ac:dyDescent="0.25">
      <c r="A201" s="262"/>
      <c r="B201" s="186" t="s">
        <v>783</v>
      </c>
      <c r="C201" s="186" t="s">
        <v>1290</v>
      </c>
      <c r="D201" s="186" t="s">
        <v>1291</v>
      </c>
      <c r="E201" s="188">
        <v>16000</v>
      </c>
      <c r="F201" s="186"/>
      <c r="G201" s="186"/>
      <c r="H201" s="186"/>
      <c r="I201" s="186"/>
      <c r="J201" s="186"/>
      <c r="K201" s="186"/>
      <c r="L201" s="186"/>
      <c r="M201" s="186"/>
      <c r="N201" s="186"/>
      <c r="O201" s="186">
        <v>10</v>
      </c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86"/>
      <c r="BZ201" s="18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86"/>
      <c r="DA201" s="186"/>
      <c r="DB201" s="186"/>
      <c r="DC201" s="186"/>
      <c r="DD201" s="186"/>
      <c r="DE201" s="186"/>
      <c r="DF201" s="186"/>
      <c r="DG201" s="186"/>
      <c r="DH201" s="186"/>
      <c r="DI201" s="186"/>
      <c r="DJ201" s="186"/>
      <c r="DK201" s="186"/>
      <c r="DL201" s="186"/>
      <c r="DM201" s="186"/>
      <c r="DN201" s="186"/>
      <c r="DO201" s="186"/>
      <c r="DP201" s="186"/>
      <c r="DQ201" s="186"/>
      <c r="DR201" s="186"/>
      <c r="DS201" s="186"/>
      <c r="DT201" s="186"/>
      <c r="DU201" s="186"/>
      <c r="DV201" s="186"/>
      <c r="DW201" s="186"/>
      <c r="DX201" s="186"/>
      <c r="DY201" s="186"/>
      <c r="DZ201" s="186"/>
      <c r="EA201" s="186"/>
      <c r="EB201" s="186"/>
      <c r="EC201" s="186"/>
      <c r="ED201" s="186"/>
      <c r="EE201" s="186"/>
      <c r="EF201" s="186"/>
      <c r="EG201" s="186"/>
      <c r="EH201" s="186"/>
      <c r="EI201" s="186"/>
      <c r="EJ201" s="186"/>
      <c r="EK201" s="186"/>
      <c r="EN201" s="186"/>
      <c r="EO201" s="186"/>
      <c r="EP201" s="186"/>
      <c r="EQ201" s="186"/>
      <c r="ER201" s="186"/>
      <c r="ES201" s="186"/>
      <c r="ET201" s="186"/>
      <c r="EU201" s="186"/>
      <c r="EV201" s="186"/>
      <c r="EW201" s="186"/>
      <c r="EX201" s="186"/>
      <c r="EY201" s="186"/>
      <c r="EZ201" s="186"/>
      <c r="FA201" s="186"/>
      <c r="FB201" s="186"/>
      <c r="FC201" s="186"/>
      <c r="FD201" s="186"/>
      <c r="FE201" s="186"/>
      <c r="FF201" s="186"/>
      <c r="FG201" s="186"/>
      <c r="FH201" s="186"/>
      <c r="FI201" s="186"/>
      <c r="FJ201" s="186"/>
      <c r="FK201" s="186"/>
      <c r="FL201" s="186"/>
      <c r="FM201" s="186"/>
      <c r="FN201" s="186"/>
      <c r="FO201" s="186"/>
      <c r="FP201" s="186"/>
      <c r="FQ201" s="186"/>
      <c r="FR201" s="186"/>
      <c r="FS201" s="186"/>
      <c r="FT201" s="186"/>
      <c r="FU201" s="186"/>
      <c r="FV201" s="186"/>
      <c r="FW201" s="186"/>
      <c r="FX201" s="186"/>
      <c r="FY201" s="186"/>
      <c r="FZ201" s="186"/>
      <c r="GA201" s="186"/>
      <c r="GB201" s="186"/>
      <c r="GC201" s="186"/>
      <c r="GD201" s="186"/>
      <c r="GE201" s="186"/>
      <c r="GF201" s="186"/>
      <c r="GG201" s="186"/>
      <c r="GH201" s="186"/>
      <c r="GI201" s="186"/>
      <c r="GJ201" s="186"/>
      <c r="GK201" s="186"/>
      <c r="GL201" s="186"/>
      <c r="GM201" s="186"/>
      <c r="GN201" s="186"/>
      <c r="GO201" s="186"/>
      <c r="GP201" s="186"/>
      <c r="GQ201" s="186"/>
      <c r="GR201" s="186"/>
      <c r="GS201" s="186"/>
      <c r="GT201" s="186"/>
      <c r="GU201" s="186"/>
      <c r="GV201" s="186"/>
      <c r="GW201" s="186"/>
      <c r="GX201" s="186"/>
      <c r="GY201" s="186"/>
      <c r="GZ201" s="186"/>
      <c r="HA201" s="186"/>
      <c r="HB201" s="186"/>
      <c r="HC201" s="186"/>
      <c r="HD201" s="186"/>
      <c r="HE201" s="186"/>
      <c r="HF201" s="186"/>
      <c r="HG201" s="186"/>
      <c r="HH201" s="186"/>
      <c r="HI201" s="186"/>
      <c r="HJ201" s="186"/>
      <c r="HK201" s="186"/>
      <c r="HL201" s="186"/>
      <c r="HM201" s="186"/>
      <c r="HN201" s="186"/>
      <c r="HO201" s="186"/>
      <c r="HP201" s="186"/>
      <c r="HQ201" s="186"/>
      <c r="HR201" s="186"/>
      <c r="HS201" s="186"/>
      <c r="HT201" s="186"/>
      <c r="HU201" s="186"/>
      <c r="HV201" s="186"/>
      <c r="HW201" s="186"/>
      <c r="HX201" s="186"/>
      <c r="HY201" s="186"/>
      <c r="HZ201" s="186"/>
      <c r="IA201" s="186"/>
      <c r="IB201" s="186"/>
      <c r="IC201" s="186"/>
      <c r="ID201" s="186"/>
      <c r="IE201" s="186"/>
      <c r="IF201" s="186"/>
      <c r="IG201" s="186"/>
      <c r="IH201" s="186"/>
      <c r="II201" s="186"/>
      <c r="IJ201" s="186"/>
      <c r="IK201" s="186"/>
      <c r="IL201" s="186"/>
      <c r="IM201" s="186"/>
      <c r="IN201" s="186"/>
      <c r="IO201" s="186"/>
      <c r="IP201" s="186"/>
      <c r="IQ201" s="186"/>
      <c r="IR201" s="186"/>
      <c r="IS201" s="186"/>
      <c r="IT201" s="186"/>
      <c r="IU201" s="186"/>
      <c r="IV201" s="186"/>
    </row>
    <row r="202" spans="1:256" ht="10.5" customHeight="1" x14ac:dyDescent="0.25">
      <c r="A202" s="262"/>
      <c r="B202" s="186" t="s">
        <v>778</v>
      </c>
      <c r="C202" s="186" t="s">
        <v>715</v>
      </c>
      <c r="D202" s="186" t="s">
        <v>1292</v>
      </c>
      <c r="E202" s="188">
        <v>145550</v>
      </c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290">
        <v>25</v>
      </c>
      <c r="AH202" s="186"/>
      <c r="AI202" s="186"/>
      <c r="AJ202" s="186"/>
      <c r="AK202" s="186"/>
      <c r="AL202" s="186"/>
      <c r="AM202" s="186"/>
      <c r="AN202" s="186"/>
      <c r="AO202" s="186">
        <v>5</v>
      </c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291">
        <v>50</v>
      </c>
      <c r="BS202" s="186"/>
      <c r="BT202" s="186"/>
      <c r="BU202" s="186"/>
      <c r="BV202" s="186"/>
      <c r="BW202" s="186"/>
      <c r="BX202" s="186"/>
      <c r="BY202" s="186"/>
      <c r="BZ202" s="18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86"/>
      <c r="DA202" s="186"/>
      <c r="DB202" s="186"/>
      <c r="DC202" s="186"/>
      <c r="DD202" s="186"/>
      <c r="DE202" s="186"/>
      <c r="DF202" s="186"/>
      <c r="DG202" s="186"/>
      <c r="DH202" s="186"/>
      <c r="DI202" s="186"/>
      <c r="DJ202" s="186"/>
      <c r="DK202" s="186"/>
      <c r="DL202" s="186"/>
      <c r="DM202" s="186"/>
      <c r="DN202" s="186"/>
      <c r="DO202" s="186"/>
      <c r="DP202" s="186"/>
      <c r="DQ202" s="186"/>
      <c r="DR202" s="186"/>
      <c r="DS202" s="186"/>
      <c r="DT202" s="186"/>
      <c r="DU202" s="186"/>
      <c r="DV202" s="186"/>
      <c r="DW202" s="186"/>
      <c r="DX202" s="186"/>
      <c r="DY202" s="186"/>
      <c r="DZ202" s="186"/>
      <c r="EA202" s="186"/>
      <c r="EB202" s="186"/>
      <c r="EC202" s="186"/>
      <c r="ED202" s="186"/>
      <c r="EE202" s="186"/>
      <c r="EF202" s="186"/>
      <c r="EG202" s="186"/>
      <c r="EH202" s="186"/>
      <c r="EI202" s="186"/>
      <c r="EJ202" s="186"/>
      <c r="EK202" s="186"/>
      <c r="EN202" s="186"/>
      <c r="EO202" s="186"/>
      <c r="EP202" s="186"/>
      <c r="EQ202" s="186"/>
      <c r="ER202" s="186"/>
      <c r="ES202" s="186"/>
      <c r="ET202" s="186"/>
      <c r="EU202" s="186"/>
      <c r="EV202" s="186"/>
      <c r="EW202" s="186"/>
      <c r="EX202" s="186"/>
      <c r="EY202" s="186"/>
      <c r="EZ202" s="186"/>
      <c r="FA202" s="186"/>
      <c r="FB202" s="186"/>
      <c r="FC202" s="186"/>
      <c r="FD202" s="186"/>
      <c r="FE202" s="186"/>
      <c r="FF202" s="186"/>
      <c r="FG202" s="186"/>
      <c r="FH202" s="186"/>
      <c r="FI202" s="186"/>
      <c r="FJ202" s="186"/>
      <c r="FK202" s="186"/>
      <c r="FL202" s="186"/>
      <c r="FM202" s="186"/>
      <c r="FN202" s="186"/>
      <c r="FO202" s="186"/>
      <c r="FP202" s="186"/>
      <c r="FQ202" s="186"/>
      <c r="FR202" s="186"/>
      <c r="FS202" s="186"/>
      <c r="FT202" s="186"/>
      <c r="FU202" s="186"/>
      <c r="FV202" s="186"/>
      <c r="FW202" s="186"/>
      <c r="FX202" s="186"/>
      <c r="FY202" s="186"/>
      <c r="FZ202" s="186"/>
      <c r="GA202" s="186"/>
      <c r="GB202" s="186"/>
      <c r="GC202" s="186"/>
      <c r="GD202" s="186"/>
      <c r="GE202" s="186"/>
      <c r="GF202" s="186"/>
      <c r="GG202" s="186"/>
      <c r="GH202" s="186"/>
      <c r="GI202" s="186"/>
      <c r="GJ202" s="186"/>
      <c r="GK202" s="186"/>
      <c r="GL202" s="186"/>
      <c r="GM202" s="186"/>
      <c r="GN202" s="186"/>
      <c r="GO202" s="186"/>
      <c r="GP202" s="186"/>
      <c r="GQ202" s="186"/>
      <c r="GR202" s="186"/>
      <c r="GS202" s="186"/>
      <c r="GT202" s="186"/>
      <c r="GU202" s="186"/>
      <c r="GV202" s="186"/>
      <c r="GW202" s="186"/>
      <c r="GX202" s="186"/>
      <c r="GY202" s="186"/>
      <c r="GZ202" s="186"/>
      <c r="HA202" s="186"/>
      <c r="HB202" s="186"/>
      <c r="HC202" s="186"/>
      <c r="HD202" s="186"/>
      <c r="HE202" s="186"/>
      <c r="HF202" s="186"/>
      <c r="HG202" s="186"/>
      <c r="HH202" s="186"/>
      <c r="HI202" s="186"/>
      <c r="HJ202" s="186"/>
      <c r="HK202" s="186"/>
      <c r="HL202" s="186"/>
      <c r="HM202" s="186"/>
      <c r="HN202" s="186"/>
      <c r="HO202" s="186"/>
      <c r="HP202" s="186"/>
      <c r="HQ202" s="186"/>
      <c r="HR202" s="186"/>
      <c r="HS202" s="186"/>
      <c r="HT202" s="186"/>
      <c r="HU202" s="186">
        <v>100</v>
      </c>
      <c r="HV202" s="186">
        <v>110</v>
      </c>
      <c r="HW202" s="186"/>
      <c r="HX202" s="186"/>
      <c r="HY202" s="186"/>
      <c r="HZ202" s="186"/>
      <c r="IA202" s="186"/>
      <c r="IB202" s="186"/>
      <c r="IC202" s="186"/>
      <c r="ID202" s="186"/>
      <c r="IE202" s="186"/>
      <c r="IF202" s="186"/>
      <c r="IG202" s="186"/>
      <c r="IH202" s="186"/>
      <c r="II202" s="186"/>
      <c r="IJ202" s="186"/>
      <c r="IK202" s="186"/>
      <c r="IL202" s="186"/>
      <c r="IM202" s="186"/>
      <c r="IN202" s="186"/>
      <c r="IO202" s="186"/>
      <c r="IP202" s="186"/>
      <c r="IQ202" s="186"/>
      <c r="IR202" s="186"/>
      <c r="IS202" s="186"/>
      <c r="IT202" s="186"/>
      <c r="IU202" s="186"/>
      <c r="IV202" s="186"/>
    </row>
    <row r="203" spans="1:256" ht="10.5" customHeight="1" x14ac:dyDescent="0.25">
      <c r="A203" s="262"/>
      <c r="B203" s="186" t="s">
        <v>747</v>
      </c>
      <c r="C203" s="186" t="s">
        <v>1293</v>
      </c>
      <c r="D203" s="186" t="s">
        <v>1294</v>
      </c>
      <c r="E203" s="188">
        <v>49500</v>
      </c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86"/>
      <c r="BZ203" s="18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86"/>
      <c r="DA203" s="186"/>
      <c r="DB203" s="186"/>
      <c r="DC203" s="186"/>
      <c r="DD203" s="186"/>
      <c r="DE203" s="186"/>
      <c r="DF203" s="186"/>
      <c r="DG203" s="186"/>
      <c r="DH203" s="186"/>
      <c r="DI203" s="186"/>
      <c r="DJ203" s="186"/>
      <c r="DK203" s="186"/>
      <c r="DL203" s="186"/>
      <c r="DM203" s="186"/>
      <c r="DN203" s="186"/>
      <c r="DO203" s="186"/>
      <c r="DP203" s="186"/>
      <c r="DQ203" s="186"/>
      <c r="DR203" s="186"/>
      <c r="DS203" s="186"/>
      <c r="DT203" s="186"/>
      <c r="DU203" s="186"/>
      <c r="DV203" s="186"/>
      <c r="DW203" s="186"/>
      <c r="DX203" s="186"/>
      <c r="DY203" s="186"/>
      <c r="DZ203" s="186"/>
      <c r="EA203" s="186"/>
      <c r="EB203" s="186"/>
      <c r="EC203" s="186"/>
      <c r="ED203" s="186"/>
      <c r="EE203" s="186"/>
      <c r="EF203" s="186"/>
      <c r="EG203" s="186"/>
      <c r="EH203" s="186"/>
      <c r="EI203" s="186"/>
      <c r="EJ203" s="186"/>
      <c r="EK203" s="186"/>
      <c r="EN203" s="186"/>
      <c r="EO203" s="186"/>
      <c r="EP203" s="186"/>
      <c r="EQ203" s="186"/>
      <c r="ER203" s="186"/>
      <c r="ES203" s="186"/>
      <c r="ET203" s="186"/>
      <c r="EU203" s="186"/>
      <c r="EV203" s="186"/>
      <c r="EW203" s="186"/>
      <c r="EX203" s="186"/>
      <c r="EY203" s="186"/>
      <c r="EZ203" s="186"/>
      <c r="FA203" s="186"/>
      <c r="FB203" s="186"/>
      <c r="FC203" s="186"/>
      <c r="FD203" s="186"/>
      <c r="FE203" s="186"/>
      <c r="FF203" s="186"/>
      <c r="FG203" s="186"/>
      <c r="FH203" s="186"/>
      <c r="FI203" s="186"/>
      <c r="FJ203" s="186"/>
      <c r="FK203" s="186"/>
      <c r="FL203" s="186"/>
      <c r="FM203" s="186"/>
      <c r="FN203" s="186"/>
      <c r="FO203" s="186"/>
      <c r="FP203" s="186"/>
      <c r="FQ203" s="186"/>
      <c r="FR203" s="186"/>
      <c r="FS203" s="186"/>
      <c r="FT203" s="186"/>
      <c r="FU203" s="186"/>
      <c r="FV203" s="186"/>
      <c r="FW203" s="186"/>
      <c r="FX203" s="186"/>
      <c r="FY203" s="186"/>
      <c r="FZ203" s="186"/>
      <c r="GA203" s="186"/>
      <c r="GB203" s="186"/>
      <c r="GC203" s="186"/>
      <c r="GD203" s="186"/>
      <c r="GE203" s="186"/>
      <c r="GF203" s="186"/>
      <c r="GG203" s="186"/>
      <c r="GH203" s="186"/>
      <c r="GI203" s="186">
        <v>200</v>
      </c>
      <c r="GJ203" s="186">
        <v>100</v>
      </c>
      <c r="GK203" s="186"/>
      <c r="GL203" s="186"/>
      <c r="GM203" s="186"/>
      <c r="GN203" s="186"/>
      <c r="GO203" s="186"/>
      <c r="GP203" s="186"/>
      <c r="GQ203" s="186"/>
      <c r="GR203" s="186"/>
      <c r="GS203" s="186"/>
      <c r="GT203" s="186"/>
      <c r="GU203" s="186"/>
      <c r="GV203" s="186"/>
      <c r="GW203" s="186"/>
      <c r="GX203" s="186"/>
      <c r="GY203" s="186"/>
      <c r="GZ203" s="186"/>
      <c r="HA203" s="186"/>
      <c r="HB203" s="186"/>
      <c r="HC203" s="186"/>
      <c r="HD203" s="186"/>
      <c r="HE203" s="186"/>
      <c r="HF203" s="186"/>
      <c r="HG203" s="186"/>
      <c r="HH203" s="186"/>
      <c r="HI203" s="186"/>
      <c r="HJ203" s="186"/>
      <c r="HK203" s="186"/>
      <c r="HL203" s="186"/>
      <c r="HM203" s="186"/>
      <c r="HN203" s="186"/>
      <c r="HO203" s="186"/>
      <c r="HP203" s="186"/>
      <c r="HQ203" s="186"/>
      <c r="HR203" s="186"/>
      <c r="HS203" s="186"/>
      <c r="HT203" s="186"/>
      <c r="HU203" s="186"/>
      <c r="HV203" s="186"/>
      <c r="HW203" s="186"/>
      <c r="HX203" s="186"/>
      <c r="HY203" s="186"/>
      <c r="HZ203" s="186"/>
      <c r="IA203" s="186"/>
      <c r="IB203" s="186"/>
      <c r="IC203" s="186"/>
      <c r="ID203" s="186"/>
      <c r="IE203" s="186"/>
      <c r="IF203" s="186"/>
      <c r="IG203" s="186"/>
      <c r="IH203" s="186"/>
      <c r="II203" s="186"/>
      <c r="IJ203" s="186"/>
      <c r="IK203" s="186"/>
      <c r="IL203" s="186"/>
      <c r="IM203" s="186"/>
      <c r="IN203" s="186"/>
      <c r="IO203" s="186"/>
      <c r="IP203" s="186"/>
      <c r="IQ203" s="186"/>
      <c r="IR203" s="186"/>
      <c r="IS203" s="186"/>
      <c r="IT203" s="186"/>
      <c r="IU203" s="186"/>
      <c r="IV203" s="186"/>
    </row>
    <row r="204" spans="1:256" ht="10.5" customHeight="1" x14ac:dyDescent="0.25">
      <c r="A204" s="262"/>
      <c r="B204" s="186" t="s">
        <v>1295</v>
      </c>
      <c r="C204" s="186" t="s">
        <v>1293</v>
      </c>
      <c r="D204" s="186" t="s">
        <v>1296</v>
      </c>
      <c r="E204" s="188">
        <v>6400</v>
      </c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86"/>
      <c r="BZ204" s="18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86"/>
      <c r="DA204" s="186"/>
      <c r="DB204" s="186"/>
      <c r="DC204" s="186"/>
      <c r="DD204" s="186"/>
      <c r="DE204" s="186"/>
      <c r="DF204" s="186"/>
      <c r="DG204" s="186"/>
      <c r="DH204" s="186"/>
      <c r="DI204" s="186"/>
      <c r="DJ204" s="186"/>
      <c r="DK204" s="186"/>
      <c r="DL204" s="186"/>
      <c r="DM204" s="186"/>
      <c r="DN204" s="186"/>
      <c r="DO204" s="186"/>
      <c r="DP204" s="186"/>
      <c r="DQ204" s="186"/>
      <c r="DR204" s="186"/>
      <c r="DS204" s="186"/>
      <c r="DT204" s="186"/>
      <c r="DU204" s="186"/>
      <c r="DV204" s="186"/>
      <c r="DW204" s="186"/>
      <c r="DX204" s="186"/>
      <c r="DY204" s="186"/>
      <c r="DZ204" s="186"/>
      <c r="EA204" s="186"/>
      <c r="EB204" s="186"/>
      <c r="EC204" s="186"/>
      <c r="ED204" s="186"/>
      <c r="EE204" s="186"/>
      <c r="EF204" s="186"/>
      <c r="EG204" s="186"/>
      <c r="EH204" s="186"/>
      <c r="EI204" s="186"/>
      <c r="EJ204" s="186"/>
      <c r="EK204" s="186"/>
      <c r="EN204" s="186"/>
      <c r="EO204" s="186"/>
      <c r="EP204" s="186"/>
      <c r="EQ204" s="186"/>
      <c r="ER204" s="186"/>
      <c r="ES204" s="186"/>
      <c r="ET204" s="186"/>
      <c r="EU204" s="186"/>
      <c r="EV204" s="186"/>
      <c r="EW204" s="186"/>
      <c r="EX204" s="186"/>
      <c r="EY204" s="186"/>
      <c r="EZ204" s="186"/>
      <c r="FA204" s="186"/>
      <c r="FB204" s="186"/>
      <c r="FC204" s="186"/>
      <c r="FD204" s="186"/>
      <c r="FE204" s="186"/>
      <c r="FF204" s="186"/>
      <c r="FG204" s="186"/>
      <c r="FH204" s="186"/>
      <c r="FI204" s="186"/>
      <c r="FJ204" s="186"/>
      <c r="FK204" s="186"/>
      <c r="FL204" s="186"/>
      <c r="FM204" s="186"/>
      <c r="FN204" s="186"/>
      <c r="FO204" s="186"/>
      <c r="FP204" s="186"/>
      <c r="FQ204" s="186"/>
      <c r="FR204" s="186"/>
      <c r="FS204" s="186"/>
      <c r="FT204" s="186"/>
      <c r="FU204" s="186"/>
      <c r="FV204" s="186"/>
      <c r="FW204" s="186"/>
      <c r="FX204" s="186"/>
      <c r="FY204" s="186"/>
      <c r="FZ204" s="186"/>
      <c r="GA204" s="186"/>
      <c r="GB204" s="186"/>
      <c r="GC204" s="186"/>
      <c r="GD204" s="186"/>
      <c r="GE204" s="186"/>
      <c r="GF204" s="186"/>
      <c r="GG204" s="186"/>
      <c r="GH204" s="186"/>
      <c r="GI204" s="186"/>
      <c r="GJ204" s="186"/>
      <c r="GK204" s="186"/>
      <c r="GL204" s="186"/>
      <c r="GM204" s="186"/>
      <c r="GN204" s="186"/>
      <c r="GO204" s="186"/>
      <c r="GP204" s="186"/>
      <c r="GQ204" s="186"/>
      <c r="GR204" s="186"/>
      <c r="GS204" s="186"/>
      <c r="GT204" s="186"/>
      <c r="GU204" s="186"/>
      <c r="GV204" s="186"/>
      <c r="GW204" s="186"/>
      <c r="GX204" s="186"/>
      <c r="GY204" s="186"/>
      <c r="GZ204" s="186"/>
      <c r="HA204" s="186"/>
      <c r="HB204" s="186"/>
      <c r="HC204" s="186"/>
      <c r="HD204" s="186"/>
      <c r="HE204" s="186"/>
      <c r="HF204" s="186"/>
      <c r="HG204" s="186"/>
      <c r="HH204" s="186"/>
      <c r="HI204" s="186"/>
      <c r="HJ204" s="186"/>
      <c r="HK204" s="186"/>
      <c r="HL204" s="186"/>
      <c r="HM204" s="186"/>
      <c r="HN204" s="186"/>
      <c r="HO204" s="186"/>
      <c r="HP204" s="186"/>
      <c r="HQ204" s="186"/>
      <c r="HR204" s="186"/>
      <c r="HS204" s="186"/>
      <c r="HT204" s="186"/>
      <c r="HU204" s="186"/>
      <c r="HV204" s="186"/>
      <c r="HW204" s="186"/>
      <c r="HX204" s="186"/>
      <c r="HY204" s="186"/>
      <c r="HZ204" s="186"/>
      <c r="IA204" s="186"/>
      <c r="IB204" s="186"/>
      <c r="IC204" s="186"/>
      <c r="ID204" s="186"/>
      <c r="IE204" s="186"/>
      <c r="IF204" s="186"/>
      <c r="IG204" s="186"/>
      <c r="IH204" s="186"/>
      <c r="II204" s="186"/>
      <c r="IJ204" s="186"/>
      <c r="IK204" s="186"/>
      <c r="IL204" s="186"/>
      <c r="IM204" s="186"/>
      <c r="IN204" s="186"/>
      <c r="IO204" s="186"/>
      <c r="IP204" s="186"/>
      <c r="IQ204" s="186"/>
      <c r="IR204" s="186"/>
      <c r="IS204" s="186"/>
      <c r="IT204" s="186"/>
      <c r="IU204" s="186"/>
      <c r="IV204" s="186"/>
    </row>
    <row r="205" spans="1:256" ht="10.5" customHeight="1" x14ac:dyDescent="0.25">
      <c r="A205" s="262"/>
      <c r="B205" s="186" t="s">
        <v>837</v>
      </c>
      <c r="C205" s="186" t="s">
        <v>1298</v>
      </c>
      <c r="D205" s="186" t="s">
        <v>1299</v>
      </c>
      <c r="E205" s="188">
        <v>76550</v>
      </c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86"/>
      <c r="DA205" s="186"/>
      <c r="DB205" s="186"/>
      <c r="DC205" s="186"/>
      <c r="DD205" s="186"/>
      <c r="DE205" s="186"/>
      <c r="DF205" s="186"/>
      <c r="DG205" s="186"/>
      <c r="DH205" s="186"/>
      <c r="DI205" s="186"/>
      <c r="DJ205" s="186"/>
      <c r="DK205" s="186"/>
      <c r="DL205" s="186"/>
      <c r="DM205" s="186">
        <v>24</v>
      </c>
      <c r="DN205" s="186"/>
      <c r="DO205" s="186"/>
      <c r="DP205" s="186"/>
      <c r="DQ205" s="186"/>
      <c r="DR205" s="186"/>
      <c r="DS205" s="186"/>
      <c r="DT205" s="186"/>
      <c r="DU205" s="186"/>
      <c r="DV205" s="186"/>
      <c r="DW205" s="186"/>
      <c r="DX205" s="186"/>
      <c r="DY205" s="186"/>
      <c r="DZ205" s="186">
        <v>12</v>
      </c>
      <c r="EA205" s="186"/>
      <c r="EB205" s="186"/>
      <c r="EC205" s="186"/>
      <c r="ED205" s="186"/>
      <c r="EE205" s="186"/>
      <c r="EF205" s="186"/>
      <c r="EG205" s="186"/>
      <c r="EH205" s="186"/>
      <c r="EI205" s="186"/>
      <c r="EJ205" s="186"/>
      <c r="EK205" s="186"/>
      <c r="EN205" s="186"/>
      <c r="EO205" s="186">
        <v>6</v>
      </c>
      <c r="EP205" s="186"/>
      <c r="EQ205" s="186">
        <v>6</v>
      </c>
      <c r="ER205" s="186"/>
      <c r="ES205" s="186"/>
      <c r="ET205" s="186"/>
      <c r="EU205" s="186"/>
      <c r="EV205" s="186"/>
      <c r="EW205" s="186"/>
      <c r="EX205" s="186"/>
      <c r="EY205" s="186"/>
      <c r="EZ205" s="186"/>
      <c r="FA205" s="186"/>
      <c r="FB205" s="186"/>
      <c r="FC205" s="186"/>
      <c r="FD205" s="186"/>
      <c r="FE205" s="186"/>
      <c r="FF205" s="186"/>
      <c r="FG205" s="186"/>
      <c r="FH205" s="186"/>
      <c r="FI205" s="186"/>
      <c r="FJ205" s="186"/>
      <c r="FK205" s="186"/>
      <c r="FL205" s="186"/>
      <c r="FM205" s="186"/>
      <c r="FN205" s="186"/>
      <c r="FO205" s="186"/>
      <c r="FP205" s="186"/>
      <c r="FQ205" s="186"/>
      <c r="FR205" s="186"/>
      <c r="FS205" s="186"/>
      <c r="FT205" s="186"/>
      <c r="FU205" s="186"/>
      <c r="FV205" s="186"/>
      <c r="FW205" s="186"/>
      <c r="FX205" s="186"/>
      <c r="FY205" s="186"/>
      <c r="FZ205" s="186"/>
      <c r="GA205" s="186"/>
      <c r="GB205" s="186"/>
      <c r="GC205" s="186"/>
      <c r="GD205" s="186"/>
      <c r="GE205" s="186"/>
      <c r="GF205" s="186"/>
      <c r="GG205" s="186"/>
      <c r="GH205" s="186"/>
      <c r="GI205" s="186"/>
      <c r="GJ205" s="186"/>
      <c r="GK205" s="186"/>
      <c r="GL205" s="186"/>
      <c r="GM205" s="186"/>
      <c r="GN205" s="186"/>
      <c r="GO205" s="186"/>
      <c r="GP205" s="186"/>
      <c r="GQ205" s="186"/>
      <c r="GR205" s="186"/>
      <c r="GS205" s="186"/>
      <c r="GT205" s="186"/>
      <c r="GU205" s="186"/>
      <c r="GV205" s="186"/>
      <c r="GW205" s="186"/>
      <c r="GX205" s="186"/>
      <c r="GY205" s="186"/>
      <c r="GZ205" s="186"/>
      <c r="HA205" s="186"/>
      <c r="HB205" s="186"/>
      <c r="HC205" s="186"/>
      <c r="HD205" s="186"/>
      <c r="HE205" s="186"/>
      <c r="HF205" s="186"/>
      <c r="HG205" s="186"/>
      <c r="HH205" s="186"/>
      <c r="HI205" s="186"/>
      <c r="HJ205" s="186"/>
      <c r="HK205" s="186"/>
      <c r="HL205" s="186"/>
      <c r="HM205" s="186"/>
      <c r="HN205" s="186"/>
      <c r="HO205" s="186"/>
      <c r="HP205" s="186"/>
      <c r="HQ205" s="186"/>
      <c r="HR205" s="186"/>
      <c r="HS205" s="186"/>
      <c r="HT205" s="186"/>
      <c r="HU205" s="186"/>
      <c r="HV205" s="186"/>
      <c r="HW205" s="186"/>
      <c r="HX205" s="186"/>
      <c r="HY205" s="186"/>
      <c r="HZ205" s="186"/>
      <c r="IA205" s="186"/>
      <c r="IB205" s="186"/>
      <c r="IC205" s="186"/>
      <c r="ID205" s="186"/>
      <c r="IE205" s="186"/>
      <c r="IF205" s="186"/>
      <c r="IG205" s="186"/>
      <c r="IH205" s="186"/>
      <c r="II205" s="186"/>
      <c r="IJ205" s="186"/>
      <c r="IK205" s="186"/>
      <c r="IL205" s="186"/>
      <c r="IM205" s="186"/>
      <c r="IN205" s="186"/>
      <c r="IO205" s="186"/>
      <c r="IP205" s="186"/>
      <c r="IQ205" s="186"/>
      <c r="IR205" s="186"/>
      <c r="IS205" s="186"/>
      <c r="IT205" s="186"/>
      <c r="IU205" s="186"/>
      <c r="IV205" s="186"/>
    </row>
    <row r="206" spans="1:256" ht="10.5" customHeight="1" x14ac:dyDescent="0.25">
      <c r="A206" s="262"/>
      <c r="B206" s="186" t="s">
        <v>813</v>
      </c>
      <c r="C206" s="186" t="s">
        <v>1298</v>
      </c>
      <c r="D206" s="186" t="s">
        <v>1304</v>
      </c>
      <c r="E206" s="188">
        <v>73900</v>
      </c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86"/>
      <c r="BZ206" s="18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>
        <v>6</v>
      </c>
      <c r="CZ206" s="186"/>
      <c r="DA206" s="186"/>
      <c r="DB206" s="186"/>
      <c r="DC206" s="186"/>
      <c r="DD206" s="186"/>
      <c r="DE206" s="186"/>
      <c r="DF206" s="186"/>
      <c r="DG206" s="186"/>
      <c r="DH206" s="186"/>
      <c r="DI206" s="186"/>
      <c r="DJ206" s="186"/>
      <c r="DK206" s="186"/>
      <c r="DL206" s="186"/>
      <c r="DM206" s="186">
        <v>24</v>
      </c>
      <c r="DN206" s="186"/>
      <c r="DO206" s="186"/>
      <c r="DP206" s="186"/>
      <c r="DQ206" s="186"/>
      <c r="DR206" s="186"/>
      <c r="DS206" s="186"/>
      <c r="DT206" s="186"/>
      <c r="DU206" s="186"/>
      <c r="DV206" s="186"/>
      <c r="DW206" s="186"/>
      <c r="DX206" s="186"/>
      <c r="DY206" s="186">
        <v>6</v>
      </c>
      <c r="DZ206" s="186"/>
      <c r="EA206" s="186"/>
      <c r="EB206" s="186">
        <v>4</v>
      </c>
      <c r="EC206" s="186"/>
      <c r="ED206" s="186"/>
      <c r="EE206" s="186"/>
      <c r="EF206" s="186"/>
      <c r="EG206" s="186">
        <v>6</v>
      </c>
      <c r="EH206" s="186"/>
      <c r="EI206" s="186"/>
      <c r="EJ206" s="186"/>
      <c r="EK206" s="186"/>
      <c r="EN206" s="186"/>
      <c r="EO206" s="186"/>
      <c r="EP206" s="186"/>
      <c r="EQ206" s="186"/>
      <c r="ER206" s="186"/>
      <c r="ES206" s="186"/>
      <c r="ET206" s="186"/>
      <c r="EU206" s="186"/>
      <c r="EV206" s="186"/>
      <c r="EW206" s="186"/>
      <c r="EX206" s="186"/>
      <c r="EY206" s="186"/>
      <c r="EZ206" s="186"/>
      <c r="FA206" s="186"/>
      <c r="FB206" s="186"/>
      <c r="FC206" s="186"/>
      <c r="FD206" s="186"/>
      <c r="FE206" s="186"/>
      <c r="FF206" s="186"/>
      <c r="FG206" s="186"/>
      <c r="FH206" s="186"/>
      <c r="FI206" s="186"/>
      <c r="FJ206" s="186"/>
      <c r="FK206" s="186"/>
      <c r="FL206" s="186"/>
      <c r="FM206" s="186"/>
      <c r="FN206" s="186"/>
      <c r="FO206" s="186"/>
      <c r="FP206" s="186"/>
      <c r="FQ206" s="186"/>
      <c r="FR206" s="186"/>
      <c r="FS206" s="186"/>
      <c r="FT206" s="186"/>
      <c r="FU206" s="186"/>
      <c r="FV206" s="186"/>
      <c r="FW206" s="186"/>
      <c r="FX206" s="186"/>
      <c r="FY206" s="186"/>
      <c r="FZ206" s="186"/>
      <c r="GA206" s="186"/>
      <c r="GB206" s="186"/>
      <c r="GC206" s="186"/>
      <c r="GD206" s="186"/>
      <c r="GE206" s="186"/>
      <c r="GF206" s="186"/>
      <c r="GG206" s="186"/>
      <c r="GH206" s="186"/>
      <c r="GI206" s="186"/>
      <c r="GJ206" s="186"/>
      <c r="GK206" s="186"/>
      <c r="GL206" s="186"/>
      <c r="GM206" s="186"/>
      <c r="GN206" s="186"/>
      <c r="GO206" s="186"/>
      <c r="GP206" s="186"/>
      <c r="GQ206" s="186"/>
      <c r="GR206" s="186"/>
      <c r="GS206" s="186"/>
      <c r="GT206" s="186"/>
      <c r="GU206" s="186"/>
      <c r="GV206" s="186"/>
      <c r="GW206" s="186"/>
      <c r="GX206" s="186"/>
      <c r="GY206" s="186"/>
      <c r="GZ206" s="186"/>
      <c r="HA206" s="186"/>
      <c r="HB206" s="186"/>
      <c r="HC206" s="186"/>
      <c r="HD206" s="186"/>
      <c r="HE206" s="186"/>
      <c r="HF206" s="186"/>
      <c r="HG206" s="186"/>
      <c r="HH206" s="186"/>
      <c r="HI206" s="186"/>
      <c r="HJ206" s="186"/>
      <c r="HK206" s="186"/>
      <c r="HL206" s="186"/>
      <c r="HM206" s="186"/>
      <c r="HN206" s="186"/>
      <c r="HO206" s="186"/>
      <c r="HP206" s="186"/>
      <c r="HQ206" s="186"/>
      <c r="HR206" s="186"/>
      <c r="HS206" s="186"/>
      <c r="HT206" s="186"/>
      <c r="HU206" s="186"/>
      <c r="HV206" s="186"/>
      <c r="HW206" s="186"/>
      <c r="HX206" s="186"/>
      <c r="HY206" s="186"/>
      <c r="HZ206" s="186"/>
      <c r="IA206" s="186"/>
      <c r="IB206" s="186"/>
      <c r="IC206" s="186"/>
      <c r="ID206" s="186"/>
      <c r="IE206" s="186"/>
      <c r="IF206" s="186"/>
      <c r="IG206" s="186"/>
      <c r="IH206" s="186"/>
      <c r="II206" s="186"/>
      <c r="IJ206" s="186"/>
      <c r="IK206" s="186"/>
      <c r="IL206" s="186"/>
      <c r="IM206" s="186"/>
      <c r="IN206" s="186"/>
      <c r="IO206" s="186"/>
      <c r="IP206" s="186"/>
      <c r="IQ206" s="186"/>
      <c r="IR206" s="186"/>
      <c r="IS206" s="186"/>
      <c r="IT206" s="186"/>
      <c r="IU206" s="186"/>
      <c r="IV206" s="186"/>
    </row>
    <row r="207" spans="1:256" ht="10.5" customHeight="1" x14ac:dyDescent="0.25">
      <c r="A207" s="262"/>
      <c r="B207" s="186" t="s">
        <v>783</v>
      </c>
      <c r="C207" s="186" t="s">
        <v>1298</v>
      </c>
      <c r="D207" s="186" t="s">
        <v>1305</v>
      </c>
      <c r="E207" s="188">
        <v>205300</v>
      </c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86"/>
      <c r="BZ207" s="186"/>
      <c r="CA207" s="186"/>
      <c r="CB207" s="186"/>
      <c r="CC207" s="186"/>
      <c r="CD207" s="186"/>
      <c r="CE207" s="186"/>
      <c r="CF207" s="186"/>
      <c r="CG207" s="186"/>
      <c r="CH207" s="186"/>
      <c r="CI207" s="186">
        <v>25</v>
      </c>
      <c r="CJ207" s="186"/>
      <c r="CK207" s="186"/>
      <c r="CL207" s="186"/>
      <c r="CM207" s="186"/>
      <c r="CN207" s="186">
        <v>25</v>
      </c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86"/>
      <c r="DA207" s="186"/>
      <c r="DB207" s="186"/>
      <c r="DC207" s="186"/>
      <c r="DD207" s="186"/>
      <c r="DE207" s="186"/>
      <c r="DF207" s="186"/>
      <c r="DG207" s="186"/>
      <c r="DH207" s="186"/>
      <c r="DI207" s="186"/>
      <c r="DJ207" s="186"/>
      <c r="DK207" s="186"/>
      <c r="DL207" s="186"/>
      <c r="DM207" s="186"/>
      <c r="DN207" s="186"/>
      <c r="DO207" s="186"/>
      <c r="DP207" s="186"/>
      <c r="DQ207" s="186"/>
      <c r="DR207" s="186"/>
      <c r="DS207" s="186"/>
      <c r="DT207" s="186"/>
      <c r="DU207" s="186"/>
      <c r="DV207" s="186"/>
      <c r="DW207" s="186"/>
      <c r="DX207" s="186"/>
      <c r="DY207" s="186"/>
      <c r="DZ207" s="186"/>
      <c r="EA207" s="186"/>
      <c r="EB207" s="186"/>
      <c r="EC207" s="186"/>
      <c r="ED207" s="186"/>
      <c r="EE207" s="186"/>
      <c r="EF207" s="186"/>
      <c r="EG207" s="186"/>
      <c r="EH207" s="186"/>
      <c r="EI207" s="186"/>
      <c r="EJ207" s="186"/>
      <c r="EK207" s="186"/>
      <c r="EN207" s="186"/>
      <c r="EO207" s="186"/>
      <c r="EP207" s="186"/>
      <c r="EQ207" s="186"/>
      <c r="ER207" s="186"/>
      <c r="ES207" s="186"/>
      <c r="ET207" s="186"/>
      <c r="EU207" s="186">
        <v>26</v>
      </c>
      <c r="EV207" s="186"/>
      <c r="EW207" s="186"/>
      <c r="EX207" s="186"/>
      <c r="EY207" s="186"/>
      <c r="EZ207" s="186"/>
      <c r="FA207" s="186"/>
      <c r="FB207" s="186"/>
      <c r="FC207" s="186"/>
      <c r="FD207" s="186"/>
      <c r="FE207" s="186"/>
      <c r="FF207" s="186"/>
      <c r="FG207" s="186"/>
      <c r="FH207" s="186"/>
      <c r="FI207" s="186"/>
      <c r="FJ207" s="186"/>
      <c r="FK207" s="186"/>
      <c r="FL207" s="186"/>
      <c r="FM207" s="186"/>
      <c r="FN207" s="186"/>
      <c r="FO207" s="186"/>
      <c r="FP207" s="186"/>
      <c r="FQ207" s="186"/>
      <c r="FR207" s="186"/>
      <c r="FS207" s="186"/>
      <c r="FT207" s="186"/>
      <c r="FU207" s="186"/>
      <c r="FV207" s="186"/>
      <c r="FW207" s="186"/>
      <c r="FX207" s="186"/>
      <c r="FY207" s="186"/>
      <c r="FZ207" s="186"/>
      <c r="GA207" s="186"/>
      <c r="GB207" s="186"/>
      <c r="GC207" s="186"/>
      <c r="GD207" s="186"/>
      <c r="GE207" s="186"/>
      <c r="GF207" s="186"/>
      <c r="GG207" s="186"/>
      <c r="GH207" s="186"/>
      <c r="GI207" s="186"/>
      <c r="GJ207" s="186"/>
      <c r="GK207" s="186"/>
      <c r="GL207" s="186"/>
      <c r="GM207" s="186"/>
      <c r="GN207" s="186"/>
      <c r="GO207" s="186"/>
      <c r="GP207" s="186"/>
      <c r="GQ207" s="186"/>
      <c r="GR207" s="186"/>
      <c r="GS207" s="186"/>
      <c r="GT207" s="186"/>
      <c r="GU207" s="186"/>
      <c r="GV207" s="186"/>
      <c r="GW207" s="186"/>
      <c r="GX207" s="186"/>
      <c r="GY207" s="186"/>
      <c r="GZ207" s="186"/>
      <c r="HA207" s="186"/>
      <c r="HB207" s="186"/>
      <c r="HC207" s="186"/>
      <c r="HD207" s="186"/>
      <c r="HE207" s="186"/>
      <c r="HF207" s="186"/>
      <c r="HG207" s="186"/>
      <c r="HH207" s="186"/>
      <c r="HI207" s="186"/>
      <c r="HJ207" s="186"/>
      <c r="HK207" s="186"/>
      <c r="HL207" s="186"/>
      <c r="HM207" s="186"/>
      <c r="HN207" s="186"/>
      <c r="HO207" s="186"/>
      <c r="HP207" s="186"/>
      <c r="HQ207" s="186"/>
      <c r="HR207" s="186"/>
      <c r="HS207" s="186"/>
      <c r="HT207" s="186"/>
      <c r="HU207" s="186"/>
      <c r="HV207" s="186"/>
      <c r="HW207" s="186"/>
      <c r="HX207" s="186"/>
      <c r="HY207" s="186"/>
      <c r="HZ207" s="186"/>
      <c r="IA207" s="186"/>
      <c r="IB207" s="186"/>
      <c r="IC207" s="186"/>
      <c r="ID207" s="186"/>
      <c r="IE207" s="186"/>
      <c r="IF207" s="186"/>
      <c r="IG207" s="186"/>
      <c r="IH207" s="186"/>
      <c r="II207" s="186"/>
      <c r="IJ207" s="186"/>
      <c r="IK207" s="186"/>
      <c r="IL207" s="186"/>
      <c r="IM207" s="186"/>
      <c r="IN207" s="186"/>
      <c r="IO207" s="186"/>
      <c r="IP207" s="186"/>
      <c r="IQ207" s="186"/>
      <c r="IR207" s="186"/>
      <c r="IS207" s="186"/>
      <c r="IT207" s="186"/>
      <c r="IU207" s="186"/>
      <c r="IV207" s="186"/>
    </row>
    <row r="208" spans="1:256" ht="10.5" customHeight="1" x14ac:dyDescent="0.25">
      <c r="A208" s="262"/>
      <c r="B208" s="186" t="s">
        <v>778</v>
      </c>
      <c r="C208" s="186" t="s">
        <v>1306</v>
      </c>
      <c r="D208" s="186" t="s">
        <v>1307</v>
      </c>
      <c r="E208" s="188">
        <v>319325</v>
      </c>
      <c r="F208" s="186"/>
      <c r="G208" s="186"/>
      <c r="H208" s="186"/>
      <c r="I208" s="186"/>
      <c r="J208" s="186"/>
      <c r="K208" s="186"/>
      <c r="L208" s="186"/>
      <c r="M208" s="186"/>
      <c r="N208" s="186"/>
      <c r="O208" s="186">
        <v>5</v>
      </c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290">
        <v>10</v>
      </c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  <c r="BW208" s="186"/>
      <c r="BX208" s="186"/>
      <c r="BY208" s="186"/>
      <c r="BZ208" s="186"/>
      <c r="CA208" s="186"/>
      <c r="CB208" s="186">
        <v>50</v>
      </c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86"/>
      <c r="DA208" s="186"/>
      <c r="DB208" s="186"/>
      <c r="DC208" s="186"/>
      <c r="DD208" s="186"/>
      <c r="DE208" s="186"/>
      <c r="DF208" s="186"/>
      <c r="DG208" s="186"/>
      <c r="DH208" s="186"/>
      <c r="DI208" s="186"/>
      <c r="DJ208" s="186"/>
      <c r="DK208" s="186"/>
      <c r="DL208" s="186"/>
      <c r="DM208" s="186"/>
      <c r="DN208" s="186"/>
      <c r="DO208" s="186"/>
      <c r="DP208" s="186"/>
      <c r="DQ208" s="186"/>
      <c r="DR208" s="186"/>
      <c r="DS208" s="186"/>
      <c r="DT208" s="186"/>
      <c r="DU208" s="186"/>
      <c r="DV208" s="186"/>
      <c r="DW208" s="186"/>
      <c r="DX208" s="186"/>
      <c r="DY208" s="186"/>
      <c r="DZ208" s="186">
        <v>6</v>
      </c>
      <c r="EA208" s="186"/>
      <c r="EB208" s="186"/>
      <c r="EC208" s="186"/>
      <c r="ED208" s="186"/>
      <c r="EE208" s="186"/>
      <c r="EF208" s="186"/>
      <c r="EG208" s="186"/>
      <c r="EH208" s="186"/>
      <c r="EI208" s="186"/>
      <c r="EJ208" s="186"/>
      <c r="EK208" s="186"/>
      <c r="EN208" s="186"/>
      <c r="EO208" s="186"/>
      <c r="EP208" s="186"/>
      <c r="EQ208" s="186"/>
      <c r="ER208" s="186"/>
      <c r="ES208" s="186"/>
      <c r="ET208" s="186"/>
      <c r="EU208" s="186"/>
      <c r="EV208" s="186"/>
      <c r="EW208" s="186"/>
      <c r="EX208" s="186"/>
      <c r="EY208" s="186"/>
      <c r="EZ208" s="186"/>
      <c r="FA208" s="186"/>
      <c r="FB208" s="186"/>
      <c r="FC208" s="186"/>
      <c r="FD208" s="186"/>
      <c r="FE208" s="186"/>
      <c r="FF208" s="186"/>
      <c r="FG208" s="186"/>
      <c r="FH208" s="186"/>
      <c r="FI208" s="186"/>
      <c r="FJ208" s="186"/>
      <c r="FK208" s="186"/>
      <c r="FL208" s="186"/>
      <c r="FM208" s="186"/>
      <c r="FN208" s="186">
        <v>89</v>
      </c>
      <c r="FO208" s="186"/>
      <c r="FP208" s="186"/>
      <c r="FQ208" s="186"/>
      <c r="FR208" s="186"/>
      <c r="FS208" s="186"/>
      <c r="FT208" s="186"/>
      <c r="FU208" s="186"/>
      <c r="FV208" s="186"/>
      <c r="FW208" s="186"/>
      <c r="FX208" s="186"/>
      <c r="FY208" s="186"/>
      <c r="FZ208" s="186"/>
      <c r="GA208" s="186"/>
      <c r="GB208" s="186"/>
      <c r="GC208" s="186"/>
      <c r="GD208" s="186"/>
      <c r="GE208" s="186"/>
      <c r="GF208" s="186"/>
      <c r="GG208" s="186"/>
      <c r="GH208" s="186"/>
      <c r="GI208" s="186"/>
      <c r="GJ208" s="186"/>
      <c r="GK208" s="186"/>
      <c r="GL208" s="186"/>
      <c r="GM208" s="186"/>
      <c r="GN208" s="186"/>
      <c r="GO208" s="186"/>
      <c r="GP208" s="186"/>
      <c r="GQ208" s="186"/>
      <c r="GR208" s="186"/>
      <c r="GS208" s="186"/>
      <c r="GT208" s="186"/>
      <c r="GU208" s="186"/>
      <c r="GV208" s="186"/>
      <c r="GW208" s="186"/>
      <c r="GX208" s="186"/>
      <c r="GY208" s="186"/>
      <c r="GZ208" s="186"/>
      <c r="HA208" s="186">
        <v>1100</v>
      </c>
      <c r="HB208" s="186"/>
      <c r="HC208" s="186"/>
      <c r="HD208" s="186"/>
      <c r="HE208" s="186"/>
      <c r="HF208" s="186"/>
      <c r="HG208" s="186"/>
      <c r="HH208" s="186"/>
      <c r="HI208" s="186"/>
      <c r="HJ208" s="186"/>
      <c r="HK208" s="186"/>
      <c r="HL208" s="186"/>
      <c r="HM208" s="186"/>
      <c r="HN208" s="186"/>
      <c r="HO208" s="186"/>
      <c r="HP208" s="186"/>
      <c r="HQ208" s="186"/>
      <c r="HR208" s="186"/>
      <c r="HS208" s="186"/>
      <c r="HT208" s="186"/>
      <c r="HU208" s="186"/>
      <c r="HV208" s="186"/>
      <c r="HW208" s="186"/>
      <c r="HX208" s="186"/>
      <c r="HY208" s="186"/>
      <c r="HZ208" s="186"/>
      <c r="IA208" s="186"/>
      <c r="IB208" s="186"/>
      <c r="IC208" s="186"/>
      <c r="ID208" s="186"/>
      <c r="IE208" s="186"/>
      <c r="IF208" s="186"/>
      <c r="IG208" s="186"/>
      <c r="IH208" s="186"/>
      <c r="II208" s="186"/>
      <c r="IJ208" s="186"/>
      <c r="IK208" s="186"/>
      <c r="IL208" s="186"/>
      <c r="IM208" s="186"/>
      <c r="IN208" s="186"/>
      <c r="IO208" s="186"/>
      <c r="IP208" s="186"/>
      <c r="IQ208" s="186"/>
      <c r="IR208" s="186"/>
      <c r="IS208" s="186"/>
      <c r="IT208" s="186"/>
      <c r="IU208" s="186"/>
      <c r="IV208" s="186"/>
    </row>
    <row r="209" spans="1:256" ht="10.5" customHeight="1" x14ac:dyDescent="0.25">
      <c r="A209" s="272"/>
      <c r="B209" s="273" t="s">
        <v>837</v>
      </c>
      <c r="C209" s="273" t="s">
        <v>1309</v>
      </c>
      <c r="D209" s="273" t="s">
        <v>1310</v>
      </c>
      <c r="E209" s="483">
        <v>0</v>
      </c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  <c r="AJ209" s="273"/>
      <c r="AK209" s="273"/>
      <c r="AL209" s="273"/>
      <c r="AM209" s="273"/>
      <c r="AN209" s="273"/>
      <c r="AO209" s="273"/>
      <c r="AP209" s="273"/>
      <c r="AQ209" s="273"/>
      <c r="AR209" s="273"/>
      <c r="AS209" s="273"/>
      <c r="AT209" s="273"/>
      <c r="AU209" s="273"/>
      <c r="AV209" s="273"/>
      <c r="AW209" s="273"/>
      <c r="AX209" s="273"/>
      <c r="AY209" s="273"/>
      <c r="AZ209" s="273"/>
      <c r="BA209" s="273"/>
      <c r="BB209" s="273"/>
      <c r="BC209" s="273"/>
      <c r="BD209" s="273"/>
      <c r="BE209" s="273"/>
      <c r="BF209" s="273"/>
      <c r="BG209" s="273"/>
      <c r="BH209" s="273"/>
      <c r="BI209" s="273"/>
      <c r="BJ209" s="273"/>
      <c r="BK209" s="273"/>
      <c r="BL209" s="273"/>
      <c r="BM209" s="273"/>
      <c r="BN209" s="273"/>
      <c r="BO209" s="273"/>
      <c r="BP209" s="273"/>
      <c r="BQ209" s="273"/>
      <c r="BR209" s="273"/>
      <c r="BS209" s="273"/>
      <c r="BT209" s="273"/>
      <c r="BU209" s="273"/>
      <c r="BV209" s="273"/>
      <c r="BW209" s="273"/>
      <c r="BX209" s="273"/>
      <c r="BY209" s="273"/>
      <c r="BZ209" s="273"/>
      <c r="CA209" s="273"/>
      <c r="CB209" s="273"/>
      <c r="CC209" s="273"/>
      <c r="CD209" s="273"/>
      <c r="CE209" s="273"/>
      <c r="CF209" s="273"/>
      <c r="CG209" s="273"/>
      <c r="CH209" s="273"/>
      <c r="CI209" s="273"/>
      <c r="CJ209" s="273"/>
      <c r="CK209" s="273"/>
      <c r="CL209" s="273"/>
      <c r="CM209" s="273"/>
      <c r="CN209" s="273"/>
      <c r="CO209" s="273"/>
      <c r="CP209" s="273"/>
      <c r="CQ209" s="273"/>
      <c r="CR209" s="273"/>
      <c r="CS209" s="273"/>
      <c r="CT209" s="273"/>
      <c r="CU209" s="273"/>
      <c r="CV209" s="273"/>
      <c r="CW209" s="273"/>
      <c r="CX209" s="273"/>
      <c r="CY209" s="273"/>
      <c r="CZ209" s="273"/>
      <c r="DA209" s="273"/>
      <c r="DB209" s="273"/>
      <c r="DC209" s="273"/>
      <c r="DD209" s="273"/>
      <c r="DE209" s="273"/>
      <c r="DF209" s="273"/>
      <c r="DG209" s="273"/>
      <c r="DH209" s="273"/>
      <c r="DI209" s="273"/>
      <c r="DJ209" s="273"/>
      <c r="DK209" s="273"/>
      <c r="DL209" s="273"/>
      <c r="DM209" s="273"/>
      <c r="DN209" s="273"/>
      <c r="DO209" s="273"/>
      <c r="DP209" s="273"/>
      <c r="DQ209" s="273"/>
      <c r="DR209" s="273"/>
      <c r="DS209" s="273"/>
      <c r="DT209" s="273"/>
      <c r="DU209" s="273"/>
      <c r="DV209" s="273"/>
      <c r="DW209" s="273"/>
      <c r="DX209" s="273"/>
      <c r="DY209" s="273"/>
      <c r="DZ209" s="273"/>
      <c r="EA209" s="273"/>
      <c r="EB209" s="273"/>
      <c r="EC209" s="273"/>
      <c r="ED209" s="273"/>
      <c r="EE209" s="273"/>
      <c r="EF209" s="273"/>
      <c r="EG209" s="273"/>
      <c r="EH209" s="273"/>
      <c r="EI209" s="273"/>
      <c r="EJ209" s="273"/>
      <c r="EK209" s="273"/>
      <c r="EL209" s="273"/>
      <c r="EM209" s="273"/>
      <c r="EN209" s="273"/>
      <c r="EO209" s="273"/>
      <c r="EP209" s="273"/>
      <c r="EQ209" s="273"/>
      <c r="ER209" s="273"/>
      <c r="ES209" s="273"/>
      <c r="ET209" s="273"/>
      <c r="EU209" s="273"/>
      <c r="EV209" s="273"/>
      <c r="EW209" s="273"/>
      <c r="EX209" s="273"/>
      <c r="EY209" s="273"/>
      <c r="EZ209" s="273"/>
      <c r="FA209" s="273"/>
      <c r="FB209" s="273"/>
      <c r="FC209" s="273"/>
      <c r="FD209" s="273"/>
      <c r="FE209" s="273"/>
      <c r="FF209" s="273"/>
      <c r="FG209" s="273"/>
      <c r="FH209" s="273"/>
      <c r="FI209" s="273"/>
      <c r="FJ209" s="273"/>
      <c r="FK209" s="273"/>
      <c r="FL209" s="273"/>
      <c r="FM209" s="273"/>
      <c r="FN209" s="273"/>
      <c r="FO209" s="273"/>
      <c r="FP209" s="273"/>
      <c r="FQ209" s="273"/>
      <c r="FR209" s="273"/>
      <c r="FS209" s="273"/>
      <c r="FT209" s="273"/>
      <c r="FU209" s="273"/>
      <c r="FV209" s="273"/>
      <c r="FW209" s="273"/>
      <c r="FX209" s="273"/>
      <c r="FY209" s="273"/>
      <c r="FZ209" s="273"/>
      <c r="GA209" s="273"/>
      <c r="GB209" s="273"/>
      <c r="GC209" s="273"/>
      <c r="GD209" s="273"/>
      <c r="GE209" s="273"/>
      <c r="GF209" s="273"/>
      <c r="GG209" s="273"/>
      <c r="GH209" s="273"/>
      <c r="GI209" s="273"/>
      <c r="GJ209" s="273"/>
      <c r="GK209" s="273"/>
      <c r="GL209" s="273"/>
      <c r="GM209" s="273"/>
      <c r="GN209" s="273"/>
      <c r="GO209" s="273"/>
      <c r="GP209" s="273"/>
      <c r="GQ209" s="273"/>
      <c r="GR209" s="273"/>
      <c r="GS209" s="273"/>
      <c r="GT209" s="273"/>
      <c r="GU209" s="273"/>
      <c r="GV209" s="273"/>
      <c r="GW209" s="273"/>
      <c r="GX209" s="273"/>
      <c r="GY209" s="273"/>
      <c r="GZ209" s="273"/>
      <c r="HA209" s="273"/>
      <c r="HB209" s="273"/>
      <c r="HC209" s="273"/>
      <c r="HD209" s="273"/>
      <c r="HE209" s="273"/>
      <c r="HF209" s="273"/>
      <c r="HG209" s="273"/>
      <c r="HH209" s="273"/>
      <c r="HI209" s="273"/>
      <c r="HJ209" s="273"/>
      <c r="HK209" s="273"/>
      <c r="HL209" s="273"/>
      <c r="HM209" s="273"/>
      <c r="HN209" s="273"/>
      <c r="HO209" s="273"/>
      <c r="HP209" s="273"/>
      <c r="HQ209" s="273"/>
      <c r="HR209" s="273"/>
      <c r="HS209" s="273"/>
      <c r="HT209" s="273"/>
      <c r="HU209" s="273"/>
      <c r="HV209" s="273"/>
      <c r="HW209" s="273"/>
      <c r="HX209" s="273"/>
      <c r="HY209" s="273"/>
      <c r="HZ209" s="273"/>
      <c r="IA209" s="273"/>
      <c r="IB209" s="273"/>
      <c r="IC209" s="273"/>
      <c r="ID209" s="273"/>
      <c r="IE209" s="273"/>
      <c r="IF209" s="273"/>
      <c r="IG209" s="273"/>
      <c r="IH209" s="273"/>
      <c r="II209" s="273"/>
      <c r="IJ209" s="273"/>
      <c r="IK209" s="273"/>
      <c r="IL209" s="273"/>
      <c r="IM209" s="273"/>
      <c r="IN209" s="273"/>
      <c r="IO209" s="273"/>
      <c r="IP209" s="273"/>
      <c r="IQ209" s="273"/>
      <c r="IR209" s="273"/>
      <c r="IS209" s="273"/>
      <c r="IT209" s="273"/>
      <c r="IU209" s="273"/>
      <c r="IV209" s="273"/>
    </row>
    <row r="210" spans="1:256" ht="10.5" customHeight="1" x14ac:dyDescent="0.25">
      <c r="A210" s="262"/>
      <c r="B210" s="186" t="s">
        <v>110</v>
      </c>
      <c r="C210" s="186" t="s">
        <v>1312</v>
      </c>
      <c r="D210" s="186" t="s">
        <v>1313</v>
      </c>
      <c r="E210" s="188">
        <v>389760</v>
      </c>
      <c r="F210" s="186"/>
      <c r="G210" s="186"/>
      <c r="H210" s="186"/>
      <c r="I210" s="186">
        <v>10</v>
      </c>
      <c r="J210" s="186">
        <v>5</v>
      </c>
      <c r="K210" s="186"/>
      <c r="L210" s="186"/>
      <c r="M210" s="186"/>
      <c r="N210" s="186"/>
      <c r="O210" s="186">
        <v>10</v>
      </c>
      <c r="P210" s="186"/>
      <c r="Q210" s="186"/>
      <c r="R210" s="186"/>
      <c r="S210" s="186">
        <v>25</v>
      </c>
      <c r="T210" s="186"/>
      <c r="U210" s="186"/>
      <c r="V210" s="186"/>
      <c r="W210" s="186"/>
      <c r="X210" s="186"/>
      <c r="Y210" s="186"/>
      <c r="Z210" s="186"/>
      <c r="AA210" s="186">
        <v>5</v>
      </c>
      <c r="AB210" s="186">
        <v>5</v>
      </c>
      <c r="AC210" s="290">
        <v>5</v>
      </c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>
        <v>5</v>
      </c>
      <c r="AN210" s="186"/>
      <c r="AO210" s="186"/>
      <c r="AP210" s="186"/>
      <c r="AQ210" s="186"/>
      <c r="AR210" s="186"/>
      <c r="AS210" s="186"/>
      <c r="AT210" s="186"/>
      <c r="AU210" s="186">
        <v>25</v>
      </c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290">
        <v>15</v>
      </c>
      <c r="BQ210" s="186"/>
      <c r="BR210" s="186"/>
      <c r="BS210" s="186"/>
      <c r="BT210" s="186"/>
      <c r="BU210" s="186"/>
      <c r="BV210" s="186"/>
      <c r="BW210" s="186"/>
      <c r="BX210" s="186"/>
      <c r="BY210" s="186"/>
      <c r="BZ210" s="18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86"/>
      <c r="DA210" s="186"/>
      <c r="DB210" s="186"/>
      <c r="DC210" s="186"/>
      <c r="DD210" s="186"/>
      <c r="DE210" s="186"/>
      <c r="DF210" s="186"/>
      <c r="DG210" s="186"/>
      <c r="DH210" s="186"/>
      <c r="DI210" s="186"/>
      <c r="DJ210" s="186"/>
      <c r="DK210" s="186"/>
      <c r="DL210" s="186"/>
      <c r="DM210" s="186"/>
      <c r="DN210" s="186"/>
      <c r="DO210" s="186"/>
      <c r="DP210" s="186"/>
      <c r="DQ210" s="186"/>
      <c r="DR210" s="186"/>
      <c r="DS210" s="186"/>
      <c r="DT210" s="186"/>
      <c r="DU210" s="186"/>
      <c r="DV210" s="186"/>
      <c r="DW210" s="186"/>
      <c r="DX210" s="186"/>
      <c r="DY210" s="186"/>
      <c r="DZ210" s="186"/>
      <c r="EA210" s="186"/>
      <c r="EB210" s="186"/>
      <c r="EC210" s="186"/>
      <c r="ED210" s="186"/>
      <c r="EE210" s="186"/>
      <c r="EF210" s="186"/>
      <c r="EG210" s="186">
        <v>6</v>
      </c>
      <c r="EH210" s="186"/>
      <c r="EI210" s="186"/>
      <c r="EJ210" s="186"/>
      <c r="EK210" s="186"/>
      <c r="EN210" s="186"/>
      <c r="EO210" s="186"/>
      <c r="EP210" s="186"/>
      <c r="EQ210" s="186">
        <v>6</v>
      </c>
      <c r="ER210" s="186"/>
      <c r="ES210" s="186"/>
      <c r="ET210" s="186"/>
      <c r="EU210" s="186"/>
      <c r="EV210" s="186"/>
      <c r="EW210" s="186"/>
      <c r="EX210" s="186"/>
      <c r="EY210" s="186"/>
      <c r="EZ210" s="186"/>
      <c r="FA210" s="186"/>
      <c r="FB210" s="186"/>
      <c r="FC210" s="186">
        <v>100</v>
      </c>
      <c r="FD210" s="186"/>
      <c r="FE210" s="186"/>
      <c r="FF210" s="186"/>
      <c r="FG210" s="186"/>
      <c r="FH210" s="186"/>
      <c r="FI210" s="186"/>
      <c r="FJ210" s="186"/>
      <c r="FK210" s="186"/>
      <c r="FL210" s="186"/>
      <c r="FM210" s="186"/>
      <c r="FN210" s="186"/>
      <c r="FO210" s="186"/>
      <c r="FP210" s="186"/>
      <c r="FQ210" s="186"/>
      <c r="FR210" s="186"/>
      <c r="FS210" s="186"/>
      <c r="FT210" s="186"/>
      <c r="FU210" s="186"/>
      <c r="FV210" s="186"/>
      <c r="FW210" s="186"/>
      <c r="FX210" s="186"/>
      <c r="FY210" s="186"/>
      <c r="FZ210" s="186"/>
      <c r="GA210" s="186"/>
      <c r="GB210" s="186"/>
      <c r="GC210" s="186"/>
      <c r="GD210" s="186"/>
      <c r="GE210" s="186"/>
      <c r="GF210" s="186"/>
      <c r="GG210" s="186"/>
      <c r="GH210" s="186"/>
      <c r="GI210" s="186"/>
      <c r="GJ210" s="186"/>
      <c r="GK210" s="186"/>
      <c r="GL210" s="186"/>
      <c r="GM210" s="186"/>
      <c r="GN210" s="186"/>
      <c r="GO210" s="186"/>
      <c r="GP210" s="186"/>
      <c r="GQ210" s="186"/>
      <c r="GR210" s="186"/>
      <c r="GS210" s="186"/>
      <c r="GT210" s="186"/>
      <c r="GU210" s="186"/>
      <c r="GV210" s="186"/>
      <c r="GW210" s="186"/>
      <c r="GX210" s="186"/>
      <c r="GY210" s="186"/>
      <c r="GZ210" s="186"/>
      <c r="HA210" s="186"/>
      <c r="HB210" s="186"/>
      <c r="HC210" s="186"/>
      <c r="HD210" s="186"/>
      <c r="HE210" s="186"/>
      <c r="HF210" s="186"/>
      <c r="HG210" s="186"/>
      <c r="HH210" s="186"/>
      <c r="HI210" s="186"/>
      <c r="HJ210" s="186"/>
      <c r="HK210" s="186"/>
      <c r="HL210" s="186"/>
      <c r="HM210" s="186"/>
      <c r="HN210" s="186"/>
      <c r="HO210" s="186"/>
      <c r="HP210" s="186"/>
      <c r="HQ210" s="186"/>
      <c r="HR210" s="186"/>
      <c r="HS210" s="186"/>
      <c r="HT210" s="186"/>
      <c r="HU210" s="186"/>
      <c r="HV210" s="186"/>
      <c r="HW210" s="186"/>
      <c r="HX210" s="186"/>
      <c r="HY210" s="186"/>
      <c r="HZ210" s="186"/>
      <c r="IA210" s="186"/>
      <c r="IB210" s="186"/>
      <c r="IC210" s="186"/>
      <c r="ID210" s="186"/>
      <c r="IE210" s="186"/>
      <c r="IF210" s="186"/>
      <c r="IG210" s="186"/>
      <c r="IH210" s="186"/>
      <c r="II210" s="186"/>
      <c r="IJ210" s="186"/>
      <c r="IK210" s="186"/>
      <c r="IL210" s="186"/>
      <c r="IM210" s="186"/>
      <c r="IN210" s="186"/>
      <c r="IO210" s="186"/>
      <c r="IP210" s="186"/>
      <c r="IQ210" s="186"/>
      <c r="IR210" s="186"/>
      <c r="IS210" s="186"/>
      <c r="IT210" s="186"/>
      <c r="IU210" s="186"/>
      <c r="IV210" s="186"/>
    </row>
    <row r="211" spans="1:256" ht="10.5" customHeight="1" x14ac:dyDescent="0.25">
      <c r="A211" s="262"/>
      <c r="B211" s="186" t="s">
        <v>747</v>
      </c>
      <c r="C211" s="186" t="s">
        <v>1312</v>
      </c>
      <c r="D211" s="186" t="s">
        <v>1314</v>
      </c>
      <c r="E211" s="188">
        <v>36800</v>
      </c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86"/>
      <c r="BZ211" s="18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86"/>
      <c r="DA211" s="186"/>
      <c r="DB211" s="186"/>
      <c r="DC211" s="186"/>
      <c r="DD211" s="186"/>
      <c r="DE211" s="186"/>
      <c r="DF211" s="186"/>
      <c r="DG211" s="186"/>
      <c r="DH211" s="186"/>
      <c r="DI211" s="186"/>
      <c r="DJ211" s="186"/>
      <c r="DK211" s="186"/>
      <c r="DL211" s="186"/>
      <c r="DM211" s="186"/>
      <c r="DN211" s="186"/>
      <c r="DO211" s="186"/>
      <c r="DP211" s="186"/>
      <c r="DQ211" s="186"/>
      <c r="DR211" s="186"/>
      <c r="DS211" s="186"/>
      <c r="DT211" s="186"/>
      <c r="DU211" s="186"/>
      <c r="DV211" s="186"/>
      <c r="DW211" s="186"/>
      <c r="DX211" s="186"/>
      <c r="DY211" s="186"/>
      <c r="DZ211" s="186"/>
      <c r="EA211" s="186"/>
      <c r="EB211" s="186"/>
      <c r="EC211" s="186"/>
      <c r="ED211" s="186"/>
      <c r="EE211" s="186"/>
      <c r="EF211" s="186"/>
      <c r="EG211" s="186"/>
      <c r="EH211" s="186"/>
      <c r="EI211" s="186"/>
      <c r="EJ211" s="186"/>
      <c r="EK211" s="186"/>
      <c r="EN211" s="186"/>
      <c r="EO211" s="186"/>
      <c r="EP211" s="186"/>
      <c r="EQ211" s="186"/>
      <c r="ER211" s="186"/>
      <c r="ES211" s="186"/>
      <c r="ET211" s="186"/>
      <c r="EU211" s="186"/>
      <c r="EV211" s="186"/>
      <c r="EW211" s="186"/>
      <c r="EX211" s="186"/>
      <c r="EY211" s="186"/>
      <c r="EZ211" s="186"/>
      <c r="FA211" s="186"/>
      <c r="FB211" s="186"/>
      <c r="FC211" s="186"/>
      <c r="FD211" s="186"/>
      <c r="FE211" s="186"/>
      <c r="FF211" s="186"/>
      <c r="FG211" s="186"/>
      <c r="FH211" s="186"/>
      <c r="FI211" s="186"/>
      <c r="FJ211" s="186"/>
      <c r="FK211" s="186"/>
      <c r="FL211" s="186"/>
      <c r="FM211" s="186"/>
      <c r="FN211" s="186"/>
      <c r="FO211" s="186"/>
      <c r="FP211" s="186"/>
      <c r="FQ211" s="186"/>
      <c r="FR211" s="186"/>
      <c r="FS211" s="186"/>
      <c r="FT211" s="186"/>
      <c r="FU211" s="186"/>
      <c r="FV211" s="186"/>
      <c r="FW211" s="186"/>
      <c r="FX211" s="186"/>
      <c r="FY211" s="186"/>
      <c r="FZ211" s="186"/>
      <c r="GA211" s="186"/>
      <c r="GB211" s="186"/>
      <c r="GC211" s="186"/>
      <c r="GD211" s="186"/>
      <c r="GE211" s="186"/>
      <c r="GF211" s="186"/>
      <c r="GG211" s="186"/>
      <c r="GH211" s="186"/>
      <c r="GI211" s="186"/>
      <c r="GJ211" s="186"/>
      <c r="GK211" s="186"/>
      <c r="GL211" s="186"/>
      <c r="GM211" s="186"/>
      <c r="GN211" s="186"/>
      <c r="GO211" s="186"/>
      <c r="GP211" s="186"/>
      <c r="GQ211" s="186"/>
      <c r="GR211" s="186"/>
      <c r="GS211" s="186"/>
      <c r="GT211" s="186"/>
      <c r="GU211" s="186"/>
      <c r="GV211" s="186"/>
      <c r="GW211" s="186"/>
      <c r="GX211" s="186"/>
      <c r="GY211" s="186"/>
      <c r="GZ211" s="186"/>
      <c r="HA211" s="186"/>
      <c r="HB211" s="186"/>
      <c r="HC211" s="186"/>
      <c r="HD211" s="186"/>
      <c r="HE211" s="186"/>
      <c r="HF211" s="186"/>
      <c r="HG211" s="186"/>
      <c r="HH211" s="186"/>
      <c r="HI211" s="186"/>
      <c r="HJ211" s="186"/>
      <c r="HK211" s="186"/>
      <c r="HL211" s="186"/>
      <c r="HM211" s="186"/>
      <c r="HN211" s="186"/>
      <c r="HO211" s="186"/>
      <c r="HP211" s="186"/>
      <c r="HQ211" s="186"/>
      <c r="HR211" s="186"/>
      <c r="HS211" s="186"/>
      <c r="HT211" s="186"/>
      <c r="HU211" s="186"/>
      <c r="HV211" s="186"/>
      <c r="HW211" s="186"/>
      <c r="HX211" s="186"/>
      <c r="HY211" s="186"/>
      <c r="HZ211" s="186"/>
      <c r="IA211" s="186"/>
      <c r="IB211" s="186"/>
      <c r="IC211" s="186"/>
      <c r="ID211" s="186"/>
      <c r="IE211" s="186"/>
      <c r="IF211" s="186"/>
      <c r="IG211" s="186"/>
      <c r="IH211" s="186"/>
      <c r="II211" s="186"/>
      <c r="IJ211" s="186"/>
      <c r="IK211" s="186"/>
      <c r="IL211" s="186"/>
      <c r="IM211" s="186"/>
      <c r="IN211" s="186"/>
      <c r="IO211" s="186"/>
      <c r="IP211" s="186"/>
      <c r="IQ211" s="186"/>
      <c r="IR211" s="186"/>
      <c r="IS211" s="186"/>
      <c r="IT211" s="186"/>
      <c r="IU211" s="186"/>
      <c r="IV211" s="186"/>
    </row>
    <row r="212" spans="1:256" ht="10.5" customHeight="1" x14ac:dyDescent="0.25">
      <c r="A212" s="262"/>
      <c r="B212" s="186" t="s">
        <v>110</v>
      </c>
      <c r="C212" s="186" t="s">
        <v>1315</v>
      </c>
      <c r="D212" s="186" t="s">
        <v>1316</v>
      </c>
      <c r="E212" s="188">
        <v>99500</v>
      </c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290">
        <v>25</v>
      </c>
      <c r="AH212" s="290">
        <v>25</v>
      </c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86"/>
      <c r="BZ212" s="18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86"/>
      <c r="DA212" s="186"/>
      <c r="DB212" s="186"/>
      <c r="DC212" s="186"/>
      <c r="DD212" s="186"/>
      <c r="DE212" s="186"/>
      <c r="DF212" s="186"/>
      <c r="DG212" s="186"/>
      <c r="DH212" s="186"/>
      <c r="DI212" s="186"/>
      <c r="DJ212" s="186"/>
      <c r="DK212" s="186"/>
      <c r="DL212" s="186"/>
      <c r="DM212" s="186"/>
      <c r="DN212" s="186"/>
      <c r="DO212" s="186"/>
      <c r="DP212" s="186"/>
      <c r="DQ212" s="186"/>
      <c r="DR212" s="186"/>
      <c r="DS212" s="186"/>
      <c r="DT212" s="186"/>
      <c r="DU212" s="186"/>
      <c r="DV212" s="186"/>
      <c r="DW212" s="186"/>
      <c r="DX212" s="186"/>
      <c r="DY212" s="186"/>
      <c r="DZ212" s="186"/>
      <c r="EA212" s="186"/>
      <c r="EB212" s="186"/>
      <c r="EC212" s="186"/>
      <c r="ED212" s="186"/>
      <c r="EE212" s="186"/>
      <c r="EF212" s="186"/>
      <c r="EG212" s="186"/>
      <c r="EH212" s="186"/>
      <c r="EI212" s="186"/>
      <c r="EJ212" s="186"/>
      <c r="EK212" s="186"/>
      <c r="EN212" s="186"/>
      <c r="EO212" s="186"/>
      <c r="EP212" s="186"/>
      <c r="EQ212" s="186"/>
      <c r="ER212" s="186"/>
      <c r="ES212" s="186"/>
      <c r="ET212" s="186"/>
      <c r="EU212" s="186"/>
      <c r="EV212" s="186"/>
      <c r="EW212" s="186"/>
      <c r="EX212" s="186"/>
      <c r="EY212" s="186"/>
      <c r="EZ212" s="186"/>
      <c r="FA212" s="186"/>
      <c r="FB212" s="186"/>
      <c r="FC212" s="186"/>
      <c r="FD212" s="186"/>
      <c r="FE212" s="186"/>
      <c r="FF212" s="186"/>
      <c r="FG212" s="186"/>
      <c r="FH212" s="186"/>
      <c r="FI212" s="186"/>
      <c r="FJ212" s="186"/>
      <c r="FK212" s="186"/>
      <c r="FL212" s="186"/>
      <c r="FM212" s="186"/>
      <c r="FN212" s="186"/>
      <c r="FO212" s="186"/>
      <c r="FP212" s="186"/>
      <c r="FQ212" s="186"/>
      <c r="FR212" s="186"/>
      <c r="FS212" s="186"/>
      <c r="FT212" s="186"/>
      <c r="FU212" s="186"/>
      <c r="FV212" s="186"/>
      <c r="FW212" s="186"/>
      <c r="FX212" s="186"/>
      <c r="FY212" s="186"/>
      <c r="FZ212" s="186"/>
      <c r="GA212" s="186"/>
      <c r="GB212" s="186"/>
      <c r="GC212" s="186"/>
      <c r="GD212" s="186"/>
      <c r="GE212" s="186"/>
      <c r="GF212" s="186"/>
      <c r="GG212" s="186"/>
      <c r="GH212" s="186"/>
      <c r="GI212" s="186"/>
      <c r="GJ212" s="186"/>
      <c r="GK212" s="186"/>
      <c r="GL212" s="186"/>
      <c r="GM212" s="186"/>
      <c r="GN212" s="186"/>
      <c r="GO212" s="186"/>
      <c r="GP212" s="186"/>
      <c r="GQ212" s="186"/>
      <c r="GR212" s="186"/>
      <c r="GS212" s="186"/>
      <c r="GT212" s="186"/>
      <c r="GU212" s="186"/>
      <c r="GV212" s="186"/>
      <c r="GW212" s="186"/>
      <c r="GX212" s="186"/>
      <c r="GY212" s="186"/>
      <c r="GZ212" s="186"/>
      <c r="HA212" s="186"/>
      <c r="HB212" s="186"/>
      <c r="HC212" s="186"/>
      <c r="HD212" s="186"/>
      <c r="HE212" s="186"/>
      <c r="HF212" s="186"/>
      <c r="HG212" s="186"/>
      <c r="HH212" s="186"/>
      <c r="HI212" s="186"/>
      <c r="HJ212" s="186"/>
      <c r="HK212" s="186"/>
      <c r="HL212" s="186"/>
      <c r="HM212" s="186"/>
      <c r="HN212" s="186"/>
      <c r="HO212" s="186"/>
      <c r="HP212" s="186"/>
      <c r="HQ212" s="186"/>
      <c r="HR212" s="186"/>
      <c r="HS212" s="186"/>
      <c r="HT212" s="186"/>
      <c r="HU212" s="186"/>
      <c r="HV212" s="186"/>
      <c r="HW212" s="186"/>
      <c r="HX212" s="186"/>
      <c r="HY212" s="186"/>
      <c r="HZ212" s="186"/>
      <c r="IA212" s="186"/>
      <c r="IB212" s="186"/>
      <c r="IC212" s="186"/>
      <c r="ID212" s="186"/>
      <c r="IE212" s="186"/>
      <c r="IF212" s="186"/>
      <c r="IG212" s="186"/>
      <c r="IH212" s="186"/>
      <c r="II212" s="186"/>
      <c r="IJ212" s="186"/>
      <c r="IK212" s="186"/>
      <c r="IL212" s="186"/>
      <c r="IM212" s="186"/>
      <c r="IN212" s="186"/>
      <c r="IO212" s="186"/>
      <c r="IP212" s="186"/>
      <c r="IQ212" s="186"/>
      <c r="IR212" s="186"/>
      <c r="IS212" s="186"/>
      <c r="IT212" s="186"/>
      <c r="IU212" s="186"/>
      <c r="IV212" s="186"/>
    </row>
    <row r="213" spans="1:256" ht="10.5" customHeight="1" x14ac:dyDescent="0.25">
      <c r="A213" s="262"/>
      <c r="B213" s="186" t="s">
        <v>747</v>
      </c>
      <c r="C213" s="186" t="s">
        <v>1320</v>
      </c>
      <c r="D213" s="186" t="s">
        <v>1321</v>
      </c>
      <c r="E213" s="188">
        <v>18050</v>
      </c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86"/>
      <c r="BZ213" s="18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86"/>
      <c r="DA213" s="186"/>
      <c r="DB213" s="186"/>
      <c r="DC213" s="186"/>
      <c r="DD213" s="186"/>
      <c r="DE213" s="186"/>
      <c r="DF213" s="186"/>
      <c r="DG213" s="186"/>
      <c r="DH213" s="186"/>
      <c r="DI213" s="186"/>
      <c r="DJ213" s="186"/>
      <c r="DK213" s="186"/>
      <c r="DL213" s="186"/>
      <c r="DM213" s="186"/>
      <c r="DN213" s="186"/>
      <c r="DO213" s="186"/>
      <c r="DP213" s="186"/>
      <c r="DQ213" s="186"/>
      <c r="DR213" s="186"/>
      <c r="DS213" s="186"/>
      <c r="DT213" s="186"/>
      <c r="DU213" s="186"/>
      <c r="DV213" s="186"/>
      <c r="DW213" s="186"/>
      <c r="DX213" s="186"/>
      <c r="DY213" s="186"/>
      <c r="DZ213" s="186"/>
      <c r="EA213" s="186"/>
      <c r="EB213" s="186"/>
      <c r="EC213" s="186"/>
      <c r="ED213" s="186"/>
      <c r="EE213" s="186"/>
      <c r="EF213" s="186"/>
      <c r="EG213" s="186"/>
      <c r="EH213" s="186"/>
      <c r="EI213" s="186"/>
      <c r="EJ213" s="186"/>
      <c r="EK213" s="186"/>
      <c r="EN213" s="186"/>
      <c r="EO213" s="186"/>
      <c r="EP213" s="186"/>
      <c r="EQ213" s="186"/>
      <c r="ER213" s="186"/>
      <c r="ES213" s="186"/>
      <c r="ET213" s="186"/>
      <c r="EU213" s="186"/>
      <c r="EV213" s="186"/>
      <c r="EW213" s="186"/>
      <c r="EX213" s="186"/>
      <c r="EY213" s="186"/>
      <c r="EZ213" s="186"/>
      <c r="FA213" s="186"/>
      <c r="FB213" s="186"/>
      <c r="FC213" s="186"/>
      <c r="FD213" s="186"/>
      <c r="FE213" s="186"/>
      <c r="FF213" s="186"/>
      <c r="FG213" s="186"/>
      <c r="FH213" s="186"/>
      <c r="FI213" s="186"/>
      <c r="FJ213" s="186"/>
      <c r="FK213" s="186"/>
      <c r="FL213" s="186"/>
      <c r="FM213" s="186"/>
      <c r="FN213" s="186"/>
      <c r="FO213" s="186"/>
      <c r="FP213" s="186"/>
      <c r="FQ213" s="186"/>
      <c r="FR213" s="186"/>
      <c r="FS213" s="186"/>
      <c r="FT213" s="186"/>
      <c r="FU213" s="186">
        <v>200</v>
      </c>
      <c r="FV213" s="186"/>
      <c r="FW213" s="186"/>
      <c r="FX213" s="186"/>
      <c r="FY213" s="186"/>
      <c r="FZ213" s="186"/>
      <c r="GA213" s="186"/>
      <c r="GB213" s="186"/>
      <c r="GC213" s="186"/>
      <c r="GD213" s="186"/>
      <c r="GE213" s="186"/>
      <c r="GF213" s="186"/>
      <c r="GG213" s="186"/>
      <c r="GH213" s="186"/>
      <c r="GI213" s="186"/>
      <c r="GJ213" s="186"/>
      <c r="GK213" s="186"/>
      <c r="GL213" s="186"/>
      <c r="GM213" s="186"/>
      <c r="GN213" s="186"/>
      <c r="GO213" s="186"/>
      <c r="GP213" s="186"/>
      <c r="GQ213" s="186"/>
      <c r="GR213" s="186"/>
      <c r="GS213" s="186"/>
      <c r="GT213" s="186"/>
      <c r="GU213" s="186"/>
      <c r="GV213" s="186"/>
      <c r="GW213" s="186"/>
      <c r="GX213" s="186"/>
      <c r="GY213" s="186"/>
      <c r="GZ213" s="186"/>
      <c r="HA213" s="186"/>
      <c r="HB213" s="186"/>
      <c r="HC213" s="186"/>
      <c r="HD213" s="186"/>
      <c r="HE213" s="186"/>
      <c r="HF213" s="186"/>
      <c r="HG213" s="186"/>
      <c r="HH213" s="186"/>
      <c r="HI213" s="186"/>
      <c r="HJ213" s="186"/>
      <c r="HK213" s="186"/>
      <c r="HL213" s="186"/>
      <c r="HM213" s="186"/>
      <c r="HN213" s="186"/>
      <c r="HO213" s="186"/>
      <c r="HP213" s="186"/>
      <c r="HQ213" s="186"/>
      <c r="HR213" s="186"/>
      <c r="HS213" s="186"/>
      <c r="HT213" s="186"/>
      <c r="HU213" s="186"/>
      <c r="HV213" s="186"/>
      <c r="HW213" s="186"/>
      <c r="HX213" s="186"/>
      <c r="HY213" s="186"/>
      <c r="HZ213" s="186"/>
      <c r="IA213" s="186"/>
      <c r="IB213" s="186"/>
      <c r="IC213" s="186"/>
      <c r="ID213" s="186"/>
      <c r="IE213" s="186"/>
      <c r="IF213" s="186"/>
      <c r="IG213" s="186"/>
      <c r="IH213" s="186"/>
      <c r="II213" s="186"/>
      <c r="IJ213" s="186"/>
      <c r="IK213" s="186"/>
      <c r="IL213" s="186"/>
      <c r="IM213" s="186"/>
      <c r="IN213" s="186"/>
      <c r="IO213" s="186"/>
      <c r="IP213" s="186"/>
      <c r="IQ213" s="186"/>
      <c r="IR213" s="186"/>
      <c r="IS213" s="186"/>
      <c r="IT213" s="186"/>
      <c r="IU213" s="186"/>
      <c r="IV213" s="186"/>
    </row>
    <row r="214" spans="1:256" ht="10.5" customHeight="1" x14ac:dyDescent="0.25">
      <c r="A214" s="262"/>
      <c r="B214" s="186" t="s">
        <v>783</v>
      </c>
      <c r="C214" s="186" t="s">
        <v>1323</v>
      </c>
      <c r="D214" s="186" t="s">
        <v>1324</v>
      </c>
      <c r="E214" s="188">
        <v>11000</v>
      </c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86"/>
      <c r="DA214" s="186"/>
      <c r="DB214" s="186"/>
      <c r="DC214" s="186"/>
      <c r="DD214" s="186"/>
      <c r="DE214" s="186"/>
      <c r="DF214" s="186"/>
      <c r="DG214" s="186"/>
      <c r="DH214" s="186"/>
      <c r="DI214" s="186"/>
      <c r="DJ214" s="186"/>
      <c r="DK214" s="186"/>
      <c r="DL214" s="186"/>
      <c r="DM214" s="186"/>
      <c r="DN214" s="186"/>
      <c r="DO214" s="186"/>
      <c r="DP214" s="186"/>
      <c r="DQ214" s="186"/>
      <c r="DR214" s="186"/>
      <c r="DS214" s="186"/>
      <c r="DT214" s="186"/>
      <c r="DU214" s="186"/>
      <c r="DV214" s="186"/>
      <c r="DW214" s="186"/>
      <c r="DX214" s="186"/>
      <c r="DY214" s="186"/>
      <c r="DZ214" s="186"/>
      <c r="EA214" s="186"/>
      <c r="EB214" s="186"/>
      <c r="EC214" s="186"/>
      <c r="ED214" s="186"/>
      <c r="EE214" s="186"/>
      <c r="EF214" s="186"/>
      <c r="EG214" s="186"/>
      <c r="EH214" s="186"/>
      <c r="EI214" s="186"/>
      <c r="EJ214" s="186"/>
      <c r="EK214" s="186"/>
      <c r="EN214" s="186"/>
      <c r="EO214" s="186"/>
      <c r="EP214" s="186"/>
      <c r="EQ214" s="186"/>
      <c r="ER214" s="186"/>
      <c r="ES214" s="186"/>
      <c r="ET214" s="186"/>
      <c r="EU214" s="186"/>
      <c r="EV214" s="186"/>
      <c r="EW214" s="186"/>
      <c r="EX214" s="186"/>
      <c r="EY214" s="186"/>
      <c r="EZ214" s="186"/>
      <c r="FA214" s="186"/>
      <c r="FB214" s="186"/>
      <c r="FC214" s="186"/>
      <c r="FD214" s="186"/>
      <c r="FE214" s="186"/>
      <c r="FF214" s="186"/>
      <c r="FG214" s="186"/>
      <c r="FH214" s="186"/>
      <c r="FI214" s="186"/>
      <c r="FJ214" s="186"/>
      <c r="FK214" s="186"/>
      <c r="FL214" s="186"/>
      <c r="FM214" s="186"/>
      <c r="FN214" s="186"/>
      <c r="FO214" s="186"/>
      <c r="FP214" s="186"/>
      <c r="FQ214" s="186"/>
      <c r="FR214" s="186"/>
      <c r="FS214" s="186"/>
      <c r="FT214" s="186"/>
      <c r="FU214" s="186"/>
      <c r="FV214" s="186"/>
      <c r="FW214" s="186"/>
      <c r="FX214" s="186"/>
      <c r="FY214" s="186"/>
      <c r="FZ214" s="186"/>
      <c r="GA214" s="186"/>
      <c r="GB214" s="186"/>
      <c r="GC214" s="186"/>
      <c r="GD214" s="186"/>
      <c r="GE214" s="186"/>
      <c r="GF214" s="186"/>
      <c r="GG214" s="186"/>
      <c r="GH214" s="186"/>
      <c r="GI214" s="186"/>
      <c r="GJ214" s="186"/>
      <c r="GK214" s="186"/>
      <c r="GL214" s="186"/>
      <c r="GM214" s="186"/>
      <c r="GN214" s="186"/>
      <c r="GO214" s="186"/>
      <c r="GP214" s="186"/>
      <c r="GQ214" s="186"/>
      <c r="GR214" s="186"/>
      <c r="GS214" s="186"/>
      <c r="GT214" s="186"/>
      <c r="GU214" s="186"/>
      <c r="GV214" s="186"/>
      <c r="GW214" s="186"/>
      <c r="GX214" s="186"/>
      <c r="GY214" s="186"/>
      <c r="GZ214" s="186"/>
      <c r="HA214" s="186">
        <v>100</v>
      </c>
      <c r="HB214" s="186"/>
      <c r="HC214" s="186"/>
      <c r="HD214" s="186"/>
      <c r="HE214" s="186"/>
      <c r="HF214" s="186"/>
      <c r="HG214" s="186"/>
      <c r="HH214" s="186"/>
      <c r="HI214" s="186"/>
      <c r="HJ214" s="186"/>
      <c r="HK214" s="186"/>
      <c r="HL214" s="186"/>
      <c r="HM214" s="186"/>
      <c r="HN214" s="186"/>
      <c r="HO214" s="186"/>
      <c r="HP214" s="186"/>
      <c r="HQ214" s="186"/>
      <c r="HR214" s="186"/>
      <c r="HS214" s="186"/>
      <c r="HT214" s="186"/>
      <c r="HU214" s="186"/>
      <c r="HV214" s="186"/>
      <c r="HW214" s="186"/>
      <c r="HX214" s="186"/>
      <c r="HY214" s="186"/>
      <c r="HZ214" s="186"/>
      <c r="IA214" s="186"/>
      <c r="IB214" s="186"/>
      <c r="IC214" s="186"/>
      <c r="ID214" s="186"/>
      <c r="IE214" s="186"/>
      <c r="IF214" s="186"/>
      <c r="IG214" s="186"/>
      <c r="IH214" s="186"/>
      <c r="II214" s="186"/>
      <c r="IJ214" s="186"/>
      <c r="IK214" s="186"/>
      <c r="IL214" s="186"/>
      <c r="IM214" s="186"/>
      <c r="IN214" s="186"/>
      <c r="IO214" s="186"/>
      <c r="IP214" s="186"/>
      <c r="IQ214" s="186"/>
      <c r="IR214" s="186"/>
      <c r="IS214" s="186"/>
      <c r="IT214" s="186"/>
      <c r="IU214" s="186"/>
      <c r="IV214" s="186"/>
    </row>
    <row r="215" spans="1:256" ht="10.5" customHeight="1" x14ac:dyDescent="0.25">
      <c r="A215" s="262"/>
      <c r="B215" s="186" t="s">
        <v>778</v>
      </c>
      <c r="C215" s="186" t="s">
        <v>1323</v>
      </c>
      <c r="D215" s="186" t="s">
        <v>1328</v>
      </c>
      <c r="E215" s="188">
        <v>186000</v>
      </c>
      <c r="F215" s="186"/>
      <c r="G215" s="186"/>
      <c r="H215" s="186"/>
      <c r="I215" s="186"/>
      <c r="J215" s="186">
        <v>5</v>
      </c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290">
        <v>25</v>
      </c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86"/>
      <c r="BZ215" s="18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86"/>
      <c r="DA215" s="186"/>
      <c r="DB215" s="186"/>
      <c r="DC215" s="186"/>
      <c r="DD215" s="186"/>
      <c r="DE215" s="186"/>
      <c r="DF215" s="186"/>
      <c r="DG215" s="186"/>
      <c r="DH215" s="186"/>
      <c r="DI215" s="186"/>
      <c r="DJ215" s="186"/>
      <c r="DK215" s="186"/>
      <c r="DL215" s="186"/>
      <c r="DM215" s="186"/>
      <c r="DN215" s="186"/>
      <c r="DO215" s="186"/>
      <c r="DP215" s="186"/>
      <c r="DQ215" s="186"/>
      <c r="DR215" s="186"/>
      <c r="DS215" s="186"/>
      <c r="DT215" s="186"/>
      <c r="DU215" s="186"/>
      <c r="DV215" s="186"/>
      <c r="DW215" s="186"/>
      <c r="DX215" s="186"/>
      <c r="DY215" s="186"/>
      <c r="DZ215" s="186"/>
      <c r="EA215" s="186"/>
      <c r="EB215" s="186"/>
      <c r="EC215" s="186"/>
      <c r="ED215" s="186"/>
      <c r="EE215" s="186"/>
      <c r="EF215" s="186"/>
      <c r="EG215" s="186"/>
      <c r="EH215" s="186"/>
      <c r="EI215" s="186"/>
      <c r="EJ215" s="186"/>
      <c r="EK215" s="186"/>
      <c r="EN215" s="186"/>
      <c r="EO215" s="186"/>
      <c r="EP215" s="186"/>
      <c r="EQ215" s="186"/>
      <c r="ER215" s="186"/>
      <c r="ES215" s="186"/>
      <c r="ET215" s="186"/>
      <c r="EU215" s="186"/>
      <c r="EV215" s="186">
        <v>25</v>
      </c>
      <c r="EW215" s="186"/>
      <c r="EX215" s="186"/>
      <c r="EY215" s="186"/>
      <c r="EZ215" s="186"/>
      <c r="FA215" s="186"/>
      <c r="FB215" s="186"/>
      <c r="FC215" s="186"/>
      <c r="FD215" s="186"/>
      <c r="FE215" s="186"/>
      <c r="FF215" s="186"/>
      <c r="FG215" s="186"/>
      <c r="FH215" s="186"/>
      <c r="FI215" s="186"/>
      <c r="FJ215" s="186"/>
      <c r="FK215" s="186"/>
      <c r="FL215" s="186"/>
      <c r="FM215" s="186"/>
      <c r="FN215" s="186"/>
      <c r="FO215" s="186"/>
      <c r="FP215" s="186"/>
      <c r="FQ215" s="186"/>
      <c r="FR215" s="186"/>
      <c r="FS215" s="186"/>
      <c r="FT215" s="186"/>
      <c r="FU215" s="186"/>
      <c r="FV215" s="186"/>
      <c r="FW215" s="186"/>
      <c r="FX215" s="186"/>
      <c r="FY215" s="186"/>
      <c r="FZ215" s="186"/>
      <c r="GA215" s="186"/>
      <c r="GB215" s="186"/>
      <c r="GC215" s="186"/>
      <c r="GD215" s="186"/>
      <c r="GE215" s="186"/>
      <c r="GF215" s="186"/>
      <c r="GG215" s="186"/>
      <c r="GH215" s="186"/>
      <c r="GI215" s="186"/>
      <c r="GJ215" s="186"/>
      <c r="GK215" s="186"/>
      <c r="GL215" s="186"/>
      <c r="GM215" s="186"/>
      <c r="GN215" s="186"/>
      <c r="GO215" s="186"/>
      <c r="GP215" s="186"/>
      <c r="GQ215" s="186"/>
      <c r="GR215" s="186"/>
      <c r="GS215" s="186"/>
      <c r="GT215" s="186"/>
      <c r="GU215" s="186"/>
      <c r="GV215" s="186"/>
      <c r="GW215" s="186"/>
      <c r="GX215" s="186"/>
      <c r="GY215" s="186"/>
      <c r="GZ215" s="186"/>
      <c r="HA215" s="186"/>
      <c r="HB215" s="186"/>
      <c r="HC215" s="186"/>
      <c r="HD215" s="186"/>
      <c r="HE215" s="186"/>
      <c r="HF215" s="186"/>
      <c r="HG215" s="186"/>
      <c r="HH215" s="186"/>
      <c r="HI215" s="186"/>
      <c r="HJ215" s="186"/>
      <c r="HK215" s="186"/>
      <c r="HL215" s="186"/>
      <c r="HM215" s="186"/>
      <c r="HN215" s="186"/>
      <c r="HO215" s="186"/>
      <c r="HP215" s="186"/>
      <c r="HQ215" s="186"/>
      <c r="HR215" s="186"/>
      <c r="HS215" s="186"/>
      <c r="HT215" s="186"/>
      <c r="HU215" s="186"/>
      <c r="HV215" s="186"/>
      <c r="HW215" s="186"/>
      <c r="HX215" s="186"/>
      <c r="HY215" s="186"/>
      <c r="HZ215" s="186"/>
      <c r="IA215" s="186"/>
      <c r="IB215" s="186"/>
      <c r="IC215" s="186"/>
      <c r="ID215" s="186"/>
      <c r="IE215" s="186"/>
      <c r="IF215" s="186"/>
      <c r="IG215" s="186"/>
      <c r="IH215" s="186"/>
      <c r="II215" s="186"/>
      <c r="IJ215" s="186"/>
      <c r="IK215" s="186"/>
      <c r="IL215" s="186"/>
      <c r="IM215" s="186"/>
      <c r="IN215" s="186"/>
      <c r="IO215" s="186"/>
      <c r="IP215" s="186"/>
      <c r="IQ215" s="186"/>
      <c r="IR215" s="186"/>
      <c r="IS215" s="186"/>
      <c r="IT215" s="186"/>
      <c r="IU215" s="186"/>
      <c r="IV215" s="186"/>
    </row>
    <row r="216" spans="1:256" ht="10.5" customHeight="1" x14ac:dyDescent="0.25">
      <c r="A216" s="262"/>
      <c r="B216" s="186" t="s">
        <v>783</v>
      </c>
      <c r="C216" s="186" t="s">
        <v>1329</v>
      </c>
      <c r="D216" s="186" t="s">
        <v>1330</v>
      </c>
      <c r="E216" s="188">
        <v>82700</v>
      </c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86"/>
      <c r="BZ216" s="18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>
        <v>6</v>
      </c>
      <c r="CY216" s="186"/>
      <c r="CZ216" s="186"/>
      <c r="DA216" s="186"/>
      <c r="DB216" s="186"/>
      <c r="DC216" s="186"/>
      <c r="DD216" s="186"/>
      <c r="DE216" s="186"/>
      <c r="DF216" s="186"/>
      <c r="DG216" s="186"/>
      <c r="DH216" s="186"/>
      <c r="DI216" s="186"/>
      <c r="DJ216" s="186"/>
      <c r="DK216" s="186"/>
      <c r="DL216" s="186"/>
      <c r="DM216" s="186"/>
      <c r="DN216" s="186"/>
      <c r="DO216" s="186"/>
      <c r="DP216" s="186"/>
      <c r="DQ216" s="186"/>
      <c r="DR216" s="186"/>
      <c r="DS216" s="186"/>
      <c r="DT216" s="186"/>
      <c r="DU216" s="186"/>
      <c r="DV216" s="186"/>
      <c r="DW216" s="186"/>
      <c r="DX216" s="186"/>
      <c r="DY216" s="186"/>
      <c r="DZ216" s="186"/>
      <c r="EA216" s="186"/>
      <c r="EB216" s="186"/>
      <c r="EC216" s="186"/>
      <c r="ED216" s="186"/>
      <c r="EE216" s="186"/>
      <c r="EF216" s="186"/>
      <c r="EG216" s="186"/>
      <c r="EH216" s="186"/>
      <c r="EI216" s="186"/>
      <c r="EJ216" s="186"/>
      <c r="EK216" s="186"/>
      <c r="EN216" s="186"/>
      <c r="EO216" s="186"/>
      <c r="EP216" s="186">
        <v>6</v>
      </c>
      <c r="EQ216" s="186"/>
      <c r="ER216" s="186"/>
      <c r="ES216" s="186"/>
      <c r="ET216" s="186"/>
      <c r="EU216" s="186"/>
      <c r="EV216" s="186">
        <v>15</v>
      </c>
      <c r="EW216" s="186"/>
      <c r="EX216" s="186"/>
      <c r="EY216" s="186"/>
      <c r="EZ216" s="186"/>
      <c r="FA216" s="186"/>
      <c r="FB216" s="186"/>
      <c r="FC216" s="186"/>
      <c r="FD216" s="186"/>
      <c r="FE216" s="186"/>
      <c r="FF216" s="186"/>
      <c r="FG216" s="186"/>
      <c r="FH216" s="186"/>
      <c r="FI216" s="186"/>
      <c r="FJ216" s="186"/>
      <c r="FK216" s="186"/>
      <c r="FL216" s="186"/>
      <c r="FM216" s="186"/>
      <c r="FN216" s="186"/>
      <c r="FO216" s="186"/>
      <c r="FP216" s="186"/>
      <c r="FQ216" s="186"/>
      <c r="FR216" s="186"/>
      <c r="FS216" s="186"/>
      <c r="FT216" s="186"/>
      <c r="FU216" s="186"/>
      <c r="FV216" s="186"/>
      <c r="FW216" s="186"/>
      <c r="FX216" s="186"/>
      <c r="FY216" s="186"/>
      <c r="FZ216" s="186"/>
      <c r="GA216" s="186"/>
      <c r="GB216" s="186"/>
      <c r="GC216" s="186"/>
      <c r="GD216" s="186"/>
      <c r="GE216" s="186"/>
      <c r="GF216" s="186"/>
      <c r="GG216" s="186"/>
      <c r="GH216" s="186"/>
      <c r="GI216" s="186"/>
      <c r="GJ216" s="186"/>
      <c r="GK216" s="186"/>
      <c r="GL216" s="186"/>
      <c r="GM216" s="186"/>
      <c r="GN216" s="186"/>
      <c r="GO216" s="186"/>
      <c r="GP216" s="186"/>
      <c r="GQ216" s="186"/>
      <c r="GR216" s="186"/>
      <c r="GS216" s="186"/>
      <c r="GT216" s="186"/>
      <c r="GU216" s="186"/>
      <c r="GV216" s="186"/>
      <c r="GW216" s="186"/>
      <c r="GX216" s="186"/>
      <c r="GY216" s="186"/>
      <c r="GZ216" s="186"/>
      <c r="HA216" s="186"/>
      <c r="HB216" s="186"/>
      <c r="HC216" s="186"/>
      <c r="HD216" s="186"/>
      <c r="HE216" s="186"/>
      <c r="HF216" s="186"/>
      <c r="HG216" s="186"/>
      <c r="HH216" s="186"/>
      <c r="HI216" s="186"/>
      <c r="HJ216" s="186"/>
      <c r="HK216" s="186"/>
      <c r="HL216" s="186"/>
      <c r="HM216" s="186"/>
      <c r="HN216" s="186"/>
      <c r="HO216" s="186"/>
      <c r="HP216" s="186"/>
      <c r="HQ216" s="186"/>
      <c r="HR216" s="186"/>
      <c r="HS216" s="186"/>
      <c r="HT216" s="186"/>
      <c r="HU216" s="186"/>
      <c r="HV216" s="186"/>
      <c r="HW216" s="186"/>
      <c r="HX216" s="186"/>
      <c r="HY216" s="186"/>
      <c r="HZ216" s="186"/>
      <c r="IA216" s="186"/>
      <c r="IB216" s="186"/>
      <c r="IC216" s="186"/>
      <c r="ID216" s="186"/>
      <c r="IE216" s="186"/>
      <c r="IF216" s="186"/>
      <c r="IG216" s="186"/>
      <c r="IH216" s="186"/>
      <c r="II216" s="186"/>
      <c r="IJ216" s="186"/>
      <c r="IK216" s="186"/>
      <c r="IL216" s="186"/>
      <c r="IM216" s="186"/>
      <c r="IN216" s="186"/>
      <c r="IO216" s="186"/>
      <c r="IP216" s="186"/>
      <c r="IQ216" s="186"/>
      <c r="IR216" s="186"/>
      <c r="IS216" s="186"/>
      <c r="IT216" s="186"/>
      <c r="IU216" s="186"/>
      <c r="IV216" s="186"/>
    </row>
    <row r="217" spans="1:256" ht="10.5" customHeight="1" x14ac:dyDescent="0.25">
      <c r="A217" s="262"/>
      <c r="B217" s="186" t="s">
        <v>778</v>
      </c>
      <c r="C217" s="186" t="s">
        <v>1329</v>
      </c>
      <c r="D217" s="186" t="s">
        <v>1331</v>
      </c>
      <c r="E217" s="188">
        <v>486690</v>
      </c>
      <c r="F217" s="186"/>
      <c r="G217" s="186"/>
      <c r="H217" s="186"/>
      <c r="I217" s="186"/>
      <c r="J217" s="186"/>
      <c r="K217" s="186"/>
      <c r="L217" s="186">
        <v>15</v>
      </c>
      <c r="M217" s="290">
        <v>15</v>
      </c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86"/>
      <c r="BZ217" s="186"/>
      <c r="CA217" s="186"/>
      <c r="CB217" s="186"/>
      <c r="CC217" s="186"/>
      <c r="CD217" s="186"/>
      <c r="CE217" s="186"/>
      <c r="CF217" s="186">
        <v>25</v>
      </c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86"/>
      <c r="DA217" s="186"/>
      <c r="DB217" s="186"/>
      <c r="DC217" s="186"/>
      <c r="DD217" s="186"/>
      <c r="DE217" s="186"/>
      <c r="DF217" s="186"/>
      <c r="DG217" s="186"/>
      <c r="DH217" s="186"/>
      <c r="DI217" s="186"/>
      <c r="DJ217" s="186"/>
      <c r="DK217" s="186"/>
      <c r="DL217" s="186"/>
      <c r="DM217" s="186"/>
      <c r="DN217" s="186"/>
      <c r="DO217" s="186"/>
      <c r="DP217" s="186"/>
      <c r="DQ217" s="186"/>
      <c r="DR217" s="186"/>
      <c r="DS217" s="186"/>
      <c r="DT217" s="186"/>
      <c r="DU217" s="186"/>
      <c r="DV217" s="186"/>
      <c r="DW217" s="186"/>
      <c r="DX217" s="186"/>
      <c r="DY217" s="186"/>
      <c r="DZ217" s="186"/>
      <c r="EA217" s="186"/>
      <c r="EB217" s="186"/>
      <c r="EC217" s="186"/>
      <c r="ED217" s="186"/>
      <c r="EE217" s="186"/>
      <c r="EF217" s="186"/>
      <c r="EG217" s="186"/>
      <c r="EH217" s="186"/>
      <c r="EI217" s="186"/>
      <c r="EJ217" s="186"/>
      <c r="EK217" s="186"/>
      <c r="EN217" s="186"/>
      <c r="EO217" s="186"/>
      <c r="EP217" s="186"/>
      <c r="EQ217" s="186"/>
      <c r="ER217" s="186"/>
      <c r="ES217" s="186"/>
      <c r="ET217" s="186"/>
      <c r="EU217" s="186">
        <v>26</v>
      </c>
      <c r="EV217" s="186">
        <v>10</v>
      </c>
      <c r="EW217" s="186"/>
      <c r="EX217" s="186"/>
      <c r="EY217" s="186"/>
      <c r="EZ217" s="186"/>
      <c r="FA217" s="186"/>
      <c r="FB217" s="186"/>
      <c r="FC217" s="186"/>
      <c r="FD217" s="186"/>
      <c r="FE217" s="186"/>
      <c r="FF217" s="186"/>
      <c r="FG217" s="186"/>
      <c r="FH217" s="186"/>
      <c r="FI217" s="186"/>
      <c r="FJ217" s="186"/>
      <c r="FK217" s="186"/>
      <c r="FL217" s="186"/>
      <c r="FM217" s="186"/>
      <c r="FN217" s="186"/>
      <c r="FO217" s="186"/>
      <c r="FP217" s="186"/>
      <c r="FQ217" s="186"/>
      <c r="FR217" s="186"/>
      <c r="FS217" s="186"/>
      <c r="FT217" s="186"/>
      <c r="FU217" s="186"/>
      <c r="FV217" s="186"/>
      <c r="FW217" s="186"/>
      <c r="FX217" s="186"/>
      <c r="FY217" s="186"/>
      <c r="FZ217" s="186"/>
      <c r="GA217" s="186"/>
      <c r="GB217" s="186"/>
      <c r="GC217" s="186"/>
      <c r="GD217" s="186"/>
      <c r="GE217" s="186"/>
      <c r="GF217" s="186"/>
      <c r="GG217" s="186"/>
      <c r="GH217" s="186"/>
      <c r="GI217" s="186">
        <v>550</v>
      </c>
      <c r="GJ217" s="186">
        <v>550</v>
      </c>
      <c r="GK217" s="186"/>
      <c r="GL217" s="186"/>
      <c r="GM217" s="186"/>
      <c r="GN217" s="186"/>
      <c r="GO217" s="186"/>
      <c r="GP217" s="186"/>
      <c r="GQ217" s="186"/>
      <c r="GR217" s="186"/>
      <c r="GS217" s="186"/>
      <c r="GT217" s="186"/>
      <c r="GU217" s="186"/>
      <c r="GV217" s="186"/>
      <c r="GW217" s="186"/>
      <c r="GX217" s="186"/>
      <c r="GY217" s="186"/>
      <c r="GZ217" s="186"/>
      <c r="HA217" s="186"/>
      <c r="HB217" s="186"/>
      <c r="HC217" s="186"/>
      <c r="HD217" s="186"/>
      <c r="HE217" s="186"/>
      <c r="HF217" s="186"/>
      <c r="HG217" s="186"/>
      <c r="HH217" s="186"/>
      <c r="HI217" s="186"/>
      <c r="HJ217" s="186"/>
      <c r="HK217" s="186"/>
      <c r="HL217" s="186"/>
      <c r="HM217" s="186"/>
      <c r="HN217" s="186"/>
      <c r="HO217" s="186"/>
      <c r="HP217" s="186"/>
      <c r="HQ217" s="186"/>
      <c r="HR217" s="186"/>
      <c r="HS217" s="186"/>
      <c r="HT217" s="186"/>
      <c r="HU217" s="186"/>
      <c r="HV217" s="186"/>
      <c r="HW217" s="186"/>
      <c r="HX217" s="186"/>
      <c r="HY217" s="186"/>
      <c r="HZ217" s="186"/>
      <c r="IA217" s="186"/>
      <c r="IB217" s="186"/>
      <c r="IC217" s="186"/>
      <c r="ID217" s="186"/>
      <c r="IE217" s="186"/>
      <c r="IF217" s="186"/>
      <c r="IG217" s="186"/>
      <c r="IH217" s="186"/>
      <c r="II217" s="186"/>
      <c r="IJ217" s="186"/>
      <c r="IK217" s="186"/>
      <c r="IL217" s="186"/>
      <c r="IM217" s="186"/>
      <c r="IN217" s="186"/>
      <c r="IO217" s="186"/>
      <c r="IP217" s="186"/>
      <c r="IQ217" s="186"/>
      <c r="IR217" s="186"/>
      <c r="IS217" s="186"/>
      <c r="IT217" s="186"/>
      <c r="IU217" s="186"/>
      <c r="IV217" s="186"/>
    </row>
    <row r="218" spans="1:256" ht="10.5" customHeight="1" x14ac:dyDescent="0.25">
      <c r="A218" s="262"/>
      <c r="B218" s="186" t="s">
        <v>747</v>
      </c>
      <c r="C218" s="186" t="s">
        <v>1329</v>
      </c>
      <c r="D218" s="186" t="s">
        <v>1334</v>
      </c>
      <c r="E218" s="188">
        <v>88000</v>
      </c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86"/>
      <c r="BZ218" s="18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86"/>
      <c r="DA218" s="186"/>
      <c r="DB218" s="186"/>
      <c r="DC218" s="186"/>
      <c r="DD218" s="186"/>
      <c r="DE218" s="186"/>
      <c r="DF218" s="186"/>
      <c r="DG218" s="186"/>
      <c r="DH218" s="186"/>
      <c r="DI218" s="186"/>
      <c r="DJ218" s="186"/>
      <c r="DK218" s="186"/>
      <c r="DL218" s="186"/>
      <c r="DM218" s="186"/>
      <c r="DN218" s="186"/>
      <c r="DO218" s="186"/>
      <c r="DP218" s="186"/>
      <c r="DQ218" s="186"/>
      <c r="DR218" s="186"/>
      <c r="DS218" s="186"/>
      <c r="DT218" s="186"/>
      <c r="DU218" s="186"/>
      <c r="DV218" s="186"/>
      <c r="DW218" s="186"/>
      <c r="DX218" s="186"/>
      <c r="DY218" s="186"/>
      <c r="DZ218" s="186"/>
      <c r="EA218" s="186"/>
      <c r="EB218" s="186"/>
      <c r="EC218" s="186"/>
      <c r="ED218" s="186"/>
      <c r="EE218" s="186"/>
      <c r="EF218" s="186"/>
      <c r="EG218" s="186"/>
      <c r="EH218" s="186"/>
      <c r="EI218" s="186"/>
      <c r="EJ218" s="186"/>
      <c r="EK218" s="186"/>
      <c r="EN218" s="186"/>
      <c r="EO218" s="186"/>
      <c r="EP218" s="186"/>
      <c r="EQ218" s="186"/>
      <c r="ER218" s="186"/>
      <c r="ES218" s="186"/>
      <c r="ET218" s="186"/>
      <c r="EU218" s="186"/>
      <c r="EV218" s="186"/>
      <c r="EW218" s="186"/>
      <c r="EX218" s="186"/>
      <c r="EY218" s="186"/>
      <c r="EZ218" s="186"/>
      <c r="FA218" s="186"/>
      <c r="FB218" s="186"/>
      <c r="FC218" s="186"/>
      <c r="FD218" s="186"/>
      <c r="FE218" s="186"/>
      <c r="FF218" s="186"/>
      <c r="FG218" s="186"/>
      <c r="FH218" s="186"/>
      <c r="FI218" s="186"/>
      <c r="FJ218" s="186"/>
      <c r="FK218" s="186"/>
      <c r="FL218" s="186"/>
      <c r="FM218" s="186"/>
      <c r="FN218" s="186"/>
      <c r="FO218" s="186"/>
      <c r="FP218" s="186"/>
      <c r="FQ218" s="186"/>
      <c r="FR218" s="186"/>
      <c r="FS218" s="186"/>
      <c r="FT218" s="186"/>
      <c r="FU218" s="186"/>
      <c r="FV218" s="186"/>
      <c r="FW218" s="186"/>
      <c r="FX218" s="186"/>
      <c r="FY218" s="186"/>
      <c r="FZ218" s="186"/>
      <c r="GA218" s="186"/>
      <c r="GB218" s="186"/>
      <c r="GC218" s="186"/>
      <c r="GD218" s="186"/>
      <c r="GE218" s="186"/>
      <c r="GF218" s="186"/>
      <c r="GG218" s="186"/>
      <c r="GH218" s="186"/>
      <c r="GI218" s="186">
        <v>200</v>
      </c>
      <c r="GJ218" s="186">
        <v>200</v>
      </c>
      <c r="GK218" s="186"/>
      <c r="GL218" s="186"/>
      <c r="GM218" s="186"/>
      <c r="GN218" s="186"/>
      <c r="GO218" s="186"/>
      <c r="GP218" s="186"/>
      <c r="GQ218" s="186"/>
      <c r="GR218" s="186"/>
      <c r="GS218" s="186"/>
      <c r="GT218" s="186"/>
      <c r="GU218" s="186"/>
      <c r="GV218" s="186"/>
      <c r="GW218" s="186"/>
      <c r="GX218" s="186"/>
      <c r="GY218" s="186"/>
      <c r="GZ218" s="186"/>
      <c r="HA218" s="186">
        <v>200</v>
      </c>
      <c r="HB218" s="186"/>
      <c r="HC218" s="186"/>
      <c r="HD218" s="186"/>
      <c r="HE218" s="186"/>
      <c r="HF218" s="186"/>
      <c r="HG218" s="186"/>
      <c r="HH218" s="186"/>
      <c r="HI218" s="186"/>
      <c r="HJ218" s="186"/>
      <c r="HK218" s="186"/>
      <c r="HL218" s="186"/>
      <c r="HM218" s="186"/>
      <c r="HN218" s="186"/>
      <c r="HO218" s="186"/>
      <c r="HP218" s="186"/>
      <c r="HQ218" s="186"/>
      <c r="HR218" s="186"/>
      <c r="HS218" s="186"/>
      <c r="HT218" s="186"/>
      <c r="HU218" s="186"/>
      <c r="HV218" s="186"/>
      <c r="HW218" s="186"/>
      <c r="HX218" s="186"/>
      <c r="HY218" s="186"/>
      <c r="HZ218" s="186"/>
      <c r="IA218" s="186"/>
      <c r="IB218" s="186"/>
      <c r="IC218" s="186"/>
      <c r="ID218" s="186"/>
      <c r="IE218" s="186"/>
      <c r="IF218" s="186"/>
      <c r="IG218" s="186"/>
      <c r="IH218" s="186"/>
      <c r="II218" s="186"/>
      <c r="IJ218" s="186"/>
      <c r="IK218" s="186"/>
      <c r="IL218" s="186"/>
      <c r="IM218" s="186"/>
      <c r="IN218" s="186"/>
      <c r="IO218" s="186"/>
      <c r="IP218" s="186"/>
      <c r="IQ218" s="186"/>
      <c r="IR218" s="186"/>
      <c r="IS218" s="186"/>
      <c r="IT218" s="186"/>
      <c r="IU218" s="186"/>
      <c r="IV218" s="186"/>
    </row>
    <row r="219" spans="1:256" ht="10.5" customHeight="1" x14ac:dyDescent="0.25">
      <c r="A219" s="262"/>
      <c r="B219" s="186" t="s">
        <v>110</v>
      </c>
      <c r="C219" s="186" t="s">
        <v>1340</v>
      </c>
      <c r="D219" s="186" t="s">
        <v>1341</v>
      </c>
      <c r="E219" s="188">
        <v>150900</v>
      </c>
      <c r="F219" s="186"/>
      <c r="G219" s="186"/>
      <c r="H219" s="186"/>
      <c r="I219" s="186">
        <v>5</v>
      </c>
      <c r="J219" s="186">
        <v>10</v>
      </c>
      <c r="K219" s="186"/>
      <c r="L219" s="186"/>
      <c r="M219" s="186"/>
      <c r="N219" s="186"/>
      <c r="O219" s="186">
        <v>5</v>
      </c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>
        <v>10</v>
      </c>
      <c r="AC219" s="290">
        <v>10</v>
      </c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>
        <v>10</v>
      </c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86"/>
      <c r="DA219" s="186"/>
      <c r="DB219" s="186"/>
      <c r="DC219" s="186"/>
      <c r="DD219" s="186"/>
      <c r="DE219" s="186"/>
      <c r="DF219" s="186"/>
      <c r="DG219" s="186"/>
      <c r="DH219" s="186"/>
      <c r="DI219" s="186"/>
      <c r="DJ219" s="186"/>
      <c r="DK219" s="186"/>
      <c r="DL219" s="186"/>
      <c r="DM219" s="186"/>
      <c r="DN219" s="186"/>
      <c r="DO219" s="186"/>
      <c r="DP219" s="186"/>
      <c r="DQ219" s="186"/>
      <c r="DR219" s="186"/>
      <c r="DS219" s="186"/>
      <c r="DT219" s="186"/>
      <c r="DU219" s="186"/>
      <c r="DV219" s="186"/>
      <c r="DW219" s="186"/>
      <c r="DX219" s="186"/>
      <c r="DY219" s="186"/>
      <c r="DZ219" s="186"/>
      <c r="EA219" s="186"/>
      <c r="EB219" s="186"/>
      <c r="EC219" s="186"/>
      <c r="ED219" s="186"/>
      <c r="EE219" s="186"/>
      <c r="EF219" s="186"/>
      <c r="EG219" s="186"/>
      <c r="EH219" s="186"/>
      <c r="EI219" s="186"/>
      <c r="EJ219" s="186"/>
      <c r="EK219" s="186"/>
      <c r="EN219" s="186"/>
      <c r="EO219" s="186"/>
      <c r="EP219" s="186"/>
      <c r="EQ219" s="186"/>
      <c r="ER219" s="186"/>
      <c r="ES219" s="186"/>
      <c r="ET219" s="186">
        <v>20</v>
      </c>
      <c r="EU219" s="186"/>
      <c r="EV219" s="186"/>
      <c r="EW219" s="186"/>
      <c r="EX219" s="186"/>
      <c r="EY219" s="186"/>
      <c r="EZ219" s="186"/>
      <c r="FA219" s="186"/>
      <c r="FB219" s="186"/>
      <c r="FC219" s="186"/>
      <c r="FD219" s="186"/>
      <c r="FE219" s="186"/>
      <c r="FF219" s="186"/>
      <c r="FG219" s="186"/>
      <c r="FH219" s="186"/>
      <c r="FI219" s="186"/>
      <c r="FJ219" s="186"/>
      <c r="FK219" s="186"/>
      <c r="FL219" s="186"/>
      <c r="FM219" s="186"/>
      <c r="FN219" s="186"/>
      <c r="FO219" s="186"/>
      <c r="FP219" s="186"/>
      <c r="FQ219" s="186"/>
      <c r="FR219" s="186"/>
      <c r="FS219" s="186"/>
      <c r="FT219" s="186"/>
      <c r="FU219" s="186"/>
      <c r="FV219" s="186"/>
      <c r="FW219" s="186"/>
      <c r="FX219" s="186"/>
      <c r="FY219" s="186"/>
      <c r="FZ219" s="186"/>
      <c r="GA219" s="186"/>
      <c r="GB219" s="186"/>
      <c r="GC219" s="186"/>
      <c r="GD219" s="186"/>
      <c r="GE219" s="186"/>
      <c r="GF219" s="186"/>
      <c r="GG219" s="186"/>
      <c r="GH219" s="186"/>
      <c r="GI219" s="186"/>
      <c r="GJ219" s="186"/>
      <c r="GK219" s="186"/>
      <c r="GL219" s="186"/>
      <c r="GM219" s="186"/>
      <c r="GN219" s="186"/>
      <c r="GO219" s="186"/>
      <c r="GP219" s="186"/>
      <c r="GQ219" s="186"/>
      <c r="GR219" s="186"/>
      <c r="GS219" s="186"/>
      <c r="GT219" s="186"/>
      <c r="GU219" s="186"/>
      <c r="GV219" s="186"/>
      <c r="GW219" s="186"/>
      <c r="GX219" s="186"/>
      <c r="GY219" s="186"/>
      <c r="GZ219" s="186"/>
      <c r="HA219" s="186"/>
      <c r="HB219" s="186"/>
      <c r="HC219" s="186"/>
      <c r="HD219" s="186"/>
      <c r="HE219" s="186"/>
      <c r="HF219" s="186"/>
      <c r="HG219" s="186"/>
      <c r="HH219" s="186"/>
      <c r="HI219" s="186"/>
      <c r="HJ219" s="186"/>
      <c r="HK219" s="186"/>
      <c r="HL219" s="186"/>
      <c r="HM219" s="186"/>
      <c r="HN219" s="186"/>
      <c r="HO219" s="186"/>
      <c r="HP219" s="186"/>
      <c r="HQ219" s="186"/>
      <c r="HR219" s="186"/>
      <c r="HS219" s="186"/>
      <c r="HT219" s="186"/>
      <c r="HU219" s="186"/>
      <c r="HV219" s="186"/>
      <c r="HW219" s="186"/>
      <c r="HX219" s="186"/>
      <c r="HY219" s="186"/>
      <c r="HZ219" s="186"/>
      <c r="IA219" s="186"/>
      <c r="IB219" s="186"/>
      <c r="IC219" s="186"/>
      <c r="ID219" s="186"/>
      <c r="IE219" s="186"/>
      <c r="IF219" s="186"/>
      <c r="IG219" s="186"/>
      <c r="IH219" s="186"/>
      <c r="II219" s="186"/>
      <c r="IJ219" s="186"/>
      <c r="IK219" s="186"/>
      <c r="IL219" s="186"/>
      <c r="IM219" s="186"/>
      <c r="IN219" s="186"/>
      <c r="IO219" s="186"/>
      <c r="IP219" s="186"/>
      <c r="IQ219" s="186"/>
      <c r="IR219" s="186"/>
      <c r="IS219" s="186"/>
      <c r="IT219" s="186"/>
      <c r="IU219" s="186"/>
      <c r="IV219" s="186"/>
    </row>
    <row r="220" spans="1:256" ht="10.5" customHeight="1" x14ac:dyDescent="0.25">
      <c r="A220" s="262"/>
      <c r="B220" s="186" t="s">
        <v>747</v>
      </c>
      <c r="C220" s="186" t="s">
        <v>1343</v>
      </c>
      <c r="D220" s="186" t="s">
        <v>1344</v>
      </c>
      <c r="E220" s="188">
        <v>42300</v>
      </c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>
        <v>15</v>
      </c>
      <c r="AW220" s="186"/>
      <c r="AX220" s="186"/>
      <c r="AY220" s="186">
        <v>25</v>
      </c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86"/>
      <c r="BZ220" s="18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86"/>
      <c r="DA220" s="186"/>
      <c r="DB220" s="186"/>
      <c r="DC220" s="186"/>
      <c r="DD220" s="186"/>
      <c r="DE220" s="186"/>
      <c r="DF220" s="186"/>
      <c r="DG220" s="186"/>
      <c r="DH220" s="186"/>
      <c r="DI220" s="186"/>
      <c r="DJ220" s="186"/>
      <c r="DK220" s="186"/>
      <c r="DL220" s="186"/>
      <c r="DM220" s="186"/>
      <c r="DN220" s="186"/>
      <c r="DO220" s="186"/>
      <c r="DP220" s="186"/>
      <c r="DQ220" s="186"/>
      <c r="DR220" s="186"/>
      <c r="DS220" s="186"/>
      <c r="DT220" s="186"/>
      <c r="DU220" s="186"/>
      <c r="DV220" s="186"/>
      <c r="DW220" s="186"/>
      <c r="DX220" s="186"/>
      <c r="DY220" s="186"/>
      <c r="DZ220" s="186"/>
      <c r="EA220" s="186"/>
      <c r="EB220" s="186"/>
      <c r="EC220" s="186"/>
      <c r="ED220" s="186"/>
      <c r="EE220" s="186"/>
      <c r="EF220" s="186"/>
      <c r="EG220" s="186"/>
      <c r="EH220" s="186"/>
      <c r="EI220" s="186"/>
      <c r="EJ220" s="186"/>
      <c r="EK220" s="186"/>
      <c r="EN220" s="186"/>
      <c r="EO220" s="186"/>
      <c r="EP220" s="186"/>
      <c r="EQ220" s="186"/>
      <c r="ER220" s="186"/>
      <c r="ES220" s="186"/>
      <c r="ET220" s="186"/>
      <c r="EU220" s="186"/>
      <c r="EV220" s="186"/>
      <c r="EW220" s="186"/>
      <c r="EX220" s="186"/>
      <c r="EY220" s="186"/>
      <c r="EZ220" s="186"/>
      <c r="FA220" s="186"/>
      <c r="FB220" s="186"/>
      <c r="FC220" s="186"/>
      <c r="FD220" s="186"/>
      <c r="FE220" s="186"/>
      <c r="FF220" s="186"/>
      <c r="FG220" s="186"/>
      <c r="FH220" s="186"/>
      <c r="FI220" s="186"/>
      <c r="FJ220" s="186"/>
      <c r="FK220" s="186"/>
      <c r="FL220" s="186"/>
      <c r="FM220" s="186"/>
      <c r="FN220" s="186"/>
      <c r="FO220" s="186"/>
      <c r="FP220" s="186"/>
      <c r="FQ220" s="186"/>
      <c r="FR220" s="186"/>
      <c r="FS220" s="186"/>
      <c r="FT220" s="186"/>
      <c r="FU220" s="186"/>
      <c r="FV220" s="186"/>
      <c r="FW220" s="186"/>
      <c r="FX220" s="186"/>
      <c r="FY220" s="186"/>
      <c r="FZ220" s="186"/>
      <c r="GA220" s="186"/>
      <c r="GB220" s="186"/>
      <c r="GC220" s="186"/>
      <c r="GD220" s="186"/>
      <c r="GE220" s="186"/>
      <c r="GF220" s="186"/>
      <c r="GG220" s="186"/>
      <c r="GH220" s="186"/>
      <c r="GI220" s="186"/>
      <c r="GJ220" s="186"/>
      <c r="GK220" s="186"/>
      <c r="GL220" s="186"/>
      <c r="GM220" s="186"/>
      <c r="GN220" s="186"/>
      <c r="GO220" s="186"/>
      <c r="GP220" s="186"/>
      <c r="GQ220" s="186"/>
      <c r="GR220" s="186"/>
      <c r="GS220" s="186"/>
      <c r="GT220" s="186"/>
      <c r="GU220" s="186"/>
      <c r="GV220" s="186"/>
      <c r="GW220" s="186"/>
      <c r="GX220" s="186"/>
      <c r="GY220" s="186"/>
      <c r="GZ220" s="186"/>
      <c r="HA220" s="186"/>
      <c r="HB220" s="186"/>
      <c r="HC220" s="186"/>
      <c r="HD220" s="186"/>
      <c r="HE220" s="186"/>
      <c r="HF220" s="186"/>
      <c r="HG220" s="186"/>
      <c r="HH220" s="186"/>
      <c r="HI220" s="186"/>
      <c r="HJ220" s="186"/>
      <c r="HK220" s="186"/>
      <c r="HL220" s="186"/>
      <c r="HM220" s="186"/>
      <c r="HN220" s="186"/>
      <c r="HO220" s="186"/>
      <c r="HP220" s="186"/>
      <c r="HQ220" s="186"/>
      <c r="HR220" s="186"/>
      <c r="HS220" s="186"/>
      <c r="HT220" s="186"/>
      <c r="HU220" s="186"/>
      <c r="HV220" s="186"/>
      <c r="HW220" s="186"/>
      <c r="HX220" s="186"/>
      <c r="HY220" s="186"/>
      <c r="HZ220" s="186"/>
      <c r="IA220" s="186"/>
      <c r="IB220" s="186"/>
      <c r="IC220" s="186"/>
      <c r="ID220" s="186"/>
      <c r="IE220" s="186"/>
      <c r="IF220" s="186"/>
      <c r="IG220" s="186"/>
      <c r="IH220" s="186"/>
      <c r="II220" s="186"/>
      <c r="IJ220" s="186"/>
      <c r="IK220" s="186"/>
      <c r="IL220" s="186"/>
      <c r="IM220" s="186"/>
      <c r="IN220" s="186"/>
      <c r="IO220" s="186"/>
      <c r="IP220" s="186"/>
      <c r="IQ220" s="186"/>
      <c r="IR220" s="186"/>
      <c r="IS220" s="186"/>
      <c r="IT220" s="186"/>
      <c r="IU220" s="186"/>
      <c r="IV220" s="186"/>
    </row>
    <row r="221" spans="1:256" ht="10.5" customHeight="1" x14ac:dyDescent="0.25">
      <c r="A221" s="262"/>
      <c r="B221" s="186" t="s">
        <v>783</v>
      </c>
      <c r="C221" s="186" t="s">
        <v>1348</v>
      </c>
      <c r="D221" s="186" t="s">
        <v>1349</v>
      </c>
      <c r="E221" s="188">
        <v>39506</v>
      </c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86"/>
      <c r="BZ221" s="18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86"/>
      <c r="DA221" s="186"/>
      <c r="DB221" s="186"/>
      <c r="DC221" s="186"/>
      <c r="DD221" s="186"/>
      <c r="DE221" s="186"/>
      <c r="DF221" s="186"/>
      <c r="DG221" s="186"/>
      <c r="DH221" s="186"/>
      <c r="DI221" s="186"/>
      <c r="DJ221" s="186"/>
      <c r="DK221" s="186"/>
      <c r="DL221" s="186"/>
      <c r="DM221" s="186"/>
      <c r="DN221" s="186"/>
      <c r="DO221" s="186"/>
      <c r="DP221" s="186"/>
      <c r="DQ221" s="186"/>
      <c r="DR221" s="186"/>
      <c r="DS221" s="186"/>
      <c r="DT221" s="186"/>
      <c r="DU221" s="186"/>
      <c r="DV221" s="186"/>
      <c r="DW221" s="186"/>
      <c r="DX221" s="186"/>
      <c r="DY221" s="186"/>
      <c r="DZ221" s="186"/>
      <c r="EA221" s="186"/>
      <c r="EB221" s="186"/>
      <c r="EC221" s="186"/>
      <c r="ED221" s="186"/>
      <c r="EE221" s="186"/>
      <c r="EF221" s="186"/>
      <c r="EG221" s="186"/>
      <c r="EH221" s="186"/>
      <c r="EI221" s="186"/>
      <c r="EJ221" s="186"/>
      <c r="EK221" s="186"/>
      <c r="EN221" s="186"/>
      <c r="EO221" s="186"/>
      <c r="EP221" s="186"/>
      <c r="EQ221" s="186"/>
      <c r="ER221" s="186"/>
      <c r="ES221" s="186"/>
      <c r="ET221" s="186"/>
      <c r="EU221" s="186"/>
      <c r="EV221" s="186"/>
      <c r="EW221" s="186"/>
      <c r="EX221" s="186"/>
      <c r="EY221" s="186"/>
      <c r="EZ221" s="186"/>
      <c r="FA221" s="186"/>
      <c r="FB221" s="186"/>
      <c r="FC221" s="186"/>
      <c r="FD221" s="186"/>
      <c r="FE221" s="186"/>
      <c r="FF221" s="186"/>
      <c r="FG221" s="186"/>
      <c r="FH221" s="186"/>
      <c r="FI221" s="186"/>
      <c r="FJ221" s="186"/>
      <c r="FK221" s="186"/>
      <c r="FL221" s="186"/>
      <c r="FM221" s="186"/>
      <c r="FN221" s="186"/>
      <c r="FO221" s="186"/>
      <c r="FP221" s="186"/>
      <c r="FQ221" s="186"/>
      <c r="FR221" s="186"/>
      <c r="FS221" s="186"/>
      <c r="FT221" s="186"/>
      <c r="FU221" s="186"/>
      <c r="FV221" s="186"/>
      <c r="FW221" s="186"/>
      <c r="FX221" s="186"/>
      <c r="FY221" s="186"/>
      <c r="FZ221" s="186"/>
      <c r="GA221" s="186"/>
      <c r="GB221" s="186"/>
      <c r="GC221" s="186"/>
      <c r="GD221" s="186"/>
      <c r="GE221" s="186"/>
      <c r="GF221" s="186"/>
      <c r="GG221" s="186"/>
      <c r="GH221" s="186"/>
      <c r="GI221" s="186"/>
      <c r="GJ221" s="186"/>
      <c r="GK221" s="186"/>
      <c r="GL221" s="186"/>
      <c r="GM221" s="186"/>
      <c r="GN221" s="186"/>
      <c r="GO221" s="186"/>
      <c r="GP221" s="186"/>
      <c r="GQ221" s="186"/>
      <c r="GR221" s="186"/>
      <c r="GS221" s="186"/>
      <c r="GT221" s="186"/>
      <c r="GU221" s="186"/>
      <c r="GV221" s="186"/>
      <c r="GW221" s="186"/>
      <c r="GX221" s="186"/>
      <c r="GY221" s="186"/>
      <c r="GZ221" s="186"/>
      <c r="HA221" s="186"/>
      <c r="HB221" s="186"/>
      <c r="HC221" s="186"/>
      <c r="HD221" s="186"/>
      <c r="HE221" s="186"/>
      <c r="HF221" s="186"/>
      <c r="HG221" s="186"/>
      <c r="HH221" s="186"/>
      <c r="HI221" s="186"/>
      <c r="HJ221" s="186"/>
      <c r="HK221" s="186"/>
      <c r="HL221" s="186"/>
      <c r="HM221" s="186"/>
      <c r="HN221" s="186"/>
      <c r="HO221" s="186"/>
      <c r="HP221" s="186"/>
      <c r="HQ221" s="186"/>
      <c r="HR221" s="186"/>
      <c r="HS221" s="186"/>
      <c r="HT221" s="186"/>
      <c r="HU221" s="186"/>
      <c r="HV221" s="186"/>
      <c r="HW221" s="186"/>
      <c r="HX221" s="186"/>
      <c r="HY221" s="186"/>
      <c r="HZ221" s="186"/>
      <c r="IA221" s="186"/>
      <c r="IB221" s="186"/>
      <c r="IC221" s="186"/>
      <c r="ID221" s="186"/>
      <c r="IE221" s="186"/>
      <c r="IF221" s="186"/>
      <c r="IG221" s="186"/>
      <c r="IH221" s="186"/>
      <c r="II221" s="186"/>
      <c r="IJ221" s="186"/>
      <c r="IK221" s="186"/>
      <c r="IL221" s="186"/>
      <c r="IM221" s="186"/>
      <c r="IN221" s="186"/>
      <c r="IO221" s="186"/>
      <c r="IP221" s="186"/>
      <c r="IQ221" s="186"/>
      <c r="IR221" s="186"/>
      <c r="IS221" s="186"/>
      <c r="IT221" s="186"/>
      <c r="IU221" s="186"/>
      <c r="IV221" s="186"/>
    </row>
    <row r="222" spans="1:256" ht="10.5" customHeight="1" x14ac:dyDescent="0.25">
      <c r="A222" s="262"/>
      <c r="B222" s="186" t="s">
        <v>783</v>
      </c>
      <c r="C222" s="186" t="s">
        <v>1350</v>
      </c>
      <c r="D222" s="186" t="s">
        <v>1351</v>
      </c>
      <c r="E222" s="188">
        <v>85650</v>
      </c>
      <c r="F222" s="186"/>
      <c r="G222" s="186"/>
      <c r="H222" s="186"/>
      <c r="I222" s="186"/>
      <c r="J222" s="186"/>
      <c r="K222" s="186"/>
      <c r="L222" s="186"/>
      <c r="M222" s="186"/>
      <c r="N222" s="186"/>
      <c r="O222" s="186">
        <v>5</v>
      </c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86"/>
      <c r="BZ222" s="18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86"/>
      <c r="DA222" s="186"/>
      <c r="DB222" s="186"/>
      <c r="DC222" s="186"/>
      <c r="DD222" s="186"/>
      <c r="DE222" s="186"/>
      <c r="DF222" s="186"/>
      <c r="DG222" s="186"/>
      <c r="DH222" s="186"/>
      <c r="DI222" s="186"/>
      <c r="DJ222" s="186"/>
      <c r="DK222" s="186"/>
      <c r="DL222" s="186"/>
      <c r="DM222" s="186"/>
      <c r="DN222" s="186"/>
      <c r="DO222" s="186"/>
      <c r="DP222" s="186"/>
      <c r="DQ222" s="186"/>
      <c r="DR222" s="186"/>
      <c r="DS222" s="186"/>
      <c r="DT222" s="186"/>
      <c r="DU222" s="186"/>
      <c r="DV222" s="186"/>
      <c r="DW222" s="186"/>
      <c r="DX222" s="186"/>
      <c r="DY222" s="186"/>
      <c r="DZ222" s="186"/>
      <c r="EA222" s="186"/>
      <c r="EB222" s="186"/>
      <c r="EC222" s="186"/>
      <c r="ED222" s="186"/>
      <c r="EE222" s="186">
        <v>24</v>
      </c>
      <c r="EF222" s="186"/>
      <c r="EG222" s="186"/>
      <c r="EH222" s="186"/>
      <c r="EI222" s="186"/>
      <c r="EJ222" s="186"/>
      <c r="EK222" s="186"/>
      <c r="EN222" s="186"/>
      <c r="EO222" s="186"/>
      <c r="EP222" s="186">
        <v>6</v>
      </c>
      <c r="EQ222" s="186"/>
      <c r="ER222" s="186"/>
      <c r="ES222" s="186"/>
      <c r="ET222" s="186"/>
      <c r="EU222" s="186"/>
      <c r="EV222" s="186"/>
      <c r="EW222" s="186"/>
      <c r="EX222" s="186"/>
      <c r="EY222" s="186"/>
      <c r="EZ222" s="186"/>
      <c r="FA222" s="186"/>
      <c r="FB222" s="186"/>
      <c r="FC222" s="186"/>
      <c r="FD222" s="186"/>
      <c r="FE222" s="186"/>
      <c r="FF222" s="186"/>
      <c r="FG222" s="186"/>
      <c r="FH222" s="186"/>
      <c r="FI222" s="186"/>
      <c r="FJ222" s="186"/>
      <c r="FK222" s="186"/>
      <c r="FL222" s="186"/>
      <c r="FM222" s="186"/>
      <c r="FN222" s="186"/>
      <c r="FO222" s="186"/>
      <c r="FP222" s="186"/>
      <c r="FQ222" s="186"/>
      <c r="FR222" s="186"/>
      <c r="FS222" s="186"/>
      <c r="FT222" s="186"/>
      <c r="FU222" s="186"/>
      <c r="FV222" s="186"/>
      <c r="FW222" s="186"/>
      <c r="FX222" s="186"/>
      <c r="FY222" s="186"/>
      <c r="FZ222" s="186"/>
      <c r="GA222" s="186"/>
      <c r="GB222" s="186"/>
      <c r="GC222" s="186"/>
      <c r="GD222" s="186"/>
      <c r="GE222" s="186"/>
      <c r="GF222" s="186">
        <v>40</v>
      </c>
      <c r="GG222" s="186"/>
      <c r="GH222" s="186"/>
      <c r="GI222" s="186"/>
      <c r="GJ222" s="186"/>
      <c r="GK222" s="186"/>
      <c r="GL222" s="186"/>
      <c r="GM222" s="186"/>
      <c r="GN222" s="186"/>
      <c r="GO222" s="186"/>
      <c r="GP222" s="186"/>
      <c r="GQ222" s="186"/>
      <c r="GR222" s="186"/>
      <c r="GS222" s="186"/>
      <c r="GT222" s="186">
        <v>50</v>
      </c>
      <c r="GU222" s="186"/>
      <c r="GV222" s="186"/>
      <c r="GW222" s="186"/>
      <c r="GX222" s="186"/>
      <c r="GY222" s="186"/>
      <c r="GZ222" s="186"/>
      <c r="HA222" s="186"/>
      <c r="HB222" s="186"/>
      <c r="HC222" s="186"/>
      <c r="HD222" s="186"/>
      <c r="HE222" s="186"/>
      <c r="HF222" s="186"/>
      <c r="HG222" s="186"/>
      <c r="HH222" s="186"/>
      <c r="HI222" s="186"/>
      <c r="HJ222" s="186"/>
      <c r="HK222" s="186"/>
      <c r="HL222" s="186"/>
      <c r="HM222" s="186"/>
      <c r="HN222" s="186"/>
      <c r="HO222" s="186"/>
      <c r="HP222" s="186"/>
      <c r="HQ222" s="186"/>
      <c r="HR222" s="186"/>
      <c r="HS222" s="186"/>
      <c r="HT222" s="186"/>
      <c r="HU222" s="186"/>
      <c r="HV222" s="186"/>
      <c r="HW222" s="186"/>
      <c r="HX222" s="186"/>
      <c r="HY222" s="186"/>
      <c r="HZ222" s="186"/>
      <c r="IA222" s="186"/>
      <c r="IB222" s="186"/>
      <c r="IC222" s="186"/>
      <c r="ID222" s="186"/>
      <c r="IE222" s="186"/>
      <c r="IF222" s="186"/>
      <c r="IG222" s="186"/>
      <c r="IH222" s="186"/>
      <c r="II222" s="186"/>
      <c r="IJ222" s="186"/>
      <c r="IK222" s="186"/>
      <c r="IL222" s="186"/>
      <c r="IM222" s="186"/>
      <c r="IN222" s="186"/>
      <c r="IO222" s="186">
        <v>250</v>
      </c>
      <c r="IP222" s="186"/>
      <c r="IQ222" s="186"/>
      <c r="IR222" s="186"/>
      <c r="IS222" s="186"/>
      <c r="IT222" s="186"/>
      <c r="IU222" s="186"/>
      <c r="IV222" s="186"/>
    </row>
    <row r="223" spans="1:256" ht="10.5" customHeight="1" x14ac:dyDescent="0.25">
      <c r="A223" s="262"/>
      <c r="B223" s="186" t="s">
        <v>747</v>
      </c>
      <c r="C223" s="186" t="s">
        <v>1350</v>
      </c>
      <c r="D223" s="186" t="s">
        <v>1352</v>
      </c>
      <c r="E223" s="188">
        <v>34500</v>
      </c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86"/>
      <c r="BZ223" s="18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86"/>
      <c r="DA223" s="186"/>
      <c r="DB223" s="186"/>
      <c r="DC223" s="186"/>
      <c r="DD223" s="186"/>
      <c r="DE223" s="186"/>
      <c r="DF223" s="186"/>
      <c r="DG223" s="186"/>
      <c r="DH223" s="186"/>
      <c r="DI223" s="186"/>
      <c r="DJ223" s="186"/>
      <c r="DK223" s="186"/>
      <c r="DL223" s="186"/>
      <c r="DM223" s="186"/>
      <c r="DN223" s="186"/>
      <c r="DO223" s="186"/>
      <c r="DP223" s="186"/>
      <c r="DQ223" s="186"/>
      <c r="DR223" s="186"/>
      <c r="DS223" s="186"/>
      <c r="DT223" s="186"/>
      <c r="DU223" s="186"/>
      <c r="DV223" s="186"/>
      <c r="DW223" s="186"/>
      <c r="DX223" s="186"/>
      <c r="DY223" s="186"/>
      <c r="DZ223" s="186"/>
      <c r="EA223" s="186"/>
      <c r="EB223" s="186"/>
      <c r="EC223" s="186"/>
      <c r="ED223" s="186"/>
      <c r="EE223" s="186"/>
      <c r="EF223" s="186"/>
      <c r="EG223" s="186"/>
      <c r="EH223" s="186"/>
      <c r="EI223" s="186"/>
      <c r="EJ223" s="186"/>
      <c r="EK223" s="186"/>
      <c r="EN223" s="186"/>
      <c r="EO223" s="186"/>
      <c r="EP223" s="186"/>
      <c r="EQ223" s="186"/>
      <c r="ER223" s="186"/>
      <c r="ES223" s="186"/>
      <c r="ET223" s="186"/>
      <c r="EU223" s="186"/>
      <c r="EV223" s="186"/>
      <c r="EW223" s="186"/>
      <c r="EX223" s="186"/>
      <c r="EY223" s="186"/>
      <c r="EZ223" s="186"/>
      <c r="FA223" s="186"/>
      <c r="FB223" s="186"/>
      <c r="FC223" s="186"/>
      <c r="FD223" s="186"/>
      <c r="FE223" s="186"/>
      <c r="FF223" s="186"/>
      <c r="FG223" s="186"/>
      <c r="FH223" s="186"/>
      <c r="FI223" s="186"/>
      <c r="FJ223" s="186"/>
      <c r="FK223" s="186"/>
      <c r="FL223" s="186"/>
      <c r="FM223" s="186"/>
      <c r="FN223" s="186"/>
      <c r="FO223" s="186"/>
      <c r="FP223" s="186"/>
      <c r="FQ223" s="186"/>
      <c r="FR223" s="186"/>
      <c r="FS223" s="186"/>
      <c r="FT223" s="186"/>
      <c r="FU223" s="186"/>
      <c r="FV223" s="186"/>
      <c r="FW223" s="186"/>
      <c r="FX223" s="186"/>
      <c r="FY223" s="186"/>
      <c r="FZ223" s="186"/>
      <c r="GA223" s="186"/>
      <c r="GB223" s="186"/>
      <c r="GC223" s="186"/>
      <c r="GD223" s="186"/>
      <c r="GE223" s="186"/>
      <c r="GF223" s="186">
        <v>60</v>
      </c>
      <c r="GG223" s="186"/>
      <c r="GH223" s="186"/>
      <c r="GI223" s="186"/>
      <c r="GJ223" s="186"/>
      <c r="GK223" s="186"/>
      <c r="GL223" s="186"/>
      <c r="GM223" s="186"/>
      <c r="GN223" s="186"/>
      <c r="GO223" s="186"/>
      <c r="GP223" s="186"/>
      <c r="GQ223" s="186"/>
      <c r="GR223" s="186"/>
      <c r="GS223" s="186"/>
      <c r="GT223" s="186"/>
      <c r="GU223" s="186"/>
      <c r="GV223" s="186"/>
      <c r="GW223" s="186"/>
      <c r="GX223" s="186"/>
      <c r="GY223" s="186"/>
      <c r="GZ223" s="186"/>
      <c r="HA223" s="186"/>
      <c r="HB223" s="186"/>
      <c r="HC223" s="186"/>
      <c r="HD223" s="186"/>
      <c r="HE223" s="186"/>
      <c r="HF223" s="186"/>
      <c r="HG223" s="186"/>
      <c r="HH223" s="186"/>
      <c r="HI223" s="186"/>
      <c r="HJ223" s="186"/>
      <c r="HK223" s="186"/>
      <c r="HL223" s="186"/>
      <c r="HM223" s="186"/>
      <c r="HN223" s="186"/>
      <c r="HO223" s="186"/>
      <c r="HP223" s="186"/>
      <c r="HQ223" s="186"/>
      <c r="HR223" s="186"/>
      <c r="HS223" s="186"/>
      <c r="HT223" s="186"/>
      <c r="HU223" s="186"/>
      <c r="HV223" s="186"/>
      <c r="HW223" s="186"/>
      <c r="HX223" s="186"/>
      <c r="HY223" s="186"/>
      <c r="HZ223" s="186"/>
      <c r="IA223" s="186"/>
      <c r="IB223" s="186"/>
      <c r="IC223" s="186"/>
      <c r="ID223" s="186"/>
      <c r="IE223" s="186"/>
      <c r="IF223" s="186"/>
      <c r="IG223" s="186"/>
      <c r="IH223" s="186"/>
      <c r="II223" s="186"/>
      <c r="IJ223" s="186"/>
      <c r="IK223" s="186"/>
      <c r="IL223" s="186"/>
      <c r="IM223" s="186"/>
      <c r="IN223" s="186"/>
      <c r="IO223" s="186"/>
      <c r="IP223" s="186"/>
      <c r="IQ223" s="186"/>
      <c r="IR223" s="186"/>
      <c r="IS223" s="186"/>
      <c r="IT223" s="186"/>
      <c r="IU223" s="186"/>
      <c r="IV223" s="186"/>
    </row>
    <row r="224" spans="1:256" ht="10.5" customHeight="1" x14ac:dyDescent="0.25">
      <c r="A224" s="262"/>
      <c r="B224" s="186" t="s">
        <v>110</v>
      </c>
      <c r="C224" s="186" t="s">
        <v>1350</v>
      </c>
      <c r="D224" s="186" t="s">
        <v>1355</v>
      </c>
      <c r="E224" s="188">
        <v>334450</v>
      </c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>
        <v>15</v>
      </c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86"/>
      <c r="BZ224" s="18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86"/>
      <c r="DA224" s="186"/>
      <c r="DB224" s="186"/>
      <c r="DC224" s="186"/>
      <c r="DD224" s="186"/>
      <c r="DE224" s="186"/>
      <c r="DF224" s="186"/>
      <c r="DG224" s="186"/>
      <c r="DH224" s="186"/>
      <c r="DI224" s="186"/>
      <c r="DJ224" s="186"/>
      <c r="DK224" s="186"/>
      <c r="DL224" s="186"/>
      <c r="DM224" s="186"/>
      <c r="DN224" s="186"/>
      <c r="DO224" s="186"/>
      <c r="DP224" s="186"/>
      <c r="DQ224" s="186"/>
      <c r="DR224" s="186"/>
      <c r="DS224" s="186"/>
      <c r="DT224" s="186"/>
      <c r="DU224" s="186"/>
      <c r="DV224" s="186"/>
      <c r="DW224" s="186"/>
      <c r="DX224" s="186"/>
      <c r="DY224" s="186"/>
      <c r="DZ224" s="186"/>
      <c r="EA224" s="186">
        <v>24</v>
      </c>
      <c r="EB224" s="186"/>
      <c r="EC224" s="186"/>
      <c r="ED224" s="186"/>
      <c r="EE224" s="186">
        <v>24</v>
      </c>
      <c r="EF224" s="186"/>
      <c r="EG224" s="186">
        <v>12</v>
      </c>
      <c r="EH224" s="186"/>
      <c r="EI224" s="186"/>
      <c r="EJ224" s="186"/>
      <c r="EK224" s="186">
        <v>12</v>
      </c>
      <c r="EN224" s="186"/>
      <c r="EO224" s="186"/>
      <c r="EP224" s="186"/>
      <c r="EQ224" s="186"/>
      <c r="ER224" s="186"/>
      <c r="ES224" s="186"/>
      <c r="ET224" s="186"/>
      <c r="EU224" s="186"/>
      <c r="EV224" s="186"/>
      <c r="EW224" s="186"/>
      <c r="EX224" s="186"/>
      <c r="EY224" s="186"/>
      <c r="EZ224" s="186"/>
      <c r="FA224" s="186"/>
      <c r="FB224" s="186"/>
      <c r="FC224" s="186"/>
      <c r="FD224" s="186"/>
      <c r="FE224" s="186"/>
      <c r="FF224" s="186"/>
      <c r="FG224" s="186"/>
      <c r="FH224" s="186"/>
      <c r="FI224" s="186"/>
      <c r="FJ224" s="186"/>
      <c r="FK224" s="186"/>
      <c r="FL224" s="186"/>
      <c r="FM224" s="186"/>
      <c r="FN224" s="186"/>
      <c r="FO224" s="186"/>
      <c r="FP224" s="186"/>
      <c r="FQ224" s="186"/>
      <c r="FR224" s="186"/>
      <c r="FS224" s="186"/>
      <c r="FT224" s="186"/>
      <c r="FU224" s="186"/>
      <c r="FV224" s="186"/>
      <c r="FW224" s="186"/>
      <c r="FX224" s="186"/>
      <c r="FY224" s="186"/>
      <c r="FZ224" s="186"/>
      <c r="GA224" s="186"/>
      <c r="GB224" s="186"/>
      <c r="GC224" s="186"/>
      <c r="GD224" s="186"/>
      <c r="GE224" s="186"/>
      <c r="GF224" s="186">
        <v>60</v>
      </c>
      <c r="GG224" s="186">
        <v>20</v>
      </c>
      <c r="GH224" s="186"/>
      <c r="GI224" s="186"/>
      <c r="GJ224" s="186">
        <v>550</v>
      </c>
      <c r="GK224" s="186"/>
      <c r="GL224" s="186">
        <v>50</v>
      </c>
      <c r="GM224" s="186"/>
      <c r="GN224" s="186"/>
      <c r="GO224" s="186"/>
      <c r="GP224" s="186">
        <v>100</v>
      </c>
      <c r="GQ224" s="186"/>
      <c r="GR224" s="186">
        <v>20</v>
      </c>
      <c r="GS224" s="186"/>
      <c r="GT224" s="186"/>
      <c r="GU224" s="186"/>
      <c r="GV224" s="186"/>
      <c r="GW224" s="186"/>
      <c r="GX224" s="186"/>
      <c r="GY224" s="186"/>
      <c r="GZ224" s="186"/>
      <c r="HA224" s="186"/>
      <c r="HB224" s="186"/>
      <c r="HC224" s="186"/>
      <c r="HD224" s="186"/>
      <c r="HE224" s="186"/>
      <c r="HF224" s="186"/>
      <c r="HG224" s="186"/>
      <c r="HH224" s="186"/>
      <c r="HI224" s="186"/>
      <c r="HJ224" s="186"/>
      <c r="HK224" s="186"/>
      <c r="HL224" s="186"/>
      <c r="HM224" s="186"/>
      <c r="HN224" s="186"/>
      <c r="HO224" s="186"/>
      <c r="HP224" s="186"/>
      <c r="HQ224" s="186"/>
      <c r="HR224" s="186"/>
      <c r="HS224" s="186"/>
      <c r="HT224" s="186"/>
      <c r="HU224" s="186"/>
      <c r="HV224" s="186"/>
      <c r="HW224" s="186"/>
      <c r="HX224" s="186"/>
      <c r="HY224" s="186"/>
      <c r="HZ224" s="186"/>
      <c r="IA224" s="186"/>
      <c r="IB224" s="186"/>
      <c r="IC224" s="186"/>
      <c r="ID224" s="186">
        <v>50</v>
      </c>
      <c r="IE224" s="186"/>
      <c r="IF224" s="186"/>
      <c r="IG224" s="186">
        <v>100</v>
      </c>
      <c r="IH224" s="186"/>
      <c r="II224" s="186"/>
      <c r="IJ224" s="186"/>
      <c r="IK224" s="186"/>
      <c r="IL224" s="186"/>
      <c r="IM224" s="186">
        <v>100</v>
      </c>
      <c r="IN224" s="186"/>
      <c r="IO224" s="186"/>
      <c r="IP224" s="186"/>
      <c r="IQ224" s="186"/>
      <c r="IR224" s="186"/>
      <c r="IS224" s="186"/>
      <c r="IT224" s="186"/>
      <c r="IU224" s="186"/>
      <c r="IV224" s="186"/>
    </row>
    <row r="225" spans="1:256" ht="10.5" customHeight="1" x14ac:dyDescent="0.25">
      <c r="A225" s="262"/>
      <c r="B225" s="186" t="s">
        <v>837</v>
      </c>
      <c r="C225" s="186" t="s">
        <v>1350</v>
      </c>
      <c r="D225" s="186" t="s">
        <v>1356</v>
      </c>
      <c r="E225" s="188">
        <v>181100</v>
      </c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86"/>
      <c r="BZ225" s="18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>
        <v>10</v>
      </c>
      <c r="CO225" s="186">
        <v>10</v>
      </c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86"/>
      <c r="DA225" s="186"/>
      <c r="DB225" s="186"/>
      <c r="DC225" s="186"/>
      <c r="DD225" s="186"/>
      <c r="DE225" s="186"/>
      <c r="DF225" s="186"/>
      <c r="DG225" s="186"/>
      <c r="DH225" s="186"/>
      <c r="DI225" s="186"/>
      <c r="DJ225" s="186"/>
      <c r="DK225" s="186"/>
      <c r="DL225" s="186"/>
      <c r="DM225" s="186"/>
      <c r="DN225" s="186"/>
      <c r="DO225" s="186"/>
      <c r="DP225" s="186"/>
      <c r="DQ225" s="186"/>
      <c r="DR225" s="186"/>
      <c r="DS225" s="186"/>
      <c r="DT225" s="186"/>
      <c r="DU225" s="186"/>
      <c r="DV225" s="186"/>
      <c r="DW225" s="186"/>
      <c r="DX225" s="186"/>
      <c r="DY225" s="186"/>
      <c r="DZ225" s="186"/>
      <c r="EA225" s="186">
        <v>24</v>
      </c>
      <c r="EB225" s="186"/>
      <c r="EC225" s="186">
        <v>15</v>
      </c>
      <c r="ED225" s="186"/>
      <c r="EE225" s="186">
        <v>15</v>
      </c>
      <c r="EF225" s="186"/>
      <c r="EG225" s="186"/>
      <c r="EH225" s="186"/>
      <c r="EI225" s="186">
        <v>6</v>
      </c>
      <c r="EJ225" s="186"/>
      <c r="EK225" s="186"/>
      <c r="EN225" s="186">
        <v>24</v>
      </c>
      <c r="EO225" s="186"/>
      <c r="EP225" s="186"/>
      <c r="EQ225" s="186"/>
      <c r="ER225" s="186"/>
      <c r="ES225" s="186"/>
      <c r="ET225" s="186"/>
      <c r="EU225" s="186"/>
      <c r="EV225" s="186"/>
      <c r="EW225" s="186"/>
      <c r="EX225" s="186"/>
      <c r="EY225" s="186"/>
      <c r="EZ225" s="186"/>
      <c r="FA225" s="186"/>
      <c r="FB225" s="186"/>
      <c r="FC225" s="186"/>
      <c r="FD225" s="186"/>
      <c r="FE225" s="186"/>
      <c r="FF225" s="186"/>
      <c r="FG225" s="186"/>
      <c r="FH225" s="186"/>
      <c r="FI225" s="186"/>
      <c r="FJ225" s="186"/>
      <c r="FK225" s="186"/>
      <c r="FL225" s="186"/>
      <c r="FM225" s="186"/>
      <c r="FN225" s="186"/>
      <c r="FO225" s="186"/>
      <c r="FP225" s="186"/>
      <c r="FQ225" s="186"/>
      <c r="FR225" s="186"/>
      <c r="FS225" s="186"/>
      <c r="FT225" s="186"/>
      <c r="FU225" s="186"/>
      <c r="FV225" s="186"/>
      <c r="FW225" s="186"/>
      <c r="FX225" s="186"/>
      <c r="FY225" s="186"/>
      <c r="FZ225" s="186"/>
      <c r="GA225" s="186"/>
      <c r="GB225" s="186"/>
      <c r="GC225" s="186"/>
      <c r="GD225" s="186"/>
      <c r="GE225" s="186"/>
      <c r="GF225" s="186"/>
      <c r="GG225" s="186"/>
      <c r="GH225" s="186"/>
      <c r="GI225" s="186"/>
      <c r="GJ225" s="186"/>
      <c r="GK225" s="186"/>
      <c r="GL225" s="186"/>
      <c r="GM225" s="186"/>
      <c r="GN225" s="186"/>
      <c r="GO225" s="186"/>
      <c r="GP225" s="186"/>
      <c r="GQ225" s="186"/>
      <c r="GR225" s="186"/>
      <c r="GS225" s="186"/>
      <c r="GT225" s="186"/>
      <c r="GU225" s="186"/>
      <c r="GV225" s="186"/>
      <c r="GW225" s="186"/>
      <c r="GX225" s="186"/>
      <c r="GY225" s="186"/>
      <c r="GZ225" s="186"/>
      <c r="HA225" s="186"/>
      <c r="HB225" s="186"/>
      <c r="HC225" s="186"/>
      <c r="HD225" s="186"/>
      <c r="HE225" s="186"/>
      <c r="HF225" s="186"/>
      <c r="HG225" s="186"/>
      <c r="HH225" s="186"/>
      <c r="HI225" s="186"/>
      <c r="HJ225" s="186"/>
      <c r="HK225" s="186"/>
      <c r="HL225" s="186"/>
      <c r="HM225" s="186"/>
      <c r="HN225" s="186"/>
      <c r="HO225" s="186"/>
      <c r="HP225" s="186"/>
      <c r="HQ225" s="186"/>
      <c r="HR225" s="186"/>
      <c r="HS225" s="186"/>
      <c r="HT225" s="186"/>
      <c r="HU225" s="186"/>
      <c r="HV225" s="186"/>
      <c r="HW225" s="186"/>
      <c r="HX225" s="186"/>
      <c r="HY225" s="186"/>
      <c r="HZ225" s="186"/>
      <c r="IA225" s="186"/>
      <c r="IB225" s="186"/>
      <c r="IC225" s="186"/>
      <c r="ID225" s="186"/>
      <c r="IE225" s="186"/>
      <c r="IF225" s="186"/>
      <c r="IG225" s="186"/>
      <c r="IH225" s="186"/>
      <c r="II225" s="186"/>
      <c r="IJ225" s="186"/>
      <c r="IK225" s="186"/>
      <c r="IL225" s="186"/>
      <c r="IM225" s="186"/>
      <c r="IN225" s="186"/>
      <c r="IO225" s="186"/>
      <c r="IP225" s="186"/>
      <c r="IQ225" s="186"/>
      <c r="IR225" s="186"/>
      <c r="IS225" s="186"/>
      <c r="IT225" s="186"/>
      <c r="IU225" s="186"/>
      <c r="IV225" s="186"/>
    </row>
    <row r="226" spans="1:256" ht="10.5" customHeight="1" x14ac:dyDescent="0.25">
      <c r="A226" s="262"/>
      <c r="B226" s="186" t="s">
        <v>813</v>
      </c>
      <c r="C226" s="186" t="s">
        <v>1350</v>
      </c>
      <c r="D226" s="186" t="s">
        <v>1357</v>
      </c>
      <c r="E226" s="188">
        <v>79800</v>
      </c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86"/>
      <c r="BZ226" s="18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86"/>
      <c r="DA226" s="186"/>
      <c r="DB226" s="186"/>
      <c r="DC226" s="186"/>
      <c r="DD226" s="186"/>
      <c r="DE226" s="186"/>
      <c r="DF226" s="186"/>
      <c r="DG226" s="186"/>
      <c r="DH226" s="186"/>
      <c r="DI226" s="186"/>
      <c r="DJ226" s="186"/>
      <c r="DK226" s="186"/>
      <c r="DL226" s="186"/>
      <c r="DM226" s="186">
        <v>24</v>
      </c>
      <c r="DN226" s="186"/>
      <c r="DO226" s="186"/>
      <c r="DP226" s="186"/>
      <c r="DQ226" s="186"/>
      <c r="DR226" s="186"/>
      <c r="DS226" s="186"/>
      <c r="DT226" s="186"/>
      <c r="DU226" s="186"/>
      <c r="DV226" s="186"/>
      <c r="DW226" s="186"/>
      <c r="DX226" s="186"/>
      <c r="DY226" s="186"/>
      <c r="DZ226" s="186"/>
      <c r="EA226" s="186"/>
      <c r="EB226" s="186"/>
      <c r="EC226" s="186"/>
      <c r="ED226" s="186"/>
      <c r="EE226" s="186"/>
      <c r="EF226" s="186"/>
      <c r="EG226" s="186">
        <v>6</v>
      </c>
      <c r="EH226" s="186"/>
      <c r="EI226" s="186"/>
      <c r="EJ226" s="186"/>
      <c r="EK226" s="186"/>
      <c r="EN226" s="186"/>
      <c r="EO226" s="186"/>
      <c r="EP226" s="186"/>
      <c r="EQ226" s="186"/>
      <c r="ER226" s="186"/>
      <c r="ES226" s="186"/>
      <c r="ET226" s="186"/>
      <c r="EU226" s="186"/>
      <c r="EV226" s="186"/>
      <c r="EW226" s="186"/>
      <c r="EX226" s="186"/>
      <c r="EY226" s="186"/>
      <c r="EZ226" s="186"/>
      <c r="FA226" s="186"/>
      <c r="FB226" s="186"/>
      <c r="FC226" s="186"/>
      <c r="FD226" s="186"/>
      <c r="FE226" s="186"/>
      <c r="FF226" s="186"/>
      <c r="FG226" s="186"/>
      <c r="FH226" s="186"/>
      <c r="FI226" s="186"/>
      <c r="FJ226" s="186"/>
      <c r="FK226" s="186"/>
      <c r="FL226" s="186"/>
      <c r="FM226" s="186"/>
      <c r="FN226" s="186"/>
      <c r="FO226" s="186"/>
      <c r="FP226" s="186"/>
      <c r="FQ226" s="186"/>
      <c r="FR226" s="186"/>
      <c r="FS226" s="186"/>
      <c r="FT226" s="186"/>
      <c r="FU226" s="186"/>
      <c r="FV226" s="186"/>
      <c r="FW226" s="186"/>
      <c r="FX226" s="186"/>
      <c r="FY226" s="186"/>
      <c r="FZ226" s="186"/>
      <c r="GA226" s="186"/>
      <c r="GB226" s="186"/>
      <c r="GC226" s="186"/>
      <c r="GD226" s="186"/>
      <c r="GE226" s="186"/>
      <c r="GF226" s="186"/>
      <c r="GG226" s="186"/>
      <c r="GH226" s="186"/>
      <c r="GI226" s="186"/>
      <c r="GJ226" s="186"/>
      <c r="GK226" s="186"/>
      <c r="GL226" s="186"/>
      <c r="GM226" s="186"/>
      <c r="GN226" s="186"/>
      <c r="GO226" s="186"/>
      <c r="GP226" s="186"/>
      <c r="GQ226" s="186"/>
      <c r="GR226" s="186"/>
      <c r="GS226" s="186"/>
      <c r="GT226" s="186"/>
      <c r="GU226" s="186"/>
      <c r="GV226" s="186"/>
      <c r="GW226" s="186"/>
      <c r="GX226" s="186"/>
      <c r="GY226" s="186"/>
      <c r="GZ226" s="186"/>
      <c r="HA226" s="186">
        <v>200</v>
      </c>
      <c r="HB226" s="186">
        <v>100</v>
      </c>
      <c r="HC226" s="186"/>
      <c r="HD226" s="186"/>
      <c r="HE226" s="186"/>
      <c r="HF226" s="186"/>
      <c r="HG226" s="186"/>
      <c r="HH226" s="186"/>
      <c r="HI226" s="186"/>
      <c r="HJ226" s="186"/>
      <c r="HK226" s="186"/>
      <c r="HL226" s="186"/>
      <c r="HM226" s="186"/>
      <c r="HN226" s="186"/>
      <c r="HO226" s="186"/>
      <c r="HP226" s="186"/>
      <c r="HQ226" s="186"/>
      <c r="HR226" s="186"/>
      <c r="HS226" s="186"/>
      <c r="HT226" s="186"/>
      <c r="HU226" s="186"/>
      <c r="HV226" s="186"/>
      <c r="HW226" s="186"/>
      <c r="HX226" s="186"/>
      <c r="HY226" s="186"/>
      <c r="HZ226" s="186"/>
      <c r="IA226" s="186"/>
      <c r="IB226" s="186"/>
      <c r="IC226" s="186"/>
      <c r="ID226" s="186"/>
      <c r="IE226" s="186"/>
      <c r="IF226" s="186"/>
      <c r="IG226" s="186"/>
      <c r="IH226" s="186"/>
      <c r="II226" s="186"/>
      <c r="IJ226" s="186"/>
      <c r="IK226" s="186"/>
      <c r="IL226" s="186"/>
      <c r="IM226" s="186"/>
      <c r="IN226" s="186"/>
      <c r="IO226" s="186"/>
      <c r="IP226" s="186"/>
      <c r="IQ226" s="186"/>
      <c r="IR226" s="186"/>
      <c r="IS226" s="186"/>
      <c r="IT226" s="186"/>
      <c r="IU226" s="186"/>
      <c r="IV226" s="186"/>
    </row>
    <row r="227" spans="1:256" ht="10.5" customHeight="1" x14ac:dyDescent="0.25">
      <c r="A227" s="262"/>
      <c r="B227" s="186" t="s">
        <v>778</v>
      </c>
      <c r="C227" s="186" t="s">
        <v>1350</v>
      </c>
      <c r="D227" s="186" t="s">
        <v>1358</v>
      </c>
      <c r="E227" s="188">
        <v>835313</v>
      </c>
      <c r="F227" s="186">
        <v>15</v>
      </c>
      <c r="G227" s="186"/>
      <c r="H227" s="186"/>
      <c r="I227" s="186"/>
      <c r="J227" s="186">
        <v>15</v>
      </c>
      <c r="K227" s="186"/>
      <c r="L227" s="186"/>
      <c r="M227" s="186"/>
      <c r="N227" s="186"/>
      <c r="O227" s="186">
        <v>15</v>
      </c>
      <c r="P227" s="186"/>
      <c r="Q227" s="186"/>
      <c r="R227" s="186"/>
      <c r="S227" s="186"/>
      <c r="T227" s="186"/>
      <c r="U227" s="186"/>
      <c r="V227" s="186"/>
      <c r="W227" s="186"/>
      <c r="X227" s="186"/>
      <c r="Y227" s="290">
        <v>15</v>
      </c>
      <c r="Z227" s="186"/>
      <c r="AA227" s="186"/>
      <c r="AB227" s="186"/>
      <c r="AC227" s="186"/>
      <c r="AD227" s="186"/>
      <c r="AE227" s="186"/>
      <c r="AF227" s="186"/>
      <c r="AG227" s="290">
        <v>25</v>
      </c>
      <c r="AH227" s="186"/>
      <c r="AI227" s="186"/>
      <c r="AJ227" s="186"/>
      <c r="AK227" s="186">
        <v>10</v>
      </c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86"/>
      <c r="BZ227" s="186"/>
      <c r="CA227" s="186"/>
      <c r="CB227" s="186"/>
      <c r="CC227" s="186"/>
      <c r="CD227" s="186"/>
      <c r="CE227" s="186"/>
      <c r="CF227" s="186">
        <v>25</v>
      </c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86"/>
      <c r="DA227" s="186"/>
      <c r="DB227" s="186"/>
      <c r="DC227" s="186"/>
      <c r="DD227" s="186"/>
      <c r="DE227" s="186"/>
      <c r="DF227" s="186"/>
      <c r="DG227" s="186"/>
      <c r="DH227" s="186"/>
      <c r="DI227" s="186"/>
      <c r="DJ227" s="186"/>
      <c r="DK227" s="186"/>
      <c r="DL227" s="186"/>
      <c r="DM227" s="186">
        <v>24</v>
      </c>
      <c r="DN227" s="186"/>
      <c r="DO227" s="186"/>
      <c r="DP227" s="186">
        <v>24</v>
      </c>
      <c r="DQ227" s="186"/>
      <c r="DR227" s="186"/>
      <c r="DS227" s="186"/>
      <c r="DT227" s="186"/>
      <c r="DU227" s="186"/>
      <c r="DV227" s="186"/>
      <c r="DW227" s="186"/>
      <c r="DX227" s="186"/>
      <c r="DY227" s="186"/>
      <c r="DZ227" s="186"/>
      <c r="EA227" s="186">
        <v>24</v>
      </c>
      <c r="EB227" s="186">
        <v>24</v>
      </c>
      <c r="EC227" s="186">
        <v>15</v>
      </c>
      <c r="ED227" s="353">
        <v>22</v>
      </c>
      <c r="EE227" s="186">
        <v>24</v>
      </c>
      <c r="EF227" s="186"/>
      <c r="EG227" s="186"/>
      <c r="EH227" s="186"/>
      <c r="EI227" s="186"/>
      <c r="EJ227" s="186"/>
      <c r="EK227" s="186">
        <v>24</v>
      </c>
      <c r="EN227" s="186">
        <v>24</v>
      </c>
      <c r="EO227" s="186"/>
      <c r="EP227" s="186">
        <v>24</v>
      </c>
      <c r="EQ227" s="186"/>
      <c r="ER227" s="186"/>
      <c r="ES227" s="186"/>
      <c r="ET227" s="186"/>
      <c r="EU227" s="186">
        <v>29</v>
      </c>
      <c r="EV227" s="186"/>
      <c r="EW227" s="186"/>
      <c r="EX227" s="186"/>
      <c r="EY227" s="186"/>
      <c r="EZ227" s="186"/>
      <c r="FA227" s="186"/>
      <c r="FB227" s="186"/>
      <c r="FC227" s="186"/>
      <c r="FD227" s="186"/>
      <c r="FE227" s="186"/>
      <c r="FF227" s="186"/>
      <c r="FG227" s="186"/>
      <c r="FH227" s="186"/>
      <c r="FI227" s="186"/>
      <c r="FJ227" s="186"/>
      <c r="FK227" s="186"/>
      <c r="FL227" s="186"/>
      <c r="FM227" s="186"/>
      <c r="FN227" s="186"/>
      <c r="FO227" s="186"/>
      <c r="FP227" s="186"/>
      <c r="FQ227" s="186"/>
      <c r="FR227" s="186"/>
      <c r="FS227" s="186"/>
      <c r="FT227" s="186"/>
      <c r="FU227" s="186"/>
      <c r="FV227" s="186"/>
      <c r="FW227" s="186"/>
      <c r="FX227" s="186"/>
      <c r="FY227" s="186"/>
      <c r="FZ227" s="186"/>
      <c r="GA227" s="186"/>
      <c r="GB227" s="186"/>
      <c r="GC227" s="186"/>
      <c r="GD227" s="186"/>
      <c r="GE227" s="186"/>
      <c r="GF227" s="186">
        <v>60</v>
      </c>
      <c r="GG227" s="186"/>
      <c r="GH227" s="186"/>
      <c r="GI227" s="186"/>
      <c r="GJ227" s="186"/>
      <c r="GK227" s="186"/>
      <c r="GL227" s="186">
        <v>25</v>
      </c>
      <c r="GM227" s="186"/>
      <c r="GN227" s="186"/>
      <c r="GO227" s="186"/>
      <c r="GP227" s="186"/>
      <c r="GQ227" s="186"/>
      <c r="GR227" s="186"/>
      <c r="GS227" s="186"/>
      <c r="GT227" s="186"/>
      <c r="GU227" s="186"/>
      <c r="GV227" s="186"/>
      <c r="GW227" s="186">
        <v>50</v>
      </c>
      <c r="GX227" s="186"/>
      <c r="GY227" s="186"/>
      <c r="GZ227" s="186"/>
      <c r="HA227" s="186"/>
      <c r="HB227" s="186"/>
      <c r="HC227" s="186"/>
      <c r="HD227" s="186"/>
      <c r="HE227" s="186"/>
      <c r="HF227" s="186"/>
      <c r="HG227" s="186"/>
      <c r="HH227" s="186"/>
      <c r="HI227" s="186"/>
      <c r="HJ227" s="186"/>
      <c r="HK227" s="186"/>
      <c r="HL227" s="186"/>
      <c r="HM227" s="186"/>
      <c r="HN227" s="186"/>
      <c r="HO227" s="186"/>
      <c r="HP227" s="186"/>
      <c r="HQ227" s="186"/>
      <c r="HR227" s="186"/>
      <c r="HS227" s="186"/>
      <c r="HT227" s="186"/>
      <c r="HU227" s="186"/>
      <c r="HV227" s="186"/>
      <c r="HW227" s="186"/>
      <c r="HX227" s="186"/>
      <c r="HY227" s="186"/>
      <c r="HZ227" s="186"/>
      <c r="IA227" s="186"/>
      <c r="IB227" s="186"/>
      <c r="IC227" s="186"/>
      <c r="ID227" s="186"/>
      <c r="IE227" s="186">
        <v>50</v>
      </c>
      <c r="IF227" s="186"/>
      <c r="IG227" s="186">
        <v>100</v>
      </c>
      <c r="IH227" s="186">
        <v>50</v>
      </c>
      <c r="II227" s="186"/>
      <c r="IJ227" s="186">
        <v>50</v>
      </c>
      <c r="IK227" s="186">
        <v>100</v>
      </c>
      <c r="IL227" s="186">
        <v>100</v>
      </c>
      <c r="IM227" s="186">
        <v>100</v>
      </c>
      <c r="IN227" s="186"/>
      <c r="IO227" s="186"/>
      <c r="IP227" s="186"/>
      <c r="IQ227" s="186"/>
      <c r="IR227" s="186"/>
      <c r="IS227" s="186"/>
      <c r="IT227" s="186"/>
      <c r="IU227" s="186"/>
      <c r="IV227" s="186"/>
    </row>
    <row r="228" spans="1:256" ht="10.5" customHeight="1" x14ac:dyDescent="0.25">
      <c r="A228" s="262"/>
      <c r="B228" s="186" t="s">
        <v>783</v>
      </c>
      <c r="C228" s="186" t="s">
        <v>1360</v>
      </c>
      <c r="D228" s="291" t="s">
        <v>1361</v>
      </c>
      <c r="E228" s="188">
        <v>174100</v>
      </c>
      <c r="F228" s="291">
        <v>3</v>
      </c>
      <c r="G228" s="291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>
        <v>2</v>
      </c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>
        <v>5</v>
      </c>
      <c r="AV228" s="186"/>
      <c r="AW228" s="186">
        <v>5</v>
      </c>
      <c r="AX228" s="186"/>
      <c r="AY228" s="186"/>
      <c r="AZ228" s="186"/>
      <c r="BA228" s="186"/>
      <c r="BB228" s="186"/>
      <c r="BC228" s="186"/>
      <c r="BD228" s="186"/>
      <c r="BE228" s="186"/>
      <c r="BF228" s="186">
        <v>3</v>
      </c>
      <c r="BG228" s="186"/>
      <c r="BH228" s="186"/>
      <c r="BI228" s="186"/>
      <c r="BJ228" s="186"/>
      <c r="BK228" s="186"/>
      <c r="BL228" s="290">
        <v>2</v>
      </c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86"/>
      <c r="BZ228" s="18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>
        <v>1</v>
      </c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86"/>
      <c r="DA228" s="186"/>
      <c r="DB228" s="186"/>
      <c r="DC228" s="186"/>
      <c r="DD228" s="186"/>
      <c r="DE228" s="186"/>
      <c r="DF228" s="186"/>
      <c r="DG228" s="186"/>
      <c r="DH228" s="186"/>
      <c r="DI228" s="186"/>
      <c r="DJ228" s="186"/>
      <c r="DK228" s="186"/>
      <c r="DL228" s="186"/>
      <c r="DM228" s="186"/>
      <c r="DN228" s="186"/>
      <c r="DO228" s="186"/>
      <c r="DP228" s="186"/>
      <c r="DQ228" s="186"/>
      <c r="DR228" s="186"/>
      <c r="DS228" s="186"/>
      <c r="DT228" s="186"/>
      <c r="DU228" s="186"/>
      <c r="DV228" s="186"/>
      <c r="DW228" s="186"/>
      <c r="DX228" s="186"/>
      <c r="DY228" s="186"/>
      <c r="DZ228" s="186"/>
      <c r="EA228" s="186"/>
      <c r="EB228" s="186"/>
      <c r="EC228" s="186"/>
      <c r="ED228" s="186"/>
      <c r="EE228" s="186"/>
      <c r="EF228" s="186"/>
      <c r="EG228" s="186"/>
      <c r="EH228" s="186"/>
      <c r="EI228" s="186"/>
      <c r="EJ228" s="186"/>
      <c r="EK228" s="186"/>
      <c r="EN228" s="186"/>
      <c r="EO228" s="186"/>
      <c r="EP228" s="186"/>
      <c r="EQ228" s="186"/>
      <c r="ER228" s="186"/>
      <c r="ES228" s="186"/>
      <c r="ET228" s="186"/>
      <c r="EU228" s="186">
        <v>29</v>
      </c>
      <c r="EV228" s="186"/>
      <c r="EW228" s="186"/>
      <c r="EX228" s="186"/>
      <c r="EY228" s="186"/>
      <c r="EZ228" s="186"/>
      <c r="FA228" s="186"/>
      <c r="FB228" s="186"/>
      <c r="FC228" s="186"/>
      <c r="FD228" s="186"/>
      <c r="FE228" s="186"/>
      <c r="FF228" s="186"/>
      <c r="FG228" s="186">
        <v>2</v>
      </c>
      <c r="FH228" s="186"/>
      <c r="FI228" s="186"/>
      <c r="FJ228" s="186"/>
      <c r="FK228" s="186"/>
      <c r="FL228" s="186"/>
      <c r="FM228" s="186"/>
      <c r="FN228" s="186"/>
      <c r="FO228" s="186"/>
      <c r="FP228" s="186"/>
      <c r="FQ228" s="186"/>
      <c r="FR228" s="186"/>
      <c r="FS228" s="186"/>
      <c r="FT228" s="186"/>
      <c r="FU228" s="186"/>
      <c r="FV228" s="186"/>
      <c r="FW228" s="186"/>
      <c r="FX228" s="186"/>
      <c r="FY228" s="186"/>
      <c r="FZ228" s="186"/>
      <c r="GA228" s="186"/>
      <c r="GB228" s="186"/>
      <c r="GC228" s="186"/>
      <c r="GD228" s="186"/>
      <c r="GE228" s="186"/>
      <c r="GF228" s="186"/>
      <c r="GG228" s="186"/>
      <c r="GH228" s="186"/>
      <c r="GI228" s="186"/>
      <c r="GJ228" s="186"/>
      <c r="GK228" s="186"/>
      <c r="GL228" s="186"/>
      <c r="GM228" s="186"/>
      <c r="GN228" s="186"/>
      <c r="GO228" s="186"/>
      <c r="GP228" s="186"/>
      <c r="GQ228" s="186"/>
      <c r="GR228" s="186"/>
      <c r="GS228" s="186"/>
      <c r="GT228" s="186"/>
      <c r="GU228" s="186"/>
      <c r="GV228" s="186"/>
      <c r="GW228" s="186"/>
      <c r="GX228" s="186"/>
      <c r="GY228" s="186"/>
      <c r="GZ228" s="186"/>
      <c r="HA228" s="186"/>
      <c r="HB228" s="186"/>
      <c r="HC228" s="186"/>
      <c r="HD228" s="186"/>
      <c r="HE228" s="186"/>
      <c r="HF228" s="186"/>
      <c r="HG228" s="186"/>
      <c r="HH228" s="186"/>
      <c r="HI228" s="186"/>
      <c r="HJ228" s="186"/>
      <c r="HK228" s="186"/>
      <c r="HL228" s="186"/>
      <c r="HM228" s="186"/>
      <c r="HN228" s="186"/>
      <c r="HO228" s="186"/>
      <c r="HP228" s="186"/>
      <c r="HQ228" s="186"/>
      <c r="HR228" s="186"/>
      <c r="HS228" s="186"/>
      <c r="HT228" s="186"/>
      <c r="HU228" s="186"/>
      <c r="HV228" s="186">
        <v>1</v>
      </c>
      <c r="HW228" s="186"/>
      <c r="HX228" s="186"/>
      <c r="HY228" s="186"/>
      <c r="HZ228" s="186">
        <v>1</v>
      </c>
      <c r="IA228" s="186"/>
      <c r="IB228" s="186"/>
      <c r="IC228" s="186">
        <v>2</v>
      </c>
      <c r="ID228" s="186"/>
      <c r="IE228" s="186"/>
      <c r="IF228" s="186"/>
      <c r="IG228" s="186"/>
      <c r="IH228" s="186"/>
      <c r="II228" s="186"/>
      <c r="IJ228" s="186"/>
      <c r="IK228" s="186"/>
      <c r="IL228" s="186"/>
      <c r="IM228" s="186"/>
      <c r="IN228" s="186"/>
      <c r="IO228" s="186"/>
      <c r="IP228" s="186"/>
      <c r="IQ228" s="186"/>
      <c r="IR228" s="186"/>
      <c r="IS228" s="186"/>
      <c r="IT228" s="186"/>
      <c r="IU228" s="186"/>
      <c r="IV228" s="186"/>
    </row>
    <row r="229" spans="1:256" ht="10.5" customHeight="1" x14ac:dyDescent="0.25">
      <c r="A229" s="272"/>
      <c r="B229" s="273" t="s">
        <v>778</v>
      </c>
      <c r="C229" s="273" t="s">
        <v>788</v>
      </c>
      <c r="D229" s="273" t="s">
        <v>1362</v>
      </c>
      <c r="E229" s="483">
        <v>0</v>
      </c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  <c r="AJ229" s="273"/>
      <c r="AK229" s="273"/>
      <c r="AL229" s="273"/>
      <c r="AM229" s="273"/>
      <c r="AN229" s="273"/>
      <c r="AO229" s="273"/>
      <c r="AP229" s="273"/>
      <c r="AQ229" s="273"/>
      <c r="AR229" s="273"/>
      <c r="AS229" s="273"/>
      <c r="AT229" s="273"/>
      <c r="AU229" s="273"/>
      <c r="AV229" s="273"/>
      <c r="AW229" s="273"/>
      <c r="AX229" s="273"/>
      <c r="AY229" s="273"/>
      <c r="AZ229" s="273"/>
      <c r="BA229" s="273"/>
      <c r="BB229" s="273"/>
      <c r="BC229" s="273"/>
      <c r="BD229" s="273"/>
      <c r="BE229" s="273"/>
      <c r="BF229" s="273"/>
      <c r="BG229" s="273"/>
      <c r="BH229" s="273"/>
      <c r="BI229" s="273"/>
      <c r="BJ229" s="273"/>
      <c r="BK229" s="273"/>
      <c r="BL229" s="273"/>
      <c r="BM229" s="273"/>
      <c r="BN229" s="273"/>
      <c r="BO229" s="273"/>
      <c r="BP229" s="273"/>
      <c r="BQ229" s="273"/>
      <c r="BR229" s="273"/>
      <c r="BS229" s="273"/>
      <c r="BT229" s="273"/>
      <c r="BU229" s="273"/>
      <c r="BV229" s="273"/>
      <c r="BW229" s="273"/>
      <c r="BX229" s="273"/>
      <c r="BY229" s="273"/>
      <c r="BZ229" s="273"/>
      <c r="CA229" s="273"/>
      <c r="CB229" s="273"/>
      <c r="CC229" s="273"/>
      <c r="CD229" s="273"/>
      <c r="CE229" s="273"/>
      <c r="CF229" s="273"/>
      <c r="CG229" s="273"/>
      <c r="CH229" s="273"/>
      <c r="CI229" s="273"/>
      <c r="CJ229" s="273"/>
      <c r="CK229" s="273"/>
      <c r="CL229" s="273"/>
      <c r="CM229" s="273"/>
      <c r="CN229" s="273"/>
      <c r="CO229" s="273"/>
      <c r="CP229" s="273"/>
      <c r="CQ229" s="273"/>
      <c r="CR229" s="273"/>
      <c r="CS229" s="273"/>
      <c r="CT229" s="273"/>
      <c r="CU229" s="273"/>
      <c r="CV229" s="273"/>
      <c r="CW229" s="273"/>
      <c r="CX229" s="273"/>
      <c r="CY229" s="273"/>
      <c r="CZ229" s="273"/>
      <c r="DA229" s="273"/>
      <c r="DB229" s="273"/>
      <c r="DC229" s="273"/>
      <c r="DD229" s="273"/>
      <c r="DE229" s="273"/>
      <c r="DF229" s="273"/>
      <c r="DG229" s="273"/>
      <c r="DH229" s="273"/>
      <c r="DI229" s="273"/>
      <c r="DJ229" s="273"/>
      <c r="DK229" s="273"/>
      <c r="DL229" s="273"/>
      <c r="DM229" s="273"/>
      <c r="DN229" s="273"/>
      <c r="DO229" s="273"/>
      <c r="DP229" s="273"/>
      <c r="DQ229" s="273"/>
      <c r="DR229" s="273"/>
      <c r="DS229" s="273"/>
      <c r="DT229" s="273"/>
      <c r="DU229" s="273"/>
      <c r="DV229" s="273"/>
      <c r="DW229" s="273"/>
      <c r="DX229" s="273"/>
      <c r="DY229" s="273"/>
      <c r="DZ229" s="273"/>
      <c r="EA229" s="273"/>
      <c r="EB229" s="273"/>
      <c r="EC229" s="273"/>
      <c r="ED229" s="273"/>
      <c r="EE229" s="273"/>
      <c r="EF229" s="273"/>
      <c r="EG229" s="273"/>
      <c r="EH229" s="273"/>
      <c r="EI229" s="273"/>
      <c r="EJ229" s="273"/>
      <c r="EK229" s="273"/>
      <c r="EL229" s="273"/>
      <c r="EM229" s="273"/>
      <c r="EN229" s="273"/>
      <c r="EO229" s="273"/>
      <c r="EP229" s="273"/>
      <c r="EQ229" s="273"/>
      <c r="ER229" s="273"/>
      <c r="ES229" s="273"/>
      <c r="ET229" s="273"/>
      <c r="EU229" s="273"/>
      <c r="EV229" s="273"/>
      <c r="EW229" s="273"/>
      <c r="EX229" s="273"/>
      <c r="EY229" s="273"/>
      <c r="EZ229" s="273"/>
      <c r="FA229" s="273"/>
      <c r="FB229" s="273"/>
      <c r="FC229" s="273"/>
      <c r="FD229" s="273"/>
      <c r="FE229" s="273"/>
      <c r="FF229" s="273"/>
      <c r="FG229" s="273"/>
      <c r="FH229" s="273"/>
      <c r="FI229" s="273"/>
      <c r="FJ229" s="273"/>
      <c r="FK229" s="273"/>
      <c r="FL229" s="273"/>
      <c r="FM229" s="273"/>
      <c r="FN229" s="273"/>
      <c r="FO229" s="273"/>
      <c r="FP229" s="273"/>
      <c r="FQ229" s="273"/>
      <c r="FR229" s="273"/>
      <c r="FS229" s="273"/>
      <c r="FT229" s="273"/>
      <c r="FU229" s="273"/>
      <c r="FV229" s="273"/>
      <c r="FW229" s="273"/>
      <c r="FX229" s="273"/>
      <c r="FY229" s="273"/>
      <c r="FZ229" s="273"/>
      <c r="GA229" s="273"/>
      <c r="GB229" s="273"/>
      <c r="GC229" s="273"/>
      <c r="GD229" s="273"/>
      <c r="GE229" s="273"/>
      <c r="GF229" s="273"/>
      <c r="GG229" s="273"/>
      <c r="GH229" s="273"/>
      <c r="GI229" s="273"/>
      <c r="GJ229" s="273"/>
      <c r="GK229" s="273"/>
      <c r="GL229" s="273"/>
      <c r="GM229" s="273"/>
      <c r="GN229" s="273"/>
      <c r="GO229" s="273"/>
      <c r="GP229" s="273"/>
      <c r="GQ229" s="273"/>
      <c r="GR229" s="273"/>
      <c r="GS229" s="273"/>
      <c r="GT229" s="273"/>
      <c r="GU229" s="273"/>
      <c r="GV229" s="273"/>
      <c r="GW229" s="273"/>
      <c r="GX229" s="273"/>
      <c r="GY229" s="273"/>
      <c r="GZ229" s="273"/>
      <c r="HA229" s="273"/>
      <c r="HB229" s="273"/>
      <c r="HC229" s="273"/>
      <c r="HD229" s="273"/>
      <c r="HE229" s="273"/>
      <c r="HF229" s="273"/>
      <c r="HG229" s="273"/>
      <c r="HH229" s="273"/>
      <c r="HI229" s="273"/>
      <c r="HJ229" s="273"/>
      <c r="HK229" s="273"/>
      <c r="HL229" s="273"/>
      <c r="HM229" s="273"/>
      <c r="HN229" s="273"/>
      <c r="HO229" s="273"/>
      <c r="HP229" s="273"/>
      <c r="HQ229" s="273"/>
      <c r="HR229" s="273"/>
      <c r="HS229" s="273"/>
      <c r="HT229" s="273"/>
      <c r="HU229" s="273"/>
      <c r="HV229" s="273"/>
      <c r="HW229" s="273"/>
      <c r="HX229" s="273"/>
      <c r="HY229" s="273"/>
      <c r="HZ229" s="273"/>
      <c r="IA229" s="273"/>
      <c r="IB229" s="273"/>
      <c r="IC229" s="273"/>
      <c r="ID229" s="273"/>
      <c r="IE229" s="273"/>
      <c r="IF229" s="273"/>
      <c r="IG229" s="273"/>
      <c r="IH229" s="273"/>
      <c r="II229" s="273"/>
      <c r="IJ229" s="273"/>
      <c r="IK229" s="273"/>
      <c r="IL229" s="273"/>
      <c r="IM229" s="273"/>
      <c r="IN229" s="273"/>
      <c r="IO229" s="273"/>
      <c r="IP229" s="273"/>
      <c r="IQ229" s="273"/>
      <c r="IR229" s="273"/>
      <c r="IS229" s="273"/>
      <c r="IT229" s="273"/>
      <c r="IU229" s="273"/>
      <c r="IV229" s="273"/>
    </row>
    <row r="230" spans="1:256" ht="10.5" customHeight="1" x14ac:dyDescent="0.25">
      <c r="A230" s="262"/>
      <c r="B230" s="186" t="s">
        <v>778</v>
      </c>
      <c r="C230" s="186" t="s">
        <v>788</v>
      </c>
      <c r="D230" s="186" t="s">
        <v>1365</v>
      </c>
      <c r="E230" s="188">
        <v>1000</v>
      </c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86"/>
      <c r="BZ230" s="18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86"/>
      <c r="DA230" s="186"/>
      <c r="DB230" s="186"/>
      <c r="DC230" s="186"/>
      <c r="DD230" s="186"/>
      <c r="DE230" s="186"/>
      <c r="DF230" s="186"/>
      <c r="DG230" s="186"/>
      <c r="DH230" s="186"/>
      <c r="DI230" s="186"/>
      <c r="DJ230" s="186"/>
      <c r="DK230" s="186"/>
      <c r="DL230" s="186"/>
      <c r="DM230" s="186"/>
      <c r="DN230" s="186"/>
      <c r="DO230" s="186"/>
      <c r="DP230" s="186"/>
      <c r="DQ230" s="186"/>
      <c r="DR230" s="186"/>
      <c r="DS230" s="186"/>
      <c r="DT230" s="186"/>
      <c r="DU230" s="186"/>
      <c r="DV230" s="186"/>
      <c r="DW230" s="186"/>
      <c r="DX230" s="186"/>
      <c r="DY230" s="186"/>
      <c r="DZ230" s="186"/>
      <c r="EA230" s="186"/>
      <c r="EB230" s="186"/>
      <c r="EC230" s="186"/>
      <c r="ED230" s="186"/>
      <c r="EE230" s="186"/>
      <c r="EF230" s="186"/>
      <c r="EG230" s="186"/>
      <c r="EH230" s="186"/>
      <c r="EI230" s="186"/>
      <c r="EJ230" s="186"/>
      <c r="EK230" s="186"/>
      <c r="EN230" s="186"/>
      <c r="EO230" s="186"/>
      <c r="EP230" s="186"/>
      <c r="EQ230" s="186"/>
      <c r="ER230" s="186"/>
      <c r="ES230" s="186"/>
      <c r="ET230" s="186"/>
      <c r="EU230" s="186"/>
      <c r="EV230" s="186"/>
      <c r="EW230" s="186"/>
      <c r="EX230" s="186"/>
      <c r="EY230" s="186"/>
      <c r="EZ230" s="186"/>
      <c r="FA230" s="186"/>
      <c r="FB230" s="186"/>
      <c r="FC230" s="186"/>
      <c r="FD230" s="186"/>
      <c r="FE230" s="186"/>
      <c r="FF230" s="186"/>
      <c r="FG230" s="186"/>
      <c r="FH230" s="186"/>
      <c r="FI230" s="186"/>
      <c r="FJ230" s="186"/>
      <c r="FK230" s="186"/>
      <c r="FL230" s="186"/>
      <c r="FM230" s="186"/>
      <c r="FN230" s="186"/>
      <c r="FO230" s="186"/>
      <c r="FP230" s="186"/>
      <c r="FQ230" s="186"/>
      <c r="FR230" s="186"/>
      <c r="FS230" s="186"/>
      <c r="FT230" s="186"/>
      <c r="FU230" s="186"/>
      <c r="FV230" s="186"/>
      <c r="FW230" s="186"/>
      <c r="FX230" s="186"/>
      <c r="FY230" s="186"/>
      <c r="FZ230" s="186"/>
      <c r="GA230" s="186"/>
      <c r="GB230" s="186"/>
      <c r="GC230" s="186"/>
      <c r="GD230" s="186"/>
      <c r="GE230" s="186"/>
      <c r="GF230" s="186"/>
      <c r="GG230" s="186"/>
      <c r="GH230" s="186"/>
      <c r="GI230" s="186"/>
      <c r="GJ230" s="186"/>
      <c r="GK230" s="186"/>
      <c r="GL230" s="186"/>
      <c r="GM230" s="186"/>
      <c r="GN230" s="186"/>
      <c r="GO230" s="186"/>
      <c r="GP230" s="186"/>
      <c r="GQ230" s="186"/>
      <c r="GR230" s="186"/>
      <c r="GS230" s="186"/>
      <c r="GT230" s="186"/>
      <c r="GU230" s="186"/>
      <c r="GV230" s="186"/>
      <c r="GW230" s="186"/>
      <c r="GX230" s="186"/>
      <c r="GY230" s="186"/>
      <c r="GZ230" s="186"/>
      <c r="HA230" s="186"/>
      <c r="HB230" s="186"/>
      <c r="HC230" s="186"/>
      <c r="HD230" s="186"/>
      <c r="HE230" s="186"/>
      <c r="HF230" s="186"/>
      <c r="HG230" s="186"/>
      <c r="HH230" s="186"/>
      <c r="HI230" s="186"/>
      <c r="HJ230" s="186"/>
      <c r="HK230" s="186"/>
      <c r="HL230" s="186"/>
      <c r="HM230" s="186"/>
      <c r="HN230" s="186"/>
      <c r="HO230" s="186"/>
      <c r="HP230" s="186"/>
      <c r="HQ230" s="186"/>
      <c r="HR230" s="186"/>
      <c r="HS230" s="186"/>
      <c r="HT230" s="186"/>
      <c r="HU230" s="186"/>
      <c r="HV230" s="186"/>
      <c r="HW230" s="186"/>
      <c r="HX230" s="186"/>
      <c r="HY230" s="186"/>
      <c r="HZ230" s="186"/>
      <c r="IA230" s="186"/>
      <c r="IB230" s="186"/>
      <c r="IC230" s="186"/>
      <c r="ID230" s="186"/>
      <c r="IE230" s="186"/>
      <c r="IF230" s="186"/>
      <c r="IG230" s="186"/>
      <c r="IH230" s="186"/>
      <c r="II230" s="186"/>
      <c r="IJ230" s="186"/>
      <c r="IK230" s="186"/>
      <c r="IL230" s="186"/>
      <c r="IM230" s="186"/>
      <c r="IN230" s="186"/>
      <c r="IO230" s="186"/>
      <c r="IP230" s="186"/>
      <c r="IQ230" s="186"/>
      <c r="IR230" s="186"/>
      <c r="IS230" s="186"/>
      <c r="IT230" s="186"/>
      <c r="IU230" s="186"/>
      <c r="IV230" s="186"/>
    </row>
    <row r="231" spans="1:256" ht="10.5" customHeight="1" x14ac:dyDescent="0.25">
      <c r="A231" s="262"/>
      <c r="B231" s="186" t="s">
        <v>110</v>
      </c>
      <c r="C231" s="186" t="s">
        <v>1367</v>
      </c>
      <c r="D231" s="186" t="s">
        <v>1368</v>
      </c>
      <c r="E231" s="188">
        <v>199150</v>
      </c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>
        <v>25</v>
      </c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290">
        <v>25</v>
      </c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  <c r="BW231" s="186"/>
      <c r="BX231" s="186"/>
      <c r="BY231" s="186"/>
      <c r="BZ231" s="18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86"/>
      <c r="DA231" s="186"/>
      <c r="DB231" s="186"/>
      <c r="DC231" s="186"/>
      <c r="DD231" s="186"/>
      <c r="DE231" s="186"/>
      <c r="DF231" s="186"/>
      <c r="DG231" s="186"/>
      <c r="DH231" s="186"/>
      <c r="DI231" s="186"/>
      <c r="DJ231" s="186"/>
      <c r="DK231" s="186"/>
      <c r="DL231" s="186"/>
      <c r="DM231" s="186">
        <v>24</v>
      </c>
      <c r="DN231" s="186"/>
      <c r="DO231" s="186"/>
      <c r="DP231" s="186"/>
      <c r="DQ231" s="186"/>
      <c r="DR231" s="186"/>
      <c r="DS231" s="186"/>
      <c r="DT231" s="186"/>
      <c r="DU231" s="186"/>
      <c r="DV231" s="186"/>
      <c r="DW231" s="186">
        <v>12</v>
      </c>
      <c r="DX231" s="186"/>
      <c r="DY231" s="186">
        <v>12</v>
      </c>
      <c r="DZ231" s="186">
        <v>12</v>
      </c>
      <c r="EA231" s="186"/>
      <c r="EB231" s="186"/>
      <c r="EC231" s="186"/>
      <c r="ED231" s="186"/>
      <c r="EE231" s="186"/>
      <c r="EF231" s="186"/>
      <c r="EG231" s="186"/>
      <c r="EH231" s="186"/>
      <c r="EI231" s="186"/>
      <c r="EJ231" s="186"/>
      <c r="EK231" s="186"/>
      <c r="EN231" s="186"/>
      <c r="EO231" s="186"/>
      <c r="EP231" s="186"/>
      <c r="EQ231" s="186"/>
      <c r="ER231" s="186"/>
      <c r="ES231" s="186"/>
      <c r="ET231" s="186"/>
      <c r="EU231" s="186"/>
      <c r="EV231" s="186"/>
      <c r="EW231" s="186"/>
      <c r="EX231" s="186"/>
      <c r="EY231" s="186"/>
      <c r="EZ231" s="186"/>
      <c r="FA231" s="186"/>
      <c r="FB231" s="186"/>
      <c r="FC231" s="186"/>
      <c r="FD231" s="186"/>
      <c r="FE231" s="186"/>
      <c r="FF231" s="186"/>
      <c r="FG231" s="186"/>
      <c r="FH231" s="186"/>
      <c r="FI231" s="186"/>
      <c r="FJ231" s="186"/>
      <c r="FK231" s="186"/>
      <c r="FL231" s="186"/>
      <c r="FM231" s="186"/>
      <c r="FN231" s="186"/>
      <c r="FO231" s="186"/>
      <c r="FP231" s="186"/>
      <c r="FQ231" s="186"/>
      <c r="FR231" s="186"/>
      <c r="FS231" s="186"/>
      <c r="FT231" s="186"/>
      <c r="FU231" s="186"/>
      <c r="FV231" s="186"/>
      <c r="FW231" s="186"/>
      <c r="FX231" s="186"/>
      <c r="FY231" s="186"/>
      <c r="FZ231" s="186"/>
      <c r="GA231" s="186"/>
      <c r="GB231" s="186"/>
      <c r="GC231" s="186"/>
      <c r="GD231" s="186"/>
      <c r="GE231" s="186"/>
      <c r="GF231" s="186"/>
      <c r="GG231" s="186"/>
      <c r="GH231" s="186"/>
      <c r="GI231" s="186"/>
      <c r="GJ231" s="186"/>
      <c r="GK231" s="186"/>
      <c r="GL231" s="186"/>
      <c r="GM231" s="186"/>
      <c r="GN231" s="186"/>
      <c r="GO231" s="186"/>
      <c r="GP231" s="186"/>
      <c r="GQ231" s="186"/>
      <c r="GR231" s="186"/>
      <c r="GS231" s="186"/>
      <c r="GT231" s="186"/>
      <c r="GU231" s="186"/>
      <c r="GV231" s="186"/>
      <c r="GW231" s="186"/>
      <c r="GX231" s="186"/>
      <c r="GY231" s="186"/>
      <c r="GZ231" s="186"/>
      <c r="HA231" s="186"/>
      <c r="HB231" s="186"/>
      <c r="HC231" s="186"/>
      <c r="HD231" s="186"/>
      <c r="HE231" s="186"/>
      <c r="HF231" s="186"/>
      <c r="HG231" s="186"/>
      <c r="HH231" s="186"/>
      <c r="HI231" s="186"/>
      <c r="HJ231" s="186"/>
      <c r="HK231" s="186"/>
      <c r="HL231" s="186"/>
      <c r="HM231" s="186"/>
      <c r="HN231" s="186"/>
      <c r="HO231" s="186"/>
      <c r="HP231" s="186"/>
      <c r="HQ231" s="186"/>
      <c r="HR231" s="186"/>
      <c r="HS231" s="186"/>
      <c r="HT231" s="186"/>
      <c r="HU231" s="186"/>
      <c r="HV231" s="186"/>
      <c r="HW231" s="186"/>
      <c r="HX231" s="186"/>
      <c r="HY231" s="186"/>
      <c r="HZ231" s="186"/>
      <c r="IA231" s="186"/>
      <c r="IB231" s="186"/>
      <c r="IC231" s="186"/>
      <c r="ID231" s="186"/>
      <c r="IE231" s="186"/>
      <c r="IF231" s="186"/>
      <c r="IG231" s="186"/>
      <c r="IH231" s="186"/>
      <c r="II231" s="186"/>
      <c r="IJ231" s="186"/>
      <c r="IK231" s="186"/>
      <c r="IL231" s="186"/>
      <c r="IM231" s="186"/>
      <c r="IN231" s="186"/>
      <c r="IO231" s="186"/>
      <c r="IP231" s="186"/>
      <c r="IQ231" s="186"/>
      <c r="IR231" s="186"/>
      <c r="IS231" s="186"/>
      <c r="IT231" s="186"/>
      <c r="IU231" s="186"/>
      <c r="IV231" s="186"/>
    </row>
    <row r="232" spans="1:256" ht="10.5" customHeight="1" x14ac:dyDescent="0.25">
      <c r="A232" s="262"/>
      <c r="B232" s="186" t="s">
        <v>747</v>
      </c>
      <c r="C232" s="186" t="s">
        <v>1371</v>
      </c>
      <c r="D232" s="186" t="s">
        <v>1372</v>
      </c>
      <c r="E232" s="188">
        <v>61050</v>
      </c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>
        <v>15</v>
      </c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  <c r="BW232" s="186"/>
      <c r="BX232" s="186"/>
      <c r="BY232" s="186"/>
      <c r="BZ232" s="18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86"/>
      <c r="DA232" s="186"/>
      <c r="DB232" s="186"/>
      <c r="DC232" s="186"/>
      <c r="DD232" s="186"/>
      <c r="DE232" s="186"/>
      <c r="DF232" s="186"/>
      <c r="DG232" s="186"/>
      <c r="DH232" s="186"/>
      <c r="DI232" s="186"/>
      <c r="DJ232" s="186"/>
      <c r="DK232" s="186"/>
      <c r="DL232" s="186"/>
      <c r="DM232" s="186"/>
      <c r="DN232" s="186"/>
      <c r="DO232" s="186"/>
      <c r="DP232" s="186"/>
      <c r="DQ232" s="186"/>
      <c r="DR232" s="186"/>
      <c r="DS232" s="186"/>
      <c r="DT232" s="186"/>
      <c r="DU232" s="186"/>
      <c r="DV232" s="186"/>
      <c r="DW232" s="186"/>
      <c r="DX232" s="186"/>
      <c r="DY232" s="186"/>
      <c r="DZ232" s="186"/>
      <c r="EA232" s="186"/>
      <c r="EB232" s="186"/>
      <c r="EC232" s="186"/>
      <c r="ED232" s="186"/>
      <c r="EE232" s="186"/>
      <c r="EF232" s="186"/>
      <c r="EG232" s="186"/>
      <c r="EH232" s="186"/>
      <c r="EI232" s="186"/>
      <c r="EJ232" s="186"/>
      <c r="EK232" s="186"/>
      <c r="EN232" s="186"/>
      <c r="EO232" s="186"/>
      <c r="EP232" s="186"/>
      <c r="EQ232" s="186"/>
      <c r="ER232" s="186"/>
      <c r="ES232" s="186"/>
      <c r="ET232" s="186"/>
      <c r="EU232" s="186"/>
      <c r="EV232" s="186"/>
      <c r="EW232" s="186"/>
      <c r="EX232" s="186"/>
      <c r="EY232" s="186"/>
      <c r="EZ232" s="186"/>
      <c r="FA232" s="186"/>
      <c r="FB232" s="186"/>
      <c r="FC232" s="186"/>
      <c r="FD232" s="186"/>
      <c r="FE232" s="186"/>
      <c r="FF232" s="186"/>
      <c r="FG232" s="186"/>
      <c r="FH232" s="186"/>
      <c r="FI232" s="186"/>
      <c r="FJ232" s="186"/>
      <c r="FK232" s="186"/>
      <c r="FL232" s="186"/>
      <c r="FM232" s="186"/>
      <c r="FN232" s="186"/>
      <c r="FO232" s="186"/>
      <c r="FP232" s="186"/>
      <c r="FQ232" s="186"/>
      <c r="FR232" s="186"/>
      <c r="FS232" s="186"/>
      <c r="FT232" s="186"/>
      <c r="FU232" s="186"/>
      <c r="FV232" s="186"/>
      <c r="FW232" s="186"/>
      <c r="FX232" s="186"/>
      <c r="FY232" s="186"/>
      <c r="FZ232" s="186"/>
      <c r="GA232" s="186"/>
      <c r="GB232" s="186"/>
      <c r="GC232" s="186"/>
      <c r="GD232" s="186"/>
      <c r="GE232" s="186"/>
      <c r="GF232" s="186"/>
      <c r="GG232" s="186"/>
      <c r="GH232" s="186"/>
      <c r="GI232" s="186"/>
      <c r="GJ232" s="186"/>
      <c r="GK232" s="186"/>
      <c r="GL232" s="186"/>
      <c r="GM232" s="186"/>
      <c r="GN232" s="186"/>
      <c r="GO232" s="186"/>
      <c r="GP232" s="186"/>
      <c r="GQ232" s="186"/>
      <c r="GR232" s="186"/>
      <c r="GS232" s="186"/>
      <c r="GT232" s="186"/>
      <c r="GU232" s="186"/>
      <c r="GV232" s="186"/>
      <c r="GW232" s="186"/>
      <c r="GX232" s="186"/>
      <c r="GY232" s="186"/>
      <c r="GZ232" s="186"/>
      <c r="HA232" s="186"/>
      <c r="HB232" s="186"/>
      <c r="HC232" s="186"/>
      <c r="HD232" s="186"/>
      <c r="HE232" s="186"/>
      <c r="HF232" s="186"/>
      <c r="HG232" s="186"/>
      <c r="HH232" s="186"/>
      <c r="HI232" s="186"/>
      <c r="HJ232" s="186"/>
      <c r="HK232" s="186"/>
      <c r="HL232" s="186"/>
      <c r="HM232" s="186"/>
      <c r="HN232" s="186"/>
      <c r="HO232" s="186"/>
      <c r="HP232" s="186"/>
      <c r="HQ232" s="186"/>
      <c r="HR232" s="186"/>
      <c r="HS232" s="186"/>
      <c r="HT232" s="186"/>
      <c r="HU232" s="186"/>
      <c r="HV232" s="186"/>
      <c r="HW232" s="186"/>
      <c r="HX232" s="186"/>
      <c r="HY232" s="186"/>
      <c r="HZ232" s="186"/>
      <c r="IA232" s="186"/>
      <c r="IB232" s="186"/>
      <c r="IC232" s="186"/>
      <c r="ID232" s="186"/>
      <c r="IE232" s="186">
        <v>50</v>
      </c>
      <c r="IF232" s="186"/>
      <c r="IG232" s="186"/>
      <c r="IH232" s="186"/>
      <c r="II232" s="186"/>
      <c r="IJ232" s="186"/>
      <c r="IK232" s="186"/>
      <c r="IL232" s="186"/>
      <c r="IM232" s="186"/>
      <c r="IN232" s="186"/>
      <c r="IO232" s="186"/>
      <c r="IP232" s="186"/>
      <c r="IQ232" s="186"/>
      <c r="IR232" s="186"/>
      <c r="IS232" s="186"/>
      <c r="IT232" s="186"/>
      <c r="IU232" s="186"/>
      <c r="IV232" s="186"/>
    </row>
    <row r="233" spans="1:256" ht="10.5" customHeight="1" x14ac:dyDescent="0.25">
      <c r="A233" s="262"/>
      <c r="B233" s="186" t="s">
        <v>778</v>
      </c>
      <c r="C233" s="186" t="s">
        <v>1373</v>
      </c>
      <c r="D233" s="186" t="s">
        <v>1374</v>
      </c>
      <c r="E233" s="188">
        <v>468670</v>
      </c>
      <c r="F233" s="186"/>
      <c r="G233" s="186"/>
      <c r="H233" s="186"/>
      <c r="I233" s="186"/>
      <c r="J233" s="186"/>
      <c r="K233" s="186"/>
      <c r="L233" s="186"/>
      <c r="M233" s="290">
        <v>10</v>
      </c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290">
        <v>50</v>
      </c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>
        <v>25</v>
      </c>
      <c r="AZ233" s="186"/>
      <c r="BA233" s="186"/>
      <c r="BB233" s="186"/>
      <c r="BC233" s="290">
        <v>15</v>
      </c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86"/>
      <c r="BZ233" s="186"/>
      <c r="CA233" s="186"/>
      <c r="CB233" s="186"/>
      <c r="CC233" s="186"/>
      <c r="CD233" s="186"/>
      <c r="CE233" s="186"/>
      <c r="CF233" s="186">
        <v>30</v>
      </c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>
        <v>4</v>
      </c>
      <c r="CX233" s="186"/>
      <c r="CY233" s="186"/>
      <c r="CZ233" s="186"/>
      <c r="DA233" s="186"/>
      <c r="DB233" s="186"/>
      <c r="DC233" s="186"/>
      <c r="DD233" s="186"/>
      <c r="DE233" s="186"/>
      <c r="DF233" s="186"/>
      <c r="DG233" s="186"/>
      <c r="DH233" s="186"/>
      <c r="DI233" s="186"/>
      <c r="DJ233" s="186">
        <v>24</v>
      </c>
      <c r="DK233" s="186"/>
      <c r="DL233" s="186"/>
      <c r="DM233" s="186"/>
      <c r="DN233" s="186"/>
      <c r="DO233" s="186"/>
      <c r="DP233" s="186"/>
      <c r="DQ233" s="186"/>
      <c r="DR233" s="186"/>
      <c r="DS233" s="186"/>
      <c r="DT233" s="186"/>
      <c r="DU233" s="186"/>
      <c r="DV233" s="186"/>
      <c r="DW233" s="186"/>
      <c r="DX233" s="186"/>
      <c r="DY233" s="186"/>
      <c r="DZ233" s="186"/>
      <c r="EA233" s="186"/>
      <c r="EB233" s="186"/>
      <c r="EC233" s="186"/>
      <c r="ED233" s="186"/>
      <c r="EE233" s="186"/>
      <c r="EF233" s="186"/>
      <c r="EG233" s="186"/>
      <c r="EH233" s="186"/>
      <c r="EI233" s="186"/>
      <c r="EJ233" s="186"/>
      <c r="EK233" s="186"/>
      <c r="EN233" s="186"/>
      <c r="EO233" s="186"/>
      <c r="EP233" s="186"/>
      <c r="EQ233" s="186"/>
      <c r="ER233" s="186"/>
      <c r="ES233" s="186"/>
      <c r="ET233" s="186"/>
      <c r="EU233" s="186"/>
      <c r="EV233" s="186"/>
      <c r="EW233" s="186"/>
      <c r="EX233" s="186"/>
      <c r="EY233" s="186"/>
      <c r="EZ233" s="186"/>
      <c r="FA233" s="186"/>
      <c r="FB233" s="186"/>
      <c r="FC233" s="186">
        <v>25</v>
      </c>
      <c r="FD233" s="186"/>
      <c r="FE233" s="186"/>
      <c r="FF233" s="186"/>
      <c r="FG233" s="186"/>
      <c r="FH233" s="186"/>
      <c r="FI233" s="186"/>
      <c r="FJ233" s="186"/>
      <c r="FK233" s="186"/>
      <c r="FL233" s="186"/>
      <c r="FM233" s="186"/>
      <c r="FN233" s="186"/>
      <c r="FO233" s="186"/>
      <c r="FP233" s="186"/>
      <c r="FQ233" s="186"/>
      <c r="FR233" s="186"/>
      <c r="FS233" s="186"/>
      <c r="FT233" s="186"/>
      <c r="FU233" s="186"/>
      <c r="FV233" s="186"/>
      <c r="FW233" s="186"/>
      <c r="FX233" s="186"/>
      <c r="FY233" s="186"/>
      <c r="FZ233" s="186"/>
      <c r="GA233" s="186"/>
      <c r="GB233" s="186"/>
      <c r="GC233" s="186"/>
      <c r="GD233" s="186"/>
      <c r="GE233" s="186"/>
      <c r="GF233" s="186"/>
      <c r="GG233" s="186"/>
      <c r="GH233" s="186"/>
      <c r="GI233" s="186"/>
      <c r="GJ233" s="186"/>
      <c r="GK233" s="186"/>
      <c r="GL233" s="186"/>
      <c r="GM233" s="186"/>
      <c r="GN233" s="186"/>
      <c r="GO233" s="186"/>
      <c r="GP233" s="186">
        <v>100</v>
      </c>
      <c r="GQ233" s="186"/>
      <c r="GR233" s="186"/>
      <c r="GS233" s="186"/>
      <c r="GT233" s="186"/>
      <c r="GU233" s="186"/>
      <c r="GV233" s="186"/>
      <c r="GW233" s="186"/>
      <c r="GX233" s="186"/>
      <c r="GY233" s="186">
        <v>60</v>
      </c>
      <c r="GZ233" s="186"/>
      <c r="HA233" s="186"/>
      <c r="HB233" s="186"/>
      <c r="HC233" s="186"/>
      <c r="HD233" s="186"/>
      <c r="HE233" s="186"/>
      <c r="HF233" s="186"/>
      <c r="HG233" s="186"/>
      <c r="HH233" s="186"/>
      <c r="HI233" s="186"/>
      <c r="HJ233" s="186"/>
      <c r="HK233" s="186"/>
      <c r="HL233" s="186"/>
      <c r="HM233" s="186"/>
      <c r="HN233" s="186"/>
      <c r="HO233" s="186"/>
      <c r="HP233" s="186"/>
      <c r="HQ233" s="186"/>
      <c r="HR233" s="186"/>
      <c r="HS233" s="186"/>
      <c r="HT233" s="186"/>
      <c r="HU233" s="186"/>
      <c r="HV233" s="186"/>
      <c r="HW233" s="186"/>
      <c r="HX233" s="186"/>
      <c r="HY233" s="186"/>
      <c r="HZ233" s="186"/>
      <c r="IA233" s="186"/>
      <c r="IB233" s="186"/>
      <c r="IC233" s="186"/>
      <c r="ID233" s="186"/>
      <c r="IE233" s="186"/>
      <c r="IF233" s="186"/>
      <c r="IG233" s="186"/>
      <c r="IH233" s="186"/>
      <c r="II233" s="186"/>
      <c r="IJ233" s="186"/>
      <c r="IK233" s="186"/>
      <c r="IL233" s="186"/>
      <c r="IM233" s="186"/>
      <c r="IN233" s="186"/>
      <c r="IO233" s="186"/>
      <c r="IP233" s="186"/>
      <c r="IQ233" s="186"/>
      <c r="IR233" s="186"/>
      <c r="IS233" s="186"/>
      <c r="IT233" s="186"/>
      <c r="IU233" s="186"/>
      <c r="IV233" s="186"/>
    </row>
    <row r="234" spans="1:256" ht="10.5" customHeight="1" x14ac:dyDescent="0.25">
      <c r="A234" s="262"/>
      <c r="B234" s="186" t="s">
        <v>110</v>
      </c>
      <c r="C234" s="186" t="s">
        <v>1376</v>
      </c>
      <c r="D234" s="186" t="s">
        <v>1378</v>
      </c>
      <c r="E234" s="188">
        <v>165000</v>
      </c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86"/>
      <c r="BZ234" s="18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86"/>
      <c r="DA234" s="186"/>
      <c r="DB234" s="186"/>
      <c r="DC234" s="186"/>
      <c r="DD234" s="186"/>
      <c r="DE234" s="186"/>
      <c r="DF234" s="186"/>
      <c r="DG234" s="186"/>
      <c r="DH234" s="186"/>
      <c r="DI234" s="186"/>
      <c r="DJ234" s="186"/>
      <c r="DK234" s="186"/>
      <c r="DL234" s="186"/>
      <c r="DM234" s="186"/>
      <c r="DN234" s="186"/>
      <c r="DO234" s="186"/>
      <c r="DP234" s="186"/>
      <c r="DQ234" s="186"/>
      <c r="DR234" s="186"/>
      <c r="DS234" s="186"/>
      <c r="DT234" s="186"/>
      <c r="DU234" s="186"/>
      <c r="DV234" s="186"/>
      <c r="DW234" s="186"/>
      <c r="DX234" s="186"/>
      <c r="DY234" s="186"/>
      <c r="DZ234" s="186"/>
      <c r="EA234" s="186"/>
      <c r="EB234" s="186"/>
      <c r="EC234" s="186"/>
      <c r="ED234" s="186"/>
      <c r="EE234" s="186"/>
      <c r="EF234" s="186"/>
      <c r="EG234" s="186"/>
      <c r="EH234" s="186"/>
      <c r="EI234" s="186"/>
      <c r="EJ234" s="186"/>
      <c r="EK234" s="186"/>
      <c r="EN234" s="186"/>
      <c r="EO234" s="186"/>
      <c r="EP234" s="186"/>
      <c r="EQ234" s="186"/>
      <c r="ER234" s="186"/>
      <c r="ES234" s="186"/>
      <c r="ET234" s="186"/>
      <c r="EU234" s="186"/>
      <c r="EV234" s="186"/>
      <c r="EW234" s="186"/>
      <c r="EX234" s="186"/>
      <c r="EY234" s="186"/>
      <c r="EZ234" s="186"/>
      <c r="FA234" s="186"/>
      <c r="FB234" s="186"/>
      <c r="FC234" s="186">
        <v>120</v>
      </c>
      <c r="FD234" s="186"/>
      <c r="FE234" s="186"/>
      <c r="FF234" s="186"/>
      <c r="FG234" s="186"/>
      <c r="FH234" s="186"/>
      <c r="FI234" s="186"/>
      <c r="FJ234" s="186"/>
      <c r="FK234" s="186"/>
      <c r="FL234" s="186"/>
      <c r="FM234" s="186"/>
      <c r="FN234" s="186"/>
      <c r="FO234" s="186"/>
      <c r="FP234" s="186"/>
      <c r="FQ234" s="186"/>
      <c r="FR234" s="186"/>
      <c r="FS234" s="186"/>
      <c r="FT234" s="186"/>
      <c r="FU234" s="186"/>
      <c r="FV234" s="186"/>
      <c r="FW234" s="186"/>
      <c r="FX234" s="186"/>
      <c r="FY234" s="186"/>
      <c r="FZ234" s="186"/>
      <c r="GA234" s="186"/>
      <c r="GB234" s="186"/>
      <c r="GC234" s="186"/>
      <c r="GD234" s="186"/>
      <c r="GE234" s="186"/>
      <c r="GF234" s="186"/>
      <c r="GG234" s="186"/>
      <c r="GH234" s="186"/>
      <c r="GI234" s="186"/>
      <c r="GJ234" s="186"/>
      <c r="GK234" s="186"/>
      <c r="GL234" s="186"/>
      <c r="GM234" s="186"/>
      <c r="GN234" s="186"/>
      <c r="GO234" s="186"/>
      <c r="GP234" s="186"/>
      <c r="GQ234" s="186"/>
      <c r="GR234" s="186"/>
      <c r="GS234" s="186"/>
      <c r="GT234" s="186"/>
      <c r="GU234" s="186"/>
      <c r="GV234" s="186"/>
      <c r="GW234" s="186"/>
      <c r="GX234" s="186"/>
      <c r="GY234" s="186"/>
      <c r="GZ234" s="186"/>
      <c r="HA234" s="186"/>
      <c r="HB234" s="186"/>
      <c r="HC234" s="186"/>
      <c r="HD234" s="186"/>
      <c r="HE234" s="186"/>
      <c r="HF234" s="186"/>
      <c r="HG234" s="186"/>
      <c r="HH234" s="186"/>
      <c r="HI234" s="186"/>
      <c r="HJ234" s="186"/>
      <c r="HK234" s="186"/>
      <c r="HL234" s="186"/>
      <c r="HM234" s="186"/>
      <c r="HN234" s="186"/>
      <c r="HO234" s="186"/>
      <c r="HP234" s="186"/>
      <c r="HQ234" s="186"/>
      <c r="HR234" s="186"/>
      <c r="HS234" s="186"/>
      <c r="HT234" s="186"/>
      <c r="HU234" s="186"/>
      <c r="HV234" s="186"/>
      <c r="HW234" s="186"/>
      <c r="HX234" s="186"/>
      <c r="HY234" s="186"/>
      <c r="HZ234" s="186"/>
      <c r="IA234" s="186"/>
      <c r="IB234" s="186"/>
      <c r="IC234" s="186"/>
      <c r="ID234" s="186"/>
      <c r="IE234" s="186"/>
      <c r="IF234" s="186"/>
      <c r="IG234" s="186"/>
      <c r="IH234" s="186"/>
      <c r="II234" s="186"/>
      <c r="IJ234" s="186"/>
      <c r="IK234" s="186"/>
      <c r="IL234" s="186"/>
      <c r="IM234" s="186"/>
      <c r="IN234" s="186"/>
      <c r="IO234" s="186"/>
      <c r="IP234" s="186"/>
      <c r="IQ234" s="186"/>
      <c r="IR234" s="186"/>
      <c r="IS234" s="186"/>
      <c r="IT234" s="186"/>
      <c r="IU234" s="186"/>
      <c r="IV234" s="186"/>
    </row>
    <row r="235" spans="1:256" ht="10.5" customHeight="1" x14ac:dyDescent="0.25">
      <c r="A235" s="262"/>
      <c r="B235" s="186" t="s">
        <v>778</v>
      </c>
      <c r="C235" s="186" t="s">
        <v>1386</v>
      </c>
      <c r="D235" s="186" t="s">
        <v>1388</v>
      </c>
      <c r="E235" s="188">
        <v>477850</v>
      </c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>
        <v>5</v>
      </c>
      <c r="V235" s="186"/>
      <c r="W235" s="186"/>
      <c r="X235" s="186"/>
      <c r="Y235" s="186"/>
      <c r="Z235" s="186">
        <v>5</v>
      </c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>
        <v>5</v>
      </c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>
        <v>5</v>
      </c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86"/>
      <c r="BZ235" s="186">
        <v>50</v>
      </c>
      <c r="CA235" s="186">
        <v>50</v>
      </c>
      <c r="CB235" s="186">
        <v>50</v>
      </c>
      <c r="CC235" s="186">
        <v>100</v>
      </c>
      <c r="CD235" s="477">
        <v>25</v>
      </c>
      <c r="CE235" s="186">
        <v>50</v>
      </c>
      <c r="CF235" s="186"/>
      <c r="CG235" s="186"/>
      <c r="CH235" s="186">
        <v>25</v>
      </c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86"/>
      <c r="DA235" s="186"/>
      <c r="DB235" s="186"/>
      <c r="DC235" s="186"/>
      <c r="DD235" s="186"/>
      <c r="DE235" s="186"/>
      <c r="DF235" s="186"/>
      <c r="DG235" s="186"/>
      <c r="DH235" s="186"/>
      <c r="DI235" s="186"/>
      <c r="DJ235" s="186"/>
      <c r="DK235" s="186"/>
      <c r="DL235" s="186"/>
      <c r="DM235" s="186"/>
      <c r="DN235" s="186"/>
      <c r="DO235" s="186"/>
      <c r="DP235" s="186"/>
      <c r="DQ235" s="186"/>
      <c r="DR235" s="186">
        <v>24</v>
      </c>
      <c r="DS235" s="186"/>
      <c r="DT235" s="186"/>
      <c r="DU235" s="186"/>
      <c r="DV235" s="186"/>
      <c r="DW235" s="186"/>
      <c r="DX235" s="186">
        <v>12</v>
      </c>
      <c r="DY235" s="186"/>
      <c r="DZ235" s="186"/>
      <c r="EA235" s="186"/>
      <c r="EB235" s="186"/>
      <c r="EC235" s="186"/>
      <c r="ED235" s="186"/>
      <c r="EE235" s="186"/>
      <c r="EF235" s="186"/>
      <c r="EG235" s="186"/>
      <c r="EH235" s="186"/>
      <c r="EI235" s="186"/>
      <c r="EJ235" s="186"/>
      <c r="EK235" s="186"/>
      <c r="EN235" s="186"/>
      <c r="EO235" s="186"/>
      <c r="EP235" s="186"/>
      <c r="EQ235" s="186"/>
      <c r="ER235" s="186"/>
      <c r="ES235" s="186"/>
      <c r="ET235" s="186"/>
      <c r="EU235" s="186"/>
      <c r="EV235" s="186"/>
      <c r="EW235" s="186"/>
      <c r="EX235" s="186"/>
      <c r="EY235" s="186"/>
      <c r="EZ235" s="186"/>
      <c r="FA235" s="186"/>
      <c r="FB235" s="186"/>
      <c r="FC235" s="186"/>
      <c r="FD235" s="186"/>
      <c r="FE235" s="186"/>
      <c r="FF235" s="186"/>
      <c r="FG235" s="186"/>
      <c r="FH235" s="186"/>
      <c r="FI235" s="186"/>
      <c r="FJ235" s="186"/>
      <c r="FK235" s="186"/>
      <c r="FL235" s="186"/>
      <c r="FM235" s="186"/>
      <c r="FN235" s="186"/>
      <c r="FO235" s="186"/>
      <c r="FP235" s="186"/>
      <c r="FQ235" s="186"/>
      <c r="FR235" s="186"/>
      <c r="FS235" s="186"/>
      <c r="FT235" s="186"/>
      <c r="FU235" s="186"/>
      <c r="FV235" s="186"/>
      <c r="FW235" s="186"/>
      <c r="FX235" s="186"/>
      <c r="FY235" s="186"/>
      <c r="FZ235" s="186"/>
      <c r="GA235" s="186"/>
      <c r="GB235" s="186"/>
      <c r="GC235" s="186"/>
      <c r="GD235" s="186"/>
      <c r="GE235" s="186"/>
      <c r="GF235" s="186"/>
      <c r="GG235" s="186"/>
      <c r="GH235" s="186"/>
      <c r="GI235" s="186"/>
      <c r="GJ235" s="186"/>
      <c r="GK235" s="186"/>
      <c r="GL235" s="186"/>
      <c r="GM235" s="186"/>
      <c r="GN235" s="186"/>
      <c r="GO235" s="186">
        <v>100</v>
      </c>
      <c r="GP235" s="186"/>
      <c r="GQ235" s="186"/>
      <c r="GR235" s="186"/>
      <c r="GS235" s="186"/>
      <c r="GT235" s="186"/>
      <c r="GU235" s="186"/>
      <c r="GV235" s="186"/>
      <c r="GW235" s="186"/>
      <c r="GX235" s="186"/>
      <c r="GY235" s="186"/>
      <c r="GZ235" s="186"/>
      <c r="HA235" s="186"/>
      <c r="HB235" s="186"/>
      <c r="HC235" s="186"/>
      <c r="HD235" s="186"/>
      <c r="HE235" s="186"/>
      <c r="HF235" s="186"/>
      <c r="HG235" s="186"/>
      <c r="HH235" s="186"/>
      <c r="HI235" s="186"/>
      <c r="HJ235" s="186"/>
      <c r="HK235" s="186"/>
      <c r="HL235" s="186"/>
      <c r="HM235" s="186"/>
      <c r="HN235" s="186"/>
      <c r="HO235" s="186"/>
      <c r="HP235" s="186"/>
      <c r="HQ235" s="186"/>
      <c r="HR235" s="186"/>
      <c r="HS235" s="186"/>
      <c r="HT235" s="186"/>
      <c r="HU235" s="186"/>
      <c r="HV235" s="186"/>
      <c r="HW235" s="186"/>
      <c r="HX235" s="186"/>
      <c r="HY235" s="186"/>
      <c r="HZ235" s="186"/>
      <c r="IA235" s="186"/>
      <c r="IB235" s="186"/>
      <c r="IC235" s="186"/>
      <c r="ID235" s="186"/>
      <c r="IE235" s="186"/>
      <c r="IF235" s="186"/>
      <c r="IG235" s="186"/>
      <c r="IH235" s="186"/>
      <c r="II235" s="186"/>
      <c r="IJ235" s="186"/>
      <c r="IK235" s="186"/>
      <c r="IL235" s="186"/>
      <c r="IM235" s="186"/>
      <c r="IN235" s="186"/>
      <c r="IO235" s="186"/>
      <c r="IP235" s="186"/>
      <c r="IQ235" s="186"/>
      <c r="IR235" s="186"/>
      <c r="IS235" s="186"/>
      <c r="IT235" s="186"/>
      <c r="IU235" s="186"/>
      <c r="IV235" s="186"/>
    </row>
    <row r="236" spans="1:256" ht="10.5" customHeight="1" x14ac:dyDescent="0.25">
      <c r="A236" s="262"/>
      <c r="B236" s="186" t="s">
        <v>110</v>
      </c>
      <c r="C236" s="186" t="s">
        <v>1386</v>
      </c>
      <c r="D236" s="186" t="s">
        <v>1393</v>
      </c>
      <c r="E236" s="188">
        <v>734175</v>
      </c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>
        <v>10</v>
      </c>
      <c r="S236" s="186"/>
      <c r="T236" s="186"/>
      <c r="U236" s="186">
        <v>5</v>
      </c>
      <c r="V236" s="186"/>
      <c r="W236" s="186"/>
      <c r="X236" s="186"/>
      <c r="Y236" s="186"/>
      <c r="Z236" s="186">
        <v>5</v>
      </c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>
        <v>10</v>
      </c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>
        <v>5</v>
      </c>
      <c r="BK236" s="186">
        <v>20</v>
      </c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>
        <v>50</v>
      </c>
      <c r="BV236" s="186"/>
      <c r="BW236" s="186"/>
      <c r="BX236" s="186"/>
      <c r="BY236" s="186"/>
      <c r="BZ236" s="186">
        <v>25</v>
      </c>
      <c r="CA236" s="186">
        <v>50</v>
      </c>
      <c r="CB236" s="186">
        <v>25</v>
      </c>
      <c r="CC236" s="186">
        <v>25</v>
      </c>
      <c r="CD236" s="477">
        <v>50</v>
      </c>
      <c r="CE236" s="186">
        <v>25</v>
      </c>
      <c r="CF236" s="186"/>
      <c r="CG236" s="186"/>
      <c r="CH236" s="186">
        <v>25</v>
      </c>
      <c r="CI236" s="186"/>
      <c r="CJ236" s="186">
        <v>25</v>
      </c>
      <c r="CK236" s="186"/>
      <c r="CL236" s="186">
        <v>10</v>
      </c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86"/>
      <c r="DA236" s="186"/>
      <c r="DB236" s="186"/>
      <c r="DC236" s="186"/>
      <c r="DD236" s="186"/>
      <c r="DE236" s="186"/>
      <c r="DF236" s="186"/>
      <c r="DG236" s="186">
        <v>24</v>
      </c>
      <c r="DH236" s="186"/>
      <c r="DI236" s="186"/>
      <c r="DJ236" s="186"/>
      <c r="DK236" s="186"/>
      <c r="DL236" s="186"/>
      <c r="DM236" s="186"/>
      <c r="DN236" s="186"/>
      <c r="DO236" s="186"/>
      <c r="DP236" s="186"/>
      <c r="DQ236" s="186"/>
      <c r="DR236" s="186">
        <v>6</v>
      </c>
      <c r="DS236" s="186"/>
      <c r="DT236" s="186"/>
      <c r="DU236" s="186"/>
      <c r="DV236" s="186"/>
      <c r="DW236" s="186"/>
      <c r="DX236" s="186"/>
      <c r="DY236" s="186"/>
      <c r="DZ236" s="186"/>
      <c r="EA236" s="186"/>
      <c r="EB236" s="186"/>
      <c r="EC236" s="186"/>
      <c r="ED236" s="186"/>
      <c r="EE236" s="186"/>
      <c r="EF236" s="186"/>
      <c r="EG236" s="186"/>
      <c r="EH236" s="186"/>
      <c r="EI236" s="186"/>
      <c r="EJ236" s="186"/>
      <c r="EK236" s="186"/>
      <c r="EN236" s="186"/>
      <c r="EO236" s="186"/>
      <c r="EP236" s="186"/>
      <c r="EQ236" s="186"/>
      <c r="ER236" s="186">
        <v>10</v>
      </c>
      <c r="ES236" s="186"/>
      <c r="ET236" s="186"/>
      <c r="EU236" s="186"/>
      <c r="EV236" s="186"/>
      <c r="EW236" s="186"/>
      <c r="EX236" s="186"/>
      <c r="EY236" s="186"/>
      <c r="EZ236" s="186"/>
      <c r="FA236" s="186"/>
      <c r="FB236" s="186"/>
      <c r="FC236" s="186"/>
      <c r="FD236" s="186"/>
      <c r="FE236" s="186"/>
      <c r="FF236" s="186"/>
      <c r="FG236" s="186"/>
      <c r="FH236" s="186"/>
      <c r="FI236" s="186"/>
      <c r="FJ236" s="186"/>
      <c r="FK236" s="186"/>
      <c r="FL236" s="186"/>
      <c r="FM236" s="186"/>
      <c r="FN236" s="186"/>
      <c r="FO236" s="186"/>
      <c r="FP236" s="186"/>
      <c r="FQ236" s="186"/>
      <c r="FR236" s="186"/>
      <c r="FS236" s="186"/>
      <c r="FT236" s="186"/>
      <c r="FU236" s="186"/>
      <c r="FV236" s="186"/>
      <c r="FW236" s="186"/>
      <c r="FX236" s="186"/>
      <c r="FY236" s="186"/>
      <c r="FZ236" s="186"/>
      <c r="GA236" s="186"/>
      <c r="GB236" s="186"/>
      <c r="GC236" s="186"/>
      <c r="GD236" s="186"/>
      <c r="GE236" s="186"/>
      <c r="GF236" s="186"/>
      <c r="GG236" s="186"/>
      <c r="GH236" s="186"/>
      <c r="GI236" s="186"/>
      <c r="GJ236" s="186"/>
      <c r="GK236" s="186"/>
      <c r="GL236" s="186"/>
      <c r="GM236" s="186"/>
      <c r="GN236" s="186"/>
      <c r="GO236" s="186">
        <f>50+25</f>
        <v>75</v>
      </c>
      <c r="GP236" s="186"/>
      <c r="GQ236" s="186"/>
      <c r="GR236" s="186"/>
      <c r="GS236" s="186"/>
      <c r="GT236" s="186"/>
      <c r="GU236" s="186"/>
      <c r="GV236" s="186"/>
      <c r="GW236" s="186"/>
      <c r="GX236" s="186"/>
      <c r="GY236" s="186"/>
      <c r="GZ236" s="186"/>
      <c r="HA236" s="186">
        <f>1000+100+350+345+100+5</f>
        <v>1900</v>
      </c>
      <c r="HB236" s="186"/>
      <c r="HC236" s="186"/>
      <c r="HD236" s="186"/>
      <c r="HE236" s="186"/>
      <c r="HF236" s="186"/>
      <c r="HG236" s="186"/>
      <c r="HH236" s="186"/>
      <c r="HI236" s="186"/>
      <c r="HJ236" s="186"/>
      <c r="HK236" s="186"/>
      <c r="HL236" s="186"/>
      <c r="HM236" s="186"/>
      <c r="HN236" s="186"/>
      <c r="HO236" s="186"/>
      <c r="HP236" s="186"/>
      <c r="HQ236" s="186"/>
      <c r="HR236" s="186"/>
      <c r="HS236" s="186"/>
      <c r="HT236" s="186"/>
      <c r="HU236" s="186"/>
      <c r="HV236" s="186"/>
      <c r="HW236" s="186"/>
      <c r="HX236" s="186"/>
      <c r="HY236" s="186"/>
      <c r="HZ236" s="186"/>
      <c r="IA236" s="186"/>
      <c r="IB236" s="186"/>
      <c r="IC236" s="186"/>
      <c r="ID236" s="186"/>
      <c r="IE236" s="186"/>
      <c r="IF236" s="186"/>
      <c r="IG236" s="186"/>
      <c r="IH236" s="186"/>
      <c r="II236" s="186"/>
      <c r="IJ236" s="186"/>
      <c r="IK236" s="186"/>
      <c r="IL236" s="186"/>
      <c r="IM236" s="186"/>
      <c r="IN236" s="186"/>
      <c r="IO236" s="186"/>
      <c r="IP236" s="186"/>
      <c r="IQ236" s="186"/>
      <c r="IR236" s="186"/>
      <c r="IS236" s="186"/>
      <c r="IT236" s="186"/>
      <c r="IU236" s="186"/>
      <c r="IV236" s="186"/>
    </row>
    <row r="237" spans="1:256" ht="10.5" customHeight="1" x14ac:dyDescent="0.25">
      <c r="A237" s="262"/>
      <c r="B237" s="186" t="s">
        <v>783</v>
      </c>
      <c r="C237" s="186" t="s">
        <v>1386</v>
      </c>
      <c r="D237" s="186" t="s">
        <v>1396</v>
      </c>
      <c r="E237" s="188">
        <v>530270</v>
      </c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>
        <v>5</v>
      </c>
      <c r="Q237" s="186"/>
      <c r="R237" s="186">
        <v>5</v>
      </c>
      <c r="S237" s="186"/>
      <c r="T237" s="186"/>
      <c r="U237" s="186">
        <v>5</v>
      </c>
      <c r="V237" s="186"/>
      <c r="W237" s="186"/>
      <c r="X237" s="186"/>
      <c r="Y237" s="186"/>
      <c r="Z237" s="186">
        <v>5</v>
      </c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>
        <v>5</v>
      </c>
      <c r="BK237" s="186"/>
      <c r="BL237" s="186"/>
      <c r="BM237" s="186"/>
      <c r="BN237" s="186"/>
      <c r="BO237" s="186"/>
      <c r="BP237" s="186"/>
      <c r="BQ237" s="186"/>
      <c r="BR237" s="186"/>
      <c r="BS237" s="186">
        <v>25</v>
      </c>
      <c r="BT237" s="186"/>
      <c r="BU237" s="186">
        <v>50</v>
      </c>
      <c r="BV237" s="186"/>
      <c r="BW237" s="186"/>
      <c r="BX237" s="186"/>
      <c r="BY237" s="186"/>
      <c r="BZ237" s="186">
        <v>25</v>
      </c>
      <c r="CA237" s="186">
        <v>40</v>
      </c>
      <c r="CB237" s="186">
        <v>25</v>
      </c>
      <c r="CC237" s="186">
        <v>50</v>
      </c>
      <c r="CD237" s="477">
        <v>25</v>
      </c>
      <c r="CE237" s="186">
        <v>50</v>
      </c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>
        <v>6</v>
      </c>
      <c r="CV237" s="186"/>
      <c r="CW237" s="186"/>
      <c r="CX237" s="186">
        <v>6</v>
      </c>
      <c r="CY237" s="186"/>
      <c r="CZ237" s="186"/>
      <c r="DA237" s="186"/>
      <c r="DB237" s="186"/>
      <c r="DC237" s="186"/>
      <c r="DD237" s="186"/>
      <c r="DE237" s="186"/>
      <c r="DF237" s="186"/>
      <c r="DG237" s="186">
        <v>6</v>
      </c>
      <c r="DH237" s="186"/>
      <c r="DI237" s="186"/>
      <c r="DJ237" s="186"/>
      <c r="DK237" s="186"/>
      <c r="DL237" s="186"/>
      <c r="DM237" s="186"/>
      <c r="DN237" s="186"/>
      <c r="DO237" s="186"/>
      <c r="DP237" s="186"/>
      <c r="DQ237" s="186"/>
      <c r="DR237" s="186"/>
      <c r="DS237" s="186"/>
      <c r="DT237" s="186"/>
      <c r="DU237" s="186"/>
      <c r="DV237" s="186"/>
      <c r="DW237" s="186"/>
      <c r="DX237" s="186"/>
      <c r="DY237" s="186"/>
      <c r="DZ237" s="186"/>
      <c r="EA237" s="186"/>
      <c r="EB237" s="186"/>
      <c r="EC237" s="186"/>
      <c r="ED237" s="186"/>
      <c r="EE237" s="186"/>
      <c r="EF237" s="186"/>
      <c r="EG237" s="186"/>
      <c r="EH237" s="186"/>
      <c r="EI237" s="186"/>
      <c r="EJ237" s="186"/>
      <c r="EK237" s="186"/>
      <c r="EN237" s="186"/>
      <c r="EO237" s="186"/>
      <c r="EP237" s="186"/>
      <c r="EQ237" s="186"/>
      <c r="ER237" s="186">
        <v>10</v>
      </c>
      <c r="ES237" s="186"/>
      <c r="ET237" s="186"/>
      <c r="EU237" s="186"/>
      <c r="EV237" s="186"/>
      <c r="EW237" s="186"/>
      <c r="EX237" s="186"/>
      <c r="EY237" s="186"/>
      <c r="EZ237" s="186"/>
      <c r="FA237" s="186"/>
      <c r="FB237" s="186"/>
      <c r="FC237" s="186"/>
      <c r="FD237" s="186"/>
      <c r="FE237" s="186"/>
      <c r="FF237" s="186"/>
      <c r="FG237" s="186"/>
      <c r="FH237" s="186"/>
      <c r="FI237" s="186"/>
      <c r="FJ237" s="186"/>
      <c r="FK237" s="186"/>
      <c r="FL237" s="186"/>
      <c r="FM237" s="186"/>
      <c r="FN237" s="186"/>
      <c r="FO237" s="186"/>
      <c r="FP237" s="186"/>
      <c r="FQ237" s="186"/>
      <c r="FR237" s="186"/>
      <c r="FS237" s="186"/>
      <c r="FT237" s="186"/>
      <c r="FU237" s="186"/>
      <c r="FV237" s="186"/>
      <c r="FW237" s="186"/>
      <c r="FX237" s="186"/>
      <c r="FY237" s="186"/>
      <c r="FZ237" s="186"/>
      <c r="GA237" s="186"/>
      <c r="GB237" s="186"/>
      <c r="GC237" s="186"/>
      <c r="GD237" s="186"/>
      <c r="GE237" s="186"/>
      <c r="GF237" s="186"/>
      <c r="GG237" s="186"/>
      <c r="GH237" s="186"/>
      <c r="GI237" s="186"/>
      <c r="GJ237" s="186"/>
      <c r="GK237" s="186"/>
      <c r="GL237" s="186"/>
      <c r="GM237" s="186"/>
      <c r="GN237" s="186"/>
      <c r="GO237" s="186"/>
      <c r="GP237" s="186"/>
      <c r="GQ237" s="186"/>
      <c r="GR237" s="186"/>
      <c r="GS237" s="186"/>
      <c r="GT237" s="186"/>
      <c r="GU237" s="186"/>
      <c r="GV237" s="186"/>
      <c r="GW237" s="186"/>
      <c r="GX237" s="186"/>
      <c r="GY237" s="186"/>
      <c r="GZ237" s="186"/>
      <c r="HA237" s="186"/>
      <c r="HB237" s="186"/>
      <c r="HC237" s="186"/>
      <c r="HD237" s="186"/>
      <c r="HE237" s="186"/>
      <c r="HF237" s="186"/>
      <c r="HG237" s="186"/>
      <c r="HH237" s="186"/>
      <c r="HI237" s="186"/>
      <c r="HJ237" s="186"/>
      <c r="HK237" s="186"/>
      <c r="HL237" s="186"/>
      <c r="HM237" s="186"/>
      <c r="HN237" s="186"/>
      <c r="HO237" s="186"/>
      <c r="HP237" s="186"/>
      <c r="HQ237" s="186"/>
      <c r="HR237" s="186"/>
      <c r="HS237" s="186"/>
      <c r="HT237" s="186"/>
      <c r="HU237" s="186"/>
      <c r="HV237" s="186"/>
      <c r="HW237" s="186"/>
      <c r="HX237" s="186"/>
      <c r="HY237" s="186"/>
      <c r="HZ237" s="186"/>
      <c r="IA237" s="186"/>
      <c r="IB237" s="186"/>
      <c r="IC237" s="186"/>
      <c r="ID237" s="186"/>
      <c r="IE237" s="186"/>
      <c r="IF237" s="186"/>
      <c r="IG237" s="186"/>
      <c r="IH237" s="186"/>
      <c r="II237" s="186"/>
      <c r="IJ237" s="186"/>
      <c r="IK237" s="186"/>
      <c r="IL237" s="186"/>
      <c r="IM237" s="186"/>
      <c r="IN237" s="186"/>
      <c r="IO237" s="186"/>
      <c r="IP237" s="186"/>
      <c r="IQ237" s="186"/>
      <c r="IR237" s="186"/>
      <c r="IS237" s="186"/>
      <c r="IT237" s="186"/>
      <c r="IU237" s="186"/>
      <c r="IV237" s="186"/>
    </row>
    <row r="238" spans="1:256" ht="10.5" customHeight="1" x14ac:dyDescent="0.25">
      <c r="A238" s="262"/>
      <c r="B238" s="186" t="s">
        <v>747</v>
      </c>
      <c r="C238" s="186" t="s">
        <v>1408</v>
      </c>
      <c r="D238" s="186" t="s">
        <v>1409</v>
      </c>
      <c r="E238" s="188">
        <v>318600</v>
      </c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>
        <v>15</v>
      </c>
      <c r="Q238" s="186"/>
      <c r="R238" s="186">
        <v>15</v>
      </c>
      <c r="S238" s="186"/>
      <c r="T238" s="186"/>
      <c r="U238" s="186">
        <v>5</v>
      </c>
      <c r="V238" s="186"/>
      <c r="W238" s="186"/>
      <c r="X238" s="186"/>
      <c r="Y238" s="186"/>
      <c r="Z238" s="186">
        <v>15</v>
      </c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>
        <v>15</v>
      </c>
      <c r="BK238" s="186">
        <v>5</v>
      </c>
      <c r="BL238" s="186"/>
      <c r="BM238" s="186"/>
      <c r="BN238" s="186"/>
      <c r="BO238" s="186"/>
      <c r="BP238" s="186"/>
      <c r="BQ238" s="186"/>
      <c r="BR238" s="186"/>
      <c r="BS238" s="186">
        <v>25</v>
      </c>
      <c r="BT238" s="186"/>
      <c r="BU238" s="186"/>
      <c r="BV238" s="186"/>
      <c r="BW238" s="186"/>
      <c r="BX238" s="186"/>
      <c r="BY238" s="186"/>
      <c r="BZ238" s="186"/>
      <c r="CA238" s="186"/>
      <c r="CB238" s="186"/>
      <c r="CC238" s="186">
        <v>50</v>
      </c>
      <c r="CD238" s="186"/>
      <c r="CE238" s="186">
        <v>50</v>
      </c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86"/>
      <c r="DA238" s="186"/>
      <c r="DB238" s="186"/>
      <c r="DC238" s="186"/>
      <c r="DD238" s="186"/>
      <c r="DE238" s="186"/>
      <c r="DF238" s="186"/>
      <c r="DG238" s="186"/>
      <c r="DH238" s="186"/>
      <c r="DI238" s="186"/>
      <c r="DJ238" s="186"/>
      <c r="DK238" s="186"/>
      <c r="DL238" s="186"/>
      <c r="DM238" s="186"/>
      <c r="DN238" s="186"/>
      <c r="DO238" s="186"/>
      <c r="DP238" s="186"/>
      <c r="DQ238" s="186"/>
      <c r="DR238" s="186">
        <v>12</v>
      </c>
      <c r="DS238" s="186"/>
      <c r="DT238" s="186"/>
      <c r="DU238" s="186"/>
      <c r="DV238" s="186"/>
      <c r="DW238" s="186"/>
      <c r="DX238" s="186"/>
      <c r="DY238" s="186"/>
      <c r="DZ238" s="186"/>
      <c r="EA238" s="186"/>
      <c r="EB238" s="186"/>
      <c r="EC238" s="186"/>
      <c r="ED238" s="186"/>
      <c r="EE238" s="186"/>
      <c r="EF238" s="186"/>
      <c r="EG238" s="186"/>
      <c r="EH238" s="186"/>
      <c r="EI238" s="186"/>
      <c r="EJ238" s="186"/>
      <c r="EK238" s="186"/>
      <c r="EN238" s="186"/>
      <c r="EO238" s="186"/>
      <c r="EP238" s="186"/>
      <c r="EQ238" s="186"/>
      <c r="ER238" s="186"/>
      <c r="ES238" s="186"/>
      <c r="ET238" s="186"/>
      <c r="EU238" s="186">
        <v>5</v>
      </c>
      <c r="EV238" s="186"/>
      <c r="EW238" s="186"/>
      <c r="EX238" s="186"/>
      <c r="EY238" s="186"/>
      <c r="EZ238" s="186"/>
      <c r="FA238" s="186"/>
      <c r="FB238" s="186"/>
      <c r="FC238" s="186"/>
      <c r="FD238" s="186"/>
      <c r="FE238" s="186"/>
      <c r="FF238" s="186"/>
      <c r="FG238" s="186"/>
      <c r="FH238" s="186"/>
      <c r="FI238" s="186"/>
      <c r="FJ238" s="186"/>
      <c r="FK238" s="186"/>
      <c r="FL238" s="186"/>
      <c r="FM238" s="186"/>
      <c r="FN238" s="186"/>
      <c r="FO238" s="186"/>
      <c r="FP238" s="186"/>
      <c r="FQ238" s="186"/>
      <c r="FR238" s="186"/>
      <c r="FS238" s="186"/>
      <c r="FT238" s="186"/>
      <c r="FU238" s="186"/>
      <c r="FV238" s="186"/>
      <c r="FW238" s="186"/>
      <c r="FX238" s="186"/>
      <c r="FY238" s="186"/>
      <c r="FZ238" s="186"/>
      <c r="GA238" s="186"/>
      <c r="GB238" s="186"/>
      <c r="GC238" s="186"/>
      <c r="GD238" s="186"/>
      <c r="GE238" s="186"/>
      <c r="GF238" s="186"/>
      <c r="GG238" s="186"/>
      <c r="GH238" s="186"/>
      <c r="GI238" s="186"/>
      <c r="GJ238" s="186"/>
      <c r="GK238" s="186"/>
      <c r="GL238" s="186"/>
      <c r="GM238" s="186"/>
      <c r="GN238" s="186"/>
      <c r="GO238" s="186"/>
      <c r="GP238" s="186"/>
      <c r="GQ238" s="186"/>
      <c r="GR238" s="186"/>
      <c r="GS238" s="186"/>
      <c r="GT238" s="186"/>
      <c r="GU238" s="186"/>
      <c r="GV238" s="186"/>
      <c r="GW238" s="186"/>
      <c r="GX238" s="186"/>
      <c r="GY238" s="186"/>
      <c r="GZ238" s="186"/>
      <c r="HA238" s="186"/>
      <c r="HB238" s="186"/>
      <c r="HC238" s="186"/>
      <c r="HD238" s="186"/>
      <c r="HE238" s="186"/>
      <c r="HF238" s="186"/>
      <c r="HG238" s="186"/>
      <c r="HH238" s="186"/>
      <c r="HI238" s="186"/>
      <c r="HJ238" s="186"/>
      <c r="HK238" s="186"/>
      <c r="HL238" s="186"/>
      <c r="HM238" s="186"/>
      <c r="HN238" s="186"/>
      <c r="HO238" s="186"/>
      <c r="HP238" s="186"/>
      <c r="HQ238" s="186"/>
      <c r="HR238" s="186"/>
      <c r="HS238" s="186"/>
      <c r="HT238" s="186"/>
      <c r="HU238" s="186"/>
      <c r="HV238" s="186"/>
      <c r="HW238" s="186"/>
      <c r="HX238" s="186"/>
      <c r="HY238" s="186"/>
      <c r="HZ238" s="186"/>
      <c r="IA238" s="186"/>
      <c r="IB238" s="186"/>
      <c r="IC238" s="186"/>
      <c r="ID238" s="186"/>
      <c r="IE238" s="186"/>
      <c r="IF238" s="186"/>
      <c r="IG238" s="186"/>
      <c r="IH238" s="186"/>
      <c r="II238" s="186"/>
      <c r="IJ238" s="186"/>
      <c r="IK238" s="186"/>
      <c r="IL238" s="186"/>
      <c r="IM238" s="186"/>
      <c r="IN238" s="186"/>
      <c r="IO238" s="186"/>
      <c r="IP238" s="186"/>
      <c r="IQ238" s="186"/>
      <c r="IR238" s="186"/>
      <c r="IS238" s="186"/>
      <c r="IT238" s="186"/>
      <c r="IU238" s="186"/>
      <c r="IV238" s="186"/>
    </row>
    <row r="239" spans="1:256" ht="10.5" customHeight="1" x14ac:dyDescent="0.25">
      <c r="A239" s="262"/>
      <c r="B239" s="186" t="s">
        <v>837</v>
      </c>
      <c r="C239" s="186" t="s">
        <v>1408</v>
      </c>
      <c r="D239" s="186" t="s">
        <v>1412</v>
      </c>
      <c r="E239" s="188">
        <v>123275</v>
      </c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>
        <v>15</v>
      </c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86"/>
      <c r="BZ239" s="186"/>
      <c r="CA239" s="186"/>
      <c r="CB239" s="186"/>
      <c r="CC239" s="186">
        <v>25</v>
      </c>
      <c r="CD239" s="186"/>
      <c r="CE239" s="186">
        <v>25</v>
      </c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86"/>
      <c r="DA239" s="186"/>
      <c r="DB239" s="186"/>
      <c r="DC239" s="186"/>
      <c r="DD239" s="186"/>
      <c r="DE239" s="186"/>
      <c r="DF239" s="186"/>
      <c r="DG239" s="186"/>
      <c r="DH239" s="186"/>
      <c r="DI239" s="186"/>
      <c r="DJ239" s="186"/>
      <c r="DK239" s="186"/>
      <c r="DL239" s="186"/>
      <c r="DM239" s="186"/>
      <c r="DN239" s="186"/>
      <c r="DO239" s="186"/>
      <c r="DP239" s="186"/>
      <c r="DQ239" s="186"/>
      <c r="DR239" s="186"/>
      <c r="DS239" s="186"/>
      <c r="DT239" s="186"/>
      <c r="DU239" s="186"/>
      <c r="DV239" s="186"/>
      <c r="DW239" s="186"/>
      <c r="DX239" s="186"/>
      <c r="DY239" s="186"/>
      <c r="DZ239" s="186"/>
      <c r="EA239" s="186"/>
      <c r="EB239" s="186"/>
      <c r="EC239" s="186"/>
      <c r="ED239" s="186"/>
      <c r="EE239" s="186"/>
      <c r="EF239" s="186"/>
      <c r="EG239" s="186"/>
      <c r="EH239" s="186"/>
      <c r="EI239" s="186"/>
      <c r="EJ239" s="186"/>
      <c r="EK239" s="186"/>
      <c r="EN239" s="186"/>
      <c r="EO239" s="186"/>
      <c r="EP239" s="186"/>
      <c r="EQ239" s="186"/>
      <c r="ER239" s="186"/>
      <c r="ES239" s="186"/>
      <c r="ET239" s="186"/>
      <c r="EU239" s="186"/>
      <c r="EV239" s="186"/>
      <c r="EW239" s="186"/>
      <c r="EX239" s="186"/>
      <c r="EY239" s="186"/>
      <c r="EZ239" s="186"/>
      <c r="FA239" s="186"/>
      <c r="FB239" s="186"/>
      <c r="FC239" s="186"/>
      <c r="FD239" s="186"/>
      <c r="FE239" s="186"/>
      <c r="FF239" s="186"/>
      <c r="FG239" s="186"/>
      <c r="FH239" s="186"/>
      <c r="FI239" s="186"/>
      <c r="FJ239" s="186"/>
      <c r="FK239" s="186"/>
      <c r="FL239" s="186"/>
      <c r="FM239" s="186"/>
      <c r="FN239" s="186"/>
      <c r="FO239" s="186"/>
      <c r="FP239" s="186"/>
      <c r="FQ239" s="186"/>
      <c r="FR239" s="186"/>
      <c r="FS239" s="186"/>
      <c r="FT239" s="186"/>
      <c r="FU239" s="186"/>
      <c r="FV239" s="186"/>
      <c r="FW239" s="186"/>
      <c r="FX239" s="186"/>
      <c r="FY239" s="186"/>
      <c r="FZ239" s="186"/>
      <c r="GA239" s="186"/>
      <c r="GB239" s="186"/>
      <c r="GC239" s="186"/>
      <c r="GD239" s="186"/>
      <c r="GE239" s="186"/>
      <c r="GF239" s="186"/>
      <c r="GG239" s="186"/>
      <c r="GH239" s="186"/>
      <c r="GI239" s="186"/>
      <c r="GJ239" s="186"/>
      <c r="GK239" s="186"/>
      <c r="GL239" s="186"/>
      <c r="GM239" s="186"/>
      <c r="GN239" s="186"/>
      <c r="GO239" s="186"/>
      <c r="GP239" s="186"/>
      <c r="GQ239" s="186"/>
      <c r="GR239" s="186"/>
      <c r="GS239" s="186"/>
      <c r="GT239" s="186"/>
      <c r="GU239" s="186"/>
      <c r="GV239" s="186"/>
      <c r="GW239" s="186"/>
      <c r="GX239" s="186"/>
      <c r="GY239" s="186"/>
      <c r="GZ239" s="186"/>
      <c r="HA239" s="186"/>
      <c r="HB239" s="186"/>
      <c r="HC239" s="186"/>
      <c r="HD239" s="186"/>
      <c r="HE239" s="186"/>
      <c r="HF239" s="186"/>
      <c r="HG239" s="186"/>
      <c r="HH239" s="186"/>
      <c r="HI239" s="186"/>
      <c r="HJ239" s="186"/>
      <c r="HK239" s="186"/>
      <c r="HL239" s="186"/>
      <c r="HM239" s="186"/>
      <c r="HN239" s="186"/>
      <c r="HO239" s="186"/>
      <c r="HP239" s="186"/>
      <c r="HQ239" s="186"/>
      <c r="HR239" s="186"/>
      <c r="HS239" s="186"/>
      <c r="HT239" s="186"/>
      <c r="HU239" s="186"/>
      <c r="HV239" s="186"/>
      <c r="HW239" s="186"/>
      <c r="HX239" s="186"/>
      <c r="HY239" s="186"/>
      <c r="HZ239" s="186"/>
      <c r="IA239" s="186"/>
      <c r="IB239" s="186"/>
      <c r="IC239" s="186"/>
      <c r="ID239" s="186"/>
      <c r="IE239" s="186"/>
      <c r="IF239" s="186"/>
      <c r="IG239" s="186"/>
      <c r="IH239" s="186"/>
      <c r="II239" s="186"/>
      <c r="IJ239" s="186"/>
      <c r="IK239" s="186"/>
      <c r="IL239" s="186"/>
      <c r="IM239" s="186"/>
      <c r="IN239" s="186"/>
      <c r="IO239" s="186"/>
      <c r="IP239" s="186"/>
      <c r="IQ239" s="186"/>
      <c r="IR239" s="186"/>
      <c r="IS239" s="186"/>
      <c r="IT239" s="186"/>
      <c r="IU239" s="186"/>
      <c r="IV239" s="186"/>
    </row>
    <row r="240" spans="1:256" ht="10.5" customHeight="1" x14ac:dyDescent="0.25">
      <c r="A240" s="262"/>
      <c r="B240" s="186" t="s">
        <v>783</v>
      </c>
      <c r="C240" s="186" t="s">
        <v>1413</v>
      </c>
      <c r="D240" s="186" t="s">
        <v>1414</v>
      </c>
      <c r="E240" s="512">
        <v>810000</v>
      </c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86"/>
      <c r="BZ240" s="18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86"/>
      <c r="DA240" s="186"/>
      <c r="DB240" s="186"/>
      <c r="DC240" s="186"/>
      <c r="DD240" s="186"/>
      <c r="DE240" s="186"/>
      <c r="DF240" s="186"/>
      <c r="DG240" s="186"/>
      <c r="DH240" s="186"/>
      <c r="DI240" s="186"/>
      <c r="DJ240" s="186"/>
      <c r="DK240" s="186"/>
      <c r="DL240" s="186"/>
      <c r="DM240" s="186"/>
      <c r="DN240" s="186"/>
      <c r="DO240" s="186"/>
      <c r="DP240" s="186"/>
      <c r="DQ240" s="186"/>
      <c r="DR240" s="186"/>
      <c r="DS240" s="186"/>
      <c r="DT240" s="186"/>
      <c r="DU240" s="186"/>
      <c r="DV240" s="186"/>
      <c r="DW240" s="186"/>
      <c r="DX240" s="186"/>
      <c r="DY240" s="186"/>
      <c r="DZ240" s="186"/>
      <c r="EA240" s="186"/>
      <c r="EB240" s="186"/>
      <c r="EC240" s="186"/>
      <c r="ED240" s="186"/>
      <c r="EE240" s="186"/>
      <c r="EF240" s="186"/>
      <c r="EG240" s="186"/>
      <c r="EH240" s="186"/>
      <c r="EI240" s="186"/>
      <c r="EJ240" s="186"/>
      <c r="EK240" s="186"/>
      <c r="EN240" s="186"/>
      <c r="EO240" s="186"/>
      <c r="EP240" s="186"/>
      <c r="EQ240" s="186"/>
      <c r="ER240" s="186"/>
      <c r="ES240" s="186"/>
      <c r="ET240" s="186"/>
      <c r="EU240" s="186"/>
      <c r="EV240" s="186"/>
      <c r="EW240" s="186"/>
      <c r="EX240" s="186"/>
      <c r="EY240" s="186"/>
      <c r="EZ240" s="186"/>
      <c r="FA240" s="186"/>
      <c r="FB240" s="186"/>
      <c r="FC240" s="186"/>
      <c r="FD240" s="186"/>
      <c r="FE240" s="186"/>
      <c r="FF240" s="186"/>
      <c r="FG240" s="186"/>
      <c r="FH240" s="186"/>
      <c r="FI240" s="186"/>
      <c r="FJ240" s="186"/>
      <c r="FK240" s="186"/>
      <c r="FL240" s="186"/>
      <c r="FM240" s="186"/>
      <c r="FN240" s="186"/>
      <c r="FO240" s="186"/>
      <c r="FP240" s="186"/>
      <c r="FQ240" s="186"/>
      <c r="FR240" s="186"/>
      <c r="FS240" s="186"/>
      <c r="FT240" s="186"/>
      <c r="FU240" s="186"/>
      <c r="FV240" s="186"/>
      <c r="FW240" s="186"/>
      <c r="FX240" s="186"/>
      <c r="FY240" s="186"/>
      <c r="FZ240" s="186"/>
      <c r="GA240" s="186"/>
      <c r="GB240" s="186"/>
      <c r="GC240" s="186"/>
      <c r="GD240" s="186"/>
      <c r="GE240" s="186"/>
      <c r="GF240" s="186"/>
      <c r="GG240" s="186"/>
      <c r="GH240" s="186"/>
      <c r="GI240" s="186"/>
      <c r="GJ240" s="186"/>
      <c r="GK240" s="186"/>
      <c r="GL240" s="186"/>
      <c r="GM240" s="186"/>
      <c r="GN240" s="186"/>
      <c r="GO240" s="186"/>
      <c r="GP240" s="186"/>
      <c r="GQ240" s="186"/>
      <c r="GR240" s="186"/>
      <c r="GS240" s="186"/>
      <c r="GT240" s="186"/>
      <c r="GU240" s="186"/>
      <c r="GV240" s="186"/>
      <c r="GW240" s="186"/>
      <c r="GX240" s="186"/>
      <c r="GY240" s="186"/>
      <c r="GZ240" s="186"/>
      <c r="HA240" s="186"/>
      <c r="HB240" s="186"/>
      <c r="HC240" s="186"/>
      <c r="HD240" s="186"/>
      <c r="HE240" s="186"/>
      <c r="HF240" s="186"/>
      <c r="HG240" s="186"/>
      <c r="HH240" s="186"/>
      <c r="HI240" s="186"/>
      <c r="HJ240" s="186"/>
      <c r="HK240" s="186"/>
      <c r="HL240" s="186"/>
      <c r="HM240" s="186"/>
      <c r="HN240" s="186"/>
      <c r="HO240" s="186"/>
      <c r="HP240" s="186"/>
      <c r="HQ240" s="186"/>
      <c r="HR240" s="186"/>
      <c r="HS240" s="186"/>
      <c r="HT240" s="186"/>
      <c r="HU240" s="186"/>
      <c r="HV240" s="186"/>
      <c r="HW240" s="186"/>
      <c r="HX240" s="186"/>
      <c r="HY240" s="186"/>
      <c r="HZ240" s="186"/>
      <c r="IA240" s="186"/>
      <c r="IB240" s="186"/>
      <c r="IC240" s="186"/>
      <c r="ID240" s="186"/>
      <c r="IE240" s="186"/>
      <c r="IF240" s="186"/>
      <c r="IG240" s="186"/>
      <c r="IH240" s="186"/>
      <c r="II240" s="186"/>
      <c r="IJ240" s="186"/>
      <c r="IK240" s="186"/>
      <c r="IL240" s="186"/>
      <c r="IM240" s="186"/>
      <c r="IN240" s="186"/>
      <c r="IO240" s="186"/>
      <c r="IP240" s="186"/>
      <c r="IQ240" s="186"/>
      <c r="IR240" s="186"/>
      <c r="IS240" s="186"/>
      <c r="IT240" s="186"/>
      <c r="IU240" s="186"/>
      <c r="IV240" s="186"/>
    </row>
    <row r="241" spans="1:256" ht="10.5" customHeight="1" x14ac:dyDescent="0.25">
      <c r="A241" s="262"/>
      <c r="B241" s="186" t="s">
        <v>783</v>
      </c>
      <c r="C241" s="186" t="s">
        <v>1413</v>
      </c>
      <c r="D241" s="186" t="s">
        <v>1415</v>
      </c>
      <c r="E241" s="188">
        <v>9300</v>
      </c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86"/>
      <c r="BZ241" s="18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86"/>
      <c r="DA241" s="186"/>
      <c r="DB241" s="186"/>
      <c r="DC241" s="186"/>
      <c r="DD241" s="186"/>
      <c r="DE241" s="186"/>
      <c r="DF241" s="186"/>
      <c r="DG241" s="186"/>
      <c r="DH241" s="186"/>
      <c r="DI241" s="186"/>
      <c r="DJ241" s="186"/>
      <c r="DK241" s="186"/>
      <c r="DL241" s="186"/>
      <c r="DM241" s="186"/>
      <c r="DN241" s="186"/>
      <c r="DO241" s="186"/>
      <c r="DP241" s="186"/>
      <c r="DQ241" s="186"/>
      <c r="DR241" s="186">
        <v>6</v>
      </c>
      <c r="DS241" s="186"/>
      <c r="DT241" s="186"/>
      <c r="DU241" s="186"/>
      <c r="DV241" s="186"/>
      <c r="DW241" s="186"/>
      <c r="DX241" s="186"/>
      <c r="DY241" s="186"/>
      <c r="DZ241" s="186"/>
      <c r="EA241" s="186"/>
      <c r="EB241" s="186"/>
      <c r="EC241" s="186"/>
      <c r="ED241" s="186"/>
      <c r="EE241" s="186"/>
      <c r="EF241" s="186"/>
      <c r="EG241" s="186"/>
      <c r="EH241" s="186"/>
      <c r="EI241" s="186"/>
      <c r="EJ241" s="186"/>
      <c r="EK241" s="186"/>
      <c r="EN241" s="186"/>
      <c r="EO241" s="186"/>
      <c r="EP241" s="186"/>
      <c r="EQ241" s="186"/>
      <c r="ER241" s="186"/>
      <c r="ES241" s="186"/>
      <c r="ET241" s="186"/>
      <c r="EU241" s="186"/>
      <c r="EV241" s="186"/>
      <c r="EW241" s="186"/>
      <c r="EX241" s="186"/>
      <c r="EY241" s="186"/>
      <c r="EZ241" s="186"/>
      <c r="FA241" s="186"/>
      <c r="FB241" s="186"/>
      <c r="FC241" s="186"/>
      <c r="FD241" s="186"/>
      <c r="FE241" s="186"/>
      <c r="FF241" s="186"/>
      <c r="FG241" s="186"/>
      <c r="FH241" s="186"/>
      <c r="FI241" s="186"/>
      <c r="FJ241" s="186"/>
      <c r="FK241" s="186"/>
      <c r="FL241" s="186"/>
      <c r="FM241" s="186"/>
      <c r="FN241" s="186"/>
      <c r="FO241" s="186"/>
      <c r="FP241" s="186"/>
      <c r="FQ241" s="186"/>
      <c r="FR241" s="186"/>
      <c r="FS241" s="186"/>
      <c r="FT241" s="186"/>
      <c r="FU241" s="186"/>
      <c r="FV241" s="186"/>
      <c r="FW241" s="186"/>
      <c r="FX241" s="186"/>
      <c r="FY241" s="186"/>
      <c r="FZ241" s="186"/>
      <c r="GA241" s="186"/>
      <c r="GB241" s="186"/>
      <c r="GC241" s="186"/>
      <c r="GD241" s="186"/>
      <c r="GE241" s="186"/>
      <c r="GF241" s="186"/>
      <c r="GG241" s="186"/>
      <c r="GH241" s="186"/>
      <c r="GI241" s="186"/>
      <c r="GJ241" s="186"/>
      <c r="GK241" s="186"/>
      <c r="GL241" s="186"/>
      <c r="GM241" s="186"/>
      <c r="GN241" s="186"/>
      <c r="GO241" s="186"/>
      <c r="GP241" s="186"/>
      <c r="GQ241" s="186"/>
      <c r="GR241" s="186"/>
      <c r="GS241" s="186"/>
      <c r="GT241" s="186"/>
      <c r="GU241" s="186"/>
      <c r="GV241" s="186"/>
      <c r="GW241" s="186"/>
      <c r="GX241" s="186"/>
      <c r="GY241" s="186"/>
      <c r="GZ241" s="186"/>
      <c r="HA241" s="186"/>
      <c r="HB241" s="186"/>
      <c r="HC241" s="186"/>
      <c r="HD241" s="186"/>
      <c r="HE241" s="186"/>
      <c r="HF241" s="186"/>
      <c r="HG241" s="186"/>
      <c r="HH241" s="186"/>
      <c r="HI241" s="186"/>
      <c r="HJ241" s="186"/>
      <c r="HK241" s="186"/>
      <c r="HL241" s="186"/>
      <c r="HM241" s="186"/>
      <c r="HN241" s="186"/>
      <c r="HO241" s="186"/>
      <c r="HP241" s="186"/>
      <c r="HQ241" s="186"/>
      <c r="HR241" s="186"/>
      <c r="HS241" s="186"/>
      <c r="HT241" s="186"/>
      <c r="HU241" s="186"/>
      <c r="HV241" s="186"/>
      <c r="HW241" s="186"/>
      <c r="HX241" s="186"/>
      <c r="HY241" s="186"/>
      <c r="HZ241" s="186"/>
      <c r="IA241" s="186"/>
      <c r="IB241" s="186"/>
      <c r="IC241" s="186"/>
      <c r="ID241" s="186"/>
      <c r="IE241" s="186"/>
      <c r="IF241" s="186"/>
      <c r="IG241" s="186"/>
      <c r="IH241" s="186"/>
      <c r="II241" s="186"/>
      <c r="IJ241" s="186"/>
      <c r="IK241" s="186"/>
      <c r="IL241" s="186"/>
      <c r="IM241" s="186"/>
      <c r="IN241" s="186"/>
      <c r="IO241" s="186"/>
      <c r="IP241" s="186"/>
      <c r="IQ241" s="186"/>
      <c r="IR241" s="186"/>
      <c r="IS241" s="186"/>
      <c r="IT241" s="186"/>
      <c r="IU241" s="186"/>
      <c r="IV241" s="186"/>
    </row>
    <row r="242" spans="1:256" ht="10.5" customHeight="1" x14ac:dyDescent="0.25">
      <c r="A242" s="262"/>
      <c r="B242" s="186" t="s">
        <v>110</v>
      </c>
      <c r="C242" s="186" t="s">
        <v>1416</v>
      </c>
      <c r="D242" s="186" t="s">
        <v>1417</v>
      </c>
      <c r="E242" s="512">
        <v>842850</v>
      </c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86"/>
      <c r="BZ242" s="18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86"/>
      <c r="DA242" s="186"/>
      <c r="DB242" s="186"/>
      <c r="DC242" s="186"/>
      <c r="DD242" s="186"/>
      <c r="DE242" s="186"/>
      <c r="DF242" s="186"/>
      <c r="DG242" s="186"/>
      <c r="DH242" s="186"/>
      <c r="DI242" s="186"/>
      <c r="DJ242" s="186"/>
      <c r="DK242" s="186"/>
      <c r="DL242" s="186"/>
      <c r="DM242" s="186"/>
      <c r="DN242" s="186"/>
      <c r="DO242" s="186"/>
      <c r="DP242" s="186"/>
      <c r="DQ242" s="186"/>
      <c r="DR242" s="186"/>
      <c r="DS242" s="186"/>
      <c r="DT242" s="186"/>
      <c r="DU242" s="186"/>
      <c r="DV242" s="186"/>
      <c r="DW242" s="186"/>
      <c r="DX242" s="186"/>
      <c r="DY242" s="186"/>
      <c r="DZ242" s="186"/>
      <c r="EA242" s="186"/>
      <c r="EB242" s="186"/>
      <c r="EC242" s="186"/>
      <c r="ED242" s="186"/>
      <c r="EE242" s="186"/>
      <c r="EF242" s="186"/>
      <c r="EG242" s="186"/>
      <c r="EH242" s="186"/>
      <c r="EI242" s="186"/>
      <c r="EJ242" s="186"/>
      <c r="EK242" s="186"/>
      <c r="EN242" s="186"/>
      <c r="EO242" s="186"/>
      <c r="EP242" s="186"/>
      <c r="EQ242" s="186"/>
      <c r="ER242" s="186"/>
      <c r="ES242" s="186"/>
      <c r="ET242" s="186"/>
      <c r="EU242" s="186"/>
      <c r="EV242" s="186"/>
      <c r="EW242" s="186"/>
      <c r="EX242" s="186"/>
      <c r="EY242" s="186"/>
      <c r="EZ242" s="186"/>
      <c r="FA242" s="186"/>
      <c r="FB242" s="186"/>
      <c r="FC242" s="186"/>
      <c r="FD242" s="186"/>
      <c r="FE242" s="186"/>
      <c r="FF242" s="186"/>
      <c r="FG242" s="186"/>
      <c r="FH242" s="186"/>
      <c r="FI242" s="186"/>
      <c r="FJ242" s="186"/>
      <c r="FK242" s="186"/>
      <c r="FL242" s="186"/>
      <c r="FM242" s="186"/>
      <c r="FN242" s="186"/>
      <c r="FO242" s="186"/>
      <c r="FP242" s="186"/>
      <c r="FQ242" s="186"/>
      <c r="FR242" s="186"/>
      <c r="FS242" s="186"/>
      <c r="FT242" s="186"/>
      <c r="FU242" s="186"/>
      <c r="FV242" s="186"/>
      <c r="FW242" s="186"/>
      <c r="FX242" s="186"/>
      <c r="FY242" s="186"/>
      <c r="FZ242" s="186"/>
      <c r="GA242" s="186"/>
      <c r="GB242" s="186"/>
      <c r="GC242" s="186"/>
      <c r="GD242" s="186"/>
      <c r="GE242" s="186"/>
      <c r="GF242" s="186"/>
      <c r="GG242" s="186"/>
      <c r="GH242" s="186"/>
      <c r="GI242" s="186"/>
      <c r="GJ242" s="186"/>
      <c r="GK242" s="186"/>
      <c r="GL242" s="186"/>
      <c r="GM242" s="186"/>
      <c r="GN242" s="186"/>
      <c r="GO242" s="186"/>
      <c r="GP242" s="186"/>
      <c r="GQ242" s="186"/>
      <c r="GR242" s="186"/>
      <c r="GS242" s="186"/>
      <c r="GT242" s="186"/>
      <c r="GU242" s="186"/>
      <c r="GV242" s="186"/>
      <c r="GW242" s="186"/>
      <c r="GX242" s="186"/>
      <c r="GY242" s="186"/>
      <c r="GZ242" s="186"/>
      <c r="HA242" s="186"/>
      <c r="HB242" s="186"/>
      <c r="HC242" s="186"/>
      <c r="HD242" s="186"/>
      <c r="HE242" s="186"/>
      <c r="HF242" s="186"/>
      <c r="HG242" s="186"/>
      <c r="HH242" s="186"/>
      <c r="HI242" s="186"/>
      <c r="HJ242" s="186"/>
      <c r="HK242" s="186"/>
      <c r="HL242" s="186"/>
      <c r="HM242" s="186"/>
      <c r="HN242" s="186"/>
      <c r="HO242" s="186"/>
      <c r="HP242" s="186"/>
      <c r="HQ242" s="186"/>
      <c r="HR242" s="186"/>
      <c r="HS242" s="186"/>
      <c r="HT242" s="186"/>
      <c r="HU242" s="186"/>
      <c r="HV242" s="186"/>
      <c r="HW242" s="186"/>
      <c r="HX242" s="186"/>
      <c r="HY242" s="186"/>
      <c r="HZ242" s="186"/>
      <c r="IA242" s="186"/>
      <c r="IB242" s="186"/>
      <c r="IC242" s="186"/>
      <c r="ID242" s="186"/>
      <c r="IE242" s="186"/>
      <c r="IF242" s="186"/>
      <c r="IG242" s="186"/>
      <c r="IH242" s="186"/>
      <c r="II242" s="186"/>
      <c r="IJ242" s="186"/>
      <c r="IK242" s="186"/>
      <c r="IL242" s="186"/>
      <c r="IM242" s="186"/>
      <c r="IN242" s="186"/>
      <c r="IO242" s="186"/>
      <c r="IP242" s="186"/>
      <c r="IQ242" s="186"/>
      <c r="IR242" s="186"/>
      <c r="IS242" s="186"/>
      <c r="IT242" s="186"/>
      <c r="IU242" s="186"/>
      <c r="IV242" s="186"/>
    </row>
    <row r="243" spans="1:256" ht="10.5" customHeight="1" x14ac:dyDescent="0.25">
      <c r="A243" s="262"/>
      <c r="B243" s="186" t="s">
        <v>747</v>
      </c>
      <c r="C243" s="186" t="s">
        <v>1416</v>
      </c>
      <c r="D243" s="186" t="s">
        <v>1418</v>
      </c>
      <c r="E243" s="188">
        <v>112500</v>
      </c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86"/>
      <c r="BZ243" s="18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86"/>
      <c r="DA243" s="186"/>
      <c r="DB243" s="186"/>
      <c r="DC243" s="186"/>
      <c r="DD243" s="186"/>
      <c r="DE243" s="186"/>
      <c r="DF243" s="186"/>
      <c r="DG243" s="186"/>
      <c r="DH243" s="186"/>
      <c r="DI243" s="186"/>
      <c r="DJ243" s="186"/>
      <c r="DK243" s="186"/>
      <c r="DL243" s="186"/>
      <c r="DM243" s="186"/>
      <c r="DN243" s="186"/>
      <c r="DO243" s="186"/>
      <c r="DP243" s="186"/>
      <c r="DQ243" s="186"/>
      <c r="DR243" s="186"/>
      <c r="DS243" s="186"/>
      <c r="DT243" s="186"/>
      <c r="DU243" s="186"/>
      <c r="DV243" s="186"/>
      <c r="DW243" s="186"/>
      <c r="DX243" s="186"/>
      <c r="DY243" s="186"/>
      <c r="DZ243" s="186"/>
      <c r="EA243" s="186"/>
      <c r="EB243" s="186"/>
      <c r="EC243" s="186"/>
      <c r="ED243" s="186"/>
      <c r="EE243" s="186"/>
      <c r="EF243" s="186"/>
      <c r="EG243" s="186"/>
      <c r="EH243" s="186"/>
      <c r="EI243" s="186"/>
      <c r="EJ243" s="186"/>
      <c r="EK243" s="186"/>
      <c r="EN243" s="186"/>
      <c r="EO243" s="186"/>
      <c r="EP243" s="186"/>
      <c r="EQ243" s="186"/>
      <c r="ER243" s="186"/>
      <c r="ES243" s="186"/>
      <c r="ET243" s="186"/>
      <c r="EU243" s="186"/>
      <c r="EV243" s="186"/>
      <c r="EW243" s="186"/>
      <c r="EX243" s="186"/>
      <c r="EY243" s="186"/>
      <c r="EZ243" s="186"/>
      <c r="FA243" s="186"/>
      <c r="FB243" s="186"/>
      <c r="FC243" s="186"/>
      <c r="FD243" s="186"/>
      <c r="FE243" s="186"/>
      <c r="FF243" s="186"/>
      <c r="FG243" s="186"/>
      <c r="FH243" s="186"/>
      <c r="FI243" s="186"/>
      <c r="FJ243" s="186"/>
      <c r="FK243" s="186"/>
      <c r="FL243" s="186"/>
      <c r="FM243" s="186"/>
      <c r="FN243" s="186"/>
      <c r="FO243" s="186"/>
      <c r="FP243" s="186"/>
      <c r="FQ243" s="186"/>
      <c r="FR243" s="186"/>
      <c r="FS243" s="186"/>
      <c r="FT243" s="186"/>
      <c r="FU243" s="186"/>
      <c r="FV243" s="186"/>
      <c r="FW243" s="186"/>
      <c r="FX243" s="186"/>
      <c r="FY243" s="186"/>
      <c r="FZ243" s="186"/>
      <c r="GA243" s="186"/>
      <c r="GB243" s="186"/>
      <c r="GC243" s="186"/>
      <c r="GD243" s="186"/>
      <c r="GE243" s="186"/>
      <c r="GF243" s="186"/>
      <c r="GG243" s="186"/>
      <c r="GH243" s="186"/>
      <c r="GI243" s="186"/>
      <c r="GJ243" s="186"/>
      <c r="GK243" s="186"/>
      <c r="GL243" s="186"/>
      <c r="GM243" s="186"/>
      <c r="GN243" s="186"/>
      <c r="GO243" s="186"/>
      <c r="GP243" s="186"/>
      <c r="GQ243" s="186"/>
      <c r="GR243" s="186"/>
      <c r="GS243" s="186"/>
      <c r="GT243" s="186"/>
      <c r="GU243" s="186"/>
      <c r="GV243" s="186"/>
      <c r="GW243" s="186"/>
      <c r="GX243" s="186"/>
      <c r="GY243" s="186"/>
      <c r="GZ243" s="186"/>
      <c r="HA243" s="186"/>
      <c r="HB243" s="186"/>
      <c r="HC243" s="186"/>
      <c r="HD243" s="186"/>
      <c r="HE243" s="186"/>
      <c r="HF243" s="186"/>
      <c r="HG243" s="186"/>
      <c r="HH243" s="186"/>
      <c r="HI243" s="186"/>
      <c r="HJ243" s="186"/>
      <c r="HK243" s="186"/>
      <c r="HL243" s="186"/>
      <c r="HM243" s="186"/>
      <c r="HN243" s="186"/>
      <c r="HO243" s="186"/>
      <c r="HP243" s="186"/>
      <c r="HQ243" s="186"/>
      <c r="HR243" s="186"/>
      <c r="HS243" s="186"/>
      <c r="HT243" s="186"/>
      <c r="HU243" s="186"/>
      <c r="HV243" s="186"/>
      <c r="HW243" s="186"/>
      <c r="HX243" s="186"/>
      <c r="HY243" s="186"/>
      <c r="HZ243" s="186"/>
      <c r="IA243" s="186"/>
      <c r="IB243" s="186"/>
      <c r="IC243" s="186"/>
      <c r="ID243" s="186"/>
      <c r="IE243" s="186"/>
      <c r="IF243" s="186"/>
      <c r="IG243" s="186"/>
      <c r="IH243" s="186"/>
      <c r="II243" s="186"/>
      <c r="IJ243" s="186"/>
      <c r="IK243" s="186"/>
      <c r="IL243" s="186"/>
      <c r="IM243" s="186"/>
      <c r="IN243" s="186"/>
      <c r="IO243" s="186"/>
      <c r="IP243" s="186"/>
      <c r="IQ243" s="186"/>
      <c r="IR243" s="186"/>
      <c r="IS243" s="186"/>
      <c r="IT243" s="186"/>
      <c r="IU243" s="186"/>
      <c r="IV243" s="186"/>
    </row>
    <row r="244" spans="1:256" ht="10.5" customHeight="1" x14ac:dyDescent="0.25">
      <c r="A244" s="262"/>
      <c r="B244" s="186" t="s">
        <v>778</v>
      </c>
      <c r="C244" s="186" t="s">
        <v>1416</v>
      </c>
      <c r="D244" s="186" t="s">
        <v>1419</v>
      </c>
      <c r="E244" s="188">
        <v>348705</v>
      </c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290">
        <v>50</v>
      </c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290">
        <v>50</v>
      </c>
      <c r="BS244" s="186"/>
      <c r="BT244" s="186"/>
      <c r="BU244" s="186"/>
      <c r="BV244" s="186"/>
      <c r="BW244" s="186"/>
      <c r="BX244" s="186"/>
      <c r="BY244" s="186"/>
      <c r="BZ244" s="18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86"/>
      <c r="DA244" s="186"/>
      <c r="DB244" s="186"/>
      <c r="DC244" s="186"/>
      <c r="DD244" s="186"/>
      <c r="DE244" s="186"/>
      <c r="DF244" s="186"/>
      <c r="DG244" s="186"/>
      <c r="DH244" s="186"/>
      <c r="DI244" s="186"/>
      <c r="DJ244" s="186"/>
      <c r="DK244" s="186"/>
      <c r="DL244" s="186"/>
      <c r="DM244" s="186"/>
      <c r="DN244" s="186"/>
      <c r="DO244" s="186"/>
      <c r="DP244" s="186"/>
      <c r="DQ244" s="186"/>
      <c r="DR244" s="186"/>
      <c r="DS244" s="186"/>
      <c r="DT244" s="186"/>
      <c r="DU244" s="186"/>
      <c r="DV244" s="186"/>
      <c r="DW244" s="186"/>
      <c r="DX244" s="186"/>
      <c r="DY244" s="186"/>
      <c r="DZ244" s="186"/>
      <c r="EA244" s="186"/>
      <c r="EB244" s="186"/>
      <c r="EC244" s="186"/>
      <c r="ED244" s="353">
        <v>24</v>
      </c>
      <c r="EE244" s="186"/>
      <c r="EF244" s="186"/>
      <c r="EG244" s="186"/>
      <c r="EH244" s="186"/>
      <c r="EI244" s="186"/>
      <c r="EJ244" s="186"/>
      <c r="EK244" s="186"/>
      <c r="EN244" s="186"/>
      <c r="EO244" s="186"/>
      <c r="EP244" s="186"/>
      <c r="EQ244" s="186"/>
      <c r="ER244" s="186"/>
      <c r="ES244" s="186"/>
      <c r="ET244" s="186"/>
      <c r="EU244" s="186"/>
      <c r="EV244" s="186"/>
      <c r="EW244" s="186"/>
      <c r="EX244" s="186"/>
      <c r="EY244" s="186"/>
      <c r="EZ244" s="186"/>
      <c r="FA244" s="186"/>
      <c r="FB244" s="186"/>
      <c r="FC244" s="186"/>
      <c r="FD244" s="186"/>
      <c r="FE244" s="186"/>
      <c r="FF244" s="186"/>
      <c r="FG244" s="186"/>
      <c r="FH244" s="186"/>
      <c r="FI244" s="186"/>
      <c r="FJ244" s="186"/>
      <c r="FK244" s="186"/>
      <c r="FL244" s="186"/>
      <c r="FM244" s="186"/>
      <c r="FN244" s="186"/>
      <c r="FO244" s="186"/>
      <c r="FP244" s="186"/>
      <c r="FQ244" s="186"/>
      <c r="FR244" s="186"/>
      <c r="FS244" s="186"/>
      <c r="FT244" s="186"/>
      <c r="FU244" s="186"/>
      <c r="FV244" s="186"/>
      <c r="FW244" s="186"/>
      <c r="FX244" s="186"/>
      <c r="FY244" s="186"/>
      <c r="FZ244" s="186"/>
      <c r="GA244" s="186"/>
      <c r="GB244" s="186"/>
      <c r="GC244" s="186"/>
      <c r="GD244" s="186"/>
      <c r="GE244" s="186"/>
      <c r="GF244" s="186"/>
      <c r="GG244" s="186"/>
      <c r="GH244" s="186"/>
      <c r="GI244" s="186"/>
      <c r="GJ244" s="186"/>
      <c r="GK244" s="186"/>
      <c r="GL244" s="186"/>
      <c r="GM244" s="186"/>
      <c r="GN244" s="186"/>
      <c r="GO244" s="186"/>
      <c r="GP244" s="186"/>
      <c r="GQ244" s="186"/>
      <c r="GR244" s="186"/>
      <c r="GS244" s="186"/>
      <c r="GT244" s="186"/>
      <c r="GU244" s="186"/>
      <c r="GV244" s="186"/>
      <c r="GW244" s="186"/>
      <c r="GX244" s="186"/>
      <c r="GY244" s="186"/>
      <c r="GZ244" s="186"/>
      <c r="HA244" s="186"/>
      <c r="HB244" s="186"/>
      <c r="HC244" s="186"/>
      <c r="HD244" s="186"/>
      <c r="HE244" s="186"/>
      <c r="HF244" s="186"/>
      <c r="HG244" s="186"/>
      <c r="HH244" s="186"/>
      <c r="HI244" s="186"/>
      <c r="HJ244" s="186"/>
      <c r="HK244" s="186"/>
      <c r="HL244" s="186"/>
      <c r="HM244" s="186"/>
      <c r="HN244" s="186"/>
      <c r="HO244" s="186"/>
      <c r="HP244" s="186"/>
      <c r="HQ244" s="186"/>
      <c r="HR244" s="186"/>
      <c r="HS244" s="186"/>
      <c r="HT244" s="186"/>
      <c r="HU244" s="186"/>
      <c r="HV244" s="186"/>
      <c r="HW244" s="186"/>
      <c r="HX244" s="186">
        <v>105</v>
      </c>
      <c r="HY244" s="186"/>
      <c r="HZ244" s="186"/>
      <c r="IA244" s="186"/>
      <c r="IB244" s="186"/>
      <c r="IC244" s="186"/>
      <c r="ID244" s="186"/>
      <c r="IE244" s="186"/>
      <c r="IF244" s="186"/>
      <c r="IG244" s="186"/>
      <c r="IH244" s="186"/>
      <c r="II244" s="186"/>
      <c r="IJ244" s="186"/>
      <c r="IK244" s="186"/>
      <c r="IL244" s="186"/>
      <c r="IM244" s="186"/>
      <c r="IN244" s="186"/>
      <c r="IO244" s="186"/>
      <c r="IP244" s="186"/>
      <c r="IQ244" s="186"/>
      <c r="IR244" s="186"/>
      <c r="IS244" s="186"/>
      <c r="IT244" s="186"/>
      <c r="IU244" s="186"/>
      <c r="IV244" s="186"/>
    </row>
    <row r="245" spans="1:256" ht="10.5" customHeight="1" x14ac:dyDescent="0.25">
      <c r="A245" s="262"/>
      <c r="B245" s="186" t="s">
        <v>1421</v>
      </c>
      <c r="C245" s="186" t="s">
        <v>1422</v>
      </c>
      <c r="D245" s="186" t="s">
        <v>1423</v>
      </c>
      <c r="E245" s="512">
        <v>391500</v>
      </c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86"/>
      <c r="BZ245" s="18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86"/>
      <c r="DA245" s="186"/>
      <c r="DB245" s="186"/>
      <c r="DC245" s="186"/>
      <c r="DD245" s="186"/>
      <c r="DE245" s="186"/>
      <c r="DF245" s="186"/>
      <c r="DG245" s="186"/>
      <c r="DH245" s="186"/>
      <c r="DI245" s="186"/>
      <c r="DJ245" s="186"/>
      <c r="DK245" s="186"/>
      <c r="DL245" s="186"/>
      <c r="DM245" s="186"/>
      <c r="DN245" s="186"/>
      <c r="DO245" s="186"/>
      <c r="DP245" s="186"/>
      <c r="DQ245" s="186"/>
      <c r="DR245" s="186"/>
      <c r="DS245" s="186"/>
      <c r="DT245" s="186"/>
      <c r="DU245" s="186"/>
      <c r="DV245" s="186"/>
      <c r="DW245" s="186"/>
      <c r="DX245" s="186"/>
      <c r="DY245" s="186"/>
      <c r="DZ245" s="186"/>
      <c r="EA245" s="186"/>
      <c r="EB245" s="186"/>
      <c r="EC245" s="186"/>
      <c r="ED245" s="186"/>
      <c r="EE245" s="186"/>
      <c r="EF245" s="186"/>
      <c r="EG245" s="186"/>
      <c r="EH245" s="186"/>
      <c r="EI245" s="186"/>
      <c r="EJ245" s="186"/>
      <c r="EK245" s="186"/>
      <c r="EN245" s="186"/>
      <c r="EO245" s="186"/>
      <c r="EP245" s="186"/>
      <c r="EQ245" s="186"/>
      <c r="ER245" s="186"/>
      <c r="ES245" s="186"/>
      <c r="ET245" s="186"/>
      <c r="EU245" s="186"/>
      <c r="EV245" s="186"/>
      <c r="EW245" s="186"/>
      <c r="EX245" s="186"/>
      <c r="EY245" s="186"/>
      <c r="EZ245" s="186"/>
      <c r="FA245" s="186"/>
      <c r="FB245" s="186"/>
      <c r="FC245" s="186"/>
      <c r="FD245" s="186"/>
      <c r="FE245" s="186"/>
      <c r="FF245" s="186"/>
      <c r="FG245" s="186"/>
      <c r="FH245" s="186"/>
      <c r="FI245" s="186"/>
      <c r="FJ245" s="186"/>
      <c r="FK245" s="186"/>
      <c r="FL245" s="186"/>
      <c r="FM245" s="186"/>
      <c r="FN245" s="186"/>
      <c r="FO245" s="186"/>
      <c r="FP245" s="186"/>
      <c r="FQ245" s="186"/>
      <c r="FR245" s="186"/>
      <c r="FS245" s="186"/>
      <c r="FT245" s="186"/>
      <c r="FU245" s="186"/>
      <c r="FV245" s="186"/>
      <c r="FW245" s="186"/>
      <c r="FX245" s="186"/>
      <c r="FY245" s="186"/>
      <c r="FZ245" s="186"/>
      <c r="GA245" s="186"/>
      <c r="GB245" s="186"/>
      <c r="GC245" s="186"/>
      <c r="GD245" s="186"/>
      <c r="GE245" s="186"/>
      <c r="GF245" s="186"/>
      <c r="GG245" s="186"/>
      <c r="GH245" s="186"/>
      <c r="GI245" s="186"/>
      <c r="GJ245" s="186"/>
      <c r="GK245" s="186"/>
      <c r="GL245" s="186"/>
      <c r="GM245" s="186"/>
      <c r="GN245" s="186"/>
      <c r="GO245" s="186"/>
      <c r="GP245" s="186"/>
      <c r="GQ245" s="186"/>
      <c r="GR245" s="186"/>
      <c r="GS245" s="186"/>
      <c r="GT245" s="186"/>
      <c r="GU245" s="186"/>
      <c r="GV245" s="186"/>
      <c r="GW245" s="186"/>
      <c r="GX245" s="186"/>
      <c r="GY245" s="186"/>
      <c r="GZ245" s="186"/>
      <c r="HA245" s="186"/>
      <c r="HB245" s="186"/>
      <c r="HC245" s="186"/>
      <c r="HD245" s="186"/>
      <c r="HE245" s="186"/>
      <c r="HF245" s="186"/>
      <c r="HG245" s="186"/>
      <c r="HH245" s="186"/>
      <c r="HI245" s="186"/>
      <c r="HJ245" s="186"/>
      <c r="HK245" s="186"/>
      <c r="HL245" s="186"/>
      <c r="HM245" s="186"/>
      <c r="HN245" s="186"/>
      <c r="HO245" s="186"/>
      <c r="HP245" s="186"/>
      <c r="HQ245" s="186"/>
      <c r="HR245" s="186"/>
      <c r="HS245" s="186"/>
      <c r="HT245" s="186"/>
      <c r="HU245" s="186"/>
      <c r="HV245" s="186"/>
      <c r="HW245" s="186"/>
      <c r="HX245" s="186"/>
      <c r="HY245" s="186"/>
      <c r="HZ245" s="186"/>
      <c r="IA245" s="186"/>
      <c r="IB245" s="186"/>
      <c r="IC245" s="186"/>
      <c r="ID245" s="186"/>
      <c r="IE245" s="186"/>
      <c r="IF245" s="186"/>
      <c r="IG245" s="186"/>
      <c r="IH245" s="186"/>
      <c r="II245" s="186"/>
      <c r="IJ245" s="186"/>
      <c r="IK245" s="186"/>
      <c r="IL245" s="186"/>
      <c r="IM245" s="186"/>
      <c r="IN245" s="186"/>
      <c r="IO245" s="186"/>
      <c r="IP245" s="186"/>
      <c r="IQ245" s="186"/>
      <c r="IR245" s="186"/>
      <c r="IS245" s="186"/>
      <c r="IT245" s="186"/>
      <c r="IU245" s="186"/>
      <c r="IV245" s="186"/>
    </row>
    <row r="246" spans="1:256" ht="10.5" customHeight="1" x14ac:dyDescent="0.25">
      <c r="A246" s="262"/>
      <c r="B246" s="186" t="s">
        <v>747</v>
      </c>
      <c r="C246" s="186" t="s">
        <v>1422</v>
      </c>
      <c r="D246" s="186" t="s">
        <v>1425</v>
      </c>
      <c r="E246" s="512">
        <v>324750</v>
      </c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86"/>
      <c r="BZ246" s="18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86"/>
      <c r="DA246" s="186"/>
      <c r="DB246" s="186"/>
      <c r="DC246" s="186"/>
      <c r="DD246" s="186"/>
      <c r="DE246" s="186"/>
      <c r="DF246" s="186"/>
      <c r="DG246" s="186"/>
      <c r="DH246" s="186"/>
      <c r="DI246" s="186"/>
      <c r="DJ246" s="186"/>
      <c r="DK246" s="186"/>
      <c r="DL246" s="186"/>
      <c r="DM246" s="186"/>
      <c r="DN246" s="186"/>
      <c r="DO246" s="186"/>
      <c r="DP246" s="186"/>
      <c r="DQ246" s="186"/>
      <c r="DR246" s="186"/>
      <c r="DS246" s="186"/>
      <c r="DT246" s="186"/>
      <c r="DU246" s="186"/>
      <c r="DV246" s="186"/>
      <c r="DW246" s="186"/>
      <c r="DX246" s="186"/>
      <c r="DY246" s="186"/>
      <c r="DZ246" s="186"/>
      <c r="EA246" s="186"/>
      <c r="EB246" s="186"/>
      <c r="EC246" s="186"/>
      <c r="ED246" s="186"/>
      <c r="EE246" s="186"/>
      <c r="EF246" s="186"/>
      <c r="EG246" s="186"/>
      <c r="EH246" s="186"/>
      <c r="EI246" s="186"/>
      <c r="EJ246" s="186"/>
      <c r="EK246" s="186"/>
      <c r="EN246" s="186"/>
      <c r="EO246" s="186"/>
      <c r="EP246" s="186"/>
      <c r="EQ246" s="186"/>
      <c r="ER246" s="186"/>
      <c r="ES246" s="186"/>
      <c r="ET246" s="186"/>
      <c r="EU246" s="186"/>
      <c r="EV246" s="186"/>
      <c r="EW246" s="186"/>
      <c r="EX246" s="186"/>
      <c r="EY246" s="186"/>
      <c r="EZ246" s="186"/>
      <c r="FA246" s="186"/>
      <c r="FB246" s="186"/>
      <c r="FC246" s="186"/>
      <c r="FD246" s="186"/>
      <c r="FE246" s="186"/>
      <c r="FF246" s="186"/>
      <c r="FG246" s="186"/>
      <c r="FH246" s="186"/>
      <c r="FI246" s="186"/>
      <c r="FJ246" s="186"/>
      <c r="FK246" s="186"/>
      <c r="FL246" s="186"/>
      <c r="FM246" s="186"/>
      <c r="FN246" s="186"/>
      <c r="FO246" s="186"/>
      <c r="FP246" s="186"/>
      <c r="FQ246" s="186"/>
      <c r="FR246" s="186"/>
      <c r="FS246" s="186"/>
      <c r="FT246" s="186"/>
      <c r="FU246" s="186"/>
      <c r="FV246" s="186"/>
      <c r="FW246" s="186"/>
      <c r="FX246" s="186"/>
      <c r="FY246" s="186"/>
      <c r="FZ246" s="186"/>
      <c r="GA246" s="186"/>
      <c r="GB246" s="186"/>
      <c r="GC246" s="186"/>
      <c r="GD246" s="186"/>
      <c r="GE246" s="186"/>
      <c r="GF246" s="186"/>
      <c r="GG246" s="186"/>
      <c r="GH246" s="186"/>
      <c r="GI246" s="186"/>
      <c r="GJ246" s="186"/>
      <c r="GK246" s="186"/>
      <c r="GL246" s="186"/>
      <c r="GM246" s="186"/>
      <c r="GN246" s="186"/>
      <c r="GO246" s="186"/>
      <c r="GP246" s="186"/>
      <c r="GQ246" s="186"/>
      <c r="GR246" s="186"/>
      <c r="GS246" s="186"/>
      <c r="GT246" s="186"/>
      <c r="GU246" s="186"/>
      <c r="GV246" s="186"/>
      <c r="GW246" s="186"/>
      <c r="GX246" s="186"/>
      <c r="GY246" s="186"/>
      <c r="GZ246" s="186"/>
      <c r="HA246" s="186"/>
      <c r="HB246" s="186"/>
      <c r="HC246" s="186"/>
      <c r="HD246" s="186"/>
      <c r="HE246" s="186"/>
      <c r="HF246" s="186"/>
      <c r="HG246" s="186"/>
      <c r="HH246" s="186"/>
      <c r="HI246" s="186"/>
      <c r="HJ246" s="186"/>
      <c r="HK246" s="186"/>
      <c r="HL246" s="186"/>
      <c r="HM246" s="186"/>
      <c r="HN246" s="186"/>
      <c r="HO246" s="186"/>
      <c r="HP246" s="186"/>
      <c r="HQ246" s="186"/>
      <c r="HR246" s="186"/>
      <c r="HS246" s="186"/>
      <c r="HT246" s="186"/>
      <c r="HU246" s="186"/>
      <c r="HV246" s="186"/>
      <c r="HW246" s="186"/>
      <c r="HX246" s="186"/>
      <c r="HY246" s="186"/>
      <c r="HZ246" s="186"/>
      <c r="IA246" s="186"/>
      <c r="IB246" s="186"/>
      <c r="IC246" s="186"/>
      <c r="ID246" s="186"/>
      <c r="IE246" s="186"/>
      <c r="IF246" s="186"/>
      <c r="IG246" s="186"/>
      <c r="IH246" s="186"/>
      <c r="II246" s="186"/>
      <c r="IJ246" s="186"/>
      <c r="IK246" s="186"/>
      <c r="IL246" s="186"/>
      <c r="IM246" s="186"/>
      <c r="IN246" s="186"/>
      <c r="IO246" s="186"/>
      <c r="IP246" s="186"/>
      <c r="IQ246" s="186"/>
      <c r="IR246" s="186"/>
      <c r="IS246" s="186"/>
      <c r="IT246" s="186"/>
      <c r="IU246" s="186"/>
      <c r="IV246" s="186"/>
    </row>
    <row r="247" spans="1:256" ht="10.5" customHeight="1" x14ac:dyDescent="0.25">
      <c r="A247" s="262"/>
      <c r="B247" s="186" t="s">
        <v>778</v>
      </c>
      <c r="C247" s="186" t="s">
        <v>1416</v>
      </c>
      <c r="D247" s="186" t="s">
        <v>1427</v>
      </c>
      <c r="E247" s="512">
        <v>212550</v>
      </c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86"/>
      <c r="BZ247" s="18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86"/>
      <c r="DA247" s="186"/>
      <c r="DB247" s="186"/>
      <c r="DC247" s="186"/>
      <c r="DD247" s="186"/>
      <c r="DE247" s="186"/>
      <c r="DF247" s="186"/>
      <c r="DG247" s="186"/>
      <c r="DH247" s="186"/>
      <c r="DI247" s="186"/>
      <c r="DJ247" s="186"/>
      <c r="DK247" s="186"/>
      <c r="DL247" s="186"/>
      <c r="DM247" s="186"/>
      <c r="DN247" s="186"/>
      <c r="DO247" s="186"/>
      <c r="DP247" s="186"/>
      <c r="DQ247" s="186"/>
      <c r="DR247" s="186"/>
      <c r="DS247" s="186"/>
      <c r="DT247" s="186"/>
      <c r="DU247" s="186"/>
      <c r="DV247" s="186"/>
      <c r="DW247" s="186"/>
      <c r="DX247" s="186"/>
      <c r="DY247" s="186"/>
      <c r="DZ247" s="186"/>
      <c r="EA247" s="186"/>
      <c r="EB247" s="186"/>
      <c r="EC247" s="186"/>
      <c r="ED247" s="186"/>
      <c r="EE247" s="186"/>
      <c r="EF247" s="186"/>
      <c r="EG247" s="186"/>
      <c r="EH247" s="186"/>
      <c r="EI247" s="186"/>
      <c r="EJ247" s="186"/>
      <c r="EK247" s="186"/>
      <c r="EN247" s="186"/>
      <c r="EO247" s="186"/>
      <c r="EP247" s="186"/>
      <c r="EQ247" s="186"/>
      <c r="ER247" s="186"/>
      <c r="ES247" s="186"/>
      <c r="ET247" s="186"/>
      <c r="EU247" s="186"/>
      <c r="EV247" s="186"/>
      <c r="EW247" s="186"/>
      <c r="EX247" s="186"/>
      <c r="EY247" s="186"/>
      <c r="EZ247" s="186"/>
      <c r="FA247" s="186"/>
      <c r="FB247" s="186"/>
      <c r="FC247" s="186"/>
      <c r="FD247" s="186"/>
      <c r="FE247" s="186"/>
      <c r="FF247" s="186"/>
      <c r="FG247" s="186"/>
      <c r="FH247" s="186"/>
      <c r="FI247" s="186"/>
      <c r="FJ247" s="186"/>
      <c r="FK247" s="186"/>
      <c r="FL247" s="186"/>
      <c r="FM247" s="186"/>
      <c r="FN247" s="186"/>
      <c r="FO247" s="186"/>
      <c r="FP247" s="186"/>
      <c r="FQ247" s="186"/>
      <c r="FR247" s="186"/>
      <c r="FS247" s="186"/>
      <c r="FT247" s="186"/>
      <c r="FU247" s="186"/>
      <c r="FV247" s="186"/>
      <c r="FW247" s="186"/>
      <c r="FX247" s="186"/>
      <c r="FY247" s="186"/>
      <c r="FZ247" s="186"/>
      <c r="GA247" s="186"/>
      <c r="GB247" s="186"/>
      <c r="GC247" s="186"/>
      <c r="GD247" s="186"/>
      <c r="GE247" s="186"/>
      <c r="GF247" s="186"/>
      <c r="GG247" s="186"/>
      <c r="GH247" s="186"/>
      <c r="GI247" s="186"/>
      <c r="GJ247" s="186"/>
      <c r="GK247" s="186"/>
      <c r="GL247" s="186"/>
      <c r="GM247" s="186"/>
      <c r="GN247" s="186"/>
      <c r="GO247" s="186"/>
      <c r="GP247" s="186"/>
      <c r="GQ247" s="186"/>
      <c r="GR247" s="186"/>
      <c r="GS247" s="186"/>
      <c r="GT247" s="186"/>
      <c r="GU247" s="186"/>
      <c r="GV247" s="186"/>
      <c r="GW247" s="186"/>
      <c r="GX247" s="186"/>
      <c r="GY247" s="186"/>
      <c r="GZ247" s="186"/>
      <c r="HA247" s="186"/>
      <c r="HB247" s="186"/>
      <c r="HC247" s="186"/>
      <c r="HD247" s="186"/>
      <c r="HE247" s="186"/>
      <c r="HF247" s="186"/>
      <c r="HG247" s="186"/>
      <c r="HH247" s="186"/>
      <c r="HI247" s="186"/>
      <c r="HJ247" s="186"/>
      <c r="HK247" s="186"/>
      <c r="HL247" s="186"/>
      <c r="HM247" s="186"/>
      <c r="HN247" s="186"/>
      <c r="HO247" s="186"/>
      <c r="HP247" s="186"/>
      <c r="HQ247" s="186"/>
      <c r="HR247" s="186"/>
      <c r="HS247" s="186"/>
      <c r="HT247" s="186"/>
      <c r="HU247" s="186"/>
      <c r="HV247" s="186"/>
      <c r="HW247" s="186"/>
      <c r="HX247" s="186"/>
      <c r="HY247" s="186"/>
      <c r="HZ247" s="186"/>
      <c r="IA247" s="186"/>
      <c r="IB247" s="186"/>
      <c r="IC247" s="186"/>
      <c r="ID247" s="186"/>
      <c r="IE247" s="186"/>
      <c r="IF247" s="186"/>
      <c r="IG247" s="186"/>
      <c r="IH247" s="186"/>
      <c r="II247" s="186"/>
      <c r="IJ247" s="186"/>
      <c r="IK247" s="186"/>
      <c r="IL247" s="186"/>
      <c r="IM247" s="186"/>
      <c r="IN247" s="186"/>
      <c r="IO247" s="186"/>
      <c r="IP247" s="186"/>
      <c r="IQ247" s="186"/>
      <c r="IR247" s="186"/>
      <c r="IS247" s="186"/>
      <c r="IT247" s="186"/>
      <c r="IU247" s="186"/>
      <c r="IV247" s="186"/>
    </row>
    <row r="248" spans="1:256" ht="10.5" customHeight="1" x14ac:dyDescent="0.25">
      <c r="A248" s="262"/>
      <c r="B248" s="186" t="s">
        <v>110</v>
      </c>
      <c r="C248" s="186" t="s">
        <v>1428</v>
      </c>
      <c r="D248" s="186" t="s">
        <v>1429</v>
      </c>
      <c r="E248" s="188">
        <v>104000</v>
      </c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/>
      <c r="DB248" s="186"/>
      <c r="DC248" s="186"/>
      <c r="DD248" s="186"/>
      <c r="DE248" s="186"/>
      <c r="DF248" s="186"/>
      <c r="DG248" s="186"/>
      <c r="DH248" s="186"/>
      <c r="DI248" s="186"/>
      <c r="DJ248" s="186"/>
      <c r="DK248" s="186"/>
      <c r="DL248" s="186"/>
      <c r="DM248" s="186"/>
      <c r="DN248" s="186"/>
      <c r="DO248" s="186"/>
      <c r="DP248" s="186"/>
      <c r="DQ248" s="186"/>
      <c r="DR248" s="186"/>
      <c r="DS248" s="186"/>
      <c r="DT248" s="186"/>
      <c r="DU248" s="186"/>
      <c r="DV248" s="186"/>
      <c r="DW248" s="186"/>
      <c r="DX248" s="186"/>
      <c r="DY248" s="186"/>
      <c r="DZ248" s="186"/>
      <c r="EA248" s="186"/>
      <c r="EB248" s="186"/>
      <c r="EC248" s="186"/>
      <c r="ED248" s="186"/>
      <c r="EE248" s="186"/>
      <c r="EF248" s="186"/>
      <c r="EG248" s="186"/>
      <c r="EH248" s="186"/>
      <c r="EI248" s="186"/>
      <c r="EJ248" s="186"/>
      <c r="EK248" s="186"/>
      <c r="EN248" s="186"/>
      <c r="EO248" s="186"/>
      <c r="EP248" s="186"/>
      <c r="EQ248" s="186"/>
      <c r="ER248" s="186"/>
      <c r="ES248" s="186"/>
      <c r="ET248" s="186">
        <v>26</v>
      </c>
      <c r="EU248" s="186"/>
      <c r="EV248" s="186"/>
      <c r="EW248" s="186"/>
      <c r="EX248" s="186"/>
      <c r="EY248" s="186"/>
      <c r="EZ248" s="186"/>
      <c r="FA248" s="186"/>
      <c r="FB248" s="186"/>
      <c r="FC248" s="186"/>
      <c r="FD248" s="186"/>
      <c r="FE248" s="186"/>
      <c r="FF248" s="186"/>
      <c r="FG248" s="186"/>
      <c r="FH248" s="186"/>
      <c r="FI248" s="186"/>
      <c r="FJ248" s="186"/>
      <c r="FK248" s="186"/>
      <c r="FL248" s="186"/>
      <c r="FM248" s="186"/>
      <c r="FN248" s="186"/>
      <c r="FO248" s="186"/>
      <c r="FP248" s="186"/>
      <c r="FQ248" s="186"/>
      <c r="FR248" s="186"/>
      <c r="FS248" s="186"/>
      <c r="FT248" s="186"/>
      <c r="FU248" s="186"/>
      <c r="FV248" s="186"/>
      <c r="FW248" s="186"/>
      <c r="FX248" s="186"/>
      <c r="FY248" s="186"/>
      <c r="FZ248" s="186"/>
      <c r="GA248" s="186"/>
      <c r="GB248" s="186"/>
      <c r="GC248" s="186"/>
      <c r="GD248" s="186"/>
      <c r="GE248" s="186"/>
      <c r="GF248" s="186"/>
      <c r="GG248" s="186"/>
      <c r="GH248" s="186"/>
      <c r="GI248" s="186"/>
      <c r="GJ248" s="186"/>
      <c r="GK248" s="186"/>
      <c r="GL248" s="186"/>
      <c r="GM248" s="186"/>
      <c r="GN248" s="186"/>
      <c r="GO248" s="186"/>
      <c r="GP248" s="186"/>
      <c r="GQ248" s="186"/>
      <c r="GR248" s="186"/>
      <c r="GS248" s="186"/>
      <c r="GT248" s="186"/>
      <c r="GU248" s="186"/>
      <c r="GV248" s="186"/>
      <c r="GW248" s="186"/>
      <c r="GX248" s="186"/>
      <c r="GY248" s="186"/>
      <c r="GZ248" s="186"/>
      <c r="HA248" s="186"/>
      <c r="HB248" s="186"/>
      <c r="HC248" s="186"/>
      <c r="HD248" s="186"/>
      <c r="HE248" s="186"/>
      <c r="HF248" s="186"/>
      <c r="HG248" s="186"/>
      <c r="HH248" s="186"/>
      <c r="HI248" s="186"/>
      <c r="HJ248" s="186"/>
      <c r="HK248" s="186"/>
      <c r="HL248" s="186"/>
      <c r="HM248" s="186"/>
      <c r="HN248" s="186"/>
      <c r="HO248" s="186"/>
      <c r="HP248" s="186"/>
      <c r="HQ248" s="186"/>
      <c r="HR248" s="186"/>
      <c r="HS248" s="186"/>
      <c r="HT248" s="186"/>
      <c r="HU248" s="186"/>
      <c r="HV248" s="186"/>
      <c r="HW248" s="186"/>
      <c r="HX248" s="186"/>
      <c r="HY248" s="186"/>
      <c r="HZ248" s="186"/>
      <c r="IA248" s="186"/>
      <c r="IB248" s="186"/>
      <c r="IC248" s="186"/>
      <c r="ID248" s="186"/>
      <c r="IE248" s="186"/>
      <c r="IF248" s="186"/>
      <c r="IG248" s="186"/>
      <c r="IH248" s="186"/>
      <c r="II248" s="186"/>
      <c r="IJ248" s="186"/>
      <c r="IK248" s="186"/>
      <c r="IL248" s="186"/>
      <c r="IM248" s="186"/>
      <c r="IN248" s="186"/>
      <c r="IO248" s="186"/>
      <c r="IP248" s="186"/>
      <c r="IQ248" s="186"/>
      <c r="IR248" s="186"/>
      <c r="IS248" s="186"/>
      <c r="IT248" s="186"/>
      <c r="IU248" s="186"/>
      <c r="IV248" s="186"/>
    </row>
    <row r="249" spans="1:256" ht="10.5" customHeight="1" x14ac:dyDescent="0.25">
      <c r="A249" s="262"/>
      <c r="B249" s="186" t="s">
        <v>1421</v>
      </c>
      <c r="C249" s="186" t="s">
        <v>1430</v>
      </c>
      <c r="D249" s="186" t="s">
        <v>1431</v>
      </c>
      <c r="E249" s="512">
        <v>412058</v>
      </c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86"/>
      <c r="DC249" s="186"/>
      <c r="DD249" s="186"/>
      <c r="DE249" s="186"/>
      <c r="DF249" s="186"/>
      <c r="DG249" s="186"/>
      <c r="DH249" s="186"/>
      <c r="DI249" s="186"/>
      <c r="DJ249" s="186"/>
      <c r="DK249" s="186"/>
      <c r="DL249" s="186"/>
      <c r="DM249" s="186"/>
      <c r="DN249" s="186"/>
      <c r="DO249" s="186"/>
      <c r="DP249" s="186"/>
      <c r="DQ249" s="186"/>
      <c r="DR249" s="186"/>
      <c r="DS249" s="186"/>
      <c r="DT249" s="186"/>
      <c r="DU249" s="186"/>
      <c r="DV249" s="186"/>
      <c r="DW249" s="186"/>
      <c r="DX249" s="186"/>
      <c r="DY249" s="186"/>
      <c r="DZ249" s="186"/>
      <c r="EA249" s="186"/>
      <c r="EB249" s="186"/>
      <c r="EC249" s="186"/>
      <c r="ED249" s="186"/>
      <c r="EE249" s="186"/>
      <c r="EF249" s="186"/>
      <c r="EG249" s="186"/>
      <c r="EH249" s="186"/>
      <c r="EI249" s="186"/>
      <c r="EJ249" s="186"/>
      <c r="EK249" s="186"/>
      <c r="EN249" s="186"/>
      <c r="EO249" s="186"/>
      <c r="EP249" s="186"/>
      <c r="EQ249" s="186"/>
      <c r="ER249" s="186"/>
      <c r="ES249" s="186"/>
      <c r="ET249" s="186"/>
      <c r="EU249" s="186"/>
      <c r="EV249" s="186"/>
      <c r="EW249" s="186"/>
      <c r="EX249" s="186"/>
      <c r="EY249" s="186"/>
      <c r="EZ249" s="186"/>
      <c r="FA249" s="186"/>
      <c r="FB249" s="186"/>
      <c r="FC249" s="186"/>
      <c r="FD249" s="186"/>
      <c r="FE249" s="186"/>
      <c r="FF249" s="186"/>
      <c r="FG249" s="186"/>
      <c r="FH249" s="186"/>
      <c r="FI249" s="186"/>
      <c r="FJ249" s="186"/>
      <c r="FK249" s="186"/>
      <c r="FL249" s="186"/>
      <c r="FM249" s="186"/>
      <c r="FN249" s="186"/>
      <c r="FO249" s="186"/>
      <c r="FP249" s="186"/>
      <c r="FQ249" s="186"/>
      <c r="FR249" s="186"/>
      <c r="FS249" s="186"/>
      <c r="FT249" s="186"/>
      <c r="FU249" s="186"/>
      <c r="FV249" s="186"/>
      <c r="FW249" s="186"/>
      <c r="FX249" s="186"/>
      <c r="FY249" s="186"/>
      <c r="FZ249" s="186"/>
      <c r="GA249" s="186"/>
      <c r="GB249" s="186"/>
      <c r="GC249" s="186"/>
      <c r="GD249" s="186"/>
      <c r="GE249" s="186"/>
      <c r="GF249" s="186"/>
      <c r="GG249" s="186"/>
      <c r="GH249" s="186"/>
      <c r="GI249" s="186"/>
      <c r="GJ249" s="186"/>
      <c r="GK249" s="186"/>
      <c r="GL249" s="186"/>
      <c r="GM249" s="186"/>
      <c r="GN249" s="186"/>
      <c r="GO249" s="186"/>
      <c r="GP249" s="186"/>
      <c r="GQ249" s="186"/>
      <c r="GR249" s="186"/>
      <c r="GS249" s="186"/>
      <c r="GT249" s="186"/>
      <c r="GU249" s="186"/>
      <c r="GV249" s="186"/>
      <c r="GW249" s="186"/>
      <c r="GX249" s="186"/>
      <c r="GY249" s="186"/>
      <c r="GZ249" s="186"/>
      <c r="HA249" s="186"/>
      <c r="HB249" s="186"/>
      <c r="HC249" s="186"/>
      <c r="HD249" s="186"/>
      <c r="HE249" s="186"/>
      <c r="HF249" s="186"/>
      <c r="HG249" s="186"/>
      <c r="HH249" s="186"/>
      <c r="HI249" s="186"/>
      <c r="HJ249" s="186"/>
      <c r="HK249" s="186"/>
      <c r="HL249" s="186"/>
      <c r="HM249" s="186"/>
      <c r="HN249" s="186"/>
      <c r="HO249" s="186"/>
      <c r="HP249" s="186"/>
      <c r="HQ249" s="186"/>
      <c r="HR249" s="186"/>
      <c r="HS249" s="186"/>
      <c r="HT249" s="186"/>
      <c r="HU249" s="186"/>
      <c r="HV249" s="186"/>
      <c r="HW249" s="186"/>
      <c r="HX249" s="186"/>
      <c r="HY249" s="186"/>
      <c r="HZ249" s="186"/>
      <c r="IA249" s="186"/>
      <c r="IB249" s="186"/>
      <c r="IC249" s="186"/>
      <c r="ID249" s="186"/>
      <c r="IE249" s="186"/>
      <c r="IF249" s="186"/>
      <c r="IG249" s="186"/>
      <c r="IH249" s="186"/>
      <c r="II249" s="186"/>
      <c r="IJ249" s="186"/>
      <c r="IK249" s="186"/>
      <c r="IL249" s="186"/>
      <c r="IM249" s="186"/>
      <c r="IN249" s="186"/>
      <c r="IO249" s="186"/>
      <c r="IP249" s="186"/>
      <c r="IQ249" s="186"/>
      <c r="IR249" s="186"/>
      <c r="IS249" s="186"/>
      <c r="IT249" s="186"/>
      <c r="IU249" s="186"/>
      <c r="IV249" s="186"/>
    </row>
    <row r="250" spans="1:256" ht="10.5" customHeight="1" x14ac:dyDescent="0.25">
      <c r="A250" s="262"/>
      <c r="B250" s="186" t="s">
        <v>778</v>
      </c>
      <c r="C250" s="186" t="s">
        <v>1432</v>
      </c>
      <c r="D250" s="186" t="s">
        <v>1433</v>
      </c>
      <c r="E250" s="188">
        <v>136050</v>
      </c>
      <c r="F250" s="186">
        <v>15</v>
      </c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>
        <v>5</v>
      </c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>
        <v>5</v>
      </c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>
        <v>25</v>
      </c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86"/>
      <c r="BZ250" s="18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86"/>
      <c r="DA250" s="186"/>
      <c r="DB250" s="186"/>
      <c r="DC250" s="186"/>
      <c r="DD250" s="186"/>
      <c r="DE250" s="186"/>
      <c r="DF250" s="186">
        <v>0</v>
      </c>
      <c r="DG250" s="186"/>
      <c r="DH250" s="186"/>
      <c r="DI250" s="186"/>
      <c r="DJ250" s="186"/>
      <c r="DK250" s="186"/>
      <c r="DL250" s="186"/>
      <c r="DM250" s="186"/>
      <c r="DN250" s="186">
        <v>24</v>
      </c>
      <c r="DO250" s="186"/>
      <c r="DP250" s="186"/>
      <c r="DQ250" s="186"/>
      <c r="DR250" s="186"/>
      <c r="DS250" s="186"/>
      <c r="DT250" s="186"/>
      <c r="DU250" s="186"/>
      <c r="DV250" s="186"/>
      <c r="DW250" s="186"/>
      <c r="DX250" s="186"/>
      <c r="DY250" s="186"/>
      <c r="DZ250" s="186"/>
      <c r="EA250" s="186"/>
      <c r="EB250" s="186"/>
      <c r="EC250" s="186"/>
      <c r="ED250" s="186"/>
      <c r="EE250" s="186"/>
      <c r="EF250" s="186"/>
      <c r="EG250" s="186"/>
      <c r="EH250" s="186"/>
      <c r="EI250" s="186"/>
      <c r="EJ250" s="186"/>
      <c r="EK250" s="186"/>
      <c r="EL250" s="186"/>
      <c r="EM250" s="186"/>
      <c r="EN250" s="186"/>
      <c r="EO250" s="186"/>
      <c r="EP250" s="186"/>
      <c r="EQ250" s="186"/>
      <c r="ER250" s="186"/>
      <c r="ES250" s="186"/>
      <c r="ET250" s="186"/>
      <c r="EU250" s="186"/>
      <c r="EV250" s="186"/>
      <c r="EW250" s="186"/>
      <c r="EX250" s="186"/>
      <c r="EY250" s="186"/>
      <c r="EZ250" s="186"/>
      <c r="FA250" s="186"/>
      <c r="FB250" s="186"/>
      <c r="FC250" s="186"/>
      <c r="FD250" s="186"/>
      <c r="FE250" s="186"/>
      <c r="FF250" s="186"/>
      <c r="FG250" s="186"/>
      <c r="FH250" s="186"/>
      <c r="FI250" s="186"/>
      <c r="FJ250" s="186"/>
      <c r="FK250" s="186"/>
      <c r="FL250" s="186"/>
      <c r="FM250" s="186"/>
      <c r="FN250" s="186"/>
      <c r="FO250" s="186"/>
      <c r="FP250" s="186"/>
      <c r="FQ250" s="186"/>
      <c r="FR250" s="186"/>
      <c r="FS250" s="186"/>
      <c r="FT250" s="186"/>
      <c r="FU250" s="186"/>
      <c r="FV250" s="186"/>
      <c r="FW250" s="186"/>
      <c r="FX250" s="186"/>
      <c r="FY250" s="186"/>
      <c r="FZ250" s="186"/>
      <c r="GA250" s="186"/>
      <c r="GB250" s="186"/>
      <c r="GC250" s="186"/>
      <c r="GD250" s="186"/>
      <c r="GE250" s="186"/>
      <c r="GF250" s="186"/>
      <c r="GG250" s="186"/>
      <c r="GH250" s="186"/>
      <c r="GI250" s="186"/>
      <c r="GJ250" s="186"/>
      <c r="GK250" s="186"/>
      <c r="GL250" s="186"/>
      <c r="GM250" s="186"/>
      <c r="GN250" s="186"/>
      <c r="GO250" s="186"/>
      <c r="GP250" s="186"/>
      <c r="GQ250" s="186"/>
      <c r="GR250" s="186"/>
      <c r="GS250" s="186"/>
      <c r="GT250" s="186"/>
      <c r="GU250" s="186"/>
      <c r="GV250" s="186"/>
      <c r="GW250" s="186">
        <v>50</v>
      </c>
      <c r="GX250" s="186"/>
      <c r="GY250" s="186"/>
      <c r="GZ250" s="186"/>
      <c r="HA250" s="186"/>
      <c r="HB250" s="186"/>
      <c r="HC250" s="186"/>
      <c r="HD250" s="186"/>
      <c r="HE250" s="186"/>
      <c r="HF250" s="186"/>
      <c r="HG250" s="186"/>
      <c r="HH250" s="186"/>
      <c r="HI250" s="186"/>
      <c r="HJ250" s="186"/>
      <c r="HK250" s="186"/>
      <c r="HL250" s="186"/>
      <c r="HM250" s="186"/>
      <c r="HN250" s="186"/>
      <c r="HO250" s="186"/>
      <c r="HP250" s="186"/>
      <c r="HQ250" s="186"/>
      <c r="HR250" s="186"/>
      <c r="HS250" s="186"/>
      <c r="HT250" s="186"/>
      <c r="HU250" s="186"/>
      <c r="HV250" s="186"/>
      <c r="HW250" s="186"/>
      <c r="HX250" s="186"/>
      <c r="HY250" s="186"/>
      <c r="HZ250" s="186"/>
      <c r="IA250" s="186"/>
      <c r="IB250" s="186"/>
      <c r="IC250" s="186"/>
      <c r="ID250" s="186"/>
      <c r="IE250" s="186"/>
      <c r="IF250" s="186"/>
      <c r="IG250" s="186"/>
      <c r="IH250" s="186"/>
      <c r="II250" s="186"/>
      <c r="IJ250" s="186"/>
      <c r="IK250" s="186"/>
      <c r="IL250" s="186"/>
      <c r="IM250" s="186"/>
      <c r="IN250" s="186"/>
      <c r="IO250" s="186"/>
      <c r="IP250" s="186"/>
      <c r="IQ250" s="186"/>
      <c r="IR250" s="186"/>
      <c r="IS250" s="186"/>
      <c r="IT250" s="186"/>
      <c r="IU250" s="186"/>
      <c r="IV250" s="186"/>
    </row>
    <row r="251" spans="1:256" ht="10.5" customHeight="1" x14ac:dyDescent="0.25">
      <c r="A251" s="262"/>
      <c r="B251" s="186" t="s">
        <v>783</v>
      </c>
      <c r="C251" s="186" t="s">
        <v>1436</v>
      </c>
      <c r="D251" s="186" t="s">
        <v>1437</v>
      </c>
      <c r="E251" s="188">
        <v>38830</v>
      </c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86"/>
      <c r="BZ251" s="18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86"/>
      <c r="DA251" s="186"/>
      <c r="DB251" s="186"/>
      <c r="DC251" s="186"/>
      <c r="DD251" s="186"/>
      <c r="DE251" s="186"/>
      <c r="DF251" s="186"/>
      <c r="DG251" s="186"/>
      <c r="DH251" s="186"/>
      <c r="DI251" s="186"/>
      <c r="DJ251" s="186"/>
      <c r="DK251" s="186"/>
      <c r="DL251" s="186"/>
      <c r="DM251" s="186"/>
      <c r="DN251" s="186"/>
      <c r="DO251" s="186"/>
      <c r="DP251" s="186"/>
      <c r="DQ251" s="186"/>
      <c r="DR251" s="186"/>
      <c r="DS251" s="186"/>
      <c r="DT251" s="186"/>
      <c r="DU251" s="186"/>
      <c r="DV251" s="186"/>
      <c r="DW251" s="186"/>
      <c r="DX251" s="186"/>
      <c r="DY251" s="186"/>
      <c r="DZ251" s="186"/>
      <c r="EA251" s="186"/>
      <c r="EB251" s="186"/>
      <c r="EC251" s="186"/>
      <c r="ED251" s="186"/>
      <c r="EE251" s="186"/>
      <c r="EF251" s="186"/>
      <c r="EG251" s="186"/>
      <c r="EH251" s="186"/>
      <c r="EI251" s="186"/>
      <c r="EJ251" s="186"/>
      <c r="EK251" s="186"/>
      <c r="EL251" s="186"/>
      <c r="EM251" s="186"/>
      <c r="EN251" s="186"/>
      <c r="EO251" s="186"/>
      <c r="EP251" s="186">
        <v>6</v>
      </c>
      <c r="EQ251" s="186"/>
      <c r="ER251" s="186"/>
      <c r="ES251" s="186"/>
      <c r="ET251" s="186"/>
      <c r="EU251" s="186"/>
      <c r="EV251" s="186"/>
      <c r="EW251" s="186"/>
      <c r="EX251" s="186"/>
      <c r="EY251" s="186"/>
      <c r="EZ251" s="186"/>
      <c r="FA251" s="186"/>
      <c r="FB251" s="186"/>
      <c r="FC251" s="186"/>
      <c r="FD251" s="186"/>
      <c r="FE251" s="186"/>
      <c r="FF251" s="186"/>
      <c r="FG251" s="186"/>
      <c r="FH251" s="186"/>
      <c r="FI251" s="186"/>
      <c r="FJ251" s="186"/>
      <c r="FK251" s="186"/>
      <c r="FL251" s="186"/>
      <c r="FM251" s="186"/>
      <c r="FN251" s="186"/>
      <c r="FO251" s="186"/>
      <c r="FP251" s="186"/>
      <c r="FQ251" s="186"/>
      <c r="FR251" s="186"/>
      <c r="FS251" s="186"/>
      <c r="FT251" s="186"/>
      <c r="FU251" s="186"/>
      <c r="FV251" s="186"/>
      <c r="FW251" s="186"/>
      <c r="FX251" s="186"/>
      <c r="FY251" s="186"/>
      <c r="FZ251" s="186"/>
      <c r="GA251" s="186">
        <v>199</v>
      </c>
      <c r="GB251" s="186"/>
      <c r="GC251" s="186"/>
      <c r="GD251" s="186"/>
      <c r="GE251" s="186"/>
      <c r="GF251" s="186"/>
      <c r="GG251" s="186"/>
      <c r="GH251" s="186"/>
      <c r="GI251" s="186"/>
      <c r="GJ251" s="186"/>
      <c r="GK251" s="186"/>
      <c r="GL251" s="186"/>
      <c r="GM251" s="186"/>
      <c r="GN251" s="186"/>
      <c r="GO251" s="186"/>
      <c r="GP251" s="186"/>
      <c r="GQ251" s="186"/>
      <c r="GR251" s="186"/>
      <c r="GS251" s="186"/>
      <c r="GT251" s="186"/>
      <c r="GU251" s="186"/>
      <c r="GV251" s="186"/>
      <c r="GW251" s="186"/>
      <c r="GX251" s="186"/>
      <c r="GY251" s="186"/>
      <c r="GZ251" s="186"/>
      <c r="HA251" s="186"/>
      <c r="HB251" s="186"/>
      <c r="HC251" s="186"/>
      <c r="HD251" s="186"/>
      <c r="HE251" s="186"/>
      <c r="HF251" s="186"/>
      <c r="HG251" s="186"/>
      <c r="HH251" s="186"/>
      <c r="HI251" s="186"/>
      <c r="HJ251" s="186"/>
      <c r="HK251" s="186"/>
      <c r="HL251" s="186"/>
      <c r="HM251" s="186"/>
      <c r="HN251" s="186"/>
      <c r="HO251" s="186"/>
      <c r="HP251" s="186"/>
      <c r="HQ251" s="186"/>
      <c r="HR251" s="186"/>
      <c r="HS251" s="186"/>
      <c r="HT251" s="186"/>
      <c r="HU251" s="186"/>
      <c r="HV251" s="186"/>
      <c r="HW251" s="186"/>
      <c r="HX251" s="186"/>
      <c r="HY251" s="186"/>
      <c r="HZ251" s="186"/>
      <c r="IA251" s="186"/>
      <c r="IB251" s="186"/>
      <c r="IC251" s="186"/>
      <c r="ID251" s="186"/>
      <c r="IE251" s="186"/>
      <c r="IF251" s="186"/>
      <c r="IG251" s="186"/>
      <c r="IH251" s="186"/>
      <c r="II251" s="186"/>
      <c r="IJ251" s="186"/>
      <c r="IK251" s="186"/>
      <c r="IL251" s="186"/>
      <c r="IM251" s="186"/>
      <c r="IN251" s="186"/>
      <c r="IO251" s="186"/>
      <c r="IP251" s="186"/>
      <c r="IQ251" s="186"/>
      <c r="IR251" s="186"/>
      <c r="IS251" s="186"/>
      <c r="IT251" s="186"/>
      <c r="IU251" s="186"/>
      <c r="IV251" s="186"/>
    </row>
    <row r="252" spans="1:256" ht="10.5" customHeight="1" x14ac:dyDescent="0.25">
      <c r="A252" s="262"/>
      <c r="B252" s="186" t="s">
        <v>837</v>
      </c>
      <c r="C252" s="186" t="s">
        <v>1436</v>
      </c>
      <c r="D252" s="186" t="s">
        <v>1438</v>
      </c>
      <c r="E252" s="188">
        <v>107125</v>
      </c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>
        <v>10</v>
      </c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/>
      <c r="DB252" s="186"/>
      <c r="DC252" s="186"/>
      <c r="DD252" s="186"/>
      <c r="DE252" s="186"/>
      <c r="DF252" s="186"/>
      <c r="DG252" s="186"/>
      <c r="DH252" s="186"/>
      <c r="DI252" s="186"/>
      <c r="DJ252" s="186"/>
      <c r="DK252" s="186"/>
      <c r="DL252" s="186"/>
      <c r="DM252" s="186"/>
      <c r="DN252" s="186"/>
      <c r="DO252" s="186"/>
      <c r="DP252" s="186"/>
      <c r="DQ252" s="186"/>
      <c r="DR252" s="186"/>
      <c r="DS252" s="186"/>
      <c r="DT252" s="186"/>
      <c r="DU252" s="186"/>
      <c r="DV252" s="186"/>
      <c r="DW252" s="186"/>
      <c r="DX252" s="186"/>
      <c r="DY252" s="186"/>
      <c r="DZ252" s="186"/>
      <c r="EA252" s="186"/>
      <c r="EB252" s="186"/>
      <c r="EC252" s="186"/>
      <c r="ED252" s="186"/>
      <c r="EE252" s="186"/>
      <c r="EF252" s="186"/>
      <c r="EG252" s="186">
        <v>24</v>
      </c>
      <c r="EH252" s="186"/>
      <c r="EI252" s="186"/>
      <c r="EJ252" s="186"/>
      <c r="EK252" s="186"/>
      <c r="EL252" s="186"/>
      <c r="EM252" s="186"/>
      <c r="EN252" s="186"/>
      <c r="EO252" s="186"/>
      <c r="EP252" s="186"/>
      <c r="EQ252" s="186"/>
      <c r="ER252" s="186"/>
      <c r="ES252" s="186"/>
      <c r="ET252" s="186"/>
      <c r="EU252" s="186"/>
      <c r="EV252" s="186"/>
      <c r="EW252" s="186"/>
      <c r="EX252" s="186"/>
      <c r="EY252" s="186"/>
      <c r="EZ252" s="186"/>
      <c r="FA252" s="186"/>
      <c r="FB252" s="186"/>
      <c r="FC252" s="186"/>
      <c r="FD252" s="186"/>
      <c r="FE252" s="186"/>
      <c r="FF252" s="186"/>
      <c r="FG252" s="186"/>
      <c r="FH252" s="186"/>
      <c r="FI252" s="186"/>
      <c r="FJ252" s="186"/>
      <c r="FK252" s="186"/>
      <c r="FL252" s="186"/>
      <c r="FM252" s="186"/>
      <c r="FN252" s="186"/>
      <c r="FO252" s="186"/>
      <c r="FP252" s="186"/>
      <c r="FQ252" s="186"/>
      <c r="FR252" s="186"/>
      <c r="FS252" s="186"/>
      <c r="FT252" s="186"/>
      <c r="FU252" s="186"/>
      <c r="FV252" s="186"/>
      <c r="FW252" s="186"/>
      <c r="FX252" s="186"/>
      <c r="FY252" s="186"/>
      <c r="FZ252" s="186"/>
      <c r="GA252" s="186"/>
      <c r="GB252" s="186"/>
      <c r="GC252" s="186"/>
      <c r="GD252" s="186"/>
      <c r="GE252" s="186"/>
      <c r="GF252" s="186"/>
      <c r="GG252" s="186"/>
      <c r="GH252" s="186"/>
      <c r="GI252" s="186"/>
      <c r="GJ252" s="186"/>
      <c r="GK252" s="186"/>
      <c r="GL252" s="186"/>
      <c r="GM252" s="186"/>
      <c r="GN252" s="186"/>
      <c r="GO252" s="186"/>
      <c r="GP252" s="186"/>
      <c r="GQ252" s="186"/>
      <c r="GR252" s="186"/>
      <c r="GS252" s="186"/>
      <c r="GT252" s="186"/>
      <c r="GU252" s="186"/>
      <c r="GV252" s="186"/>
      <c r="GW252" s="186"/>
      <c r="GX252" s="186"/>
      <c r="GY252" s="186"/>
      <c r="GZ252" s="186"/>
      <c r="HA252" s="186"/>
      <c r="HB252" s="186"/>
      <c r="HC252" s="186"/>
      <c r="HD252" s="186"/>
      <c r="HE252" s="186"/>
      <c r="HF252" s="186"/>
      <c r="HG252" s="186"/>
      <c r="HH252" s="186"/>
      <c r="HI252" s="186"/>
      <c r="HJ252" s="186"/>
      <c r="HK252" s="186"/>
      <c r="HL252" s="186"/>
      <c r="HM252" s="186"/>
      <c r="HN252" s="186"/>
      <c r="HO252" s="186"/>
      <c r="HP252" s="186"/>
      <c r="HQ252" s="186"/>
      <c r="HR252" s="186"/>
      <c r="HS252" s="186"/>
      <c r="HT252" s="186"/>
      <c r="HU252" s="186"/>
      <c r="HV252" s="186"/>
      <c r="HW252" s="186"/>
      <c r="HX252" s="186"/>
      <c r="HY252" s="186"/>
      <c r="HZ252" s="186"/>
      <c r="IA252" s="186"/>
      <c r="IB252" s="186"/>
      <c r="IC252" s="186"/>
      <c r="ID252" s="186"/>
      <c r="IE252" s="186"/>
      <c r="IF252" s="186"/>
      <c r="IG252" s="186"/>
      <c r="IH252" s="186"/>
      <c r="II252" s="186"/>
      <c r="IJ252" s="186"/>
      <c r="IK252" s="186"/>
      <c r="IL252" s="186"/>
      <c r="IM252" s="186"/>
      <c r="IN252" s="186"/>
      <c r="IO252" s="186"/>
      <c r="IP252" s="186"/>
      <c r="IQ252" s="186"/>
      <c r="IR252" s="186"/>
      <c r="IS252" s="186"/>
      <c r="IT252" s="186"/>
      <c r="IU252" s="186"/>
      <c r="IV252" s="186"/>
    </row>
    <row r="253" spans="1:256" ht="10.5" customHeight="1" x14ac:dyDescent="0.25">
      <c r="A253" s="262"/>
      <c r="B253" s="186" t="s">
        <v>783</v>
      </c>
      <c r="C253" s="186" t="s">
        <v>1439</v>
      </c>
      <c r="D253" s="186" t="s">
        <v>1440</v>
      </c>
      <c r="E253" s="188">
        <v>19100</v>
      </c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86"/>
      <c r="BZ253" s="18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86"/>
      <c r="DA253" s="186"/>
      <c r="DB253" s="186"/>
      <c r="DC253" s="186"/>
      <c r="DD253" s="186"/>
      <c r="DE253" s="186"/>
      <c r="DF253" s="186"/>
      <c r="DG253" s="186"/>
      <c r="DH253" s="186"/>
      <c r="DI253" s="186"/>
      <c r="DJ253" s="186"/>
      <c r="DK253" s="186"/>
      <c r="DL253" s="186"/>
      <c r="DM253" s="186"/>
      <c r="DN253" s="186"/>
      <c r="DO253" s="186"/>
      <c r="DP253" s="186"/>
      <c r="DQ253" s="186"/>
      <c r="DR253" s="186"/>
      <c r="DS253" s="186"/>
      <c r="DT253" s="186"/>
      <c r="DU253" s="186"/>
      <c r="DV253" s="186"/>
      <c r="DW253" s="186"/>
      <c r="DX253" s="186"/>
      <c r="DY253" s="186"/>
      <c r="DZ253" s="186"/>
      <c r="EA253" s="186"/>
      <c r="EB253" s="186"/>
      <c r="EC253" s="186"/>
      <c r="ED253" s="186"/>
      <c r="EE253" s="186"/>
      <c r="EF253" s="186"/>
      <c r="EG253" s="186"/>
      <c r="EH253" s="186"/>
      <c r="EI253" s="186"/>
      <c r="EJ253" s="186"/>
      <c r="EK253" s="186"/>
      <c r="EL253" s="186"/>
      <c r="EM253" s="186"/>
      <c r="EN253" s="186"/>
      <c r="EO253" s="186"/>
      <c r="EP253" s="186"/>
      <c r="EQ253" s="186"/>
      <c r="ER253" s="186"/>
      <c r="ES253" s="186"/>
      <c r="ET253" s="186"/>
      <c r="EU253" s="186"/>
      <c r="EV253" s="186"/>
      <c r="EW253" s="186"/>
      <c r="EX253" s="186"/>
      <c r="EY253" s="186"/>
      <c r="EZ253" s="186"/>
      <c r="FA253" s="186"/>
      <c r="FB253" s="186"/>
      <c r="FC253" s="186"/>
      <c r="FD253" s="186"/>
      <c r="FE253" s="186"/>
      <c r="FF253" s="186"/>
      <c r="FG253" s="186"/>
      <c r="FH253" s="186"/>
      <c r="FI253" s="186"/>
      <c r="FJ253" s="186"/>
      <c r="FK253" s="186"/>
      <c r="FL253" s="186"/>
      <c r="FM253" s="186"/>
      <c r="FN253" s="186"/>
      <c r="FO253" s="186"/>
      <c r="FP253" s="186"/>
      <c r="FQ253" s="186"/>
      <c r="FR253" s="186"/>
      <c r="FS253" s="186"/>
      <c r="FT253" s="186"/>
      <c r="FU253" s="186"/>
      <c r="FV253" s="186"/>
      <c r="FW253" s="186"/>
      <c r="FX253" s="186"/>
      <c r="FY253" s="186"/>
      <c r="FZ253" s="186"/>
      <c r="GA253" s="186"/>
      <c r="GB253" s="186"/>
      <c r="GC253" s="186"/>
      <c r="GD253" s="186"/>
      <c r="GE253" s="186"/>
      <c r="GF253" s="186"/>
      <c r="GG253" s="186"/>
      <c r="GH253" s="186"/>
      <c r="GI253" s="186"/>
      <c r="GJ253" s="186"/>
      <c r="GK253" s="186"/>
      <c r="GL253" s="186"/>
      <c r="GM253" s="186"/>
      <c r="GN253" s="186"/>
      <c r="GO253" s="186"/>
      <c r="GP253" s="186"/>
      <c r="GQ253" s="186"/>
      <c r="GR253" s="186"/>
      <c r="GS253" s="186"/>
      <c r="GT253" s="186"/>
      <c r="GU253" s="186"/>
      <c r="GV253" s="186"/>
      <c r="GW253" s="186"/>
      <c r="GX253" s="186"/>
      <c r="GY253" s="186"/>
      <c r="GZ253" s="186"/>
      <c r="HA253" s="186"/>
      <c r="HB253" s="186"/>
      <c r="HC253" s="186"/>
      <c r="HD253" s="186"/>
      <c r="HE253" s="186"/>
      <c r="HF253" s="186"/>
      <c r="HG253" s="186"/>
      <c r="HH253" s="186"/>
      <c r="HI253" s="186"/>
      <c r="HJ253" s="186"/>
      <c r="HK253" s="186"/>
      <c r="HL253" s="186"/>
      <c r="HM253" s="186"/>
      <c r="HN253" s="186"/>
      <c r="HO253" s="186"/>
      <c r="HP253" s="186"/>
      <c r="HQ253" s="186"/>
      <c r="HR253" s="186"/>
      <c r="HS253" s="186"/>
      <c r="HT253" s="186"/>
      <c r="HU253" s="186"/>
      <c r="HV253" s="186">
        <v>40</v>
      </c>
      <c r="HW253" s="186"/>
      <c r="HX253" s="186">
        <v>10</v>
      </c>
      <c r="HY253" s="186"/>
      <c r="HZ253" s="186"/>
      <c r="IA253" s="186"/>
      <c r="IB253" s="186"/>
      <c r="IC253" s="186"/>
      <c r="ID253" s="186"/>
      <c r="IE253" s="186"/>
      <c r="IF253" s="186"/>
      <c r="IG253" s="186"/>
      <c r="IH253" s="186"/>
      <c r="II253" s="186"/>
      <c r="IJ253" s="186"/>
      <c r="IK253" s="186"/>
      <c r="IL253" s="186"/>
      <c r="IM253" s="186"/>
      <c r="IN253" s="186"/>
      <c r="IO253" s="186"/>
      <c r="IP253" s="186"/>
      <c r="IQ253" s="186"/>
      <c r="IR253" s="186"/>
      <c r="IS253" s="186"/>
      <c r="IT253" s="186"/>
      <c r="IU253" s="186"/>
      <c r="IV253" s="186"/>
    </row>
    <row r="254" spans="1:256" ht="10.5" customHeight="1" x14ac:dyDescent="0.25">
      <c r="A254" s="262"/>
      <c r="B254" s="186" t="s">
        <v>110</v>
      </c>
      <c r="C254" s="186" t="s">
        <v>1439</v>
      </c>
      <c r="D254" s="186" t="s">
        <v>1441</v>
      </c>
      <c r="E254" s="188">
        <v>101700</v>
      </c>
      <c r="F254" s="186"/>
      <c r="G254" s="186">
        <v>0</v>
      </c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>
        <v>10</v>
      </c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>
        <v>10</v>
      </c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  <c r="DD254" s="186"/>
      <c r="DE254" s="186"/>
      <c r="DF254" s="186"/>
      <c r="DG254" s="186"/>
      <c r="DH254" s="186"/>
      <c r="DI254" s="186"/>
      <c r="DJ254" s="186"/>
      <c r="DK254" s="186"/>
      <c r="DL254" s="186"/>
      <c r="DM254" s="186"/>
      <c r="DN254" s="186"/>
      <c r="DO254" s="186"/>
      <c r="DP254" s="186"/>
      <c r="DQ254" s="186"/>
      <c r="DR254" s="186">
        <v>6</v>
      </c>
      <c r="DS254" s="186"/>
      <c r="DT254" s="186"/>
      <c r="DU254" s="186"/>
      <c r="DV254" s="186"/>
      <c r="DW254" s="186"/>
      <c r="DX254" s="186"/>
      <c r="DY254" s="186"/>
      <c r="DZ254" s="186"/>
      <c r="EA254" s="186"/>
      <c r="EB254" s="186"/>
      <c r="EC254" s="186"/>
      <c r="ED254" s="186"/>
      <c r="EE254" s="186"/>
      <c r="EF254" s="186"/>
      <c r="EG254" s="186"/>
      <c r="EH254" s="186"/>
      <c r="EI254" s="186"/>
      <c r="EJ254" s="186"/>
      <c r="EK254" s="186">
        <v>24</v>
      </c>
      <c r="EL254" s="186"/>
      <c r="EM254" s="186"/>
      <c r="EN254" s="186"/>
      <c r="EO254" s="186"/>
      <c r="EP254" s="186"/>
      <c r="EQ254" s="186"/>
      <c r="ER254" s="186"/>
      <c r="ES254" s="186"/>
      <c r="ET254" s="186"/>
      <c r="EU254" s="186"/>
      <c r="EV254" s="186"/>
      <c r="EW254" s="186"/>
      <c r="EX254" s="186"/>
      <c r="EY254" s="186"/>
      <c r="EZ254" s="186"/>
      <c r="FA254" s="186"/>
      <c r="FB254" s="186"/>
      <c r="FC254" s="186"/>
      <c r="FD254" s="186"/>
      <c r="FE254" s="186"/>
      <c r="FF254" s="186"/>
      <c r="FG254" s="186"/>
      <c r="FH254" s="186"/>
      <c r="FI254" s="186"/>
      <c r="FJ254" s="186"/>
      <c r="FK254" s="186"/>
      <c r="FL254" s="186"/>
      <c r="FM254" s="186"/>
      <c r="FN254" s="186"/>
      <c r="FO254" s="186"/>
      <c r="FP254" s="186"/>
      <c r="FQ254" s="186"/>
      <c r="FR254" s="186"/>
      <c r="FS254" s="186"/>
      <c r="FT254" s="186"/>
      <c r="FU254" s="186"/>
      <c r="FV254" s="186"/>
      <c r="FW254" s="186">
        <v>25</v>
      </c>
      <c r="FX254" s="186"/>
      <c r="FY254" s="186"/>
      <c r="FZ254" s="186"/>
      <c r="GA254" s="186"/>
      <c r="GB254" s="186">
        <v>100</v>
      </c>
      <c r="GC254" s="186"/>
      <c r="GD254" s="186"/>
      <c r="GE254" s="186"/>
      <c r="GF254" s="186"/>
      <c r="GG254" s="186"/>
      <c r="GH254" s="186"/>
      <c r="GI254" s="186"/>
      <c r="GJ254" s="186"/>
      <c r="GK254" s="186"/>
      <c r="GL254" s="186"/>
      <c r="GM254" s="186"/>
      <c r="GN254" s="186"/>
      <c r="GO254" s="186"/>
      <c r="GP254" s="186"/>
      <c r="GQ254" s="186"/>
      <c r="GR254" s="186"/>
      <c r="GS254" s="186"/>
      <c r="GT254" s="186"/>
      <c r="GU254" s="186"/>
      <c r="GV254" s="186"/>
      <c r="GW254" s="186"/>
      <c r="GX254" s="186"/>
      <c r="GY254" s="186"/>
      <c r="GZ254" s="186"/>
      <c r="HA254" s="186"/>
      <c r="HB254" s="186"/>
      <c r="HC254" s="186"/>
      <c r="HD254" s="186"/>
      <c r="HE254" s="186"/>
      <c r="HF254" s="186"/>
      <c r="HG254" s="186"/>
      <c r="HH254" s="186"/>
      <c r="HI254" s="186"/>
      <c r="HJ254" s="186"/>
      <c r="HK254" s="186"/>
      <c r="HL254" s="186"/>
      <c r="HM254" s="186"/>
      <c r="HN254" s="186"/>
      <c r="HO254" s="186"/>
      <c r="HP254" s="186"/>
      <c r="HQ254" s="186"/>
      <c r="HR254" s="186"/>
      <c r="HS254" s="186"/>
      <c r="HT254" s="186"/>
      <c r="HU254" s="186"/>
      <c r="HV254" s="186"/>
      <c r="HW254" s="186"/>
      <c r="HX254" s="186"/>
      <c r="HY254" s="186"/>
      <c r="HZ254" s="186"/>
      <c r="IA254" s="186"/>
      <c r="IB254" s="186"/>
      <c r="IC254" s="186"/>
      <c r="ID254" s="186"/>
      <c r="IE254" s="186"/>
      <c r="IF254" s="186"/>
      <c r="IG254" s="186"/>
      <c r="IH254" s="186"/>
      <c r="II254" s="186"/>
      <c r="IJ254" s="186"/>
      <c r="IK254" s="186"/>
      <c r="IL254" s="186"/>
      <c r="IM254" s="186"/>
      <c r="IN254" s="186"/>
      <c r="IO254" s="186"/>
      <c r="IP254" s="186"/>
      <c r="IQ254" s="186"/>
      <c r="IR254" s="186"/>
      <c r="IS254" s="186"/>
      <c r="IT254" s="186"/>
      <c r="IU254" s="186"/>
      <c r="IV254" s="186"/>
    </row>
    <row r="255" spans="1:256" ht="10.5" customHeight="1" x14ac:dyDescent="0.25">
      <c r="A255" s="262"/>
      <c r="B255" s="186" t="s">
        <v>1442</v>
      </c>
      <c r="C255" s="186" t="s">
        <v>1439</v>
      </c>
      <c r="D255" s="186" t="s">
        <v>1443</v>
      </c>
      <c r="E255" s="188">
        <v>105300</v>
      </c>
      <c r="F255" s="186"/>
      <c r="G255" s="186"/>
      <c r="H255" s="186"/>
      <c r="I255" s="186"/>
      <c r="J255" s="186"/>
      <c r="K255" s="186"/>
      <c r="L255" s="186"/>
      <c r="M255" s="186"/>
      <c r="N255" s="186"/>
      <c r="O255" s="186">
        <v>5</v>
      </c>
      <c r="P255" s="186"/>
      <c r="Q255" s="186">
        <v>5</v>
      </c>
      <c r="R255" s="186"/>
      <c r="S255" s="186"/>
      <c r="T255" s="186"/>
      <c r="U255" s="186">
        <v>5</v>
      </c>
      <c r="V255" s="186"/>
      <c r="W255" s="186"/>
      <c r="X255" s="186"/>
      <c r="Y255" s="186"/>
      <c r="Z255" s="186"/>
      <c r="AA255" s="186"/>
      <c r="AB255" s="186"/>
      <c r="AC255" s="290">
        <v>5</v>
      </c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>
        <v>5</v>
      </c>
      <c r="AW255" s="186"/>
      <c r="AX255" s="186"/>
      <c r="AY255" s="186">
        <v>25</v>
      </c>
      <c r="AZ255" s="186"/>
      <c r="BA255" s="186">
        <v>25</v>
      </c>
      <c r="BB255" s="186">
        <v>5</v>
      </c>
      <c r="BC255" s="290">
        <v>5</v>
      </c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  <c r="DD255" s="186"/>
      <c r="DE255" s="186"/>
      <c r="DF255" s="186"/>
      <c r="DG255" s="186"/>
      <c r="DH255" s="186"/>
      <c r="DI255" s="186"/>
      <c r="DJ255" s="186"/>
      <c r="DK255" s="186"/>
      <c r="DL255" s="186"/>
      <c r="DM255" s="186"/>
      <c r="DN255" s="186"/>
      <c r="DO255" s="186"/>
      <c r="DP255" s="186"/>
      <c r="DQ255" s="186"/>
      <c r="DR255" s="186"/>
      <c r="DS255" s="186"/>
      <c r="DT255" s="186"/>
      <c r="DU255" s="186"/>
      <c r="DV255" s="186"/>
      <c r="DW255" s="186"/>
      <c r="DX255" s="186"/>
      <c r="DY255" s="186"/>
      <c r="DZ255" s="186"/>
      <c r="EA255" s="186"/>
      <c r="EB255" s="186"/>
      <c r="EC255" s="186"/>
      <c r="ED255" s="186"/>
      <c r="EE255" s="186"/>
      <c r="EF255" s="186"/>
      <c r="EG255" s="186"/>
      <c r="EH255" s="186"/>
      <c r="EI255" s="186"/>
      <c r="EJ255" s="186"/>
      <c r="EK255" s="186"/>
      <c r="EL255" s="186"/>
      <c r="EM255" s="186"/>
      <c r="EN255" s="186"/>
      <c r="EO255" s="186"/>
      <c r="EP255" s="186"/>
      <c r="EQ255" s="186"/>
      <c r="ER255" s="186"/>
      <c r="ES255" s="186"/>
      <c r="ET255" s="186"/>
      <c r="EU255" s="186"/>
      <c r="EV255" s="186"/>
      <c r="EW255" s="186"/>
      <c r="EX255" s="186"/>
      <c r="EY255" s="186"/>
      <c r="EZ255" s="186"/>
      <c r="FA255" s="186"/>
      <c r="FB255" s="186"/>
      <c r="FC255" s="186"/>
      <c r="FD255" s="186"/>
      <c r="FE255" s="186"/>
      <c r="FF255" s="186"/>
      <c r="FG255" s="186"/>
      <c r="FH255" s="186"/>
      <c r="FI255" s="186"/>
      <c r="FJ255" s="186"/>
      <c r="FK255" s="186"/>
      <c r="FL255" s="186"/>
      <c r="FM255" s="186"/>
      <c r="FN255" s="186"/>
      <c r="FO255" s="186"/>
      <c r="FP255" s="186"/>
      <c r="FQ255" s="186"/>
      <c r="FR255" s="186"/>
      <c r="FS255" s="186"/>
      <c r="FT255" s="186"/>
      <c r="FU255" s="186"/>
      <c r="FV255" s="186"/>
      <c r="FW255" s="186"/>
      <c r="FX255" s="186"/>
      <c r="FY255" s="186"/>
      <c r="FZ255" s="186"/>
      <c r="GA255" s="186"/>
      <c r="GB255" s="186"/>
      <c r="GC255" s="186"/>
      <c r="GD255" s="186"/>
      <c r="GE255" s="186"/>
      <c r="GF255" s="186"/>
      <c r="GG255" s="186"/>
      <c r="GH255" s="186"/>
      <c r="GI255" s="186"/>
      <c r="GJ255" s="186"/>
      <c r="GK255" s="186"/>
      <c r="GL255" s="186"/>
      <c r="GM255" s="186"/>
      <c r="GN255" s="186"/>
      <c r="GO255" s="186"/>
      <c r="GP255" s="186"/>
      <c r="GQ255" s="186"/>
      <c r="GR255" s="186"/>
      <c r="GS255" s="186"/>
      <c r="GT255" s="186"/>
      <c r="GU255" s="186"/>
      <c r="GV255" s="186"/>
      <c r="GW255" s="186"/>
      <c r="GX255" s="186"/>
      <c r="GY255" s="186"/>
      <c r="GZ255" s="186"/>
      <c r="HA255" s="186"/>
      <c r="HB255" s="186"/>
      <c r="HC255" s="186"/>
      <c r="HD255" s="186"/>
      <c r="HE255" s="186"/>
      <c r="HF255" s="186"/>
      <c r="HG255" s="186"/>
      <c r="HH255" s="186"/>
      <c r="HI255" s="186"/>
      <c r="HJ255" s="186"/>
      <c r="HK255" s="186"/>
      <c r="HL255" s="186"/>
      <c r="HM255" s="186"/>
      <c r="HN255" s="186"/>
      <c r="HO255" s="186"/>
      <c r="HP255" s="186"/>
      <c r="HQ255" s="186"/>
      <c r="HR255" s="186"/>
      <c r="HS255" s="186"/>
      <c r="HT255" s="186"/>
      <c r="HU255" s="186"/>
      <c r="HV255" s="186"/>
      <c r="HW255" s="186"/>
      <c r="HX255" s="186"/>
      <c r="HY255" s="186"/>
      <c r="HZ255" s="186"/>
      <c r="IA255" s="186"/>
      <c r="IB255" s="186"/>
      <c r="IC255" s="186"/>
      <c r="ID255" s="186"/>
      <c r="IE255" s="186"/>
      <c r="IF255" s="186"/>
      <c r="IG255" s="186"/>
      <c r="IH255" s="186"/>
      <c r="II255" s="186"/>
      <c r="IJ255" s="186"/>
      <c r="IK255" s="186"/>
      <c r="IL255" s="186"/>
      <c r="IM255" s="186"/>
      <c r="IN255" s="186"/>
      <c r="IO255" s="186"/>
      <c r="IP255" s="186"/>
      <c r="IQ255" s="186"/>
      <c r="IR255" s="186"/>
      <c r="IS255" s="186"/>
      <c r="IT255" s="186"/>
      <c r="IU255" s="186"/>
      <c r="IV255" s="186"/>
    </row>
    <row r="256" spans="1:256" ht="10.5" customHeight="1" x14ac:dyDescent="0.25">
      <c r="A256" s="262"/>
      <c r="B256" s="186" t="s">
        <v>778</v>
      </c>
      <c r="C256" s="186" t="s">
        <v>1439</v>
      </c>
      <c r="D256" s="186" t="s">
        <v>1444</v>
      </c>
      <c r="E256" s="188">
        <v>364548</v>
      </c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290">
        <v>25</v>
      </c>
      <c r="AH256" s="186"/>
      <c r="AI256" s="186"/>
      <c r="AJ256" s="290">
        <v>25</v>
      </c>
      <c r="AK256" s="186"/>
      <c r="AL256" s="186"/>
      <c r="AM256" s="186"/>
      <c r="AN256" s="186">
        <v>25</v>
      </c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>
        <v>25</v>
      </c>
      <c r="AY256" s="186">
        <v>25</v>
      </c>
      <c r="AZ256" s="186"/>
      <c r="BA256" s="186"/>
      <c r="BB256" s="186"/>
      <c r="BC256" s="186"/>
      <c r="BD256" s="186"/>
      <c r="BE256" s="186"/>
      <c r="BF256" s="186">
        <v>25</v>
      </c>
      <c r="BG256" s="186"/>
      <c r="BH256" s="186">
        <v>25</v>
      </c>
      <c r="BI256" s="186"/>
      <c r="BJ256" s="186"/>
      <c r="BK256" s="186"/>
      <c r="BL256" s="290">
        <v>25</v>
      </c>
      <c r="BM256" s="186"/>
      <c r="BN256" s="186">
        <v>25</v>
      </c>
      <c r="BO256" s="186"/>
      <c r="BP256" s="186"/>
      <c r="BQ256" s="186"/>
      <c r="BR256" s="290">
        <v>25</v>
      </c>
      <c r="BS256" s="186">
        <v>25</v>
      </c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>
        <v>50</v>
      </c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  <c r="DD256" s="186"/>
      <c r="DE256" s="186"/>
      <c r="DF256" s="186"/>
      <c r="DG256" s="186"/>
      <c r="DH256" s="186"/>
      <c r="DI256" s="186"/>
      <c r="DJ256" s="186"/>
      <c r="DK256" s="186"/>
      <c r="DL256" s="186"/>
      <c r="DM256" s="186"/>
      <c r="DN256" s="186"/>
      <c r="DO256" s="186"/>
      <c r="DP256" s="186"/>
      <c r="DQ256" s="186"/>
      <c r="DR256" s="186"/>
      <c r="DS256" s="186"/>
      <c r="DT256" s="186"/>
      <c r="DU256" s="186"/>
      <c r="DV256" s="186"/>
      <c r="DW256" s="186"/>
      <c r="DX256" s="186"/>
      <c r="DY256" s="186"/>
      <c r="DZ256" s="186"/>
      <c r="EA256" s="186"/>
      <c r="EB256" s="186"/>
      <c r="EC256" s="186"/>
      <c r="ED256" s="186"/>
      <c r="EE256" s="186"/>
      <c r="EF256" s="186"/>
      <c r="EG256" s="186">
        <v>24</v>
      </c>
      <c r="EH256" s="186"/>
      <c r="EI256" s="186"/>
      <c r="EJ256" s="186"/>
      <c r="EK256" s="186"/>
      <c r="EL256" s="186"/>
      <c r="EM256" s="186"/>
      <c r="EN256" s="186"/>
      <c r="EO256" s="186"/>
      <c r="EP256" s="186"/>
      <c r="EQ256" s="186"/>
      <c r="ER256" s="186"/>
      <c r="ES256" s="186"/>
      <c r="ET256" s="186"/>
      <c r="EU256" s="186"/>
      <c r="EV256" s="186"/>
      <c r="EW256" s="186"/>
      <c r="EX256" s="186"/>
      <c r="EY256" s="186"/>
      <c r="EZ256" s="186"/>
      <c r="FA256" s="186"/>
      <c r="FB256" s="186"/>
      <c r="FC256" s="186"/>
      <c r="FD256" s="186"/>
      <c r="FE256" s="186"/>
      <c r="FF256" s="186"/>
      <c r="FG256" s="186"/>
      <c r="FH256" s="186"/>
      <c r="FI256" s="186"/>
      <c r="FJ256" s="186"/>
      <c r="FK256" s="186"/>
      <c r="FL256" s="186"/>
      <c r="FM256" s="186"/>
      <c r="FN256" s="186"/>
      <c r="FO256" s="186"/>
      <c r="FP256" s="186"/>
      <c r="FQ256" s="186"/>
      <c r="FR256" s="186"/>
      <c r="FS256" s="186"/>
      <c r="FT256" s="186"/>
      <c r="FU256" s="186"/>
      <c r="FV256" s="186"/>
      <c r="FW256" s="186"/>
      <c r="FX256" s="186"/>
      <c r="FY256" s="186"/>
      <c r="FZ256" s="186"/>
      <c r="GA256" s="186"/>
      <c r="GB256" s="186"/>
      <c r="GC256" s="186"/>
      <c r="GD256" s="186"/>
      <c r="GE256" s="186"/>
      <c r="GF256" s="186"/>
      <c r="GG256" s="186"/>
      <c r="GH256" s="186"/>
      <c r="GI256" s="186"/>
      <c r="GJ256" s="186"/>
      <c r="GK256" s="186"/>
      <c r="GL256" s="186"/>
      <c r="GM256" s="186"/>
      <c r="GN256" s="186"/>
      <c r="GO256" s="186"/>
      <c r="GP256" s="186"/>
      <c r="GQ256" s="186"/>
      <c r="GR256" s="186"/>
      <c r="GS256" s="186"/>
      <c r="GT256" s="186"/>
      <c r="GU256" s="186"/>
      <c r="GV256" s="186"/>
      <c r="GW256" s="186"/>
      <c r="GX256" s="186"/>
      <c r="GY256" s="186"/>
      <c r="GZ256" s="186"/>
      <c r="HA256" s="186"/>
      <c r="HB256" s="186"/>
      <c r="HC256" s="186"/>
      <c r="HD256" s="186"/>
      <c r="HE256" s="186"/>
      <c r="HF256" s="186"/>
      <c r="HG256" s="186"/>
      <c r="HH256" s="186"/>
      <c r="HI256" s="186"/>
      <c r="HJ256" s="186"/>
      <c r="HK256" s="186"/>
      <c r="HL256" s="186"/>
      <c r="HM256" s="186"/>
      <c r="HN256" s="186"/>
      <c r="HO256" s="186"/>
      <c r="HP256" s="186"/>
      <c r="HQ256" s="186"/>
      <c r="HR256" s="186"/>
      <c r="HS256" s="186"/>
      <c r="HT256" s="186"/>
      <c r="HU256" s="186"/>
      <c r="HV256" s="186"/>
      <c r="HW256" s="186"/>
      <c r="HX256" s="186"/>
      <c r="HY256" s="186"/>
      <c r="HZ256" s="186"/>
      <c r="IA256" s="186"/>
      <c r="IB256" s="186"/>
      <c r="IC256" s="186"/>
      <c r="ID256" s="186"/>
      <c r="IE256" s="186"/>
      <c r="IF256" s="186"/>
      <c r="IG256" s="186"/>
      <c r="IH256" s="186"/>
      <c r="II256" s="186"/>
      <c r="IJ256" s="186"/>
      <c r="IK256" s="186"/>
      <c r="IL256" s="186"/>
      <c r="IM256" s="186"/>
      <c r="IN256" s="186"/>
      <c r="IO256" s="186"/>
      <c r="IP256" s="186"/>
      <c r="IQ256" s="186"/>
      <c r="IR256" s="186"/>
      <c r="IS256" s="186"/>
      <c r="IT256" s="186"/>
      <c r="IU256" s="186"/>
      <c r="IV256" s="186"/>
    </row>
    <row r="257" spans="1:256" ht="15.75" customHeight="1" x14ac:dyDescent="0.25">
      <c r="A257" s="262"/>
      <c r="B257" s="186" t="s">
        <v>747</v>
      </c>
      <c r="C257" s="186" t="s">
        <v>1439</v>
      </c>
      <c r="D257" s="186" t="s">
        <v>1447</v>
      </c>
      <c r="E257" s="188">
        <v>40250</v>
      </c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  <c r="DD257" s="186"/>
      <c r="DE257" s="186"/>
      <c r="DF257" s="186"/>
      <c r="DG257" s="186"/>
      <c r="DH257" s="186"/>
      <c r="DI257" s="186"/>
      <c r="DJ257" s="186"/>
      <c r="DK257" s="186"/>
      <c r="DL257" s="186"/>
      <c r="DM257" s="186"/>
      <c r="DN257" s="186"/>
      <c r="DO257" s="186"/>
      <c r="DP257" s="186"/>
      <c r="DQ257" s="186"/>
      <c r="DR257" s="186"/>
      <c r="DS257" s="186"/>
      <c r="DT257" s="186"/>
      <c r="DU257" s="186"/>
      <c r="DV257" s="186"/>
      <c r="DW257" s="186"/>
      <c r="DX257" s="186"/>
      <c r="DY257" s="186"/>
      <c r="DZ257" s="186"/>
      <c r="EA257" s="186"/>
      <c r="EB257" s="186"/>
      <c r="EC257" s="186"/>
      <c r="ED257" s="186"/>
      <c r="EE257" s="186"/>
      <c r="EF257" s="186"/>
      <c r="EG257" s="186"/>
      <c r="EH257" s="186"/>
      <c r="EI257" s="186"/>
      <c r="EJ257" s="186"/>
      <c r="EK257" s="186"/>
      <c r="EL257" s="186"/>
      <c r="EM257" s="186"/>
      <c r="EN257" s="186"/>
      <c r="EO257" s="186"/>
      <c r="EP257" s="186"/>
      <c r="EQ257" s="186"/>
      <c r="ER257" s="186"/>
      <c r="ES257" s="186"/>
      <c r="ET257" s="186"/>
      <c r="EU257" s="186"/>
      <c r="EV257" s="186"/>
      <c r="EW257" s="186"/>
      <c r="EX257" s="186"/>
      <c r="EY257" s="186"/>
      <c r="EZ257" s="186"/>
      <c r="FA257" s="186"/>
      <c r="FB257" s="186"/>
      <c r="FC257" s="186"/>
      <c r="FD257" s="186"/>
      <c r="FE257" s="186"/>
      <c r="FF257" s="186"/>
      <c r="FG257" s="186"/>
      <c r="FH257" s="186"/>
      <c r="FI257" s="186"/>
      <c r="FJ257" s="186"/>
      <c r="FK257" s="186"/>
      <c r="FL257" s="186"/>
      <c r="FM257" s="186"/>
      <c r="FN257" s="186"/>
      <c r="FO257" s="186"/>
      <c r="FP257" s="186"/>
      <c r="FQ257" s="186"/>
      <c r="FR257" s="186"/>
      <c r="FS257" s="186"/>
      <c r="FT257" s="186"/>
      <c r="FU257" s="186"/>
      <c r="FV257" s="186"/>
      <c r="FW257" s="186"/>
      <c r="FX257" s="186"/>
      <c r="FY257" s="186"/>
      <c r="FZ257" s="186"/>
      <c r="GA257" s="186"/>
      <c r="GB257" s="186"/>
      <c r="GC257" s="186"/>
      <c r="GD257" s="186"/>
      <c r="GE257" s="186"/>
      <c r="GF257" s="186"/>
      <c r="GG257" s="186"/>
      <c r="GH257" s="186"/>
      <c r="GI257" s="186"/>
      <c r="GJ257" s="186"/>
      <c r="GK257" s="186"/>
      <c r="GL257" s="186"/>
      <c r="GM257" s="186"/>
      <c r="GN257" s="186"/>
      <c r="GO257" s="186"/>
      <c r="GP257" s="186"/>
      <c r="GQ257" s="186"/>
      <c r="GR257" s="186"/>
      <c r="GS257" s="186"/>
      <c r="GT257" s="186"/>
      <c r="GU257" s="186"/>
      <c r="GV257" s="186"/>
      <c r="GW257" s="186"/>
      <c r="GX257" s="186"/>
      <c r="GY257" s="186"/>
      <c r="GZ257" s="186"/>
      <c r="HA257" s="186"/>
      <c r="HB257" s="186"/>
      <c r="HC257" s="186"/>
      <c r="HD257" s="186"/>
      <c r="HE257" s="186"/>
      <c r="HF257" s="186"/>
      <c r="HG257" s="186"/>
      <c r="HH257" s="186"/>
      <c r="HI257" s="186"/>
      <c r="HJ257" s="186"/>
      <c r="HK257" s="186"/>
      <c r="HL257" s="186"/>
      <c r="HM257" s="186"/>
      <c r="HN257" s="186"/>
      <c r="HO257" s="186"/>
      <c r="HP257" s="186"/>
      <c r="HQ257" s="186"/>
      <c r="HR257" s="186"/>
      <c r="HS257" s="186"/>
      <c r="HT257" s="186"/>
      <c r="HU257" s="186"/>
      <c r="HV257" s="186"/>
      <c r="HW257" s="186"/>
      <c r="HX257" s="186"/>
      <c r="HY257" s="186"/>
      <c r="HZ257" s="186"/>
      <c r="IA257" s="186"/>
      <c r="IB257" s="186"/>
      <c r="IC257" s="186"/>
      <c r="ID257" s="186"/>
      <c r="IE257" s="186"/>
      <c r="IF257" s="186"/>
      <c r="IG257" s="186"/>
      <c r="IH257" s="186"/>
      <c r="II257" s="186"/>
      <c r="IJ257" s="186"/>
      <c r="IK257" s="186"/>
      <c r="IL257" s="186"/>
      <c r="IM257" s="186"/>
      <c r="IN257" s="186"/>
      <c r="IO257" s="186"/>
      <c r="IP257" s="186"/>
      <c r="IQ257" s="186"/>
      <c r="IR257" s="186"/>
      <c r="IS257" s="186"/>
      <c r="IT257" s="186"/>
      <c r="IU257" s="186"/>
      <c r="IV257" s="186"/>
    </row>
    <row r="258" spans="1:256" ht="15.75" customHeight="1" x14ac:dyDescent="0.25">
      <c r="A258" s="262"/>
      <c r="B258" s="186" t="s">
        <v>1421</v>
      </c>
      <c r="C258" s="186" t="s">
        <v>1439</v>
      </c>
      <c r="D258" s="186" t="s">
        <v>1448</v>
      </c>
      <c r="E258" s="188">
        <v>434562</v>
      </c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  <c r="DD258" s="186"/>
      <c r="DE258" s="186"/>
      <c r="DF258" s="186"/>
      <c r="DG258" s="186"/>
      <c r="DH258" s="186"/>
      <c r="DI258" s="186"/>
      <c r="DJ258" s="186"/>
      <c r="DK258" s="186"/>
      <c r="DL258" s="186"/>
      <c r="DM258" s="186"/>
      <c r="DN258" s="186"/>
      <c r="DO258" s="186"/>
      <c r="DP258" s="186"/>
      <c r="DQ258" s="186"/>
      <c r="DR258" s="186"/>
      <c r="DS258" s="186"/>
      <c r="DT258" s="186"/>
      <c r="DU258" s="186"/>
      <c r="DV258" s="186"/>
      <c r="DW258" s="186"/>
      <c r="DX258" s="186"/>
      <c r="DY258" s="186"/>
      <c r="DZ258" s="186"/>
      <c r="EA258" s="186"/>
      <c r="EB258" s="186"/>
      <c r="EC258" s="186"/>
      <c r="ED258" s="186"/>
      <c r="EE258" s="186"/>
      <c r="EF258" s="186"/>
      <c r="EG258" s="186"/>
      <c r="EH258" s="186"/>
      <c r="EI258" s="186"/>
      <c r="EJ258" s="186"/>
      <c r="EK258" s="186"/>
      <c r="EL258" s="186"/>
      <c r="EM258" s="186"/>
      <c r="EN258" s="186"/>
      <c r="EO258" s="186"/>
      <c r="EP258" s="186"/>
      <c r="EQ258" s="186"/>
      <c r="ER258" s="186"/>
      <c r="ES258" s="186"/>
      <c r="ET258" s="186"/>
      <c r="EU258" s="186"/>
      <c r="EV258" s="186"/>
      <c r="EW258" s="186"/>
      <c r="EX258" s="186"/>
      <c r="EY258" s="186"/>
      <c r="EZ258" s="186"/>
      <c r="FA258" s="186"/>
      <c r="FB258" s="186"/>
      <c r="FC258" s="186"/>
      <c r="FD258" s="186"/>
      <c r="FE258" s="186"/>
      <c r="FF258" s="186"/>
      <c r="FG258" s="186"/>
      <c r="FH258" s="186"/>
      <c r="FI258" s="186"/>
      <c r="FJ258" s="186"/>
      <c r="FK258" s="186"/>
      <c r="FL258" s="186"/>
      <c r="FM258" s="186"/>
      <c r="FN258" s="186"/>
      <c r="FO258" s="186"/>
      <c r="FP258" s="186"/>
      <c r="FQ258" s="186"/>
      <c r="FR258" s="186"/>
      <c r="FS258" s="186"/>
      <c r="FT258" s="186"/>
      <c r="FU258" s="186"/>
      <c r="FV258" s="186"/>
      <c r="FW258" s="186"/>
      <c r="FX258" s="186"/>
      <c r="FY258" s="186"/>
      <c r="FZ258" s="186"/>
      <c r="GA258" s="186"/>
      <c r="GB258" s="186"/>
      <c r="GC258" s="186"/>
      <c r="GD258" s="186"/>
      <c r="GE258" s="186"/>
      <c r="GF258" s="186"/>
      <c r="GG258" s="186"/>
      <c r="GH258" s="186"/>
      <c r="GI258" s="186"/>
      <c r="GJ258" s="186"/>
      <c r="GK258" s="186"/>
      <c r="GL258" s="186"/>
      <c r="GM258" s="186"/>
      <c r="GN258" s="186"/>
      <c r="GO258" s="186"/>
      <c r="GP258" s="186"/>
      <c r="GQ258" s="186"/>
      <c r="GR258" s="186"/>
      <c r="GS258" s="186"/>
      <c r="GT258" s="186"/>
      <c r="GU258" s="186"/>
      <c r="GV258" s="186"/>
      <c r="GW258" s="186"/>
      <c r="GX258" s="186"/>
      <c r="GY258" s="186"/>
      <c r="GZ258" s="186"/>
      <c r="HA258" s="186"/>
      <c r="HB258" s="186"/>
      <c r="HC258" s="186"/>
      <c r="HD258" s="186"/>
      <c r="HE258" s="186"/>
      <c r="HF258" s="186"/>
      <c r="HG258" s="186"/>
      <c r="HH258" s="186"/>
      <c r="HI258" s="186"/>
      <c r="HJ258" s="186"/>
      <c r="HK258" s="186"/>
      <c r="HL258" s="186"/>
      <c r="HM258" s="186"/>
      <c r="HN258" s="186"/>
      <c r="HO258" s="186"/>
      <c r="HP258" s="186"/>
      <c r="HQ258" s="186"/>
      <c r="HR258" s="186"/>
      <c r="HS258" s="186"/>
      <c r="HT258" s="186"/>
      <c r="HU258" s="186"/>
      <c r="HV258" s="186"/>
      <c r="HW258" s="186"/>
      <c r="HX258" s="186"/>
      <c r="HY258" s="186"/>
      <c r="HZ258" s="186"/>
      <c r="IA258" s="186"/>
      <c r="IB258" s="186"/>
      <c r="IC258" s="186"/>
      <c r="ID258" s="186"/>
      <c r="IE258" s="186"/>
      <c r="IF258" s="186"/>
      <c r="IG258" s="186"/>
      <c r="IH258" s="186"/>
      <c r="II258" s="186"/>
      <c r="IJ258" s="186"/>
      <c r="IK258" s="186"/>
      <c r="IL258" s="186"/>
      <c r="IM258" s="186"/>
      <c r="IN258" s="186"/>
      <c r="IO258" s="186"/>
      <c r="IP258" s="186"/>
      <c r="IQ258" s="186"/>
      <c r="IR258" s="186"/>
      <c r="IS258" s="186"/>
      <c r="IT258" s="186"/>
      <c r="IU258" s="186"/>
      <c r="IV258" s="186"/>
    </row>
    <row r="259" spans="1:256" ht="15.75" customHeight="1" x14ac:dyDescent="0.25">
      <c r="A259" s="262"/>
      <c r="B259" s="186" t="s">
        <v>747</v>
      </c>
      <c r="C259" s="186" t="s">
        <v>1452</v>
      </c>
      <c r="D259" s="186" t="s">
        <v>1453</v>
      </c>
      <c r="E259" s="188">
        <v>60000</v>
      </c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>
        <v>100</v>
      </c>
      <c r="CH259" s="186"/>
      <c r="CI259" s="186">
        <v>100</v>
      </c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  <c r="DD259" s="186"/>
      <c r="DE259" s="186"/>
      <c r="DF259" s="186"/>
      <c r="DG259" s="186"/>
      <c r="DH259" s="186"/>
      <c r="DI259" s="186"/>
      <c r="DJ259" s="186"/>
      <c r="DK259" s="186"/>
      <c r="DL259" s="186"/>
      <c r="DM259" s="186"/>
      <c r="DN259" s="186"/>
      <c r="DO259" s="186"/>
      <c r="DP259" s="186"/>
      <c r="DQ259" s="186"/>
      <c r="DR259" s="186"/>
      <c r="DS259" s="186"/>
      <c r="DT259" s="186"/>
      <c r="DU259" s="186"/>
      <c r="DV259" s="186"/>
      <c r="DW259" s="186"/>
      <c r="DX259" s="186"/>
      <c r="DY259" s="186"/>
      <c r="DZ259" s="186"/>
      <c r="EA259" s="186"/>
      <c r="EB259" s="186"/>
      <c r="EC259" s="186"/>
      <c r="ED259" s="186"/>
      <c r="EE259" s="186"/>
      <c r="EF259" s="186"/>
      <c r="EG259" s="186"/>
      <c r="EH259" s="186"/>
      <c r="EI259" s="186"/>
      <c r="EJ259" s="186"/>
      <c r="EK259" s="186"/>
      <c r="EL259" s="186"/>
      <c r="EM259" s="186"/>
      <c r="EN259" s="186"/>
      <c r="EO259" s="186"/>
      <c r="EP259" s="186"/>
      <c r="EQ259" s="186"/>
      <c r="ER259" s="186"/>
      <c r="ES259" s="186"/>
      <c r="ET259" s="186"/>
      <c r="EU259" s="186"/>
      <c r="EV259" s="186"/>
      <c r="EW259" s="186"/>
      <c r="EX259" s="186"/>
      <c r="EY259" s="186"/>
      <c r="EZ259" s="186"/>
      <c r="FA259" s="186"/>
      <c r="FB259" s="186"/>
      <c r="FC259" s="186"/>
      <c r="FD259" s="186"/>
      <c r="FE259" s="186"/>
      <c r="FF259" s="186"/>
      <c r="FG259" s="186"/>
      <c r="FH259" s="186"/>
      <c r="FI259" s="186"/>
      <c r="FJ259" s="186"/>
      <c r="FK259" s="186"/>
      <c r="FL259" s="186"/>
      <c r="FM259" s="186"/>
      <c r="FN259" s="186"/>
      <c r="FO259" s="186"/>
      <c r="FP259" s="186"/>
      <c r="FQ259" s="186"/>
      <c r="FR259" s="186"/>
      <c r="FS259" s="186"/>
      <c r="FT259" s="186"/>
      <c r="FU259" s="186"/>
      <c r="FV259" s="186"/>
      <c r="FW259" s="186"/>
      <c r="FX259" s="186"/>
      <c r="FY259" s="186"/>
      <c r="FZ259" s="186"/>
      <c r="GA259" s="186"/>
      <c r="GB259" s="186"/>
      <c r="GC259" s="186"/>
      <c r="GD259" s="186"/>
      <c r="GE259" s="186"/>
      <c r="GF259" s="186"/>
      <c r="GG259" s="186"/>
      <c r="GH259" s="186"/>
      <c r="GI259" s="186"/>
      <c r="GJ259" s="186"/>
      <c r="GK259" s="186"/>
      <c r="GL259" s="186"/>
      <c r="GM259" s="186"/>
      <c r="GN259" s="186"/>
      <c r="GO259" s="186"/>
      <c r="GP259" s="186"/>
      <c r="GQ259" s="186"/>
      <c r="GR259" s="186"/>
      <c r="GS259" s="186"/>
      <c r="GT259" s="186"/>
      <c r="GU259" s="186"/>
      <c r="GV259" s="186"/>
      <c r="GW259" s="186"/>
      <c r="GX259" s="186"/>
      <c r="GY259" s="186"/>
      <c r="GZ259" s="186"/>
      <c r="HA259" s="186"/>
      <c r="HB259" s="186"/>
      <c r="HC259" s="186"/>
      <c r="HD259" s="186"/>
      <c r="HE259" s="186"/>
      <c r="HF259" s="186"/>
      <c r="HG259" s="186"/>
      <c r="HH259" s="186"/>
      <c r="HI259" s="186"/>
      <c r="HJ259" s="186"/>
      <c r="HK259" s="186"/>
      <c r="HL259" s="186"/>
      <c r="HM259" s="186"/>
      <c r="HN259" s="186"/>
      <c r="HO259" s="186"/>
      <c r="HP259" s="186"/>
      <c r="HQ259" s="186"/>
      <c r="HR259" s="186"/>
      <c r="HS259" s="186"/>
      <c r="HT259" s="186"/>
      <c r="HU259" s="186"/>
      <c r="HV259" s="186"/>
      <c r="HW259" s="186"/>
      <c r="HX259" s="186"/>
      <c r="HY259" s="186"/>
      <c r="HZ259" s="186"/>
      <c r="IA259" s="186"/>
      <c r="IB259" s="186"/>
      <c r="IC259" s="186"/>
      <c r="ID259" s="186"/>
      <c r="IE259" s="186"/>
      <c r="IF259" s="186"/>
      <c r="IG259" s="186"/>
      <c r="IH259" s="186"/>
      <c r="II259" s="186"/>
      <c r="IJ259" s="186"/>
      <c r="IK259" s="186"/>
      <c r="IL259" s="186"/>
      <c r="IM259" s="186"/>
      <c r="IN259" s="186"/>
      <c r="IO259" s="186"/>
      <c r="IP259" s="186"/>
      <c r="IQ259" s="186"/>
      <c r="IR259" s="186"/>
      <c r="IS259" s="186"/>
      <c r="IT259" s="186"/>
      <c r="IU259" s="186"/>
      <c r="IV259" s="186"/>
    </row>
    <row r="260" spans="1:256" ht="15.75" customHeight="1" x14ac:dyDescent="0.25">
      <c r="A260" s="262"/>
      <c r="B260" s="186" t="s">
        <v>110</v>
      </c>
      <c r="C260" s="186" t="s">
        <v>1452</v>
      </c>
      <c r="D260" s="186" t="s">
        <v>1456</v>
      </c>
      <c r="E260" s="188">
        <v>30200</v>
      </c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86"/>
      <c r="BZ260" s="186"/>
      <c r="CA260" s="186"/>
      <c r="CB260" s="186"/>
      <c r="CC260" s="186"/>
      <c r="CD260" s="186"/>
      <c r="CE260" s="186"/>
      <c r="CF260" s="186">
        <v>25</v>
      </c>
      <c r="CG260" s="186"/>
      <c r="CH260" s="186"/>
      <c r="CI260" s="186">
        <v>25</v>
      </c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86"/>
      <c r="DA260" s="186"/>
      <c r="DB260" s="186"/>
      <c r="DC260" s="186"/>
      <c r="DD260" s="186"/>
      <c r="DE260" s="186"/>
      <c r="DF260" s="186"/>
      <c r="DG260" s="186"/>
      <c r="DH260" s="186"/>
      <c r="DI260" s="186"/>
      <c r="DJ260" s="186"/>
      <c r="DK260" s="186"/>
      <c r="DL260" s="186"/>
      <c r="DM260" s="186"/>
      <c r="DN260" s="186"/>
      <c r="DO260" s="186"/>
      <c r="DP260" s="186"/>
      <c r="DQ260" s="186"/>
      <c r="DR260" s="186"/>
      <c r="DS260" s="186"/>
      <c r="DT260" s="186"/>
      <c r="DU260" s="186"/>
      <c r="DV260" s="186"/>
      <c r="DW260" s="186"/>
      <c r="DX260" s="186"/>
      <c r="DY260" s="186"/>
      <c r="DZ260" s="186"/>
      <c r="EA260" s="186"/>
      <c r="EB260" s="186"/>
      <c r="EC260" s="186"/>
      <c r="ED260" s="186"/>
      <c r="EE260" s="186"/>
      <c r="EF260" s="186"/>
      <c r="EG260" s="186"/>
      <c r="EH260" s="186"/>
      <c r="EI260" s="186"/>
      <c r="EJ260" s="186"/>
      <c r="EK260" s="186"/>
      <c r="EL260" s="186"/>
      <c r="EM260" s="186"/>
      <c r="EN260" s="186"/>
      <c r="EO260" s="186"/>
      <c r="EP260" s="186"/>
      <c r="EQ260" s="186"/>
      <c r="ER260" s="186"/>
      <c r="ES260" s="186"/>
      <c r="ET260" s="186"/>
      <c r="EU260" s="186"/>
      <c r="EV260" s="186"/>
      <c r="EW260" s="186"/>
      <c r="EX260" s="186"/>
      <c r="EY260" s="186"/>
      <c r="EZ260" s="186"/>
      <c r="FA260" s="186"/>
      <c r="FB260" s="186"/>
      <c r="FC260" s="186"/>
      <c r="FD260" s="186"/>
      <c r="FE260" s="186"/>
      <c r="FF260" s="186"/>
      <c r="FG260" s="186"/>
      <c r="FH260" s="186"/>
      <c r="FI260" s="186"/>
      <c r="FJ260" s="186"/>
      <c r="FK260" s="186"/>
      <c r="FL260" s="186"/>
      <c r="FM260" s="186"/>
      <c r="FN260" s="186"/>
      <c r="FO260" s="186"/>
      <c r="FP260" s="186"/>
      <c r="FQ260" s="186"/>
      <c r="FR260" s="186"/>
      <c r="FS260" s="186"/>
      <c r="FT260" s="186"/>
      <c r="FU260" s="186"/>
      <c r="FV260" s="186"/>
      <c r="FW260" s="186"/>
      <c r="FX260" s="186"/>
      <c r="FY260" s="186"/>
      <c r="FZ260" s="186"/>
      <c r="GA260" s="186"/>
      <c r="GB260" s="186"/>
      <c r="GC260" s="186"/>
      <c r="GD260" s="186"/>
      <c r="GE260" s="186"/>
      <c r="GF260" s="186"/>
      <c r="GG260" s="186"/>
      <c r="GH260" s="186"/>
      <c r="GI260" s="186"/>
      <c r="GJ260" s="186"/>
      <c r="GK260" s="186"/>
      <c r="GL260" s="186"/>
      <c r="GM260" s="186"/>
      <c r="GN260" s="186"/>
      <c r="GO260" s="186"/>
      <c r="GP260" s="186"/>
      <c r="GQ260" s="186"/>
      <c r="GR260" s="186"/>
      <c r="GS260" s="186"/>
      <c r="GT260" s="186"/>
      <c r="GU260" s="186"/>
      <c r="GV260" s="186"/>
      <c r="GW260" s="186"/>
      <c r="GX260" s="186"/>
      <c r="GY260" s="186"/>
      <c r="GZ260" s="186"/>
      <c r="HA260" s="186"/>
      <c r="HB260" s="186"/>
      <c r="HC260" s="186"/>
      <c r="HD260" s="186"/>
      <c r="HE260" s="186"/>
      <c r="HF260" s="186"/>
      <c r="HG260" s="186"/>
      <c r="HH260" s="186"/>
      <c r="HI260" s="186"/>
      <c r="HJ260" s="186"/>
      <c r="HK260" s="186"/>
      <c r="HL260" s="186"/>
      <c r="HM260" s="186"/>
      <c r="HN260" s="186"/>
      <c r="HO260" s="186"/>
      <c r="HP260" s="186"/>
      <c r="HQ260" s="186"/>
      <c r="HR260" s="186"/>
      <c r="HS260" s="186"/>
      <c r="HT260" s="186"/>
      <c r="HU260" s="186"/>
      <c r="HV260" s="186"/>
      <c r="HW260" s="186"/>
      <c r="HX260" s="186"/>
      <c r="HY260" s="186"/>
      <c r="HZ260" s="186"/>
      <c r="IA260" s="186"/>
      <c r="IB260" s="186"/>
      <c r="IC260" s="186"/>
      <c r="ID260" s="186"/>
      <c r="IE260" s="186"/>
      <c r="IF260" s="186"/>
      <c r="IG260" s="186"/>
      <c r="IH260" s="186"/>
      <c r="II260" s="186"/>
      <c r="IJ260" s="186"/>
      <c r="IK260" s="186"/>
      <c r="IL260" s="186"/>
      <c r="IM260" s="186"/>
      <c r="IN260" s="186"/>
      <c r="IO260" s="186"/>
      <c r="IP260" s="186"/>
      <c r="IQ260" s="186"/>
      <c r="IR260" s="186"/>
      <c r="IS260" s="186"/>
      <c r="IT260" s="186"/>
      <c r="IU260" s="186"/>
      <c r="IV260" s="186"/>
    </row>
    <row r="261" spans="1:256" ht="15.75" customHeight="1" x14ac:dyDescent="0.25">
      <c r="A261" s="262"/>
      <c r="B261" s="186" t="s">
        <v>747</v>
      </c>
      <c r="C261" s="186" t="s">
        <v>1457</v>
      </c>
      <c r="D261" s="186" t="s">
        <v>1458</v>
      </c>
      <c r="E261" s="188">
        <v>34800</v>
      </c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86"/>
      <c r="BZ261" s="18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>
        <v>25</v>
      </c>
      <c r="CR261" s="186"/>
      <c r="CS261" s="186"/>
      <c r="CT261" s="186"/>
      <c r="CU261" s="186"/>
      <c r="CV261" s="186"/>
      <c r="CW261" s="186"/>
      <c r="CX261" s="186"/>
      <c r="CY261" s="186"/>
      <c r="CZ261" s="186"/>
      <c r="DA261" s="186"/>
      <c r="DB261" s="186"/>
      <c r="DC261" s="186"/>
      <c r="DD261" s="186"/>
      <c r="DE261" s="186"/>
      <c r="DF261" s="186"/>
      <c r="DG261" s="186"/>
      <c r="DH261" s="186"/>
      <c r="DI261" s="186"/>
      <c r="DJ261" s="186"/>
      <c r="DK261" s="186"/>
      <c r="DL261" s="186"/>
      <c r="DM261" s="186"/>
      <c r="DN261" s="186"/>
      <c r="DO261" s="186"/>
      <c r="DP261" s="186"/>
      <c r="DQ261" s="186"/>
      <c r="DR261" s="186"/>
      <c r="DS261" s="186"/>
      <c r="DT261" s="186"/>
      <c r="DU261" s="186"/>
      <c r="DV261" s="186"/>
      <c r="DW261" s="186"/>
      <c r="DX261" s="186"/>
      <c r="DY261" s="186"/>
      <c r="DZ261" s="186"/>
      <c r="EA261" s="186"/>
      <c r="EB261" s="186"/>
      <c r="EC261" s="186"/>
      <c r="ED261" s="186"/>
      <c r="EE261" s="186"/>
      <c r="EF261" s="186"/>
      <c r="EG261" s="186"/>
      <c r="EH261" s="186"/>
      <c r="EI261" s="186"/>
      <c r="EJ261" s="186"/>
      <c r="EK261" s="186"/>
      <c r="EL261" s="186"/>
      <c r="EM261" s="186"/>
      <c r="EN261" s="186"/>
      <c r="EO261" s="186"/>
      <c r="EP261" s="186"/>
      <c r="EQ261" s="186"/>
      <c r="ER261" s="186"/>
      <c r="ES261" s="186"/>
      <c r="ET261" s="186"/>
      <c r="EU261" s="186"/>
      <c r="EV261" s="186"/>
      <c r="EW261" s="186"/>
      <c r="EX261" s="186"/>
      <c r="EY261" s="186"/>
      <c r="EZ261" s="186"/>
      <c r="FA261" s="186"/>
      <c r="FB261" s="186"/>
      <c r="FC261" s="186"/>
      <c r="FD261" s="186"/>
      <c r="FE261" s="186"/>
      <c r="FF261" s="186"/>
      <c r="FG261" s="186"/>
      <c r="FH261" s="186"/>
      <c r="FI261" s="186"/>
      <c r="FJ261" s="186"/>
      <c r="FK261" s="186"/>
      <c r="FL261" s="186"/>
      <c r="FM261" s="186"/>
      <c r="FN261" s="186"/>
      <c r="FO261" s="186"/>
      <c r="FP261" s="186"/>
      <c r="FQ261" s="186"/>
      <c r="FR261" s="186"/>
      <c r="FS261" s="186"/>
      <c r="FT261" s="186"/>
      <c r="FU261" s="186"/>
      <c r="FV261" s="186"/>
      <c r="FW261" s="186"/>
      <c r="FX261" s="186"/>
      <c r="FY261" s="186"/>
      <c r="FZ261" s="186"/>
      <c r="GA261" s="186"/>
      <c r="GB261" s="186"/>
      <c r="GC261" s="186"/>
      <c r="GD261" s="186"/>
      <c r="GE261" s="186"/>
      <c r="GF261" s="186"/>
      <c r="GG261" s="186"/>
      <c r="GH261" s="186"/>
      <c r="GI261" s="186"/>
      <c r="GJ261" s="186"/>
      <c r="GK261" s="186"/>
      <c r="GL261" s="186"/>
      <c r="GM261" s="186"/>
      <c r="GN261" s="186"/>
      <c r="GO261" s="186"/>
      <c r="GP261" s="186"/>
      <c r="GQ261" s="186"/>
      <c r="GR261" s="186"/>
      <c r="GS261" s="186"/>
      <c r="GT261" s="186"/>
      <c r="GU261" s="186"/>
      <c r="GV261" s="186"/>
      <c r="GW261" s="186"/>
      <c r="GX261" s="186"/>
      <c r="GY261" s="186"/>
      <c r="GZ261" s="186"/>
      <c r="HA261" s="186"/>
      <c r="HB261" s="186"/>
      <c r="HC261" s="186"/>
      <c r="HD261" s="186"/>
      <c r="HE261" s="186"/>
      <c r="HF261" s="186"/>
      <c r="HG261" s="186"/>
      <c r="HH261" s="186"/>
      <c r="HI261" s="186"/>
      <c r="HJ261" s="186"/>
      <c r="HK261" s="186"/>
      <c r="HL261" s="186"/>
      <c r="HM261" s="186"/>
      <c r="HN261" s="186"/>
      <c r="HO261" s="186"/>
      <c r="HP261" s="186"/>
      <c r="HQ261" s="186"/>
      <c r="HR261" s="186"/>
      <c r="HS261" s="186"/>
      <c r="HT261" s="186"/>
      <c r="HU261" s="186"/>
      <c r="HV261" s="186"/>
      <c r="HW261" s="186"/>
      <c r="HX261" s="186"/>
      <c r="HY261" s="186"/>
      <c r="HZ261" s="186"/>
      <c r="IA261" s="186"/>
      <c r="IB261" s="186"/>
      <c r="IC261" s="186"/>
      <c r="ID261" s="186"/>
      <c r="IE261" s="186"/>
      <c r="IF261" s="186"/>
      <c r="IG261" s="186"/>
      <c r="IH261" s="186"/>
      <c r="II261" s="186"/>
      <c r="IJ261" s="186"/>
      <c r="IK261" s="186"/>
      <c r="IL261" s="186"/>
      <c r="IM261" s="186"/>
      <c r="IN261" s="186"/>
      <c r="IO261" s="186"/>
      <c r="IP261" s="186"/>
      <c r="IQ261" s="186"/>
      <c r="IR261" s="186"/>
      <c r="IS261" s="186"/>
      <c r="IT261" s="186"/>
      <c r="IU261" s="186"/>
      <c r="IV261" s="186"/>
    </row>
    <row r="262" spans="1:256" ht="15.75" customHeight="1" x14ac:dyDescent="0.25">
      <c r="A262" s="262"/>
      <c r="B262" s="186" t="s">
        <v>778</v>
      </c>
      <c r="C262" s="186" t="s">
        <v>1457</v>
      </c>
      <c r="D262" s="186" t="s">
        <v>1460</v>
      </c>
      <c r="E262" s="188">
        <v>375600</v>
      </c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86"/>
      <c r="BZ262" s="18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86"/>
      <c r="DA262" s="186"/>
      <c r="DB262" s="186"/>
      <c r="DC262" s="186"/>
      <c r="DD262" s="186"/>
      <c r="DE262" s="186"/>
      <c r="DF262" s="186"/>
      <c r="DG262" s="186"/>
      <c r="DH262" s="186"/>
      <c r="DI262" s="186"/>
      <c r="DJ262" s="186"/>
      <c r="DK262" s="186"/>
      <c r="DL262" s="186"/>
      <c r="DM262" s="186"/>
      <c r="DN262" s="186"/>
      <c r="DO262" s="186"/>
      <c r="DP262" s="186"/>
      <c r="DQ262" s="186"/>
      <c r="DR262" s="186"/>
      <c r="DS262" s="186"/>
      <c r="DT262" s="186"/>
      <c r="DU262" s="186"/>
      <c r="DV262" s="186"/>
      <c r="DW262" s="186"/>
      <c r="DX262" s="186"/>
      <c r="DY262" s="186"/>
      <c r="DZ262" s="186"/>
      <c r="EA262" s="186"/>
      <c r="EB262" s="186"/>
      <c r="EC262" s="186"/>
      <c r="ED262" s="186"/>
      <c r="EE262" s="186"/>
      <c r="EF262" s="186"/>
      <c r="EG262" s="186"/>
      <c r="EH262" s="186"/>
      <c r="EI262" s="186"/>
      <c r="EJ262" s="186"/>
      <c r="EK262" s="186"/>
      <c r="EL262" s="186"/>
      <c r="EM262" s="186"/>
      <c r="EN262" s="186"/>
      <c r="EO262" s="186"/>
      <c r="EP262" s="186"/>
      <c r="EQ262" s="186"/>
      <c r="ER262" s="186"/>
      <c r="ES262" s="186"/>
      <c r="ET262" s="186"/>
      <c r="EU262" s="186"/>
      <c r="EV262" s="186"/>
      <c r="EW262" s="186"/>
      <c r="EX262" s="186"/>
      <c r="EY262" s="186"/>
      <c r="EZ262" s="186"/>
      <c r="FA262" s="186"/>
      <c r="FB262" s="186"/>
      <c r="FC262" s="186"/>
      <c r="FD262" s="186"/>
      <c r="FE262" s="186"/>
      <c r="FF262" s="186"/>
      <c r="FG262" s="186"/>
      <c r="FH262" s="186"/>
      <c r="FI262" s="186"/>
      <c r="FJ262" s="186"/>
      <c r="FK262" s="186"/>
      <c r="FL262" s="186"/>
      <c r="FM262" s="186"/>
      <c r="FN262" s="186"/>
      <c r="FO262" s="186"/>
      <c r="FP262" s="186"/>
      <c r="FQ262" s="186"/>
      <c r="FR262" s="186"/>
      <c r="FS262" s="186"/>
      <c r="FT262" s="186"/>
      <c r="FU262" s="186"/>
      <c r="FV262" s="186"/>
      <c r="FW262" s="186"/>
      <c r="FX262" s="186"/>
      <c r="FY262" s="186"/>
      <c r="FZ262" s="186"/>
      <c r="GA262" s="186"/>
      <c r="GB262" s="186"/>
      <c r="GC262" s="186"/>
      <c r="GD262" s="186"/>
      <c r="GE262" s="186"/>
      <c r="GF262" s="186"/>
      <c r="GG262" s="186"/>
      <c r="GH262" s="186"/>
      <c r="GI262" s="186"/>
      <c r="GJ262" s="186"/>
      <c r="GK262" s="186"/>
      <c r="GL262" s="186"/>
      <c r="GM262" s="186"/>
      <c r="GN262" s="186"/>
      <c r="GO262" s="186"/>
      <c r="GP262" s="186"/>
      <c r="GQ262" s="186"/>
      <c r="GR262" s="186"/>
      <c r="GS262" s="186"/>
      <c r="GT262" s="186"/>
      <c r="GU262" s="186"/>
      <c r="GV262" s="186"/>
      <c r="GW262" s="186"/>
      <c r="GX262" s="186"/>
      <c r="GY262" s="186"/>
      <c r="GZ262" s="186"/>
      <c r="HA262" s="186"/>
      <c r="HB262" s="186"/>
      <c r="HC262" s="186"/>
      <c r="HD262" s="186"/>
      <c r="HE262" s="186"/>
      <c r="HF262" s="186"/>
      <c r="HG262" s="186"/>
      <c r="HH262" s="186"/>
      <c r="HI262" s="186"/>
      <c r="HJ262" s="186"/>
      <c r="HK262" s="186"/>
      <c r="HL262" s="186"/>
      <c r="HM262" s="186"/>
      <c r="HN262" s="186"/>
      <c r="HO262" s="186"/>
      <c r="HP262" s="186"/>
      <c r="HQ262" s="186"/>
      <c r="HR262" s="186"/>
      <c r="HS262" s="186"/>
      <c r="HT262" s="186"/>
      <c r="HU262" s="186"/>
      <c r="HV262" s="186"/>
      <c r="HW262" s="186"/>
      <c r="HX262" s="186"/>
      <c r="HY262" s="186"/>
      <c r="HZ262" s="186"/>
      <c r="IA262" s="186"/>
      <c r="IB262" s="186"/>
      <c r="IC262" s="186"/>
      <c r="ID262" s="186"/>
      <c r="IE262" s="186"/>
      <c r="IF262" s="186"/>
      <c r="IG262" s="186"/>
      <c r="IH262" s="186"/>
      <c r="II262" s="186"/>
      <c r="IJ262" s="186"/>
      <c r="IK262" s="186"/>
      <c r="IL262" s="186"/>
      <c r="IM262" s="186"/>
      <c r="IN262" s="186"/>
      <c r="IO262" s="186"/>
      <c r="IP262" s="186"/>
      <c r="IQ262" s="186"/>
      <c r="IR262" s="186"/>
      <c r="IS262" s="186"/>
      <c r="IT262" s="186"/>
      <c r="IU262" s="186"/>
      <c r="IV262" s="186"/>
    </row>
    <row r="263" spans="1:256" ht="15.75" customHeight="1" x14ac:dyDescent="0.25">
      <c r="A263" s="262"/>
      <c r="B263" s="186" t="s">
        <v>1462</v>
      </c>
      <c r="C263" s="186" t="s">
        <v>1463</v>
      </c>
      <c r="D263" s="186" t="s">
        <v>1464</v>
      </c>
      <c r="E263" s="188">
        <v>296500</v>
      </c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290">
        <v>25</v>
      </c>
      <c r="AH263" s="290">
        <v>25</v>
      </c>
      <c r="AI263" s="186"/>
      <c r="AJ263" s="290">
        <v>15</v>
      </c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>
        <v>5</v>
      </c>
      <c r="AV263" s="186"/>
      <c r="AW263" s="186">
        <v>10</v>
      </c>
      <c r="AX263" s="186"/>
      <c r="AY263" s="186">
        <v>25</v>
      </c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290">
        <v>25</v>
      </c>
      <c r="BY263" s="186"/>
      <c r="BZ263" s="186"/>
      <c r="CA263" s="186"/>
      <c r="CB263" s="186"/>
      <c r="CC263" s="186"/>
      <c r="CD263" s="186"/>
      <c r="CE263" s="186"/>
      <c r="CF263" s="186">
        <v>25</v>
      </c>
      <c r="CG263" s="186">
        <v>25</v>
      </c>
      <c r="CH263" s="186">
        <v>25</v>
      </c>
      <c r="CI263" s="186">
        <v>25</v>
      </c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86"/>
      <c r="DA263" s="186"/>
      <c r="DB263" s="186"/>
      <c r="DC263" s="186"/>
      <c r="DD263" s="186"/>
      <c r="DE263" s="186"/>
      <c r="DF263" s="186"/>
      <c r="DG263" s="186"/>
      <c r="DH263" s="186"/>
      <c r="DI263" s="186"/>
      <c r="DJ263" s="186"/>
      <c r="DK263" s="186"/>
      <c r="DL263" s="186"/>
      <c r="DM263" s="186"/>
      <c r="DN263" s="186"/>
      <c r="DO263" s="186"/>
      <c r="DP263" s="186"/>
      <c r="DQ263" s="186"/>
      <c r="DR263" s="186"/>
      <c r="DS263" s="186"/>
      <c r="DT263" s="186"/>
      <c r="DU263" s="186"/>
      <c r="DV263" s="186"/>
      <c r="DW263" s="186"/>
      <c r="DX263" s="186"/>
      <c r="DY263" s="186"/>
      <c r="DZ263" s="186"/>
      <c r="EA263" s="186"/>
      <c r="EB263" s="186"/>
      <c r="EC263" s="186"/>
      <c r="ED263" s="186"/>
      <c r="EE263" s="186"/>
      <c r="EF263" s="186"/>
      <c r="EG263" s="186"/>
      <c r="EH263" s="186"/>
      <c r="EI263" s="186"/>
      <c r="EJ263" s="186"/>
      <c r="EK263" s="186"/>
      <c r="EL263" s="186"/>
      <c r="EM263" s="186"/>
      <c r="EN263" s="186"/>
      <c r="EO263" s="186"/>
      <c r="EP263" s="186"/>
      <c r="EQ263" s="186"/>
      <c r="ER263" s="186"/>
      <c r="ES263" s="186"/>
      <c r="ET263" s="186"/>
      <c r="EU263" s="186"/>
      <c r="EV263" s="186"/>
      <c r="EW263" s="186"/>
      <c r="EX263" s="186"/>
      <c r="EY263" s="186"/>
      <c r="EZ263" s="186"/>
      <c r="FA263" s="186"/>
      <c r="FB263" s="186"/>
      <c r="FC263" s="186">
        <v>20</v>
      </c>
      <c r="FD263" s="186"/>
      <c r="FE263" s="186"/>
      <c r="FF263" s="186"/>
      <c r="FG263" s="186"/>
      <c r="FH263" s="186"/>
      <c r="FI263" s="186"/>
      <c r="FJ263" s="186"/>
      <c r="FK263" s="186"/>
      <c r="FL263" s="186"/>
      <c r="FM263" s="186"/>
      <c r="FN263" s="186"/>
      <c r="FO263" s="186"/>
      <c r="FP263" s="186"/>
      <c r="FQ263" s="186"/>
      <c r="FR263" s="186"/>
      <c r="FS263" s="186"/>
      <c r="FT263" s="186"/>
      <c r="FU263" s="186"/>
      <c r="FV263" s="186"/>
      <c r="FW263" s="186"/>
      <c r="FX263" s="186"/>
      <c r="FY263" s="186"/>
      <c r="FZ263" s="186"/>
      <c r="GA263" s="186"/>
      <c r="GB263" s="186"/>
      <c r="GC263" s="186"/>
      <c r="GD263" s="186"/>
      <c r="GE263" s="186"/>
      <c r="GF263" s="186"/>
      <c r="GG263" s="186"/>
      <c r="GH263" s="186"/>
      <c r="GI263" s="186"/>
      <c r="GJ263" s="186"/>
      <c r="GK263" s="186"/>
      <c r="GL263" s="186"/>
      <c r="GM263" s="186"/>
      <c r="GN263" s="186"/>
      <c r="GO263" s="186"/>
      <c r="GP263" s="186"/>
      <c r="GQ263" s="186"/>
      <c r="GR263" s="186"/>
      <c r="GS263" s="186"/>
      <c r="GT263" s="186"/>
      <c r="GU263" s="186"/>
      <c r="GV263" s="186"/>
      <c r="GW263" s="186"/>
      <c r="GX263" s="186"/>
      <c r="GY263" s="186"/>
      <c r="GZ263" s="186"/>
      <c r="HA263" s="186">
        <v>500</v>
      </c>
      <c r="HB263" s="186"/>
      <c r="HC263" s="186"/>
      <c r="HD263" s="186"/>
      <c r="HE263" s="186"/>
      <c r="HF263" s="186"/>
      <c r="HG263" s="186"/>
      <c r="HH263" s="186"/>
      <c r="HI263" s="186"/>
      <c r="HJ263" s="186"/>
      <c r="HK263" s="186"/>
      <c r="HL263" s="186"/>
      <c r="HM263" s="186"/>
      <c r="HN263" s="186"/>
      <c r="HO263" s="186"/>
      <c r="HP263" s="186"/>
      <c r="HQ263" s="186"/>
      <c r="HR263" s="186"/>
      <c r="HS263" s="186"/>
      <c r="HT263" s="186"/>
      <c r="HU263" s="186"/>
      <c r="HV263" s="186"/>
      <c r="HW263" s="186"/>
      <c r="HX263" s="186"/>
      <c r="HY263" s="186"/>
      <c r="HZ263" s="186"/>
      <c r="IA263" s="186"/>
      <c r="IB263" s="186"/>
      <c r="IC263" s="186"/>
      <c r="ID263" s="186"/>
      <c r="IE263" s="186"/>
      <c r="IF263" s="186"/>
      <c r="IG263" s="186"/>
      <c r="IH263" s="186"/>
      <c r="II263" s="186"/>
      <c r="IJ263" s="186"/>
      <c r="IK263" s="186"/>
      <c r="IL263" s="186"/>
      <c r="IM263" s="186"/>
      <c r="IN263" s="186"/>
      <c r="IO263" s="186"/>
      <c r="IP263" s="186"/>
      <c r="IQ263" s="186"/>
      <c r="IR263" s="186"/>
      <c r="IS263" s="186"/>
      <c r="IT263" s="186"/>
      <c r="IU263" s="186"/>
      <c r="IV263" s="186"/>
    </row>
    <row r="264" spans="1:256" ht="15.75" customHeight="1" x14ac:dyDescent="0.25">
      <c r="A264" s="262"/>
      <c r="B264" s="186" t="s">
        <v>854</v>
      </c>
      <c r="C264" s="186" t="s">
        <v>1465</v>
      </c>
      <c r="D264" s="186" t="s">
        <v>1466</v>
      </c>
      <c r="E264" s="188">
        <v>23400</v>
      </c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86"/>
      <c r="BZ264" s="18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86"/>
      <c r="DA264" s="186"/>
      <c r="DB264" s="186"/>
      <c r="DC264" s="186"/>
      <c r="DD264" s="186"/>
      <c r="DE264" s="186"/>
      <c r="DF264" s="186"/>
      <c r="DG264" s="186"/>
      <c r="DH264" s="186"/>
      <c r="DI264" s="186"/>
      <c r="DJ264" s="186"/>
      <c r="DK264" s="186"/>
      <c r="DL264" s="186"/>
      <c r="DM264" s="186"/>
      <c r="DN264" s="186"/>
      <c r="DO264" s="186"/>
      <c r="DP264" s="186"/>
      <c r="DQ264" s="186"/>
      <c r="DR264" s="186"/>
      <c r="DS264" s="186"/>
      <c r="DT264" s="186"/>
      <c r="DU264" s="186"/>
      <c r="DV264" s="186"/>
      <c r="DW264" s="186"/>
      <c r="DX264" s="186"/>
      <c r="DY264" s="186"/>
      <c r="DZ264" s="186"/>
      <c r="EA264" s="186"/>
      <c r="EB264" s="186"/>
      <c r="EC264" s="186"/>
      <c r="ED264" s="186"/>
      <c r="EE264" s="186"/>
      <c r="EF264" s="186"/>
      <c r="EG264" s="186"/>
      <c r="EH264" s="186"/>
      <c r="EI264" s="186"/>
      <c r="EJ264" s="186"/>
      <c r="EK264" s="186"/>
      <c r="EL264" s="186"/>
      <c r="EM264" s="186"/>
      <c r="EN264" s="186"/>
      <c r="EO264" s="186"/>
      <c r="EP264" s="186"/>
      <c r="EQ264" s="186"/>
      <c r="ER264" s="186"/>
      <c r="ES264" s="186"/>
      <c r="ET264" s="186"/>
      <c r="EU264" s="186"/>
      <c r="EV264" s="186"/>
      <c r="EW264" s="186"/>
      <c r="EX264" s="186"/>
      <c r="EY264" s="186"/>
      <c r="EZ264" s="186"/>
      <c r="FA264" s="186"/>
      <c r="FB264" s="186"/>
      <c r="FC264" s="186"/>
      <c r="FD264" s="186"/>
      <c r="FE264" s="186"/>
      <c r="FF264" s="186"/>
      <c r="FG264" s="186"/>
      <c r="FH264" s="186"/>
      <c r="FI264" s="186"/>
      <c r="FJ264" s="186"/>
      <c r="FK264" s="186"/>
      <c r="FL264" s="186"/>
      <c r="FM264" s="186"/>
      <c r="FN264" s="186"/>
      <c r="FO264" s="186"/>
      <c r="FP264" s="186"/>
      <c r="FQ264" s="186"/>
      <c r="FR264" s="186"/>
      <c r="FS264" s="186"/>
      <c r="FT264" s="186"/>
      <c r="FU264" s="186"/>
      <c r="FV264" s="186"/>
      <c r="FW264" s="186">
        <v>100</v>
      </c>
      <c r="FX264" s="186"/>
      <c r="FY264" s="186"/>
      <c r="FZ264" s="186"/>
      <c r="GA264" s="186"/>
      <c r="GB264" s="186"/>
      <c r="GC264" s="186"/>
      <c r="GD264" s="186"/>
      <c r="GE264" s="186"/>
      <c r="GF264" s="186"/>
      <c r="GG264" s="186"/>
      <c r="GH264" s="186"/>
      <c r="GI264" s="186"/>
      <c r="GJ264" s="186"/>
      <c r="GK264" s="186"/>
      <c r="GL264" s="186"/>
      <c r="GM264" s="186"/>
      <c r="GN264" s="186"/>
      <c r="GO264" s="186"/>
      <c r="GP264" s="186"/>
      <c r="GQ264" s="186"/>
      <c r="GR264" s="186"/>
      <c r="GS264" s="186"/>
      <c r="GT264" s="186"/>
      <c r="GU264" s="186"/>
      <c r="GV264" s="186"/>
      <c r="GW264" s="186"/>
      <c r="GX264" s="186"/>
      <c r="GY264" s="186"/>
      <c r="GZ264" s="186"/>
      <c r="HA264" s="186"/>
      <c r="HB264" s="186"/>
      <c r="HC264" s="186"/>
      <c r="HD264" s="186"/>
      <c r="HE264" s="186"/>
      <c r="HF264" s="186"/>
      <c r="HG264" s="186"/>
      <c r="HH264" s="186"/>
      <c r="HI264" s="186"/>
      <c r="HJ264" s="186"/>
      <c r="HK264" s="186"/>
      <c r="HL264" s="186"/>
      <c r="HM264" s="186"/>
      <c r="HN264" s="186"/>
      <c r="HO264" s="186"/>
      <c r="HP264" s="186"/>
      <c r="HQ264" s="186"/>
      <c r="HR264" s="186"/>
      <c r="HS264" s="186"/>
      <c r="HT264" s="186"/>
      <c r="HU264" s="186"/>
      <c r="HV264" s="186"/>
      <c r="HW264" s="186"/>
      <c r="HX264" s="186"/>
      <c r="HY264" s="186"/>
      <c r="HZ264" s="186"/>
      <c r="IA264" s="186"/>
      <c r="IB264" s="186"/>
      <c r="IC264" s="186"/>
      <c r="ID264" s="186"/>
      <c r="IE264" s="186"/>
      <c r="IF264" s="186"/>
      <c r="IG264" s="186"/>
      <c r="IH264" s="186"/>
      <c r="II264" s="186"/>
      <c r="IJ264" s="186"/>
      <c r="IK264" s="186"/>
      <c r="IL264" s="186"/>
      <c r="IM264" s="186"/>
      <c r="IN264" s="186"/>
      <c r="IO264" s="186"/>
      <c r="IP264" s="186"/>
      <c r="IQ264" s="186"/>
      <c r="IR264" s="186"/>
      <c r="IS264" s="186"/>
      <c r="IT264" s="186"/>
      <c r="IU264" s="186"/>
      <c r="IV264" s="186"/>
    </row>
    <row r="265" spans="1:256" ht="15.75" customHeight="1" x14ac:dyDescent="0.25">
      <c r="A265" s="262"/>
      <c r="B265" s="186" t="s">
        <v>1421</v>
      </c>
      <c r="C265" s="186" t="s">
        <v>1467</v>
      </c>
      <c r="D265" s="186" t="s">
        <v>1468</v>
      </c>
      <c r="E265" s="188">
        <v>428386</v>
      </c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86"/>
      <c r="BZ265" s="18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86"/>
      <c r="DA265" s="186"/>
      <c r="DB265" s="186"/>
      <c r="DC265" s="186"/>
      <c r="DD265" s="186"/>
      <c r="DE265" s="186"/>
      <c r="DF265" s="186"/>
      <c r="DG265" s="186"/>
      <c r="DH265" s="186"/>
      <c r="DI265" s="186"/>
      <c r="DJ265" s="186"/>
      <c r="DK265" s="186"/>
      <c r="DL265" s="186"/>
      <c r="DM265" s="186"/>
      <c r="DN265" s="186"/>
      <c r="DO265" s="186"/>
      <c r="DP265" s="186"/>
      <c r="DQ265" s="186"/>
      <c r="DR265" s="186"/>
      <c r="DS265" s="186"/>
      <c r="DT265" s="186"/>
      <c r="DU265" s="186"/>
      <c r="DV265" s="186"/>
      <c r="DW265" s="186"/>
      <c r="DX265" s="186"/>
      <c r="DY265" s="186"/>
      <c r="DZ265" s="186"/>
      <c r="EA265" s="186"/>
      <c r="EB265" s="186"/>
      <c r="EC265" s="186"/>
      <c r="ED265" s="186"/>
      <c r="EE265" s="186"/>
      <c r="EF265" s="186"/>
      <c r="EG265" s="186"/>
      <c r="EH265" s="186"/>
      <c r="EI265" s="186"/>
      <c r="EJ265" s="186"/>
      <c r="EK265" s="186"/>
      <c r="EL265" s="186"/>
      <c r="EM265" s="186"/>
      <c r="EN265" s="186"/>
      <c r="EO265" s="186"/>
      <c r="EP265" s="186"/>
      <c r="EQ265" s="186"/>
      <c r="ER265" s="186"/>
      <c r="ES265" s="186"/>
      <c r="ET265" s="186"/>
      <c r="EU265" s="186"/>
      <c r="EV265" s="186"/>
      <c r="EW265" s="186"/>
      <c r="EX265" s="186"/>
      <c r="EY265" s="186"/>
      <c r="EZ265" s="186"/>
      <c r="FA265" s="186"/>
      <c r="FB265" s="186"/>
      <c r="FC265" s="186"/>
      <c r="FD265" s="186"/>
      <c r="FE265" s="186"/>
      <c r="FF265" s="186"/>
      <c r="FG265" s="186"/>
      <c r="FH265" s="186"/>
      <c r="FI265" s="186"/>
      <c r="FJ265" s="186"/>
      <c r="FK265" s="186"/>
      <c r="FL265" s="186"/>
      <c r="FM265" s="186"/>
      <c r="FN265" s="186"/>
      <c r="FO265" s="186"/>
      <c r="FP265" s="186"/>
      <c r="FQ265" s="186"/>
      <c r="FR265" s="186"/>
      <c r="FS265" s="186"/>
      <c r="FT265" s="186"/>
      <c r="FU265" s="186"/>
      <c r="FV265" s="186"/>
      <c r="FW265" s="186"/>
      <c r="FX265" s="186"/>
      <c r="FY265" s="186"/>
      <c r="FZ265" s="186"/>
      <c r="GA265" s="186"/>
      <c r="GB265" s="186"/>
      <c r="GC265" s="186"/>
      <c r="GD265" s="186"/>
      <c r="GE265" s="186"/>
      <c r="GF265" s="186"/>
      <c r="GG265" s="186"/>
      <c r="GH265" s="186"/>
      <c r="GI265" s="186"/>
      <c r="GJ265" s="186"/>
      <c r="GK265" s="186"/>
      <c r="GL265" s="186"/>
      <c r="GM265" s="186"/>
      <c r="GN265" s="186"/>
      <c r="GO265" s="186"/>
      <c r="GP265" s="186"/>
      <c r="GQ265" s="186"/>
      <c r="GR265" s="186"/>
      <c r="GS265" s="186"/>
      <c r="GT265" s="186"/>
      <c r="GU265" s="186"/>
      <c r="GV265" s="186"/>
      <c r="GW265" s="186"/>
      <c r="GX265" s="186"/>
      <c r="GY265" s="186"/>
      <c r="GZ265" s="186"/>
      <c r="HA265" s="186"/>
      <c r="HB265" s="186"/>
      <c r="HC265" s="186"/>
      <c r="HD265" s="186"/>
      <c r="HE265" s="186"/>
      <c r="HF265" s="186"/>
      <c r="HG265" s="186"/>
      <c r="HH265" s="186"/>
      <c r="HI265" s="186"/>
      <c r="HJ265" s="186"/>
      <c r="HK265" s="186"/>
      <c r="HL265" s="186"/>
      <c r="HM265" s="186"/>
      <c r="HN265" s="186"/>
      <c r="HO265" s="186"/>
      <c r="HP265" s="186"/>
      <c r="HQ265" s="186"/>
      <c r="HR265" s="186"/>
      <c r="HS265" s="186"/>
      <c r="HT265" s="186"/>
      <c r="HU265" s="186"/>
      <c r="HV265" s="186"/>
      <c r="HW265" s="186"/>
      <c r="HX265" s="186"/>
      <c r="HY265" s="186"/>
      <c r="HZ265" s="186"/>
      <c r="IA265" s="186"/>
      <c r="IB265" s="186"/>
      <c r="IC265" s="186"/>
      <c r="ID265" s="186"/>
      <c r="IE265" s="186"/>
      <c r="IF265" s="186"/>
      <c r="IG265" s="186"/>
      <c r="IH265" s="186"/>
      <c r="II265" s="186"/>
      <c r="IJ265" s="186"/>
      <c r="IK265" s="186"/>
      <c r="IL265" s="186"/>
      <c r="IM265" s="186"/>
      <c r="IN265" s="186"/>
      <c r="IO265" s="186"/>
      <c r="IP265" s="186"/>
      <c r="IQ265" s="186"/>
      <c r="IR265" s="186"/>
      <c r="IS265" s="186"/>
      <c r="IT265" s="186"/>
      <c r="IU265" s="186"/>
      <c r="IV265" s="186"/>
    </row>
    <row r="266" spans="1:256" ht="15.75" customHeight="1" x14ac:dyDescent="0.25">
      <c r="A266" s="262"/>
      <c r="B266" s="186" t="s">
        <v>1421</v>
      </c>
      <c r="C266" s="186" t="s">
        <v>1469</v>
      </c>
      <c r="D266" s="186" t="s">
        <v>1470</v>
      </c>
      <c r="E266" s="188">
        <v>70787</v>
      </c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86"/>
      <c r="BZ266" s="18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86"/>
      <c r="DA266" s="186"/>
      <c r="DB266" s="186"/>
      <c r="DC266" s="186"/>
      <c r="DD266" s="186"/>
      <c r="DE266" s="186"/>
      <c r="DF266" s="186"/>
      <c r="DG266" s="186"/>
      <c r="DH266" s="186"/>
      <c r="DI266" s="186"/>
      <c r="DJ266" s="186"/>
      <c r="DK266" s="186"/>
      <c r="DL266" s="186"/>
      <c r="DM266" s="186"/>
      <c r="DN266" s="186"/>
      <c r="DO266" s="186"/>
      <c r="DP266" s="186"/>
      <c r="DQ266" s="186"/>
      <c r="DR266" s="186"/>
      <c r="DS266" s="186"/>
      <c r="DT266" s="186"/>
      <c r="DU266" s="186"/>
      <c r="DV266" s="186"/>
      <c r="DW266" s="186"/>
      <c r="DX266" s="186"/>
      <c r="DY266" s="186"/>
      <c r="DZ266" s="186"/>
      <c r="EA266" s="186"/>
      <c r="EB266" s="186"/>
      <c r="EC266" s="186"/>
      <c r="ED266" s="186"/>
      <c r="EE266" s="186"/>
      <c r="EF266" s="186"/>
      <c r="EG266" s="186"/>
      <c r="EH266" s="186"/>
      <c r="EI266" s="186"/>
      <c r="EJ266" s="186"/>
      <c r="EK266" s="186"/>
      <c r="EL266" s="186"/>
      <c r="EM266" s="186"/>
      <c r="EN266" s="186"/>
      <c r="EO266" s="186"/>
      <c r="EP266" s="186"/>
      <c r="EQ266" s="186"/>
      <c r="ER266" s="186"/>
      <c r="ES266" s="186"/>
      <c r="ET266" s="186"/>
      <c r="EU266" s="186"/>
      <c r="EV266" s="186"/>
      <c r="EW266" s="186"/>
      <c r="EX266" s="186"/>
      <c r="EY266" s="186"/>
      <c r="EZ266" s="186"/>
      <c r="FA266" s="186"/>
      <c r="FB266" s="186"/>
      <c r="FC266" s="186"/>
      <c r="FD266" s="186"/>
      <c r="FE266" s="186"/>
      <c r="FF266" s="186"/>
      <c r="FG266" s="186"/>
      <c r="FH266" s="186"/>
      <c r="FI266" s="186"/>
      <c r="FJ266" s="186"/>
      <c r="FK266" s="186"/>
      <c r="FL266" s="186"/>
      <c r="FM266" s="186"/>
      <c r="FN266" s="186"/>
      <c r="FO266" s="186"/>
      <c r="FP266" s="186"/>
      <c r="FQ266" s="186"/>
      <c r="FR266" s="186"/>
      <c r="FS266" s="186"/>
      <c r="FT266" s="186"/>
      <c r="FU266" s="186"/>
      <c r="FV266" s="186"/>
      <c r="FW266" s="186"/>
      <c r="FX266" s="186"/>
      <c r="FY266" s="186"/>
      <c r="FZ266" s="186"/>
      <c r="GA266" s="186"/>
      <c r="GB266" s="186"/>
      <c r="GC266" s="186"/>
      <c r="GD266" s="186"/>
      <c r="GE266" s="186"/>
      <c r="GF266" s="186"/>
      <c r="GG266" s="186"/>
      <c r="GH266" s="186"/>
      <c r="GI266" s="186"/>
      <c r="GJ266" s="186"/>
      <c r="GK266" s="186"/>
      <c r="GL266" s="186"/>
      <c r="GM266" s="186"/>
      <c r="GN266" s="186"/>
      <c r="GO266" s="186"/>
      <c r="GP266" s="186"/>
      <c r="GQ266" s="186"/>
      <c r="GR266" s="186"/>
      <c r="GS266" s="186"/>
      <c r="GT266" s="186"/>
      <c r="GU266" s="186"/>
      <c r="GV266" s="186"/>
      <c r="GW266" s="186"/>
      <c r="GX266" s="186"/>
      <c r="GY266" s="186"/>
      <c r="GZ266" s="186"/>
      <c r="HA266" s="186"/>
      <c r="HB266" s="186"/>
      <c r="HC266" s="186"/>
      <c r="HD266" s="186"/>
      <c r="HE266" s="186"/>
      <c r="HF266" s="186"/>
      <c r="HG266" s="186"/>
      <c r="HH266" s="186"/>
      <c r="HI266" s="186"/>
      <c r="HJ266" s="186"/>
      <c r="HK266" s="186"/>
      <c r="HL266" s="186"/>
      <c r="HM266" s="186"/>
      <c r="HN266" s="186"/>
      <c r="HO266" s="186"/>
      <c r="HP266" s="186"/>
      <c r="HQ266" s="186"/>
      <c r="HR266" s="186"/>
      <c r="HS266" s="186"/>
      <c r="HT266" s="186"/>
      <c r="HU266" s="186"/>
      <c r="HV266" s="186"/>
      <c r="HW266" s="186"/>
      <c r="HX266" s="186"/>
      <c r="HY266" s="186"/>
      <c r="HZ266" s="186"/>
      <c r="IA266" s="186"/>
      <c r="IB266" s="186"/>
      <c r="IC266" s="186"/>
      <c r="ID266" s="186"/>
      <c r="IE266" s="186"/>
      <c r="IF266" s="186"/>
      <c r="IG266" s="186"/>
      <c r="IH266" s="186"/>
      <c r="II266" s="186"/>
      <c r="IJ266" s="186"/>
      <c r="IK266" s="186"/>
      <c r="IL266" s="186"/>
      <c r="IM266" s="186"/>
      <c r="IN266" s="186"/>
      <c r="IO266" s="186"/>
      <c r="IP266" s="186"/>
      <c r="IQ266" s="186"/>
      <c r="IR266" s="186"/>
      <c r="IS266" s="186"/>
      <c r="IT266" s="186"/>
      <c r="IU266" s="186"/>
      <c r="IV266" s="186"/>
    </row>
    <row r="267" spans="1:256" ht="15.75" customHeight="1" x14ac:dyDescent="0.25">
      <c r="A267" s="262"/>
      <c r="B267" s="186" t="s">
        <v>783</v>
      </c>
      <c r="C267" s="186" t="s">
        <v>1471</v>
      </c>
      <c r="D267" s="186" t="s">
        <v>1472</v>
      </c>
      <c r="E267" s="188">
        <v>397851</v>
      </c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290">
        <v>25</v>
      </c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>
        <v>25</v>
      </c>
      <c r="BB267" s="186"/>
      <c r="BC267" s="186"/>
      <c r="BD267" s="186"/>
      <c r="BE267" s="186"/>
      <c r="BF267" s="186">
        <v>25</v>
      </c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290">
        <v>25</v>
      </c>
      <c r="BS267" s="186"/>
      <c r="BT267" s="186"/>
      <c r="BU267" s="186"/>
      <c r="BV267" s="186"/>
      <c r="BW267" s="186"/>
      <c r="BX267" s="186"/>
      <c r="BY267" s="186"/>
      <c r="BZ267" s="18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86"/>
      <c r="DA267" s="186"/>
      <c r="DB267" s="186"/>
      <c r="DC267" s="186"/>
      <c r="DD267" s="186"/>
      <c r="DE267" s="186"/>
      <c r="DF267" s="186"/>
      <c r="DG267" s="186"/>
      <c r="DH267" s="186"/>
      <c r="DI267" s="186"/>
      <c r="DJ267" s="186"/>
      <c r="DK267" s="186"/>
      <c r="DL267" s="186"/>
      <c r="DM267" s="186"/>
      <c r="DN267" s="186"/>
      <c r="DO267" s="186"/>
      <c r="DP267" s="186"/>
      <c r="DQ267" s="186"/>
      <c r="DR267" s="186"/>
      <c r="DS267" s="186"/>
      <c r="DT267" s="186"/>
      <c r="DU267" s="186"/>
      <c r="DV267" s="186"/>
      <c r="DW267" s="186"/>
      <c r="DX267" s="186"/>
      <c r="DY267" s="186"/>
      <c r="DZ267" s="186"/>
      <c r="EA267" s="186"/>
      <c r="EB267" s="186"/>
      <c r="EC267" s="186"/>
      <c r="ED267" s="186"/>
      <c r="EE267" s="186"/>
      <c r="EF267" s="186"/>
      <c r="EG267" s="186"/>
      <c r="EH267" s="186"/>
      <c r="EI267" s="186"/>
      <c r="EJ267" s="186"/>
      <c r="EK267" s="186"/>
      <c r="EL267" s="186"/>
      <c r="EM267" s="186"/>
      <c r="EN267" s="186"/>
      <c r="EO267" s="186"/>
      <c r="EP267" s="186"/>
      <c r="EQ267" s="186"/>
      <c r="ER267" s="186"/>
      <c r="ES267" s="186"/>
      <c r="ET267" s="186"/>
      <c r="EU267" s="186"/>
      <c r="EV267" s="186"/>
      <c r="EW267" s="186"/>
      <c r="EX267" s="186"/>
      <c r="EY267" s="186"/>
      <c r="EZ267" s="186"/>
      <c r="FA267" s="186"/>
      <c r="FB267" s="186"/>
      <c r="FC267" s="186"/>
      <c r="FD267" s="186"/>
      <c r="FE267" s="186"/>
      <c r="FF267" s="186"/>
      <c r="FG267" s="186"/>
      <c r="FH267" s="186"/>
      <c r="FI267" s="186"/>
      <c r="FJ267" s="186"/>
      <c r="FK267" s="186"/>
      <c r="FL267" s="186"/>
      <c r="FM267" s="186"/>
      <c r="FN267" s="186"/>
      <c r="FO267" s="186"/>
      <c r="FP267" s="186"/>
      <c r="FQ267" s="186"/>
      <c r="FR267" s="186"/>
      <c r="FS267" s="186"/>
      <c r="FT267" s="186"/>
      <c r="FU267" s="186"/>
      <c r="FV267" s="186"/>
      <c r="FW267" s="186"/>
      <c r="FX267" s="186"/>
      <c r="FY267" s="186"/>
      <c r="FZ267" s="186"/>
      <c r="GA267" s="186"/>
      <c r="GB267" s="186"/>
      <c r="GC267" s="186"/>
      <c r="GD267" s="186"/>
      <c r="GE267" s="186"/>
      <c r="GF267" s="186"/>
      <c r="GG267" s="186"/>
      <c r="GH267" s="186"/>
      <c r="GI267" s="186"/>
      <c r="GJ267" s="186">
        <v>500</v>
      </c>
      <c r="GK267" s="186"/>
      <c r="GL267" s="186"/>
      <c r="GM267" s="186"/>
      <c r="GN267" s="186"/>
      <c r="GO267" s="186"/>
      <c r="GP267" s="186"/>
      <c r="GQ267" s="186"/>
      <c r="GR267" s="186"/>
      <c r="GS267" s="186"/>
      <c r="GT267" s="186"/>
      <c r="GU267" s="186"/>
      <c r="GV267" s="186"/>
      <c r="GW267" s="186"/>
      <c r="GX267" s="186"/>
      <c r="GY267" s="186"/>
      <c r="GZ267" s="186"/>
      <c r="HA267" s="186">
        <v>500</v>
      </c>
      <c r="HB267" s="186"/>
      <c r="HC267" s="186"/>
      <c r="HD267" s="186"/>
      <c r="HE267" s="186"/>
      <c r="HF267" s="186"/>
      <c r="HG267" s="186"/>
      <c r="HH267" s="186"/>
      <c r="HI267" s="186"/>
      <c r="HJ267" s="186"/>
      <c r="HK267" s="186"/>
      <c r="HL267" s="186"/>
      <c r="HM267" s="186"/>
      <c r="HN267" s="186"/>
      <c r="HO267" s="186"/>
      <c r="HP267" s="186"/>
      <c r="HQ267" s="186"/>
      <c r="HR267" s="186"/>
      <c r="HS267" s="186"/>
      <c r="HT267" s="186"/>
      <c r="HU267" s="186"/>
      <c r="HV267" s="186"/>
      <c r="HW267" s="186"/>
      <c r="HX267" s="186"/>
      <c r="HY267" s="186"/>
      <c r="HZ267" s="186"/>
      <c r="IA267" s="186"/>
      <c r="IB267" s="186"/>
      <c r="IC267" s="186"/>
      <c r="ID267" s="186"/>
      <c r="IE267" s="186"/>
      <c r="IF267" s="186"/>
      <c r="IG267" s="186"/>
      <c r="IH267" s="186"/>
      <c r="II267" s="186"/>
      <c r="IJ267" s="186"/>
      <c r="IK267" s="186"/>
      <c r="IL267" s="186"/>
      <c r="IM267" s="186"/>
      <c r="IN267" s="186"/>
      <c r="IO267" s="186"/>
      <c r="IP267" s="186"/>
      <c r="IQ267" s="186"/>
      <c r="IR267" s="186"/>
      <c r="IS267" s="186"/>
      <c r="IT267" s="186"/>
      <c r="IU267" s="186"/>
      <c r="IV267" s="186"/>
    </row>
    <row r="268" spans="1:256" ht="15.75" customHeight="1" x14ac:dyDescent="0.25">
      <c r="A268" s="262"/>
      <c r="B268" s="186" t="s">
        <v>778</v>
      </c>
      <c r="C268" s="186" t="s">
        <v>1471</v>
      </c>
      <c r="D268" s="186" t="s">
        <v>1473</v>
      </c>
      <c r="E268" s="188">
        <v>1473652</v>
      </c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86"/>
      <c r="BZ268" s="18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86"/>
      <c r="DA268" s="186"/>
      <c r="DB268" s="186"/>
      <c r="DC268" s="186"/>
      <c r="DD268" s="186"/>
      <c r="DE268" s="186"/>
      <c r="DF268" s="186"/>
      <c r="DG268" s="186"/>
      <c r="DH268" s="186"/>
      <c r="DI268" s="186"/>
      <c r="DJ268" s="186"/>
      <c r="DK268" s="186"/>
      <c r="DL268" s="186"/>
      <c r="DM268" s="186"/>
      <c r="DN268" s="186"/>
      <c r="DO268" s="186"/>
      <c r="DP268" s="186"/>
      <c r="DQ268" s="186"/>
      <c r="DR268" s="186"/>
      <c r="DS268" s="186"/>
      <c r="DT268" s="186"/>
      <c r="DU268" s="186"/>
      <c r="DV268" s="186"/>
      <c r="DW268" s="186"/>
      <c r="DX268" s="186"/>
      <c r="DY268" s="186"/>
      <c r="DZ268" s="186"/>
      <c r="EA268" s="186"/>
      <c r="EB268" s="186"/>
      <c r="EC268" s="186"/>
      <c r="ED268" s="186"/>
      <c r="EE268" s="186"/>
      <c r="EF268" s="186"/>
      <c r="EG268" s="186"/>
      <c r="EH268" s="186"/>
      <c r="EI268" s="186"/>
      <c r="EJ268" s="186"/>
      <c r="EK268" s="186"/>
      <c r="EL268" s="186"/>
      <c r="EM268" s="186"/>
      <c r="EN268" s="186"/>
      <c r="EO268" s="186"/>
      <c r="EP268" s="186"/>
      <c r="EQ268" s="186"/>
      <c r="ER268" s="186"/>
      <c r="ES268" s="186"/>
      <c r="ET268" s="186"/>
      <c r="EU268" s="186"/>
      <c r="EV268" s="186"/>
      <c r="EW268" s="186"/>
      <c r="EX268" s="186"/>
      <c r="EY268" s="186"/>
      <c r="EZ268" s="186"/>
      <c r="FA268" s="186"/>
      <c r="FB268" s="186"/>
      <c r="FC268" s="186"/>
      <c r="FD268" s="186"/>
      <c r="FE268" s="186"/>
      <c r="FF268" s="186"/>
      <c r="FG268" s="186"/>
      <c r="FH268" s="186"/>
      <c r="FI268" s="186"/>
      <c r="FJ268" s="186"/>
      <c r="FK268" s="186"/>
      <c r="FL268" s="186"/>
      <c r="FM268" s="186"/>
      <c r="FN268" s="186"/>
      <c r="FO268" s="186"/>
      <c r="FP268" s="186"/>
      <c r="FQ268" s="186"/>
      <c r="FR268" s="186"/>
      <c r="FS268" s="186"/>
      <c r="FT268" s="186"/>
      <c r="FU268" s="186"/>
      <c r="FV268" s="186"/>
      <c r="FW268" s="186"/>
      <c r="FX268" s="186"/>
      <c r="FY268" s="186"/>
      <c r="FZ268" s="186"/>
      <c r="GA268" s="186"/>
      <c r="GB268" s="186"/>
      <c r="GC268" s="186"/>
      <c r="GD268" s="186"/>
      <c r="GE268" s="186"/>
      <c r="GF268" s="186"/>
      <c r="GG268" s="186"/>
      <c r="GH268" s="186"/>
      <c r="GI268" s="186"/>
      <c r="GJ268" s="186"/>
      <c r="GK268" s="186"/>
      <c r="GL268" s="186"/>
      <c r="GM268" s="186"/>
      <c r="GN268" s="186"/>
      <c r="GO268" s="186"/>
      <c r="GP268" s="186"/>
      <c r="GQ268" s="186"/>
      <c r="GR268" s="186"/>
      <c r="GS268" s="186"/>
      <c r="GT268" s="186"/>
      <c r="GU268" s="186"/>
      <c r="GV268" s="186"/>
      <c r="GW268" s="186"/>
      <c r="GX268" s="186"/>
      <c r="GY268" s="186"/>
      <c r="GZ268" s="186"/>
      <c r="HA268" s="186"/>
      <c r="HB268" s="186"/>
      <c r="HC268" s="186"/>
      <c r="HD268" s="186"/>
      <c r="HE268" s="186"/>
      <c r="HF268" s="186"/>
      <c r="HG268" s="186"/>
      <c r="HH268" s="186"/>
      <c r="HI268" s="186"/>
      <c r="HJ268" s="186"/>
      <c r="HK268" s="186"/>
      <c r="HL268" s="186"/>
      <c r="HM268" s="186"/>
      <c r="HN268" s="186"/>
      <c r="HO268" s="186"/>
      <c r="HP268" s="186"/>
      <c r="HQ268" s="186"/>
      <c r="HR268" s="186"/>
      <c r="HS268" s="186"/>
      <c r="HT268" s="186"/>
      <c r="HU268" s="186">
        <v>105</v>
      </c>
      <c r="HV268" s="186">
        <v>105</v>
      </c>
      <c r="HW268" s="186">
        <v>105</v>
      </c>
      <c r="HX268" s="186">
        <v>105</v>
      </c>
      <c r="HY268" s="186"/>
      <c r="HZ268" s="186"/>
      <c r="IA268" s="186"/>
      <c r="IB268" s="186"/>
      <c r="IC268" s="186"/>
      <c r="ID268" s="186"/>
      <c r="IE268" s="186"/>
      <c r="IF268" s="186"/>
      <c r="IG268" s="186"/>
      <c r="IH268" s="186"/>
      <c r="II268" s="186"/>
      <c r="IJ268" s="186"/>
      <c r="IK268" s="186"/>
      <c r="IL268" s="186"/>
      <c r="IM268" s="186"/>
      <c r="IN268" s="186"/>
      <c r="IO268" s="186"/>
      <c r="IP268" s="186"/>
      <c r="IQ268" s="186"/>
      <c r="IR268" s="186"/>
      <c r="IS268" s="186"/>
      <c r="IT268" s="186"/>
      <c r="IU268" s="186"/>
      <c r="IV268" s="186"/>
    </row>
    <row r="269" spans="1:256" ht="15.75" customHeight="1" x14ac:dyDescent="0.25">
      <c r="A269" s="272"/>
      <c r="B269" s="273" t="s">
        <v>778</v>
      </c>
      <c r="C269" s="273" t="s">
        <v>784</v>
      </c>
      <c r="D269" s="541" t="s">
        <v>1476</v>
      </c>
      <c r="E269" s="483">
        <v>0</v>
      </c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  <c r="AJ269" s="273"/>
      <c r="AK269" s="273"/>
      <c r="AL269" s="273"/>
      <c r="AM269" s="273"/>
      <c r="AN269" s="273"/>
      <c r="AO269" s="273"/>
      <c r="AP269" s="273"/>
      <c r="AQ269" s="273"/>
      <c r="AR269" s="273"/>
      <c r="AS269" s="273"/>
      <c r="AT269" s="273"/>
      <c r="AU269" s="273"/>
      <c r="AV269" s="273"/>
      <c r="AW269" s="273"/>
      <c r="AX269" s="273"/>
      <c r="AY269" s="273"/>
      <c r="AZ269" s="273"/>
      <c r="BA269" s="273"/>
      <c r="BB269" s="273"/>
      <c r="BC269" s="273"/>
      <c r="BD269" s="273"/>
      <c r="BE269" s="273"/>
      <c r="BF269" s="273"/>
      <c r="BG269" s="273"/>
      <c r="BH269" s="273"/>
      <c r="BI269" s="273"/>
      <c r="BJ269" s="273"/>
      <c r="BK269" s="273"/>
      <c r="BL269" s="273"/>
      <c r="BM269" s="273"/>
      <c r="BN269" s="273"/>
      <c r="BO269" s="273"/>
      <c r="BP269" s="273"/>
      <c r="BQ269" s="273"/>
      <c r="BR269" s="273"/>
      <c r="BS269" s="273"/>
      <c r="BT269" s="273"/>
      <c r="BU269" s="273"/>
      <c r="BV269" s="273"/>
      <c r="BW269" s="273"/>
      <c r="BX269" s="273"/>
      <c r="BY269" s="273"/>
      <c r="BZ269" s="273"/>
      <c r="CA269" s="273"/>
      <c r="CB269" s="273"/>
      <c r="CC269" s="273"/>
      <c r="CD269" s="273"/>
      <c r="CE269" s="273"/>
      <c r="CF269" s="273"/>
      <c r="CG269" s="273"/>
      <c r="CH269" s="273"/>
      <c r="CI269" s="273"/>
      <c r="CJ269" s="273"/>
      <c r="CK269" s="273"/>
      <c r="CL269" s="273"/>
      <c r="CM269" s="273"/>
      <c r="CN269" s="273"/>
      <c r="CO269" s="273"/>
      <c r="CP269" s="273"/>
      <c r="CQ269" s="273"/>
      <c r="CR269" s="273"/>
      <c r="CS269" s="273"/>
      <c r="CT269" s="273"/>
      <c r="CU269" s="273"/>
      <c r="CV269" s="273"/>
      <c r="CW269" s="273"/>
      <c r="CX269" s="273"/>
      <c r="CY269" s="273"/>
      <c r="CZ269" s="273"/>
      <c r="DA269" s="273"/>
      <c r="DB269" s="273"/>
      <c r="DC269" s="273"/>
      <c r="DD269" s="273"/>
      <c r="DE269" s="273"/>
      <c r="DF269" s="273"/>
      <c r="DG269" s="273"/>
      <c r="DH269" s="273"/>
      <c r="DI269" s="273"/>
      <c r="DJ269" s="273"/>
      <c r="DK269" s="273"/>
      <c r="DL269" s="273"/>
      <c r="DM269" s="273"/>
      <c r="DN269" s="273"/>
      <c r="DO269" s="273"/>
      <c r="DP269" s="273"/>
      <c r="DQ269" s="273"/>
      <c r="DR269" s="273"/>
      <c r="DS269" s="273"/>
      <c r="DT269" s="273"/>
      <c r="DU269" s="273"/>
      <c r="DV269" s="273"/>
      <c r="DW269" s="273"/>
      <c r="DX269" s="273"/>
      <c r="DY269" s="273"/>
      <c r="DZ269" s="273"/>
      <c r="EA269" s="273"/>
      <c r="EB269" s="273"/>
      <c r="EC269" s="273"/>
      <c r="ED269" s="273"/>
      <c r="EE269" s="273"/>
      <c r="EF269" s="273"/>
      <c r="EG269" s="273"/>
      <c r="EH269" s="273"/>
      <c r="EI269" s="273"/>
      <c r="EJ269" s="273"/>
      <c r="EK269" s="273"/>
      <c r="EL269" s="273"/>
      <c r="EM269" s="273"/>
      <c r="EN269" s="273"/>
      <c r="EO269" s="273"/>
      <c r="EP269" s="273"/>
      <c r="EQ269" s="273"/>
      <c r="ER269" s="273"/>
      <c r="ES269" s="273"/>
      <c r="ET269" s="273"/>
      <c r="EU269" s="273"/>
      <c r="EV269" s="273"/>
      <c r="EW269" s="273"/>
      <c r="EX269" s="273"/>
      <c r="EY269" s="273"/>
      <c r="EZ269" s="273"/>
      <c r="FA269" s="273"/>
      <c r="FB269" s="273"/>
      <c r="FC269" s="273"/>
      <c r="FD269" s="273"/>
      <c r="FE269" s="273"/>
      <c r="FF269" s="273"/>
      <c r="FG269" s="273"/>
      <c r="FH269" s="273"/>
      <c r="FI269" s="273"/>
      <c r="FJ269" s="273"/>
      <c r="FK269" s="273"/>
      <c r="FL269" s="273"/>
      <c r="FM269" s="273"/>
      <c r="FN269" s="273"/>
      <c r="FO269" s="273"/>
      <c r="FP269" s="273"/>
      <c r="FQ269" s="273"/>
      <c r="FR269" s="273"/>
      <c r="FS269" s="273"/>
      <c r="FT269" s="273"/>
      <c r="FU269" s="273"/>
      <c r="FV269" s="273"/>
      <c r="FW269" s="273"/>
      <c r="FX269" s="273"/>
      <c r="FY269" s="273"/>
      <c r="FZ269" s="273"/>
      <c r="GA269" s="273"/>
      <c r="GB269" s="273"/>
      <c r="GC269" s="273"/>
      <c r="GD269" s="273"/>
      <c r="GE269" s="273"/>
      <c r="GF269" s="273"/>
      <c r="GG269" s="273"/>
      <c r="GH269" s="273"/>
      <c r="GI269" s="273"/>
      <c r="GJ269" s="273"/>
      <c r="GK269" s="273"/>
      <c r="GL269" s="273"/>
      <c r="GM269" s="273"/>
      <c r="GN269" s="273"/>
      <c r="GO269" s="273"/>
      <c r="GP269" s="273"/>
      <c r="GQ269" s="273"/>
      <c r="GR269" s="273"/>
      <c r="GS269" s="273"/>
      <c r="GT269" s="273"/>
      <c r="GU269" s="273"/>
      <c r="GV269" s="273"/>
      <c r="GW269" s="273"/>
      <c r="GX269" s="273"/>
      <c r="GY269" s="273"/>
      <c r="GZ269" s="273"/>
      <c r="HA269" s="273"/>
      <c r="HB269" s="273"/>
      <c r="HC269" s="273"/>
      <c r="HD269" s="273"/>
      <c r="HE269" s="273"/>
      <c r="HF269" s="273"/>
      <c r="HG269" s="273"/>
      <c r="HH269" s="273"/>
      <c r="HI269" s="273"/>
      <c r="HJ269" s="273"/>
      <c r="HK269" s="273"/>
      <c r="HL269" s="273"/>
      <c r="HM269" s="273"/>
      <c r="HN269" s="273"/>
      <c r="HO269" s="273"/>
      <c r="HP269" s="273"/>
      <c r="HQ269" s="273"/>
      <c r="HR269" s="273"/>
      <c r="HS269" s="273"/>
      <c r="HT269" s="273"/>
      <c r="HU269" s="273"/>
      <c r="HV269" s="273"/>
      <c r="HW269" s="273"/>
      <c r="HX269" s="273"/>
      <c r="HY269" s="273"/>
      <c r="HZ269" s="273"/>
      <c r="IA269" s="273"/>
      <c r="IB269" s="273"/>
      <c r="IC269" s="273"/>
      <c r="ID269" s="273"/>
      <c r="IE269" s="273"/>
      <c r="IF269" s="273"/>
      <c r="IG269" s="273"/>
      <c r="IH269" s="273"/>
      <c r="II269" s="273"/>
      <c r="IJ269" s="273"/>
      <c r="IK269" s="273"/>
      <c r="IL269" s="273"/>
      <c r="IM269" s="273"/>
      <c r="IN269" s="273"/>
      <c r="IO269" s="273"/>
      <c r="IP269" s="273"/>
      <c r="IQ269" s="273"/>
      <c r="IR269" s="273"/>
      <c r="IS269" s="273"/>
      <c r="IT269" s="273"/>
      <c r="IU269" s="273"/>
      <c r="IV269" s="273"/>
    </row>
    <row r="270" spans="1:256" ht="15.75" customHeight="1" x14ac:dyDescent="0.25">
      <c r="A270" s="262"/>
      <c r="B270" s="186" t="s">
        <v>110</v>
      </c>
      <c r="C270" s="186" t="s">
        <v>1477</v>
      </c>
      <c r="D270" s="186" t="s">
        <v>1478</v>
      </c>
      <c r="E270" s="188">
        <v>165000</v>
      </c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86"/>
      <c r="BZ270" s="18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86"/>
      <c r="DA270" s="186"/>
      <c r="DB270" s="186"/>
      <c r="DC270" s="186"/>
      <c r="DD270" s="186"/>
      <c r="DE270" s="186"/>
      <c r="DF270" s="186"/>
      <c r="DG270" s="186"/>
      <c r="DH270" s="186"/>
      <c r="DI270" s="186"/>
      <c r="DJ270" s="186"/>
      <c r="DK270" s="186"/>
      <c r="DL270" s="186"/>
      <c r="DM270" s="186"/>
      <c r="DN270" s="186"/>
      <c r="DO270" s="186"/>
      <c r="DP270" s="186"/>
      <c r="DQ270" s="186"/>
      <c r="DR270" s="186"/>
      <c r="DS270" s="186"/>
      <c r="DT270" s="186"/>
      <c r="DU270" s="186"/>
      <c r="DV270" s="186"/>
      <c r="DW270" s="186"/>
      <c r="DX270" s="186"/>
      <c r="DY270" s="186"/>
      <c r="DZ270" s="186"/>
      <c r="EA270" s="186"/>
      <c r="EB270" s="186"/>
      <c r="EC270" s="186"/>
      <c r="ED270" s="186"/>
      <c r="EE270" s="186"/>
      <c r="EF270" s="186"/>
      <c r="EG270" s="186"/>
      <c r="EH270" s="186"/>
      <c r="EI270" s="186"/>
      <c r="EJ270" s="186"/>
      <c r="EK270" s="186"/>
      <c r="EL270" s="186"/>
      <c r="EM270" s="186"/>
      <c r="EN270" s="186"/>
      <c r="EO270" s="186"/>
      <c r="EP270" s="186"/>
      <c r="EQ270" s="186"/>
      <c r="ER270" s="186"/>
      <c r="ES270" s="186"/>
      <c r="ET270" s="186"/>
      <c r="EU270" s="186"/>
      <c r="EV270" s="186"/>
      <c r="EW270" s="186"/>
      <c r="EX270" s="186"/>
      <c r="EY270" s="186"/>
      <c r="EZ270" s="186"/>
      <c r="FA270" s="186"/>
      <c r="FB270" s="186"/>
      <c r="FC270" s="186">
        <v>100</v>
      </c>
      <c r="FD270" s="186"/>
      <c r="FE270" s="186"/>
      <c r="FF270" s="186"/>
      <c r="FG270" s="186"/>
      <c r="FH270" s="186"/>
      <c r="FI270" s="186"/>
      <c r="FJ270" s="186"/>
      <c r="FK270" s="186"/>
      <c r="FL270" s="186"/>
      <c r="FM270" s="186"/>
      <c r="FN270" s="186"/>
      <c r="FO270" s="186"/>
      <c r="FP270" s="186"/>
      <c r="FQ270" s="186"/>
      <c r="FR270" s="186"/>
      <c r="FS270" s="186"/>
      <c r="FT270" s="186"/>
      <c r="FU270" s="186"/>
      <c r="FV270" s="186"/>
      <c r="FW270" s="186"/>
      <c r="FX270" s="186"/>
      <c r="FY270" s="186"/>
      <c r="FZ270" s="186"/>
      <c r="GA270" s="186"/>
      <c r="GB270" s="186"/>
      <c r="GC270" s="186"/>
      <c r="GD270" s="186"/>
      <c r="GE270" s="186"/>
      <c r="GF270" s="186"/>
      <c r="GG270" s="186"/>
      <c r="GH270" s="186"/>
      <c r="GI270" s="186"/>
      <c r="GJ270" s="186"/>
      <c r="GK270" s="186"/>
      <c r="GL270" s="186"/>
      <c r="GM270" s="186"/>
      <c r="GN270" s="186"/>
      <c r="GO270" s="186"/>
      <c r="GP270" s="186"/>
      <c r="GQ270" s="186"/>
      <c r="GR270" s="186"/>
      <c r="GS270" s="186"/>
      <c r="GT270" s="186"/>
      <c r="GU270" s="186"/>
      <c r="GV270" s="186"/>
      <c r="GW270" s="186"/>
      <c r="GX270" s="186"/>
      <c r="GY270" s="186"/>
      <c r="GZ270" s="186"/>
      <c r="HA270" s="186"/>
      <c r="HB270" s="186"/>
      <c r="HC270" s="186"/>
      <c r="HD270" s="186"/>
      <c r="HE270" s="186"/>
      <c r="HF270" s="186"/>
      <c r="HG270" s="186"/>
      <c r="HH270" s="186"/>
      <c r="HI270" s="186"/>
      <c r="HJ270" s="186"/>
      <c r="HK270" s="186"/>
      <c r="HL270" s="186"/>
      <c r="HM270" s="186"/>
      <c r="HN270" s="186"/>
      <c r="HO270" s="186"/>
      <c r="HP270" s="186"/>
      <c r="HQ270" s="186"/>
      <c r="HR270" s="186"/>
      <c r="HS270" s="186"/>
      <c r="HT270" s="186"/>
      <c r="HU270" s="186"/>
      <c r="HV270" s="186"/>
      <c r="HW270" s="186"/>
      <c r="HX270" s="186"/>
      <c r="HY270" s="186"/>
      <c r="HZ270" s="186"/>
      <c r="IA270" s="186"/>
      <c r="IB270" s="186"/>
      <c r="IC270" s="186"/>
      <c r="ID270" s="186"/>
      <c r="IE270" s="186"/>
      <c r="IF270" s="186"/>
      <c r="IG270" s="186"/>
      <c r="IH270" s="186"/>
      <c r="II270" s="186"/>
      <c r="IJ270" s="186"/>
      <c r="IK270" s="186"/>
      <c r="IL270" s="186"/>
      <c r="IM270" s="186"/>
      <c r="IN270" s="186"/>
      <c r="IO270" s="186"/>
      <c r="IP270" s="186"/>
      <c r="IQ270" s="186"/>
      <c r="IR270" s="186"/>
      <c r="IS270" s="186"/>
      <c r="IT270" s="186"/>
      <c r="IU270" s="186"/>
      <c r="IV270" s="186"/>
    </row>
    <row r="271" spans="1:256" ht="15.75" customHeight="1" x14ac:dyDescent="0.25">
      <c r="A271" s="262"/>
      <c r="B271" s="186" t="s">
        <v>797</v>
      </c>
      <c r="C271" s="186" t="s">
        <v>1477</v>
      </c>
      <c r="D271" s="186" t="s">
        <v>1479</v>
      </c>
      <c r="E271" s="188">
        <v>111600</v>
      </c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86"/>
      <c r="BZ271" s="18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86"/>
      <c r="DA271" s="186"/>
      <c r="DB271" s="186"/>
      <c r="DC271" s="186"/>
      <c r="DD271" s="186"/>
      <c r="DE271" s="186"/>
      <c r="DF271" s="186"/>
      <c r="DG271" s="186"/>
      <c r="DH271" s="186"/>
      <c r="DI271" s="186"/>
      <c r="DJ271" s="186"/>
      <c r="DK271" s="186"/>
      <c r="DL271" s="186"/>
      <c r="DM271" s="186"/>
      <c r="DN271" s="186"/>
      <c r="DO271" s="186"/>
      <c r="DP271" s="186"/>
      <c r="DQ271" s="186"/>
      <c r="DR271" s="186"/>
      <c r="DS271" s="186"/>
      <c r="DT271" s="186"/>
      <c r="DU271" s="186"/>
      <c r="DV271" s="186"/>
      <c r="DW271" s="186"/>
      <c r="DX271" s="186"/>
      <c r="DY271" s="186"/>
      <c r="DZ271" s="186"/>
      <c r="EA271" s="186"/>
      <c r="EB271" s="186"/>
      <c r="EC271" s="186"/>
      <c r="ED271" s="186"/>
      <c r="EE271" s="186"/>
      <c r="EF271" s="186"/>
      <c r="EG271" s="186"/>
      <c r="EH271" s="186"/>
      <c r="EI271" s="186"/>
      <c r="EJ271" s="186"/>
      <c r="EK271" s="186"/>
      <c r="EL271" s="186"/>
      <c r="EM271" s="186"/>
      <c r="EN271" s="186"/>
      <c r="EO271" s="186"/>
      <c r="EP271" s="186"/>
      <c r="EQ271" s="186"/>
      <c r="ER271" s="186"/>
      <c r="ES271" s="186"/>
      <c r="ET271" s="186"/>
      <c r="EU271" s="186"/>
      <c r="EV271" s="186"/>
      <c r="EW271" s="186"/>
      <c r="EX271" s="186"/>
      <c r="EY271" s="186"/>
      <c r="EZ271" s="186"/>
      <c r="FA271" s="186"/>
      <c r="FB271" s="186"/>
      <c r="FC271" s="186"/>
      <c r="FD271" s="186"/>
      <c r="FE271" s="186"/>
      <c r="FF271" s="186"/>
      <c r="FG271" s="186"/>
      <c r="FH271" s="186"/>
      <c r="FI271" s="186"/>
      <c r="FJ271" s="186"/>
      <c r="FK271" s="186"/>
      <c r="FL271" s="186"/>
      <c r="FM271" s="186"/>
      <c r="FN271" s="186"/>
      <c r="FO271" s="186"/>
      <c r="FP271" s="186"/>
      <c r="FQ271" s="186"/>
      <c r="FR271" s="186"/>
      <c r="FS271" s="186"/>
      <c r="FT271" s="186"/>
      <c r="FU271" s="186"/>
      <c r="FV271" s="186"/>
      <c r="FW271" s="186"/>
      <c r="FX271" s="186"/>
      <c r="FY271" s="186"/>
      <c r="FZ271" s="186"/>
      <c r="GA271" s="186"/>
      <c r="GB271" s="186"/>
      <c r="GC271" s="186"/>
      <c r="GD271" s="186"/>
      <c r="GE271" s="186"/>
      <c r="GF271" s="186"/>
      <c r="GG271" s="186"/>
      <c r="GH271" s="186"/>
      <c r="GI271" s="186"/>
      <c r="GJ271" s="186"/>
      <c r="GK271" s="186"/>
      <c r="GL271" s="186"/>
      <c r="GM271" s="186"/>
      <c r="GN271" s="186"/>
      <c r="GO271" s="186"/>
      <c r="GP271" s="186"/>
      <c r="GQ271" s="186"/>
      <c r="GR271" s="186"/>
      <c r="GS271" s="186"/>
      <c r="GT271" s="186"/>
      <c r="GU271" s="186"/>
      <c r="GV271" s="186"/>
      <c r="GW271" s="186"/>
      <c r="GX271" s="186"/>
      <c r="GY271" s="186"/>
      <c r="GZ271" s="186"/>
      <c r="HA271" s="186"/>
      <c r="HB271" s="186"/>
      <c r="HC271" s="186"/>
      <c r="HD271" s="186"/>
      <c r="HE271" s="186"/>
      <c r="HF271" s="186"/>
      <c r="HG271" s="186"/>
      <c r="HH271" s="186"/>
      <c r="HI271" s="186"/>
      <c r="HJ271" s="186"/>
      <c r="HK271" s="186"/>
      <c r="HL271" s="186"/>
      <c r="HM271" s="186"/>
      <c r="HN271" s="186"/>
      <c r="HO271" s="186"/>
      <c r="HP271" s="186"/>
      <c r="HQ271" s="186"/>
      <c r="HR271" s="186"/>
      <c r="HS271" s="186"/>
      <c r="HT271" s="186"/>
      <c r="HU271" s="186"/>
      <c r="HV271" s="186"/>
      <c r="HW271" s="186"/>
      <c r="HX271" s="186"/>
      <c r="HY271" s="186"/>
      <c r="HZ271" s="186"/>
      <c r="IA271" s="186"/>
      <c r="IB271" s="186"/>
      <c r="IC271" s="186"/>
      <c r="ID271" s="186"/>
      <c r="IE271" s="186"/>
      <c r="IF271" s="186"/>
      <c r="IG271" s="186"/>
      <c r="IH271" s="186"/>
      <c r="II271" s="186"/>
      <c r="IJ271" s="186"/>
      <c r="IK271" s="186"/>
      <c r="IL271" s="186"/>
      <c r="IM271" s="186"/>
      <c r="IN271" s="186"/>
      <c r="IO271" s="186"/>
      <c r="IP271" s="186"/>
      <c r="IQ271" s="186"/>
      <c r="IR271" s="186"/>
      <c r="IS271" s="186"/>
      <c r="IT271" s="186"/>
      <c r="IU271" s="186"/>
      <c r="IV271" s="186"/>
    </row>
    <row r="272" spans="1:256" ht="15.75" customHeight="1" x14ac:dyDescent="0.25">
      <c r="A272" s="262"/>
      <c r="B272" s="186" t="s">
        <v>778</v>
      </c>
      <c r="C272" s="186" t="s">
        <v>1481</v>
      </c>
      <c r="D272" s="186" t="s">
        <v>1482</v>
      </c>
      <c r="E272" s="188">
        <v>600336</v>
      </c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>
        <v>15</v>
      </c>
      <c r="R272" s="186"/>
      <c r="S272" s="186"/>
      <c r="T272" s="186"/>
      <c r="U272" s="186">
        <v>10</v>
      </c>
      <c r="V272" s="186"/>
      <c r="W272" s="186"/>
      <c r="X272" s="186"/>
      <c r="Y272" s="186"/>
      <c r="Z272" s="186"/>
      <c r="AA272" s="186">
        <v>25</v>
      </c>
      <c r="AB272" s="186"/>
      <c r="AC272" s="186"/>
      <c r="AD272" s="186"/>
      <c r="AE272" s="186"/>
      <c r="AF272" s="186"/>
      <c r="AG272" s="186"/>
      <c r="AH272" s="290">
        <v>25</v>
      </c>
      <c r="AI272" s="186"/>
      <c r="AJ272" s="186"/>
      <c r="AK272" s="186"/>
      <c r="AL272" s="186">
        <v>15</v>
      </c>
      <c r="AM272" s="186"/>
      <c r="AN272" s="186"/>
      <c r="AO272" s="186"/>
      <c r="AP272" s="186"/>
      <c r="AQ272" s="186"/>
      <c r="AR272" s="186"/>
      <c r="AS272" s="186"/>
      <c r="AT272" s="186"/>
      <c r="AU272" s="186">
        <v>5</v>
      </c>
      <c r="AV272" s="186">
        <v>15</v>
      </c>
      <c r="AW272" s="186"/>
      <c r="AX272" s="186"/>
      <c r="AY272" s="186">
        <v>50</v>
      </c>
      <c r="AZ272" s="186"/>
      <c r="BA272" s="186">
        <v>25</v>
      </c>
      <c r="BB272" s="186">
        <v>25</v>
      </c>
      <c r="BC272" s="186"/>
      <c r="BD272" s="186"/>
      <c r="BE272" s="186"/>
      <c r="BF272" s="186"/>
      <c r="BG272" s="186"/>
      <c r="BH272" s="186">
        <v>25</v>
      </c>
      <c r="BI272" s="186"/>
      <c r="BJ272" s="186">
        <v>15</v>
      </c>
      <c r="BK272" s="186"/>
      <c r="BL272" s="290">
        <v>25</v>
      </c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86"/>
      <c r="BZ272" s="18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>
        <v>15</v>
      </c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86"/>
      <c r="DA272" s="186"/>
      <c r="DB272" s="186"/>
      <c r="DC272" s="186"/>
      <c r="DD272" s="186"/>
      <c r="DE272" s="186"/>
      <c r="DF272" s="186"/>
      <c r="DG272" s="186"/>
      <c r="DH272" s="186"/>
      <c r="DI272" s="186"/>
      <c r="DJ272" s="186"/>
      <c r="DK272" s="186"/>
      <c r="DL272" s="186"/>
      <c r="DM272" s="186"/>
      <c r="DN272" s="186"/>
      <c r="DO272" s="186"/>
      <c r="DP272" s="186">
        <v>24</v>
      </c>
      <c r="DQ272" s="186"/>
      <c r="DR272" s="186"/>
      <c r="DS272" s="186"/>
      <c r="DT272" s="186"/>
      <c r="DU272" s="186"/>
      <c r="DV272" s="186"/>
      <c r="DW272" s="186"/>
      <c r="DX272" s="186"/>
      <c r="DY272" s="186"/>
      <c r="DZ272" s="186"/>
      <c r="EA272" s="186">
        <v>24</v>
      </c>
      <c r="EB272" s="186"/>
      <c r="EC272" s="186"/>
      <c r="ED272" s="353">
        <v>24</v>
      </c>
      <c r="EE272" s="186"/>
      <c r="EF272" s="186"/>
      <c r="EG272" s="186"/>
      <c r="EH272" s="186"/>
      <c r="EI272" s="186"/>
      <c r="EJ272" s="186"/>
      <c r="EK272" s="186"/>
      <c r="EL272" s="186"/>
      <c r="EM272" s="186"/>
      <c r="EN272" s="186"/>
      <c r="EO272" s="186"/>
      <c r="EP272" s="186"/>
      <c r="EQ272" s="186"/>
      <c r="ER272" s="186"/>
      <c r="ES272" s="186"/>
      <c r="ET272" s="186"/>
      <c r="EU272" s="186"/>
      <c r="EV272" s="186"/>
      <c r="EW272" s="186"/>
      <c r="EX272" s="186"/>
      <c r="EY272" s="186"/>
      <c r="EZ272" s="186"/>
      <c r="FA272" s="186"/>
      <c r="FB272" s="186"/>
      <c r="FC272" s="186"/>
      <c r="FD272" s="186"/>
      <c r="FE272" s="186"/>
      <c r="FF272" s="186"/>
      <c r="FG272" s="186"/>
      <c r="FH272" s="186"/>
      <c r="FI272" s="186"/>
      <c r="FJ272" s="186"/>
      <c r="FK272" s="186"/>
      <c r="FL272" s="186"/>
      <c r="FM272" s="186"/>
      <c r="FN272" s="186"/>
      <c r="FO272" s="186"/>
      <c r="FP272" s="186"/>
      <c r="FQ272" s="186"/>
      <c r="FR272" s="186"/>
      <c r="FS272" s="186"/>
      <c r="FT272" s="186"/>
      <c r="FU272" s="186"/>
      <c r="FV272" s="186"/>
      <c r="FW272" s="186"/>
      <c r="FX272" s="186"/>
      <c r="FY272" s="186"/>
      <c r="FZ272" s="186"/>
      <c r="GA272" s="186"/>
      <c r="GB272" s="186"/>
      <c r="GC272" s="186"/>
      <c r="GD272" s="186"/>
      <c r="GE272" s="186"/>
      <c r="GF272" s="186"/>
      <c r="GG272" s="186"/>
      <c r="GH272" s="186"/>
      <c r="GI272" s="186"/>
      <c r="GJ272" s="186"/>
      <c r="GK272" s="186"/>
      <c r="GL272" s="186"/>
      <c r="GM272" s="186"/>
      <c r="GN272" s="186"/>
      <c r="GO272" s="186"/>
      <c r="GP272" s="186"/>
      <c r="GQ272" s="186"/>
      <c r="GR272" s="186"/>
      <c r="GS272" s="186"/>
      <c r="GT272" s="186"/>
      <c r="GU272" s="186"/>
      <c r="GV272" s="186"/>
      <c r="GW272" s="186"/>
      <c r="GX272" s="186"/>
      <c r="GY272" s="186"/>
      <c r="GZ272" s="186"/>
      <c r="HA272" s="186">
        <v>200</v>
      </c>
      <c r="HB272" s="186">
        <v>300</v>
      </c>
      <c r="HC272" s="186"/>
      <c r="HD272" s="186"/>
      <c r="HE272" s="186"/>
      <c r="HF272" s="186"/>
      <c r="HG272" s="186"/>
      <c r="HH272" s="186">
        <v>140</v>
      </c>
      <c r="HI272" s="186"/>
      <c r="HJ272" s="186"/>
      <c r="HK272" s="186"/>
      <c r="HL272" s="186"/>
      <c r="HM272" s="186"/>
      <c r="HN272" s="186"/>
      <c r="HO272" s="186"/>
      <c r="HP272" s="186"/>
      <c r="HQ272" s="186"/>
      <c r="HR272" s="186"/>
      <c r="HS272" s="186"/>
      <c r="HT272" s="186"/>
      <c r="HU272" s="186"/>
      <c r="HV272" s="186"/>
      <c r="HW272" s="186"/>
      <c r="HX272" s="186"/>
      <c r="HY272" s="186"/>
      <c r="HZ272" s="186"/>
      <c r="IA272" s="186"/>
      <c r="IB272" s="186"/>
      <c r="IC272" s="186"/>
      <c r="ID272" s="186"/>
      <c r="IE272" s="186"/>
      <c r="IF272" s="186"/>
      <c r="IG272" s="186"/>
      <c r="IH272" s="186"/>
      <c r="II272" s="186"/>
      <c r="IJ272" s="186"/>
      <c r="IK272" s="186"/>
      <c r="IL272" s="186"/>
      <c r="IM272" s="186"/>
      <c r="IN272" s="186"/>
      <c r="IO272" s="186"/>
      <c r="IP272" s="186"/>
      <c r="IQ272" s="186"/>
      <c r="IR272" s="186"/>
      <c r="IS272" s="186"/>
      <c r="IT272" s="186"/>
      <c r="IU272" s="186"/>
      <c r="IV272" s="186"/>
    </row>
    <row r="273" spans="1:256" ht="15.75" customHeight="1" x14ac:dyDescent="0.25">
      <c r="A273" s="262"/>
      <c r="B273" s="186" t="s">
        <v>747</v>
      </c>
      <c r="C273" s="186" t="s">
        <v>1481</v>
      </c>
      <c r="D273" s="186" t="s">
        <v>1485</v>
      </c>
      <c r="E273" s="188">
        <v>160000</v>
      </c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86"/>
      <c r="BZ273" s="18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86"/>
      <c r="DA273" s="186"/>
      <c r="DB273" s="186"/>
      <c r="DC273" s="186"/>
      <c r="DD273" s="186"/>
      <c r="DE273" s="186"/>
      <c r="DF273" s="186"/>
      <c r="DG273" s="186"/>
      <c r="DH273" s="186"/>
      <c r="DI273" s="186"/>
      <c r="DJ273" s="186"/>
      <c r="DK273" s="186"/>
      <c r="DL273" s="186"/>
      <c r="DM273" s="186"/>
      <c r="DN273" s="186"/>
      <c r="DO273" s="186"/>
      <c r="DP273" s="186"/>
      <c r="DQ273" s="186"/>
      <c r="DR273" s="186"/>
      <c r="DS273" s="186"/>
      <c r="DT273" s="186"/>
      <c r="DU273" s="186"/>
      <c r="DV273" s="186"/>
      <c r="DW273" s="186"/>
      <c r="DX273" s="186"/>
      <c r="DY273" s="186"/>
      <c r="DZ273" s="186"/>
      <c r="EA273" s="186"/>
      <c r="EB273" s="186"/>
      <c r="EC273" s="186"/>
      <c r="ED273" s="186"/>
      <c r="EE273" s="186"/>
      <c r="EF273" s="186"/>
      <c r="EG273" s="186"/>
      <c r="EH273" s="186"/>
      <c r="EI273" s="186"/>
      <c r="EJ273" s="186"/>
      <c r="EK273" s="186"/>
      <c r="EL273" s="186"/>
      <c r="EM273" s="186"/>
      <c r="EN273" s="186"/>
      <c r="EO273" s="186"/>
      <c r="EP273" s="186"/>
      <c r="EQ273" s="186"/>
      <c r="ER273" s="186"/>
      <c r="ES273" s="186"/>
      <c r="ET273" s="186"/>
      <c r="EU273" s="186"/>
      <c r="EV273" s="186"/>
      <c r="EW273" s="186"/>
      <c r="EX273" s="186"/>
      <c r="EY273" s="186"/>
      <c r="EZ273" s="186"/>
      <c r="FA273" s="186"/>
      <c r="FB273" s="186"/>
      <c r="FC273" s="186"/>
      <c r="FD273" s="186"/>
      <c r="FE273" s="186"/>
      <c r="FF273" s="186"/>
      <c r="FG273" s="186"/>
      <c r="FH273" s="186"/>
      <c r="FI273" s="186"/>
      <c r="FJ273" s="186"/>
      <c r="FK273" s="186"/>
      <c r="FL273" s="186"/>
      <c r="FM273" s="186"/>
      <c r="FN273" s="186"/>
      <c r="FO273" s="186"/>
      <c r="FP273" s="186"/>
      <c r="FQ273" s="186"/>
      <c r="FR273" s="186"/>
      <c r="FS273" s="186"/>
      <c r="FT273" s="186"/>
      <c r="FU273" s="186"/>
      <c r="FV273" s="186"/>
      <c r="FW273" s="186"/>
      <c r="FX273" s="186"/>
      <c r="FY273" s="186"/>
      <c r="FZ273" s="186"/>
      <c r="GA273" s="186"/>
      <c r="GB273" s="186"/>
      <c r="GC273" s="186"/>
      <c r="GD273" s="186"/>
      <c r="GE273" s="186"/>
      <c r="GF273" s="186"/>
      <c r="GG273" s="186"/>
      <c r="GH273" s="186"/>
      <c r="GI273" s="186"/>
      <c r="GJ273" s="186"/>
      <c r="GK273" s="186"/>
      <c r="GL273" s="186"/>
      <c r="GM273" s="186"/>
      <c r="GN273" s="186"/>
      <c r="GO273" s="186"/>
      <c r="GP273" s="186"/>
      <c r="GQ273" s="186"/>
      <c r="GR273" s="186"/>
      <c r="GS273" s="186"/>
      <c r="GT273" s="186"/>
      <c r="GU273" s="186"/>
      <c r="GV273" s="186"/>
      <c r="GW273" s="186"/>
      <c r="GX273" s="186"/>
      <c r="GY273" s="186"/>
      <c r="GZ273" s="186"/>
      <c r="HA273" s="186"/>
      <c r="HB273" s="186"/>
      <c r="HC273" s="186"/>
      <c r="HD273" s="186"/>
      <c r="HE273" s="186"/>
      <c r="HF273" s="186"/>
      <c r="HG273" s="186"/>
      <c r="HH273" s="186"/>
      <c r="HI273" s="186"/>
      <c r="HJ273" s="186"/>
      <c r="HK273" s="186"/>
      <c r="HL273" s="186"/>
      <c r="HM273" s="186"/>
      <c r="HN273" s="186"/>
      <c r="HO273" s="186"/>
      <c r="HP273" s="186"/>
      <c r="HQ273" s="186"/>
      <c r="HR273" s="186"/>
      <c r="HS273" s="186"/>
      <c r="HT273" s="186"/>
      <c r="HU273" s="186"/>
      <c r="HV273" s="186"/>
      <c r="HW273" s="186"/>
      <c r="HX273" s="186"/>
      <c r="HY273" s="186"/>
      <c r="HZ273" s="186"/>
      <c r="IA273" s="186"/>
      <c r="IB273" s="186"/>
      <c r="IC273" s="186"/>
      <c r="ID273" s="186"/>
      <c r="IE273" s="186"/>
      <c r="IF273" s="186"/>
      <c r="IG273" s="186"/>
      <c r="IH273" s="186"/>
      <c r="II273" s="186"/>
      <c r="IJ273" s="186"/>
      <c r="IK273" s="186"/>
      <c r="IL273" s="186"/>
      <c r="IM273" s="186"/>
      <c r="IN273" s="186"/>
      <c r="IO273" s="186"/>
      <c r="IP273" s="186"/>
      <c r="IQ273" s="186"/>
      <c r="IR273" s="186"/>
      <c r="IS273" s="186"/>
      <c r="IT273" s="186"/>
      <c r="IU273" s="186"/>
      <c r="IV273" s="186"/>
    </row>
    <row r="274" spans="1:256" ht="15.75" customHeight="1" x14ac:dyDescent="0.25">
      <c r="A274" s="262"/>
      <c r="B274" s="186" t="s">
        <v>747</v>
      </c>
      <c r="C274" s="186" t="s">
        <v>1489</v>
      </c>
      <c r="D274" s="186" t="s">
        <v>1490</v>
      </c>
      <c r="E274" s="188">
        <v>358200</v>
      </c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86"/>
      <c r="BZ274" s="18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86"/>
      <c r="DA274" s="186"/>
      <c r="DB274" s="186"/>
      <c r="DC274" s="186"/>
      <c r="DD274" s="186"/>
      <c r="DE274" s="186"/>
      <c r="DF274" s="186"/>
      <c r="DG274" s="186"/>
      <c r="DH274" s="186"/>
      <c r="DI274" s="186"/>
      <c r="DJ274" s="186"/>
      <c r="DK274" s="186"/>
      <c r="DL274" s="186"/>
      <c r="DM274" s="186"/>
      <c r="DN274" s="186"/>
      <c r="DO274" s="186"/>
      <c r="DP274" s="186"/>
      <c r="DQ274" s="186"/>
      <c r="DR274" s="186"/>
      <c r="DS274" s="186"/>
      <c r="DT274" s="186"/>
      <c r="DU274" s="186"/>
      <c r="DV274" s="186"/>
      <c r="DW274" s="186"/>
      <c r="DX274" s="186"/>
      <c r="DY274" s="186"/>
      <c r="DZ274" s="186"/>
      <c r="EA274" s="186"/>
      <c r="EB274" s="186"/>
      <c r="EC274" s="186"/>
      <c r="ED274" s="186"/>
      <c r="EE274" s="186"/>
      <c r="EF274" s="186"/>
      <c r="EG274" s="186"/>
      <c r="EH274" s="186"/>
      <c r="EI274" s="186"/>
      <c r="EJ274" s="186"/>
      <c r="EK274" s="186"/>
      <c r="EL274" s="186"/>
      <c r="EM274" s="186"/>
      <c r="EN274" s="186"/>
      <c r="EO274" s="186"/>
      <c r="EP274" s="186"/>
      <c r="EQ274" s="186"/>
      <c r="ER274" s="186"/>
      <c r="ES274" s="186"/>
      <c r="ET274" s="186"/>
      <c r="EU274" s="186"/>
      <c r="EV274" s="186"/>
      <c r="EW274" s="186"/>
      <c r="EX274" s="186"/>
      <c r="EY274" s="186"/>
      <c r="EZ274" s="186"/>
      <c r="FA274" s="186"/>
      <c r="FB274" s="186"/>
      <c r="FC274" s="186"/>
      <c r="FD274" s="186"/>
      <c r="FE274" s="186"/>
      <c r="FF274" s="186"/>
      <c r="FG274" s="186"/>
      <c r="FH274" s="186"/>
      <c r="FI274" s="186"/>
      <c r="FJ274" s="186"/>
      <c r="FK274" s="186"/>
      <c r="FL274" s="186"/>
      <c r="FM274" s="186"/>
      <c r="FN274" s="186"/>
      <c r="FO274" s="186"/>
      <c r="FP274" s="186"/>
      <c r="FQ274" s="186"/>
      <c r="FR274" s="186"/>
      <c r="FS274" s="186"/>
      <c r="FT274" s="186"/>
      <c r="FU274" s="186"/>
      <c r="FV274" s="186"/>
      <c r="FW274" s="186"/>
      <c r="FX274" s="186"/>
      <c r="FY274" s="186"/>
      <c r="FZ274" s="186"/>
      <c r="GA274" s="186"/>
      <c r="GB274" s="186"/>
      <c r="GC274" s="186"/>
      <c r="GD274" s="186"/>
      <c r="GE274" s="186"/>
      <c r="GF274" s="186"/>
      <c r="GG274" s="186"/>
      <c r="GH274" s="186"/>
      <c r="GI274" s="186">
        <v>500</v>
      </c>
      <c r="GJ274" s="186">
        <v>500</v>
      </c>
      <c r="GK274" s="186"/>
      <c r="GL274" s="186"/>
      <c r="GM274" s="186"/>
      <c r="GN274" s="186"/>
      <c r="GO274" s="186"/>
      <c r="GP274" s="186"/>
      <c r="GQ274" s="186"/>
      <c r="GR274" s="186"/>
      <c r="GS274" s="186"/>
      <c r="GT274" s="186">
        <v>500</v>
      </c>
      <c r="GU274" s="186"/>
      <c r="GV274" s="186"/>
      <c r="GW274" s="186">
        <v>100</v>
      </c>
      <c r="GX274" s="186"/>
      <c r="GY274" s="186"/>
      <c r="GZ274" s="186"/>
      <c r="HA274" s="186">
        <f>750+150</f>
        <v>900</v>
      </c>
      <c r="HB274" s="186">
        <v>100</v>
      </c>
      <c r="HC274" s="186"/>
      <c r="HD274" s="186"/>
      <c r="HE274" s="186"/>
      <c r="HF274" s="186"/>
      <c r="HG274" s="186"/>
      <c r="HH274" s="186"/>
      <c r="HI274" s="186"/>
      <c r="HJ274" s="186"/>
      <c r="HK274" s="186"/>
      <c r="HL274" s="186"/>
      <c r="HM274" s="186"/>
      <c r="HN274" s="186"/>
      <c r="HO274" s="186"/>
      <c r="HP274" s="186"/>
      <c r="HQ274" s="186"/>
      <c r="HR274" s="186"/>
      <c r="HS274" s="186"/>
      <c r="HT274" s="186"/>
      <c r="HU274" s="186"/>
      <c r="HV274" s="186"/>
      <c r="HW274" s="186"/>
      <c r="HX274" s="186"/>
      <c r="HY274" s="186"/>
      <c r="HZ274" s="186"/>
      <c r="IA274" s="186"/>
      <c r="IB274" s="186"/>
      <c r="IC274" s="186"/>
      <c r="ID274" s="186"/>
      <c r="IE274" s="186"/>
      <c r="IF274" s="186"/>
      <c r="IG274" s="186"/>
      <c r="IH274" s="186"/>
      <c r="II274" s="186"/>
      <c r="IJ274" s="186"/>
      <c r="IK274" s="186"/>
      <c r="IL274" s="186"/>
      <c r="IM274" s="186"/>
      <c r="IN274" s="186"/>
      <c r="IO274" s="186"/>
      <c r="IP274" s="186"/>
      <c r="IQ274" s="186"/>
      <c r="IR274" s="186"/>
      <c r="IS274" s="186"/>
      <c r="IT274" s="186"/>
      <c r="IU274" s="186"/>
      <c r="IV274" s="186"/>
    </row>
    <row r="275" spans="1:256" ht="15.75" customHeight="1" x14ac:dyDescent="0.25">
      <c r="A275" s="262"/>
      <c r="B275" s="186" t="s">
        <v>778</v>
      </c>
      <c r="C275" s="186" t="s">
        <v>1489</v>
      </c>
      <c r="D275" s="186" t="s">
        <v>1492</v>
      </c>
      <c r="E275" s="188">
        <v>1035700</v>
      </c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86"/>
      <c r="BZ275" s="18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86"/>
      <c r="DA275" s="186"/>
      <c r="DB275" s="186"/>
      <c r="DC275" s="186"/>
      <c r="DD275" s="186"/>
      <c r="DE275" s="186"/>
      <c r="DF275" s="186"/>
      <c r="DG275" s="186"/>
      <c r="DH275" s="186"/>
      <c r="DI275" s="186"/>
      <c r="DJ275" s="186"/>
      <c r="DK275" s="186"/>
      <c r="DL275" s="186"/>
      <c r="DM275" s="186"/>
      <c r="DN275" s="186"/>
      <c r="DO275" s="186"/>
      <c r="DP275" s="186"/>
      <c r="DQ275" s="186"/>
      <c r="DR275" s="186"/>
      <c r="DS275" s="186"/>
      <c r="DT275" s="186"/>
      <c r="DU275" s="186"/>
      <c r="DV275" s="186"/>
      <c r="DW275" s="186"/>
      <c r="DX275" s="186"/>
      <c r="DY275" s="186"/>
      <c r="DZ275" s="186"/>
      <c r="EA275" s="186"/>
      <c r="EB275" s="186"/>
      <c r="EC275" s="186"/>
      <c r="ED275" s="186"/>
      <c r="EE275" s="186"/>
      <c r="EF275" s="186"/>
      <c r="EG275" s="186"/>
      <c r="EH275" s="186"/>
      <c r="EI275" s="186"/>
      <c r="EJ275" s="186"/>
      <c r="EK275" s="186"/>
      <c r="EL275" s="186"/>
      <c r="EM275" s="186"/>
      <c r="EN275" s="186"/>
      <c r="EO275" s="186"/>
      <c r="EP275" s="186"/>
      <c r="EQ275" s="186"/>
      <c r="ER275" s="186"/>
      <c r="ES275" s="186"/>
      <c r="ET275" s="186"/>
      <c r="EU275" s="186"/>
      <c r="EV275" s="186">
        <v>108</v>
      </c>
      <c r="EW275" s="186"/>
      <c r="EX275" s="186"/>
      <c r="EY275" s="186"/>
      <c r="EZ275" s="186"/>
      <c r="FA275" s="186"/>
      <c r="FB275" s="186"/>
      <c r="FC275" s="186"/>
      <c r="FD275" s="186"/>
      <c r="FE275" s="186"/>
      <c r="FF275" s="186"/>
      <c r="FG275" s="186"/>
      <c r="FH275" s="186"/>
      <c r="FI275" s="186"/>
      <c r="FJ275" s="186"/>
      <c r="FK275" s="186"/>
      <c r="FL275" s="186"/>
      <c r="FM275" s="186"/>
      <c r="FN275" s="186"/>
      <c r="FO275" s="186"/>
      <c r="FP275" s="186"/>
      <c r="FQ275" s="186"/>
      <c r="FR275" s="186"/>
      <c r="FS275" s="186"/>
      <c r="FT275" s="186"/>
      <c r="FU275" s="186"/>
      <c r="FV275" s="186"/>
      <c r="FW275" s="186"/>
      <c r="FX275" s="186"/>
      <c r="FY275" s="186"/>
      <c r="FZ275" s="186"/>
      <c r="GA275" s="186"/>
      <c r="GB275" s="186"/>
      <c r="GC275" s="186"/>
      <c r="GD275" s="186">
        <v>200</v>
      </c>
      <c r="GE275" s="186"/>
      <c r="GF275" s="186"/>
      <c r="GG275" s="186"/>
      <c r="GH275" s="186"/>
      <c r="GI275" s="186">
        <v>500</v>
      </c>
      <c r="GJ275" s="186">
        <v>500</v>
      </c>
      <c r="GK275" s="186"/>
      <c r="GL275" s="186">
        <v>100</v>
      </c>
      <c r="GM275" s="186"/>
      <c r="GN275" s="186">
        <v>100</v>
      </c>
      <c r="GO275" s="186"/>
      <c r="GP275" s="186"/>
      <c r="GQ275" s="186"/>
      <c r="GR275" s="186"/>
      <c r="GS275" s="186"/>
      <c r="GT275" s="186">
        <v>500</v>
      </c>
      <c r="GU275" s="186"/>
      <c r="GV275" s="186"/>
      <c r="GW275" s="186"/>
      <c r="GX275" s="186"/>
      <c r="GY275" s="186">
        <v>100</v>
      </c>
      <c r="GZ275" s="186"/>
      <c r="HA275" s="186"/>
      <c r="HB275" s="186">
        <v>2000</v>
      </c>
      <c r="HC275" s="186"/>
      <c r="HD275" s="186"/>
      <c r="HE275" s="186"/>
      <c r="HF275" s="186">
        <v>350</v>
      </c>
      <c r="HG275" s="186">
        <v>150</v>
      </c>
      <c r="HH275" s="186"/>
      <c r="HI275" s="186"/>
      <c r="HJ275" s="186"/>
      <c r="HK275" s="186"/>
      <c r="HL275" s="186"/>
      <c r="HM275" s="186"/>
      <c r="HN275" s="186"/>
      <c r="HO275" s="186"/>
      <c r="HP275" s="186"/>
      <c r="HQ275" s="186"/>
      <c r="HR275" s="186"/>
      <c r="HS275" s="186"/>
      <c r="HT275" s="186"/>
      <c r="HU275" s="186"/>
      <c r="HV275" s="186"/>
      <c r="HW275" s="186"/>
      <c r="HX275" s="186"/>
      <c r="HY275" s="186"/>
      <c r="HZ275" s="186"/>
      <c r="IA275" s="186"/>
      <c r="IB275" s="186"/>
      <c r="IC275" s="186"/>
      <c r="ID275" s="186"/>
      <c r="IE275" s="186"/>
      <c r="IF275" s="186"/>
      <c r="IG275" s="186"/>
      <c r="IH275" s="186"/>
      <c r="II275" s="186"/>
      <c r="IJ275" s="186"/>
      <c r="IK275" s="186"/>
      <c r="IL275" s="186"/>
      <c r="IM275" s="186"/>
      <c r="IN275" s="186"/>
      <c r="IO275" s="186"/>
      <c r="IP275" s="186"/>
      <c r="IQ275" s="186"/>
      <c r="IR275" s="186"/>
      <c r="IS275" s="186"/>
      <c r="IT275" s="186"/>
      <c r="IU275" s="186"/>
      <c r="IV275" s="186"/>
    </row>
    <row r="276" spans="1:256" ht="15.75" customHeight="1" x14ac:dyDescent="0.25">
      <c r="A276" s="262"/>
      <c r="B276" s="186" t="s">
        <v>747</v>
      </c>
      <c r="C276" s="186" t="s">
        <v>1496</v>
      </c>
      <c r="D276" s="186" t="s">
        <v>1497</v>
      </c>
      <c r="E276" s="188">
        <v>155100</v>
      </c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86"/>
      <c r="BZ276" s="18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86"/>
      <c r="DA276" s="186"/>
      <c r="DB276" s="186"/>
      <c r="DC276" s="186"/>
      <c r="DD276" s="186"/>
      <c r="DE276" s="186"/>
      <c r="DF276" s="186"/>
      <c r="DG276" s="186"/>
      <c r="DH276" s="186"/>
      <c r="DI276" s="186"/>
      <c r="DJ276" s="186"/>
      <c r="DK276" s="186"/>
      <c r="DL276" s="186"/>
      <c r="DM276" s="186"/>
      <c r="DN276" s="186"/>
      <c r="DO276" s="186"/>
      <c r="DP276" s="186"/>
      <c r="DQ276" s="186"/>
      <c r="DR276" s="186"/>
      <c r="DS276" s="186"/>
      <c r="DT276" s="186"/>
      <c r="DU276" s="186"/>
      <c r="DV276" s="186"/>
      <c r="DW276" s="186"/>
      <c r="DX276" s="186"/>
      <c r="DY276" s="186"/>
      <c r="DZ276" s="186"/>
      <c r="EA276" s="186"/>
      <c r="EB276" s="186"/>
      <c r="EC276" s="186"/>
      <c r="ED276" s="186"/>
      <c r="EE276" s="186"/>
      <c r="EF276" s="186"/>
      <c r="EG276" s="186"/>
      <c r="EH276" s="186"/>
      <c r="EI276" s="186"/>
      <c r="EJ276" s="186"/>
      <c r="EK276" s="186"/>
      <c r="EL276" s="186"/>
      <c r="EM276" s="186"/>
      <c r="EN276" s="186"/>
      <c r="EO276" s="186"/>
      <c r="EP276" s="186"/>
      <c r="EQ276" s="186"/>
      <c r="ER276" s="186"/>
      <c r="ES276" s="186"/>
      <c r="ET276" s="186"/>
      <c r="EU276" s="186"/>
      <c r="EV276" s="186"/>
      <c r="EW276" s="186"/>
      <c r="EX276" s="186"/>
      <c r="EY276" s="186"/>
      <c r="EZ276" s="186"/>
      <c r="FA276" s="186"/>
      <c r="FB276" s="186"/>
      <c r="FC276" s="186">
        <v>94</v>
      </c>
      <c r="FD276" s="186"/>
      <c r="FE276" s="186"/>
      <c r="FF276" s="186"/>
      <c r="FG276" s="186"/>
      <c r="FH276" s="186"/>
      <c r="FI276" s="186"/>
      <c r="FJ276" s="186"/>
      <c r="FK276" s="186"/>
      <c r="FL276" s="186"/>
      <c r="FM276" s="186"/>
      <c r="FN276" s="186"/>
      <c r="FO276" s="186"/>
      <c r="FP276" s="186"/>
      <c r="FQ276" s="186"/>
      <c r="FR276" s="186"/>
      <c r="FS276" s="186"/>
      <c r="FT276" s="186"/>
      <c r="FU276" s="186"/>
      <c r="FV276" s="186"/>
      <c r="FW276" s="186"/>
      <c r="FX276" s="186"/>
      <c r="FY276" s="186"/>
      <c r="FZ276" s="186"/>
      <c r="GA276" s="186"/>
      <c r="GB276" s="186"/>
      <c r="GC276" s="186"/>
      <c r="GD276" s="186"/>
      <c r="GE276" s="186"/>
      <c r="GF276" s="186"/>
      <c r="GG276" s="186"/>
      <c r="GH276" s="186"/>
      <c r="GI276" s="186"/>
      <c r="GJ276" s="186"/>
      <c r="GK276" s="186"/>
      <c r="GL276" s="186"/>
      <c r="GM276" s="186"/>
      <c r="GN276" s="186"/>
      <c r="GO276" s="186"/>
      <c r="GP276" s="186"/>
      <c r="GQ276" s="186"/>
      <c r="GR276" s="186"/>
      <c r="GS276" s="186"/>
      <c r="GT276" s="186"/>
      <c r="GU276" s="186"/>
      <c r="GV276" s="186"/>
      <c r="GW276" s="186"/>
      <c r="GX276" s="186"/>
      <c r="GY276" s="186"/>
      <c r="GZ276" s="186"/>
      <c r="HA276" s="186"/>
      <c r="HB276" s="186"/>
      <c r="HC276" s="186"/>
      <c r="HD276" s="186"/>
      <c r="HE276" s="186"/>
      <c r="HF276" s="186"/>
      <c r="HG276" s="186"/>
      <c r="HH276" s="186"/>
      <c r="HI276" s="186"/>
      <c r="HJ276" s="186"/>
      <c r="HK276" s="186"/>
      <c r="HL276" s="186"/>
      <c r="HM276" s="186"/>
      <c r="HN276" s="186"/>
      <c r="HO276" s="186"/>
      <c r="HP276" s="186"/>
      <c r="HQ276" s="186"/>
      <c r="HR276" s="186"/>
      <c r="HS276" s="186"/>
      <c r="HT276" s="186"/>
      <c r="HU276" s="186"/>
      <c r="HV276" s="186"/>
      <c r="HW276" s="186"/>
      <c r="HX276" s="186"/>
      <c r="HY276" s="186"/>
      <c r="HZ276" s="186"/>
      <c r="IA276" s="186"/>
      <c r="IB276" s="186"/>
      <c r="IC276" s="186"/>
      <c r="ID276" s="186"/>
      <c r="IE276" s="186"/>
      <c r="IF276" s="186"/>
      <c r="IG276" s="186"/>
      <c r="IH276" s="186"/>
      <c r="II276" s="186"/>
      <c r="IJ276" s="186"/>
      <c r="IK276" s="186"/>
      <c r="IL276" s="186"/>
      <c r="IM276" s="186"/>
      <c r="IN276" s="186"/>
      <c r="IO276" s="186"/>
      <c r="IP276" s="186"/>
      <c r="IQ276" s="186"/>
      <c r="IR276" s="186"/>
      <c r="IS276" s="186"/>
      <c r="IT276" s="186"/>
      <c r="IU276" s="186"/>
      <c r="IV276" s="186"/>
    </row>
    <row r="277" spans="1:256" ht="15.75" customHeight="1" x14ac:dyDescent="0.25">
      <c r="A277" s="262"/>
      <c r="B277" s="186" t="s">
        <v>110</v>
      </c>
      <c r="C277" s="186" t="s">
        <v>1500</v>
      </c>
      <c r="D277" s="186" t="s">
        <v>1501</v>
      </c>
      <c r="E277" s="188">
        <v>165000</v>
      </c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  <c r="BW277" s="186"/>
      <c r="BX277" s="186"/>
      <c r="BY277" s="186"/>
      <c r="BZ277" s="18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86"/>
      <c r="DA277" s="186"/>
      <c r="DB277" s="186"/>
      <c r="DC277" s="186"/>
      <c r="DD277" s="186"/>
      <c r="DE277" s="186"/>
      <c r="DF277" s="186"/>
      <c r="DG277" s="186"/>
      <c r="DH277" s="186"/>
      <c r="DI277" s="186"/>
      <c r="DJ277" s="186"/>
      <c r="DK277" s="186"/>
      <c r="DL277" s="186"/>
      <c r="DM277" s="186"/>
      <c r="DN277" s="186"/>
      <c r="DO277" s="186"/>
      <c r="DP277" s="186"/>
      <c r="DQ277" s="186"/>
      <c r="DR277" s="186"/>
      <c r="DS277" s="186"/>
      <c r="DT277" s="186"/>
      <c r="DU277" s="186"/>
      <c r="DV277" s="186"/>
      <c r="DW277" s="186"/>
      <c r="DX277" s="186"/>
      <c r="DY277" s="186"/>
      <c r="DZ277" s="186"/>
      <c r="EA277" s="186"/>
      <c r="EB277" s="186"/>
      <c r="EC277" s="186"/>
      <c r="ED277" s="186"/>
      <c r="EE277" s="186"/>
      <c r="EF277" s="186"/>
      <c r="EG277" s="186"/>
      <c r="EH277" s="186"/>
      <c r="EI277" s="186"/>
      <c r="EJ277" s="186"/>
      <c r="EK277" s="186"/>
      <c r="EL277" s="186"/>
      <c r="EM277" s="186"/>
      <c r="EN277" s="186"/>
      <c r="EO277" s="186"/>
      <c r="EP277" s="186"/>
      <c r="EQ277" s="186"/>
      <c r="ER277" s="186"/>
      <c r="ES277" s="186"/>
      <c r="ET277" s="186"/>
      <c r="EU277" s="186"/>
      <c r="EV277" s="186"/>
      <c r="EW277" s="186"/>
      <c r="EX277" s="186"/>
      <c r="EY277" s="186"/>
      <c r="EZ277" s="186"/>
      <c r="FA277" s="186"/>
      <c r="FB277" s="186"/>
      <c r="FC277" s="186">
        <v>120</v>
      </c>
      <c r="FD277" s="186"/>
      <c r="FE277" s="186"/>
      <c r="FF277" s="186"/>
      <c r="FG277" s="186"/>
      <c r="FH277" s="186"/>
      <c r="FI277" s="186"/>
      <c r="FJ277" s="186"/>
      <c r="FK277" s="186"/>
      <c r="FL277" s="186"/>
      <c r="FM277" s="186"/>
      <c r="FN277" s="186"/>
      <c r="FO277" s="186"/>
      <c r="FP277" s="186"/>
      <c r="FQ277" s="186"/>
      <c r="FR277" s="186"/>
      <c r="FS277" s="186"/>
      <c r="FT277" s="186"/>
      <c r="FU277" s="186"/>
      <c r="FV277" s="186"/>
      <c r="FW277" s="186"/>
      <c r="FX277" s="186"/>
      <c r="FY277" s="186"/>
      <c r="FZ277" s="186"/>
      <c r="GA277" s="186"/>
      <c r="GB277" s="186"/>
      <c r="GC277" s="186"/>
      <c r="GD277" s="186"/>
      <c r="GE277" s="186"/>
      <c r="GF277" s="186"/>
      <c r="GG277" s="186"/>
      <c r="GH277" s="186"/>
      <c r="GI277" s="186"/>
      <c r="GJ277" s="186"/>
      <c r="GK277" s="186"/>
      <c r="GL277" s="186"/>
      <c r="GM277" s="186"/>
      <c r="GN277" s="186"/>
      <c r="GO277" s="186"/>
      <c r="GP277" s="186"/>
      <c r="GQ277" s="186"/>
      <c r="GR277" s="186"/>
      <c r="GS277" s="186"/>
      <c r="GT277" s="186"/>
      <c r="GU277" s="186"/>
      <c r="GV277" s="186"/>
      <c r="GW277" s="186"/>
      <c r="GX277" s="186"/>
      <c r="GY277" s="186"/>
      <c r="GZ277" s="186"/>
      <c r="HA277" s="186"/>
      <c r="HB277" s="186"/>
      <c r="HC277" s="186"/>
      <c r="HD277" s="186"/>
      <c r="HE277" s="186"/>
      <c r="HF277" s="186"/>
      <c r="HG277" s="186"/>
      <c r="HH277" s="186"/>
      <c r="HI277" s="186"/>
      <c r="HJ277" s="186"/>
      <c r="HK277" s="186"/>
      <c r="HL277" s="186"/>
      <c r="HM277" s="186"/>
      <c r="HN277" s="186"/>
      <c r="HO277" s="186"/>
      <c r="HP277" s="186"/>
      <c r="HQ277" s="186"/>
      <c r="HR277" s="186"/>
      <c r="HS277" s="186"/>
      <c r="HT277" s="186"/>
      <c r="HU277" s="186"/>
      <c r="HV277" s="186"/>
      <c r="HW277" s="186"/>
      <c r="HX277" s="186"/>
      <c r="HY277" s="186"/>
      <c r="HZ277" s="186"/>
      <c r="IA277" s="186"/>
      <c r="IB277" s="186"/>
      <c r="IC277" s="186"/>
      <c r="ID277" s="186"/>
      <c r="IE277" s="186"/>
      <c r="IF277" s="186"/>
      <c r="IG277" s="186"/>
      <c r="IH277" s="186"/>
      <c r="II277" s="186"/>
      <c r="IJ277" s="186"/>
      <c r="IK277" s="186"/>
      <c r="IL277" s="186"/>
      <c r="IM277" s="186"/>
      <c r="IN277" s="186"/>
      <c r="IO277" s="186"/>
      <c r="IP277" s="186"/>
      <c r="IQ277" s="186"/>
      <c r="IR277" s="186"/>
      <c r="IS277" s="186"/>
      <c r="IT277" s="186"/>
      <c r="IU277" s="186"/>
      <c r="IV277" s="186"/>
    </row>
    <row r="278" spans="1:256" ht="15.75" customHeight="1" x14ac:dyDescent="0.25">
      <c r="A278" s="262"/>
      <c r="B278" s="186" t="s">
        <v>797</v>
      </c>
      <c r="C278" s="186" t="s">
        <v>1500</v>
      </c>
      <c r="D278" s="186" t="s">
        <v>1504</v>
      </c>
      <c r="E278" s="188">
        <v>108732</v>
      </c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  <c r="BW278" s="186"/>
      <c r="BX278" s="186"/>
      <c r="BY278" s="186"/>
      <c r="BZ278" s="18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86"/>
      <c r="DA278" s="186"/>
      <c r="DB278" s="186"/>
      <c r="DC278" s="186"/>
      <c r="DD278" s="186"/>
      <c r="DE278" s="186"/>
      <c r="DF278" s="186"/>
      <c r="DG278" s="186"/>
      <c r="DH278" s="186"/>
      <c r="DI278" s="186"/>
      <c r="DJ278" s="186"/>
      <c r="DK278" s="186"/>
      <c r="DL278" s="186"/>
      <c r="DM278" s="186"/>
      <c r="DN278" s="186"/>
      <c r="DO278" s="186"/>
      <c r="DP278" s="186"/>
      <c r="DQ278" s="186"/>
      <c r="DR278" s="186"/>
      <c r="DS278" s="186"/>
      <c r="DT278" s="186"/>
      <c r="DU278" s="186"/>
      <c r="DV278" s="186"/>
      <c r="DW278" s="186"/>
      <c r="DX278" s="186"/>
      <c r="DY278" s="186"/>
      <c r="DZ278" s="186"/>
      <c r="EA278" s="186"/>
      <c r="EB278" s="186"/>
      <c r="EC278" s="186"/>
      <c r="ED278" s="186"/>
      <c r="EE278" s="186"/>
      <c r="EF278" s="186"/>
      <c r="EG278" s="186"/>
      <c r="EH278" s="186"/>
      <c r="EI278" s="186"/>
      <c r="EJ278" s="186"/>
      <c r="EK278" s="186"/>
      <c r="EL278" s="186"/>
      <c r="EM278" s="186"/>
      <c r="EN278" s="186"/>
      <c r="EO278" s="186"/>
      <c r="EP278" s="186"/>
      <c r="EQ278" s="186"/>
      <c r="ER278" s="186"/>
      <c r="ES278" s="186"/>
      <c r="ET278" s="186"/>
      <c r="EU278" s="186"/>
      <c r="EV278" s="186"/>
      <c r="EW278" s="186"/>
      <c r="EX278" s="186"/>
      <c r="EY278" s="186"/>
      <c r="EZ278" s="186"/>
      <c r="FA278" s="186"/>
      <c r="FB278" s="186"/>
      <c r="FC278" s="186"/>
      <c r="FD278" s="186"/>
      <c r="FE278" s="186"/>
      <c r="FF278" s="186"/>
      <c r="FG278" s="186"/>
      <c r="FH278" s="186"/>
      <c r="FI278" s="186"/>
      <c r="FJ278" s="186"/>
      <c r="FK278" s="186"/>
      <c r="FL278" s="186"/>
      <c r="FM278" s="186"/>
      <c r="FN278" s="186"/>
      <c r="FO278" s="186"/>
      <c r="FP278" s="186"/>
      <c r="FQ278" s="186"/>
      <c r="FR278" s="186"/>
      <c r="FS278" s="186"/>
      <c r="FT278" s="186"/>
      <c r="FU278" s="186"/>
      <c r="FV278" s="186"/>
      <c r="FW278" s="186"/>
      <c r="FX278" s="186"/>
      <c r="FY278" s="186"/>
      <c r="FZ278" s="186"/>
      <c r="GA278" s="186"/>
      <c r="GB278" s="186"/>
      <c r="GC278" s="186"/>
      <c r="GD278" s="186"/>
      <c r="GE278" s="186"/>
      <c r="GF278" s="186"/>
      <c r="GG278" s="186"/>
      <c r="GH278" s="186"/>
      <c r="GI278" s="186"/>
      <c r="GJ278" s="186"/>
      <c r="GK278" s="186"/>
      <c r="GL278" s="186"/>
      <c r="GM278" s="186"/>
      <c r="GN278" s="186"/>
      <c r="GO278" s="186"/>
      <c r="GP278" s="186"/>
      <c r="GQ278" s="186"/>
      <c r="GR278" s="186"/>
      <c r="GS278" s="186"/>
      <c r="GT278" s="186"/>
      <c r="GU278" s="186"/>
      <c r="GV278" s="186"/>
      <c r="GW278" s="186"/>
      <c r="GX278" s="186"/>
      <c r="GY278" s="186"/>
      <c r="GZ278" s="186"/>
      <c r="HA278" s="186"/>
      <c r="HB278" s="186"/>
      <c r="HC278" s="186"/>
      <c r="HD278" s="186"/>
      <c r="HE278" s="186"/>
      <c r="HF278" s="186"/>
      <c r="HG278" s="186"/>
      <c r="HH278" s="186"/>
      <c r="HI278" s="186"/>
      <c r="HJ278" s="186"/>
      <c r="HK278" s="186"/>
      <c r="HL278" s="186"/>
      <c r="HM278" s="186"/>
      <c r="HN278" s="186"/>
      <c r="HO278" s="186"/>
      <c r="HP278" s="186"/>
      <c r="HQ278" s="186"/>
      <c r="HR278" s="186"/>
      <c r="HS278" s="186"/>
      <c r="HT278" s="186"/>
      <c r="HU278" s="186"/>
      <c r="HV278" s="186"/>
      <c r="HW278" s="186"/>
      <c r="HX278" s="186"/>
      <c r="HY278" s="186"/>
      <c r="HZ278" s="186"/>
      <c r="IA278" s="186"/>
      <c r="IB278" s="186"/>
      <c r="IC278" s="186"/>
      <c r="ID278" s="186"/>
      <c r="IE278" s="186"/>
      <c r="IF278" s="186"/>
      <c r="IG278" s="186"/>
      <c r="IH278" s="186"/>
      <c r="II278" s="186"/>
      <c r="IJ278" s="186"/>
      <c r="IK278" s="186"/>
      <c r="IL278" s="186"/>
      <c r="IM278" s="186"/>
      <c r="IN278" s="186"/>
      <c r="IO278" s="186"/>
      <c r="IP278" s="186"/>
      <c r="IQ278" s="186"/>
      <c r="IR278" s="186"/>
      <c r="IS278" s="186"/>
      <c r="IT278" s="186"/>
      <c r="IU278" s="186"/>
      <c r="IV278" s="186"/>
    </row>
    <row r="279" spans="1:256" ht="15.75" customHeight="1" x14ac:dyDescent="0.25">
      <c r="A279" s="262"/>
      <c r="B279" s="186" t="s">
        <v>783</v>
      </c>
      <c r="C279" s="186" t="s">
        <v>1505</v>
      </c>
      <c r="D279" s="186" t="s">
        <v>1506</v>
      </c>
      <c r="E279" s="188">
        <v>142560</v>
      </c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86"/>
      <c r="BZ279" s="18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86"/>
      <c r="DA279" s="186"/>
      <c r="DB279" s="186"/>
      <c r="DC279" s="186"/>
      <c r="DD279" s="186"/>
      <c r="DE279" s="186"/>
      <c r="DF279" s="186"/>
      <c r="DG279" s="186"/>
      <c r="DH279" s="186"/>
      <c r="DI279" s="186"/>
      <c r="DJ279" s="186"/>
      <c r="DK279" s="186"/>
      <c r="DL279" s="186"/>
      <c r="DM279" s="186"/>
      <c r="DN279" s="186"/>
      <c r="DO279" s="186"/>
      <c r="DP279" s="186"/>
      <c r="DQ279" s="186"/>
      <c r="DR279" s="186"/>
      <c r="DS279" s="186"/>
      <c r="DT279" s="186"/>
      <c r="DU279" s="186"/>
      <c r="DV279" s="186"/>
      <c r="DW279" s="186"/>
      <c r="DX279" s="186"/>
      <c r="DY279" s="186"/>
      <c r="DZ279" s="186"/>
      <c r="EA279" s="186"/>
      <c r="EB279" s="186"/>
      <c r="EC279" s="186"/>
      <c r="ED279" s="186"/>
      <c r="EE279" s="186"/>
      <c r="EF279" s="186"/>
      <c r="EG279" s="186"/>
      <c r="EH279" s="186"/>
      <c r="EI279" s="186"/>
      <c r="EJ279" s="186"/>
      <c r="EK279" s="186"/>
      <c r="EL279" s="186"/>
      <c r="EM279" s="186"/>
      <c r="EN279" s="186"/>
      <c r="EO279" s="186"/>
      <c r="EP279" s="186"/>
      <c r="EQ279" s="186"/>
      <c r="ER279" s="186"/>
      <c r="ES279" s="186"/>
      <c r="ET279" s="186"/>
      <c r="EU279" s="186"/>
      <c r="EV279" s="186"/>
      <c r="EW279" s="186"/>
      <c r="EX279" s="186"/>
      <c r="EY279" s="186"/>
      <c r="EZ279" s="186"/>
      <c r="FA279" s="186"/>
      <c r="FB279" s="186"/>
      <c r="FC279" s="186"/>
      <c r="FD279" s="186"/>
      <c r="FE279" s="186"/>
      <c r="FF279" s="186"/>
      <c r="FG279" s="186"/>
      <c r="FH279" s="186"/>
      <c r="FI279" s="186"/>
      <c r="FJ279" s="186"/>
      <c r="FK279" s="186"/>
      <c r="FL279" s="186"/>
      <c r="FM279" s="186"/>
      <c r="FN279" s="186"/>
      <c r="FO279" s="186"/>
      <c r="FP279" s="186"/>
      <c r="FQ279" s="186"/>
      <c r="FR279" s="186"/>
      <c r="FS279" s="186"/>
      <c r="FT279" s="186"/>
      <c r="FU279" s="186"/>
      <c r="FV279" s="186"/>
      <c r="FW279" s="186"/>
      <c r="FX279" s="186"/>
      <c r="FY279" s="186"/>
      <c r="FZ279" s="186"/>
      <c r="GA279" s="186"/>
      <c r="GB279" s="186"/>
      <c r="GC279" s="186"/>
      <c r="GD279" s="186"/>
      <c r="GE279" s="186"/>
      <c r="GF279" s="186"/>
      <c r="GG279" s="186"/>
      <c r="GH279" s="186"/>
      <c r="GI279" s="186"/>
      <c r="GJ279" s="186"/>
      <c r="GK279" s="186"/>
      <c r="GL279" s="186"/>
      <c r="GM279" s="186"/>
      <c r="GN279" s="186"/>
      <c r="GO279" s="186"/>
      <c r="GP279" s="186"/>
      <c r="GQ279" s="186"/>
      <c r="GR279" s="186"/>
      <c r="GS279" s="186"/>
      <c r="GT279" s="186"/>
      <c r="GU279" s="186"/>
      <c r="GV279" s="186"/>
      <c r="GW279" s="186"/>
      <c r="GX279" s="186"/>
      <c r="GY279" s="186"/>
      <c r="GZ279" s="186"/>
      <c r="HA279" s="186"/>
      <c r="HB279" s="186"/>
      <c r="HC279" s="186"/>
      <c r="HD279" s="186"/>
      <c r="HE279" s="186"/>
      <c r="HF279" s="186"/>
      <c r="HG279" s="186"/>
      <c r="HH279" s="186"/>
      <c r="HI279" s="186"/>
      <c r="HJ279" s="186"/>
      <c r="HK279" s="186"/>
      <c r="HL279" s="186"/>
      <c r="HM279" s="186"/>
      <c r="HN279" s="186"/>
      <c r="HO279" s="186"/>
      <c r="HP279" s="186"/>
      <c r="HQ279" s="186"/>
      <c r="HR279" s="186"/>
      <c r="HS279" s="186"/>
      <c r="HT279" s="186"/>
      <c r="HU279" s="186"/>
      <c r="HV279" s="186"/>
      <c r="HW279" s="186"/>
      <c r="HX279" s="186"/>
      <c r="HY279" s="186"/>
      <c r="HZ279" s="186"/>
      <c r="IA279" s="186"/>
      <c r="IB279" s="186"/>
      <c r="IC279" s="186"/>
      <c r="ID279" s="186"/>
      <c r="IE279" s="186"/>
      <c r="IF279" s="186"/>
      <c r="IG279" s="186"/>
      <c r="IH279" s="186"/>
      <c r="II279" s="186"/>
      <c r="IJ279" s="186"/>
      <c r="IK279" s="186"/>
      <c r="IL279" s="186"/>
      <c r="IM279" s="186"/>
      <c r="IN279" s="186"/>
      <c r="IO279" s="186"/>
      <c r="IP279" s="186"/>
      <c r="IQ279" s="186"/>
      <c r="IR279" s="186"/>
      <c r="IS279" s="186"/>
      <c r="IT279" s="186"/>
      <c r="IU279" s="186"/>
      <c r="IV279" s="186"/>
    </row>
    <row r="280" spans="1:256" ht="15.75" customHeight="1" x14ac:dyDescent="0.25">
      <c r="A280" s="262"/>
      <c r="B280" s="186" t="s">
        <v>778</v>
      </c>
      <c r="C280" s="186" t="s">
        <v>1508</v>
      </c>
      <c r="D280" s="186" t="s">
        <v>1509</v>
      </c>
      <c r="E280" s="188">
        <v>88000</v>
      </c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>
        <v>100</v>
      </c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86"/>
      <c r="BZ280" s="18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86"/>
      <c r="DA280" s="186"/>
      <c r="DB280" s="186"/>
      <c r="DC280" s="186"/>
      <c r="DD280" s="186"/>
      <c r="DE280" s="186"/>
      <c r="DF280" s="186"/>
      <c r="DG280" s="186"/>
      <c r="DH280" s="186"/>
      <c r="DI280" s="186"/>
      <c r="DJ280" s="186"/>
      <c r="DK280" s="186"/>
      <c r="DL280" s="186"/>
      <c r="DM280" s="186"/>
      <c r="DN280" s="186"/>
      <c r="DO280" s="186"/>
      <c r="DP280" s="186"/>
      <c r="DQ280" s="186"/>
      <c r="DR280" s="186"/>
      <c r="DS280" s="186"/>
      <c r="DT280" s="186"/>
      <c r="DU280" s="186"/>
      <c r="DV280" s="186"/>
      <c r="DW280" s="186"/>
      <c r="DX280" s="186"/>
      <c r="DY280" s="186"/>
      <c r="DZ280" s="186"/>
      <c r="EA280" s="186"/>
      <c r="EB280" s="186"/>
      <c r="EC280" s="186"/>
      <c r="ED280" s="186"/>
      <c r="EE280" s="186"/>
      <c r="EF280" s="186"/>
      <c r="EG280" s="186"/>
      <c r="EH280" s="186"/>
      <c r="EI280" s="186"/>
      <c r="EJ280" s="186"/>
      <c r="EK280" s="186"/>
      <c r="EL280" s="186"/>
      <c r="EM280" s="186"/>
      <c r="EN280" s="186"/>
      <c r="EO280" s="186"/>
      <c r="EP280" s="186"/>
      <c r="EQ280" s="186"/>
      <c r="ER280" s="186"/>
      <c r="ES280" s="186"/>
      <c r="ET280" s="186"/>
      <c r="EU280" s="186"/>
      <c r="EV280" s="186"/>
      <c r="EW280" s="186"/>
      <c r="EX280" s="186"/>
      <c r="EY280" s="186"/>
      <c r="EZ280" s="186"/>
      <c r="FA280" s="186"/>
      <c r="FB280" s="186"/>
      <c r="FC280" s="186"/>
      <c r="FD280" s="186"/>
      <c r="FE280" s="186"/>
      <c r="FF280" s="186"/>
      <c r="FG280" s="186"/>
      <c r="FH280" s="186"/>
      <c r="FI280" s="186"/>
      <c r="FJ280" s="186"/>
      <c r="FK280" s="186"/>
      <c r="FL280" s="186"/>
      <c r="FM280" s="186"/>
      <c r="FN280" s="186"/>
      <c r="FO280" s="186"/>
      <c r="FP280" s="186"/>
      <c r="FQ280" s="186"/>
      <c r="FR280" s="186"/>
      <c r="FS280" s="186"/>
      <c r="FT280" s="186"/>
      <c r="FU280" s="186"/>
      <c r="FV280" s="186"/>
      <c r="FW280" s="186"/>
      <c r="FX280" s="186"/>
      <c r="FY280" s="186"/>
      <c r="FZ280" s="186"/>
      <c r="GA280" s="186"/>
      <c r="GB280" s="186"/>
      <c r="GC280" s="186"/>
      <c r="GD280" s="186"/>
      <c r="GE280" s="186"/>
      <c r="GF280" s="186"/>
      <c r="GG280" s="186"/>
      <c r="GH280" s="186"/>
      <c r="GI280" s="186"/>
      <c r="GJ280" s="186"/>
      <c r="GK280" s="186"/>
      <c r="GL280" s="186"/>
      <c r="GM280" s="186"/>
      <c r="GN280" s="186"/>
      <c r="GO280" s="186"/>
      <c r="GP280" s="186"/>
      <c r="GQ280" s="186"/>
      <c r="GR280" s="186"/>
      <c r="GS280" s="186"/>
      <c r="GT280" s="186"/>
      <c r="GU280" s="186"/>
      <c r="GV280" s="186"/>
      <c r="GW280" s="186"/>
      <c r="GX280" s="186"/>
      <c r="GY280" s="186"/>
      <c r="GZ280" s="186"/>
      <c r="HA280" s="186"/>
      <c r="HB280" s="186"/>
      <c r="HC280" s="186"/>
      <c r="HD280" s="186"/>
      <c r="HE280" s="186"/>
      <c r="HF280" s="186"/>
      <c r="HG280" s="186"/>
      <c r="HH280" s="186"/>
      <c r="HI280" s="186"/>
      <c r="HJ280" s="186"/>
      <c r="HK280" s="186"/>
      <c r="HL280" s="186"/>
      <c r="HM280" s="186"/>
      <c r="HN280" s="186"/>
      <c r="HO280" s="186"/>
      <c r="HP280" s="186"/>
      <c r="HQ280" s="186"/>
      <c r="HR280" s="186"/>
      <c r="HS280" s="186"/>
      <c r="HT280" s="186"/>
      <c r="HU280" s="186"/>
      <c r="HV280" s="186"/>
      <c r="HW280" s="186"/>
      <c r="HX280" s="186"/>
      <c r="HY280" s="186"/>
      <c r="HZ280" s="186"/>
      <c r="IA280" s="186"/>
      <c r="IB280" s="186"/>
      <c r="IC280" s="186"/>
      <c r="ID280" s="186"/>
      <c r="IE280" s="186"/>
      <c r="IF280" s="186"/>
      <c r="IG280" s="186"/>
      <c r="IH280" s="186"/>
      <c r="II280" s="186"/>
      <c r="IJ280" s="186"/>
      <c r="IK280" s="186"/>
      <c r="IL280" s="186"/>
      <c r="IM280" s="186"/>
      <c r="IN280" s="186"/>
      <c r="IO280" s="186"/>
      <c r="IP280" s="186"/>
      <c r="IQ280" s="186"/>
      <c r="IR280" s="186"/>
      <c r="IS280" s="186"/>
      <c r="IT280" s="186"/>
      <c r="IU280" s="186"/>
      <c r="IV280" s="186"/>
    </row>
    <row r="281" spans="1:256" ht="15.75" customHeight="1" x14ac:dyDescent="0.25">
      <c r="A281" s="262"/>
      <c r="B281" s="186" t="s">
        <v>778</v>
      </c>
      <c r="C281" s="186" t="s">
        <v>1508</v>
      </c>
      <c r="D281" s="186" t="s">
        <v>1510</v>
      </c>
      <c r="E281" s="188">
        <v>250000</v>
      </c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86"/>
      <c r="BZ281" s="18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86"/>
      <c r="DA281" s="186"/>
      <c r="DB281" s="186"/>
      <c r="DC281" s="186"/>
      <c r="DD281" s="186"/>
      <c r="DE281" s="186"/>
      <c r="DF281" s="186"/>
      <c r="DG281" s="186"/>
      <c r="DH281" s="186"/>
      <c r="DI281" s="186"/>
      <c r="DJ281" s="186"/>
      <c r="DK281" s="186"/>
      <c r="DL281" s="186"/>
      <c r="DM281" s="186"/>
      <c r="DN281" s="186"/>
      <c r="DO281" s="186"/>
      <c r="DP281" s="186"/>
      <c r="DQ281" s="186"/>
      <c r="DR281" s="186"/>
      <c r="DS281" s="186"/>
      <c r="DT281" s="186"/>
      <c r="DU281" s="186"/>
      <c r="DV281" s="186"/>
      <c r="DW281" s="186"/>
      <c r="DX281" s="186"/>
      <c r="DY281" s="186"/>
      <c r="DZ281" s="186"/>
      <c r="EA281" s="186"/>
      <c r="EB281" s="186"/>
      <c r="EC281" s="186"/>
      <c r="ED281" s="186"/>
      <c r="EE281" s="186"/>
      <c r="EF281" s="186"/>
      <c r="EG281" s="186"/>
      <c r="EH281" s="186"/>
      <c r="EI281" s="186"/>
      <c r="EJ281" s="186"/>
      <c r="EK281" s="186"/>
      <c r="EL281" s="186"/>
      <c r="EM281" s="186"/>
      <c r="EN281" s="186"/>
      <c r="EO281" s="186"/>
      <c r="EP281" s="186"/>
      <c r="EQ281" s="186"/>
      <c r="ER281" s="186"/>
      <c r="ES281" s="186"/>
      <c r="ET281" s="186"/>
      <c r="EU281" s="186">
        <v>55</v>
      </c>
      <c r="EV281" s="186"/>
      <c r="EW281" s="186"/>
      <c r="EX281" s="186"/>
      <c r="EY281" s="186"/>
      <c r="EZ281" s="186"/>
      <c r="FA281" s="186"/>
      <c r="FB281" s="186"/>
      <c r="FC281" s="186"/>
      <c r="FD281" s="186"/>
      <c r="FE281" s="186"/>
      <c r="FF281" s="186"/>
      <c r="FG281" s="186"/>
      <c r="FH281" s="186"/>
      <c r="FI281" s="186"/>
      <c r="FJ281" s="186"/>
      <c r="FK281" s="186"/>
      <c r="FL281" s="186"/>
      <c r="FM281" s="186"/>
      <c r="FN281" s="186"/>
      <c r="FO281" s="186"/>
      <c r="FP281" s="186"/>
      <c r="FQ281" s="186"/>
      <c r="FR281" s="186"/>
      <c r="FS281" s="186"/>
      <c r="FT281" s="186"/>
      <c r="FU281" s="186"/>
      <c r="FV281" s="186"/>
      <c r="FW281" s="186"/>
      <c r="FX281" s="186"/>
      <c r="FY281" s="186"/>
      <c r="FZ281" s="186"/>
      <c r="GA281" s="186"/>
      <c r="GB281" s="186"/>
      <c r="GC281" s="186"/>
      <c r="GD281" s="186"/>
      <c r="GE281" s="186"/>
      <c r="GF281" s="186"/>
      <c r="GG281" s="186"/>
      <c r="GH281" s="186"/>
      <c r="GI281" s="186"/>
      <c r="GJ281" s="186"/>
      <c r="GK281" s="186"/>
      <c r="GL281" s="186"/>
      <c r="GM281" s="186"/>
      <c r="GN281" s="186"/>
      <c r="GO281" s="186"/>
      <c r="GP281" s="186"/>
      <c r="GQ281" s="186"/>
      <c r="GR281" s="186"/>
      <c r="GS281" s="186"/>
      <c r="GT281" s="186"/>
      <c r="GU281" s="186"/>
      <c r="GV281" s="186"/>
      <c r="GW281" s="186"/>
      <c r="GX281" s="186"/>
      <c r="GY281" s="186"/>
      <c r="GZ281" s="186"/>
      <c r="HA281" s="186"/>
      <c r="HB281" s="186"/>
      <c r="HC281" s="186"/>
      <c r="HD281" s="186"/>
      <c r="HE281" s="186"/>
      <c r="HF281" s="186"/>
      <c r="HG281" s="186"/>
      <c r="HH281" s="186"/>
      <c r="HI281" s="186"/>
      <c r="HJ281" s="186"/>
      <c r="HK281" s="186"/>
      <c r="HL281" s="186"/>
      <c r="HM281" s="186"/>
      <c r="HN281" s="186"/>
      <c r="HO281" s="186"/>
      <c r="HP281" s="186"/>
      <c r="HQ281" s="186"/>
      <c r="HR281" s="186"/>
      <c r="HS281" s="186"/>
      <c r="HT281" s="186"/>
      <c r="HU281" s="186"/>
      <c r="HV281" s="186"/>
      <c r="HW281" s="186"/>
      <c r="HX281" s="186"/>
      <c r="HY281" s="186"/>
      <c r="HZ281" s="186"/>
      <c r="IA281" s="186"/>
      <c r="IB281" s="186"/>
      <c r="IC281" s="186"/>
      <c r="ID281" s="186"/>
      <c r="IE281" s="186"/>
      <c r="IF281" s="186"/>
      <c r="IG281" s="186"/>
      <c r="IH281" s="186"/>
      <c r="II281" s="186"/>
      <c r="IJ281" s="186"/>
      <c r="IK281" s="186"/>
      <c r="IL281" s="186"/>
      <c r="IM281" s="186"/>
      <c r="IN281" s="186"/>
      <c r="IO281" s="186"/>
      <c r="IP281" s="186"/>
      <c r="IQ281" s="186"/>
      <c r="IR281" s="186"/>
      <c r="IS281" s="186"/>
      <c r="IT281" s="186"/>
      <c r="IU281" s="186"/>
      <c r="IV281" s="186"/>
    </row>
    <row r="282" spans="1:256" ht="15.75" customHeight="1" x14ac:dyDescent="0.25">
      <c r="A282" s="262"/>
      <c r="B282" s="186" t="s">
        <v>783</v>
      </c>
      <c r="C282" s="186" t="s">
        <v>1515</v>
      </c>
      <c r="D282" s="186" t="s">
        <v>1517</v>
      </c>
      <c r="E282" s="188">
        <v>724300</v>
      </c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86"/>
      <c r="BZ282" s="186">
        <v>25</v>
      </c>
      <c r="CA282" s="186">
        <v>50</v>
      </c>
      <c r="CB282" s="186"/>
      <c r="CC282" s="186">
        <v>50</v>
      </c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86"/>
      <c r="DA282" s="186"/>
      <c r="DB282" s="186"/>
      <c r="DC282" s="186"/>
      <c r="DD282" s="186"/>
      <c r="DE282" s="186"/>
      <c r="DF282" s="186"/>
      <c r="DG282" s="186"/>
      <c r="DH282" s="186"/>
      <c r="DI282" s="186">
        <v>24</v>
      </c>
      <c r="DJ282" s="186"/>
      <c r="DK282" s="186"/>
      <c r="DL282" s="186"/>
      <c r="DM282" s="186"/>
      <c r="DN282" s="186"/>
      <c r="DO282" s="186"/>
      <c r="DP282" s="186"/>
      <c r="DQ282" s="186"/>
      <c r="DR282" s="186">
        <v>24</v>
      </c>
      <c r="DS282" s="186"/>
      <c r="DT282" s="186"/>
      <c r="DU282" s="186"/>
      <c r="DV282" s="186"/>
      <c r="DW282" s="186"/>
      <c r="DX282" s="186"/>
      <c r="DY282" s="186"/>
      <c r="DZ282" s="186"/>
      <c r="EA282" s="186"/>
      <c r="EB282" s="186"/>
      <c r="EC282" s="186"/>
      <c r="ED282" s="186"/>
      <c r="EE282" s="186"/>
      <c r="EF282" s="186"/>
      <c r="EG282" s="186"/>
      <c r="EH282" s="186"/>
      <c r="EI282" s="186"/>
      <c r="EJ282" s="186"/>
      <c r="EK282" s="186"/>
      <c r="EL282" s="186"/>
      <c r="EM282" s="186">
        <v>24</v>
      </c>
      <c r="EN282" s="186"/>
      <c r="EO282" s="186"/>
      <c r="EP282" s="186"/>
      <c r="EQ282" s="186"/>
      <c r="ER282" s="186"/>
      <c r="ES282" s="186"/>
      <c r="ET282" s="186"/>
      <c r="EU282" s="186"/>
      <c r="EV282" s="186"/>
      <c r="EW282" s="186"/>
      <c r="EX282" s="186"/>
      <c r="EY282" s="186"/>
      <c r="EZ282" s="186"/>
      <c r="FA282" s="186"/>
      <c r="FB282" s="186"/>
      <c r="FC282" s="186"/>
      <c r="FD282" s="186"/>
      <c r="FE282" s="186"/>
      <c r="FF282" s="186"/>
      <c r="FG282" s="186"/>
      <c r="FH282" s="186"/>
      <c r="FI282" s="186"/>
      <c r="FJ282" s="186"/>
      <c r="FK282" s="186"/>
      <c r="FL282" s="186"/>
      <c r="FM282" s="186"/>
      <c r="FN282" s="186"/>
      <c r="FO282" s="186"/>
      <c r="FP282" s="186"/>
      <c r="FQ282" s="186"/>
      <c r="FR282" s="186"/>
      <c r="FS282" s="186"/>
      <c r="FT282" s="186"/>
      <c r="FU282" s="186"/>
      <c r="FV282" s="186"/>
      <c r="FW282" s="186"/>
      <c r="FX282" s="186"/>
      <c r="FY282" s="186"/>
      <c r="FZ282" s="186"/>
      <c r="GA282" s="186"/>
      <c r="GB282" s="186"/>
      <c r="GC282" s="186"/>
      <c r="GD282" s="186"/>
      <c r="GE282" s="186"/>
      <c r="GF282" s="186"/>
      <c r="GG282" s="186"/>
      <c r="GH282" s="186"/>
      <c r="GI282" s="186"/>
      <c r="GJ282" s="186"/>
      <c r="GK282" s="186"/>
      <c r="GL282" s="186"/>
      <c r="GM282" s="186"/>
      <c r="GN282" s="186"/>
      <c r="GO282" s="186"/>
      <c r="GP282" s="186"/>
      <c r="GQ282" s="186"/>
      <c r="GR282" s="186"/>
      <c r="GS282" s="186"/>
      <c r="GT282" s="186"/>
      <c r="GU282" s="186"/>
      <c r="GV282" s="186"/>
      <c r="GW282" s="186"/>
      <c r="GX282" s="186"/>
      <c r="GY282" s="186"/>
      <c r="GZ282" s="186"/>
      <c r="HA282" s="186"/>
      <c r="HB282" s="186"/>
      <c r="HC282" s="186"/>
      <c r="HD282" s="186"/>
      <c r="HE282" s="186"/>
      <c r="HF282" s="186"/>
      <c r="HG282" s="186"/>
      <c r="HH282" s="186"/>
      <c r="HI282" s="186"/>
      <c r="HJ282" s="186"/>
      <c r="HK282" s="186"/>
      <c r="HL282" s="186"/>
      <c r="HM282" s="186"/>
      <c r="HN282" s="186"/>
      <c r="HO282" s="186"/>
      <c r="HP282" s="186"/>
      <c r="HQ282" s="186"/>
      <c r="HR282" s="186"/>
      <c r="HS282" s="186"/>
      <c r="HT282" s="186"/>
      <c r="HU282" s="186"/>
      <c r="HV282" s="186"/>
      <c r="HW282" s="186"/>
      <c r="HX282" s="186"/>
      <c r="HY282" s="186"/>
      <c r="HZ282" s="186"/>
      <c r="IA282" s="186"/>
      <c r="IB282" s="186"/>
      <c r="IC282" s="186"/>
      <c r="ID282" s="186"/>
      <c r="IE282" s="186"/>
      <c r="IF282" s="186"/>
      <c r="IG282" s="186"/>
      <c r="IH282" s="186"/>
      <c r="II282" s="186"/>
      <c r="IJ282" s="186"/>
      <c r="IK282" s="186"/>
      <c r="IL282" s="186"/>
      <c r="IM282" s="186"/>
      <c r="IN282" s="186"/>
      <c r="IO282" s="186"/>
      <c r="IP282" s="186"/>
      <c r="IQ282" s="186"/>
      <c r="IR282" s="186"/>
      <c r="IS282" s="186"/>
      <c r="IT282" s="186"/>
      <c r="IU282" s="186"/>
      <c r="IV282" s="186"/>
    </row>
    <row r="283" spans="1:256" ht="15.75" customHeight="1" x14ac:dyDescent="0.25">
      <c r="A283" s="262"/>
      <c r="B283" s="186" t="s">
        <v>110</v>
      </c>
      <c r="C283" s="186" t="s">
        <v>740</v>
      </c>
      <c r="D283" s="186" t="s">
        <v>1522</v>
      </c>
      <c r="E283" s="188">
        <v>592470</v>
      </c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>
        <v>100</v>
      </c>
      <c r="BV283" s="186"/>
      <c r="BW283" s="186"/>
      <c r="BX283" s="186"/>
      <c r="BY283" s="186"/>
      <c r="BZ283" s="186">
        <v>25</v>
      </c>
      <c r="CA283" s="186">
        <v>75</v>
      </c>
      <c r="CB283" s="186">
        <v>25</v>
      </c>
      <c r="CC283" s="186">
        <v>50</v>
      </c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86"/>
      <c r="DA283" s="186"/>
      <c r="DB283" s="186"/>
      <c r="DC283" s="186"/>
      <c r="DD283" s="186"/>
      <c r="DE283" s="186"/>
      <c r="DF283" s="186"/>
      <c r="DG283" s="186"/>
      <c r="DH283" s="186"/>
      <c r="DI283" s="186"/>
      <c r="DJ283" s="186"/>
      <c r="DK283" s="186"/>
      <c r="DL283" s="186"/>
      <c r="DM283" s="186"/>
      <c r="DN283" s="186"/>
      <c r="DO283" s="186"/>
      <c r="DP283" s="186"/>
      <c r="DQ283" s="186"/>
      <c r="DR283" s="186"/>
      <c r="DS283" s="186"/>
      <c r="DT283" s="186"/>
      <c r="DU283" s="186"/>
      <c r="DV283" s="186"/>
      <c r="DW283" s="186"/>
      <c r="DX283" s="186"/>
      <c r="DY283" s="186"/>
      <c r="DZ283" s="186"/>
      <c r="EA283" s="186"/>
      <c r="EB283" s="186"/>
      <c r="EC283" s="186"/>
      <c r="ED283" s="186"/>
      <c r="EE283" s="186"/>
      <c r="EF283" s="186"/>
      <c r="EG283" s="186"/>
      <c r="EH283" s="186"/>
      <c r="EI283" s="186"/>
      <c r="EJ283" s="186"/>
      <c r="EK283" s="186"/>
      <c r="EL283" s="186"/>
      <c r="EM283" s="186"/>
      <c r="EN283" s="186"/>
      <c r="EO283" s="186"/>
      <c r="EP283" s="186"/>
      <c r="EQ283" s="186"/>
      <c r="ER283" s="186"/>
      <c r="ES283" s="186"/>
      <c r="ET283" s="186"/>
      <c r="EU283" s="186"/>
      <c r="EV283" s="186"/>
      <c r="EW283" s="186"/>
      <c r="EX283" s="186"/>
      <c r="EY283" s="186"/>
      <c r="EZ283" s="186"/>
      <c r="FA283" s="186"/>
      <c r="FB283" s="186"/>
      <c r="FC283" s="186"/>
      <c r="FD283" s="186"/>
      <c r="FE283" s="186"/>
      <c r="FF283" s="186"/>
      <c r="FG283" s="186"/>
      <c r="FH283" s="186"/>
      <c r="FI283" s="186"/>
      <c r="FJ283" s="186"/>
      <c r="FK283" s="186"/>
      <c r="FL283" s="186"/>
      <c r="FM283" s="186"/>
      <c r="FN283" s="186"/>
      <c r="FO283" s="186"/>
      <c r="FP283" s="186"/>
      <c r="FQ283" s="186"/>
      <c r="FR283" s="186"/>
      <c r="FS283" s="186"/>
      <c r="FT283" s="186"/>
      <c r="FU283" s="186"/>
      <c r="FV283" s="186"/>
      <c r="FW283" s="186"/>
      <c r="FX283" s="186"/>
      <c r="FY283" s="186"/>
      <c r="FZ283" s="186"/>
      <c r="GA283" s="186"/>
      <c r="GB283" s="186"/>
      <c r="GC283" s="186"/>
      <c r="GD283" s="186"/>
      <c r="GE283" s="186"/>
      <c r="GF283" s="186"/>
      <c r="GG283" s="186"/>
      <c r="GH283" s="186"/>
      <c r="GI283" s="186"/>
      <c r="GJ283" s="186"/>
      <c r="GK283" s="186"/>
      <c r="GL283" s="186"/>
      <c r="GM283" s="186"/>
      <c r="GN283" s="186"/>
      <c r="GO283" s="186"/>
      <c r="GP283" s="186"/>
      <c r="GQ283" s="186"/>
      <c r="GR283" s="186"/>
      <c r="GS283" s="186"/>
      <c r="GT283" s="186"/>
      <c r="GU283" s="186"/>
      <c r="GV283" s="186"/>
      <c r="GW283" s="186"/>
      <c r="GX283" s="186"/>
      <c r="GY283" s="186"/>
      <c r="GZ283" s="186"/>
      <c r="HA283" s="186"/>
      <c r="HB283" s="186"/>
      <c r="HC283" s="186"/>
      <c r="HD283" s="186"/>
      <c r="HE283" s="186"/>
      <c r="HF283" s="186"/>
      <c r="HG283" s="186"/>
      <c r="HH283" s="186"/>
      <c r="HI283" s="186"/>
      <c r="HJ283" s="186"/>
      <c r="HK283" s="186"/>
      <c r="HL283" s="186"/>
      <c r="HM283" s="186"/>
      <c r="HN283" s="186"/>
      <c r="HO283" s="186"/>
      <c r="HP283" s="186"/>
      <c r="HQ283" s="186"/>
      <c r="HR283" s="186"/>
      <c r="HS283" s="186"/>
      <c r="HT283" s="186"/>
      <c r="HU283" s="186"/>
      <c r="HV283" s="186"/>
      <c r="HW283" s="186"/>
      <c r="HX283" s="186"/>
      <c r="HY283" s="186"/>
      <c r="HZ283" s="186"/>
      <c r="IA283" s="186"/>
      <c r="IB283" s="186"/>
      <c r="IC283" s="186"/>
      <c r="ID283" s="186"/>
      <c r="IE283" s="186"/>
      <c r="IF283" s="186"/>
      <c r="IG283" s="186"/>
      <c r="IH283" s="186"/>
      <c r="II283" s="186"/>
      <c r="IJ283" s="186"/>
      <c r="IK283" s="186"/>
      <c r="IL283" s="186"/>
      <c r="IM283" s="186"/>
      <c r="IN283" s="186"/>
      <c r="IO283" s="186"/>
      <c r="IP283" s="186"/>
      <c r="IQ283" s="186"/>
      <c r="IR283" s="186"/>
      <c r="IS283" s="186"/>
      <c r="IT283" s="186"/>
      <c r="IU283" s="186"/>
      <c r="IV283" s="186"/>
    </row>
    <row r="284" spans="1:256" ht="15.75" customHeight="1" x14ac:dyDescent="0.25">
      <c r="A284" s="262"/>
      <c r="B284" s="186" t="s">
        <v>813</v>
      </c>
      <c r="C284" s="186" t="s">
        <v>740</v>
      </c>
      <c r="D284" s="186" t="s">
        <v>1524</v>
      </c>
      <c r="E284" s="188">
        <v>252850</v>
      </c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290">
        <v>25</v>
      </c>
      <c r="BY284" s="186"/>
      <c r="BZ284" s="186"/>
      <c r="CA284" s="186">
        <v>50</v>
      </c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86"/>
      <c r="DA284" s="186"/>
      <c r="DB284" s="186"/>
      <c r="DC284" s="186"/>
      <c r="DD284" s="186"/>
      <c r="DE284" s="186"/>
      <c r="DF284" s="186"/>
      <c r="DG284" s="186"/>
      <c r="DH284" s="186"/>
      <c r="DI284" s="186"/>
      <c r="DJ284" s="186"/>
      <c r="DK284" s="186"/>
      <c r="DL284" s="186"/>
      <c r="DM284" s="186"/>
      <c r="DN284" s="186"/>
      <c r="DO284" s="186"/>
      <c r="DP284" s="186"/>
      <c r="DQ284" s="186"/>
      <c r="DR284" s="186"/>
      <c r="DS284" s="186"/>
      <c r="DT284" s="186"/>
      <c r="DU284" s="186"/>
      <c r="DV284" s="186"/>
      <c r="DW284" s="186"/>
      <c r="DX284" s="186"/>
      <c r="DY284" s="186"/>
      <c r="DZ284" s="186"/>
      <c r="EA284" s="186"/>
      <c r="EB284" s="186">
        <v>24</v>
      </c>
      <c r="EC284" s="186"/>
      <c r="ED284" s="186"/>
      <c r="EE284" s="186"/>
      <c r="EF284" s="186"/>
      <c r="EG284" s="186"/>
      <c r="EH284" s="186"/>
      <c r="EI284" s="186"/>
      <c r="EJ284" s="186"/>
      <c r="EK284" s="186"/>
      <c r="EL284" s="186"/>
      <c r="EM284" s="186"/>
      <c r="EN284" s="186"/>
      <c r="EO284" s="186"/>
      <c r="EP284" s="186"/>
      <c r="EQ284" s="186"/>
      <c r="ER284" s="186"/>
      <c r="ES284" s="186"/>
      <c r="ET284" s="186"/>
      <c r="EU284" s="186"/>
      <c r="EV284" s="186"/>
      <c r="EW284" s="186"/>
      <c r="EX284" s="186"/>
      <c r="EY284" s="186"/>
      <c r="EZ284" s="186"/>
      <c r="FA284" s="186"/>
      <c r="FB284" s="186"/>
      <c r="FC284" s="186"/>
      <c r="FD284" s="186"/>
      <c r="FE284" s="186"/>
      <c r="FF284" s="186"/>
      <c r="FG284" s="186"/>
      <c r="FH284" s="186"/>
      <c r="FI284" s="186"/>
      <c r="FJ284" s="186"/>
      <c r="FK284" s="186"/>
      <c r="FL284" s="186"/>
      <c r="FM284" s="186"/>
      <c r="FN284" s="186"/>
      <c r="FO284" s="186"/>
      <c r="FP284" s="186"/>
      <c r="FQ284" s="186"/>
      <c r="FR284" s="186"/>
      <c r="FS284" s="186"/>
      <c r="FT284" s="186"/>
      <c r="FU284" s="186"/>
      <c r="FV284" s="186"/>
      <c r="FW284" s="186">
        <v>25</v>
      </c>
      <c r="FX284" s="186"/>
      <c r="FY284" s="186"/>
      <c r="FZ284" s="186"/>
      <c r="GA284" s="186"/>
      <c r="GB284" s="186"/>
      <c r="GC284" s="186"/>
      <c r="GD284" s="186"/>
      <c r="GE284" s="186"/>
      <c r="GF284" s="186"/>
      <c r="GG284" s="186"/>
      <c r="GH284" s="186"/>
      <c r="GI284" s="186"/>
      <c r="GJ284" s="186"/>
      <c r="GK284" s="186"/>
      <c r="GL284" s="186"/>
      <c r="GM284" s="186"/>
      <c r="GN284" s="186"/>
      <c r="GO284" s="186"/>
      <c r="GP284" s="186"/>
      <c r="GQ284" s="186"/>
      <c r="GR284" s="186"/>
      <c r="GS284" s="186"/>
      <c r="GT284" s="186"/>
      <c r="GU284" s="186"/>
      <c r="GV284" s="186"/>
      <c r="GW284" s="186"/>
      <c r="GX284" s="186"/>
      <c r="GY284" s="186"/>
      <c r="GZ284" s="186"/>
      <c r="HA284" s="186"/>
      <c r="HB284" s="186"/>
      <c r="HC284" s="186"/>
      <c r="HD284" s="186"/>
      <c r="HE284" s="186"/>
      <c r="HF284" s="186"/>
      <c r="HG284" s="186"/>
      <c r="HH284" s="186"/>
      <c r="HI284" s="186"/>
      <c r="HJ284" s="186"/>
      <c r="HK284" s="186"/>
      <c r="HL284" s="186"/>
      <c r="HM284" s="186"/>
      <c r="HN284" s="186"/>
      <c r="HO284" s="186"/>
      <c r="HP284" s="186"/>
      <c r="HQ284" s="186"/>
      <c r="HR284" s="186"/>
      <c r="HS284" s="186"/>
      <c r="HT284" s="186"/>
      <c r="HU284" s="186"/>
      <c r="HV284" s="186"/>
      <c r="HW284" s="186"/>
      <c r="HX284" s="186"/>
      <c r="HY284" s="186"/>
      <c r="HZ284" s="186"/>
      <c r="IA284" s="186"/>
      <c r="IB284" s="186"/>
      <c r="IC284" s="186"/>
      <c r="ID284" s="186"/>
      <c r="IE284" s="186"/>
      <c r="IF284" s="186"/>
      <c r="IG284" s="186"/>
      <c r="IH284" s="186"/>
      <c r="II284" s="186"/>
      <c r="IJ284" s="186"/>
      <c r="IK284" s="186"/>
      <c r="IL284" s="186"/>
      <c r="IM284" s="186"/>
      <c r="IN284" s="186"/>
      <c r="IO284" s="186"/>
      <c r="IP284" s="186"/>
      <c r="IQ284" s="186"/>
      <c r="IR284" s="186"/>
      <c r="IS284" s="186"/>
      <c r="IT284" s="186"/>
      <c r="IU284" s="186"/>
      <c r="IV284" s="186"/>
    </row>
    <row r="285" spans="1:256" ht="15.75" customHeight="1" x14ac:dyDescent="0.25">
      <c r="A285" s="262"/>
      <c r="B285" s="186" t="s">
        <v>837</v>
      </c>
      <c r="C285" s="186" t="s">
        <v>740</v>
      </c>
      <c r="D285" s="186" t="s">
        <v>1527</v>
      </c>
      <c r="E285" s="188">
        <v>92225</v>
      </c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86"/>
      <c r="BZ285" s="186"/>
      <c r="CA285" s="186">
        <v>25</v>
      </c>
      <c r="CB285" s="186"/>
      <c r="CC285" s="186"/>
      <c r="CD285" s="477">
        <v>25</v>
      </c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86"/>
      <c r="DA285" s="186"/>
      <c r="DB285" s="186"/>
      <c r="DC285" s="186"/>
      <c r="DD285" s="186"/>
      <c r="DE285" s="186"/>
      <c r="DF285" s="186"/>
      <c r="DG285" s="186"/>
      <c r="DH285" s="186"/>
      <c r="DI285" s="186"/>
      <c r="DJ285" s="186"/>
      <c r="DK285" s="186"/>
      <c r="DL285" s="186"/>
      <c r="DM285" s="186"/>
      <c r="DN285" s="186"/>
      <c r="DO285" s="186"/>
      <c r="DP285" s="186"/>
      <c r="DQ285" s="186"/>
      <c r="DR285" s="186"/>
      <c r="DS285" s="186"/>
      <c r="DT285" s="186"/>
      <c r="DU285" s="186"/>
      <c r="DV285" s="186"/>
      <c r="DW285" s="186"/>
      <c r="DX285" s="186"/>
      <c r="DY285" s="186"/>
      <c r="DZ285" s="186"/>
      <c r="EA285" s="186"/>
      <c r="EB285" s="186"/>
      <c r="EC285" s="186"/>
      <c r="ED285" s="186"/>
      <c r="EE285" s="186"/>
      <c r="EF285" s="186"/>
      <c r="EG285" s="186"/>
      <c r="EH285" s="186"/>
      <c r="EI285" s="186"/>
      <c r="EJ285" s="186"/>
      <c r="EK285" s="186"/>
      <c r="EL285" s="186"/>
      <c r="EM285" s="186"/>
      <c r="EN285" s="186"/>
      <c r="EO285" s="186"/>
      <c r="EP285" s="186"/>
      <c r="EQ285" s="186"/>
      <c r="ER285" s="186"/>
      <c r="ES285" s="186"/>
      <c r="ET285" s="186"/>
      <c r="EU285" s="186"/>
      <c r="EV285" s="186"/>
      <c r="EW285" s="186"/>
      <c r="EX285" s="186"/>
      <c r="EY285" s="186"/>
      <c r="EZ285" s="186"/>
      <c r="FA285" s="186"/>
      <c r="FB285" s="186"/>
      <c r="FC285" s="186"/>
      <c r="FD285" s="186"/>
      <c r="FE285" s="186"/>
      <c r="FF285" s="186"/>
      <c r="FG285" s="186"/>
      <c r="FH285" s="186"/>
      <c r="FI285" s="186"/>
      <c r="FJ285" s="186"/>
      <c r="FK285" s="186"/>
      <c r="FL285" s="186"/>
      <c r="FM285" s="186"/>
      <c r="FN285" s="186"/>
      <c r="FO285" s="186"/>
      <c r="FP285" s="186"/>
      <c r="FQ285" s="186"/>
      <c r="FR285" s="186"/>
      <c r="FS285" s="186"/>
      <c r="FT285" s="186"/>
      <c r="FU285" s="186"/>
      <c r="FV285" s="186"/>
      <c r="FW285" s="186"/>
      <c r="FX285" s="186"/>
      <c r="FY285" s="186"/>
      <c r="FZ285" s="186"/>
      <c r="GA285" s="186"/>
      <c r="GB285" s="186"/>
      <c r="GC285" s="186"/>
      <c r="GD285" s="186"/>
      <c r="GE285" s="186"/>
      <c r="GF285" s="186"/>
      <c r="GG285" s="186"/>
      <c r="GH285" s="186"/>
      <c r="GI285" s="186"/>
      <c r="GJ285" s="186"/>
      <c r="GK285" s="186"/>
      <c r="GL285" s="186"/>
      <c r="GM285" s="186"/>
      <c r="GN285" s="186"/>
      <c r="GO285" s="186"/>
      <c r="GP285" s="186"/>
      <c r="GQ285" s="186"/>
      <c r="GR285" s="186"/>
      <c r="GS285" s="186"/>
      <c r="GT285" s="186"/>
      <c r="GU285" s="186"/>
      <c r="GV285" s="186"/>
      <c r="GW285" s="186"/>
      <c r="GX285" s="186"/>
      <c r="GY285" s="186"/>
      <c r="GZ285" s="186"/>
      <c r="HA285" s="186"/>
      <c r="HB285" s="186"/>
      <c r="HC285" s="186"/>
      <c r="HD285" s="186"/>
      <c r="HE285" s="186"/>
      <c r="HF285" s="186"/>
      <c r="HG285" s="186"/>
      <c r="HH285" s="186"/>
      <c r="HI285" s="186"/>
      <c r="HJ285" s="186"/>
      <c r="HK285" s="186"/>
      <c r="HL285" s="186"/>
      <c r="HM285" s="186"/>
      <c r="HN285" s="186"/>
      <c r="HO285" s="186"/>
      <c r="HP285" s="186"/>
      <c r="HQ285" s="186"/>
      <c r="HR285" s="186"/>
      <c r="HS285" s="186"/>
      <c r="HT285" s="186"/>
      <c r="HU285" s="186"/>
      <c r="HV285" s="186"/>
      <c r="HW285" s="186"/>
      <c r="HX285" s="186"/>
      <c r="HY285" s="186"/>
      <c r="HZ285" s="186"/>
      <c r="IA285" s="186"/>
      <c r="IB285" s="186"/>
      <c r="IC285" s="186"/>
      <c r="ID285" s="186"/>
      <c r="IE285" s="186"/>
      <c r="IF285" s="186"/>
      <c r="IG285" s="186"/>
      <c r="IH285" s="186"/>
      <c r="II285" s="186"/>
      <c r="IJ285" s="186"/>
      <c r="IK285" s="186"/>
      <c r="IL285" s="186"/>
      <c r="IM285" s="186"/>
      <c r="IN285" s="186"/>
      <c r="IO285" s="186"/>
      <c r="IP285" s="186"/>
      <c r="IQ285" s="186"/>
      <c r="IR285" s="186"/>
      <c r="IS285" s="186"/>
      <c r="IT285" s="186"/>
      <c r="IU285" s="186"/>
      <c r="IV285" s="186"/>
    </row>
    <row r="286" spans="1:256" ht="15.75" customHeight="1" x14ac:dyDescent="0.25">
      <c r="A286" s="262"/>
      <c r="B286" s="186" t="s">
        <v>1531</v>
      </c>
      <c r="C286" s="186" t="s">
        <v>1532</v>
      </c>
      <c r="D286" s="186" t="s">
        <v>1533</v>
      </c>
      <c r="E286" s="188">
        <v>18000</v>
      </c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86"/>
      <c r="BZ286" s="18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86"/>
      <c r="DA286" s="186"/>
      <c r="DB286" s="186"/>
      <c r="DC286" s="186"/>
      <c r="DD286" s="186"/>
      <c r="DE286" s="186"/>
      <c r="DF286" s="186"/>
      <c r="DG286" s="186"/>
      <c r="DH286" s="186"/>
      <c r="DI286" s="186"/>
      <c r="DJ286" s="186"/>
      <c r="DK286" s="186"/>
      <c r="DL286" s="186"/>
      <c r="DM286" s="186"/>
      <c r="DN286" s="186"/>
      <c r="DO286" s="186"/>
      <c r="DP286" s="186"/>
      <c r="DQ286" s="186"/>
      <c r="DR286" s="186"/>
      <c r="DS286" s="186"/>
      <c r="DT286" s="186"/>
      <c r="DU286" s="186"/>
      <c r="DV286" s="186"/>
      <c r="DW286" s="186"/>
      <c r="DX286" s="186"/>
      <c r="DY286" s="186"/>
      <c r="DZ286" s="186"/>
      <c r="EA286" s="186"/>
      <c r="EB286" s="186"/>
      <c r="EC286" s="186"/>
      <c r="ED286" s="186"/>
      <c r="EE286" s="186"/>
      <c r="EF286" s="186"/>
      <c r="EG286" s="186"/>
      <c r="EH286" s="186"/>
      <c r="EI286" s="186"/>
      <c r="EJ286" s="186"/>
      <c r="EK286" s="186"/>
      <c r="EL286" s="186"/>
      <c r="EM286" s="186"/>
      <c r="EN286" s="186"/>
      <c r="EO286" s="186"/>
      <c r="EP286" s="186"/>
      <c r="EQ286" s="186"/>
      <c r="ER286" s="186"/>
      <c r="ES286" s="186"/>
      <c r="ET286" s="186"/>
      <c r="EU286" s="186"/>
      <c r="EV286" s="186"/>
      <c r="EW286" s="186"/>
      <c r="EX286" s="186"/>
      <c r="EY286" s="186"/>
      <c r="EZ286" s="186"/>
      <c r="FA286" s="186"/>
      <c r="FB286" s="186"/>
      <c r="FC286" s="186">
        <v>12</v>
      </c>
      <c r="FD286" s="186"/>
      <c r="FE286" s="186"/>
      <c r="FF286" s="186"/>
      <c r="FG286" s="186"/>
      <c r="FH286" s="186"/>
      <c r="FI286" s="186"/>
      <c r="FJ286" s="186"/>
      <c r="FK286" s="186"/>
      <c r="FL286" s="186"/>
      <c r="FM286" s="186"/>
      <c r="FN286" s="186"/>
      <c r="FO286" s="186"/>
      <c r="FP286" s="186"/>
      <c r="FQ286" s="186"/>
      <c r="FR286" s="186"/>
      <c r="FS286" s="186"/>
      <c r="FT286" s="186"/>
      <c r="FU286" s="186"/>
      <c r="FV286" s="186"/>
      <c r="FW286" s="186"/>
      <c r="FX286" s="186"/>
      <c r="FY286" s="186"/>
      <c r="FZ286" s="186"/>
      <c r="GA286" s="186"/>
      <c r="GB286" s="186"/>
      <c r="GC286" s="186"/>
      <c r="GD286" s="186"/>
      <c r="GE286" s="186"/>
      <c r="GF286" s="186"/>
      <c r="GG286" s="186"/>
      <c r="GH286" s="186"/>
      <c r="GI286" s="186"/>
      <c r="GJ286" s="186"/>
      <c r="GK286" s="186"/>
      <c r="GL286" s="186"/>
      <c r="GM286" s="186"/>
      <c r="GN286" s="186"/>
      <c r="GO286" s="186"/>
      <c r="GP286" s="186"/>
      <c r="GQ286" s="186"/>
      <c r="GR286" s="186"/>
      <c r="GS286" s="186"/>
      <c r="GT286" s="186"/>
      <c r="GU286" s="186"/>
      <c r="GV286" s="186"/>
      <c r="GW286" s="186"/>
      <c r="GX286" s="186"/>
      <c r="GY286" s="186"/>
      <c r="GZ286" s="186"/>
      <c r="HA286" s="186"/>
      <c r="HB286" s="186"/>
      <c r="HC286" s="186"/>
      <c r="HD286" s="186"/>
      <c r="HE286" s="186"/>
      <c r="HF286" s="186"/>
      <c r="HG286" s="186"/>
      <c r="HH286" s="186"/>
      <c r="HI286" s="186"/>
      <c r="HJ286" s="186"/>
      <c r="HK286" s="186"/>
      <c r="HL286" s="186"/>
      <c r="HM286" s="186"/>
      <c r="HN286" s="186"/>
      <c r="HO286" s="186"/>
      <c r="HP286" s="186"/>
      <c r="HQ286" s="186"/>
      <c r="HR286" s="186"/>
      <c r="HS286" s="186"/>
      <c r="HT286" s="186"/>
      <c r="HU286" s="186"/>
      <c r="HV286" s="186"/>
      <c r="HW286" s="186"/>
      <c r="HX286" s="186"/>
      <c r="HY286" s="186"/>
      <c r="HZ286" s="186"/>
      <c r="IA286" s="186"/>
      <c r="IB286" s="186"/>
      <c r="IC286" s="186"/>
      <c r="ID286" s="186"/>
      <c r="IE286" s="186"/>
      <c r="IF286" s="186"/>
      <c r="IG286" s="186"/>
      <c r="IH286" s="186"/>
      <c r="II286" s="186"/>
      <c r="IJ286" s="186"/>
      <c r="IK286" s="186"/>
      <c r="IL286" s="186"/>
      <c r="IM286" s="186"/>
      <c r="IN286" s="186"/>
      <c r="IO286" s="186"/>
      <c r="IP286" s="186"/>
      <c r="IQ286" s="186"/>
      <c r="IR286" s="186"/>
      <c r="IS286" s="186"/>
      <c r="IT286" s="186"/>
      <c r="IU286" s="186"/>
      <c r="IV286" s="186"/>
    </row>
    <row r="287" spans="1:256" ht="15.75" customHeight="1" x14ac:dyDescent="0.25">
      <c r="A287" s="262"/>
      <c r="B287" s="186" t="s">
        <v>1531</v>
      </c>
      <c r="C287" s="186" t="s">
        <v>1532</v>
      </c>
      <c r="D287" s="186" t="s">
        <v>1534</v>
      </c>
      <c r="E287" s="188">
        <v>28676</v>
      </c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86"/>
      <c r="BZ287" s="18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86"/>
      <c r="DA287" s="186"/>
      <c r="DB287" s="186"/>
      <c r="DC287" s="186"/>
      <c r="DD287" s="186"/>
      <c r="DE287" s="186"/>
      <c r="DF287" s="186"/>
      <c r="DG287" s="186"/>
      <c r="DH287" s="186"/>
      <c r="DI287" s="186"/>
      <c r="DJ287" s="186"/>
      <c r="DK287" s="186"/>
      <c r="DL287" s="186"/>
      <c r="DM287" s="186"/>
      <c r="DN287" s="186"/>
      <c r="DO287" s="186"/>
      <c r="DP287" s="186"/>
      <c r="DQ287" s="186"/>
      <c r="DR287" s="186"/>
      <c r="DS287" s="186"/>
      <c r="DT287" s="186"/>
      <c r="DU287" s="186"/>
      <c r="DV287" s="186"/>
      <c r="DW287" s="186"/>
      <c r="DX287" s="186"/>
      <c r="DY287" s="186"/>
      <c r="DZ287" s="186"/>
      <c r="EA287" s="186"/>
      <c r="EB287" s="186"/>
      <c r="EC287" s="186"/>
      <c r="ED287" s="186"/>
      <c r="EE287" s="186"/>
      <c r="EF287" s="186"/>
      <c r="EG287" s="186"/>
      <c r="EH287" s="186"/>
      <c r="EI287" s="186"/>
      <c r="EJ287" s="186"/>
      <c r="EK287" s="186"/>
      <c r="EL287" s="186"/>
      <c r="EM287" s="186"/>
      <c r="EN287" s="186"/>
      <c r="EO287" s="186"/>
      <c r="EP287" s="186"/>
      <c r="EQ287" s="186"/>
      <c r="ER287" s="186"/>
      <c r="ES287" s="186"/>
      <c r="ET287" s="186"/>
      <c r="EU287" s="186"/>
      <c r="EV287" s="186"/>
      <c r="EW287" s="186"/>
      <c r="EX287" s="186"/>
      <c r="EY287" s="186"/>
      <c r="EZ287" s="186"/>
      <c r="FA287" s="186"/>
      <c r="FB287" s="186"/>
      <c r="FC287" s="186"/>
      <c r="FD287" s="186"/>
      <c r="FE287" s="186"/>
      <c r="FF287" s="186"/>
      <c r="FG287" s="186"/>
      <c r="FH287" s="186"/>
      <c r="FI287" s="186"/>
      <c r="FJ287" s="186"/>
      <c r="FK287" s="186"/>
      <c r="FL287" s="186"/>
      <c r="FM287" s="186"/>
      <c r="FN287" s="186"/>
      <c r="FO287" s="186"/>
      <c r="FP287" s="186"/>
      <c r="FQ287" s="186"/>
      <c r="FR287" s="186"/>
      <c r="FS287" s="186"/>
      <c r="FT287" s="186"/>
      <c r="FU287" s="186"/>
      <c r="FV287" s="186"/>
      <c r="FW287" s="186"/>
      <c r="FX287" s="186"/>
      <c r="FY287" s="186"/>
      <c r="FZ287" s="186"/>
      <c r="GA287" s="186"/>
      <c r="GB287" s="186"/>
      <c r="GC287" s="186"/>
      <c r="GD287" s="186"/>
      <c r="GE287" s="186"/>
      <c r="GF287" s="186"/>
      <c r="GG287" s="186"/>
      <c r="GH287" s="186"/>
      <c r="GI287" s="186"/>
      <c r="GJ287" s="186"/>
      <c r="GK287" s="186"/>
      <c r="GL287" s="186"/>
      <c r="GM287" s="186"/>
      <c r="GN287" s="186"/>
      <c r="GO287" s="186"/>
      <c r="GP287" s="186"/>
      <c r="GQ287" s="186"/>
      <c r="GR287" s="186"/>
      <c r="GS287" s="186"/>
      <c r="GT287" s="186"/>
      <c r="GU287" s="186"/>
      <c r="GV287" s="186"/>
      <c r="GW287" s="186"/>
      <c r="GX287" s="186"/>
      <c r="GY287" s="186"/>
      <c r="GZ287" s="186"/>
      <c r="HA287" s="186"/>
      <c r="HB287" s="186"/>
      <c r="HC287" s="186"/>
      <c r="HD287" s="186"/>
      <c r="HE287" s="186"/>
      <c r="HF287" s="186"/>
      <c r="HG287" s="186"/>
      <c r="HH287" s="186"/>
      <c r="HI287" s="186"/>
      <c r="HJ287" s="186"/>
      <c r="HK287" s="186"/>
      <c r="HL287" s="186"/>
      <c r="HM287" s="186"/>
      <c r="HN287" s="186"/>
      <c r="HO287" s="186"/>
      <c r="HP287" s="186"/>
      <c r="HQ287" s="186"/>
      <c r="HR287" s="186"/>
      <c r="HS287" s="186"/>
      <c r="HT287" s="186"/>
      <c r="HU287" s="186"/>
      <c r="HV287" s="186"/>
      <c r="HW287" s="186"/>
      <c r="HX287" s="186"/>
      <c r="HY287" s="186"/>
      <c r="HZ287" s="186"/>
      <c r="IA287" s="186"/>
      <c r="IB287" s="186"/>
      <c r="IC287" s="186"/>
      <c r="ID287" s="186"/>
      <c r="IE287" s="186"/>
      <c r="IF287" s="186"/>
      <c r="IG287" s="186"/>
      <c r="IH287" s="186"/>
      <c r="II287" s="186"/>
      <c r="IJ287" s="186"/>
      <c r="IK287" s="186"/>
      <c r="IL287" s="186"/>
      <c r="IM287" s="186"/>
      <c r="IN287" s="186"/>
      <c r="IO287" s="186"/>
      <c r="IP287" s="186"/>
      <c r="IQ287" s="186"/>
      <c r="IR287" s="186"/>
      <c r="IS287" s="186"/>
      <c r="IT287" s="186"/>
      <c r="IU287" s="186"/>
      <c r="IV287" s="186"/>
    </row>
    <row r="288" spans="1:256" ht="15.75" customHeight="1" x14ac:dyDescent="0.25">
      <c r="A288" s="262"/>
      <c r="B288" s="186" t="s">
        <v>837</v>
      </c>
      <c r="C288" s="186" t="s">
        <v>1532</v>
      </c>
      <c r="D288" s="186" t="s">
        <v>1536</v>
      </c>
      <c r="E288" s="188">
        <v>18000</v>
      </c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86"/>
      <c r="BZ288" s="18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86"/>
      <c r="DA288" s="186"/>
      <c r="DB288" s="186"/>
      <c r="DC288" s="186"/>
      <c r="DD288" s="186"/>
      <c r="DE288" s="186"/>
      <c r="DF288" s="186"/>
      <c r="DG288" s="186"/>
      <c r="DH288" s="186"/>
      <c r="DI288" s="186"/>
      <c r="DJ288" s="186"/>
      <c r="DK288" s="186"/>
      <c r="DL288" s="186"/>
      <c r="DM288" s="186"/>
      <c r="DN288" s="186"/>
      <c r="DO288" s="186"/>
      <c r="DP288" s="186"/>
      <c r="DQ288" s="186"/>
      <c r="DR288" s="186"/>
      <c r="DS288" s="186"/>
      <c r="DT288" s="186"/>
      <c r="DU288" s="186"/>
      <c r="DV288" s="186"/>
      <c r="DW288" s="186"/>
      <c r="DX288" s="186"/>
      <c r="DY288" s="186"/>
      <c r="DZ288" s="186"/>
      <c r="EA288" s="186"/>
      <c r="EB288" s="186"/>
      <c r="EC288" s="186"/>
      <c r="ED288" s="186"/>
      <c r="EE288" s="186"/>
      <c r="EF288" s="186"/>
      <c r="EG288" s="186"/>
      <c r="EH288" s="186"/>
      <c r="EI288" s="186"/>
      <c r="EJ288" s="186"/>
      <c r="EK288" s="186"/>
      <c r="EL288" s="186"/>
      <c r="EM288" s="186"/>
      <c r="EN288" s="186"/>
      <c r="EO288" s="186"/>
      <c r="EP288" s="186"/>
      <c r="EQ288" s="186"/>
      <c r="ER288" s="186"/>
      <c r="ES288" s="186"/>
      <c r="ET288" s="186"/>
      <c r="EU288" s="186"/>
      <c r="EV288" s="186"/>
      <c r="EW288" s="186"/>
      <c r="EX288" s="186"/>
      <c r="EY288" s="186"/>
      <c r="EZ288" s="186"/>
      <c r="FA288" s="186"/>
      <c r="FB288" s="186"/>
      <c r="FC288" s="186"/>
      <c r="FD288" s="186"/>
      <c r="FE288" s="186"/>
      <c r="FF288" s="186"/>
      <c r="FG288" s="186"/>
      <c r="FH288" s="186"/>
      <c r="FI288" s="186"/>
      <c r="FJ288" s="186"/>
      <c r="FK288" s="186"/>
      <c r="FL288" s="186"/>
      <c r="FM288" s="186"/>
      <c r="FN288" s="186"/>
      <c r="FO288" s="186"/>
      <c r="FP288" s="186"/>
      <c r="FQ288" s="186"/>
      <c r="FR288" s="186"/>
      <c r="FS288" s="186"/>
      <c r="FT288" s="186"/>
      <c r="FU288" s="186"/>
      <c r="FV288" s="186"/>
      <c r="FW288" s="186"/>
      <c r="FX288" s="186"/>
      <c r="FY288" s="186"/>
      <c r="FZ288" s="186"/>
      <c r="GA288" s="186"/>
      <c r="GB288" s="186"/>
      <c r="GC288" s="186"/>
      <c r="GD288" s="186"/>
      <c r="GE288" s="186"/>
      <c r="GF288" s="186"/>
      <c r="GG288" s="186"/>
      <c r="GH288" s="186"/>
      <c r="GI288" s="186"/>
      <c r="GJ288" s="186"/>
      <c r="GK288" s="186"/>
      <c r="GL288" s="186"/>
      <c r="GM288" s="186"/>
      <c r="GN288" s="186"/>
      <c r="GO288" s="186"/>
      <c r="GP288" s="186"/>
      <c r="GQ288" s="186"/>
      <c r="GR288" s="186"/>
      <c r="GS288" s="186"/>
      <c r="GT288" s="186"/>
      <c r="GU288" s="186"/>
      <c r="GV288" s="186"/>
      <c r="GW288" s="186"/>
      <c r="GX288" s="186"/>
      <c r="GY288" s="186"/>
      <c r="GZ288" s="186"/>
      <c r="HA288" s="186"/>
      <c r="HB288" s="186"/>
      <c r="HC288" s="186"/>
      <c r="HD288" s="186"/>
      <c r="HE288" s="186"/>
      <c r="HF288" s="186"/>
      <c r="HG288" s="186"/>
      <c r="HH288" s="186"/>
      <c r="HI288" s="186"/>
      <c r="HJ288" s="186"/>
      <c r="HK288" s="186"/>
      <c r="HL288" s="186"/>
      <c r="HM288" s="186"/>
      <c r="HN288" s="186"/>
      <c r="HO288" s="186"/>
      <c r="HP288" s="186"/>
      <c r="HQ288" s="186"/>
      <c r="HR288" s="186"/>
      <c r="HS288" s="186"/>
      <c r="HT288" s="186"/>
      <c r="HU288" s="186"/>
      <c r="HV288" s="186"/>
      <c r="HW288" s="186"/>
      <c r="HX288" s="186"/>
      <c r="HY288" s="186"/>
      <c r="HZ288" s="186"/>
      <c r="IA288" s="186"/>
      <c r="IB288" s="186"/>
      <c r="IC288" s="186"/>
      <c r="ID288" s="186"/>
      <c r="IE288" s="186"/>
      <c r="IF288" s="186"/>
      <c r="IG288" s="186"/>
      <c r="IH288" s="186"/>
      <c r="II288" s="186"/>
      <c r="IJ288" s="186"/>
      <c r="IK288" s="186"/>
      <c r="IL288" s="186"/>
      <c r="IM288" s="186"/>
      <c r="IN288" s="186"/>
      <c r="IO288" s="186"/>
      <c r="IP288" s="186"/>
      <c r="IQ288" s="186"/>
      <c r="IR288" s="186"/>
      <c r="IS288" s="186"/>
      <c r="IT288" s="186"/>
      <c r="IU288" s="186"/>
      <c r="IV288" s="186"/>
    </row>
    <row r="289" spans="1:256" ht="15.75" customHeight="1" x14ac:dyDescent="0.25">
      <c r="A289" s="262"/>
      <c r="B289" s="186" t="s">
        <v>783</v>
      </c>
      <c r="C289" s="186" t="s">
        <v>1532</v>
      </c>
      <c r="D289" s="186" t="s">
        <v>1539</v>
      </c>
      <c r="E289" s="188">
        <v>237500</v>
      </c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86"/>
      <c r="BZ289" s="18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86"/>
      <c r="DA289" s="186"/>
      <c r="DB289" s="186"/>
      <c r="DC289" s="186"/>
      <c r="DD289" s="186"/>
      <c r="DE289" s="186"/>
      <c r="DF289" s="186"/>
      <c r="DG289" s="186"/>
      <c r="DH289" s="186"/>
      <c r="DI289" s="186"/>
      <c r="DJ289" s="186"/>
      <c r="DK289" s="186"/>
      <c r="DL289" s="186"/>
      <c r="DM289" s="186"/>
      <c r="DN289" s="186"/>
      <c r="DO289" s="186"/>
      <c r="DP289" s="186"/>
      <c r="DQ289" s="186"/>
      <c r="DR289" s="186"/>
      <c r="DS289" s="186"/>
      <c r="DT289" s="186"/>
      <c r="DU289" s="186"/>
      <c r="DV289" s="186"/>
      <c r="DW289" s="186"/>
      <c r="DX289" s="186"/>
      <c r="DY289" s="186"/>
      <c r="DZ289" s="186"/>
      <c r="EA289" s="186"/>
      <c r="EB289" s="186"/>
      <c r="EC289" s="186"/>
      <c r="ED289" s="186"/>
      <c r="EE289" s="186"/>
      <c r="EF289" s="186"/>
      <c r="EG289" s="186"/>
      <c r="EH289" s="186"/>
      <c r="EI289" s="186"/>
      <c r="EJ289" s="186"/>
      <c r="EK289" s="186"/>
      <c r="EL289" s="186"/>
      <c r="EM289" s="186"/>
      <c r="EN289" s="186"/>
      <c r="EO289" s="186"/>
      <c r="EP289" s="186"/>
      <c r="EQ289" s="186"/>
      <c r="ER289" s="186"/>
      <c r="ES289" s="186"/>
      <c r="ET289" s="186"/>
      <c r="EU289" s="186"/>
      <c r="EV289" s="186"/>
      <c r="EW289" s="186"/>
      <c r="EX289" s="186"/>
      <c r="EY289" s="186"/>
      <c r="EZ289" s="186"/>
      <c r="FA289" s="186"/>
      <c r="FB289" s="186"/>
      <c r="FC289" s="186">
        <v>140</v>
      </c>
      <c r="FD289" s="186"/>
      <c r="FE289" s="186"/>
      <c r="FF289" s="186"/>
      <c r="FG289" s="186"/>
      <c r="FH289" s="186"/>
      <c r="FI289" s="186"/>
      <c r="FJ289" s="186"/>
      <c r="FK289" s="186"/>
      <c r="FL289" s="186"/>
      <c r="FM289" s="186"/>
      <c r="FN289" s="186"/>
      <c r="FO289" s="186"/>
      <c r="FP289" s="186"/>
      <c r="FQ289" s="186"/>
      <c r="FR289" s="186"/>
      <c r="FS289" s="186"/>
      <c r="FT289" s="186"/>
      <c r="FU289" s="186"/>
      <c r="FV289" s="186"/>
      <c r="FW289" s="186"/>
      <c r="FX289" s="186"/>
      <c r="FY289" s="186"/>
      <c r="FZ289" s="186"/>
      <c r="GA289" s="186"/>
      <c r="GB289" s="186"/>
      <c r="GC289" s="186"/>
      <c r="GD289" s="186"/>
      <c r="GE289" s="186"/>
      <c r="GF289" s="186"/>
      <c r="GG289" s="186"/>
      <c r="GH289" s="186"/>
      <c r="GI289" s="186"/>
      <c r="GJ289" s="186"/>
      <c r="GK289" s="186"/>
      <c r="GL289" s="186"/>
      <c r="GM289" s="186"/>
      <c r="GN289" s="186"/>
      <c r="GO289" s="186"/>
      <c r="GP289" s="186"/>
      <c r="GQ289" s="186"/>
      <c r="GR289" s="186"/>
      <c r="GS289" s="186"/>
      <c r="GT289" s="186"/>
      <c r="GU289" s="186"/>
      <c r="GV289" s="186"/>
      <c r="GW289" s="186"/>
      <c r="GX289" s="186"/>
      <c r="GY289" s="186"/>
      <c r="GZ289" s="186"/>
      <c r="HA289" s="186"/>
      <c r="HB289" s="186"/>
      <c r="HC289" s="186"/>
      <c r="HD289" s="186"/>
      <c r="HE289" s="186"/>
      <c r="HF289" s="186"/>
      <c r="HG289" s="186"/>
      <c r="HH289" s="186"/>
      <c r="HI289" s="186"/>
      <c r="HJ289" s="186"/>
      <c r="HK289" s="186"/>
      <c r="HL289" s="186"/>
      <c r="HM289" s="186"/>
      <c r="HN289" s="186"/>
      <c r="HO289" s="186"/>
      <c r="HP289" s="186"/>
      <c r="HQ289" s="186"/>
      <c r="HR289" s="186"/>
      <c r="HS289" s="186"/>
      <c r="HT289" s="186"/>
      <c r="HU289" s="186"/>
      <c r="HV289" s="186"/>
      <c r="HW289" s="186"/>
      <c r="HX289" s="186"/>
      <c r="HY289" s="186"/>
      <c r="HZ289" s="186"/>
      <c r="IA289" s="186"/>
      <c r="IB289" s="186"/>
      <c r="IC289" s="186"/>
      <c r="ID289" s="186"/>
      <c r="IE289" s="186"/>
      <c r="IF289" s="186"/>
      <c r="IG289" s="186"/>
      <c r="IH289" s="186"/>
      <c r="II289" s="186"/>
      <c r="IJ289" s="186"/>
      <c r="IK289" s="186"/>
      <c r="IL289" s="186"/>
      <c r="IM289" s="186"/>
      <c r="IN289" s="186"/>
      <c r="IO289" s="186"/>
      <c r="IP289" s="186"/>
      <c r="IQ289" s="186"/>
      <c r="IR289" s="186"/>
      <c r="IS289" s="186"/>
      <c r="IT289" s="186"/>
      <c r="IU289" s="186"/>
      <c r="IV289" s="186"/>
    </row>
    <row r="290" spans="1:256" ht="15.75" customHeight="1" x14ac:dyDescent="0.25">
      <c r="A290" s="262"/>
      <c r="B290" s="186" t="s">
        <v>110</v>
      </c>
      <c r="C290" s="186" t="s">
        <v>1532</v>
      </c>
      <c r="D290" s="186" t="s">
        <v>1541</v>
      </c>
      <c r="E290" s="188">
        <v>33925</v>
      </c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86"/>
      <c r="BZ290" s="18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86"/>
      <c r="DA290" s="186"/>
      <c r="DB290" s="186"/>
      <c r="DC290" s="186"/>
      <c r="DD290" s="186"/>
      <c r="DE290" s="186"/>
      <c r="DF290" s="186">
        <v>24</v>
      </c>
      <c r="DG290" s="186"/>
      <c r="DH290" s="186"/>
      <c r="DI290" s="186"/>
      <c r="DJ290" s="186"/>
      <c r="DK290" s="186"/>
      <c r="DL290" s="186"/>
      <c r="DM290" s="186"/>
      <c r="DN290" s="186"/>
      <c r="DO290" s="186"/>
      <c r="DP290" s="186"/>
      <c r="DQ290" s="186"/>
      <c r="DR290" s="186"/>
      <c r="DS290" s="186"/>
      <c r="DT290" s="186"/>
      <c r="DU290" s="186"/>
      <c r="DV290" s="186"/>
      <c r="DW290" s="186"/>
      <c r="DX290" s="186"/>
      <c r="DY290" s="186"/>
      <c r="DZ290" s="186"/>
      <c r="EA290" s="186"/>
      <c r="EB290" s="186"/>
      <c r="EC290" s="186"/>
      <c r="ED290" s="186"/>
      <c r="EE290" s="186"/>
      <c r="EF290" s="186"/>
      <c r="EG290" s="186"/>
      <c r="EH290" s="186"/>
      <c r="EI290" s="186"/>
      <c r="EJ290" s="186"/>
      <c r="EK290" s="186"/>
      <c r="EL290" s="186"/>
      <c r="EM290" s="186"/>
      <c r="EN290" s="186"/>
      <c r="EO290" s="186"/>
      <c r="EP290" s="186"/>
      <c r="EQ290" s="186"/>
      <c r="ER290" s="186"/>
      <c r="ES290" s="186"/>
      <c r="ET290" s="186"/>
      <c r="EU290" s="186"/>
      <c r="EV290" s="186"/>
      <c r="EW290" s="186"/>
      <c r="EX290" s="186"/>
      <c r="EY290" s="186"/>
      <c r="EZ290" s="186"/>
      <c r="FA290" s="186"/>
      <c r="FB290" s="186"/>
      <c r="FC290" s="186"/>
      <c r="FD290" s="186"/>
      <c r="FE290" s="186"/>
      <c r="FF290" s="186"/>
      <c r="FG290" s="186"/>
      <c r="FH290" s="186"/>
      <c r="FI290" s="186"/>
      <c r="FJ290" s="186"/>
      <c r="FK290" s="186"/>
      <c r="FL290" s="186"/>
      <c r="FM290" s="186"/>
      <c r="FN290" s="186"/>
      <c r="FO290" s="186"/>
      <c r="FP290" s="186"/>
      <c r="FQ290" s="186"/>
      <c r="FR290" s="186"/>
      <c r="FS290" s="186"/>
      <c r="FT290" s="186"/>
      <c r="FU290" s="186"/>
      <c r="FV290" s="186"/>
      <c r="FW290" s="186"/>
      <c r="FX290" s="186"/>
      <c r="FY290" s="186"/>
      <c r="FZ290" s="186"/>
      <c r="GA290" s="186"/>
      <c r="GB290" s="186"/>
      <c r="GC290" s="186"/>
      <c r="GD290" s="186"/>
      <c r="GE290" s="186"/>
      <c r="GF290" s="186"/>
      <c r="GG290" s="186"/>
      <c r="GH290" s="186"/>
      <c r="GI290" s="186"/>
      <c r="GJ290" s="186"/>
      <c r="GK290" s="186"/>
      <c r="GL290" s="186"/>
      <c r="GM290" s="186"/>
      <c r="GN290" s="186"/>
      <c r="GO290" s="186"/>
      <c r="GP290" s="186"/>
      <c r="GQ290" s="186"/>
      <c r="GR290" s="186"/>
      <c r="GS290" s="186"/>
      <c r="GT290" s="186"/>
      <c r="GU290" s="186"/>
      <c r="GV290" s="186"/>
      <c r="GW290" s="186"/>
      <c r="GX290" s="186"/>
      <c r="GY290" s="186"/>
      <c r="GZ290" s="186"/>
      <c r="HA290" s="186"/>
      <c r="HB290" s="186"/>
      <c r="HC290" s="186"/>
      <c r="HD290" s="186"/>
      <c r="HE290" s="186"/>
      <c r="HF290" s="186"/>
      <c r="HG290" s="186"/>
      <c r="HH290" s="186"/>
      <c r="HI290" s="186"/>
      <c r="HJ290" s="186"/>
      <c r="HK290" s="186"/>
      <c r="HL290" s="186"/>
      <c r="HM290" s="186"/>
      <c r="HN290" s="186"/>
      <c r="HO290" s="186"/>
      <c r="HP290" s="186"/>
      <c r="HQ290" s="186"/>
      <c r="HR290" s="186"/>
      <c r="HS290" s="186"/>
      <c r="HT290" s="186"/>
      <c r="HU290" s="186"/>
      <c r="HV290" s="186"/>
      <c r="HW290" s="186"/>
      <c r="HX290" s="186"/>
      <c r="HY290" s="186"/>
      <c r="HZ290" s="186"/>
      <c r="IA290" s="186"/>
      <c r="IB290" s="186"/>
      <c r="IC290" s="186"/>
      <c r="ID290" s="186"/>
      <c r="IE290" s="186"/>
      <c r="IF290" s="186"/>
      <c r="IG290" s="186"/>
      <c r="IH290" s="186"/>
      <c r="II290" s="186"/>
      <c r="IJ290" s="186"/>
      <c r="IK290" s="186"/>
      <c r="IL290" s="186"/>
      <c r="IM290" s="186"/>
      <c r="IN290" s="186"/>
      <c r="IO290" s="186"/>
      <c r="IP290" s="186"/>
      <c r="IQ290" s="186"/>
      <c r="IR290" s="186"/>
      <c r="IS290" s="186"/>
      <c r="IT290" s="186"/>
      <c r="IU290" s="186"/>
      <c r="IV290" s="186"/>
    </row>
    <row r="291" spans="1:256" ht="15.75" customHeight="1" x14ac:dyDescent="0.25">
      <c r="A291" s="262"/>
      <c r="B291" s="186" t="s">
        <v>747</v>
      </c>
      <c r="C291" s="186" t="s">
        <v>1532</v>
      </c>
      <c r="D291" s="186" t="s">
        <v>1545</v>
      </c>
      <c r="E291" s="188">
        <v>174900</v>
      </c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86"/>
      <c r="BZ291" s="18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86"/>
      <c r="DA291" s="186"/>
      <c r="DB291" s="186"/>
      <c r="DC291" s="186"/>
      <c r="DD291" s="186"/>
      <c r="DE291" s="186"/>
      <c r="DF291" s="186"/>
      <c r="DG291" s="186"/>
      <c r="DH291" s="186"/>
      <c r="DI291" s="186"/>
      <c r="DJ291" s="186"/>
      <c r="DK291" s="186"/>
      <c r="DL291" s="186"/>
      <c r="DM291" s="186"/>
      <c r="DN291" s="186"/>
      <c r="DO291" s="186"/>
      <c r="DP291" s="186"/>
      <c r="DQ291" s="186"/>
      <c r="DR291" s="186"/>
      <c r="DS291" s="186"/>
      <c r="DT291" s="186"/>
      <c r="DU291" s="186"/>
      <c r="DV291" s="186"/>
      <c r="DW291" s="186"/>
      <c r="DX291" s="186"/>
      <c r="DY291" s="186"/>
      <c r="DZ291" s="186"/>
      <c r="EA291" s="186"/>
      <c r="EB291" s="186"/>
      <c r="EC291" s="186"/>
      <c r="ED291" s="186"/>
      <c r="EE291" s="186"/>
      <c r="EF291" s="186"/>
      <c r="EG291" s="186"/>
      <c r="EH291" s="186"/>
      <c r="EI291" s="186"/>
      <c r="EJ291" s="186"/>
      <c r="EK291" s="186"/>
      <c r="EL291" s="186"/>
      <c r="EM291" s="186"/>
      <c r="EN291" s="186"/>
      <c r="EO291" s="186"/>
      <c r="EP291" s="186"/>
      <c r="EQ291" s="186"/>
      <c r="ER291" s="186"/>
      <c r="ES291" s="186"/>
      <c r="ET291" s="186"/>
      <c r="EU291" s="186"/>
      <c r="EV291" s="186"/>
      <c r="EW291" s="186"/>
      <c r="EX291" s="186"/>
      <c r="EY291" s="186"/>
      <c r="EZ291" s="186"/>
      <c r="FA291" s="186"/>
      <c r="FB291" s="186"/>
      <c r="FC291" s="186">
        <v>126</v>
      </c>
      <c r="FD291" s="186"/>
      <c r="FE291" s="186"/>
      <c r="FF291" s="186"/>
      <c r="FG291" s="186"/>
      <c r="FH291" s="186"/>
      <c r="FI291" s="186"/>
      <c r="FJ291" s="186"/>
      <c r="FK291" s="186"/>
      <c r="FL291" s="186"/>
      <c r="FM291" s="186"/>
      <c r="FN291" s="186"/>
      <c r="FO291" s="186"/>
      <c r="FP291" s="186"/>
      <c r="FQ291" s="186"/>
      <c r="FR291" s="186"/>
      <c r="FS291" s="186"/>
      <c r="FT291" s="186"/>
      <c r="FU291" s="186"/>
      <c r="FV291" s="186"/>
      <c r="FW291" s="186"/>
      <c r="FX291" s="186"/>
      <c r="FY291" s="186"/>
      <c r="FZ291" s="186"/>
      <c r="GA291" s="186"/>
      <c r="GB291" s="186"/>
      <c r="GC291" s="186"/>
      <c r="GD291" s="186"/>
      <c r="GE291" s="186"/>
      <c r="GF291" s="186"/>
      <c r="GG291" s="186"/>
      <c r="GH291" s="186"/>
      <c r="GI291" s="186"/>
      <c r="GJ291" s="186"/>
      <c r="GK291" s="186"/>
      <c r="GL291" s="186"/>
      <c r="GM291" s="186"/>
      <c r="GN291" s="186"/>
      <c r="GO291" s="186"/>
      <c r="GP291" s="186"/>
      <c r="GQ291" s="186"/>
      <c r="GR291" s="186"/>
      <c r="GS291" s="186"/>
      <c r="GT291" s="186"/>
      <c r="GU291" s="186"/>
      <c r="GV291" s="186"/>
      <c r="GW291" s="186"/>
      <c r="GX291" s="186"/>
      <c r="GY291" s="186"/>
      <c r="GZ291" s="186"/>
      <c r="HA291" s="186"/>
      <c r="HB291" s="186"/>
      <c r="HC291" s="186"/>
      <c r="HD291" s="186"/>
      <c r="HE291" s="186"/>
      <c r="HF291" s="186"/>
      <c r="HG291" s="186"/>
      <c r="HH291" s="186"/>
      <c r="HI291" s="186"/>
      <c r="HJ291" s="186"/>
      <c r="HK291" s="186"/>
      <c r="HL291" s="186"/>
      <c r="HM291" s="186"/>
      <c r="HN291" s="186"/>
      <c r="HO291" s="186"/>
      <c r="HP291" s="186"/>
      <c r="HQ291" s="186"/>
      <c r="HR291" s="186"/>
      <c r="HS291" s="186"/>
      <c r="HT291" s="186"/>
      <c r="HU291" s="186"/>
      <c r="HV291" s="186"/>
      <c r="HW291" s="186"/>
      <c r="HX291" s="186"/>
      <c r="HY291" s="186"/>
      <c r="HZ291" s="186"/>
      <c r="IA291" s="186"/>
      <c r="IB291" s="186"/>
      <c r="IC291" s="186"/>
      <c r="ID291" s="186"/>
      <c r="IE291" s="186"/>
      <c r="IF291" s="186"/>
      <c r="IG291" s="186"/>
      <c r="IH291" s="186"/>
      <c r="II291" s="186"/>
      <c r="IJ291" s="186"/>
      <c r="IK291" s="186"/>
      <c r="IL291" s="186"/>
      <c r="IM291" s="186"/>
      <c r="IN291" s="186"/>
      <c r="IO291" s="186"/>
      <c r="IP291" s="186"/>
      <c r="IQ291" s="186"/>
      <c r="IR291" s="186"/>
      <c r="IS291" s="186"/>
      <c r="IT291" s="186"/>
      <c r="IU291" s="186"/>
      <c r="IV291" s="186"/>
    </row>
    <row r="292" spans="1:256" ht="15.75" customHeight="1" x14ac:dyDescent="0.25">
      <c r="A292" s="262"/>
      <c r="B292" s="186" t="s">
        <v>783</v>
      </c>
      <c r="C292" s="186" t="s">
        <v>1554</v>
      </c>
      <c r="D292" s="186" t="s">
        <v>1555</v>
      </c>
      <c r="E292" s="188">
        <v>121600</v>
      </c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86"/>
      <c r="BZ292" s="18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86"/>
      <c r="DA292" s="186"/>
      <c r="DB292" s="186"/>
      <c r="DC292" s="186"/>
      <c r="DD292" s="186"/>
      <c r="DE292" s="186"/>
      <c r="DF292" s="186"/>
      <c r="DG292" s="186"/>
      <c r="DH292" s="186"/>
      <c r="DI292" s="186"/>
      <c r="DJ292" s="186"/>
      <c r="DK292" s="186"/>
      <c r="DL292" s="186"/>
      <c r="DM292" s="186"/>
      <c r="DN292" s="186"/>
      <c r="DO292" s="186"/>
      <c r="DP292" s="186"/>
      <c r="DQ292" s="186"/>
      <c r="DR292" s="186"/>
      <c r="DS292" s="186"/>
      <c r="DT292" s="186"/>
      <c r="DU292" s="186"/>
      <c r="DV292" s="186"/>
      <c r="DW292" s="186"/>
      <c r="DX292" s="186"/>
      <c r="DY292" s="186"/>
      <c r="DZ292" s="186"/>
      <c r="EA292" s="186"/>
      <c r="EB292" s="186"/>
      <c r="EC292" s="186"/>
      <c r="ED292" s="186"/>
      <c r="EE292" s="186"/>
      <c r="EF292" s="186"/>
      <c r="EG292" s="186"/>
      <c r="EH292" s="186"/>
      <c r="EI292" s="186"/>
      <c r="EJ292" s="186"/>
      <c r="EK292" s="186"/>
      <c r="EL292" s="186"/>
      <c r="EM292" s="186"/>
      <c r="EN292" s="186"/>
      <c r="EO292" s="186"/>
      <c r="EP292" s="186"/>
      <c r="EQ292" s="186"/>
      <c r="ER292" s="186"/>
      <c r="ES292" s="186"/>
      <c r="ET292" s="186"/>
      <c r="EU292" s="186"/>
      <c r="EV292" s="186"/>
      <c r="EW292" s="186"/>
      <c r="EX292" s="186"/>
      <c r="EY292" s="186"/>
      <c r="EZ292" s="186"/>
      <c r="FA292" s="186"/>
      <c r="FB292" s="186"/>
      <c r="FC292" s="186"/>
      <c r="FD292" s="186"/>
      <c r="FE292" s="186"/>
      <c r="FF292" s="186"/>
      <c r="FG292" s="186"/>
      <c r="FH292" s="186"/>
      <c r="FI292" s="186"/>
      <c r="FJ292" s="186"/>
      <c r="FK292" s="186"/>
      <c r="FL292" s="186"/>
      <c r="FM292" s="186"/>
      <c r="FN292" s="186"/>
      <c r="FO292" s="186"/>
      <c r="FP292" s="186"/>
      <c r="FQ292" s="186"/>
      <c r="FR292" s="186"/>
      <c r="FS292" s="186"/>
      <c r="FT292" s="186"/>
      <c r="FU292" s="186"/>
      <c r="FV292" s="186"/>
      <c r="FW292" s="186"/>
      <c r="FX292" s="186"/>
      <c r="FY292" s="186"/>
      <c r="FZ292" s="186"/>
      <c r="GA292" s="186"/>
      <c r="GB292" s="186"/>
      <c r="GC292" s="186"/>
      <c r="GD292" s="186"/>
      <c r="GE292" s="186"/>
      <c r="GF292" s="186"/>
      <c r="GG292" s="186"/>
      <c r="GH292" s="186"/>
      <c r="GI292" s="186"/>
      <c r="GJ292" s="186"/>
      <c r="GK292" s="186"/>
      <c r="GL292" s="186"/>
      <c r="GM292" s="186"/>
      <c r="GN292" s="186"/>
      <c r="GO292" s="186"/>
      <c r="GP292" s="186"/>
      <c r="GQ292" s="186"/>
      <c r="GR292" s="186"/>
      <c r="GS292" s="186"/>
      <c r="GT292" s="186"/>
      <c r="GU292" s="186"/>
      <c r="GV292" s="186"/>
      <c r="GW292" s="186"/>
      <c r="GX292" s="186"/>
      <c r="GY292" s="186"/>
      <c r="GZ292" s="186"/>
      <c r="HA292" s="186"/>
      <c r="HB292" s="186"/>
      <c r="HC292" s="186"/>
      <c r="HD292" s="186"/>
      <c r="HE292" s="186"/>
      <c r="HF292" s="186"/>
      <c r="HG292" s="186"/>
      <c r="HH292" s="186"/>
      <c r="HI292" s="186"/>
      <c r="HJ292" s="186"/>
      <c r="HK292" s="186"/>
      <c r="HL292" s="186"/>
      <c r="HM292" s="186"/>
      <c r="HN292" s="186"/>
      <c r="HO292" s="186"/>
      <c r="HP292" s="186"/>
      <c r="HQ292" s="186"/>
      <c r="HR292" s="186"/>
      <c r="HS292" s="186"/>
      <c r="HT292" s="186"/>
      <c r="HU292" s="186"/>
      <c r="HV292" s="186"/>
      <c r="HW292" s="186"/>
      <c r="HX292" s="186"/>
      <c r="HY292" s="186"/>
      <c r="HZ292" s="186"/>
      <c r="IA292" s="186"/>
      <c r="IB292" s="186"/>
      <c r="IC292" s="186"/>
      <c r="ID292" s="186"/>
      <c r="IE292" s="186"/>
      <c r="IF292" s="186"/>
      <c r="IG292" s="186"/>
      <c r="IH292" s="186"/>
      <c r="II292" s="186"/>
      <c r="IJ292" s="186"/>
      <c r="IK292" s="186"/>
      <c r="IL292" s="186"/>
      <c r="IM292" s="186"/>
      <c r="IN292" s="186"/>
      <c r="IO292" s="186"/>
      <c r="IP292" s="186"/>
      <c r="IQ292" s="186"/>
      <c r="IR292" s="186"/>
      <c r="IS292" s="186"/>
      <c r="IT292" s="186"/>
      <c r="IU292" s="186"/>
      <c r="IV292" s="186"/>
    </row>
    <row r="293" spans="1:256" ht="15.75" customHeight="1" x14ac:dyDescent="0.25">
      <c r="A293" s="262"/>
      <c r="B293" s="186" t="s">
        <v>747</v>
      </c>
      <c r="C293" s="186" t="s">
        <v>1564</v>
      </c>
      <c r="D293" s="186" t="s">
        <v>1565</v>
      </c>
      <c r="E293" s="188">
        <v>496465</v>
      </c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86"/>
      <c r="BZ293" s="18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>
        <v>48</v>
      </c>
      <c r="CT293" s="186"/>
      <c r="CU293" s="186">
        <v>24</v>
      </c>
      <c r="CV293" s="186"/>
      <c r="CW293" s="186">
        <v>24</v>
      </c>
      <c r="CX293" s="186"/>
      <c r="CY293" s="186"/>
      <c r="CZ293" s="186"/>
      <c r="DA293" s="186"/>
      <c r="DB293" s="186"/>
      <c r="DC293" s="186"/>
      <c r="DD293" s="186"/>
      <c r="DE293" s="186">
        <v>24</v>
      </c>
      <c r="DF293" s="186"/>
      <c r="DG293" s="186"/>
      <c r="DH293" s="186"/>
      <c r="DI293" s="186"/>
      <c r="DJ293" s="186"/>
      <c r="DK293" s="186"/>
      <c r="DL293" s="186"/>
      <c r="DM293" s="186">
        <v>24</v>
      </c>
      <c r="DN293" s="186"/>
      <c r="DO293" s="186"/>
      <c r="DP293" s="186">
        <v>24</v>
      </c>
      <c r="DQ293" s="186"/>
      <c r="DR293" s="186"/>
      <c r="DS293" s="186"/>
      <c r="DT293" s="186"/>
      <c r="DU293" s="186"/>
      <c r="DV293" s="186"/>
      <c r="DW293" s="186"/>
      <c r="DX293" s="186"/>
      <c r="DY293" s="186"/>
      <c r="DZ293" s="186"/>
      <c r="EA293" s="186"/>
      <c r="EB293" s="186">
        <v>24</v>
      </c>
      <c r="EC293" s="186"/>
      <c r="ED293" s="186"/>
      <c r="EE293" s="186"/>
      <c r="EF293" s="186"/>
      <c r="EG293" s="186"/>
      <c r="EH293" s="186"/>
      <c r="EI293" s="186"/>
      <c r="EJ293" s="186"/>
      <c r="EK293" s="186">
        <v>24</v>
      </c>
      <c r="EL293" s="186"/>
      <c r="EM293" s="186"/>
      <c r="EN293" s="186"/>
      <c r="EO293" s="186"/>
      <c r="EP293" s="186"/>
      <c r="EQ293" s="186"/>
      <c r="ER293" s="186"/>
      <c r="ES293" s="186"/>
      <c r="ET293" s="186"/>
      <c r="EU293" s="186"/>
      <c r="EV293" s="186"/>
      <c r="EW293" s="186"/>
      <c r="EX293" s="186"/>
      <c r="EY293" s="186"/>
      <c r="EZ293" s="186"/>
      <c r="FA293" s="186"/>
      <c r="FB293" s="186"/>
      <c r="FC293" s="186"/>
      <c r="FD293" s="186"/>
      <c r="FE293" s="186"/>
      <c r="FF293" s="186"/>
      <c r="FG293" s="186"/>
      <c r="FH293" s="186"/>
      <c r="FI293" s="186"/>
      <c r="FJ293" s="186"/>
      <c r="FK293" s="186"/>
      <c r="FL293" s="186"/>
      <c r="FM293" s="186">
        <v>200</v>
      </c>
      <c r="FN293" s="186"/>
      <c r="FO293" s="186"/>
      <c r="FP293" s="186"/>
      <c r="FQ293" s="186"/>
      <c r="FR293" s="186"/>
      <c r="FS293" s="186"/>
      <c r="FT293" s="186"/>
      <c r="FU293" s="186">
        <v>200</v>
      </c>
      <c r="FV293" s="186"/>
      <c r="FW293" s="186"/>
      <c r="FX293" s="186"/>
      <c r="FY293" s="186"/>
      <c r="FZ293" s="186"/>
      <c r="GA293" s="186">
        <v>300</v>
      </c>
      <c r="GB293" s="186"/>
      <c r="GC293" s="186"/>
      <c r="GD293" s="186"/>
      <c r="GE293" s="186"/>
      <c r="GF293" s="186"/>
      <c r="GG293" s="186"/>
      <c r="GH293" s="186"/>
      <c r="GI293" s="186"/>
      <c r="GJ293" s="186"/>
      <c r="GK293" s="186"/>
      <c r="GL293" s="186"/>
      <c r="GM293" s="186"/>
      <c r="GN293" s="186"/>
      <c r="GO293" s="186"/>
      <c r="GP293" s="186"/>
      <c r="GQ293" s="186"/>
      <c r="GR293" s="186"/>
      <c r="GS293" s="186"/>
      <c r="GT293" s="186"/>
      <c r="GU293" s="186"/>
      <c r="GV293" s="186"/>
      <c r="GW293" s="186"/>
      <c r="GX293" s="186"/>
      <c r="GY293" s="186"/>
      <c r="GZ293" s="186"/>
      <c r="HA293" s="186"/>
      <c r="HB293" s="186"/>
      <c r="HC293" s="186"/>
      <c r="HD293" s="186"/>
      <c r="HE293" s="186"/>
      <c r="HF293" s="186"/>
      <c r="HG293" s="186"/>
      <c r="HH293" s="186"/>
      <c r="HI293" s="186"/>
      <c r="HJ293" s="186"/>
      <c r="HK293" s="186"/>
      <c r="HL293" s="186"/>
      <c r="HM293" s="186"/>
      <c r="HN293" s="186"/>
      <c r="HO293" s="186"/>
      <c r="HP293" s="186"/>
      <c r="HQ293" s="186"/>
      <c r="HR293" s="186"/>
      <c r="HS293" s="186"/>
      <c r="HT293" s="186"/>
      <c r="HU293" s="186"/>
      <c r="HV293" s="186"/>
      <c r="HW293" s="186"/>
      <c r="HX293" s="186"/>
      <c r="HY293" s="186"/>
      <c r="HZ293" s="186"/>
      <c r="IA293" s="186"/>
      <c r="IB293" s="186"/>
      <c r="IC293" s="186"/>
      <c r="ID293" s="186"/>
      <c r="IE293" s="186"/>
      <c r="IF293" s="186"/>
      <c r="IG293" s="186"/>
      <c r="IH293" s="186"/>
      <c r="II293" s="186"/>
      <c r="IJ293" s="186"/>
      <c r="IK293" s="186"/>
      <c r="IL293" s="186"/>
      <c r="IM293" s="186"/>
      <c r="IN293" s="186"/>
      <c r="IO293" s="186"/>
      <c r="IP293" s="186"/>
      <c r="IQ293" s="186"/>
      <c r="IR293" s="186"/>
      <c r="IS293" s="186"/>
      <c r="IT293" s="186"/>
      <c r="IU293" s="186"/>
      <c r="IV293" s="186"/>
    </row>
    <row r="294" spans="1:256" ht="15.75" customHeight="1" x14ac:dyDescent="0.25">
      <c r="A294" s="262"/>
      <c r="B294" s="186" t="s">
        <v>778</v>
      </c>
      <c r="C294" s="186" t="s">
        <v>1564</v>
      </c>
      <c r="D294" s="186" t="s">
        <v>1569</v>
      </c>
      <c r="E294" s="188">
        <v>274575</v>
      </c>
      <c r="F294" s="186"/>
      <c r="G294" s="186"/>
      <c r="H294" s="186"/>
      <c r="I294" s="186">
        <v>15</v>
      </c>
      <c r="J294" s="186"/>
      <c r="K294" s="186"/>
      <c r="L294" s="186"/>
      <c r="M294" s="290">
        <v>15</v>
      </c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290">
        <v>25</v>
      </c>
      <c r="AH294" s="186"/>
      <c r="AI294" s="186"/>
      <c r="AJ294" s="186"/>
      <c r="AK294" s="186">
        <v>25</v>
      </c>
      <c r="AL294" s="186">
        <v>15</v>
      </c>
      <c r="AM294" s="186"/>
      <c r="AN294" s="186">
        <v>25</v>
      </c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>
        <v>25</v>
      </c>
      <c r="BT294" s="186"/>
      <c r="BU294" s="186"/>
      <c r="BV294" s="186"/>
      <c r="BW294" s="186"/>
      <c r="BX294" s="186"/>
      <c r="BY294" s="186"/>
      <c r="BZ294" s="186"/>
      <c r="CA294" s="186"/>
      <c r="CB294" s="186"/>
      <c r="CC294" s="186"/>
      <c r="CD294" s="186"/>
      <c r="CE294" s="186"/>
      <c r="CF294" s="186"/>
      <c r="CG294" s="186">
        <v>50</v>
      </c>
      <c r="CH294" s="186"/>
      <c r="CI294" s="186">
        <v>50</v>
      </c>
      <c r="CJ294" s="186"/>
      <c r="CK294" s="186">
        <v>25</v>
      </c>
      <c r="CL294" s="186"/>
      <c r="CM294" s="186">
        <v>25</v>
      </c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86"/>
      <c r="DA294" s="186"/>
      <c r="DB294" s="186"/>
      <c r="DC294" s="186"/>
      <c r="DD294" s="186"/>
      <c r="DE294" s="186"/>
      <c r="DF294" s="186"/>
      <c r="DG294" s="186"/>
      <c r="DH294" s="186"/>
      <c r="DI294" s="186"/>
      <c r="DJ294" s="186"/>
      <c r="DK294" s="186"/>
      <c r="DL294" s="186"/>
      <c r="DM294" s="186"/>
      <c r="DN294" s="186"/>
      <c r="DO294" s="186"/>
      <c r="DP294" s="186"/>
      <c r="DQ294" s="186"/>
      <c r="DR294" s="186"/>
      <c r="DS294" s="186"/>
      <c r="DT294" s="186"/>
      <c r="DU294" s="186"/>
      <c r="DV294" s="186"/>
      <c r="DW294" s="186"/>
      <c r="DX294" s="186"/>
      <c r="DY294" s="186"/>
      <c r="DZ294" s="186"/>
      <c r="EA294" s="186"/>
      <c r="EB294" s="186"/>
      <c r="EC294" s="186"/>
      <c r="ED294" s="186"/>
      <c r="EE294" s="186"/>
      <c r="EF294" s="186"/>
      <c r="EG294" s="186"/>
      <c r="EH294" s="186"/>
      <c r="EI294" s="186"/>
      <c r="EJ294" s="186"/>
      <c r="EK294" s="186"/>
      <c r="EL294" s="186"/>
      <c r="EM294" s="186"/>
      <c r="EN294" s="186"/>
      <c r="EO294" s="186"/>
      <c r="EP294" s="186"/>
      <c r="EQ294" s="186"/>
      <c r="ER294" s="186"/>
      <c r="ES294" s="186"/>
      <c r="ET294" s="186"/>
      <c r="EU294" s="186"/>
      <c r="EV294" s="186"/>
      <c r="EW294" s="186"/>
      <c r="EX294" s="186"/>
      <c r="EY294" s="186"/>
      <c r="EZ294" s="186"/>
      <c r="FA294" s="186"/>
      <c r="FB294" s="186"/>
      <c r="FC294" s="186"/>
      <c r="FD294" s="186"/>
      <c r="FE294" s="186"/>
      <c r="FF294" s="186"/>
      <c r="FG294" s="186"/>
      <c r="FH294" s="186"/>
      <c r="FI294" s="186"/>
      <c r="FJ294" s="186"/>
      <c r="FK294" s="186"/>
      <c r="FL294" s="186"/>
      <c r="FM294" s="186"/>
      <c r="FN294" s="186"/>
      <c r="FO294" s="186"/>
      <c r="FP294" s="186"/>
      <c r="FQ294" s="186"/>
      <c r="FR294" s="186"/>
      <c r="FS294" s="186"/>
      <c r="FT294" s="186"/>
      <c r="FU294" s="186"/>
      <c r="FV294" s="186"/>
      <c r="FW294" s="186"/>
      <c r="FX294" s="186"/>
      <c r="FY294" s="186"/>
      <c r="FZ294" s="186"/>
      <c r="GA294" s="186"/>
      <c r="GB294" s="186"/>
      <c r="GC294" s="186"/>
      <c r="GD294" s="186"/>
      <c r="GE294" s="186"/>
      <c r="GF294" s="186"/>
      <c r="GG294" s="186"/>
      <c r="GH294" s="186"/>
      <c r="GI294" s="186"/>
      <c r="GJ294" s="186"/>
      <c r="GK294" s="186"/>
      <c r="GL294" s="186"/>
      <c r="GM294" s="186"/>
      <c r="GN294" s="186"/>
      <c r="GO294" s="186"/>
      <c r="GP294" s="186"/>
      <c r="GQ294" s="186"/>
      <c r="GR294" s="186"/>
      <c r="GS294" s="186"/>
      <c r="GT294" s="186"/>
      <c r="GU294" s="186"/>
      <c r="GV294" s="186"/>
      <c r="GW294" s="186"/>
      <c r="GX294" s="186"/>
      <c r="GY294" s="186"/>
      <c r="GZ294" s="186"/>
      <c r="HA294" s="186"/>
      <c r="HB294" s="186"/>
      <c r="HC294" s="186"/>
      <c r="HD294" s="186"/>
      <c r="HE294" s="186"/>
      <c r="HF294" s="186"/>
      <c r="HG294" s="186"/>
      <c r="HH294" s="186"/>
      <c r="HI294" s="186"/>
      <c r="HJ294" s="186"/>
      <c r="HK294" s="186"/>
      <c r="HL294" s="186"/>
      <c r="HM294" s="186"/>
      <c r="HN294" s="186"/>
      <c r="HO294" s="186"/>
      <c r="HP294" s="186"/>
      <c r="HQ294" s="186"/>
      <c r="HR294" s="186"/>
      <c r="HS294" s="186"/>
      <c r="HT294" s="186"/>
      <c r="HU294" s="186"/>
      <c r="HV294" s="186"/>
      <c r="HW294" s="186"/>
      <c r="HX294" s="186"/>
      <c r="HY294" s="186"/>
      <c r="HZ294" s="186"/>
      <c r="IA294" s="186"/>
      <c r="IB294" s="186"/>
      <c r="IC294" s="186"/>
      <c r="ID294" s="186"/>
      <c r="IE294" s="186"/>
      <c r="IF294" s="186"/>
      <c r="IG294" s="186"/>
      <c r="IH294" s="186"/>
      <c r="II294" s="186"/>
      <c r="IJ294" s="186"/>
      <c r="IK294" s="186"/>
      <c r="IL294" s="186"/>
      <c r="IM294" s="186"/>
      <c r="IN294" s="186"/>
      <c r="IO294" s="186"/>
      <c r="IP294" s="186"/>
      <c r="IQ294" s="186"/>
      <c r="IR294" s="186"/>
      <c r="IS294" s="186"/>
      <c r="IT294" s="186"/>
      <c r="IU294" s="186"/>
      <c r="IV294" s="186"/>
    </row>
    <row r="295" spans="1:256" ht="15.75" customHeight="1" x14ac:dyDescent="0.25">
      <c r="A295" s="262"/>
      <c r="B295" s="186" t="s">
        <v>778</v>
      </c>
      <c r="C295" s="186" t="s">
        <v>1570</v>
      </c>
      <c r="D295" s="186" t="s">
        <v>1571</v>
      </c>
      <c r="E295" s="188">
        <v>212047</v>
      </c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>
        <v>25</v>
      </c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86"/>
      <c r="BZ295" s="186">
        <v>25</v>
      </c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>
        <v>24</v>
      </c>
      <c r="CT295" s="186"/>
      <c r="CU295" s="186"/>
      <c r="CV295" s="186"/>
      <c r="CW295" s="186"/>
      <c r="CX295" s="186"/>
      <c r="CY295" s="186"/>
      <c r="CZ295" s="186"/>
      <c r="DA295" s="186"/>
      <c r="DB295" s="186"/>
      <c r="DC295" s="186"/>
      <c r="DD295" s="186"/>
      <c r="DE295" s="186"/>
      <c r="DF295" s="186"/>
      <c r="DG295" s="186"/>
      <c r="DH295" s="186"/>
      <c r="DI295" s="186"/>
      <c r="DJ295" s="186"/>
      <c r="DK295" s="186"/>
      <c r="DL295" s="186"/>
      <c r="DM295" s="186"/>
      <c r="DN295" s="186"/>
      <c r="DO295" s="186"/>
      <c r="DP295" s="186"/>
      <c r="DQ295" s="186"/>
      <c r="DR295" s="186"/>
      <c r="DS295" s="186"/>
      <c r="DT295" s="186"/>
      <c r="DU295" s="186"/>
      <c r="DV295" s="186"/>
      <c r="DW295" s="186"/>
      <c r="DX295" s="186"/>
      <c r="DY295" s="186"/>
      <c r="DZ295" s="186"/>
      <c r="EA295" s="186"/>
      <c r="EB295" s="186"/>
      <c r="EC295" s="186"/>
      <c r="ED295" s="186"/>
      <c r="EE295" s="186"/>
      <c r="EF295" s="186"/>
      <c r="EG295" s="186"/>
      <c r="EH295" s="186"/>
      <c r="EI295" s="186"/>
      <c r="EJ295" s="186"/>
      <c r="EK295" s="186"/>
      <c r="EL295" s="186"/>
      <c r="EM295" s="186"/>
      <c r="EN295" s="186"/>
      <c r="EO295" s="186"/>
      <c r="EP295" s="186"/>
      <c r="EQ295" s="186"/>
      <c r="ER295" s="186">
        <v>10</v>
      </c>
      <c r="ES295" s="186"/>
      <c r="ET295" s="186"/>
      <c r="EU295" s="186"/>
      <c r="EV295" s="186"/>
      <c r="EW295" s="186"/>
      <c r="EX295" s="186"/>
      <c r="EY295" s="186"/>
      <c r="EZ295" s="186"/>
      <c r="FA295" s="186"/>
      <c r="FB295" s="186"/>
      <c r="FC295" s="186"/>
      <c r="FD295" s="186"/>
      <c r="FE295" s="186"/>
      <c r="FF295" s="186"/>
      <c r="FG295" s="186"/>
      <c r="FH295" s="186"/>
      <c r="FI295" s="186"/>
      <c r="FJ295" s="186"/>
      <c r="FK295" s="186"/>
      <c r="FL295" s="186"/>
      <c r="FM295" s="186">
        <v>300</v>
      </c>
      <c r="FN295" s="186"/>
      <c r="FO295" s="186"/>
      <c r="FP295" s="186"/>
      <c r="FQ295" s="186"/>
      <c r="FR295" s="186"/>
      <c r="FS295" s="186"/>
      <c r="FT295" s="186"/>
      <c r="FU295" s="186"/>
      <c r="FV295" s="186"/>
      <c r="FW295" s="186"/>
      <c r="FX295" s="186"/>
      <c r="FY295" s="186"/>
      <c r="FZ295" s="186"/>
      <c r="GA295" s="186"/>
      <c r="GB295" s="186"/>
      <c r="GC295" s="186">
        <v>200</v>
      </c>
      <c r="GD295" s="186"/>
      <c r="GE295" s="186"/>
      <c r="GF295" s="186"/>
      <c r="GG295" s="186"/>
      <c r="GH295" s="186"/>
      <c r="GI295" s="186"/>
      <c r="GJ295" s="186"/>
      <c r="GK295" s="186"/>
      <c r="GL295" s="186"/>
      <c r="GM295" s="186"/>
      <c r="GN295" s="186"/>
      <c r="GO295" s="186"/>
      <c r="GP295" s="186"/>
      <c r="GQ295" s="186"/>
      <c r="GR295" s="186"/>
      <c r="GS295" s="186"/>
      <c r="GT295" s="186"/>
      <c r="GU295" s="186"/>
      <c r="GV295" s="186"/>
      <c r="GW295" s="186"/>
      <c r="GX295" s="186"/>
      <c r="GY295" s="186"/>
      <c r="GZ295" s="186"/>
      <c r="HA295" s="186"/>
      <c r="HB295" s="186"/>
      <c r="HC295" s="186"/>
      <c r="HD295" s="186"/>
      <c r="HE295" s="186"/>
      <c r="HF295" s="186"/>
      <c r="HG295" s="186"/>
      <c r="HH295" s="186">
        <v>140</v>
      </c>
      <c r="HI295" s="186"/>
      <c r="HJ295" s="186"/>
      <c r="HK295" s="186"/>
      <c r="HL295" s="186"/>
      <c r="HM295" s="186"/>
      <c r="HN295" s="186">
        <v>100</v>
      </c>
      <c r="HO295" s="186"/>
      <c r="HP295" s="186"/>
      <c r="HQ295" s="186"/>
      <c r="HR295" s="186"/>
      <c r="HS295" s="186"/>
      <c r="HT295" s="186"/>
      <c r="HU295" s="186"/>
      <c r="HV295" s="186"/>
      <c r="HW295" s="186"/>
      <c r="HX295" s="186"/>
      <c r="HY295" s="186"/>
      <c r="HZ295" s="186"/>
      <c r="IA295" s="186"/>
      <c r="IB295" s="186"/>
      <c r="IC295" s="186">
        <v>24</v>
      </c>
      <c r="ID295" s="186"/>
      <c r="IE295" s="186"/>
      <c r="IF295" s="186"/>
      <c r="IG295" s="186"/>
      <c r="IH295" s="186"/>
      <c r="II295" s="186"/>
      <c r="IJ295" s="186"/>
      <c r="IK295" s="186"/>
      <c r="IL295" s="186"/>
      <c r="IM295" s="186"/>
      <c r="IN295" s="186"/>
      <c r="IO295" s="186"/>
      <c r="IP295" s="186"/>
      <c r="IQ295" s="186"/>
      <c r="IR295" s="186"/>
      <c r="IS295" s="186"/>
      <c r="IT295" s="186"/>
      <c r="IU295" s="186"/>
      <c r="IV295" s="186"/>
    </row>
    <row r="296" spans="1:256" ht="15.75" customHeight="1" x14ac:dyDescent="0.25">
      <c r="A296" s="272"/>
      <c r="B296" s="273" t="s">
        <v>1573</v>
      </c>
      <c r="C296" s="273"/>
      <c r="D296" s="273" t="s">
        <v>1574</v>
      </c>
      <c r="E296" s="483">
        <v>15774</v>
      </c>
      <c r="F296" s="273"/>
      <c r="G296" s="632"/>
      <c r="H296" s="273"/>
      <c r="I296" s="273"/>
      <c r="J296" s="273"/>
      <c r="K296" s="273"/>
      <c r="L296" s="273"/>
      <c r="M296" s="291">
        <v>5</v>
      </c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632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73"/>
      <c r="AS296" s="273"/>
      <c r="AT296" s="273"/>
      <c r="AU296" s="273"/>
      <c r="AV296" s="273"/>
      <c r="AW296" s="273"/>
      <c r="AX296" s="273"/>
      <c r="AY296" s="273"/>
      <c r="AZ296" s="273"/>
      <c r="BA296" s="273"/>
      <c r="BB296" s="273"/>
      <c r="BC296" s="273"/>
      <c r="BD296" s="273"/>
      <c r="BE296" s="273"/>
      <c r="BF296" s="273"/>
      <c r="BG296" s="273"/>
      <c r="BH296" s="273"/>
      <c r="BI296" s="273"/>
      <c r="BJ296" s="273"/>
      <c r="BK296" s="273"/>
      <c r="BL296" s="273"/>
      <c r="BM296" s="273"/>
      <c r="BN296" s="273"/>
      <c r="BO296" s="273"/>
      <c r="BP296" s="273"/>
      <c r="BQ296" s="273"/>
      <c r="BR296" s="273"/>
      <c r="BS296" s="273"/>
      <c r="BT296" s="273"/>
      <c r="BU296" s="273"/>
      <c r="BV296" s="273"/>
      <c r="BW296" s="273"/>
      <c r="BX296" s="273"/>
      <c r="BY296" s="273"/>
      <c r="BZ296" s="273"/>
      <c r="CA296" s="273"/>
      <c r="CB296" s="273"/>
      <c r="CC296" s="273"/>
      <c r="CD296" s="273"/>
      <c r="CE296" s="273"/>
      <c r="CF296" s="273"/>
      <c r="CG296" s="273"/>
      <c r="CH296" s="273"/>
      <c r="CI296" s="273"/>
      <c r="CJ296" s="273"/>
      <c r="CK296" s="273"/>
      <c r="CL296" s="273"/>
      <c r="CM296" s="273"/>
      <c r="CN296" s="273"/>
      <c r="CO296" s="273"/>
      <c r="CP296" s="273"/>
      <c r="CQ296" s="273"/>
      <c r="CR296" s="273"/>
      <c r="CS296" s="273"/>
      <c r="CT296" s="273"/>
      <c r="CU296" s="273"/>
      <c r="CV296" s="273"/>
      <c r="CW296" s="273"/>
      <c r="CX296" s="273"/>
      <c r="CY296" s="273"/>
      <c r="CZ296" s="273"/>
      <c r="DA296" s="273"/>
      <c r="DB296" s="273"/>
      <c r="DC296" s="273"/>
      <c r="DD296" s="273"/>
      <c r="DE296" s="273"/>
      <c r="DF296" s="273"/>
      <c r="DG296" s="273"/>
      <c r="DH296" s="273"/>
      <c r="DI296" s="273"/>
      <c r="DJ296" s="273"/>
      <c r="DK296" s="273"/>
      <c r="DL296" s="273"/>
      <c r="DM296" s="273"/>
      <c r="DN296" s="273"/>
      <c r="DO296" s="273"/>
      <c r="DP296" s="273"/>
      <c r="DQ296" s="273"/>
      <c r="DR296" s="273"/>
      <c r="DS296" s="273"/>
      <c r="DT296" s="273"/>
      <c r="DU296" s="273"/>
      <c r="DV296" s="273"/>
      <c r="DW296" s="273"/>
      <c r="DX296" s="273"/>
      <c r="DY296" s="273"/>
      <c r="DZ296" s="273"/>
      <c r="EA296" s="273"/>
      <c r="EB296" s="273"/>
      <c r="EC296" s="273"/>
      <c r="ED296" s="273"/>
      <c r="EE296" s="273"/>
      <c r="EF296" s="273"/>
      <c r="EG296" s="273"/>
      <c r="EH296" s="273"/>
      <c r="EI296" s="273"/>
      <c r="EJ296" s="273"/>
      <c r="EK296" s="273"/>
      <c r="EL296" s="273"/>
      <c r="EM296" s="273"/>
      <c r="EN296" s="273"/>
      <c r="EO296" s="273"/>
      <c r="EP296" s="273"/>
      <c r="EQ296" s="273"/>
      <c r="ER296" s="273"/>
      <c r="ES296" s="273"/>
      <c r="ET296" s="273"/>
      <c r="EU296" s="273"/>
      <c r="EV296" s="273"/>
      <c r="EW296" s="273"/>
      <c r="EX296" s="273"/>
      <c r="EY296" s="273"/>
      <c r="EZ296" s="273"/>
      <c r="FA296" s="273"/>
      <c r="FB296" s="273"/>
      <c r="FC296" s="273"/>
      <c r="FD296" s="273"/>
      <c r="FE296" s="273"/>
      <c r="FF296" s="273"/>
      <c r="FG296" s="273"/>
      <c r="FH296" s="273"/>
      <c r="FI296" s="273"/>
      <c r="FJ296" s="273"/>
      <c r="FK296" s="273"/>
      <c r="FL296" s="273"/>
      <c r="FM296" s="273"/>
      <c r="FN296" s="273"/>
      <c r="FO296" s="273"/>
      <c r="FP296" s="273"/>
      <c r="FQ296" s="273"/>
      <c r="FR296" s="273"/>
      <c r="FS296" s="273"/>
      <c r="FT296" s="273"/>
      <c r="FU296" s="273"/>
      <c r="FV296" s="273"/>
      <c r="FW296" s="273"/>
      <c r="FX296" s="273"/>
      <c r="FY296" s="273"/>
      <c r="FZ296" s="273"/>
      <c r="GA296" s="273"/>
      <c r="GB296" s="273"/>
      <c r="GC296" s="273"/>
      <c r="GD296" s="273"/>
      <c r="GE296" s="273"/>
      <c r="GF296" s="273"/>
      <c r="GG296" s="273"/>
      <c r="GH296" s="273"/>
      <c r="GI296" s="273"/>
      <c r="GJ296" s="273"/>
      <c r="GK296" s="273"/>
      <c r="GL296" s="273"/>
      <c r="GM296" s="273"/>
      <c r="GN296" s="273"/>
      <c r="GO296" s="273"/>
      <c r="GP296" s="273"/>
      <c r="GQ296" s="273"/>
      <c r="GR296" s="273"/>
      <c r="GS296" s="273"/>
      <c r="GT296" s="273"/>
      <c r="GU296" s="273"/>
      <c r="GV296" s="273"/>
      <c r="GW296" s="273"/>
      <c r="GX296" s="273"/>
      <c r="GY296" s="273"/>
      <c r="GZ296" s="273"/>
      <c r="HA296" s="273"/>
      <c r="HB296" s="273"/>
      <c r="HC296" s="273"/>
      <c r="HD296" s="273"/>
      <c r="HE296" s="273"/>
      <c r="HF296" s="273"/>
      <c r="HG296" s="273"/>
      <c r="HH296" s="273"/>
      <c r="HI296" s="273"/>
      <c r="HJ296" s="273"/>
      <c r="HK296" s="273"/>
      <c r="HL296" s="273"/>
      <c r="HM296" s="273"/>
      <c r="HN296" s="273"/>
      <c r="HO296" s="273"/>
      <c r="HP296" s="273"/>
      <c r="HQ296" s="273"/>
      <c r="HR296" s="273"/>
      <c r="HS296" s="273"/>
      <c r="HT296" s="273"/>
      <c r="HU296" s="273"/>
      <c r="HV296" s="273"/>
      <c r="HW296" s="273"/>
      <c r="HX296" s="273"/>
      <c r="HY296" s="273"/>
      <c r="HZ296" s="273"/>
      <c r="IA296" s="273"/>
      <c r="IB296" s="273"/>
      <c r="IC296" s="273"/>
      <c r="ID296" s="273"/>
      <c r="IE296" s="273"/>
      <c r="IF296" s="273"/>
      <c r="IG296" s="273"/>
      <c r="IH296" s="273"/>
      <c r="II296" s="273"/>
      <c r="IJ296" s="273"/>
      <c r="IK296" s="273"/>
      <c r="IL296" s="273"/>
      <c r="IM296" s="273"/>
      <c r="IN296" s="273"/>
      <c r="IO296" s="273"/>
      <c r="IP296" s="273"/>
      <c r="IQ296" s="273"/>
      <c r="IR296" s="273"/>
      <c r="IS296" s="273"/>
      <c r="IT296" s="273"/>
      <c r="IU296" s="273"/>
      <c r="IV296" s="273"/>
    </row>
    <row r="297" spans="1:256" ht="15.75" customHeight="1" x14ac:dyDescent="0.25">
      <c r="A297" s="262"/>
      <c r="B297" s="186" t="s">
        <v>110</v>
      </c>
      <c r="C297" s="186" t="s">
        <v>1575</v>
      </c>
      <c r="D297" s="186" t="s">
        <v>1576</v>
      </c>
      <c r="E297" s="188">
        <v>26350</v>
      </c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86"/>
      <c r="BZ297" s="18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86"/>
      <c r="DA297" s="186"/>
      <c r="DB297" s="186"/>
      <c r="DC297" s="186"/>
      <c r="DD297" s="186"/>
      <c r="DE297" s="186"/>
      <c r="DF297" s="186"/>
      <c r="DG297" s="186"/>
      <c r="DH297" s="186"/>
      <c r="DI297" s="186"/>
      <c r="DJ297" s="186"/>
      <c r="DK297" s="186"/>
      <c r="DL297" s="186"/>
      <c r="DM297" s="186"/>
      <c r="DN297" s="186"/>
      <c r="DO297" s="186"/>
      <c r="DP297" s="186"/>
      <c r="DQ297" s="186"/>
      <c r="DR297" s="186">
        <v>18</v>
      </c>
      <c r="DS297" s="186"/>
      <c r="DT297" s="186"/>
      <c r="DU297" s="186"/>
      <c r="DV297" s="186"/>
      <c r="DW297" s="186"/>
      <c r="DX297" s="186"/>
      <c r="DY297" s="186"/>
      <c r="DZ297" s="186"/>
      <c r="EA297" s="186"/>
      <c r="EB297" s="186"/>
      <c r="EC297" s="186"/>
      <c r="ED297" s="186"/>
      <c r="EE297" s="186"/>
      <c r="EF297" s="186"/>
      <c r="EG297" s="186"/>
      <c r="EH297" s="186"/>
      <c r="EI297" s="186"/>
      <c r="EJ297" s="186"/>
      <c r="EK297" s="186"/>
      <c r="EL297" s="186"/>
      <c r="EM297" s="186"/>
      <c r="EN297" s="186"/>
      <c r="EO297" s="186"/>
      <c r="EP297" s="186"/>
      <c r="EQ297" s="186"/>
      <c r="ER297" s="186"/>
      <c r="ES297" s="186"/>
      <c r="ET297" s="186"/>
      <c r="EU297" s="186"/>
      <c r="EV297" s="186"/>
      <c r="EW297" s="186"/>
      <c r="EX297" s="186"/>
      <c r="EY297" s="186"/>
      <c r="EZ297" s="186"/>
      <c r="FA297" s="186"/>
      <c r="FB297" s="186"/>
      <c r="FC297" s="186"/>
      <c r="FD297" s="186"/>
      <c r="FE297" s="186"/>
      <c r="FF297" s="186"/>
      <c r="FG297" s="186"/>
      <c r="FH297" s="186"/>
      <c r="FI297" s="186"/>
      <c r="FJ297" s="186"/>
      <c r="FK297" s="186"/>
      <c r="FL297" s="186"/>
      <c r="FM297" s="186"/>
      <c r="FN297" s="186"/>
      <c r="FO297" s="186"/>
      <c r="FP297" s="186"/>
      <c r="FQ297" s="186"/>
      <c r="FR297" s="186"/>
      <c r="FS297" s="186"/>
      <c r="FT297" s="186"/>
      <c r="FU297" s="186"/>
      <c r="FV297" s="186"/>
      <c r="FW297" s="186"/>
      <c r="FX297" s="186"/>
      <c r="FY297" s="186"/>
      <c r="FZ297" s="186"/>
      <c r="GA297" s="186"/>
      <c r="GB297" s="186"/>
      <c r="GC297" s="186"/>
      <c r="GD297" s="186"/>
      <c r="GE297" s="186"/>
      <c r="GF297" s="186"/>
      <c r="GG297" s="186"/>
      <c r="GH297" s="186"/>
      <c r="GI297" s="186"/>
      <c r="GJ297" s="186"/>
      <c r="GK297" s="186"/>
      <c r="GL297" s="186"/>
      <c r="GM297" s="186"/>
      <c r="GN297" s="186"/>
      <c r="GO297" s="186"/>
      <c r="GP297" s="186"/>
      <c r="GQ297" s="186"/>
      <c r="GR297" s="186"/>
      <c r="GS297" s="186"/>
      <c r="GT297" s="186"/>
      <c r="GU297" s="186"/>
      <c r="GV297" s="186"/>
      <c r="GW297" s="186"/>
      <c r="GX297" s="186"/>
      <c r="GY297" s="186"/>
      <c r="GZ297" s="186"/>
      <c r="HA297" s="186"/>
      <c r="HB297" s="186"/>
      <c r="HC297" s="186"/>
      <c r="HD297" s="186"/>
      <c r="HE297" s="186"/>
      <c r="HF297" s="186"/>
      <c r="HG297" s="186"/>
      <c r="HH297" s="186"/>
      <c r="HI297" s="186"/>
      <c r="HJ297" s="186"/>
      <c r="HK297" s="186"/>
      <c r="HL297" s="186"/>
      <c r="HM297" s="186"/>
      <c r="HN297" s="186"/>
      <c r="HO297" s="186"/>
      <c r="HP297" s="186"/>
      <c r="HQ297" s="186"/>
      <c r="HR297" s="186"/>
      <c r="HS297" s="186"/>
      <c r="HT297" s="186"/>
      <c r="HU297" s="186"/>
      <c r="HV297" s="186"/>
      <c r="HW297" s="186"/>
      <c r="HX297" s="186"/>
      <c r="HY297" s="186"/>
      <c r="HZ297" s="186"/>
      <c r="IA297" s="186"/>
      <c r="IB297" s="186"/>
      <c r="IC297" s="186"/>
      <c r="ID297" s="186"/>
      <c r="IE297" s="186"/>
      <c r="IF297" s="186"/>
      <c r="IG297" s="186"/>
      <c r="IH297" s="186"/>
      <c r="II297" s="186"/>
      <c r="IJ297" s="186"/>
      <c r="IK297" s="186"/>
      <c r="IL297" s="186"/>
      <c r="IM297" s="186"/>
      <c r="IN297" s="186"/>
      <c r="IO297" s="186"/>
      <c r="IP297" s="186"/>
      <c r="IQ297" s="186"/>
      <c r="IR297" s="186"/>
      <c r="IS297" s="186"/>
      <c r="IT297" s="186"/>
      <c r="IU297" s="186"/>
      <c r="IV297" s="186"/>
    </row>
    <row r="298" spans="1:256" ht="15.75" customHeight="1" x14ac:dyDescent="0.25">
      <c r="A298" s="262"/>
      <c r="B298" s="186" t="s">
        <v>804</v>
      </c>
      <c r="C298" s="186" t="s">
        <v>1575</v>
      </c>
      <c r="D298" s="186" t="s">
        <v>1577</v>
      </c>
      <c r="E298" s="188">
        <v>180000</v>
      </c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86"/>
      <c r="BZ298" s="18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86"/>
      <c r="DA298" s="186"/>
      <c r="DB298" s="186"/>
      <c r="DC298" s="186"/>
      <c r="DD298" s="186"/>
      <c r="DE298" s="186"/>
      <c r="DF298" s="186"/>
      <c r="DG298" s="186"/>
      <c r="DH298" s="186"/>
      <c r="DI298" s="186"/>
      <c r="DJ298" s="186"/>
      <c r="DK298" s="186"/>
      <c r="DL298" s="186"/>
      <c r="DM298" s="186"/>
      <c r="DN298" s="186"/>
      <c r="DO298" s="186"/>
      <c r="DP298" s="186"/>
      <c r="DQ298" s="186"/>
      <c r="DR298" s="186"/>
      <c r="DS298" s="186"/>
      <c r="DT298" s="186"/>
      <c r="DU298" s="186"/>
      <c r="DV298" s="186"/>
      <c r="DW298" s="186"/>
      <c r="DX298" s="186"/>
      <c r="DY298" s="186"/>
      <c r="DZ298" s="186"/>
      <c r="EA298" s="186"/>
      <c r="EB298" s="186"/>
      <c r="EC298" s="186"/>
      <c r="ED298" s="186"/>
      <c r="EE298" s="186"/>
      <c r="EF298" s="186"/>
      <c r="EG298" s="186"/>
      <c r="EH298" s="186"/>
      <c r="EI298" s="186"/>
      <c r="EJ298" s="186"/>
      <c r="EK298" s="186"/>
      <c r="EL298" s="186"/>
      <c r="EM298" s="186"/>
      <c r="EN298" s="186"/>
      <c r="EO298" s="186"/>
      <c r="EP298" s="186"/>
      <c r="EQ298" s="186"/>
      <c r="ER298" s="186"/>
      <c r="ES298" s="186"/>
      <c r="ET298" s="186"/>
      <c r="EU298" s="186"/>
      <c r="EV298" s="186"/>
      <c r="EW298" s="186"/>
      <c r="EX298" s="186"/>
      <c r="EY298" s="186"/>
      <c r="EZ298" s="186"/>
      <c r="FA298" s="186"/>
      <c r="FB298" s="186"/>
      <c r="FC298" s="186"/>
      <c r="FD298" s="186"/>
      <c r="FE298" s="186"/>
      <c r="FF298" s="186"/>
      <c r="FG298" s="186"/>
      <c r="FH298" s="186"/>
      <c r="FI298" s="186"/>
      <c r="FJ298" s="186"/>
      <c r="FK298" s="186"/>
      <c r="FL298" s="186"/>
      <c r="FM298" s="186"/>
      <c r="FN298" s="186"/>
      <c r="FO298" s="186"/>
      <c r="FP298" s="186"/>
      <c r="FQ298" s="186"/>
      <c r="FR298" s="186"/>
      <c r="FS298" s="186"/>
      <c r="FT298" s="186"/>
      <c r="FU298" s="186"/>
      <c r="FV298" s="186"/>
      <c r="FW298" s="186"/>
      <c r="FX298" s="186"/>
      <c r="FY298" s="186"/>
      <c r="FZ298" s="186"/>
      <c r="GA298" s="186"/>
      <c r="GB298" s="186"/>
      <c r="GC298" s="186"/>
      <c r="GD298" s="186"/>
      <c r="GE298" s="186"/>
      <c r="GF298" s="186"/>
      <c r="GG298" s="186"/>
      <c r="GH298" s="186"/>
      <c r="GI298" s="186"/>
      <c r="GJ298" s="186"/>
      <c r="GK298" s="186"/>
      <c r="GL298" s="186"/>
      <c r="GM298" s="186"/>
      <c r="GN298" s="186"/>
      <c r="GO298" s="186"/>
      <c r="GP298" s="186"/>
      <c r="GQ298" s="186"/>
      <c r="GR298" s="186"/>
      <c r="GS298" s="186"/>
      <c r="GT298" s="186"/>
      <c r="GU298" s="186"/>
      <c r="GV298" s="186"/>
      <c r="GW298" s="186"/>
      <c r="GX298" s="186"/>
      <c r="GY298" s="186"/>
      <c r="GZ298" s="186"/>
      <c r="HA298" s="186"/>
      <c r="HB298" s="186"/>
      <c r="HC298" s="186"/>
      <c r="HD298" s="186"/>
      <c r="HE298" s="186"/>
      <c r="HF298" s="186"/>
      <c r="HG298" s="186"/>
      <c r="HH298" s="186"/>
      <c r="HI298" s="186"/>
      <c r="HJ298" s="186"/>
      <c r="HK298" s="186"/>
      <c r="HL298" s="186"/>
      <c r="HM298" s="186"/>
      <c r="HN298" s="186"/>
      <c r="HO298" s="186"/>
      <c r="HP298" s="186"/>
      <c r="HQ298" s="186"/>
      <c r="HR298" s="186"/>
      <c r="HS298" s="186"/>
      <c r="HT298" s="186"/>
      <c r="HU298" s="186"/>
      <c r="HV298" s="186"/>
      <c r="HW298" s="186"/>
      <c r="HX298" s="186"/>
      <c r="HY298" s="186"/>
      <c r="HZ298" s="186"/>
      <c r="IA298" s="186"/>
      <c r="IB298" s="186"/>
      <c r="IC298" s="186"/>
      <c r="ID298" s="186"/>
      <c r="IE298" s="186"/>
      <c r="IF298" s="186"/>
      <c r="IG298" s="186"/>
      <c r="IH298" s="186"/>
      <c r="II298" s="186"/>
      <c r="IJ298" s="186"/>
      <c r="IK298" s="186"/>
      <c r="IL298" s="186"/>
      <c r="IM298" s="186"/>
      <c r="IN298" s="186"/>
      <c r="IO298" s="186"/>
      <c r="IP298" s="186"/>
      <c r="IQ298" s="186"/>
      <c r="IR298" s="186"/>
      <c r="IS298" s="186"/>
      <c r="IT298" s="186"/>
      <c r="IU298" s="186"/>
      <c r="IV298" s="186"/>
    </row>
    <row r="299" spans="1:256" ht="15.75" customHeight="1" x14ac:dyDescent="0.25">
      <c r="A299" s="274"/>
      <c r="B299" s="275" t="s">
        <v>1581</v>
      </c>
      <c r="C299" s="275" t="s">
        <v>1575</v>
      </c>
      <c r="D299" s="275" t="s">
        <v>1582</v>
      </c>
      <c r="E299" s="277">
        <v>0</v>
      </c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  <c r="AB299" s="275"/>
      <c r="AC299" s="275"/>
      <c r="AD299" s="275"/>
      <c r="AE299" s="275"/>
      <c r="AF299" s="275"/>
      <c r="AG299" s="275"/>
      <c r="AH299" s="275"/>
      <c r="AI299" s="275"/>
      <c r="AJ299" s="275"/>
      <c r="AK299" s="275"/>
      <c r="AL299" s="275"/>
      <c r="AM299" s="275"/>
      <c r="AN299" s="275"/>
      <c r="AO299" s="275"/>
      <c r="AP299" s="275"/>
      <c r="AQ299" s="275"/>
      <c r="AR299" s="275"/>
      <c r="AS299" s="275"/>
      <c r="AT299" s="275"/>
      <c r="AU299" s="275"/>
      <c r="AV299" s="275"/>
      <c r="AW299" s="275"/>
      <c r="AX299" s="275"/>
      <c r="AY299" s="275"/>
      <c r="AZ299" s="275"/>
      <c r="BA299" s="275"/>
      <c r="BB299" s="275"/>
      <c r="BC299" s="275"/>
      <c r="BD299" s="275"/>
      <c r="BE299" s="275"/>
      <c r="BF299" s="275"/>
      <c r="BG299" s="275"/>
      <c r="BH299" s="275"/>
      <c r="BI299" s="275"/>
      <c r="BJ299" s="275"/>
      <c r="BK299" s="275"/>
      <c r="BL299" s="275"/>
      <c r="BM299" s="275"/>
      <c r="BN299" s="275"/>
      <c r="BO299" s="275"/>
      <c r="BP299" s="275"/>
      <c r="BQ299" s="275"/>
      <c r="BR299" s="275"/>
      <c r="BS299" s="275"/>
      <c r="BT299" s="275"/>
      <c r="BU299" s="275"/>
      <c r="BV299" s="275"/>
      <c r="BW299" s="275"/>
      <c r="BX299" s="275"/>
      <c r="BY299" s="275"/>
      <c r="BZ299" s="275"/>
      <c r="CA299" s="275"/>
      <c r="CB299" s="275"/>
      <c r="CC299" s="275"/>
      <c r="CD299" s="275"/>
      <c r="CE299" s="275"/>
      <c r="CF299" s="275"/>
      <c r="CG299" s="275"/>
      <c r="CH299" s="275"/>
      <c r="CI299" s="275"/>
      <c r="CJ299" s="275"/>
      <c r="CK299" s="275"/>
      <c r="CL299" s="275"/>
      <c r="CM299" s="275"/>
      <c r="CN299" s="275"/>
      <c r="CO299" s="275"/>
      <c r="CP299" s="275"/>
      <c r="CQ299" s="275"/>
      <c r="CR299" s="275"/>
      <c r="CS299" s="275"/>
      <c r="CT299" s="275"/>
      <c r="CU299" s="275"/>
      <c r="CV299" s="275"/>
      <c r="CW299" s="275"/>
      <c r="CX299" s="275"/>
      <c r="CY299" s="275"/>
      <c r="CZ299" s="275"/>
      <c r="DA299" s="275"/>
      <c r="DB299" s="275"/>
      <c r="DC299" s="275"/>
      <c r="DD299" s="275"/>
      <c r="DE299" s="275"/>
      <c r="DF299" s="275"/>
      <c r="DG299" s="275"/>
      <c r="DH299" s="275"/>
      <c r="DI299" s="275"/>
      <c r="DJ299" s="275"/>
      <c r="DK299" s="275"/>
      <c r="DL299" s="275"/>
      <c r="DM299" s="275"/>
      <c r="DN299" s="275"/>
      <c r="DO299" s="275"/>
      <c r="DP299" s="275"/>
      <c r="DQ299" s="275"/>
      <c r="DR299" s="275"/>
      <c r="DS299" s="275"/>
      <c r="DT299" s="275"/>
      <c r="DU299" s="275"/>
      <c r="DV299" s="275"/>
      <c r="DW299" s="275"/>
      <c r="DX299" s="275"/>
      <c r="DY299" s="275"/>
      <c r="DZ299" s="275"/>
      <c r="EA299" s="275"/>
      <c r="EB299" s="275"/>
      <c r="EC299" s="275"/>
      <c r="ED299" s="275"/>
      <c r="EE299" s="275"/>
      <c r="EF299" s="275"/>
      <c r="EG299" s="275"/>
      <c r="EH299" s="275"/>
      <c r="EI299" s="275"/>
      <c r="EJ299" s="275"/>
      <c r="EK299" s="275"/>
      <c r="EL299" s="275"/>
      <c r="EM299" s="275"/>
      <c r="EN299" s="275"/>
      <c r="EO299" s="275"/>
      <c r="EP299" s="275"/>
      <c r="EQ299" s="275"/>
      <c r="ER299" s="275"/>
      <c r="ES299" s="275"/>
      <c r="ET299" s="275"/>
      <c r="EU299" s="275"/>
      <c r="EV299" s="275"/>
      <c r="EW299" s="275"/>
      <c r="EX299" s="275"/>
      <c r="EY299" s="275"/>
      <c r="EZ299" s="275"/>
      <c r="FA299" s="275"/>
      <c r="FB299" s="275"/>
      <c r="FC299" s="275"/>
      <c r="FD299" s="275"/>
      <c r="FE299" s="275"/>
      <c r="FF299" s="275"/>
      <c r="FG299" s="275"/>
      <c r="FH299" s="275"/>
      <c r="FI299" s="275"/>
      <c r="FJ299" s="275"/>
      <c r="FK299" s="275"/>
      <c r="FL299" s="275"/>
      <c r="FM299" s="275"/>
      <c r="FN299" s="275"/>
      <c r="FO299" s="275"/>
      <c r="FP299" s="275"/>
      <c r="FQ299" s="275"/>
      <c r="FR299" s="275"/>
      <c r="FS299" s="275"/>
      <c r="FT299" s="275"/>
      <c r="FU299" s="275"/>
      <c r="FV299" s="275"/>
      <c r="FW299" s="275"/>
      <c r="FX299" s="275"/>
      <c r="FY299" s="275"/>
      <c r="FZ299" s="275"/>
      <c r="GA299" s="275"/>
      <c r="GB299" s="275"/>
      <c r="GC299" s="275"/>
      <c r="GD299" s="275"/>
      <c r="GE299" s="275"/>
      <c r="GF299" s="275"/>
      <c r="GG299" s="275"/>
      <c r="GH299" s="275"/>
      <c r="GI299" s="275"/>
      <c r="GJ299" s="275"/>
      <c r="GK299" s="275"/>
      <c r="GL299" s="275"/>
      <c r="GM299" s="275"/>
      <c r="GN299" s="275"/>
      <c r="GO299" s="275"/>
      <c r="GP299" s="275"/>
      <c r="GQ299" s="275"/>
      <c r="GR299" s="275"/>
      <c r="GS299" s="275"/>
      <c r="GT299" s="275"/>
      <c r="GU299" s="275"/>
      <c r="GV299" s="275"/>
      <c r="GW299" s="275"/>
      <c r="GX299" s="275"/>
      <c r="GY299" s="275"/>
      <c r="GZ299" s="275"/>
      <c r="HA299" s="275"/>
      <c r="HB299" s="275"/>
      <c r="HC299" s="275"/>
      <c r="HD299" s="275"/>
      <c r="HE299" s="275"/>
      <c r="HF299" s="275"/>
      <c r="HG299" s="275"/>
      <c r="HH299" s="275"/>
      <c r="HI299" s="275"/>
      <c r="HJ299" s="275"/>
      <c r="HK299" s="275"/>
      <c r="HL299" s="275"/>
      <c r="HM299" s="275"/>
      <c r="HN299" s="275"/>
      <c r="HO299" s="275"/>
      <c r="HP299" s="275"/>
      <c r="HQ299" s="275"/>
      <c r="HR299" s="275"/>
      <c r="HS299" s="275"/>
      <c r="HT299" s="275"/>
      <c r="HU299" s="275"/>
      <c r="HV299" s="275"/>
      <c r="HW299" s="275"/>
      <c r="HX299" s="275"/>
      <c r="HY299" s="275"/>
      <c r="HZ299" s="275"/>
      <c r="IA299" s="275"/>
      <c r="IB299" s="275"/>
      <c r="IC299" s="275"/>
      <c r="ID299" s="275"/>
      <c r="IE299" s="275"/>
      <c r="IF299" s="275"/>
      <c r="IG299" s="275"/>
      <c r="IH299" s="275"/>
      <c r="II299" s="275"/>
      <c r="IJ299" s="275"/>
      <c r="IK299" s="275"/>
      <c r="IL299" s="275"/>
      <c r="IM299" s="275"/>
      <c r="IN299" s="275"/>
      <c r="IO299" s="275"/>
      <c r="IP299" s="275"/>
      <c r="IQ299" s="275"/>
      <c r="IR299" s="275"/>
      <c r="IS299" s="275"/>
      <c r="IT299" s="275"/>
      <c r="IU299" s="275"/>
      <c r="IV299" s="275"/>
    </row>
    <row r="300" spans="1:256" ht="15.75" customHeight="1" x14ac:dyDescent="0.25">
      <c r="A300" s="262"/>
      <c r="B300" s="275" t="s">
        <v>1581</v>
      </c>
      <c r="C300" s="275" t="s">
        <v>1575</v>
      </c>
      <c r="D300" s="275" t="s">
        <v>1583</v>
      </c>
      <c r="E300" s="277">
        <v>0</v>
      </c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  <c r="BW300" s="186"/>
      <c r="BX300" s="186"/>
      <c r="BY300" s="186"/>
      <c r="BZ300" s="18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86"/>
      <c r="DA300" s="186"/>
      <c r="DB300" s="186"/>
      <c r="DC300" s="186"/>
      <c r="DD300" s="186"/>
      <c r="DE300" s="186"/>
      <c r="DF300" s="186"/>
      <c r="DG300" s="186"/>
      <c r="DH300" s="186"/>
      <c r="DI300" s="186"/>
      <c r="DJ300" s="186"/>
      <c r="DK300" s="186"/>
      <c r="DL300" s="186"/>
      <c r="DM300" s="186"/>
      <c r="DN300" s="186"/>
      <c r="DO300" s="186"/>
      <c r="DP300" s="186"/>
      <c r="DQ300" s="186"/>
      <c r="DR300" s="186"/>
      <c r="DS300" s="186"/>
      <c r="DT300" s="186"/>
      <c r="DU300" s="186"/>
      <c r="DV300" s="186"/>
      <c r="DW300" s="186"/>
      <c r="DX300" s="186"/>
      <c r="DY300" s="186"/>
      <c r="DZ300" s="186"/>
      <c r="EA300" s="186"/>
      <c r="EB300" s="186"/>
      <c r="EC300" s="186"/>
      <c r="ED300" s="186"/>
      <c r="EE300" s="186"/>
      <c r="EF300" s="186"/>
      <c r="EG300" s="186"/>
      <c r="EH300" s="186"/>
      <c r="EI300" s="186"/>
      <c r="EJ300" s="186"/>
      <c r="EK300" s="186"/>
      <c r="EL300" s="186"/>
      <c r="EM300" s="186"/>
      <c r="EN300" s="186"/>
      <c r="EO300" s="186"/>
      <c r="EP300" s="186"/>
      <c r="EQ300" s="186"/>
      <c r="ER300" s="186"/>
      <c r="ES300" s="186"/>
      <c r="ET300" s="186"/>
      <c r="EU300" s="186"/>
      <c r="EV300" s="186"/>
      <c r="EW300" s="186"/>
      <c r="EX300" s="186"/>
      <c r="EY300" s="186"/>
      <c r="EZ300" s="186"/>
      <c r="FA300" s="186"/>
      <c r="FB300" s="186"/>
      <c r="FC300" s="186"/>
      <c r="FD300" s="186"/>
      <c r="FE300" s="186"/>
      <c r="FF300" s="186"/>
      <c r="FG300" s="186"/>
      <c r="FH300" s="186"/>
      <c r="FI300" s="186"/>
      <c r="FJ300" s="186"/>
      <c r="FK300" s="186"/>
      <c r="FL300" s="186"/>
      <c r="FM300" s="186"/>
      <c r="FN300" s="186"/>
      <c r="FO300" s="186"/>
      <c r="FP300" s="186"/>
      <c r="FQ300" s="186"/>
      <c r="FR300" s="186"/>
      <c r="FS300" s="186"/>
      <c r="FT300" s="186"/>
      <c r="FU300" s="186"/>
      <c r="FV300" s="186"/>
      <c r="FW300" s="186"/>
      <c r="FX300" s="186"/>
      <c r="FY300" s="186"/>
      <c r="FZ300" s="186"/>
      <c r="GA300" s="186"/>
      <c r="GB300" s="186"/>
      <c r="GC300" s="186"/>
      <c r="GD300" s="186"/>
      <c r="GE300" s="186"/>
      <c r="GF300" s="186"/>
      <c r="GG300" s="186"/>
      <c r="GH300" s="186"/>
      <c r="GI300" s="186"/>
      <c r="GJ300" s="186"/>
      <c r="GK300" s="186"/>
      <c r="GL300" s="186"/>
      <c r="GM300" s="186"/>
      <c r="GN300" s="186"/>
      <c r="GO300" s="186"/>
      <c r="GP300" s="186"/>
      <c r="GQ300" s="186"/>
      <c r="GR300" s="186"/>
      <c r="GS300" s="186"/>
      <c r="GT300" s="186"/>
      <c r="GU300" s="186"/>
      <c r="GV300" s="186"/>
      <c r="GW300" s="186"/>
      <c r="GX300" s="186"/>
      <c r="GY300" s="186"/>
      <c r="GZ300" s="186"/>
      <c r="HA300" s="186"/>
      <c r="HB300" s="186"/>
      <c r="HC300" s="186"/>
      <c r="HD300" s="186"/>
      <c r="HE300" s="186"/>
      <c r="HF300" s="186"/>
      <c r="HG300" s="186"/>
      <c r="HH300" s="186"/>
      <c r="HI300" s="186"/>
      <c r="HJ300" s="186"/>
      <c r="HK300" s="186"/>
      <c r="HL300" s="186"/>
      <c r="HM300" s="186"/>
      <c r="HN300" s="186"/>
      <c r="HO300" s="186"/>
      <c r="HP300" s="186"/>
      <c r="HQ300" s="186"/>
      <c r="HR300" s="186"/>
      <c r="HS300" s="186"/>
      <c r="HT300" s="186"/>
      <c r="HU300" s="186"/>
      <c r="HV300" s="186"/>
      <c r="HW300" s="186"/>
      <c r="HX300" s="186"/>
      <c r="HY300" s="186"/>
      <c r="HZ300" s="186"/>
      <c r="IA300" s="186"/>
      <c r="IB300" s="186"/>
      <c r="IC300" s="186"/>
      <c r="ID300" s="186"/>
      <c r="IE300" s="186"/>
      <c r="IF300" s="186"/>
      <c r="IG300" s="186"/>
      <c r="IH300" s="186"/>
      <c r="II300" s="186"/>
      <c r="IJ300" s="186"/>
      <c r="IK300" s="186"/>
      <c r="IL300" s="186"/>
      <c r="IM300" s="186"/>
      <c r="IN300" s="186"/>
      <c r="IO300" s="186"/>
      <c r="IP300" s="186"/>
      <c r="IQ300" s="186"/>
      <c r="IR300" s="186"/>
      <c r="IS300" s="186"/>
      <c r="IT300" s="186"/>
      <c r="IU300" s="186"/>
      <c r="IV300" s="186"/>
    </row>
    <row r="301" spans="1:256" ht="15.75" customHeight="1" x14ac:dyDescent="0.25">
      <c r="A301" s="262"/>
      <c r="B301" s="186" t="s">
        <v>747</v>
      </c>
      <c r="C301" s="186" t="s">
        <v>1585</v>
      </c>
      <c r="D301" s="186" t="s">
        <v>1586</v>
      </c>
      <c r="E301" s="188">
        <v>380829</v>
      </c>
      <c r="F301" s="186"/>
      <c r="G301" s="186"/>
      <c r="H301" s="186"/>
      <c r="I301" s="186">
        <v>15</v>
      </c>
      <c r="J301" s="186"/>
      <c r="K301" s="186"/>
      <c r="L301" s="186"/>
      <c r="M301" s="186"/>
      <c r="N301" s="186"/>
      <c r="O301" s="186">
        <v>10</v>
      </c>
      <c r="P301" s="186"/>
      <c r="Q301" s="186"/>
      <c r="R301" s="186"/>
      <c r="S301" s="186">
        <v>25</v>
      </c>
      <c r="T301" s="186"/>
      <c r="U301" s="186"/>
      <c r="V301" s="186"/>
      <c r="W301" s="186"/>
      <c r="X301" s="186"/>
      <c r="Y301" s="186"/>
      <c r="Z301" s="186"/>
      <c r="AA301" s="186"/>
      <c r="AB301" s="186">
        <v>15</v>
      </c>
      <c r="AC301" s="186"/>
      <c r="AD301" s="186"/>
      <c r="AE301" s="186"/>
      <c r="AF301" s="186"/>
      <c r="AG301" s="186"/>
      <c r="AH301" s="186"/>
      <c r="AI301" s="186"/>
      <c r="AJ301" s="290">
        <v>30</v>
      </c>
      <c r="AK301" s="186">
        <v>25</v>
      </c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>
        <v>30</v>
      </c>
      <c r="AV301" s="186"/>
      <c r="AW301" s="186"/>
      <c r="AX301" s="186"/>
      <c r="AY301" s="186">
        <v>25</v>
      </c>
      <c r="AZ301" s="186"/>
      <c r="BA301" s="186">
        <v>25</v>
      </c>
      <c r="BB301" s="186">
        <v>25</v>
      </c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>
        <v>25</v>
      </c>
      <c r="BT301" s="186"/>
      <c r="BU301" s="186"/>
      <c r="BV301" s="186"/>
      <c r="BW301" s="186"/>
      <c r="BX301" s="186"/>
      <c r="BY301" s="186"/>
      <c r="BZ301" s="186"/>
      <c r="CA301" s="186"/>
      <c r="CB301" s="186"/>
      <c r="CC301" s="186"/>
      <c r="CD301" s="186"/>
      <c r="CE301" s="186"/>
      <c r="CF301" s="186"/>
      <c r="CG301" s="186">
        <v>50</v>
      </c>
      <c r="CH301" s="186"/>
      <c r="CI301" s="186"/>
      <c r="CJ301" s="186"/>
      <c r="CK301" s="186"/>
      <c r="CL301" s="186"/>
      <c r="CM301" s="186">
        <v>25</v>
      </c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86"/>
      <c r="DA301" s="186"/>
      <c r="DB301" s="186"/>
      <c r="DC301" s="186"/>
      <c r="DD301" s="186"/>
      <c r="DE301" s="186"/>
      <c r="DF301" s="186"/>
      <c r="DG301" s="186"/>
      <c r="DH301" s="186"/>
      <c r="DI301" s="186"/>
      <c r="DJ301" s="186"/>
      <c r="DK301" s="186"/>
      <c r="DL301" s="186"/>
      <c r="DM301" s="186"/>
      <c r="DN301" s="186"/>
      <c r="DO301" s="186"/>
      <c r="DP301" s="186"/>
      <c r="DQ301" s="186"/>
      <c r="DR301" s="186"/>
      <c r="DS301" s="186"/>
      <c r="DT301" s="186"/>
      <c r="DU301" s="186"/>
      <c r="DV301" s="186"/>
      <c r="DW301" s="186"/>
      <c r="DX301" s="186"/>
      <c r="DY301" s="186"/>
      <c r="DZ301" s="186"/>
      <c r="EA301" s="186"/>
      <c r="EB301" s="186"/>
      <c r="EC301" s="186"/>
      <c r="ED301" s="186"/>
      <c r="EE301" s="186"/>
      <c r="EF301" s="186"/>
      <c r="EG301" s="186"/>
      <c r="EH301" s="186"/>
      <c r="EI301" s="186"/>
      <c r="EJ301" s="186"/>
      <c r="EK301" s="186"/>
      <c r="EL301" s="186"/>
      <c r="EM301" s="186"/>
      <c r="EN301" s="186"/>
      <c r="EO301" s="186"/>
      <c r="EP301" s="186"/>
      <c r="EQ301" s="186"/>
      <c r="ER301" s="186"/>
      <c r="ES301" s="186"/>
      <c r="ET301" s="186"/>
      <c r="EU301" s="186"/>
      <c r="EV301" s="186"/>
      <c r="EW301" s="186"/>
      <c r="EX301" s="186"/>
      <c r="EY301" s="186"/>
      <c r="EZ301" s="186"/>
      <c r="FA301" s="186"/>
      <c r="FB301" s="186"/>
      <c r="FC301" s="186"/>
      <c r="FD301" s="186"/>
      <c r="FE301" s="186"/>
      <c r="FF301" s="186"/>
      <c r="FG301" s="186"/>
      <c r="FH301" s="186"/>
      <c r="FI301" s="186"/>
      <c r="FJ301" s="186"/>
      <c r="FK301" s="186"/>
      <c r="FL301" s="186"/>
      <c r="FM301" s="186">
        <v>300</v>
      </c>
      <c r="FN301" s="186"/>
      <c r="FO301" s="186"/>
      <c r="FP301" s="186"/>
      <c r="FQ301" s="186"/>
      <c r="FR301" s="186"/>
      <c r="FS301" s="186"/>
      <c r="FT301" s="186"/>
      <c r="FU301" s="186"/>
      <c r="FV301" s="186"/>
      <c r="FW301" s="186"/>
      <c r="FX301" s="186"/>
      <c r="FY301" s="186"/>
      <c r="FZ301" s="186"/>
      <c r="GA301" s="186"/>
      <c r="GB301" s="186"/>
      <c r="GC301" s="186"/>
      <c r="GD301" s="186"/>
      <c r="GE301" s="186"/>
      <c r="GF301" s="186"/>
      <c r="GG301" s="186"/>
      <c r="GH301" s="186"/>
      <c r="GI301" s="186"/>
      <c r="GJ301" s="186"/>
      <c r="GK301" s="186"/>
      <c r="GL301" s="186"/>
      <c r="GM301" s="186"/>
      <c r="GN301" s="186"/>
      <c r="GO301" s="186"/>
      <c r="GP301" s="186"/>
      <c r="GQ301" s="186"/>
      <c r="GR301" s="186"/>
      <c r="GS301" s="186"/>
      <c r="GT301" s="186"/>
      <c r="GU301" s="186"/>
      <c r="GV301" s="186"/>
      <c r="GW301" s="186"/>
      <c r="GX301" s="186"/>
      <c r="GY301" s="186"/>
      <c r="GZ301" s="186"/>
      <c r="HA301" s="186"/>
      <c r="HB301" s="186"/>
      <c r="HC301" s="186"/>
      <c r="HD301" s="186"/>
      <c r="HE301" s="186"/>
      <c r="HF301" s="186"/>
      <c r="HG301" s="186"/>
      <c r="HH301" s="186"/>
      <c r="HI301" s="186"/>
      <c r="HJ301" s="186"/>
      <c r="HK301" s="186"/>
      <c r="HL301" s="186"/>
      <c r="HM301" s="186"/>
      <c r="HN301" s="186"/>
      <c r="HO301" s="186"/>
      <c r="HP301" s="186"/>
      <c r="HQ301" s="186"/>
      <c r="HR301" s="186"/>
      <c r="HS301" s="186"/>
      <c r="HT301" s="186"/>
      <c r="HU301" s="186"/>
      <c r="HV301" s="186"/>
      <c r="HW301" s="186"/>
      <c r="HX301" s="186"/>
      <c r="HY301" s="186"/>
      <c r="HZ301" s="186"/>
      <c r="IA301" s="186"/>
      <c r="IB301" s="186"/>
      <c r="IC301" s="186"/>
      <c r="ID301" s="186"/>
      <c r="IE301" s="186"/>
      <c r="IF301" s="186"/>
      <c r="IG301" s="186"/>
      <c r="IH301" s="186"/>
      <c r="II301" s="186"/>
      <c r="IJ301" s="186"/>
      <c r="IK301" s="186"/>
      <c r="IL301" s="186"/>
      <c r="IM301" s="186"/>
      <c r="IN301" s="186"/>
      <c r="IO301" s="186"/>
      <c r="IP301" s="186"/>
      <c r="IQ301" s="186"/>
      <c r="IR301" s="186"/>
      <c r="IS301" s="186"/>
      <c r="IT301" s="186"/>
      <c r="IU301" s="186"/>
      <c r="IV301" s="186"/>
    </row>
    <row r="302" spans="1:256" ht="15.75" customHeight="1" x14ac:dyDescent="0.25">
      <c r="A302" s="262"/>
      <c r="B302" s="186" t="s">
        <v>783</v>
      </c>
      <c r="C302" s="186" t="s">
        <v>1585</v>
      </c>
      <c r="D302" s="186" t="s">
        <v>1587</v>
      </c>
      <c r="E302" s="188">
        <v>249300</v>
      </c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86"/>
      <c r="BZ302" s="186"/>
      <c r="CA302" s="186"/>
      <c r="CB302" s="186"/>
      <c r="CC302" s="186"/>
      <c r="CD302" s="186"/>
      <c r="CE302" s="186"/>
      <c r="CF302" s="186"/>
      <c r="CG302" s="186">
        <v>25</v>
      </c>
      <c r="CH302" s="186"/>
      <c r="CI302" s="186">
        <v>50</v>
      </c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86"/>
      <c r="DA302" s="186"/>
      <c r="DB302" s="186"/>
      <c r="DC302" s="186"/>
      <c r="DD302" s="186"/>
      <c r="DE302" s="186"/>
      <c r="DF302" s="186"/>
      <c r="DG302" s="186"/>
      <c r="DH302" s="186"/>
      <c r="DI302" s="186"/>
      <c r="DJ302" s="186"/>
      <c r="DK302" s="186"/>
      <c r="DL302" s="186"/>
      <c r="DM302" s="186"/>
      <c r="DN302" s="186"/>
      <c r="DO302" s="186"/>
      <c r="DP302" s="186"/>
      <c r="DQ302" s="186"/>
      <c r="DR302" s="186"/>
      <c r="DS302" s="186"/>
      <c r="DT302" s="186"/>
      <c r="DU302" s="186"/>
      <c r="DV302" s="186"/>
      <c r="DW302" s="186"/>
      <c r="DX302" s="186"/>
      <c r="DY302" s="186"/>
      <c r="DZ302" s="186"/>
      <c r="EA302" s="186"/>
      <c r="EB302" s="186"/>
      <c r="EC302" s="186"/>
      <c r="ED302" s="186"/>
      <c r="EE302" s="186"/>
      <c r="EF302" s="186"/>
      <c r="EG302" s="186"/>
      <c r="EH302" s="186"/>
      <c r="EI302" s="186"/>
      <c r="EJ302" s="186"/>
      <c r="EK302" s="186"/>
      <c r="EL302" s="186"/>
      <c r="EM302" s="186"/>
      <c r="EN302" s="186"/>
      <c r="EO302" s="186"/>
      <c r="EP302" s="186"/>
      <c r="EQ302" s="186"/>
      <c r="ER302" s="186"/>
      <c r="ES302" s="186"/>
      <c r="ET302" s="186"/>
      <c r="EU302" s="186"/>
      <c r="EV302" s="186"/>
      <c r="EW302" s="186"/>
      <c r="EX302" s="186"/>
      <c r="EY302" s="186"/>
      <c r="EZ302" s="186"/>
      <c r="FA302" s="186"/>
      <c r="FB302" s="186"/>
      <c r="FC302" s="186"/>
      <c r="FD302" s="186"/>
      <c r="FE302" s="186"/>
      <c r="FF302" s="186"/>
      <c r="FG302" s="186"/>
      <c r="FH302" s="186"/>
      <c r="FI302" s="186"/>
      <c r="FJ302" s="186"/>
      <c r="FK302" s="186"/>
      <c r="FL302" s="186"/>
      <c r="FM302" s="186"/>
      <c r="FN302" s="186"/>
      <c r="FO302" s="186"/>
      <c r="FP302" s="186"/>
      <c r="FQ302" s="186"/>
      <c r="FR302" s="186"/>
      <c r="FS302" s="186"/>
      <c r="FT302" s="186"/>
      <c r="FU302" s="186"/>
      <c r="FV302" s="186"/>
      <c r="FW302" s="186"/>
      <c r="FX302" s="186"/>
      <c r="FY302" s="186"/>
      <c r="FZ302" s="186">
        <v>25</v>
      </c>
      <c r="GA302" s="186"/>
      <c r="GB302" s="186"/>
      <c r="GC302" s="186"/>
      <c r="GD302" s="186"/>
      <c r="GE302" s="186"/>
      <c r="GF302" s="186"/>
      <c r="GG302" s="186"/>
      <c r="GH302" s="186"/>
      <c r="GI302" s="186"/>
      <c r="GJ302" s="186"/>
      <c r="GK302" s="186"/>
      <c r="GL302" s="186"/>
      <c r="GM302" s="186"/>
      <c r="GN302" s="186"/>
      <c r="GO302" s="186"/>
      <c r="GP302" s="186"/>
      <c r="GQ302" s="186"/>
      <c r="GR302" s="186"/>
      <c r="GS302" s="186"/>
      <c r="GT302" s="186">
        <v>500</v>
      </c>
      <c r="GU302" s="186"/>
      <c r="GV302" s="186"/>
      <c r="GW302" s="186"/>
      <c r="GX302" s="186"/>
      <c r="GY302" s="186"/>
      <c r="GZ302" s="186"/>
      <c r="HA302" s="186"/>
      <c r="HB302" s="186"/>
      <c r="HC302" s="186"/>
      <c r="HD302" s="186"/>
      <c r="HE302" s="186"/>
      <c r="HF302" s="186"/>
      <c r="HG302" s="186"/>
      <c r="HH302" s="186"/>
      <c r="HI302" s="186"/>
      <c r="HJ302" s="186"/>
      <c r="HK302" s="186"/>
      <c r="HL302" s="186"/>
      <c r="HM302" s="186"/>
      <c r="HN302" s="186"/>
      <c r="HO302" s="186"/>
      <c r="HP302" s="186"/>
      <c r="HQ302" s="186"/>
      <c r="HR302" s="186"/>
      <c r="HS302" s="186"/>
      <c r="HT302" s="186"/>
      <c r="HU302" s="186"/>
      <c r="HV302" s="186"/>
      <c r="HW302" s="186"/>
      <c r="HX302" s="186"/>
      <c r="HY302" s="186"/>
      <c r="HZ302" s="186"/>
      <c r="IA302" s="186"/>
      <c r="IB302" s="186"/>
      <c r="IC302" s="186"/>
      <c r="ID302" s="186"/>
      <c r="IE302" s="186"/>
      <c r="IF302" s="186"/>
      <c r="IG302" s="186"/>
      <c r="IH302" s="186"/>
      <c r="II302" s="186"/>
      <c r="IJ302" s="186"/>
      <c r="IK302" s="186"/>
      <c r="IL302" s="186"/>
      <c r="IM302" s="186"/>
      <c r="IN302" s="186"/>
      <c r="IO302" s="186"/>
      <c r="IP302" s="186"/>
      <c r="IQ302" s="186"/>
      <c r="IR302" s="186"/>
      <c r="IS302" s="186"/>
      <c r="IT302" s="186"/>
      <c r="IU302" s="186"/>
      <c r="IV302" s="186"/>
    </row>
    <row r="303" spans="1:256" ht="15.75" customHeight="1" x14ac:dyDescent="0.25">
      <c r="A303" s="262"/>
      <c r="B303" s="186" t="s">
        <v>778</v>
      </c>
      <c r="C303" s="186" t="s">
        <v>1589</v>
      </c>
      <c r="D303" s="186" t="s">
        <v>1590</v>
      </c>
      <c r="E303" s="188">
        <v>96650</v>
      </c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86"/>
      <c r="BZ303" s="186"/>
      <c r="CA303" s="186"/>
      <c r="CB303" s="186">
        <v>25</v>
      </c>
      <c r="CC303" s="186">
        <v>50</v>
      </c>
      <c r="CD303" s="477">
        <v>25</v>
      </c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86"/>
      <c r="DA303" s="186"/>
      <c r="DB303" s="186"/>
      <c r="DC303" s="186"/>
      <c r="DD303" s="186"/>
      <c r="DE303" s="186"/>
      <c r="DF303" s="186"/>
      <c r="DG303" s="186"/>
      <c r="DH303" s="186"/>
      <c r="DI303" s="186"/>
      <c r="DJ303" s="186"/>
      <c r="DK303" s="186"/>
      <c r="DL303" s="186"/>
      <c r="DM303" s="186"/>
      <c r="DN303" s="186"/>
      <c r="DO303" s="186"/>
      <c r="DP303" s="186"/>
      <c r="DQ303" s="186"/>
      <c r="DR303" s="186"/>
      <c r="DS303" s="186"/>
      <c r="DT303" s="186"/>
      <c r="DU303" s="186"/>
      <c r="DV303" s="186"/>
      <c r="DW303" s="186"/>
      <c r="DX303" s="186"/>
      <c r="DY303" s="186"/>
      <c r="DZ303" s="186"/>
      <c r="EA303" s="186"/>
      <c r="EB303" s="186"/>
      <c r="EC303" s="186"/>
      <c r="ED303" s="186"/>
      <c r="EE303" s="186"/>
      <c r="EF303" s="186"/>
      <c r="EG303" s="186"/>
      <c r="EH303" s="186"/>
      <c r="EI303" s="186"/>
      <c r="EJ303" s="186"/>
      <c r="EK303" s="186"/>
      <c r="EL303" s="186"/>
      <c r="EM303" s="186"/>
      <c r="EN303" s="186"/>
      <c r="EO303" s="186"/>
      <c r="EP303" s="186"/>
      <c r="EQ303" s="186"/>
      <c r="ER303" s="186"/>
      <c r="ES303" s="186"/>
      <c r="ET303" s="186"/>
      <c r="EU303" s="186"/>
      <c r="EV303" s="186"/>
      <c r="EW303" s="186"/>
      <c r="EX303" s="186"/>
      <c r="EY303" s="186"/>
      <c r="EZ303" s="186"/>
      <c r="FA303" s="186"/>
      <c r="FB303" s="186"/>
      <c r="FC303" s="186"/>
      <c r="FD303" s="186"/>
      <c r="FE303" s="186"/>
      <c r="FF303" s="186"/>
      <c r="FG303" s="186"/>
      <c r="FH303" s="186"/>
      <c r="FI303" s="186"/>
      <c r="FJ303" s="186"/>
      <c r="FK303" s="186"/>
      <c r="FL303" s="186"/>
      <c r="FM303" s="186"/>
      <c r="FN303" s="186"/>
      <c r="FO303" s="186"/>
      <c r="FP303" s="186"/>
      <c r="FQ303" s="186"/>
      <c r="FR303" s="186"/>
      <c r="FS303" s="186"/>
      <c r="FT303" s="186"/>
      <c r="FU303" s="186"/>
      <c r="FV303" s="186"/>
      <c r="FW303" s="186"/>
      <c r="FX303" s="186"/>
      <c r="FY303" s="186"/>
      <c r="FZ303" s="186"/>
      <c r="GA303" s="186"/>
      <c r="GB303" s="186"/>
      <c r="GC303" s="186"/>
      <c r="GD303" s="186"/>
      <c r="GE303" s="186"/>
      <c r="GF303" s="186"/>
      <c r="GG303" s="186"/>
      <c r="GH303" s="186"/>
      <c r="GI303" s="186"/>
      <c r="GJ303" s="186"/>
      <c r="GK303" s="186"/>
      <c r="GL303" s="186"/>
      <c r="GM303" s="186"/>
      <c r="GN303" s="186"/>
      <c r="GO303" s="186"/>
      <c r="GP303" s="186"/>
      <c r="GQ303" s="186"/>
      <c r="GR303" s="186"/>
      <c r="GS303" s="186"/>
      <c r="GT303" s="186"/>
      <c r="GU303" s="186"/>
      <c r="GV303" s="186"/>
      <c r="GW303" s="186"/>
      <c r="GX303" s="186"/>
      <c r="GY303" s="186"/>
      <c r="GZ303" s="186"/>
      <c r="HA303" s="186"/>
      <c r="HB303" s="186"/>
      <c r="HC303" s="186"/>
      <c r="HD303" s="186"/>
      <c r="HE303" s="186"/>
      <c r="HF303" s="186"/>
      <c r="HG303" s="186"/>
      <c r="HH303" s="186"/>
      <c r="HI303" s="186"/>
      <c r="HJ303" s="186"/>
      <c r="HK303" s="186"/>
      <c r="HL303" s="186"/>
      <c r="HM303" s="186"/>
      <c r="HN303" s="186"/>
      <c r="HO303" s="186"/>
      <c r="HP303" s="186"/>
      <c r="HQ303" s="186"/>
      <c r="HR303" s="186"/>
      <c r="HS303" s="186"/>
      <c r="HT303" s="186"/>
      <c r="HU303" s="186"/>
      <c r="HV303" s="186"/>
      <c r="HW303" s="186"/>
      <c r="HX303" s="186"/>
      <c r="HY303" s="186"/>
      <c r="HZ303" s="186"/>
      <c r="IA303" s="186"/>
      <c r="IB303" s="186"/>
      <c r="IC303" s="186"/>
      <c r="ID303" s="186"/>
      <c r="IE303" s="186"/>
      <c r="IF303" s="186"/>
      <c r="IG303" s="186"/>
      <c r="IH303" s="186"/>
      <c r="II303" s="186"/>
      <c r="IJ303" s="186"/>
      <c r="IK303" s="186"/>
      <c r="IL303" s="186"/>
      <c r="IM303" s="186"/>
      <c r="IN303" s="186"/>
      <c r="IO303" s="186"/>
      <c r="IP303" s="186"/>
      <c r="IQ303" s="186"/>
      <c r="IR303" s="186"/>
      <c r="IS303" s="186"/>
      <c r="IT303" s="186"/>
      <c r="IU303" s="186"/>
      <c r="IV303" s="186"/>
    </row>
    <row r="304" spans="1:256" ht="15.75" customHeight="1" x14ac:dyDescent="0.25">
      <c r="A304" s="262"/>
      <c r="B304" s="186" t="s">
        <v>805</v>
      </c>
      <c r="C304" s="186" t="s">
        <v>1591</v>
      </c>
      <c r="D304" s="186" t="s">
        <v>1592</v>
      </c>
      <c r="E304" s="188">
        <v>544000</v>
      </c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86"/>
      <c r="BZ304" s="18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86"/>
      <c r="DA304" s="186"/>
      <c r="DB304" s="186"/>
      <c r="DC304" s="186"/>
      <c r="DD304" s="186"/>
      <c r="DE304" s="186"/>
      <c r="DF304" s="186"/>
      <c r="DG304" s="186"/>
      <c r="DH304" s="186"/>
      <c r="DI304" s="186"/>
      <c r="DJ304" s="186"/>
      <c r="DK304" s="186"/>
      <c r="DL304" s="186"/>
      <c r="DM304" s="186"/>
      <c r="DN304" s="186"/>
      <c r="DO304" s="186"/>
      <c r="DP304" s="186"/>
      <c r="DQ304" s="186"/>
      <c r="DR304" s="186"/>
      <c r="DS304" s="186"/>
      <c r="DT304" s="186"/>
      <c r="DU304" s="186"/>
      <c r="DV304" s="186"/>
      <c r="DW304" s="186"/>
      <c r="DX304" s="186"/>
      <c r="DY304" s="186"/>
      <c r="DZ304" s="186"/>
      <c r="EA304" s="186"/>
      <c r="EB304" s="186"/>
      <c r="EC304" s="186"/>
      <c r="ED304" s="186"/>
      <c r="EE304" s="186"/>
      <c r="EF304" s="186"/>
      <c r="EG304" s="186"/>
      <c r="EH304" s="186"/>
      <c r="EI304" s="186"/>
      <c r="EJ304" s="186"/>
      <c r="EK304" s="186"/>
      <c r="EL304" s="186"/>
      <c r="EM304" s="186"/>
      <c r="EN304" s="186"/>
      <c r="EO304" s="186"/>
      <c r="EP304" s="186"/>
      <c r="EQ304" s="186"/>
      <c r="ER304" s="186"/>
      <c r="ES304" s="186"/>
      <c r="ET304" s="186"/>
      <c r="EU304" s="186"/>
      <c r="EV304" s="186"/>
      <c r="EW304" s="186"/>
      <c r="EX304" s="186"/>
      <c r="EY304" s="186"/>
      <c r="EZ304" s="186"/>
      <c r="FA304" s="186"/>
      <c r="FB304" s="186"/>
      <c r="FC304" s="186"/>
      <c r="FD304" s="186"/>
      <c r="FE304" s="186"/>
      <c r="FF304" s="186"/>
      <c r="FG304" s="186"/>
      <c r="FH304" s="186"/>
      <c r="FI304" s="186"/>
      <c r="FJ304" s="186"/>
      <c r="FK304" s="186"/>
      <c r="FL304" s="186"/>
      <c r="FM304" s="186"/>
      <c r="FN304" s="186"/>
      <c r="FO304" s="186"/>
      <c r="FP304" s="186"/>
      <c r="FQ304" s="186"/>
      <c r="FR304" s="186"/>
      <c r="FS304" s="186"/>
      <c r="FT304" s="186"/>
      <c r="FU304" s="186"/>
      <c r="FV304" s="186"/>
      <c r="FW304" s="186"/>
      <c r="FX304" s="186"/>
      <c r="FY304" s="186"/>
      <c r="FZ304" s="186"/>
      <c r="GA304" s="186"/>
      <c r="GB304" s="186"/>
      <c r="GC304" s="186"/>
      <c r="GD304" s="186"/>
      <c r="GE304" s="186"/>
      <c r="GF304" s="186"/>
      <c r="GG304" s="186"/>
      <c r="GH304" s="186"/>
      <c r="GI304" s="186"/>
      <c r="GJ304" s="186"/>
      <c r="GK304" s="186"/>
      <c r="GL304" s="186"/>
      <c r="GM304" s="186"/>
      <c r="GN304" s="186"/>
      <c r="GO304" s="186"/>
      <c r="GP304" s="186"/>
      <c r="GQ304" s="186"/>
      <c r="GR304" s="186"/>
      <c r="GS304" s="186"/>
      <c r="GT304" s="186"/>
      <c r="GU304" s="186"/>
      <c r="GV304" s="186"/>
      <c r="GW304" s="186"/>
      <c r="GX304" s="186"/>
      <c r="GY304" s="186"/>
      <c r="GZ304" s="186"/>
      <c r="HA304" s="186"/>
      <c r="HB304" s="186"/>
      <c r="HC304" s="186"/>
      <c r="HD304" s="186"/>
      <c r="HE304" s="186"/>
      <c r="HF304" s="186"/>
      <c r="HG304" s="186"/>
      <c r="HH304" s="186"/>
      <c r="HI304" s="186"/>
      <c r="HJ304" s="186"/>
      <c r="HK304" s="186"/>
      <c r="HL304" s="186"/>
      <c r="HM304" s="186"/>
      <c r="HN304" s="186"/>
      <c r="HO304" s="186"/>
      <c r="HP304" s="186"/>
      <c r="HQ304" s="186"/>
      <c r="HR304" s="186"/>
      <c r="HS304" s="186"/>
      <c r="HT304" s="186"/>
      <c r="HU304" s="186"/>
      <c r="HV304" s="186"/>
      <c r="HW304" s="186"/>
      <c r="HX304" s="186"/>
      <c r="HY304" s="186"/>
      <c r="HZ304" s="186"/>
      <c r="IA304" s="186"/>
      <c r="IB304" s="186"/>
      <c r="IC304" s="186"/>
      <c r="ID304" s="186"/>
      <c r="IE304" s="186"/>
      <c r="IF304" s="186"/>
      <c r="IG304" s="186"/>
      <c r="IH304" s="186"/>
      <c r="II304" s="186"/>
      <c r="IJ304" s="186"/>
      <c r="IK304" s="186"/>
      <c r="IL304" s="186"/>
      <c r="IM304" s="186"/>
      <c r="IN304" s="186"/>
      <c r="IO304" s="186"/>
      <c r="IP304" s="186"/>
      <c r="IQ304" s="186"/>
      <c r="IR304" s="186"/>
      <c r="IS304" s="186"/>
      <c r="IT304" s="186"/>
      <c r="IU304" s="186"/>
      <c r="IV304" s="186"/>
    </row>
    <row r="305" spans="1:256" ht="15.75" customHeight="1" x14ac:dyDescent="0.25">
      <c r="A305" s="262"/>
      <c r="B305" s="186" t="s">
        <v>747</v>
      </c>
      <c r="C305" s="186" t="s">
        <v>1591</v>
      </c>
      <c r="D305" s="186" t="s">
        <v>1593</v>
      </c>
      <c r="E305" s="188">
        <v>220500</v>
      </c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86"/>
      <c r="BZ305" s="18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86"/>
      <c r="DA305" s="186"/>
      <c r="DB305" s="186"/>
      <c r="DC305" s="186"/>
      <c r="DD305" s="186"/>
      <c r="DE305" s="186"/>
      <c r="DF305" s="186"/>
      <c r="DG305" s="186"/>
      <c r="DH305" s="186"/>
      <c r="DI305" s="186"/>
      <c r="DJ305" s="186"/>
      <c r="DK305" s="186"/>
      <c r="DL305" s="186"/>
      <c r="DM305" s="186"/>
      <c r="DN305" s="186"/>
      <c r="DO305" s="186"/>
      <c r="DP305" s="186"/>
      <c r="DQ305" s="186"/>
      <c r="DR305" s="186"/>
      <c r="DS305" s="186"/>
      <c r="DT305" s="186"/>
      <c r="DU305" s="186"/>
      <c r="DV305" s="186"/>
      <c r="DW305" s="186"/>
      <c r="DX305" s="186"/>
      <c r="DY305" s="186"/>
      <c r="DZ305" s="186"/>
      <c r="EA305" s="186"/>
      <c r="EB305" s="186"/>
      <c r="EC305" s="186"/>
      <c r="ED305" s="186"/>
      <c r="EE305" s="186"/>
      <c r="EF305" s="186"/>
      <c r="EG305" s="186"/>
      <c r="EH305" s="186"/>
      <c r="EI305" s="186"/>
      <c r="EJ305" s="186"/>
      <c r="EK305" s="186"/>
      <c r="EL305" s="186"/>
      <c r="EM305" s="186"/>
      <c r="EN305" s="186"/>
      <c r="EO305" s="186"/>
      <c r="EP305" s="186"/>
      <c r="EQ305" s="186"/>
      <c r="ER305" s="186"/>
      <c r="ES305" s="186"/>
      <c r="ET305" s="186"/>
      <c r="EU305" s="186"/>
      <c r="EV305" s="186">
        <v>40</v>
      </c>
      <c r="EW305" s="186"/>
      <c r="EX305" s="186"/>
      <c r="EY305" s="186"/>
      <c r="EZ305" s="186"/>
      <c r="FA305" s="186"/>
      <c r="FB305" s="186"/>
      <c r="FC305" s="186"/>
      <c r="FD305" s="186"/>
      <c r="FE305" s="186"/>
      <c r="FF305" s="186"/>
      <c r="FG305" s="186"/>
      <c r="FH305" s="186"/>
      <c r="FI305" s="186"/>
      <c r="FJ305" s="186"/>
      <c r="FK305" s="186"/>
      <c r="FL305" s="186"/>
      <c r="FM305" s="186"/>
      <c r="FN305" s="186"/>
      <c r="FO305" s="186"/>
      <c r="FP305" s="186"/>
      <c r="FQ305" s="186"/>
      <c r="FR305" s="186"/>
      <c r="FS305" s="186"/>
      <c r="FT305" s="186"/>
      <c r="FU305" s="186"/>
      <c r="FV305" s="186"/>
      <c r="FW305" s="186"/>
      <c r="FX305" s="186"/>
      <c r="FY305" s="186"/>
      <c r="FZ305" s="186"/>
      <c r="GA305" s="186"/>
      <c r="GB305" s="186"/>
      <c r="GC305" s="186"/>
      <c r="GD305" s="186"/>
      <c r="GE305" s="186"/>
      <c r="GF305" s="186"/>
      <c r="GG305" s="186"/>
      <c r="GH305" s="186"/>
      <c r="GI305" s="186"/>
      <c r="GJ305" s="186"/>
      <c r="GK305" s="186"/>
      <c r="GL305" s="186"/>
      <c r="GM305" s="186"/>
      <c r="GN305" s="186"/>
      <c r="GO305" s="186"/>
      <c r="GP305" s="186"/>
      <c r="GQ305" s="186"/>
      <c r="GR305" s="186"/>
      <c r="GS305" s="186"/>
      <c r="GT305" s="186"/>
      <c r="GU305" s="186"/>
      <c r="GV305" s="186"/>
      <c r="GW305" s="186"/>
      <c r="GX305" s="186"/>
      <c r="GY305" s="186"/>
      <c r="GZ305" s="186"/>
      <c r="HA305" s="186"/>
      <c r="HB305" s="186"/>
      <c r="HC305" s="186"/>
      <c r="HD305" s="186"/>
      <c r="HE305" s="186">
        <v>500</v>
      </c>
      <c r="HF305" s="186"/>
      <c r="HG305" s="186"/>
      <c r="HH305" s="186"/>
      <c r="HI305" s="186"/>
      <c r="HJ305" s="186"/>
      <c r="HK305" s="186"/>
      <c r="HL305" s="186"/>
      <c r="HM305" s="186"/>
      <c r="HN305" s="186">
        <v>200</v>
      </c>
      <c r="HO305" s="186"/>
      <c r="HP305" s="186"/>
      <c r="HQ305" s="186"/>
      <c r="HR305" s="186"/>
      <c r="HS305" s="186"/>
      <c r="HT305" s="186"/>
      <c r="HU305" s="186"/>
      <c r="HV305" s="186"/>
      <c r="HW305" s="186"/>
      <c r="HX305" s="186"/>
      <c r="HY305" s="186"/>
      <c r="HZ305" s="186"/>
      <c r="IA305" s="186"/>
      <c r="IB305" s="186"/>
      <c r="IC305" s="186"/>
      <c r="ID305" s="186"/>
      <c r="IE305" s="186"/>
      <c r="IF305" s="186"/>
      <c r="IG305" s="186"/>
      <c r="IH305" s="186"/>
      <c r="II305" s="186"/>
      <c r="IJ305" s="186"/>
      <c r="IK305" s="186"/>
      <c r="IL305" s="186"/>
      <c r="IM305" s="186"/>
      <c r="IN305" s="186"/>
      <c r="IO305" s="186"/>
      <c r="IP305" s="186"/>
      <c r="IQ305" s="186"/>
      <c r="IR305" s="186"/>
      <c r="IS305" s="186"/>
      <c r="IT305" s="186"/>
      <c r="IU305" s="186"/>
      <c r="IV305" s="186"/>
    </row>
    <row r="306" spans="1:256" ht="15.75" customHeight="1" x14ac:dyDescent="0.25">
      <c r="A306" s="262"/>
      <c r="B306" s="186" t="s">
        <v>783</v>
      </c>
      <c r="C306" s="186" t="s">
        <v>1591</v>
      </c>
      <c r="D306" s="186" t="s">
        <v>1594</v>
      </c>
      <c r="E306" s="188">
        <v>184500</v>
      </c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86"/>
      <c r="BZ306" s="18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86"/>
      <c r="DA306" s="186"/>
      <c r="DB306" s="186"/>
      <c r="DC306" s="186"/>
      <c r="DD306" s="186"/>
      <c r="DE306" s="186"/>
      <c r="DF306" s="186"/>
      <c r="DG306" s="186"/>
      <c r="DH306" s="186"/>
      <c r="DI306" s="186"/>
      <c r="DJ306" s="186"/>
      <c r="DK306" s="186"/>
      <c r="DL306" s="186"/>
      <c r="DM306" s="186"/>
      <c r="DN306" s="186"/>
      <c r="DO306" s="186"/>
      <c r="DP306" s="186"/>
      <c r="DQ306" s="186"/>
      <c r="DR306" s="186"/>
      <c r="DS306" s="186"/>
      <c r="DT306" s="186"/>
      <c r="DU306" s="186"/>
      <c r="DV306" s="186"/>
      <c r="DW306" s="186"/>
      <c r="DX306" s="186"/>
      <c r="DY306" s="186"/>
      <c r="DZ306" s="186"/>
      <c r="EA306" s="186"/>
      <c r="EB306" s="186"/>
      <c r="EC306" s="186"/>
      <c r="ED306" s="186"/>
      <c r="EE306" s="186"/>
      <c r="EF306" s="186"/>
      <c r="EG306" s="186"/>
      <c r="EH306" s="186"/>
      <c r="EI306" s="186"/>
      <c r="EJ306" s="186"/>
      <c r="EK306" s="186"/>
      <c r="EL306" s="186"/>
      <c r="EM306" s="186"/>
      <c r="EN306" s="186"/>
      <c r="EO306" s="186"/>
      <c r="EP306" s="186"/>
      <c r="EQ306" s="186"/>
      <c r="ER306" s="186"/>
      <c r="ES306" s="186"/>
      <c r="ET306" s="186"/>
      <c r="EU306" s="186"/>
      <c r="EV306" s="186">
        <v>41</v>
      </c>
      <c r="EW306" s="186"/>
      <c r="EX306" s="186"/>
      <c r="EY306" s="186"/>
      <c r="EZ306" s="186"/>
      <c r="FA306" s="186"/>
      <c r="FB306" s="186"/>
      <c r="FC306" s="186"/>
      <c r="FD306" s="186"/>
      <c r="FE306" s="186"/>
      <c r="FF306" s="186"/>
      <c r="FG306" s="186"/>
      <c r="FH306" s="186"/>
      <c r="FI306" s="186"/>
      <c r="FJ306" s="186"/>
      <c r="FK306" s="186"/>
      <c r="FL306" s="186"/>
      <c r="FM306" s="186"/>
      <c r="FN306" s="186"/>
      <c r="FO306" s="186"/>
      <c r="FP306" s="186"/>
      <c r="FQ306" s="186"/>
      <c r="FR306" s="186"/>
      <c r="FS306" s="186"/>
      <c r="FT306" s="186"/>
      <c r="FU306" s="186"/>
      <c r="FV306" s="186"/>
      <c r="FW306" s="186"/>
      <c r="FX306" s="186"/>
      <c r="FY306" s="186"/>
      <c r="FZ306" s="186"/>
      <c r="GA306" s="186"/>
      <c r="GB306" s="186"/>
      <c r="GC306" s="186"/>
      <c r="GD306" s="186"/>
      <c r="GE306" s="186"/>
      <c r="GF306" s="186"/>
      <c r="GG306" s="186"/>
      <c r="GH306" s="186"/>
      <c r="GI306" s="186"/>
      <c r="GJ306" s="186"/>
      <c r="GK306" s="186"/>
      <c r="GL306" s="186"/>
      <c r="GM306" s="186"/>
      <c r="GN306" s="186"/>
      <c r="GO306" s="186"/>
      <c r="GP306" s="186"/>
      <c r="GQ306" s="186"/>
      <c r="GR306" s="186"/>
      <c r="GS306" s="186"/>
      <c r="GT306" s="186"/>
      <c r="GU306" s="186"/>
      <c r="GV306" s="186"/>
      <c r="GW306" s="186"/>
      <c r="GX306" s="186"/>
      <c r="GY306" s="186"/>
      <c r="GZ306" s="186"/>
      <c r="HA306" s="186"/>
      <c r="HB306" s="186"/>
      <c r="HC306" s="186"/>
      <c r="HD306" s="186"/>
      <c r="HE306" s="186"/>
      <c r="HF306" s="186"/>
      <c r="HG306" s="186"/>
      <c r="HH306" s="186"/>
      <c r="HI306" s="186"/>
      <c r="HJ306" s="186"/>
      <c r="HK306" s="186"/>
      <c r="HL306" s="186"/>
      <c r="HM306" s="186"/>
      <c r="HN306" s="186"/>
      <c r="HO306" s="186"/>
      <c r="HP306" s="186"/>
      <c r="HQ306" s="186"/>
      <c r="HR306" s="186"/>
      <c r="HS306" s="186"/>
      <c r="HT306" s="186"/>
      <c r="HU306" s="186"/>
      <c r="HV306" s="186"/>
      <c r="HW306" s="186"/>
      <c r="HX306" s="186"/>
      <c r="HY306" s="186"/>
      <c r="HZ306" s="186"/>
      <c r="IA306" s="186"/>
      <c r="IB306" s="186"/>
      <c r="IC306" s="186"/>
      <c r="ID306" s="186"/>
      <c r="IE306" s="186"/>
      <c r="IF306" s="186"/>
      <c r="IG306" s="186"/>
      <c r="IH306" s="186"/>
      <c r="II306" s="186"/>
      <c r="IJ306" s="186"/>
      <c r="IK306" s="186"/>
      <c r="IL306" s="186"/>
      <c r="IM306" s="186"/>
      <c r="IN306" s="186"/>
      <c r="IO306" s="186"/>
      <c r="IP306" s="186"/>
      <c r="IQ306" s="186"/>
      <c r="IR306" s="186"/>
      <c r="IS306" s="186"/>
      <c r="IT306" s="186"/>
      <c r="IU306" s="186"/>
      <c r="IV306" s="186"/>
    </row>
    <row r="307" spans="1:256" ht="15.75" customHeight="1" x14ac:dyDescent="0.25">
      <c r="A307" s="262"/>
      <c r="B307" s="186" t="s">
        <v>783</v>
      </c>
      <c r="C307" s="186" t="s">
        <v>1596</v>
      </c>
      <c r="D307" s="186" t="s">
        <v>1597</v>
      </c>
      <c r="E307" s="188">
        <v>88800</v>
      </c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>
        <v>25</v>
      </c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86"/>
      <c r="BZ307" s="186"/>
      <c r="CA307" s="186"/>
      <c r="CB307" s="186"/>
      <c r="CC307" s="186">
        <v>50</v>
      </c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86"/>
      <c r="DA307" s="186"/>
      <c r="DB307" s="186"/>
      <c r="DC307" s="186"/>
      <c r="DD307" s="186"/>
      <c r="DE307" s="186"/>
      <c r="DF307" s="186"/>
      <c r="DG307" s="186"/>
      <c r="DH307" s="186"/>
      <c r="DI307" s="186"/>
      <c r="DJ307" s="186"/>
      <c r="DK307" s="186"/>
      <c r="DL307" s="186"/>
      <c r="DM307" s="186"/>
      <c r="DN307" s="186"/>
      <c r="DO307" s="186"/>
      <c r="DP307" s="186"/>
      <c r="DQ307" s="186"/>
      <c r="DR307" s="186"/>
      <c r="DS307" s="186"/>
      <c r="DT307" s="186"/>
      <c r="DU307" s="186"/>
      <c r="DV307" s="186"/>
      <c r="DW307" s="186"/>
      <c r="DX307" s="186"/>
      <c r="DY307" s="186"/>
      <c r="DZ307" s="186"/>
      <c r="EA307" s="186"/>
      <c r="EB307" s="186"/>
      <c r="EC307" s="186"/>
      <c r="ED307" s="186"/>
      <c r="EE307" s="186"/>
      <c r="EF307" s="186"/>
      <c r="EG307" s="186">
        <v>6</v>
      </c>
      <c r="EH307" s="186"/>
      <c r="EI307" s="186"/>
      <c r="EJ307" s="186"/>
      <c r="EK307" s="186"/>
      <c r="EL307" s="186"/>
      <c r="EM307" s="186"/>
      <c r="EN307" s="186"/>
      <c r="EO307" s="186"/>
      <c r="EP307" s="186"/>
      <c r="EQ307" s="186"/>
      <c r="ER307" s="186"/>
      <c r="ES307" s="186"/>
      <c r="ET307" s="186"/>
      <c r="EU307" s="186"/>
      <c r="EV307" s="186"/>
      <c r="EW307" s="186"/>
      <c r="EX307" s="186"/>
      <c r="EY307" s="186"/>
      <c r="EZ307" s="186"/>
      <c r="FA307" s="186"/>
      <c r="FB307" s="186"/>
      <c r="FC307" s="186"/>
      <c r="FD307" s="186"/>
      <c r="FE307" s="186"/>
      <c r="FF307" s="186"/>
      <c r="FG307" s="186"/>
      <c r="FH307" s="186"/>
      <c r="FI307" s="186"/>
      <c r="FJ307" s="186"/>
      <c r="FK307" s="186"/>
      <c r="FL307" s="186"/>
      <c r="FM307" s="186"/>
      <c r="FN307" s="186"/>
      <c r="FO307" s="186"/>
      <c r="FP307" s="186"/>
      <c r="FQ307" s="186"/>
      <c r="FR307" s="186"/>
      <c r="FS307" s="186"/>
      <c r="FT307" s="186"/>
      <c r="FU307" s="186"/>
      <c r="FV307" s="186"/>
      <c r="FW307" s="186"/>
      <c r="FX307" s="186"/>
      <c r="FY307" s="186"/>
      <c r="FZ307" s="186"/>
      <c r="GA307" s="186"/>
      <c r="GB307" s="186"/>
      <c r="GC307" s="186"/>
      <c r="GD307" s="186"/>
      <c r="GE307" s="186"/>
      <c r="GF307" s="186"/>
      <c r="GG307" s="186"/>
      <c r="GH307" s="186"/>
      <c r="GI307" s="186"/>
      <c r="GJ307" s="186"/>
      <c r="GK307" s="186"/>
      <c r="GL307" s="186"/>
      <c r="GM307" s="186"/>
      <c r="GN307" s="186"/>
      <c r="GO307" s="186"/>
      <c r="GP307" s="186"/>
      <c r="GQ307" s="186"/>
      <c r="GR307" s="186"/>
      <c r="GS307" s="186"/>
      <c r="GT307" s="186"/>
      <c r="GU307" s="186"/>
      <c r="GV307" s="186"/>
      <c r="GW307" s="186"/>
      <c r="GX307" s="186"/>
      <c r="GY307" s="186"/>
      <c r="GZ307" s="186"/>
      <c r="HA307" s="186"/>
      <c r="HB307" s="186"/>
      <c r="HC307" s="186"/>
      <c r="HD307" s="186"/>
      <c r="HE307" s="186"/>
      <c r="HF307" s="186"/>
      <c r="HG307" s="186"/>
      <c r="HH307" s="186"/>
      <c r="HI307" s="186"/>
      <c r="HJ307" s="186"/>
      <c r="HK307" s="186"/>
      <c r="HL307" s="186"/>
      <c r="HM307" s="186"/>
      <c r="HN307" s="186"/>
      <c r="HO307" s="186"/>
      <c r="HP307" s="186"/>
      <c r="HQ307" s="186"/>
      <c r="HR307" s="186"/>
      <c r="HS307" s="186"/>
      <c r="HT307" s="186"/>
      <c r="HU307" s="186"/>
      <c r="HV307" s="186"/>
      <c r="HW307" s="186"/>
      <c r="HX307" s="186"/>
      <c r="HY307" s="186"/>
      <c r="HZ307" s="186"/>
      <c r="IA307" s="186"/>
      <c r="IB307" s="186"/>
      <c r="IC307" s="186"/>
      <c r="ID307" s="186"/>
      <c r="IE307" s="186"/>
      <c r="IF307" s="186"/>
      <c r="IG307" s="186"/>
      <c r="IH307" s="186"/>
      <c r="II307" s="186"/>
      <c r="IJ307" s="186"/>
      <c r="IK307" s="186"/>
      <c r="IL307" s="186"/>
      <c r="IM307" s="186"/>
      <c r="IN307" s="186"/>
      <c r="IO307" s="186"/>
      <c r="IP307" s="186"/>
      <c r="IQ307" s="186"/>
      <c r="IR307" s="186"/>
      <c r="IS307" s="186"/>
      <c r="IT307" s="186"/>
      <c r="IU307" s="186"/>
      <c r="IV307" s="186"/>
    </row>
    <row r="308" spans="1:256" ht="15.75" customHeight="1" x14ac:dyDescent="0.25">
      <c r="A308" s="262"/>
      <c r="B308" s="186" t="s">
        <v>747</v>
      </c>
      <c r="C308" s="186" t="s">
        <v>1600</v>
      </c>
      <c r="D308" s="186" t="s">
        <v>1601</v>
      </c>
      <c r="E308" s="188">
        <v>218000</v>
      </c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86"/>
      <c r="BZ308" s="18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86"/>
      <c r="DA308" s="186"/>
      <c r="DB308" s="186"/>
      <c r="DC308" s="186"/>
      <c r="DD308" s="186"/>
      <c r="DE308" s="186"/>
      <c r="DF308" s="186"/>
      <c r="DG308" s="186"/>
      <c r="DH308" s="186"/>
      <c r="DI308" s="186"/>
      <c r="DJ308" s="186"/>
      <c r="DK308" s="186"/>
      <c r="DL308" s="186"/>
      <c r="DM308" s="186"/>
      <c r="DN308" s="186"/>
      <c r="DO308" s="186"/>
      <c r="DP308" s="186"/>
      <c r="DQ308" s="186"/>
      <c r="DR308" s="186"/>
      <c r="DS308" s="186"/>
      <c r="DT308" s="186"/>
      <c r="DU308" s="186"/>
      <c r="DV308" s="186"/>
      <c r="DW308" s="186"/>
      <c r="DX308" s="186"/>
      <c r="DY308" s="186"/>
      <c r="DZ308" s="186"/>
      <c r="EA308" s="186"/>
      <c r="EB308" s="186"/>
      <c r="EC308" s="186"/>
      <c r="ED308" s="186"/>
      <c r="EE308" s="186"/>
      <c r="EF308" s="186"/>
      <c r="EG308" s="186"/>
      <c r="EH308" s="186"/>
      <c r="EI308" s="186"/>
      <c r="EJ308" s="186"/>
      <c r="EK308" s="186"/>
      <c r="EL308" s="186"/>
      <c r="EM308" s="186"/>
      <c r="EN308" s="186"/>
      <c r="EO308" s="186"/>
      <c r="EP308" s="186"/>
      <c r="EQ308" s="186"/>
      <c r="ER308" s="186"/>
      <c r="ES308" s="186"/>
      <c r="ET308" s="186"/>
      <c r="EU308" s="186"/>
      <c r="EV308" s="186"/>
      <c r="EW308" s="186"/>
      <c r="EX308" s="186"/>
      <c r="EY308" s="186"/>
      <c r="EZ308" s="186"/>
      <c r="FA308" s="186"/>
      <c r="FB308" s="186"/>
      <c r="FC308" s="186"/>
      <c r="FD308" s="186"/>
      <c r="FE308" s="186"/>
      <c r="FF308" s="186"/>
      <c r="FG308" s="186"/>
      <c r="FH308" s="186"/>
      <c r="FI308" s="186"/>
      <c r="FJ308" s="186"/>
      <c r="FK308" s="186"/>
      <c r="FL308" s="186"/>
      <c r="FM308" s="186"/>
      <c r="FN308" s="186"/>
      <c r="FO308" s="186"/>
      <c r="FP308" s="186"/>
      <c r="FQ308" s="186"/>
      <c r="FR308" s="186"/>
      <c r="FS308" s="186"/>
      <c r="FT308" s="186"/>
      <c r="FU308" s="186"/>
      <c r="FV308" s="186"/>
      <c r="FW308" s="186"/>
      <c r="FX308" s="186"/>
      <c r="FY308" s="186"/>
      <c r="FZ308" s="186"/>
      <c r="GA308" s="186"/>
      <c r="GB308" s="186"/>
      <c r="GC308" s="186"/>
      <c r="GD308" s="186"/>
      <c r="GE308" s="186"/>
      <c r="GF308" s="186"/>
      <c r="GG308" s="186"/>
      <c r="GH308" s="186"/>
      <c r="GI308" s="186"/>
      <c r="GJ308" s="186"/>
      <c r="GK308" s="186"/>
      <c r="GL308" s="186"/>
      <c r="GM308" s="186"/>
      <c r="GN308" s="186"/>
      <c r="GO308" s="186"/>
      <c r="GP308" s="186"/>
      <c r="GQ308" s="186"/>
      <c r="GR308" s="186"/>
      <c r="GS308" s="186"/>
      <c r="GT308" s="186"/>
      <c r="GU308" s="186"/>
      <c r="GV308" s="186"/>
      <c r="GW308" s="186"/>
      <c r="GX308" s="186"/>
      <c r="GY308" s="186"/>
      <c r="GZ308" s="186"/>
      <c r="HA308" s="186"/>
      <c r="HB308" s="186"/>
      <c r="HC308" s="186"/>
      <c r="HD308" s="186"/>
      <c r="HE308" s="186"/>
      <c r="HF308" s="186"/>
      <c r="HG308" s="186"/>
      <c r="HH308" s="186"/>
      <c r="HI308" s="186"/>
      <c r="HJ308" s="186"/>
      <c r="HK308" s="186"/>
      <c r="HL308" s="186"/>
      <c r="HM308" s="186"/>
      <c r="HN308" s="186"/>
      <c r="HO308" s="186"/>
      <c r="HP308" s="186"/>
      <c r="HQ308" s="186"/>
      <c r="HR308" s="186"/>
      <c r="HS308" s="186"/>
      <c r="HT308" s="186"/>
      <c r="HU308" s="186">
        <v>105</v>
      </c>
      <c r="HV308" s="186"/>
      <c r="HW308" s="186"/>
      <c r="HX308" s="186"/>
      <c r="HY308" s="186"/>
      <c r="HZ308" s="186"/>
      <c r="IA308" s="186"/>
      <c r="IB308" s="186"/>
      <c r="IC308" s="186"/>
      <c r="ID308" s="186"/>
      <c r="IE308" s="186"/>
      <c r="IF308" s="186"/>
      <c r="IG308" s="186"/>
      <c r="IH308" s="186"/>
      <c r="II308" s="186"/>
      <c r="IJ308" s="186"/>
      <c r="IK308" s="186"/>
      <c r="IL308" s="186"/>
      <c r="IM308" s="186"/>
      <c r="IN308" s="186"/>
      <c r="IO308" s="186"/>
      <c r="IP308" s="186"/>
      <c r="IQ308" s="186"/>
      <c r="IR308" s="186"/>
      <c r="IS308" s="186"/>
      <c r="IT308" s="186"/>
      <c r="IU308" s="186"/>
      <c r="IV308" s="186"/>
    </row>
    <row r="309" spans="1:256" ht="15.75" customHeight="1" x14ac:dyDescent="0.25">
      <c r="A309" s="262"/>
      <c r="B309" s="186" t="s">
        <v>110</v>
      </c>
      <c r="C309" s="186" t="s">
        <v>1602</v>
      </c>
      <c r="D309" s="186" t="s">
        <v>1603</v>
      </c>
      <c r="E309" s="188">
        <v>1120000</v>
      </c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>
        <v>100</v>
      </c>
      <c r="BV309" s="186"/>
      <c r="BW309" s="186"/>
      <c r="BX309" s="186"/>
      <c r="BY309" s="186"/>
      <c r="BZ309" s="18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86"/>
      <c r="DA309" s="186"/>
      <c r="DB309" s="186"/>
      <c r="DC309" s="186"/>
      <c r="DD309" s="186"/>
      <c r="DE309" s="186"/>
      <c r="DF309" s="186"/>
      <c r="DG309" s="186"/>
      <c r="DH309" s="186"/>
      <c r="DI309" s="186"/>
      <c r="DJ309" s="186"/>
      <c r="DK309" s="186"/>
      <c r="DL309" s="186"/>
      <c r="DM309" s="186"/>
      <c r="DN309" s="186"/>
      <c r="DO309" s="186"/>
      <c r="DP309" s="186"/>
      <c r="DQ309" s="186"/>
      <c r="DR309" s="186"/>
      <c r="DS309" s="186"/>
      <c r="DT309" s="186"/>
      <c r="DU309" s="186"/>
      <c r="DV309" s="186"/>
      <c r="DW309" s="186"/>
      <c r="DX309" s="186"/>
      <c r="DY309" s="186"/>
      <c r="DZ309" s="186"/>
      <c r="EA309" s="186"/>
      <c r="EB309" s="186"/>
      <c r="EC309" s="186"/>
      <c r="ED309" s="186"/>
      <c r="EE309" s="186"/>
      <c r="EF309" s="186"/>
      <c r="EG309" s="186"/>
      <c r="EH309" s="186"/>
      <c r="EI309" s="186"/>
      <c r="EJ309" s="186"/>
      <c r="EK309" s="186"/>
      <c r="EL309" s="186"/>
      <c r="EM309" s="186"/>
      <c r="EN309" s="186"/>
      <c r="EO309" s="186"/>
      <c r="EP309" s="186"/>
      <c r="EQ309" s="186"/>
      <c r="ER309" s="186"/>
      <c r="ES309" s="186"/>
      <c r="ET309" s="186"/>
      <c r="EU309" s="186"/>
      <c r="EV309" s="186"/>
      <c r="EW309" s="186"/>
      <c r="EX309" s="186"/>
      <c r="EY309" s="186"/>
      <c r="EZ309" s="186"/>
      <c r="FA309" s="186"/>
      <c r="FB309" s="186"/>
      <c r="FC309" s="186"/>
      <c r="FD309" s="186"/>
      <c r="FE309" s="186"/>
      <c r="FF309" s="186"/>
      <c r="FG309" s="186"/>
      <c r="FH309" s="186"/>
      <c r="FI309" s="186"/>
      <c r="FJ309" s="186"/>
      <c r="FK309" s="186"/>
      <c r="FL309" s="186"/>
      <c r="FM309" s="186"/>
      <c r="FN309" s="186"/>
      <c r="FO309" s="186"/>
      <c r="FP309" s="186"/>
      <c r="FQ309" s="186"/>
      <c r="FR309" s="186"/>
      <c r="FS309" s="186"/>
      <c r="FT309" s="186"/>
      <c r="FU309" s="186"/>
      <c r="FV309" s="186"/>
      <c r="FW309" s="186"/>
      <c r="FX309" s="186"/>
      <c r="FY309" s="186"/>
      <c r="FZ309" s="186"/>
      <c r="GA309" s="186"/>
      <c r="GB309" s="186"/>
      <c r="GC309" s="186"/>
      <c r="GD309" s="186"/>
      <c r="GE309" s="186"/>
      <c r="GF309" s="186"/>
      <c r="GG309" s="186"/>
      <c r="GH309" s="186"/>
      <c r="GI309" s="186"/>
      <c r="GJ309" s="186"/>
      <c r="GK309" s="186"/>
      <c r="GL309" s="186"/>
      <c r="GM309" s="186"/>
      <c r="GN309" s="186"/>
      <c r="GO309" s="186"/>
      <c r="GP309" s="186"/>
      <c r="GQ309" s="186"/>
      <c r="GR309" s="186"/>
      <c r="GS309" s="186"/>
      <c r="GT309" s="186"/>
      <c r="GU309" s="186"/>
      <c r="GV309" s="186"/>
      <c r="GW309" s="186"/>
      <c r="GX309" s="186"/>
      <c r="GY309" s="186"/>
      <c r="GZ309" s="186"/>
      <c r="HA309" s="186"/>
      <c r="HB309" s="186"/>
      <c r="HC309" s="186"/>
      <c r="HD309" s="186"/>
      <c r="HE309" s="186"/>
      <c r="HF309" s="186"/>
      <c r="HG309" s="186"/>
      <c r="HH309" s="186"/>
      <c r="HI309" s="186"/>
      <c r="HJ309" s="186"/>
      <c r="HK309" s="186"/>
      <c r="HL309" s="186"/>
      <c r="HM309" s="186"/>
      <c r="HN309" s="186"/>
      <c r="HO309" s="186"/>
      <c r="HP309" s="186"/>
      <c r="HQ309" s="186"/>
      <c r="HR309" s="186"/>
      <c r="HS309" s="186"/>
      <c r="HT309" s="186"/>
      <c r="HU309" s="186"/>
      <c r="HV309" s="186"/>
      <c r="HW309" s="186"/>
      <c r="HX309" s="186"/>
      <c r="HY309" s="186"/>
      <c r="HZ309" s="186"/>
      <c r="IA309" s="186"/>
      <c r="IB309" s="186"/>
      <c r="IC309" s="186"/>
      <c r="ID309" s="186"/>
      <c r="IE309" s="186"/>
      <c r="IF309" s="186"/>
      <c r="IG309" s="186"/>
      <c r="IH309" s="186"/>
      <c r="II309" s="186"/>
      <c r="IJ309" s="186"/>
      <c r="IK309" s="186"/>
      <c r="IL309" s="186"/>
      <c r="IM309" s="186"/>
      <c r="IN309" s="186"/>
      <c r="IO309" s="186"/>
      <c r="IP309" s="186"/>
      <c r="IQ309" s="186"/>
      <c r="IR309" s="186"/>
      <c r="IS309" s="186"/>
      <c r="IT309" s="186"/>
      <c r="IU309" s="186"/>
      <c r="IV309" s="186"/>
    </row>
    <row r="310" spans="1:256" ht="15.75" customHeight="1" x14ac:dyDescent="0.25">
      <c r="A310" s="262"/>
      <c r="B310" s="186" t="s">
        <v>813</v>
      </c>
      <c r="C310" s="186" t="s">
        <v>1602</v>
      </c>
      <c r="D310" s="186" t="s">
        <v>1605</v>
      </c>
      <c r="E310" s="188">
        <v>74625</v>
      </c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290">
        <v>5</v>
      </c>
      <c r="Z310" s="186"/>
      <c r="AA310" s="186">
        <v>5</v>
      </c>
      <c r="AB310" s="186"/>
      <c r="AC310" s="290">
        <v>5</v>
      </c>
      <c r="AD310" s="186"/>
      <c r="AE310" s="186"/>
      <c r="AF310" s="186"/>
      <c r="AG310" s="186"/>
      <c r="AH310" s="186"/>
      <c r="AI310" s="186"/>
      <c r="AJ310" s="186"/>
      <c r="AK310" s="186"/>
      <c r="AL310" s="186">
        <v>15</v>
      </c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>
        <v>5</v>
      </c>
      <c r="BC310" s="290">
        <v>5</v>
      </c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86"/>
      <c r="BZ310" s="18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86"/>
      <c r="DA310" s="186"/>
      <c r="DB310" s="186"/>
      <c r="DC310" s="186"/>
      <c r="DD310" s="186"/>
      <c r="DE310" s="186"/>
      <c r="DF310" s="186"/>
      <c r="DG310" s="186"/>
      <c r="DH310" s="186"/>
      <c r="DI310" s="186"/>
      <c r="DJ310" s="186"/>
      <c r="DK310" s="186"/>
      <c r="DL310" s="186"/>
      <c r="DM310" s="186"/>
      <c r="DN310" s="186"/>
      <c r="DO310" s="186"/>
      <c r="DP310" s="186"/>
      <c r="DQ310" s="186"/>
      <c r="DR310" s="186"/>
      <c r="DS310" s="186"/>
      <c r="DT310" s="186"/>
      <c r="DU310" s="186"/>
      <c r="DV310" s="186"/>
      <c r="DW310" s="186"/>
      <c r="DX310" s="186"/>
      <c r="DY310" s="186"/>
      <c r="DZ310" s="186"/>
      <c r="EA310" s="186"/>
      <c r="EB310" s="186"/>
      <c r="EC310" s="186"/>
      <c r="ED310" s="186"/>
      <c r="EE310" s="186"/>
      <c r="EF310" s="186"/>
      <c r="EG310" s="186"/>
      <c r="EH310" s="186"/>
      <c r="EI310" s="186"/>
      <c r="EJ310" s="186"/>
      <c r="EK310" s="186"/>
      <c r="EL310" s="186"/>
      <c r="EM310" s="186"/>
      <c r="EN310" s="186"/>
      <c r="EO310" s="186"/>
      <c r="EP310" s="186"/>
      <c r="EQ310" s="186"/>
      <c r="ER310" s="186"/>
      <c r="ES310" s="186"/>
      <c r="ET310" s="186"/>
      <c r="EU310" s="186"/>
      <c r="EV310" s="186"/>
      <c r="EW310" s="186"/>
      <c r="EX310" s="186"/>
      <c r="EY310" s="186"/>
      <c r="EZ310" s="186"/>
      <c r="FA310" s="186"/>
      <c r="FB310" s="186"/>
      <c r="FC310" s="186"/>
      <c r="FD310" s="186"/>
      <c r="FE310" s="186"/>
      <c r="FF310" s="186"/>
      <c r="FG310" s="186"/>
      <c r="FH310" s="186"/>
      <c r="FI310" s="186"/>
      <c r="FJ310" s="186"/>
      <c r="FK310" s="186"/>
      <c r="FL310" s="186"/>
      <c r="FM310" s="186"/>
      <c r="FN310" s="186"/>
      <c r="FO310" s="186"/>
      <c r="FP310" s="186"/>
      <c r="FQ310" s="186"/>
      <c r="FR310" s="186"/>
      <c r="FS310" s="186"/>
      <c r="FT310" s="186"/>
      <c r="FU310" s="186"/>
      <c r="FV310" s="186"/>
      <c r="FW310" s="186"/>
      <c r="FX310" s="186"/>
      <c r="FY310" s="186"/>
      <c r="FZ310" s="186"/>
      <c r="GA310" s="186"/>
      <c r="GB310" s="186"/>
      <c r="GC310" s="186"/>
      <c r="GD310" s="186"/>
      <c r="GE310" s="186"/>
      <c r="GF310" s="186"/>
      <c r="GG310" s="186"/>
      <c r="GH310" s="186"/>
      <c r="GI310" s="186"/>
      <c r="GJ310" s="186"/>
      <c r="GK310" s="186"/>
      <c r="GL310" s="186"/>
      <c r="GM310" s="186"/>
      <c r="GN310" s="186"/>
      <c r="GO310" s="186"/>
      <c r="GP310" s="186"/>
      <c r="GQ310" s="186"/>
      <c r="GR310" s="186"/>
      <c r="GS310" s="186"/>
      <c r="GT310" s="186"/>
      <c r="GU310" s="186"/>
      <c r="GV310" s="186"/>
      <c r="GW310" s="186"/>
      <c r="GX310" s="186"/>
      <c r="GY310" s="186"/>
      <c r="GZ310" s="186"/>
      <c r="HA310" s="186"/>
      <c r="HB310" s="186"/>
      <c r="HC310" s="186"/>
      <c r="HD310" s="186"/>
      <c r="HE310" s="186"/>
      <c r="HF310" s="186"/>
      <c r="HG310" s="186"/>
      <c r="HH310" s="186"/>
      <c r="HI310" s="186"/>
      <c r="HJ310" s="186"/>
      <c r="HK310" s="186"/>
      <c r="HL310" s="186"/>
      <c r="HM310" s="186"/>
      <c r="HN310" s="186"/>
      <c r="HO310" s="186"/>
      <c r="HP310" s="186"/>
      <c r="HQ310" s="186"/>
      <c r="HR310" s="186"/>
      <c r="HS310" s="186"/>
      <c r="HT310" s="186"/>
      <c r="HU310" s="186"/>
      <c r="HV310" s="186"/>
      <c r="HW310" s="186"/>
      <c r="HX310" s="186"/>
      <c r="HY310" s="186"/>
      <c r="HZ310" s="186"/>
      <c r="IA310" s="186"/>
      <c r="IB310" s="186"/>
      <c r="IC310" s="186"/>
      <c r="ID310" s="186"/>
      <c r="IE310" s="186"/>
      <c r="IF310" s="186"/>
      <c r="IG310" s="186"/>
      <c r="IH310" s="186"/>
      <c r="II310" s="186"/>
      <c r="IJ310" s="186"/>
      <c r="IK310" s="186"/>
      <c r="IL310" s="186"/>
      <c r="IM310" s="186"/>
      <c r="IN310" s="186"/>
      <c r="IO310" s="186"/>
      <c r="IP310" s="186"/>
      <c r="IQ310" s="186"/>
      <c r="IR310" s="186"/>
      <c r="IS310" s="186"/>
      <c r="IT310" s="186"/>
      <c r="IU310" s="186"/>
      <c r="IV310" s="186"/>
    </row>
    <row r="311" spans="1:256" ht="15.75" customHeight="1" x14ac:dyDescent="0.25">
      <c r="A311" s="262"/>
      <c r="B311" s="186" t="s">
        <v>778</v>
      </c>
      <c r="C311" s="186" t="s">
        <v>1602</v>
      </c>
      <c r="D311" s="186" t="s">
        <v>1606</v>
      </c>
      <c r="E311" s="188">
        <v>790875</v>
      </c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86"/>
      <c r="BZ311" s="18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86"/>
      <c r="DA311" s="186"/>
      <c r="DB311" s="186"/>
      <c r="DC311" s="186"/>
      <c r="DD311" s="186"/>
      <c r="DE311" s="186"/>
      <c r="DF311" s="186"/>
      <c r="DG311" s="186"/>
      <c r="DH311" s="186"/>
      <c r="DI311" s="186"/>
      <c r="DJ311" s="186"/>
      <c r="DK311" s="186"/>
      <c r="DL311" s="186"/>
      <c r="DM311" s="186"/>
      <c r="DN311" s="186"/>
      <c r="DO311" s="186"/>
      <c r="DP311" s="186"/>
      <c r="DQ311" s="186"/>
      <c r="DR311" s="186"/>
      <c r="DS311" s="186"/>
      <c r="DT311" s="186"/>
      <c r="DU311" s="186"/>
      <c r="DV311" s="186"/>
      <c r="DW311" s="186"/>
      <c r="DX311" s="186"/>
      <c r="DY311" s="186"/>
      <c r="DZ311" s="186"/>
      <c r="EA311" s="186"/>
      <c r="EB311" s="186"/>
      <c r="EC311" s="186"/>
      <c r="ED311" s="186"/>
      <c r="EE311" s="186"/>
      <c r="EF311" s="186"/>
      <c r="EG311" s="186"/>
      <c r="EH311" s="186"/>
      <c r="EI311" s="186"/>
      <c r="EJ311" s="186"/>
      <c r="EK311" s="186"/>
      <c r="EL311" s="186"/>
      <c r="EM311" s="186"/>
      <c r="EN311" s="186"/>
      <c r="EO311" s="186"/>
      <c r="EP311" s="186"/>
      <c r="EQ311" s="186"/>
      <c r="ER311" s="186"/>
      <c r="ES311" s="186"/>
      <c r="ET311" s="186"/>
      <c r="EU311" s="186"/>
      <c r="EV311" s="186"/>
      <c r="EW311" s="186"/>
      <c r="EX311" s="186"/>
      <c r="EY311" s="186"/>
      <c r="EZ311" s="186"/>
      <c r="FA311" s="186"/>
      <c r="FB311" s="186"/>
      <c r="FC311" s="186"/>
      <c r="FD311" s="186"/>
      <c r="FE311" s="186"/>
      <c r="FF311" s="186"/>
      <c r="FG311" s="186"/>
      <c r="FH311" s="186"/>
      <c r="FI311" s="186"/>
      <c r="FJ311" s="186"/>
      <c r="FK311" s="186"/>
      <c r="FL311" s="186"/>
      <c r="FM311" s="186"/>
      <c r="FN311" s="186"/>
      <c r="FO311" s="186"/>
      <c r="FP311" s="186"/>
      <c r="FQ311" s="186"/>
      <c r="FR311" s="186"/>
      <c r="FS311" s="186"/>
      <c r="FT311" s="186"/>
      <c r="FU311" s="186"/>
      <c r="FV311" s="186"/>
      <c r="FW311" s="186"/>
      <c r="FX311" s="186"/>
      <c r="FY311" s="186"/>
      <c r="FZ311" s="186"/>
      <c r="GA311" s="186"/>
      <c r="GB311" s="186"/>
      <c r="GC311" s="186"/>
      <c r="GD311" s="186"/>
      <c r="GE311" s="186"/>
      <c r="GF311" s="186"/>
      <c r="GG311" s="186"/>
      <c r="GH311" s="186"/>
      <c r="GI311" s="186"/>
      <c r="GJ311" s="186"/>
      <c r="GK311" s="186"/>
      <c r="GL311" s="186"/>
      <c r="GM311" s="186"/>
      <c r="GN311" s="186"/>
      <c r="GO311" s="186"/>
      <c r="GP311" s="186"/>
      <c r="GQ311" s="186"/>
      <c r="GR311" s="186"/>
      <c r="GS311" s="186"/>
      <c r="GT311" s="186"/>
      <c r="GU311" s="186"/>
      <c r="GV311" s="186"/>
      <c r="GW311" s="186"/>
      <c r="GX311" s="186"/>
      <c r="GY311" s="186"/>
      <c r="GZ311" s="186"/>
      <c r="HA311" s="186"/>
      <c r="HB311" s="186"/>
      <c r="HC311" s="186"/>
      <c r="HD311" s="186"/>
      <c r="HE311" s="186"/>
      <c r="HF311" s="186"/>
      <c r="HG311" s="186"/>
      <c r="HH311" s="186"/>
      <c r="HI311" s="186"/>
      <c r="HJ311" s="186"/>
      <c r="HK311" s="186"/>
      <c r="HL311" s="186"/>
      <c r="HM311" s="186"/>
      <c r="HN311" s="186"/>
      <c r="HO311" s="186"/>
      <c r="HP311" s="186"/>
      <c r="HQ311" s="186"/>
      <c r="HR311" s="186"/>
      <c r="HS311" s="186"/>
      <c r="HT311" s="186"/>
      <c r="HU311" s="186"/>
      <c r="HV311" s="186"/>
      <c r="HW311" s="186"/>
      <c r="HX311" s="186"/>
      <c r="HY311" s="186"/>
      <c r="HZ311" s="186"/>
      <c r="IA311" s="186"/>
      <c r="IB311" s="186"/>
      <c r="IC311" s="186"/>
      <c r="ID311" s="186"/>
      <c r="IE311" s="186"/>
      <c r="IF311" s="186"/>
      <c r="IG311" s="186"/>
      <c r="IH311" s="186"/>
      <c r="II311" s="186"/>
      <c r="IJ311" s="186"/>
      <c r="IK311" s="186"/>
      <c r="IL311" s="186"/>
      <c r="IM311" s="186"/>
      <c r="IN311" s="186"/>
      <c r="IO311" s="186"/>
      <c r="IP311" s="186"/>
      <c r="IQ311" s="186"/>
      <c r="IR311" s="186"/>
      <c r="IS311" s="186"/>
      <c r="IT311" s="186"/>
      <c r="IU311" s="186"/>
      <c r="IV311" s="186"/>
    </row>
    <row r="312" spans="1:256" ht="15.75" customHeight="1" x14ac:dyDescent="0.25">
      <c r="A312" s="262"/>
      <c r="B312" s="186" t="s">
        <v>747</v>
      </c>
      <c r="C312" s="186" t="s">
        <v>1602</v>
      </c>
      <c r="D312" s="186" t="s">
        <v>1609</v>
      </c>
      <c r="E312" s="188">
        <v>218795</v>
      </c>
      <c r="F312" s="186"/>
      <c r="G312" s="186"/>
      <c r="H312" s="186"/>
      <c r="I312" s="186"/>
      <c r="J312" s="186"/>
      <c r="K312" s="186"/>
      <c r="L312" s="186"/>
      <c r="M312" s="290">
        <v>15</v>
      </c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86"/>
      <c r="BZ312" s="18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86"/>
      <c r="DA312" s="186"/>
      <c r="DB312" s="186"/>
      <c r="DC312" s="186"/>
      <c r="DD312" s="186"/>
      <c r="DE312" s="186"/>
      <c r="DF312" s="186"/>
      <c r="DG312" s="186"/>
      <c r="DH312" s="186"/>
      <c r="DI312" s="186"/>
      <c r="DJ312" s="186"/>
      <c r="DK312" s="186"/>
      <c r="DL312" s="186"/>
      <c r="DM312" s="186"/>
      <c r="DN312" s="186"/>
      <c r="DO312" s="186"/>
      <c r="DP312" s="186"/>
      <c r="DQ312" s="186"/>
      <c r="DR312" s="186"/>
      <c r="DS312" s="186"/>
      <c r="DT312" s="186"/>
      <c r="DU312" s="186"/>
      <c r="DV312" s="186"/>
      <c r="DW312" s="186"/>
      <c r="DX312" s="186"/>
      <c r="DY312" s="186"/>
      <c r="DZ312" s="186"/>
      <c r="EA312" s="186"/>
      <c r="EB312" s="186"/>
      <c r="EC312" s="186"/>
      <c r="ED312" s="186"/>
      <c r="EE312" s="186"/>
      <c r="EF312" s="186"/>
      <c r="EG312" s="186"/>
      <c r="EH312" s="186"/>
      <c r="EI312" s="186"/>
      <c r="EJ312" s="186"/>
      <c r="EK312" s="186"/>
      <c r="EL312" s="186"/>
      <c r="EM312" s="186">
        <v>15</v>
      </c>
      <c r="EN312" s="186"/>
      <c r="EO312" s="186"/>
      <c r="EP312" s="186"/>
      <c r="EQ312" s="186"/>
      <c r="ER312" s="186"/>
      <c r="ES312" s="186"/>
      <c r="ET312" s="186"/>
      <c r="EU312" s="186"/>
      <c r="EV312" s="186"/>
      <c r="EW312" s="186"/>
      <c r="EX312" s="186"/>
      <c r="EY312" s="186"/>
      <c r="EZ312" s="186"/>
      <c r="FA312" s="186"/>
      <c r="FB312" s="186"/>
      <c r="FC312" s="186"/>
      <c r="FD312" s="186"/>
      <c r="FE312" s="186"/>
      <c r="FF312" s="186"/>
      <c r="FG312" s="186"/>
      <c r="FH312" s="186"/>
      <c r="FI312" s="186"/>
      <c r="FJ312" s="186"/>
      <c r="FK312" s="186"/>
      <c r="FL312" s="186"/>
      <c r="FM312" s="186"/>
      <c r="FN312" s="186"/>
      <c r="FO312" s="186"/>
      <c r="FP312" s="186"/>
      <c r="FQ312" s="186"/>
      <c r="FR312" s="186"/>
      <c r="FS312" s="186"/>
      <c r="FT312" s="186"/>
      <c r="FU312" s="186"/>
      <c r="FV312" s="186"/>
      <c r="FW312" s="186"/>
      <c r="FX312" s="186"/>
      <c r="FY312" s="186"/>
      <c r="FZ312" s="186"/>
      <c r="GA312" s="186"/>
      <c r="GB312" s="186"/>
      <c r="GC312" s="186"/>
      <c r="GD312" s="186"/>
      <c r="GE312" s="186"/>
      <c r="GF312" s="186"/>
      <c r="GG312" s="186"/>
      <c r="GH312" s="186"/>
      <c r="GI312" s="186"/>
      <c r="GJ312" s="186"/>
      <c r="GK312" s="186"/>
      <c r="GL312" s="186"/>
      <c r="GM312" s="186"/>
      <c r="GN312" s="186"/>
      <c r="GO312" s="186"/>
      <c r="GP312" s="186"/>
      <c r="GQ312" s="186"/>
      <c r="GR312" s="186"/>
      <c r="GS312" s="186"/>
      <c r="GT312" s="186"/>
      <c r="GU312" s="186"/>
      <c r="GV312" s="186"/>
      <c r="GW312" s="186"/>
      <c r="GX312" s="186"/>
      <c r="GY312" s="186"/>
      <c r="GZ312" s="186"/>
      <c r="HA312" s="186"/>
      <c r="HB312" s="186"/>
      <c r="HC312" s="186"/>
      <c r="HD312" s="186"/>
      <c r="HE312" s="186"/>
      <c r="HF312" s="186"/>
      <c r="HG312" s="186"/>
      <c r="HH312" s="186"/>
      <c r="HI312" s="186"/>
      <c r="HJ312" s="186"/>
      <c r="HK312" s="186"/>
      <c r="HL312" s="186"/>
      <c r="HM312" s="186"/>
      <c r="HN312" s="186"/>
      <c r="HO312" s="186"/>
      <c r="HP312" s="186"/>
      <c r="HQ312" s="186"/>
      <c r="HR312" s="186"/>
      <c r="HS312" s="186"/>
      <c r="HT312" s="186"/>
      <c r="HU312" s="186"/>
      <c r="HV312" s="186"/>
      <c r="HW312" s="186"/>
      <c r="HX312" s="186"/>
      <c r="HY312" s="186"/>
      <c r="HZ312" s="186"/>
      <c r="IA312" s="186"/>
      <c r="IB312" s="186"/>
      <c r="IC312" s="186"/>
      <c r="ID312" s="186"/>
      <c r="IE312" s="186"/>
      <c r="IF312" s="186"/>
      <c r="IG312" s="186"/>
      <c r="IH312" s="186"/>
      <c r="II312" s="186"/>
      <c r="IJ312" s="186"/>
      <c r="IK312" s="186"/>
      <c r="IL312" s="186"/>
      <c r="IM312" s="186"/>
      <c r="IN312" s="186"/>
      <c r="IO312" s="186"/>
      <c r="IP312" s="186"/>
      <c r="IQ312" s="186"/>
      <c r="IR312" s="186"/>
      <c r="IS312" s="186"/>
      <c r="IT312" s="186"/>
      <c r="IU312" s="186"/>
      <c r="IV312" s="186"/>
    </row>
    <row r="313" spans="1:256" ht="15.75" customHeight="1" x14ac:dyDescent="0.25">
      <c r="A313" s="262"/>
      <c r="B313" s="186" t="s">
        <v>778</v>
      </c>
      <c r="C313" s="186" t="s">
        <v>1602</v>
      </c>
      <c r="D313" s="186" t="s">
        <v>1611</v>
      </c>
      <c r="E313" s="188">
        <v>925807</v>
      </c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86"/>
      <c r="BZ313" s="186"/>
      <c r="CA313" s="186"/>
      <c r="CB313" s="186"/>
      <c r="CC313" s="186"/>
      <c r="CD313" s="186"/>
      <c r="CE313" s="186"/>
      <c r="CF313" s="186"/>
      <c r="CG313" s="186">
        <v>50</v>
      </c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>
        <v>5</v>
      </c>
      <c r="CS313" s="186"/>
      <c r="CT313" s="186"/>
      <c r="CU313" s="186">
        <v>48</v>
      </c>
      <c r="CV313" s="186"/>
      <c r="CW313" s="186"/>
      <c r="CX313" s="186">
        <v>24</v>
      </c>
      <c r="CY313" s="186"/>
      <c r="CZ313" s="186"/>
      <c r="DA313" s="186"/>
      <c r="DB313" s="186"/>
      <c r="DC313" s="186"/>
      <c r="DD313" s="186"/>
      <c r="DE313" s="186">
        <v>48</v>
      </c>
      <c r="DF313" s="186">
        <v>48</v>
      </c>
      <c r="DG313" s="186">
        <v>24</v>
      </c>
      <c r="DH313" s="186"/>
      <c r="DI313" s="186"/>
      <c r="DJ313" s="186"/>
      <c r="DK313" s="186"/>
      <c r="DL313" s="186"/>
      <c r="DM313" s="186"/>
      <c r="DN313" s="186"/>
      <c r="DO313" s="186"/>
      <c r="DP313" s="186"/>
      <c r="DQ313" s="186"/>
      <c r="DR313" s="186">
        <v>12</v>
      </c>
      <c r="DS313" s="186"/>
      <c r="DT313" s="186"/>
      <c r="DU313" s="186"/>
      <c r="DV313" s="186"/>
      <c r="DW313" s="186">
        <v>24</v>
      </c>
      <c r="DX313" s="186"/>
      <c r="DY313" s="186"/>
      <c r="DZ313" s="186">
        <v>24</v>
      </c>
      <c r="EA313" s="186"/>
      <c r="EB313" s="186">
        <v>6</v>
      </c>
      <c r="EC313" s="186">
        <v>24</v>
      </c>
      <c r="ED313" s="186"/>
      <c r="EE313" s="186">
        <v>72</v>
      </c>
      <c r="EF313" s="186"/>
      <c r="EG313" s="186">
        <v>24</v>
      </c>
      <c r="EH313" s="186"/>
      <c r="EI313" s="186">
        <v>24</v>
      </c>
      <c r="EJ313" s="186">
        <v>48</v>
      </c>
      <c r="EK313" s="186">
        <v>24</v>
      </c>
      <c r="EL313" s="186">
        <v>24</v>
      </c>
      <c r="EM313" s="186">
        <v>15</v>
      </c>
      <c r="EN313" s="186">
        <v>96</v>
      </c>
      <c r="EO313" s="186"/>
      <c r="EP313" s="186"/>
      <c r="EQ313" s="186"/>
      <c r="ER313" s="186"/>
      <c r="ES313" s="186"/>
      <c r="ET313" s="186"/>
      <c r="EU313" s="186"/>
      <c r="EV313" s="186"/>
      <c r="EW313" s="186"/>
      <c r="EX313" s="186"/>
      <c r="EY313" s="186"/>
      <c r="EZ313" s="186"/>
      <c r="FA313" s="186"/>
      <c r="FB313" s="186"/>
      <c r="FC313" s="186"/>
      <c r="FD313" s="186"/>
      <c r="FE313" s="186"/>
      <c r="FF313" s="186"/>
      <c r="FG313" s="186"/>
      <c r="FH313" s="186"/>
      <c r="FI313" s="186"/>
      <c r="FJ313" s="186"/>
      <c r="FK313" s="186"/>
      <c r="FL313" s="186"/>
      <c r="FM313" s="186"/>
      <c r="FN313" s="186"/>
      <c r="FO313" s="186"/>
      <c r="FP313" s="186"/>
      <c r="FQ313" s="186"/>
      <c r="FR313" s="186"/>
      <c r="FS313" s="186"/>
      <c r="FT313" s="186"/>
      <c r="FU313" s="186"/>
      <c r="FV313" s="186"/>
      <c r="FW313" s="186"/>
      <c r="FX313" s="186"/>
      <c r="FY313" s="186"/>
      <c r="FZ313" s="186"/>
      <c r="GA313" s="186"/>
      <c r="GB313" s="186">
        <v>200</v>
      </c>
      <c r="GC313" s="186"/>
      <c r="GD313" s="186"/>
      <c r="GE313" s="186"/>
      <c r="GF313" s="186"/>
      <c r="GG313" s="186"/>
      <c r="GH313" s="186"/>
      <c r="GI313" s="186"/>
      <c r="GJ313" s="186"/>
      <c r="GK313" s="186"/>
      <c r="GL313" s="186"/>
      <c r="GM313" s="186"/>
      <c r="GN313" s="186"/>
      <c r="GO313" s="186"/>
      <c r="GP313" s="186"/>
      <c r="GQ313" s="186"/>
      <c r="GR313" s="186"/>
      <c r="GS313" s="186"/>
      <c r="GT313" s="186"/>
      <c r="GU313" s="186"/>
      <c r="GV313" s="186"/>
      <c r="GW313" s="186"/>
      <c r="GX313" s="186"/>
      <c r="GY313" s="186"/>
      <c r="GZ313" s="186"/>
      <c r="HA313" s="186"/>
      <c r="HB313" s="186"/>
      <c r="HC313" s="186"/>
      <c r="HD313" s="186"/>
      <c r="HE313" s="186"/>
      <c r="HF313" s="186"/>
      <c r="HG313" s="186"/>
      <c r="HH313" s="186"/>
      <c r="HI313" s="186"/>
      <c r="HJ313" s="186"/>
      <c r="HK313" s="186"/>
      <c r="HL313" s="186"/>
      <c r="HM313" s="186"/>
      <c r="HN313" s="186"/>
      <c r="HO313" s="186"/>
      <c r="HP313" s="186"/>
      <c r="HQ313" s="186"/>
      <c r="HR313" s="186"/>
      <c r="HS313" s="186"/>
      <c r="HT313" s="186"/>
      <c r="HU313" s="186"/>
      <c r="HV313" s="186"/>
      <c r="HW313" s="186"/>
      <c r="HX313" s="186"/>
      <c r="HY313" s="186"/>
      <c r="HZ313" s="186"/>
      <c r="IA313" s="186"/>
      <c r="IB313" s="186"/>
      <c r="IC313" s="186"/>
      <c r="ID313" s="186"/>
      <c r="IE313" s="186"/>
      <c r="IF313" s="186"/>
      <c r="IG313" s="186"/>
      <c r="IH313" s="186"/>
      <c r="II313" s="186"/>
      <c r="IJ313" s="186"/>
      <c r="IK313" s="186"/>
      <c r="IL313" s="186"/>
      <c r="IM313" s="186"/>
      <c r="IN313" s="186"/>
      <c r="IO313" s="186"/>
      <c r="IP313" s="186"/>
      <c r="IQ313" s="186"/>
      <c r="IR313" s="186"/>
      <c r="IS313" s="186"/>
      <c r="IT313" s="186"/>
      <c r="IU313" s="186"/>
      <c r="IV313" s="186"/>
    </row>
    <row r="314" spans="1:256" ht="15.75" customHeight="1" x14ac:dyDescent="0.25">
      <c r="A314" s="262"/>
      <c r="B314" s="186" t="s">
        <v>783</v>
      </c>
      <c r="C314" s="186" t="s">
        <v>1612</v>
      </c>
      <c r="D314" s="186" t="s">
        <v>1614</v>
      </c>
      <c r="E314" s="188">
        <v>109025</v>
      </c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>
        <v>15</v>
      </c>
      <c r="AC314" s="186"/>
      <c r="AD314" s="186"/>
      <c r="AE314" s="186"/>
      <c r="AF314" s="186"/>
      <c r="AG314" s="290">
        <v>25</v>
      </c>
      <c r="AH314" s="290">
        <v>25</v>
      </c>
      <c r="AI314" s="186"/>
      <c r="AJ314" s="290">
        <v>15</v>
      </c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86"/>
      <c r="BZ314" s="18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86"/>
      <c r="DA314" s="186"/>
      <c r="DB314" s="186"/>
      <c r="DC314" s="186"/>
      <c r="DD314" s="186"/>
      <c r="DE314" s="186"/>
      <c r="DF314" s="186"/>
      <c r="DG314" s="186"/>
      <c r="DH314" s="186"/>
      <c r="DI314" s="186"/>
      <c r="DJ314" s="186"/>
      <c r="DK314" s="186"/>
      <c r="DL314" s="186"/>
      <c r="DM314" s="186"/>
      <c r="DN314" s="186"/>
      <c r="DO314" s="186"/>
      <c r="DP314" s="186"/>
      <c r="DQ314" s="186"/>
      <c r="DR314" s="186"/>
      <c r="DS314" s="186"/>
      <c r="DT314" s="186"/>
      <c r="DU314" s="186"/>
      <c r="DV314" s="186"/>
      <c r="DW314" s="186"/>
      <c r="DX314" s="186"/>
      <c r="DY314" s="186"/>
      <c r="DZ314" s="186"/>
      <c r="EA314" s="186"/>
      <c r="EB314" s="186"/>
      <c r="EC314" s="186"/>
      <c r="ED314" s="186"/>
      <c r="EE314" s="186"/>
      <c r="EF314" s="186"/>
      <c r="EG314" s="186"/>
      <c r="EH314" s="186"/>
      <c r="EI314" s="186"/>
      <c r="EJ314" s="186"/>
      <c r="EK314" s="186"/>
      <c r="EL314" s="186"/>
      <c r="EM314" s="186"/>
      <c r="EN314" s="186"/>
      <c r="EO314" s="186"/>
      <c r="EP314" s="186"/>
      <c r="EQ314" s="186"/>
      <c r="ER314" s="186"/>
      <c r="ES314" s="186"/>
      <c r="ET314" s="186"/>
      <c r="EU314" s="186"/>
      <c r="EV314" s="186"/>
      <c r="EW314" s="186"/>
      <c r="EX314" s="186"/>
      <c r="EY314" s="186"/>
      <c r="EZ314" s="186"/>
      <c r="FA314" s="186"/>
      <c r="FB314" s="186"/>
      <c r="FC314" s="186"/>
      <c r="FD314" s="186"/>
      <c r="FE314" s="186"/>
      <c r="FF314" s="186"/>
      <c r="FG314" s="186"/>
      <c r="FH314" s="186"/>
      <c r="FI314" s="186"/>
      <c r="FJ314" s="186"/>
      <c r="FK314" s="186"/>
      <c r="FL314" s="186"/>
      <c r="FM314" s="186"/>
      <c r="FN314" s="186"/>
      <c r="FO314" s="186"/>
      <c r="FP314" s="186"/>
      <c r="FQ314" s="186"/>
      <c r="FR314" s="186"/>
      <c r="FS314" s="186"/>
      <c r="FT314" s="186"/>
      <c r="FU314" s="186"/>
      <c r="FV314" s="186"/>
      <c r="FW314" s="186"/>
      <c r="FX314" s="186"/>
      <c r="FY314" s="186"/>
      <c r="FZ314" s="186"/>
      <c r="GA314" s="186"/>
      <c r="GB314" s="186"/>
      <c r="GC314" s="186"/>
      <c r="GD314" s="186"/>
      <c r="GE314" s="186"/>
      <c r="GF314" s="186"/>
      <c r="GG314" s="186"/>
      <c r="GH314" s="186"/>
      <c r="GI314" s="186"/>
      <c r="GJ314" s="186"/>
      <c r="GK314" s="186"/>
      <c r="GL314" s="186"/>
      <c r="GM314" s="186"/>
      <c r="GN314" s="186"/>
      <c r="GO314" s="186"/>
      <c r="GP314" s="186"/>
      <c r="GQ314" s="186"/>
      <c r="GR314" s="186"/>
      <c r="GS314" s="186"/>
      <c r="GT314" s="186"/>
      <c r="GU314" s="186"/>
      <c r="GV314" s="186"/>
      <c r="GW314" s="186"/>
      <c r="GX314" s="186"/>
      <c r="GY314" s="186"/>
      <c r="GZ314" s="186"/>
      <c r="HA314" s="186"/>
      <c r="HB314" s="186"/>
      <c r="HC314" s="186"/>
      <c r="HD314" s="186"/>
      <c r="HE314" s="186"/>
      <c r="HF314" s="186"/>
      <c r="HG314" s="186"/>
      <c r="HH314" s="186"/>
      <c r="HI314" s="186"/>
      <c r="HJ314" s="186"/>
      <c r="HK314" s="186"/>
      <c r="HL314" s="186"/>
      <c r="HM314" s="186"/>
      <c r="HN314" s="186"/>
      <c r="HO314" s="186"/>
      <c r="HP314" s="186"/>
      <c r="HQ314" s="186"/>
      <c r="HR314" s="186"/>
      <c r="HS314" s="186"/>
      <c r="HT314" s="186"/>
      <c r="HU314" s="186"/>
      <c r="HV314" s="186"/>
      <c r="HW314" s="186"/>
      <c r="HX314" s="186"/>
      <c r="HY314" s="186"/>
      <c r="HZ314" s="186"/>
      <c r="IA314" s="186"/>
      <c r="IB314" s="186"/>
      <c r="IC314" s="186"/>
      <c r="ID314" s="186"/>
      <c r="IE314" s="186"/>
      <c r="IF314" s="186"/>
      <c r="IG314" s="186"/>
      <c r="IH314" s="186"/>
      <c r="II314" s="186"/>
      <c r="IJ314" s="186"/>
      <c r="IK314" s="186"/>
      <c r="IL314" s="186"/>
      <c r="IM314" s="186"/>
      <c r="IN314" s="186"/>
      <c r="IO314" s="186"/>
      <c r="IP314" s="186"/>
      <c r="IQ314" s="186"/>
      <c r="IR314" s="186"/>
      <c r="IS314" s="186"/>
      <c r="IT314" s="186"/>
      <c r="IU314" s="186"/>
      <c r="IV314" s="186"/>
    </row>
    <row r="315" spans="1:256" ht="15.75" customHeight="1" x14ac:dyDescent="0.25">
      <c r="A315" s="262"/>
      <c r="B315" s="186" t="s">
        <v>837</v>
      </c>
      <c r="C315" s="186" t="s">
        <v>1612</v>
      </c>
      <c r="D315" s="186" t="s">
        <v>1617</v>
      </c>
      <c r="E315" s="188">
        <v>116469</v>
      </c>
      <c r="F315" s="290">
        <v>5</v>
      </c>
      <c r="G315" s="290">
        <v>5</v>
      </c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>
        <v>10</v>
      </c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>
        <v>5</v>
      </c>
      <c r="AN315" s="186"/>
      <c r="AO315" s="186"/>
      <c r="AP315" s="186"/>
      <c r="AQ315" s="186"/>
      <c r="AR315" s="186"/>
      <c r="AS315" s="186"/>
      <c r="AT315" s="186"/>
      <c r="AU315" s="186"/>
      <c r="AV315" s="186">
        <v>15</v>
      </c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86"/>
      <c r="BZ315" s="18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86"/>
      <c r="DA315" s="186"/>
      <c r="DB315" s="186"/>
      <c r="DC315" s="186"/>
      <c r="DD315" s="186"/>
      <c r="DE315" s="186"/>
      <c r="DF315" s="186"/>
      <c r="DG315" s="186"/>
      <c r="DH315" s="186"/>
      <c r="DI315" s="186"/>
      <c r="DJ315" s="186"/>
      <c r="DK315" s="186"/>
      <c r="DL315" s="186"/>
      <c r="DM315" s="186"/>
      <c r="DN315" s="186"/>
      <c r="DO315" s="186"/>
      <c r="DP315" s="186"/>
      <c r="DQ315" s="186"/>
      <c r="DR315" s="186"/>
      <c r="DS315" s="186"/>
      <c r="DT315" s="186"/>
      <c r="DU315" s="186"/>
      <c r="DV315" s="186"/>
      <c r="DW315" s="186"/>
      <c r="DX315" s="186"/>
      <c r="DY315" s="186"/>
      <c r="DZ315" s="186"/>
      <c r="EA315" s="186"/>
      <c r="EB315" s="186"/>
      <c r="EC315" s="186"/>
      <c r="ED315" s="186"/>
      <c r="EE315" s="186"/>
      <c r="EF315" s="186"/>
      <c r="EG315" s="186"/>
      <c r="EH315" s="186"/>
      <c r="EI315" s="186"/>
      <c r="EJ315" s="186"/>
      <c r="EK315" s="186"/>
      <c r="EL315" s="186"/>
      <c r="EM315" s="186"/>
      <c r="EN315" s="186"/>
      <c r="EO315" s="186"/>
      <c r="EP315" s="186"/>
      <c r="EQ315" s="186"/>
      <c r="ER315" s="186"/>
      <c r="ES315" s="186"/>
      <c r="ET315" s="186"/>
      <c r="EU315" s="186"/>
      <c r="EV315" s="186"/>
      <c r="EW315" s="186"/>
      <c r="EX315" s="186"/>
      <c r="EY315" s="186"/>
      <c r="EZ315" s="186"/>
      <c r="FA315" s="186"/>
      <c r="FB315" s="186"/>
      <c r="FC315" s="186"/>
      <c r="FD315" s="186"/>
      <c r="FE315" s="186"/>
      <c r="FF315" s="186"/>
      <c r="FG315" s="186"/>
      <c r="FH315" s="186"/>
      <c r="FI315" s="186"/>
      <c r="FJ315" s="186"/>
      <c r="FK315" s="186"/>
      <c r="FL315" s="186"/>
      <c r="FM315" s="186"/>
      <c r="FN315" s="186"/>
      <c r="FO315" s="186"/>
      <c r="FP315" s="186"/>
      <c r="FQ315" s="186"/>
      <c r="FR315" s="186"/>
      <c r="FS315" s="186"/>
      <c r="FT315" s="186"/>
      <c r="FU315" s="186"/>
      <c r="FV315" s="186"/>
      <c r="FW315" s="186"/>
      <c r="FX315" s="186"/>
      <c r="FY315" s="186"/>
      <c r="FZ315" s="186"/>
      <c r="GA315" s="186"/>
      <c r="GB315" s="186"/>
      <c r="GC315" s="186"/>
      <c r="GD315" s="186"/>
      <c r="GE315" s="186"/>
      <c r="GF315" s="186"/>
      <c r="GG315" s="186"/>
      <c r="GH315" s="186"/>
      <c r="GI315" s="186"/>
      <c r="GJ315" s="186"/>
      <c r="GK315" s="186"/>
      <c r="GL315" s="186"/>
      <c r="GM315" s="186"/>
      <c r="GN315" s="186"/>
      <c r="GO315" s="186"/>
      <c r="GP315" s="186"/>
      <c r="GQ315" s="186"/>
      <c r="GR315" s="186"/>
      <c r="GS315" s="186"/>
      <c r="GT315" s="186"/>
      <c r="GU315" s="186"/>
      <c r="GV315" s="186"/>
      <c r="GW315" s="186"/>
      <c r="GX315" s="186"/>
      <c r="GY315" s="186"/>
      <c r="GZ315" s="186"/>
      <c r="HA315" s="186"/>
      <c r="HB315" s="186"/>
      <c r="HC315" s="186"/>
      <c r="HD315" s="186"/>
      <c r="HE315" s="186"/>
      <c r="HF315" s="186"/>
      <c r="HG315" s="186"/>
      <c r="HH315" s="186"/>
      <c r="HI315" s="186"/>
      <c r="HJ315" s="186"/>
      <c r="HK315" s="186"/>
      <c r="HL315" s="186"/>
      <c r="HM315" s="186"/>
      <c r="HN315" s="186"/>
      <c r="HO315" s="186"/>
      <c r="HP315" s="186"/>
      <c r="HQ315" s="186"/>
      <c r="HR315" s="186"/>
      <c r="HS315" s="186"/>
      <c r="HT315" s="186"/>
      <c r="HU315" s="186"/>
      <c r="HV315" s="186"/>
      <c r="HW315" s="186"/>
      <c r="HX315" s="186"/>
      <c r="HY315" s="186"/>
      <c r="HZ315" s="186"/>
      <c r="IA315" s="186"/>
      <c r="IB315" s="186"/>
      <c r="IC315" s="186"/>
      <c r="ID315" s="186"/>
      <c r="IE315" s="186"/>
      <c r="IF315" s="186"/>
      <c r="IG315" s="186"/>
      <c r="IH315" s="186"/>
      <c r="II315" s="186"/>
      <c r="IJ315" s="186"/>
      <c r="IK315" s="186"/>
      <c r="IL315" s="186"/>
      <c r="IM315" s="186"/>
      <c r="IN315" s="186"/>
      <c r="IO315" s="186"/>
      <c r="IP315" s="186"/>
      <c r="IQ315" s="186"/>
      <c r="IR315" s="186"/>
      <c r="IS315" s="186"/>
      <c r="IT315" s="186"/>
      <c r="IU315" s="186"/>
      <c r="IV315" s="186"/>
    </row>
    <row r="316" spans="1:256" ht="15.75" customHeight="1" x14ac:dyDescent="0.25">
      <c r="A316" s="262"/>
      <c r="B316" s="186" t="s">
        <v>783</v>
      </c>
      <c r="C316" s="186" t="s">
        <v>1618</v>
      </c>
      <c r="D316" s="186" t="s">
        <v>1619</v>
      </c>
      <c r="E316" s="188">
        <v>297400</v>
      </c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290">
        <v>50</v>
      </c>
      <c r="AH316" s="290">
        <f>76+24</f>
        <v>100</v>
      </c>
      <c r="AI316" s="186"/>
      <c r="AJ316" s="290">
        <v>30</v>
      </c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>
        <v>50</v>
      </c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86"/>
      <c r="BZ316" s="18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86"/>
      <c r="DA316" s="186"/>
      <c r="DB316" s="186"/>
      <c r="DC316" s="186"/>
      <c r="DD316" s="186"/>
      <c r="DE316" s="186"/>
      <c r="DF316" s="186"/>
      <c r="DG316" s="186"/>
      <c r="DH316" s="186"/>
      <c r="DI316" s="186"/>
      <c r="DJ316" s="186"/>
      <c r="DK316" s="186"/>
      <c r="DL316" s="186"/>
      <c r="DM316" s="186"/>
      <c r="DN316" s="186"/>
      <c r="DO316" s="186"/>
      <c r="DP316" s="186"/>
      <c r="DQ316" s="186"/>
      <c r="DR316" s="186"/>
      <c r="DS316" s="186"/>
      <c r="DT316" s="186"/>
      <c r="DU316" s="186"/>
      <c r="DV316" s="186"/>
      <c r="DW316" s="186"/>
      <c r="DX316" s="186"/>
      <c r="DY316" s="186"/>
      <c r="DZ316" s="186"/>
      <c r="EA316" s="186"/>
      <c r="EB316" s="186"/>
      <c r="EC316" s="186"/>
      <c r="ED316" s="186"/>
      <c r="EE316" s="186"/>
      <c r="EF316" s="186"/>
      <c r="EG316" s="186"/>
      <c r="EH316" s="186"/>
      <c r="EI316" s="186"/>
      <c r="EJ316" s="186"/>
      <c r="EK316" s="186"/>
      <c r="EL316" s="186"/>
      <c r="EM316" s="186"/>
      <c r="EN316" s="186"/>
      <c r="EO316" s="186"/>
      <c r="EP316" s="186"/>
      <c r="EQ316" s="186"/>
      <c r="ER316" s="186"/>
      <c r="ES316" s="186"/>
      <c r="ET316" s="186"/>
      <c r="EU316" s="186"/>
      <c r="EV316" s="186"/>
      <c r="EW316" s="186"/>
      <c r="EX316" s="186"/>
      <c r="EY316" s="186"/>
      <c r="EZ316" s="186"/>
      <c r="FA316" s="186"/>
      <c r="FB316" s="186"/>
      <c r="FC316" s="186"/>
      <c r="FD316" s="186"/>
      <c r="FE316" s="186"/>
      <c r="FF316" s="186"/>
      <c r="FG316" s="186"/>
      <c r="FH316" s="186"/>
      <c r="FI316" s="186"/>
      <c r="FJ316" s="186"/>
      <c r="FK316" s="186"/>
      <c r="FL316" s="186"/>
      <c r="FM316" s="186"/>
      <c r="FN316" s="186"/>
      <c r="FO316" s="186"/>
      <c r="FP316" s="186"/>
      <c r="FQ316" s="186"/>
      <c r="FR316" s="186"/>
      <c r="FS316" s="186"/>
      <c r="FT316" s="186"/>
      <c r="FU316" s="186"/>
      <c r="FV316" s="186"/>
      <c r="FW316" s="186">
        <v>25</v>
      </c>
      <c r="FX316" s="186"/>
      <c r="FY316" s="186"/>
      <c r="FZ316" s="186"/>
      <c r="GA316" s="186"/>
      <c r="GB316" s="186"/>
      <c r="GC316" s="186"/>
      <c r="GD316" s="186"/>
      <c r="GE316" s="186"/>
      <c r="GF316" s="186"/>
      <c r="GG316" s="186"/>
      <c r="GH316" s="186"/>
      <c r="GI316" s="186"/>
      <c r="GJ316" s="186"/>
      <c r="GK316" s="186"/>
      <c r="GL316" s="186"/>
      <c r="GM316" s="186"/>
      <c r="GN316" s="186"/>
      <c r="GO316" s="186"/>
      <c r="GP316" s="186"/>
      <c r="GQ316" s="186"/>
      <c r="GR316" s="186"/>
      <c r="GS316" s="186"/>
      <c r="GT316" s="186"/>
      <c r="GU316" s="186"/>
      <c r="GV316" s="186"/>
      <c r="GW316" s="186"/>
      <c r="GX316" s="186"/>
      <c r="GY316" s="186"/>
      <c r="GZ316" s="186"/>
      <c r="HA316" s="186"/>
      <c r="HB316" s="186"/>
      <c r="HC316" s="186"/>
      <c r="HD316" s="186"/>
      <c r="HE316" s="186"/>
      <c r="HF316" s="186"/>
      <c r="HG316" s="186"/>
      <c r="HH316" s="186"/>
      <c r="HI316" s="186"/>
      <c r="HJ316" s="186"/>
      <c r="HK316" s="186"/>
      <c r="HL316" s="186"/>
      <c r="HM316" s="186"/>
      <c r="HN316" s="186"/>
      <c r="HO316" s="186"/>
      <c r="HP316" s="186"/>
      <c r="HQ316" s="186"/>
      <c r="HR316" s="186"/>
      <c r="HS316" s="186"/>
      <c r="HT316" s="186"/>
      <c r="HU316" s="186"/>
      <c r="HV316" s="186"/>
      <c r="HW316" s="186"/>
      <c r="HX316" s="186"/>
      <c r="HY316" s="186"/>
      <c r="HZ316" s="186"/>
      <c r="IA316" s="186"/>
      <c r="IB316" s="186"/>
      <c r="IC316" s="186"/>
      <c r="ID316" s="186"/>
      <c r="IE316" s="186"/>
      <c r="IF316" s="186"/>
      <c r="IG316" s="186"/>
      <c r="IH316" s="186"/>
      <c r="II316" s="186"/>
      <c r="IJ316" s="186"/>
      <c r="IK316" s="186"/>
      <c r="IL316" s="186"/>
      <c r="IM316" s="186"/>
      <c r="IN316" s="186"/>
      <c r="IO316" s="186"/>
      <c r="IP316" s="186"/>
      <c r="IQ316" s="186"/>
      <c r="IR316" s="186"/>
      <c r="IS316" s="186"/>
      <c r="IT316" s="186"/>
      <c r="IU316" s="186"/>
      <c r="IV316" s="186"/>
    </row>
    <row r="317" spans="1:256" ht="15.75" customHeight="1" x14ac:dyDescent="0.25">
      <c r="A317" s="262"/>
      <c r="B317" s="186" t="s">
        <v>747</v>
      </c>
      <c r="C317" s="186" t="s">
        <v>1618</v>
      </c>
      <c r="D317" s="186" t="s">
        <v>1620</v>
      </c>
      <c r="E317" s="188">
        <v>294550</v>
      </c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>
        <v>25</v>
      </c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290">
        <v>50</v>
      </c>
      <c r="AH317" s="290">
        <v>50</v>
      </c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86"/>
      <c r="BZ317" s="18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86"/>
      <c r="DA317" s="186"/>
      <c r="DB317" s="186"/>
      <c r="DC317" s="186"/>
      <c r="DD317" s="186"/>
      <c r="DE317" s="186"/>
      <c r="DF317" s="186"/>
      <c r="DG317" s="186"/>
      <c r="DH317" s="186"/>
      <c r="DI317" s="186"/>
      <c r="DJ317" s="186"/>
      <c r="DK317" s="186"/>
      <c r="DL317" s="186"/>
      <c r="DM317" s="186"/>
      <c r="DN317" s="186"/>
      <c r="DO317" s="186"/>
      <c r="DP317" s="186"/>
      <c r="DQ317" s="186"/>
      <c r="DR317" s="186"/>
      <c r="DS317" s="186"/>
      <c r="DT317" s="186"/>
      <c r="DU317" s="186"/>
      <c r="DV317" s="186"/>
      <c r="DW317" s="186"/>
      <c r="DX317" s="186"/>
      <c r="DY317" s="186"/>
      <c r="DZ317" s="186"/>
      <c r="EA317" s="186">
        <v>24</v>
      </c>
      <c r="EB317" s="186"/>
      <c r="EC317" s="186"/>
      <c r="ED317" s="186"/>
      <c r="EE317" s="186">
        <v>24</v>
      </c>
      <c r="EF317" s="186"/>
      <c r="EG317" s="186"/>
      <c r="EH317" s="186"/>
      <c r="EI317" s="186"/>
      <c r="EJ317" s="186"/>
      <c r="EK317" s="186"/>
      <c r="EL317" s="186"/>
      <c r="EM317" s="186"/>
      <c r="EN317" s="186"/>
      <c r="EO317" s="186"/>
      <c r="EP317" s="186"/>
      <c r="EQ317" s="186"/>
      <c r="ER317" s="186"/>
      <c r="ES317" s="186"/>
      <c r="ET317" s="186"/>
      <c r="EU317" s="186"/>
      <c r="EV317" s="186"/>
      <c r="EW317" s="186"/>
      <c r="EX317" s="186"/>
      <c r="EY317" s="186"/>
      <c r="EZ317" s="186"/>
      <c r="FA317" s="186"/>
      <c r="FB317" s="186"/>
      <c r="FC317" s="186"/>
      <c r="FD317" s="186"/>
      <c r="FE317" s="186"/>
      <c r="FF317" s="186"/>
      <c r="FG317" s="186"/>
      <c r="FH317" s="186"/>
      <c r="FI317" s="186"/>
      <c r="FJ317" s="186"/>
      <c r="FK317" s="186"/>
      <c r="FL317" s="186"/>
      <c r="FM317" s="186"/>
      <c r="FN317" s="186"/>
      <c r="FO317" s="186"/>
      <c r="FP317" s="186"/>
      <c r="FQ317" s="186"/>
      <c r="FR317" s="186"/>
      <c r="FS317" s="186"/>
      <c r="FT317" s="186"/>
      <c r="FU317" s="186"/>
      <c r="FV317" s="186"/>
      <c r="FW317" s="186"/>
      <c r="FX317" s="186"/>
      <c r="FY317" s="186"/>
      <c r="FZ317" s="186"/>
      <c r="GA317" s="186"/>
      <c r="GB317" s="186"/>
      <c r="GC317" s="186"/>
      <c r="GD317" s="186"/>
      <c r="GE317" s="186"/>
      <c r="GF317" s="186"/>
      <c r="GG317" s="186"/>
      <c r="GH317" s="186"/>
      <c r="GI317" s="186"/>
      <c r="GJ317" s="186"/>
      <c r="GK317" s="186"/>
      <c r="GL317" s="186"/>
      <c r="GM317" s="186"/>
      <c r="GN317" s="186"/>
      <c r="GO317" s="186"/>
      <c r="GP317" s="186"/>
      <c r="GQ317" s="186"/>
      <c r="GR317" s="186"/>
      <c r="GS317" s="186"/>
      <c r="GT317" s="186"/>
      <c r="GU317" s="186"/>
      <c r="GV317" s="186"/>
      <c r="GW317" s="186"/>
      <c r="GX317" s="186"/>
      <c r="GY317" s="186"/>
      <c r="GZ317" s="186"/>
      <c r="HA317" s="186"/>
      <c r="HB317" s="186"/>
      <c r="HC317" s="186"/>
      <c r="HD317" s="186"/>
      <c r="HE317" s="186"/>
      <c r="HF317" s="186"/>
      <c r="HG317" s="186"/>
      <c r="HH317" s="186"/>
      <c r="HI317" s="186"/>
      <c r="HJ317" s="186"/>
      <c r="HK317" s="186"/>
      <c r="HL317" s="186"/>
      <c r="HM317" s="186"/>
      <c r="HN317" s="186"/>
      <c r="HO317" s="186"/>
      <c r="HP317" s="186"/>
      <c r="HQ317" s="186"/>
      <c r="HR317" s="186"/>
      <c r="HS317" s="186"/>
      <c r="HT317" s="186"/>
      <c r="HU317" s="186"/>
      <c r="HV317" s="186"/>
      <c r="HW317" s="186"/>
      <c r="HX317" s="186"/>
      <c r="HY317" s="186"/>
      <c r="HZ317" s="186"/>
      <c r="IA317" s="186"/>
      <c r="IB317" s="186"/>
      <c r="IC317" s="186"/>
      <c r="ID317" s="186"/>
      <c r="IE317" s="186"/>
      <c r="IF317" s="186"/>
      <c r="IG317" s="186"/>
      <c r="IH317" s="186"/>
      <c r="II317" s="186"/>
      <c r="IJ317" s="186"/>
      <c r="IK317" s="186"/>
      <c r="IL317" s="186"/>
      <c r="IM317" s="186"/>
      <c r="IN317" s="186"/>
      <c r="IO317" s="186"/>
      <c r="IP317" s="186"/>
      <c r="IQ317" s="186"/>
      <c r="IR317" s="186"/>
      <c r="IS317" s="186"/>
      <c r="IT317" s="186"/>
      <c r="IU317" s="186"/>
      <c r="IV317" s="186"/>
    </row>
    <row r="318" spans="1:256" ht="15.75" customHeight="1" x14ac:dyDescent="0.25">
      <c r="A318" s="262"/>
      <c r="B318" s="186" t="s">
        <v>805</v>
      </c>
      <c r="C318" s="186" t="s">
        <v>1618</v>
      </c>
      <c r="D318" s="186" t="s">
        <v>1628</v>
      </c>
      <c r="E318" s="188">
        <v>632000</v>
      </c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86"/>
      <c r="BZ318" s="18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86"/>
      <c r="DA318" s="186"/>
      <c r="DB318" s="186"/>
      <c r="DC318" s="186"/>
      <c r="DD318" s="186"/>
      <c r="DE318" s="186"/>
      <c r="DF318" s="186"/>
      <c r="DG318" s="186"/>
      <c r="DH318" s="186"/>
      <c r="DI318" s="186"/>
      <c r="DJ318" s="186"/>
      <c r="DK318" s="186"/>
      <c r="DL318" s="186"/>
      <c r="DM318" s="186"/>
      <c r="DN318" s="186"/>
      <c r="DO318" s="186"/>
      <c r="DP318" s="186"/>
      <c r="DQ318" s="186"/>
      <c r="DR318" s="186"/>
      <c r="DS318" s="186"/>
      <c r="DT318" s="186"/>
      <c r="DU318" s="186"/>
      <c r="DV318" s="186"/>
      <c r="DW318" s="186"/>
      <c r="DX318" s="186"/>
      <c r="DY318" s="186"/>
      <c r="DZ318" s="186"/>
      <c r="EA318" s="186"/>
      <c r="EB318" s="186"/>
      <c r="EC318" s="186"/>
      <c r="ED318" s="186"/>
      <c r="EE318" s="186"/>
      <c r="EF318" s="186"/>
      <c r="EG318" s="186"/>
      <c r="EH318" s="186"/>
      <c r="EI318" s="186"/>
      <c r="EJ318" s="186"/>
      <c r="EK318" s="186"/>
      <c r="EL318" s="186"/>
      <c r="EM318" s="186"/>
      <c r="EN318" s="186"/>
      <c r="EO318" s="186"/>
      <c r="EP318" s="186"/>
      <c r="EQ318" s="186"/>
      <c r="ER318" s="186"/>
      <c r="ES318" s="186"/>
      <c r="ET318" s="186"/>
      <c r="EU318" s="186"/>
      <c r="EV318" s="186"/>
      <c r="EW318" s="186"/>
      <c r="EX318" s="186"/>
      <c r="EY318" s="186"/>
      <c r="EZ318" s="186"/>
      <c r="FA318" s="186"/>
      <c r="FB318" s="186"/>
      <c r="FC318" s="186"/>
      <c r="FD318" s="186"/>
      <c r="FE318" s="186"/>
      <c r="FF318" s="186"/>
      <c r="FG318" s="186"/>
      <c r="FH318" s="186"/>
      <c r="FI318" s="186"/>
      <c r="FJ318" s="186"/>
      <c r="FK318" s="186"/>
      <c r="FL318" s="186"/>
      <c r="FM318" s="186"/>
      <c r="FN318" s="186"/>
      <c r="FO318" s="186"/>
      <c r="FP318" s="186"/>
      <c r="FQ318" s="186"/>
      <c r="FR318" s="186"/>
      <c r="FS318" s="186"/>
      <c r="FT318" s="186"/>
      <c r="FU318" s="186"/>
      <c r="FV318" s="186"/>
      <c r="FW318" s="186"/>
      <c r="FX318" s="186"/>
      <c r="FY318" s="186"/>
      <c r="FZ318" s="186"/>
      <c r="GA318" s="186"/>
      <c r="GB318" s="186"/>
      <c r="GC318" s="186"/>
      <c r="GD318" s="186"/>
      <c r="GE318" s="186"/>
      <c r="GF318" s="186"/>
      <c r="GG318" s="186"/>
      <c r="GH318" s="186"/>
      <c r="GI318" s="186"/>
      <c r="GJ318" s="186"/>
      <c r="GK318" s="186"/>
      <c r="GL318" s="186"/>
      <c r="GM318" s="186"/>
      <c r="GN318" s="186"/>
      <c r="GO318" s="186"/>
      <c r="GP318" s="186"/>
      <c r="GQ318" s="186"/>
      <c r="GR318" s="186"/>
      <c r="GS318" s="186"/>
      <c r="GT318" s="186"/>
      <c r="GU318" s="186"/>
      <c r="GV318" s="186"/>
      <c r="GW318" s="186"/>
      <c r="GX318" s="186"/>
      <c r="GY318" s="186"/>
      <c r="GZ318" s="186"/>
      <c r="HA318" s="186"/>
      <c r="HB318" s="186"/>
      <c r="HC318" s="186"/>
      <c r="HD318" s="186"/>
      <c r="HE318" s="186"/>
      <c r="HF318" s="186"/>
      <c r="HG318" s="186"/>
      <c r="HH318" s="186"/>
      <c r="HI318" s="186"/>
      <c r="HJ318" s="186"/>
      <c r="HK318" s="186"/>
      <c r="HL318" s="186"/>
      <c r="HM318" s="186"/>
      <c r="HN318" s="186"/>
      <c r="HO318" s="186"/>
      <c r="HP318" s="186"/>
      <c r="HQ318" s="186"/>
      <c r="HR318" s="186"/>
      <c r="HS318" s="186"/>
      <c r="HT318" s="186"/>
      <c r="HU318" s="186"/>
      <c r="HV318" s="186"/>
      <c r="HW318" s="186"/>
      <c r="HX318" s="186"/>
      <c r="HY318" s="186"/>
      <c r="HZ318" s="186"/>
      <c r="IA318" s="186"/>
      <c r="IB318" s="186"/>
      <c r="IC318" s="186"/>
      <c r="ID318" s="186"/>
      <c r="IE318" s="186"/>
      <c r="IF318" s="186"/>
      <c r="IG318" s="186"/>
      <c r="IH318" s="186"/>
      <c r="II318" s="186"/>
      <c r="IJ318" s="186"/>
      <c r="IK318" s="186"/>
      <c r="IL318" s="186"/>
      <c r="IM318" s="186"/>
      <c r="IN318" s="186"/>
      <c r="IO318" s="186"/>
      <c r="IP318" s="186"/>
      <c r="IQ318" s="186"/>
      <c r="IR318" s="186"/>
      <c r="IS318" s="186"/>
      <c r="IT318" s="186"/>
      <c r="IU318" s="186"/>
      <c r="IV318" s="186"/>
    </row>
    <row r="319" spans="1:256" ht="15.75" customHeight="1" x14ac:dyDescent="0.25">
      <c r="A319" s="262"/>
      <c r="B319" s="186" t="s">
        <v>783</v>
      </c>
      <c r="C319" s="186" t="s">
        <v>1629</v>
      </c>
      <c r="D319" s="186" t="s">
        <v>1630</v>
      </c>
      <c r="E319" s="188">
        <v>214500</v>
      </c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>
        <v>25</v>
      </c>
      <c r="AY319" s="186"/>
      <c r="AZ319" s="186"/>
      <c r="BA319" s="186"/>
      <c r="BB319" s="186">
        <v>25</v>
      </c>
      <c r="BC319" s="290">
        <v>5</v>
      </c>
      <c r="BD319" s="186"/>
      <c r="BE319" s="186"/>
      <c r="BF319" s="186"/>
      <c r="BG319" s="186"/>
      <c r="BH319" s="186">
        <v>50</v>
      </c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86"/>
      <c r="BZ319" s="18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86"/>
      <c r="DA319" s="186"/>
      <c r="DB319" s="186"/>
      <c r="DC319" s="186"/>
      <c r="DD319" s="186"/>
      <c r="DE319" s="186"/>
      <c r="DF319" s="186"/>
      <c r="DG319" s="186"/>
      <c r="DH319" s="186"/>
      <c r="DI319" s="186"/>
      <c r="DJ319" s="186"/>
      <c r="DK319" s="186"/>
      <c r="DL319" s="186"/>
      <c r="DM319" s="186"/>
      <c r="DN319" s="186"/>
      <c r="DO319" s="186"/>
      <c r="DP319" s="186"/>
      <c r="DQ319" s="186"/>
      <c r="DR319" s="186"/>
      <c r="DS319" s="186"/>
      <c r="DT319" s="186"/>
      <c r="DU319" s="186"/>
      <c r="DV319" s="186"/>
      <c r="DW319" s="186"/>
      <c r="DX319" s="186"/>
      <c r="DY319" s="186"/>
      <c r="DZ319" s="186"/>
      <c r="EA319" s="186"/>
      <c r="EB319" s="186"/>
      <c r="EC319" s="186"/>
      <c r="ED319" s="186"/>
      <c r="EE319" s="186"/>
      <c r="EF319" s="186"/>
      <c r="EG319" s="186"/>
      <c r="EH319" s="186"/>
      <c r="EI319" s="186"/>
      <c r="EJ319" s="186"/>
      <c r="EK319" s="186"/>
      <c r="EL319" s="186"/>
      <c r="EM319" s="186"/>
      <c r="EN319" s="186"/>
      <c r="EO319" s="186"/>
      <c r="EP319" s="186"/>
      <c r="EQ319" s="186"/>
      <c r="ER319" s="186"/>
      <c r="ES319" s="186"/>
      <c r="ET319" s="186"/>
      <c r="EU319" s="186"/>
      <c r="EV319" s="186"/>
      <c r="EW319" s="186"/>
      <c r="EX319" s="186"/>
      <c r="EY319" s="186"/>
      <c r="EZ319" s="186"/>
      <c r="FA319" s="186"/>
      <c r="FB319" s="186"/>
      <c r="FC319" s="186"/>
      <c r="FD319" s="186"/>
      <c r="FE319" s="186"/>
      <c r="FF319" s="186"/>
      <c r="FG319" s="186"/>
      <c r="FH319" s="186"/>
      <c r="FI319" s="186"/>
      <c r="FJ319" s="186"/>
      <c r="FK319" s="186"/>
      <c r="FL319" s="186"/>
      <c r="FM319" s="186"/>
      <c r="FN319" s="186"/>
      <c r="FO319" s="186"/>
      <c r="FP319" s="186"/>
      <c r="FQ319" s="186"/>
      <c r="FR319" s="186"/>
      <c r="FS319" s="186"/>
      <c r="FT319" s="186"/>
      <c r="FU319" s="186"/>
      <c r="FV319" s="186"/>
      <c r="FW319" s="186"/>
      <c r="FX319" s="186"/>
      <c r="FY319" s="186"/>
      <c r="FZ319" s="186"/>
      <c r="GA319" s="186"/>
      <c r="GB319" s="186"/>
      <c r="GC319" s="186"/>
      <c r="GD319" s="186"/>
      <c r="GE319" s="186"/>
      <c r="GF319" s="186"/>
      <c r="GG319" s="186"/>
      <c r="GH319" s="186"/>
      <c r="GI319" s="186"/>
      <c r="GJ319" s="186"/>
      <c r="GK319" s="186"/>
      <c r="GL319" s="186"/>
      <c r="GM319" s="186"/>
      <c r="GN319" s="186"/>
      <c r="GO319" s="186"/>
      <c r="GP319" s="186"/>
      <c r="GQ319" s="186"/>
      <c r="GR319" s="186"/>
      <c r="GS319" s="186"/>
      <c r="GT319" s="186"/>
      <c r="GU319" s="186"/>
      <c r="GV319" s="186"/>
      <c r="GW319" s="186"/>
      <c r="GX319" s="186"/>
      <c r="GY319" s="186"/>
      <c r="GZ319" s="186"/>
      <c r="HA319" s="186"/>
      <c r="HB319" s="186"/>
      <c r="HC319" s="186"/>
      <c r="HD319" s="186"/>
      <c r="HE319" s="186"/>
      <c r="HF319" s="186"/>
      <c r="HG319" s="186"/>
      <c r="HH319" s="186"/>
      <c r="HI319" s="186"/>
      <c r="HJ319" s="186"/>
      <c r="HK319" s="186"/>
      <c r="HL319" s="186"/>
      <c r="HM319" s="186"/>
      <c r="HN319" s="186"/>
      <c r="HO319" s="186"/>
      <c r="HP319" s="186"/>
      <c r="HQ319" s="186"/>
      <c r="HR319" s="186"/>
      <c r="HS319" s="186"/>
      <c r="HT319" s="186"/>
      <c r="HU319" s="186"/>
      <c r="HV319" s="186"/>
      <c r="HW319" s="186"/>
      <c r="HX319" s="186"/>
      <c r="HY319" s="186"/>
      <c r="HZ319" s="186"/>
      <c r="IA319" s="186"/>
      <c r="IB319" s="186"/>
      <c r="IC319" s="186"/>
      <c r="ID319" s="186"/>
      <c r="IE319" s="186"/>
      <c r="IF319" s="186"/>
      <c r="IG319" s="186"/>
      <c r="IH319" s="186"/>
      <c r="II319" s="186"/>
      <c r="IJ319" s="186"/>
      <c r="IK319" s="186"/>
      <c r="IL319" s="186"/>
      <c r="IM319" s="186"/>
      <c r="IN319" s="186"/>
      <c r="IO319" s="186"/>
      <c r="IP319" s="186"/>
      <c r="IQ319" s="186"/>
      <c r="IR319" s="186"/>
      <c r="IS319" s="186"/>
      <c r="IT319" s="186"/>
      <c r="IU319" s="186"/>
      <c r="IV319" s="186"/>
    </row>
    <row r="320" spans="1:256" ht="15.75" customHeight="1" x14ac:dyDescent="0.25">
      <c r="A320" s="262"/>
      <c r="B320" s="186" t="s">
        <v>778</v>
      </c>
      <c r="C320" s="186" t="s">
        <v>1632</v>
      </c>
      <c r="D320" s="186" t="s">
        <v>1633</v>
      </c>
      <c r="E320" s="188">
        <v>275600</v>
      </c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290">
        <v>25</v>
      </c>
      <c r="AH320" s="186"/>
      <c r="AI320" s="186"/>
      <c r="AJ320" s="290">
        <v>15</v>
      </c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>
        <v>15</v>
      </c>
      <c r="AW320" s="186">
        <v>15</v>
      </c>
      <c r="AX320" s="186"/>
      <c r="AY320" s="186">
        <v>25</v>
      </c>
      <c r="AZ320" s="186"/>
      <c r="BA320" s="186"/>
      <c r="BB320" s="186"/>
      <c r="BC320" s="290">
        <v>10</v>
      </c>
      <c r="BD320" s="186"/>
      <c r="BE320" s="186"/>
      <c r="BF320" s="186"/>
      <c r="BG320" s="186"/>
      <c r="BH320" s="186">
        <v>25</v>
      </c>
      <c r="BI320" s="186"/>
      <c r="BJ320" s="186"/>
      <c r="BK320" s="186"/>
      <c r="BL320" s="290">
        <v>25</v>
      </c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86"/>
      <c r="BZ320" s="186"/>
      <c r="CA320" s="186"/>
      <c r="CB320" s="186"/>
      <c r="CC320" s="186"/>
      <c r="CD320" s="186"/>
      <c r="CE320" s="186"/>
      <c r="CF320" s="186"/>
      <c r="CG320" s="186">
        <v>25</v>
      </c>
      <c r="CH320" s="186"/>
      <c r="CI320" s="186">
        <v>25</v>
      </c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86"/>
      <c r="DA320" s="186"/>
      <c r="DB320" s="186"/>
      <c r="DC320" s="186"/>
      <c r="DD320" s="186"/>
      <c r="DE320" s="186"/>
      <c r="DF320" s="186"/>
      <c r="DG320" s="186"/>
      <c r="DH320" s="186"/>
      <c r="DI320" s="186"/>
      <c r="DJ320" s="186"/>
      <c r="DK320" s="186"/>
      <c r="DL320" s="186"/>
      <c r="DM320" s="186"/>
      <c r="DN320" s="186"/>
      <c r="DO320" s="186"/>
      <c r="DP320" s="186"/>
      <c r="DQ320" s="186"/>
      <c r="DR320" s="186"/>
      <c r="DS320" s="186"/>
      <c r="DT320" s="186"/>
      <c r="DU320" s="186"/>
      <c r="DV320" s="186"/>
      <c r="DW320" s="186"/>
      <c r="DX320" s="186"/>
      <c r="DY320" s="186"/>
      <c r="DZ320" s="186"/>
      <c r="EA320" s="186"/>
      <c r="EB320" s="186"/>
      <c r="EC320" s="186"/>
      <c r="ED320" s="186"/>
      <c r="EE320" s="186"/>
      <c r="EF320" s="186"/>
      <c r="EG320" s="186"/>
      <c r="EH320" s="186"/>
      <c r="EI320" s="186"/>
      <c r="EJ320" s="186"/>
      <c r="EK320" s="186"/>
      <c r="EL320" s="186"/>
      <c r="EM320" s="186"/>
      <c r="EN320" s="186"/>
      <c r="EO320" s="186"/>
      <c r="EP320" s="186"/>
      <c r="EQ320" s="186"/>
      <c r="ER320" s="186"/>
      <c r="ES320" s="186"/>
      <c r="ET320" s="186"/>
      <c r="EU320" s="186"/>
      <c r="EV320" s="186"/>
      <c r="EW320" s="186"/>
      <c r="EX320" s="186"/>
      <c r="EY320" s="186"/>
      <c r="EZ320" s="186"/>
      <c r="FA320" s="186"/>
      <c r="FB320" s="186"/>
      <c r="FC320" s="186"/>
      <c r="FD320" s="186"/>
      <c r="FE320" s="186"/>
      <c r="FF320" s="186"/>
      <c r="FG320" s="186"/>
      <c r="FH320" s="186"/>
      <c r="FI320" s="186"/>
      <c r="FJ320" s="186"/>
      <c r="FK320" s="186"/>
      <c r="FL320" s="186"/>
      <c r="FM320" s="186"/>
      <c r="FN320" s="186"/>
      <c r="FO320" s="186"/>
      <c r="FP320" s="186"/>
      <c r="FQ320" s="186"/>
      <c r="FR320" s="186"/>
      <c r="FS320" s="186"/>
      <c r="FT320" s="186"/>
      <c r="FU320" s="186"/>
      <c r="FV320" s="186"/>
      <c r="FW320" s="186"/>
      <c r="FX320" s="186"/>
      <c r="FY320" s="186"/>
      <c r="FZ320" s="186"/>
      <c r="GA320" s="186"/>
      <c r="GB320" s="186"/>
      <c r="GC320" s="186"/>
      <c r="GD320" s="186"/>
      <c r="GE320" s="186"/>
      <c r="GF320" s="186"/>
      <c r="GG320" s="186"/>
      <c r="GH320" s="186"/>
      <c r="GI320" s="186"/>
      <c r="GJ320" s="186"/>
      <c r="GK320" s="186"/>
      <c r="GL320" s="186"/>
      <c r="GM320" s="186"/>
      <c r="GN320" s="186"/>
      <c r="GO320" s="186"/>
      <c r="GP320" s="186"/>
      <c r="GQ320" s="186"/>
      <c r="GR320" s="186"/>
      <c r="GS320" s="186"/>
      <c r="GT320" s="186"/>
      <c r="GU320" s="186"/>
      <c r="GV320" s="186"/>
      <c r="GW320" s="186"/>
      <c r="GX320" s="186"/>
      <c r="GY320" s="186"/>
      <c r="GZ320" s="186"/>
      <c r="HA320" s="186"/>
      <c r="HB320" s="186"/>
      <c r="HC320" s="186"/>
      <c r="HD320" s="186"/>
      <c r="HE320" s="186"/>
      <c r="HF320" s="186"/>
      <c r="HG320" s="186"/>
      <c r="HH320" s="186"/>
      <c r="HI320" s="186"/>
      <c r="HJ320" s="186"/>
      <c r="HK320" s="186"/>
      <c r="HL320" s="186"/>
      <c r="HM320" s="186"/>
      <c r="HN320" s="186"/>
      <c r="HO320" s="186"/>
      <c r="HP320" s="186"/>
      <c r="HQ320" s="186"/>
      <c r="HR320" s="186"/>
      <c r="HS320" s="186"/>
      <c r="HT320" s="186"/>
      <c r="HU320" s="186"/>
      <c r="HV320" s="186"/>
      <c r="HW320" s="186"/>
      <c r="HX320" s="186"/>
      <c r="HY320" s="186"/>
      <c r="HZ320" s="186"/>
      <c r="IA320" s="186"/>
      <c r="IB320" s="186"/>
      <c r="IC320" s="186"/>
      <c r="ID320" s="186"/>
      <c r="IE320" s="186"/>
      <c r="IF320" s="186"/>
      <c r="IG320" s="186"/>
      <c r="IH320" s="186"/>
      <c r="II320" s="186"/>
      <c r="IJ320" s="186"/>
      <c r="IK320" s="186"/>
      <c r="IL320" s="186"/>
      <c r="IM320" s="186"/>
      <c r="IN320" s="186"/>
      <c r="IO320" s="186"/>
      <c r="IP320" s="186"/>
      <c r="IQ320" s="186"/>
      <c r="IR320" s="186"/>
      <c r="IS320" s="186"/>
      <c r="IT320" s="186"/>
      <c r="IU320" s="186"/>
      <c r="IV320" s="186"/>
    </row>
    <row r="321" spans="1:256" ht="15.75" customHeight="1" x14ac:dyDescent="0.25">
      <c r="A321" s="262"/>
      <c r="B321" s="186" t="s">
        <v>783</v>
      </c>
      <c r="C321" s="186" t="s">
        <v>1636</v>
      </c>
      <c r="D321" s="186" t="s">
        <v>1637</v>
      </c>
      <c r="E321" s="188">
        <v>372350</v>
      </c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>
        <v>25</v>
      </c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290">
        <v>25</v>
      </c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  <c r="BW321" s="186"/>
      <c r="BX321" s="186"/>
      <c r="BY321" s="186"/>
      <c r="BZ321" s="186"/>
      <c r="CA321" s="186"/>
      <c r="CB321" s="186"/>
      <c r="CC321" s="186"/>
      <c r="CD321" s="186"/>
      <c r="CE321" s="186"/>
      <c r="CF321" s="186"/>
      <c r="CG321" s="186"/>
      <c r="CH321" s="186"/>
      <c r="CI321" s="186"/>
      <c r="CJ321" s="186"/>
      <c r="CK321" s="186"/>
      <c r="CL321" s="186"/>
      <c r="CM321" s="186"/>
      <c r="CN321" s="186"/>
      <c r="CO321" s="186"/>
      <c r="CP321" s="186"/>
      <c r="CQ321" s="186"/>
      <c r="CR321" s="186"/>
      <c r="CS321" s="186"/>
      <c r="CT321" s="186"/>
      <c r="CU321" s="186"/>
      <c r="CV321" s="186"/>
      <c r="CW321" s="186"/>
      <c r="CX321" s="186"/>
      <c r="CY321" s="186"/>
      <c r="CZ321" s="186"/>
      <c r="DA321" s="186"/>
      <c r="DB321" s="186"/>
      <c r="DC321" s="186"/>
      <c r="DD321" s="186"/>
      <c r="DE321" s="186"/>
      <c r="DF321" s="186"/>
      <c r="DG321" s="186"/>
      <c r="DH321" s="186"/>
      <c r="DI321" s="186"/>
      <c r="DJ321" s="186"/>
      <c r="DK321" s="186"/>
      <c r="DL321" s="186"/>
      <c r="DM321" s="186"/>
      <c r="DN321" s="186"/>
      <c r="DO321" s="186"/>
      <c r="DP321" s="186"/>
      <c r="DQ321" s="186"/>
      <c r="DR321" s="186"/>
      <c r="DS321" s="186"/>
      <c r="DT321" s="186"/>
      <c r="DU321" s="186"/>
      <c r="DV321" s="186"/>
      <c r="DW321" s="186"/>
      <c r="DX321" s="186"/>
      <c r="DY321" s="186"/>
      <c r="DZ321" s="186"/>
      <c r="EA321" s="186"/>
      <c r="EB321" s="186"/>
      <c r="EC321" s="186"/>
      <c r="ED321" s="186"/>
      <c r="EE321" s="186"/>
      <c r="EF321" s="186"/>
      <c r="EG321" s="186"/>
      <c r="EH321" s="186"/>
      <c r="EI321" s="186"/>
      <c r="EJ321" s="186"/>
      <c r="EK321" s="186"/>
      <c r="EL321" s="186"/>
      <c r="EM321" s="186"/>
      <c r="EN321" s="186"/>
      <c r="EO321" s="186"/>
      <c r="EP321" s="186"/>
      <c r="EQ321" s="186"/>
      <c r="ER321" s="186">
        <v>6</v>
      </c>
      <c r="ES321" s="186"/>
      <c r="ET321" s="186"/>
      <c r="EU321" s="186">
        <v>55</v>
      </c>
      <c r="EV321" s="186"/>
      <c r="EW321" s="186"/>
      <c r="EX321" s="186"/>
      <c r="EY321" s="186"/>
      <c r="EZ321" s="186"/>
      <c r="FA321" s="186"/>
      <c r="FB321" s="186"/>
      <c r="FC321" s="186"/>
      <c r="FD321" s="186"/>
      <c r="FE321" s="186"/>
      <c r="FF321" s="186"/>
      <c r="FG321" s="186"/>
      <c r="FH321" s="186"/>
      <c r="FI321" s="186"/>
      <c r="FJ321" s="186"/>
      <c r="FK321" s="186"/>
      <c r="FL321" s="186"/>
      <c r="FM321" s="186"/>
      <c r="FN321" s="186"/>
      <c r="FO321" s="186"/>
      <c r="FP321" s="186"/>
      <c r="FQ321" s="186"/>
      <c r="FR321" s="186"/>
      <c r="FS321" s="186"/>
      <c r="FT321" s="186"/>
      <c r="FU321" s="186"/>
      <c r="FV321" s="186"/>
      <c r="FW321" s="186"/>
      <c r="FX321" s="186"/>
      <c r="FY321" s="186"/>
      <c r="FZ321" s="186"/>
      <c r="GA321" s="186"/>
      <c r="GB321" s="186"/>
      <c r="GC321" s="186"/>
      <c r="GD321" s="186"/>
      <c r="GE321" s="186"/>
      <c r="GF321" s="186"/>
      <c r="GG321" s="186"/>
      <c r="GH321" s="186"/>
      <c r="GI321" s="186"/>
      <c r="GJ321" s="186"/>
      <c r="GK321" s="186"/>
      <c r="GL321" s="186"/>
      <c r="GM321" s="186"/>
      <c r="GN321" s="186"/>
      <c r="GO321" s="186"/>
      <c r="GP321" s="186"/>
      <c r="GQ321" s="186"/>
      <c r="GR321" s="186"/>
      <c r="GS321" s="186"/>
      <c r="GT321" s="186"/>
      <c r="GU321" s="186"/>
      <c r="GV321" s="186"/>
      <c r="GW321" s="186"/>
      <c r="GX321" s="186"/>
      <c r="GY321" s="186"/>
      <c r="GZ321" s="186"/>
      <c r="HA321" s="186"/>
      <c r="HB321" s="186"/>
      <c r="HC321" s="186"/>
      <c r="HD321" s="186"/>
      <c r="HE321" s="186"/>
      <c r="HF321" s="186"/>
      <c r="HG321" s="186"/>
      <c r="HH321" s="186"/>
      <c r="HI321" s="186"/>
      <c r="HJ321" s="186"/>
      <c r="HK321" s="186"/>
      <c r="HL321" s="186"/>
      <c r="HM321" s="186"/>
      <c r="HN321" s="186"/>
      <c r="HO321" s="186"/>
      <c r="HP321" s="186"/>
      <c r="HQ321" s="186"/>
      <c r="HR321" s="186"/>
      <c r="HS321" s="186"/>
      <c r="HT321" s="186"/>
      <c r="HU321" s="186"/>
      <c r="HV321" s="186"/>
      <c r="HW321" s="186"/>
      <c r="HX321" s="186"/>
      <c r="HY321" s="186"/>
      <c r="HZ321" s="186"/>
      <c r="IA321" s="186"/>
      <c r="IB321" s="186"/>
      <c r="IC321" s="186"/>
      <c r="ID321" s="186"/>
      <c r="IE321" s="186"/>
      <c r="IF321" s="186"/>
      <c r="IG321" s="186"/>
      <c r="IH321" s="186"/>
      <c r="II321" s="186"/>
      <c r="IJ321" s="186"/>
      <c r="IK321" s="186"/>
      <c r="IL321" s="186"/>
      <c r="IM321" s="186"/>
      <c r="IN321" s="186"/>
      <c r="IO321" s="186"/>
      <c r="IP321" s="186"/>
      <c r="IQ321" s="186"/>
      <c r="IR321" s="186"/>
      <c r="IS321" s="186"/>
      <c r="IT321" s="186"/>
      <c r="IU321" s="186"/>
      <c r="IV321" s="186"/>
    </row>
    <row r="322" spans="1:256" ht="15.75" customHeight="1" x14ac:dyDescent="0.25">
      <c r="A322" s="262"/>
      <c r="B322" s="186" t="s">
        <v>783</v>
      </c>
      <c r="C322" s="186" t="s">
        <v>1638</v>
      </c>
      <c r="D322" s="186" t="s">
        <v>1639</v>
      </c>
      <c r="E322" s="188">
        <v>35343</v>
      </c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>
        <v>10</v>
      </c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>
        <v>15</v>
      </c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  <c r="BW322" s="186"/>
      <c r="BX322" s="186"/>
      <c r="BY322" s="186"/>
      <c r="BZ322" s="186"/>
      <c r="CA322" s="186"/>
      <c r="CB322" s="186"/>
      <c r="CC322" s="186"/>
      <c r="CD322" s="186"/>
      <c r="CE322" s="186"/>
      <c r="CF322" s="186"/>
      <c r="CG322" s="186"/>
      <c r="CH322" s="186"/>
      <c r="CI322" s="186"/>
      <c r="CJ322" s="186"/>
      <c r="CK322" s="186"/>
      <c r="CL322" s="186"/>
      <c r="CM322" s="186"/>
      <c r="CN322" s="186"/>
      <c r="CO322" s="186"/>
      <c r="CP322" s="186"/>
      <c r="CQ322" s="186"/>
      <c r="CR322" s="186"/>
      <c r="CS322" s="186"/>
      <c r="CT322" s="186"/>
      <c r="CU322" s="186"/>
      <c r="CV322" s="186"/>
      <c r="CW322" s="186"/>
      <c r="CX322" s="186"/>
      <c r="CY322" s="186"/>
      <c r="CZ322" s="186"/>
      <c r="DA322" s="186"/>
      <c r="DB322" s="186"/>
      <c r="DC322" s="186"/>
      <c r="DD322" s="186"/>
      <c r="DE322" s="186"/>
      <c r="DF322" s="186"/>
      <c r="DG322" s="186"/>
      <c r="DH322" s="186"/>
      <c r="DI322" s="186"/>
      <c r="DJ322" s="186"/>
      <c r="DK322" s="186"/>
      <c r="DL322" s="186"/>
      <c r="DM322" s="186"/>
      <c r="DN322" s="186"/>
      <c r="DO322" s="186"/>
      <c r="DP322" s="186"/>
      <c r="DQ322" s="186"/>
      <c r="DR322" s="186"/>
      <c r="DS322" s="186"/>
      <c r="DT322" s="186"/>
      <c r="DU322" s="186"/>
      <c r="DV322" s="186"/>
      <c r="DW322" s="186"/>
      <c r="DX322" s="186"/>
      <c r="DY322" s="186"/>
      <c r="DZ322" s="186"/>
      <c r="EA322" s="186"/>
      <c r="EB322" s="186"/>
      <c r="EC322" s="186"/>
      <c r="ED322" s="186"/>
      <c r="EE322" s="186"/>
      <c r="EF322" s="186"/>
      <c r="EG322" s="186"/>
      <c r="EH322" s="186"/>
      <c r="EI322" s="186"/>
      <c r="EJ322" s="186"/>
      <c r="EK322" s="186"/>
      <c r="EL322" s="186"/>
      <c r="EM322" s="186"/>
      <c r="EN322" s="186"/>
      <c r="EO322" s="186"/>
      <c r="EP322" s="186"/>
      <c r="EQ322" s="186"/>
      <c r="ER322" s="186"/>
      <c r="ES322" s="186"/>
      <c r="ET322" s="186"/>
      <c r="EU322" s="186"/>
      <c r="EV322" s="186"/>
      <c r="EW322" s="186"/>
      <c r="EX322" s="186"/>
      <c r="EY322" s="186"/>
      <c r="EZ322" s="186"/>
      <c r="FA322" s="186"/>
      <c r="FB322" s="186"/>
      <c r="FC322" s="186"/>
      <c r="FD322" s="186"/>
      <c r="FE322" s="186"/>
      <c r="FF322" s="186"/>
      <c r="FG322" s="186"/>
      <c r="FH322" s="186"/>
      <c r="FI322" s="186"/>
      <c r="FJ322" s="186"/>
      <c r="FK322" s="186"/>
      <c r="FL322" s="186"/>
      <c r="FM322" s="186"/>
      <c r="FN322" s="186"/>
      <c r="FO322" s="186"/>
      <c r="FP322" s="186"/>
      <c r="FQ322" s="186"/>
      <c r="FR322" s="186"/>
      <c r="FS322" s="186"/>
      <c r="FT322" s="186"/>
      <c r="FU322" s="186"/>
      <c r="FV322" s="186"/>
      <c r="FW322" s="186"/>
      <c r="FX322" s="186"/>
      <c r="FY322" s="186"/>
      <c r="FZ322" s="186"/>
      <c r="GA322" s="186"/>
      <c r="GB322" s="186"/>
      <c r="GC322" s="186"/>
      <c r="GD322" s="186"/>
      <c r="GE322" s="186"/>
      <c r="GF322" s="186"/>
      <c r="GG322" s="186"/>
      <c r="GH322" s="186"/>
      <c r="GI322" s="186"/>
      <c r="GJ322" s="186"/>
      <c r="GK322" s="186"/>
      <c r="GL322" s="186"/>
      <c r="GM322" s="186"/>
      <c r="GN322" s="186"/>
      <c r="GO322" s="186"/>
      <c r="GP322" s="186"/>
      <c r="GQ322" s="186"/>
      <c r="GR322" s="186"/>
      <c r="GS322" s="186"/>
      <c r="GT322" s="186"/>
      <c r="GU322" s="186"/>
      <c r="GV322" s="186"/>
      <c r="GW322" s="186"/>
      <c r="GX322" s="186"/>
      <c r="GY322" s="186"/>
      <c r="GZ322" s="186"/>
      <c r="HA322" s="186"/>
      <c r="HB322" s="186"/>
      <c r="HC322" s="186"/>
      <c r="HD322" s="186"/>
      <c r="HE322" s="186"/>
      <c r="HF322" s="186"/>
      <c r="HG322" s="186"/>
      <c r="HH322" s="186"/>
      <c r="HI322" s="186"/>
      <c r="HJ322" s="186"/>
      <c r="HK322" s="186"/>
      <c r="HL322" s="186"/>
      <c r="HM322" s="186"/>
      <c r="HN322" s="186"/>
      <c r="HO322" s="186"/>
      <c r="HP322" s="186"/>
      <c r="HQ322" s="186"/>
      <c r="HR322" s="186"/>
      <c r="HS322" s="186"/>
      <c r="HT322" s="186"/>
      <c r="HU322" s="186"/>
      <c r="HV322" s="186"/>
      <c r="HW322" s="186"/>
      <c r="HX322" s="186"/>
      <c r="HY322" s="186"/>
      <c r="HZ322" s="186"/>
      <c r="IA322" s="186"/>
      <c r="IB322" s="186"/>
      <c r="IC322" s="186"/>
      <c r="ID322" s="186"/>
      <c r="IE322" s="186"/>
      <c r="IF322" s="186"/>
      <c r="IG322" s="186"/>
      <c r="IH322" s="186"/>
      <c r="II322" s="186"/>
      <c r="IJ322" s="186"/>
      <c r="IK322" s="186"/>
      <c r="IL322" s="186"/>
      <c r="IM322" s="186"/>
      <c r="IN322" s="186"/>
      <c r="IO322" s="186"/>
      <c r="IP322" s="186"/>
      <c r="IQ322" s="186"/>
      <c r="IR322" s="186"/>
      <c r="IS322" s="186"/>
      <c r="IT322" s="186"/>
      <c r="IU322" s="186"/>
      <c r="IV322" s="186"/>
    </row>
    <row r="323" spans="1:256" ht="15.75" customHeight="1" x14ac:dyDescent="0.25">
      <c r="A323" s="262"/>
      <c r="B323" s="186" t="s">
        <v>747</v>
      </c>
      <c r="C323" s="186" t="s">
        <v>1638</v>
      </c>
      <c r="D323" s="186" t="s">
        <v>1641</v>
      </c>
      <c r="E323" s="188">
        <v>258550</v>
      </c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290">
        <v>50</v>
      </c>
      <c r="AH323" s="290">
        <v>50</v>
      </c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>
        <v>25</v>
      </c>
      <c r="BB323" s="186"/>
      <c r="BC323" s="290">
        <v>5</v>
      </c>
      <c r="BD323" s="186"/>
      <c r="BE323" s="186"/>
      <c r="BF323" s="186"/>
      <c r="BG323" s="186"/>
      <c r="BH323" s="186">
        <v>25</v>
      </c>
      <c r="BI323" s="186"/>
      <c r="BJ323" s="186"/>
      <c r="BK323" s="186"/>
      <c r="BL323" s="290">
        <v>25</v>
      </c>
      <c r="BM323" s="186"/>
      <c r="BN323" s="186"/>
      <c r="BO323" s="186"/>
      <c r="BP323" s="186"/>
      <c r="BQ323" s="186"/>
      <c r="BR323" s="186"/>
      <c r="BS323" s="186"/>
      <c r="BT323" s="186"/>
      <c r="BU323" s="186"/>
      <c r="BV323" s="186"/>
      <c r="BW323" s="186"/>
      <c r="BX323" s="186"/>
      <c r="BY323" s="186"/>
      <c r="BZ323" s="186"/>
      <c r="CA323" s="186"/>
      <c r="CB323" s="186"/>
      <c r="CC323" s="186"/>
      <c r="CD323" s="186"/>
      <c r="CE323" s="186"/>
      <c r="CF323" s="186"/>
      <c r="CG323" s="186"/>
      <c r="CH323" s="186"/>
      <c r="CI323" s="186"/>
      <c r="CJ323" s="186"/>
      <c r="CK323" s="186"/>
      <c r="CL323" s="186"/>
      <c r="CM323" s="186"/>
      <c r="CN323" s="186"/>
      <c r="CO323" s="186"/>
      <c r="CP323" s="186"/>
      <c r="CQ323" s="186"/>
      <c r="CR323" s="186"/>
      <c r="CS323" s="186"/>
      <c r="CT323" s="186"/>
      <c r="CU323" s="186"/>
      <c r="CV323" s="186"/>
      <c r="CW323" s="186"/>
      <c r="CX323" s="186"/>
      <c r="CY323" s="186"/>
      <c r="CZ323" s="186"/>
      <c r="DA323" s="186"/>
      <c r="DB323" s="186"/>
      <c r="DC323" s="186"/>
      <c r="DD323" s="186"/>
      <c r="DE323" s="186"/>
      <c r="DF323" s="186"/>
      <c r="DG323" s="186"/>
      <c r="DH323" s="186"/>
      <c r="DI323" s="186"/>
      <c r="DJ323" s="186"/>
      <c r="DK323" s="186"/>
      <c r="DL323" s="186"/>
      <c r="DM323" s="186"/>
      <c r="DN323" s="186"/>
      <c r="DO323" s="186"/>
      <c r="DP323" s="186"/>
      <c r="DQ323" s="186"/>
      <c r="DR323" s="186"/>
      <c r="DS323" s="186"/>
      <c r="DT323" s="186"/>
      <c r="DU323" s="186"/>
      <c r="DV323" s="186"/>
      <c r="DW323" s="186"/>
      <c r="DX323" s="186"/>
      <c r="DY323" s="186"/>
      <c r="DZ323" s="186"/>
      <c r="EA323" s="186">
        <v>24</v>
      </c>
      <c r="EB323" s="186"/>
      <c r="EC323" s="186"/>
      <c r="ED323" s="186"/>
      <c r="EE323" s="186"/>
      <c r="EF323" s="186"/>
      <c r="EG323" s="186"/>
      <c r="EH323" s="186"/>
      <c r="EI323" s="186"/>
      <c r="EJ323" s="186"/>
      <c r="EK323" s="186"/>
      <c r="EL323" s="186"/>
      <c r="EM323" s="186"/>
      <c r="EN323" s="186"/>
      <c r="EO323" s="186"/>
      <c r="EP323" s="186"/>
      <c r="EQ323" s="186"/>
      <c r="ER323" s="186"/>
      <c r="ES323" s="186"/>
      <c r="ET323" s="186"/>
      <c r="EU323" s="186"/>
      <c r="EV323" s="186"/>
      <c r="EW323" s="186"/>
      <c r="EX323" s="186"/>
      <c r="EY323" s="186"/>
      <c r="EZ323" s="186"/>
      <c r="FA323" s="186"/>
      <c r="FB323" s="186"/>
      <c r="FC323" s="186"/>
      <c r="FD323" s="186"/>
      <c r="FE323" s="186"/>
      <c r="FF323" s="186"/>
      <c r="FG323" s="186"/>
      <c r="FH323" s="186"/>
      <c r="FI323" s="186"/>
      <c r="FJ323" s="186"/>
      <c r="FK323" s="186"/>
      <c r="FL323" s="186"/>
      <c r="FM323" s="186"/>
      <c r="FN323" s="186"/>
      <c r="FO323" s="186"/>
      <c r="FP323" s="186"/>
      <c r="FQ323" s="186"/>
      <c r="FR323" s="186"/>
      <c r="FS323" s="186"/>
      <c r="FT323" s="186"/>
      <c r="FU323" s="186"/>
      <c r="FV323" s="186"/>
      <c r="FW323" s="186"/>
      <c r="FX323" s="186"/>
      <c r="FY323" s="186"/>
      <c r="FZ323" s="186"/>
      <c r="GA323" s="186"/>
      <c r="GB323" s="186"/>
      <c r="GC323" s="186"/>
      <c r="GD323" s="186"/>
      <c r="GE323" s="186"/>
      <c r="GF323" s="186"/>
      <c r="GG323" s="186"/>
      <c r="GH323" s="186"/>
      <c r="GI323" s="186"/>
      <c r="GJ323" s="186"/>
      <c r="GK323" s="186"/>
      <c r="GL323" s="186"/>
      <c r="GM323" s="186"/>
      <c r="GN323" s="186"/>
      <c r="GO323" s="186"/>
      <c r="GP323" s="186"/>
      <c r="GQ323" s="186"/>
      <c r="GR323" s="186"/>
      <c r="GS323" s="186"/>
      <c r="GT323" s="186"/>
      <c r="GU323" s="186"/>
      <c r="GV323" s="186"/>
      <c r="GW323" s="186"/>
      <c r="GX323" s="186"/>
      <c r="GY323" s="186"/>
      <c r="GZ323" s="186"/>
      <c r="HA323" s="186"/>
      <c r="HB323" s="186"/>
      <c r="HC323" s="186"/>
      <c r="HD323" s="186"/>
      <c r="HE323" s="186"/>
      <c r="HF323" s="186"/>
      <c r="HG323" s="186"/>
      <c r="HH323" s="186"/>
      <c r="HI323" s="186"/>
      <c r="HJ323" s="186"/>
      <c r="HK323" s="186"/>
      <c r="HL323" s="186"/>
      <c r="HM323" s="186"/>
      <c r="HN323" s="186"/>
      <c r="HO323" s="186"/>
      <c r="HP323" s="186"/>
      <c r="HQ323" s="186"/>
      <c r="HR323" s="186"/>
      <c r="HS323" s="186"/>
      <c r="HT323" s="186"/>
      <c r="HU323" s="186"/>
      <c r="HV323" s="186"/>
      <c r="HW323" s="186"/>
      <c r="HX323" s="186"/>
      <c r="HY323" s="186"/>
      <c r="HZ323" s="186"/>
      <c r="IA323" s="186"/>
      <c r="IB323" s="186"/>
      <c r="IC323" s="186">
        <v>25</v>
      </c>
      <c r="ID323" s="186"/>
      <c r="IE323" s="186"/>
      <c r="IF323" s="186"/>
      <c r="IG323" s="186"/>
      <c r="IH323" s="186"/>
      <c r="II323" s="186"/>
      <c r="IJ323" s="186"/>
      <c r="IK323" s="186"/>
      <c r="IL323" s="186"/>
      <c r="IM323" s="186"/>
      <c r="IN323" s="186"/>
      <c r="IO323" s="186"/>
      <c r="IP323" s="186"/>
      <c r="IQ323" s="186"/>
      <c r="IR323" s="186"/>
      <c r="IS323" s="186"/>
      <c r="IT323" s="186"/>
      <c r="IU323" s="186"/>
      <c r="IV323" s="186"/>
    </row>
    <row r="324" spans="1:256" ht="15.75" customHeight="1" x14ac:dyDescent="0.25">
      <c r="A324" s="262"/>
      <c r="B324" s="186" t="s">
        <v>110</v>
      </c>
      <c r="C324" s="186" t="s">
        <v>1638</v>
      </c>
      <c r="D324" s="186" t="s">
        <v>1646</v>
      </c>
      <c r="E324" s="188">
        <v>625524</v>
      </c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186"/>
      <c r="BI324" s="186"/>
      <c r="BJ324" s="186"/>
      <c r="BK324" s="186"/>
      <c r="BL324" s="186"/>
      <c r="BM324" s="186"/>
      <c r="BN324" s="186"/>
      <c r="BO324" s="186"/>
      <c r="BP324" s="186"/>
      <c r="BQ324" s="186"/>
      <c r="BR324" s="186"/>
      <c r="BS324" s="186"/>
      <c r="BT324" s="186"/>
      <c r="BU324" s="186"/>
      <c r="BV324" s="186"/>
      <c r="BW324" s="186"/>
      <c r="BX324" s="186"/>
      <c r="BY324" s="186"/>
      <c r="BZ324" s="186"/>
      <c r="CA324" s="186"/>
      <c r="CB324" s="186"/>
      <c r="CC324" s="186"/>
      <c r="CD324" s="186"/>
      <c r="CE324" s="186"/>
      <c r="CF324" s="186"/>
      <c r="CG324" s="186"/>
      <c r="CH324" s="186"/>
      <c r="CI324" s="186"/>
      <c r="CJ324" s="186"/>
      <c r="CK324" s="186"/>
      <c r="CL324" s="186"/>
      <c r="CM324" s="186"/>
      <c r="CN324" s="186"/>
      <c r="CO324" s="186"/>
      <c r="CP324" s="186"/>
      <c r="CQ324" s="186"/>
      <c r="CR324" s="186"/>
      <c r="CS324" s="186">
        <v>24</v>
      </c>
      <c r="CT324" s="186"/>
      <c r="CU324" s="186">
        <v>24</v>
      </c>
      <c r="CV324" s="186"/>
      <c r="CW324" s="186"/>
      <c r="CX324" s="186"/>
      <c r="CY324" s="186"/>
      <c r="CZ324" s="186"/>
      <c r="DA324" s="186"/>
      <c r="DB324" s="186"/>
      <c r="DC324" s="186"/>
      <c r="DD324" s="186"/>
      <c r="DE324" s="186">
        <v>24</v>
      </c>
      <c r="DF324" s="186"/>
      <c r="DG324" s="186"/>
      <c r="DH324" s="186"/>
      <c r="DI324" s="186"/>
      <c r="DJ324" s="186"/>
      <c r="DK324" s="186"/>
      <c r="DL324" s="186"/>
      <c r="DM324" s="186"/>
      <c r="DN324" s="186"/>
      <c r="DO324" s="186"/>
      <c r="DP324" s="186"/>
      <c r="DQ324" s="186"/>
      <c r="DR324" s="186"/>
      <c r="DS324" s="186"/>
      <c r="DT324" s="186"/>
      <c r="DU324" s="186"/>
      <c r="DV324" s="186"/>
      <c r="DW324" s="186"/>
      <c r="DX324" s="186"/>
      <c r="DY324" s="186"/>
      <c r="DZ324" s="186"/>
      <c r="EA324" s="186"/>
      <c r="EB324" s="186"/>
      <c r="EC324" s="186">
        <v>24</v>
      </c>
      <c r="ED324" s="186"/>
      <c r="EE324" s="186">
        <v>48</v>
      </c>
      <c r="EF324" s="186"/>
      <c r="EG324" s="186">
        <v>26</v>
      </c>
      <c r="EH324" s="186"/>
      <c r="EI324" s="186"/>
      <c r="EJ324" s="186"/>
      <c r="EK324" s="186"/>
      <c r="EL324" s="186"/>
      <c r="EM324" s="186"/>
      <c r="EN324" s="186"/>
      <c r="EO324" s="186"/>
      <c r="EP324" s="186"/>
      <c r="EQ324" s="186"/>
      <c r="ER324" s="186"/>
      <c r="ES324" s="186"/>
      <c r="ET324" s="186"/>
      <c r="EU324" s="186"/>
      <c r="EV324" s="186"/>
      <c r="EW324" s="186"/>
      <c r="EX324" s="186"/>
      <c r="EY324" s="186"/>
      <c r="EZ324" s="186"/>
      <c r="FA324" s="186"/>
      <c r="FB324" s="186"/>
      <c r="FC324" s="186"/>
      <c r="FD324" s="186"/>
      <c r="FE324" s="186"/>
      <c r="FF324" s="186"/>
      <c r="FG324" s="186"/>
      <c r="FH324" s="186"/>
      <c r="FI324" s="186"/>
      <c r="FJ324" s="186"/>
      <c r="FK324" s="186"/>
      <c r="FL324" s="186"/>
      <c r="FM324" s="186"/>
      <c r="FN324" s="186"/>
      <c r="FO324" s="186"/>
      <c r="FP324" s="186"/>
      <c r="FQ324" s="186"/>
      <c r="FR324" s="186"/>
      <c r="FS324" s="186"/>
      <c r="FT324" s="186"/>
      <c r="FU324" s="186"/>
      <c r="FV324" s="186"/>
      <c r="FW324" s="186"/>
      <c r="FX324" s="186"/>
      <c r="FY324" s="186"/>
      <c r="FZ324" s="186"/>
      <c r="GA324" s="186"/>
      <c r="GB324" s="186"/>
      <c r="GC324" s="186"/>
      <c r="GD324" s="186"/>
      <c r="GE324" s="186"/>
      <c r="GF324" s="186"/>
      <c r="GG324" s="186"/>
      <c r="GH324" s="186"/>
      <c r="GI324" s="186"/>
      <c r="GJ324" s="186"/>
      <c r="GK324" s="186"/>
      <c r="GL324" s="186"/>
      <c r="GM324" s="186"/>
      <c r="GN324" s="186"/>
      <c r="GO324" s="186"/>
      <c r="GP324" s="186"/>
      <c r="GQ324" s="186"/>
      <c r="GR324" s="186"/>
      <c r="GS324" s="186"/>
      <c r="GT324" s="186"/>
      <c r="GU324" s="186"/>
      <c r="GV324" s="186"/>
      <c r="GW324" s="186"/>
      <c r="GX324" s="186"/>
      <c r="GY324" s="186"/>
      <c r="GZ324" s="186"/>
      <c r="HA324" s="186"/>
      <c r="HB324" s="186"/>
      <c r="HC324" s="186"/>
      <c r="HD324" s="186"/>
      <c r="HE324" s="186"/>
      <c r="HF324" s="186"/>
      <c r="HG324" s="186"/>
      <c r="HH324" s="186"/>
      <c r="HI324" s="186"/>
      <c r="HJ324" s="186"/>
      <c r="HK324" s="186"/>
      <c r="HL324" s="186"/>
      <c r="HM324" s="186"/>
      <c r="HN324" s="186">
        <v>200</v>
      </c>
      <c r="HO324" s="186"/>
      <c r="HP324" s="186"/>
      <c r="HQ324" s="186"/>
      <c r="HR324" s="186"/>
      <c r="HS324" s="186"/>
      <c r="HT324" s="186"/>
      <c r="HU324" s="186"/>
      <c r="HV324" s="186"/>
      <c r="HW324" s="186"/>
      <c r="HX324" s="186"/>
      <c r="HY324" s="186"/>
      <c r="HZ324" s="186"/>
      <c r="IA324" s="186"/>
      <c r="IB324" s="186"/>
      <c r="IC324" s="186"/>
      <c r="ID324" s="186"/>
      <c r="IE324" s="186"/>
      <c r="IF324" s="186"/>
      <c r="IG324" s="186"/>
      <c r="IH324" s="186"/>
      <c r="II324" s="186"/>
      <c r="IJ324" s="186"/>
      <c r="IK324" s="186"/>
      <c r="IL324" s="186"/>
      <c r="IM324" s="186"/>
      <c r="IN324" s="186"/>
      <c r="IO324" s="186"/>
      <c r="IP324" s="186"/>
      <c r="IQ324" s="186"/>
      <c r="IR324" s="186"/>
      <c r="IS324" s="186"/>
      <c r="IT324" s="186"/>
      <c r="IU324" s="186"/>
      <c r="IV324" s="186"/>
    </row>
    <row r="325" spans="1:256" ht="15.75" customHeight="1" x14ac:dyDescent="0.25">
      <c r="A325" s="262"/>
      <c r="B325" s="186" t="s">
        <v>110</v>
      </c>
      <c r="C325" s="186" t="s">
        <v>1638</v>
      </c>
      <c r="D325" s="186" t="s">
        <v>1648</v>
      </c>
      <c r="E325" s="188">
        <v>1238000</v>
      </c>
      <c r="F325" s="186">
        <v>15</v>
      </c>
      <c r="G325" s="290">
        <v>15</v>
      </c>
      <c r="H325" s="186"/>
      <c r="I325" s="186">
        <v>15</v>
      </c>
      <c r="J325" s="186"/>
      <c r="K325" s="186"/>
      <c r="L325" s="186"/>
      <c r="M325" s="290">
        <v>15</v>
      </c>
      <c r="N325" s="186"/>
      <c r="O325" s="186"/>
      <c r="P325" s="186">
        <v>15</v>
      </c>
      <c r="Q325" s="186"/>
      <c r="R325" s="186"/>
      <c r="S325" s="186">
        <v>25</v>
      </c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290">
        <v>50</v>
      </c>
      <c r="AH325" s="290">
        <v>50</v>
      </c>
      <c r="AI325" s="186">
        <v>25</v>
      </c>
      <c r="AJ325" s="290">
        <v>60</v>
      </c>
      <c r="AK325" s="186"/>
      <c r="AL325" s="186">
        <v>15</v>
      </c>
      <c r="AM325" s="186"/>
      <c r="AN325" s="186">
        <v>25</v>
      </c>
      <c r="AO325" s="186"/>
      <c r="AP325" s="186"/>
      <c r="AQ325" s="186"/>
      <c r="AR325" s="186">
        <v>15</v>
      </c>
      <c r="AS325" s="186"/>
      <c r="AT325" s="186"/>
      <c r="AU325" s="186"/>
      <c r="AV325" s="186">
        <v>15</v>
      </c>
      <c r="AW325" s="186">
        <v>30</v>
      </c>
      <c r="AX325" s="186">
        <v>25</v>
      </c>
      <c r="AY325" s="186">
        <v>50</v>
      </c>
      <c r="AZ325" s="186"/>
      <c r="BA325" s="186"/>
      <c r="BB325" s="186">
        <v>90</v>
      </c>
      <c r="BC325" s="186"/>
      <c r="BD325" s="186"/>
      <c r="BE325" s="186"/>
      <c r="BF325" s="186"/>
      <c r="BG325" s="186"/>
      <c r="BH325" s="186">
        <v>25</v>
      </c>
      <c r="BI325" s="186"/>
      <c r="BJ325" s="186">
        <v>15</v>
      </c>
      <c r="BK325" s="186"/>
      <c r="BL325" s="290">
        <f>76+24</f>
        <v>100</v>
      </c>
      <c r="BM325" s="186"/>
      <c r="BN325" s="186"/>
      <c r="BO325" s="186"/>
      <c r="BP325" s="186"/>
      <c r="BQ325" s="186"/>
      <c r="BR325" s="290">
        <f>83+17</f>
        <v>100</v>
      </c>
      <c r="BS325" s="186">
        <v>50</v>
      </c>
      <c r="BT325" s="186"/>
      <c r="BU325" s="186"/>
      <c r="BV325" s="186"/>
      <c r="BW325" s="186"/>
      <c r="BX325" s="186"/>
      <c r="BY325" s="186"/>
      <c r="BZ325" s="186">
        <f>115+10</f>
        <v>125</v>
      </c>
      <c r="CA325" s="186"/>
      <c r="CB325" s="186"/>
      <c r="CC325" s="186"/>
      <c r="CD325" s="186"/>
      <c r="CE325" s="186"/>
      <c r="CF325" s="186">
        <v>50</v>
      </c>
      <c r="CG325" s="186">
        <v>100</v>
      </c>
      <c r="CH325" s="186"/>
      <c r="CI325" s="186">
        <f>76+24</f>
        <v>100</v>
      </c>
      <c r="CJ325" s="186"/>
      <c r="CK325" s="186"/>
      <c r="CL325" s="186"/>
      <c r="CM325" s="186"/>
      <c r="CN325" s="186"/>
      <c r="CO325" s="186"/>
      <c r="CP325" s="186"/>
      <c r="CQ325" s="186"/>
      <c r="CR325" s="186">
        <v>5</v>
      </c>
      <c r="CS325" s="186"/>
      <c r="CT325" s="186"/>
      <c r="CU325" s="186"/>
      <c r="CV325" s="186"/>
      <c r="CW325" s="186"/>
      <c r="CX325" s="186"/>
      <c r="CY325" s="186"/>
      <c r="CZ325" s="186"/>
      <c r="DA325" s="186"/>
      <c r="DB325" s="186"/>
      <c r="DC325" s="186"/>
      <c r="DD325" s="186"/>
      <c r="DE325" s="186"/>
      <c r="DF325" s="186"/>
      <c r="DG325" s="186"/>
      <c r="DH325" s="186"/>
      <c r="DI325" s="186"/>
      <c r="DJ325" s="186"/>
      <c r="DK325" s="186"/>
      <c r="DL325" s="186"/>
      <c r="DM325" s="186"/>
      <c r="DN325" s="186"/>
      <c r="DO325" s="186"/>
      <c r="DP325" s="186"/>
      <c r="DQ325" s="186"/>
      <c r="DR325" s="186"/>
      <c r="DS325" s="186"/>
      <c r="DT325" s="186"/>
      <c r="DU325" s="186"/>
      <c r="DV325" s="186"/>
      <c r="DW325" s="186"/>
      <c r="DX325" s="186"/>
      <c r="DY325" s="186"/>
      <c r="DZ325" s="186"/>
      <c r="EA325" s="186"/>
      <c r="EB325" s="186"/>
      <c r="EC325" s="186"/>
      <c r="ED325" s="186"/>
      <c r="EE325" s="186"/>
      <c r="EF325" s="186"/>
      <c r="EG325" s="186"/>
      <c r="EH325" s="186"/>
      <c r="EI325" s="186"/>
      <c r="EJ325" s="186"/>
      <c r="EK325" s="186"/>
      <c r="EL325" s="186"/>
      <c r="EM325" s="186"/>
      <c r="EN325" s="186"/>
      <c r="EO325" s="186"/>
      <c r="EP325" s="186"/>
      <c r="EQ325" s="186"/>
      <c r="ER325" s="186"/>
      <c r="ES325" s="186"/>
      <c r="ET325" s="186"/>
      <c r="EU325" s="186"/>
      <c r="EV325" s="186"/>
      <c r="EW325" s="186"/>
      <c r="EX325" s="186"/>
      <c r="EY325" s="186"/>
      <c r="EZ325" s="186"/>
      <c r="FA325" s="186"/>
      <c r="FB325" s="186"/>
      <c r="FC325" s="186"/>
      <c r="FD325" s="186"/>
      <c r="FE325" s="186"/>
      <c r="FF325" s="186"/>
      <c r="FG325" s="186"/>
      <c r="FH325" s="186"/>
      <c r="FI325" s="186"/>
      <c r="FJ325" s="186"/>
      <c r="FK325" s="186"/>
      <c r="FL325" s="186"/>
      <c r="FM325" s="186"/>
      <c r="FN325" s="186"/>
      <c r="FO325" s="186"/>
      <c r="FP325" s="186"/>
      <c r="FQ325" s="186"/>
      <c r="FR325" s="186"/>
      <c r="FS325" s="186"/>
      <c r="FT325" s="186"/>
      <c r="FU325" s="186"/>
      <c r="FV325" s="186"/>
      <c r="FW325" s="186"/>
      <c r="FX325" s="186"/>
      <c r="FY325" s="186"/>
      <c r="FZ325" s="186"/>
      <c r="GA325" s="186"/>
      <c r="GB325" s="186"/>
      <c r="GC325" s="186"/>
      <c r="GD325" s="186"/>
      <c r="GE325" s="186"/>
      <c r="GF325" s="186"/>
      <c r="GG325" s="186"/>
      <c r="GH325" s="186"/>
      <c r="GI325" s="186"/>
      <c r="GJ325" s="186"/>
      <c r="GK325" s="186"/>
      <c r="GL325" s="186"/>
      <c r="GM325" s="186"/>
      <c r="GN325" s="186"/>
      <c r="GO325" s="186"/>
      <c r="GP325" s="186"/>
      <c r="GQ325" s="186"/>
      <c r="GR325" s="186"/>
      <c r="GS325" s="186"/>
      <c r="GT325" s="186"/>
      <c r="GU325" s="186"/>
      <c r="GV325" s="186"/>
      <c r="GW325" s="186"/>
      <c r="GX325" s="186"/>
      <c r="GY325" s="186"/>
      <c r="GZ325" s="186"/>
      <c r="HA325" s="186"/>
      <c r="HB325" s="186"/>
      <c r="HC325" s="186"/>
      <c r="HD325" s="186"/>
      <c r="HE325" s="186"/>
      <c r="HF325" s="186"/>
      <c r="HG325" s="186"/>
      <c r="HH325" s="186"/>
      <c r="HI325" s="186"/>
      <c r="HJ325" s="186"/>
      <c r="HK325" s="186"/>
      <c r="HL325" s="186"/>
      <c r="HM325" s="186"/>
      <c r="HN325" s="186"/>
      <c r="HO325" s="186"/>
      <c r="HP325" s="186"/>
      <c r="HQ325" s="186"/>
      <c r="HR325" s="186"/>
      <c r="HS325" s="186"/>
      <c r="HT325" s="186"/>
      <c r="HU325" s="186"/>
      <c r="HV325" s="186"/>
      <c r="HW325" s="186"/>
      <c r="HX325" s="186"/>
      <c r="HY325" s="186"/>
      <c r="HZ325" s="186"/>
      <c r="IA325" s="186"/>
      <c r="IB325" s="186"/>
      <c r="IC325" s="186"/>
      <c r="ID325" s="186"/>
      <c r="IE325" s="186"/>
      <c r="IF325" s="186"/>
      <c r="IG325" s="186"/>
      <c r="IH325" s="186"/>
      <c r="II325" s="186"/>
      <c r="IJ325" s="186"/>
      <c r="IK325" s="186"/>
      <c r="IL325" s="186"/>
      <c r="IM325" s="186"/>
      <c r="IN325" s="186"/>
      <c r="IO325" s="186"/>
      <c r="IP325" s="186"/>
      <c r="IQ325" s="186"/>
      <c r="IR325" s="186"/>
      <c r="IS325" s="186"/>
      <c r="IT325" s="186"/>
      <c r="IU325" s="186"/>
      <c r="IV325" s="186"/>
    </row>
    <row r="326" spans="1:256" ht="15.75" customHeight="1" x14ac:dyDescent="0.25">
      <c r="A326" s="262"/>
      <c r="B326" s="186" t="s">
        <v>783</v>
      </c>
      <c r="C326" s="186" t="s">
        <v>1649</v>
      </c>
      <c r="D326" s="186" t="s">
        <v>1650</v>
      </c>
      <c r="E326" s="188">
        <v>176850</v>
      </c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>
        <v>25</v>
      </c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>
        <v>25</v>
      </c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  <c r="BW326" s="186"/>
      <c r="BX326" s="186"/>
      <c r="BY326" s="186"/>
      <c r="BZ326" s="186"/>
      <c r="CA326" s="186"/>
      <c r="CB326" s="186"/>
      <c r="CC326" s="186"/>
      <c r="CD326" s="186"/>
      <c r="CE326" s="186"/>
      <c r="CF326" s="186"/>
      <c r="CG326" s="186"/>
      <c r="CH326" s="186"/>
      <c r="CI326" s="186"/>
      <c r="CJ326" s="186"/>
      <c r="CK326" s="186"/>
      <c r="CL326" s="186"/>
      <c r="CM326" s="186"/>
      <c r="CN326" s="186"/>
      <c r="CO326" s="186"/>
      <c r="CP326" s="186"/>
      <c r="CQ326" s="186"/>
      <c r="CR326" s="186"/>
      <c r="CS326" s="186"/>
      <c r="CT326" s="186"/>
      <c r="CU326" s="186"/>
      <c r="CV326" s="186"/>
      <c r="CW326" s="186"/>
      <c r="CX326" s="186"/>
      <c r="CY326" s="186"/>
      <c r="CZ326" s="186"/>
      <c r="DA326" s="186"/>
      <c r="DB326" s="186"/>
      <c r="DC326" s="186"/>
      <c r="DD326" s="186"/>
      <c r="DE326" s="186"/>
      <c r="DF326" s="186"/>
      <c r="DG326" s="186"/>
      <c r="DH326" s="186"/>
      <c r="DI326" s="186"/>
      <c r="DJ326" s="186"/>
      <c r="DK326" s="186"/>
      <c r="DL326" s="186"/>
      <c r="DM326" s="186"/>
      <c r="DN326" s="186"/>
      <c r="DO326" s="186"/>
      <c r="DP326" s="186"/>
      <c r="DQ326" s="186"/>
      <c r="DR326" s="186"/>
      <c r="DS326" s="186"/>
      <c r="DT326" s="186"/>
      <c r="DU326" s="186"/>
      <c r="DV326" s="186"/>
      <c r="DW326" s="186"/>
      <c r="DX326" s="186"/>
      <c r="DY326" s="186"/>
      <c r="DZ326" s="186"/>
      <c r="EA326" s="186">
        <v>6</v>
      </c>
      <c r="EB326" s="186"/>
      <c r="EC326" s="186"/>
      <c r="ED326" s="186"/>
      <c r="EE326" s="186"/>
      <c r="EF326" s="186"/>
      <c r="EG326" s="186"/>
      <c r="EH326" s="186"/>
      <c r="EI326" s="186"/>
      <c r="EJ326" s="186"/>
      <c r="EK326" s="186"/>
      <c r="EL326" s="186"/>
      <c r="EM326" s="186"/>
      <c r="EN326" s="186"/>
      <c r="EO326" s="186"/>
      <c r="EP326" s="186"/>
      <c r="EQ326" s="186"/>
      <c r="ER326" s="186"/>
      <c r="ES326" s="186"/>
      <c r="ET326" s="186"/>
      <c r="EU326" s="186"/>
      <c r="EV326" s="186"/>
      <c r="EW326" s="186"/>
      <c r="EX326" s="186"/>
      <c r="EY326" s="186"/>
      <c r="EZ326" s="186"/>
      <c r="FA326" s="186"/>
      <c r="FB326" s="186"/>
      <c r="FC326" s="186"/>
      <c r="FD326" s="186"/>
      <c r="FE326" s="186"/>
      <c r="FF326" s="186"/>
      <c r="FG326" s="186"/>
      <c r="FH326" s="186"/>
      <c r="FI326" s="186"/>
      <c r="FJ326" s="186"/>
      <c r="FK326" s="186"/>
      <c r="FL326" s="186"/>
      <c r="FM326" s="186"/>
      <c r="FN326" s="186"/>
      <c r="FO326" s="186"/>
      <c r="FP326" s="186"/>
      <c r="FQ326" s="186"/>
      <c r="FR326" s="186"/>
      <c r="FS326" s="186"/>
      <c r="FT326" s="186"/>
      <c r="FU326" s="186"/>
      <c r="FV326" s="186"/>
      <c r="FW326" s="186"/>
      <c r="FX326" s="186"/>
      <c r="FY326" s="186"/>
      <c r="FZ326" s="186"/>
      <c r="GA326" s="186"/>
      <c r="GB326" s="186"/>
      <c r="GC326" s="186"/>
      <c r="GD326" s="186"/>
      <c r="GE326" s="186"/>
      <c r="GF326" s="186"/>
      <c r="GG326" s="186"/>
      <c r="GH326" s="186"/>
      <c r="GI326" s="186"/>
      <c r="GJ326" s="186"/>
      <c r="GK326" s="186"/>
      <c r="GL326" s="186"/>
      <c r="GM326" s="186"/>
      <c r="GN326" s="186"/>
      <c r="GO326" s="186"/>
      <c r="GP326" s="186"/>
      <c r="GQ326" s="186"/>
      <c r="GR326" s="186"/>
      <c r="GS326" s="186"/>
      <c r="GT326" s="186"/>
      <c r="GU326" s="186"/>
      <c r="GV326" s="186"/>
      <c r="GW326" s="186"/>
      <c r="GX326" s="186"/>
      <c r="GY326" s="186"/>
      <c r="GZ326" s="186"/>
      <c r="HA326" s="186"/>
      <c r="HB326" s="186"/>
      <c r="HC326" s="186"/>
      <c r="HD326" s="186"/>
      <c r="HE326" s="186"/>
      <c r="HF326" s="186"/>
      <c r="HG326" s="186"/>
      <c r="HH326" s="186"/>
      <c r="HI326" s="186"/>
      <c r="HJ326" s="186"/>
      <c r="HK326" s="186"/>
      <c r="HL326" s="186"/>
      <c r="HM326" s="186"/>
      <c r="HN326" s="186"/>
      <c r="HO326" s="186"/>
      <c r="HP326" s="186"/>
      <c r="HQ326" s="186"/>
      <c r="HR326" s="186"/>
      <c r="HS326" s="186"/>
      <c r="HT326" s="186"/>
      <c r="HU326" s="186"/>
      <c r="HV326" s="186"/>
      <c r="HW326" s="186"/>
      <c r="HX326" s="186"/>
      <c r="HY326" s="186"/>
      <c r="HZ326" s="186"/>
      <c r="IA326" s="186"/>
      <c r="IB326" s="186"/>
      <c r="IC326" s="186"/>
      <c r="ID326" s="186"/>
      <c r="IE326" s="186"/>
      <c r="IF326" s="186"/>
      <c r="IG326" s="186"/>
      <c r="IH326" s="186"/>
      <c r="II326" s="186"/>
      <c r="IJ326" s="186"/>
      <c r="IK326" s="186"/>
      <c r="IL326" s="186"/>
      <c r="IM326" s="186"/>
      <c r="IN326" s="186"/>
      <c r="IO326" s="186"/>
      <c r="IP326" s="186"/>
      <c r="IQ326" s="186"/>
      <c r="IR326" s="186"/>
      <c r="IS326" s="186"/>
      <c r="IT326" s="186"/>
      <c r="IU326" s="186"/>
      <c r="IV326" s="186"/>
    </row>
    <row r="327" spans="1:256" ht="15.75" customHeight="1" x14ac:dyDescent="0.25">
      <c r="A327" s="262"/>
      <c r="B327" s="186" t="s">
        <v>875</v>
      </c>
      <c r="C327" s="186" t="s">
        <v>1649</v>
      </c>
      <c r="D327" s="186" t="s">
        <v>1075</v>
      </c>
      <c r="E327" s="188">
        <v>51000</v>
      </c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  <c r="BW327" s="186"/>
      <c r="BX327" s="186"/>
      <c r="BY327" s="186"/>
      <c r="BZ327" s="186"/>
      <c r="CA327" s="186"/>
      <c r="CB327" s="186"/>
      <c r="CC327" s="186"/>
      <c r="CD327" s="186"/>
      <c r="CE327" s="186"/>
      <c r="CF327" s="186"/>
      <c r="CG327" s="186"/>
      <c r="CH327" s="186"/>
      <c r="CI327" s="186"/>
      <c r="CJ327" s="186"/>
      <c r="CK327" s="186"/>
      <c r="CL327" s="186"/>
      <c r="CM327" s="186"/>
      <c r="CN327" s="186"/>
      <c r="CO327" s="186"/>
      <c r="CP327" s="186"/>
      <c r="CQ327" s="186"/>
      <c r="CR327" s="186"/>
      <c r="CS327" s="186"/>
      <c r="CT327" s="186"/>
      <c r="CU327" s="186"/>
      <c r="CV327" s="186"/>
      <c r="CW327" s="186"/>
      <c r="CX327" s="186"/>
      <c r="CY327" s="186"/>
      <c r="CZ327" s="186"/>
      <c r="DA327" s="186"/>
      <c r="DB327" s="186"/>
      <c r="DC327" s="186"/>
      <c r="DD327" s="186"/>
      <c r="DE327" s="186"/>
      <c r="DF327" s="186"/>
      <c r="DG327" s="186"/>
      <c r="DH327" s="186"/>
      <c r="DI327" s="186"/>
      <c r="DJ327" s="186"/>
      <c r="DK327" s="186"/>
      <c r="DL327" s="186"/>
      <c r="DM327" s="186"/>
      <c r="DN327" s="186"/>
      <c r="DO327" s="186"/>
      <c r="DP327" s="186"/>
      <c r="DQ327" s="186"/>
      <c r="DR327" s="186"/>
      <c r="DS327" s="186"/>
      <c r="DT327" s="186"/>
      <c r="DU327" s="186"/>
      <c r="DV327" s="186"/>
      <c r="DW327" s="186"/>
      <c r="DX327" s="186"/>
      <c r="DY327" s="186"/>
      <c r="DZ327" s="186"/>
      <c r="EA327" s="186"/>
      <c r="EB327" s="186"/>
      <c r="EC327" s="186"/>
      <c r="ED327" s="186"/>
      <c r="EE327" s="186"/>
      <c r="EF327" s="186"/>
      <c r="EG327" s="186"/>
      <c r="EH327" s="186"/>
      <c r="EI327" s="186"/>
      <c r="EJ327" s="186"/>
      <c r="EK327" s="186"/>
      <c r="EL327" s="186"/>
      <c r="EM327" s="186"/>
      <c r="EN327" s="186"/>
      <c r="EO327" s="186"/>
      <c r="EP327" s="186"/>
      <c r="EQ327" s="186"/>
      <c r="ER327" s="186"/>
      <c r="ES327" s="186"/>
      <c r="ET327" s="186"/>
      <c r="EU327" s="186"/>
      <c r="EV327" s="186">
        <v>12</v>
      </c>
      <c r="EW327" s="186"/>
      <c r="EX327" s="186"/>
      <c r="EY327" s="186">
        <v>6</v>
      </c>
      <c r="EZ327" s="186">
        <v>6</v>
      </c>
      <c r="FA327" s="186"/>
      <c r="FB327" s="186"/>
      <c r="FC327" s="186"/>
      <c r="FD327" s="186"/>
      <c r="FE327" s="186"/>
      <c r="FF327" s="186"/>
      <c r="FG327" s="186"/>
      <c r="FH327" s="186"/>
      <c r="FI327" s="186"/>
      <c r="FJ327" s="186"/>
      <c r="FK327" s="186"/>
      <c r="FL327" s="186"/>
      <c r="FM327" s="186"/>
      <c r="FN327" s="186"/>
      <c r="FO327" s="186"/>
      <c r="FP327" s="186"/>
      <c r="FQ327" s="186"/>
      <c r="FR327" s="186"/>
      <c r="FS327" s="186"/>
      <c r="FT327" s="186"/>
      <c r="FU327" s="186"/>
      <c r="FV327" s="186"/>
      <c r="FW327" s="186"/>
      <c r="FX327" s="186"/>
      <c r="FY327" s="186"/>
      <c r="FZ327" s="186"/>
      <c r="GA327" s="186"/>
      <c r="GB327" s="186"/>
      <c r="GC327" s="186"/>
      <c r="GD327" s="186"/>
      <c r="GE327" s="186"/>
      <c r="GF327" s="186"/>
      <c r="GG327" s="186"/>
      <c r="GH327" s="186"/>
      <c r="GI327" s="186"/>
      <c r="GJ327" s="186"/>
      <c r="GK327" s="186"/>
      <c r="GL327" s="186"/>
      <c r="GM327" s="186"/>
      <c r="GN327" s="186"/>
      <c r="GO327" s="186"/>
      <c r="GP327" s="186"/>
      <c r="GQ327" s="186"/>
      <c r="GR327" s="186"/>
      <c r="GS327" s="186"/>
      <c r="GT327" s="186"/>
      <c r="GU327" s="186"/>
      <c r="GV327" s="186"/>
      <c r="GW327" s="186"/>
      <c r="GX327" s="186"/>
      <c r="GY327" s="186"/>
      <c r="GZ327" s="186"/>
      <c r="HA327" s="186"/>
      <c r="HB327" s="186"/>
      <c r="HC327" s="186"/>
      <c r="HD327" s="186"/>
      <c r="HE327" s="186"/>
      <c r="HF327" s="186"/>
      <c r="HG327" s="186"/>
      <c r="HH327" s="186"/>
      <c r="HI327" s="186"/>
      <c r="HJ327" s="186"/>
      <c r="HK327" s="186"/>
      <c r="HL327" s="186"/>
      <c r="HM327" s="186"/>
      <c r="HN327" s="186"/>
      <c r="HO327" s="186"/>
      <c r="HP327" s="186"/>
      <c r="HQ327" s="186"/>
      <c r="HR327" s="186"/>
      <c r="HS327" s="186"/>
      <c r="HT327" s="186"/>
      <c r="HU327" s="186"/>
      <c r="HV327" s="186"/>
      <c r="HW327" s="186"/>
      <c r="HX327" s="186"/>
      <c r="HY327" s="186"/>
      <c r="HZ327" s="186"/>
      <c r="IA327" s="186"/>
      <c r="IB327" s="186"/>
      <c r="IC327" s="186"/>
      <c r="ID327" s="186"/>
      <c r="IE327" s="186"/>
      <c r="IF327" s="186"/>
      <c r="IG327" s="186"/>
      <c r="IH327" s="186"/>
      <c r="II327" s="186"/>
      <c r="IJ327" s="186"/>
      <c r="IK327" s="186"/>
      <c r="IL327" s="186"/>
      <c r="IM327" s="186"/>
      <c r="IN327" s="186"/>
      <c r="IO327" s="186"/>
      <c r="IP327" s="186"/>
      <c r="IQ327" s="186"/>
      <c r="IR327" s="186"/>
      <c r="IS327" s="186"/>
      <c r="IT327" s="186"/>
      <c r="IU327" s="186"/>
      <c r="IV327" s="186"/>
    </row>
    <row r="328" spans="1:256" ht="15.75" customHeight="1" x14ac:dyDescent="0.25">
      <c r="A328" s="262"/>
      <c r="B328" s="186" t="s">
        <v>747</v>
      </c>
      <c r="C328" s="186" t="s">
        <v>1654</v>
      </c>
      <c r="D328" s="186" t="s">
        <v>1655</v>
      </c>
      <c r="E328" s="188">
        <v>59000</v>
      </c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  <c r="BW328" s="186"/>
      <c r="BX328" s="186"/>
      <c r="BY328" s="186"/>
      <c r="BZ328" s="186"/>
      <c r="CA328" s="186"/>
      <c r="CB328" s="186"/>
      <c r="CC328" s="186"/>
      <c r="CD328" s="186"/>
      <c r="CE328" s="186"/>
      <c r="CF328" s="186"/>
      <c r="CG328" s="186"/>
      <c r="CH328" s="186"/>
      <c r="CI328" s="186"/>
      <c r="CJ328" s="186"/>
      <c r="CK328" s="186"/>
      <c r="CL328" s="186"/>
      <c r="CM328" s="186"/>
      <c r="CN328" s="186"/>
      <c r="CO328" s="186"/>
      <c r="CP328" s="186"/>
      <c r="CQ328" s="186"/>
      <c r="CR328" s="186"/>
      <c r="CS328" s="186"/>
      <c r="CT328" s="186"/>
      <c r="CU328" s="186"/>
      <c r="CV328" s="186"/>
      <c r="CW328" s="186"/>
      <c r="CX328" s="186"/>
      <c r="CY328" s="186"/>
      <c r="CZ328" s="186"/>
      <c r="DA328" s="186"/>
      <c r="DB328" s="186"/>
      <c r="DC328" s="186"/>
      <c r="DD328" s="186"/>
      <c r="DE328" s="186"/>
      <c r="DF328" s="186"/>
      <c r="DG328" s="186"/>
      <c r="DH328" s="186"/>
      <c r="DI328" s="186"/>
      <c r="DJ328" s="186"/>
      <c r="DK328" s="186"/>
      <c r="DL328" s="186"/>
      <c r="DM328" s="186"/>
      <c r="DN328" s="186"/>
      <c r="DO328" s="186"/>
      <c r="DP328" s="186"/>
      <c r="DQ328" s="186"/>
      <c r="DR328" s="186"/>
      <c r="DS328" s="186"/>
      <c r="DT328" s="186"/>
      <c r="DU328" s="186"/>
      <c r="DV328" s="186"/>
      <c r="DW328" s="186"/>
      <c r="DX328" s="186"/>
      <c r="DY328" s="186"/>
      <c r="DZ328" s="186"/>
      <c r="EA328" s="186"/>
      <c r="EB328" s="186"/>
      <c r="EC328" s="186"/>
      <c r="ED328" s="186"/>
      <c r="EE328" s="186"/>
      <c r="EF328" s="186"/>
      <c r="EG328" s="186"/>
      <c r="EH328" s="186"/>
      <c r="EI328" s="186"/>
      <c r="EJ328" s="186"/>
      <c r="EK328" s="186"/>
      <c r="EL328" s="186"/>
      <c r="EM328" s="186"/>
      <c r="EN328" s="186"/>
      <c r="EO328" s="186"/>
      <c r="EP328" s="186"/>
      <c r="EQ328" s="186"/>
      <c r="ER328" s="186">
        <v>10</v>
      </c>
      <c r="ES328" s="186"/>
      <c r="ET328" s="186"/>
      <c r="EU328" s="186"/>
      <c r="EV328" s="186"/>
      <c r="EW328" s="186"/>
      <c r="EX328" s="186"/>
      <c r="EY328" s="186"/>
      <c r="EZ328" s="186"/>
      <c r="FA328" s="186"/>
      <c r="FB328" s="186"/>
      <c r="FC328" s="186"/>
      <c r="FD328" s="186"/>
      <c r="FE328" s="186"/>
      <c r="FF328" s="186"/>
      <c r="FG328" s="186"/>
      <c r="FH328" s="186"/>
      <c r="FI328" s="186"/>
      <c r="FJ328" s="186"/>
      <c r="FK328" s="186"/>
      <c r="FL328" s="186"/>
      <c r="FM328" s="186"/>
      <c r="FN328" s="186"/>
      <c r="FO328" s="186"/>
      <c r="FP328" s="186"/>
      <c r="FQ328" s="186"/>
      <c r="FR328" s="186"/>
      <c r="FS328" s="186"/>
      <c r="FT328" s="186"/>
      <c r="FU328" s="186"/>
      <c r="FV328" s="186"/>
      <c r="FW328" s="186"/>
      <c r="FX328" s="186"/>
      <c r="FY328" s="186"/>
      <c r="FZ328" s="186"/>
      <c r="GA328" s="186"/>
      <c r="GB328" s="186"/>
      <c r="GC328" s="186"/>
      <c r="GD328" s="186"/>
      <c r="GE328" s="186"/>
      <c r="GF328" s="186"/>
      <c r="GG328" s="186"/>
      <c r="GH328" s="186"/>
      <c r="GI328" s="186"/>
      <c r="GJ328" s="186"/>
      <c r="GK328" s="186"/>
      <c r="GL328" s="186"/>
      <c r="GM328" s="186"/>
      <c r="GN328" s="186"/>
      <c r="GO328" s="186"/>
      <c r="GP328" s="186"/>
      <c r="GQ328" s="186"/>
      <c r="GR328" s="186"/>
      <c r="GS328" s="186"/>
      <c r="GT328" s="186"/>
      <c r="GU328" s="186"/>
      <c r="GV328" s="186"/>
      <c r="GW328" s="186"/>
      <c r="GX328" s="186"/>
      <c r="GY328" s="186"/>
      <c r="GZ328" s="186"/>
      <c r="HA328" s="186"/>
      <c r="HB328" s="186"/>
      <c r="HC328" s="186"/>
      <c r="HD328" s="186"/>
      <c r="HE328" s="186"/>
      <c r="HF328" s="186"/>
      <c r="HG328" s="186"/>
      <c r="HH328" s="186"/>
      <c r="HI328" s="186"/>
      <c r="HJ328" s="186"/>
      <c r="HK328" s="186"/>
      <c r="HL328" s="186"/>
      <c r="HM328" s="186"/>
      <c r="HN328" s="186"/>
      <c r="HO328" s="186"/>
      <c r="HP328" s="186"/>
      <c r="HQ328" s="186"/>
      <c r="HR328" s="186"/>
      <c r="HS328" s="186"/>
      <c r="HT328" s="186"/>
      <c r="HU328" s="186"/>
      <c r="HV328" s="186"/>
      <c r="HW328" s="186"/>
      <c r="HX328" s="186"/>
      <c r="HY328" s="186"/>
      <c r="HZ328" s="186"/>
      <c r="IA328" s="186"/>
      <c r="IB328" s="186"/>
      <c r="IC328" s="186"/>
      <c r="ID328" s="186"/>
      <c r="IE328" s="186"/>
      <c r="IF328" s="186"/>
      <c r="IG328" s="186"/>
      <c r="IH328" s="186"/>
      <c r="II328" s="186"/>
      <c r="IJ328" s="186"/>
      <c r="IK328" s="186"/>
      <c r="IL328" s="186"/>
      <c r="IM328" s="186"/>
      <c r="IN328" s="186"/>
      <c r="IO328" s="186"/>
      <c r="IP328" s="186"/>
      <c r="IQ328" s="186"/>
      <c r="IR328" s="186"/>
      <c r="IS328" s="186"/>
      <c r="IT328" s="186"/>
      <c r="IU328" s="186"/>
      <c r="IV328" s="186"/>
    </row>
    <row r="329" spans="1:256" ht="15.75" customHeight="1" x14ac:dyDescent="0.25">
      <c r="A329" s="262"/>
      <c r="B329" s="186" t="s">
        <v>747</v>
      </c>
      <c r="C329" s="186" t="s">
        <v>1658</v>
      </c>
      <c r="D329" s="186" t="s">
        <v>1659</v>
      </c>
      <c r="E329" s="188">
        <v>408302</v>
      </c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290">
        <f>76+24</f>
        <v>100</v>
      </c>
      <c r="AI329" s="186"/>
      <c r="AJ329" s="290">
        <v>20</v>
      </c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>
        <v>25</v>
      </c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290">
        <v>15</v>
      </c>
      <c r="BQ329" s="186"/>
      <c r="BR329" s="186"/>
      <c r="BS329" s="186"/>
      <c r="BT329" s="186"/>
      <c r="BU329" s="186"/>
      <c r="BV329" s="186"/>
      <c r="BW329" s="186"/>
      <c r="BX329" s="186"/>
      <c r="BY329" s="186"/>
      <c r="BZ329" s="186"/>
      <c r="CA329" s="186">
        <f>110.4+9.6</f>
        <v>120</v>
      </c>
      <c r="CB329" s="186"/>
      <c r="CC329" s="186"/>
      <c r="CD329" s="186"/>
      <c r="CE329" s="186"/>
      <c r="CF329" s="186">
        <v>30</v>
      </c>
      <c r="CG329" s="186"/>
      <c r="CH329" s="186"/>
      <c r="CI329" s="186"/>
      <c r="CJ329" s="186"/>
      <c r="CK329" s="186"/>
      <c r="CL329" s="186"/>
      <c r="CM329" s="186"/>
      <c r="CN329" s="186"/>
      <c r="CO329" s="186"/>
      <c r="CP329" s="186"/>
      <c r="CQ329" s="186"/>
      <c r="CR329" s="186"/>
      <c r="CS329" s="186"/>
      <c r="CT329" s="186"/>
      <c r="CU329" s="186"/>
      <c r="CV329" s="186"/>
      <c r="CW329" s="186"/>
      <c r="CX329" s="186"/>
      <c r="CY329" s="186"/>
      <c r="CZ329" s="186"/>
      <c r="DA329" s="186"/>
      <c r="DB329" s="186"/>
      <c r="DC329" s="186"/>
      <c r="DD329" s="186"/>
      <c r="DE329" s="186"/>
      <c r="DF329" s="186"/>
      <c r="DG329" s="186"/>
      <c r="DH329" s="186"/>
      <c r="DI329" s="186"/>
      <c r="DJ329" s="186"/>
      <c r="DK329" s="186"/>
      <c r="DL329" s="186"/>
      <c r="DM329" s="186"/>
      <c r="DN329" s="186"/>
      <c r="DO329" s="186"/>
      <c r="DP329" s="186"/>
      <c r="DQ329" s="186"/>
      <c r="DR329" s="186"/>
      <c r="DS329" s="186"/>
      <c r="DT329" s="186"/>
      <c r="DU329" s="186"/>
      <c r="DV329" s="186"/>
      <c r="DW329" s="186"/>
      <c r="DX329" s="186"/>
      <c r="DY329" s="186"/>
      <c r="DZ329" s="186"/>
      <c r="EA329" s="186"/>
      <c r="EB329" s="186"/>
      <c r="EC329" s="186"/>
      <c r="ED329" s="186"/>
      <c r="EE329" s="186"/>
      <c r="EF329" s="186"/>
      <c r="EG329" s="186"/>
      <c r="EH329" s="186"/>
      <c r="EI329" s="186"/>
      <c r="EJ329" s="186"/>
      <c r="EK329" s="186"/>
      <c r="EL329" s="186"/>
      <c r="EM329" s="186"/>
      <c r="EN329" s="186"/>
      <c r="EO329" s="186"/>
      <c r="EP329" s="186"/>
      <c r="EQ329" s="186"/>
      <c r="ER329" s="186"/>
      <c r="ES329" s="186"/>
      <c r="ET329" s="186"/>
      <c r="EU329" s="186"/>
      <c r="EV329" s="186"/>
      <c r="EW329" s="186"/>
      <c r="EX329" s="186"/>
      <c r="EY329" s="186"/>
      <c r="EZ329" s="186"/>
      <c r="FA329" s="186"/>
      <c r="FB329" s="186"/>
      <c r="FC329" s="186"/>
      <c r="FD329" s="186"/>
      <c r="FE329" s="186"/>
      <c r="FF329" s="186"/>
      <c r="FG329" s="186"/>
      <c r="FH329" s="186"/>
      <c r="FI329" s="186"/>
      <c r="FJ329" s="186"/>
      <c r="FK329" s="186"/>
      <c r="FL329" s="186"/>
      <c r="FM329" s="186"/>
      <c r="FN329" s="186"/>
      <c r="FO329" s="186"/>
      <c r="FP329" s="186"/>
      <c r="FQ329" s="186"/>
      <c r="FR329" s="186"/>
      <c r="FS329" s="186"/>
      <c r="FT329" s="186"/>
      <c r="FU329" s="186"/>
      <c r="FV329" s="186"/>
      <c r="FW329" s="186"/>
      <c r="FX329" s="186"/>
      <c r="FY329" s="186"/>
      <c r="FZ329" s="186"/>
      <c r="GA329" s="186"/>
      <c r="GB329" s="186"/>
      <c r="GC329" s="186"/>
      <c r="GD329" s="186"/>
      <c r="GE329" s="186"/>
      <c r="GF329" s="186"/>
      <c r="GG329" s="186"/>
      <c r="GH329" s="186"/>
      <c r="GI329" s="186"/>
      <c r="GJ329" s="186"/>
      <c r="GK329" s="186"/>
      <c r="GL329" s="186"/>
      <c r="GM329" s="186"/>
      <c r="GN329" s="186"/>
      <c r="GO329" s="186"/>
      <c r="GP329" s="186"/>
      <c r="GQ329" s="186"/>
      <c r="GR329" s="186"/>
      <c r="GS329" s="186"/>
      <c r="GT329" s="186"/>
      <c r="GU329" s="186"/>
      <c r="GV329" s="186"/>
      <c r="GW329" s="186"/>
      <c r="GX329" s="186"/>
      <c r="GY329" s="186"/>
      <c r="GZ329" s="186"/>
      <c r="HA329" s="186"/>
      <c r="HB329" s="186"/>
      <c r="HC329" s="186"/>
      <c r="HD329" s="186"/>
      <c r="HE329" s="186"/>
      <c r="HF329" s="186"/>
      <c r="HG329" s="186"/>
      <c r="HH329" s="186"/>
      <c r="HI329" s="186"/>
      <c r="HJ329" s="186"/>
      <c r="HK329" s="186"/>
      <c r="HL329" s="186"/>
      <c r="HM329" s="186"/>
      <c r="HN329" s="186"/>
      <c r="HO329" s="186"/>
      <c r="HP329" s="186"/>
      <c r="HQ329" s="186"/>
      <c r="HR329" s="186"/>
      <c r="HS329" s="186"/>
      <c r="HT329" s="186"/>
      <c r="HU329" s="186"/>
      <c r="HV329" s="186"/>
      <c r="HW329" s="186"/>
      <c r="HX329" s="186"/>
      <c r="HY329" s="186"/>
      <c r="HZ329" s="186"/>
      <c r="IA329" s="186"/>
      <c r="IB329" s="186"/>
      <c r="IC329" s="186"/>
      <c r="ID329" s="186"/>
      <c r="IE329" s="186"/>
      <c r="IF329" s="186"/>
      <c r="IG329" s="186"/>
      <c r="IH329" s="186"/>
      <c r="II329" s="186"/>
      <c r="IJ329" s="186"/>
      <c r="IK329" s="186"/>
      <c r="IL329" s="186"/>
      <c r="IM329" s="186"/>
      <c r="IN329" s="186"/>
      <c r="IO329" s="186"/>
      <c r="IP329" s="186"/>
      <c r="IQ329" s="186"/>
      <c r="IR329" s="186"/>
      <c r="IS329" s="186"/>
      <c r="IT329" s="186"/>
      <c r="IU329" s="186"/>
      <c r="IV329" s="186"/>
    </row>
    <row r="330" spans="1:256" ht="15.75" customHeight="1" x14ac:dyDescent="0.25">
      <c r="A330" s="262"/>
      <c r="B330" s="186" t="s">
        <v>783</v>
      </c>
      <c r="C330" s="186" t="s">
        <v>1658</v>
      </c>
      <c r="D330" s="186" t="s">
        <v>1661</v>
      </c>
      <c r="E330" s="188">
        <v>334870</v>
      </c>
      <c r="F330" s="186"/>
      <c r="G330" s="186"/>
      <c r="H330" s="186"/>
      <c r="I330" s="186">
        <f>57.42+7.58</f>
        <v>65</v>
      </c>
      <c r="J330" s="186"/>
      <c r="K330" s="186"/>
      <c r="L330" s="186"/>
      <c r="M330" s="186"/>
      <c r="N330" s="186"/>
      <c r="O330" s="186"/>
      <c r="P330" s="186">
        <v>15</v>
      </c>
      <c r="Q330" s="186"/>
      <c r="R330" s="186">
        <f>17.67+2.33</f>
        <v>20</v>
      </c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290">
        <f>83+17</f>
        <v>100</v>
      </c>
      <c r="BS330" s="186"/>
      <c r="BT330" s="186"/>
      <c r="BU330" s="186"/>
      <c r="BV330" s="186"/>
      <c r="BW330" s="186"/>
      <c r="BX330" s="186"/>
      <c r="BY330" s="186"/>
      <c r="BZ330" s="186"/>
      <c r="CA330" s="186"/>
      <c r="CB330" s="186"/>
      <c r="CC330" s="186"/>
      <c r="CD330" s="186"/>
      <c r="CE330" s="186"/>
      <c r="CF330" s="186"/>
      <c r="CG330" s="186"/>
      <c r="CH330" s="186"/>
      <c r="CI330" s="186"/>
      <c r="CJ330" s="186"/>
      <c r="CK330" s="186"/>
      <c r="CL330" s="186"/>
      <c r="CM330" s="186"/>
      <c r="CN330" s="186"/>
      <c r="CO330" s="186"/>
      <c r="CP330" s="186"/>
      <c r="CQ330" s="186"/>
      <c r="CR330" s="186"/>
      <c r="CS330" s="186"/>
      <c r="CT330" s="186"/>
      <c r="CU330" s="186"/>
      <c r="CV330" s="186"/>
      <c r="CW330" s="186"/>
      <c r="CX330" s="186"/>
      <c r="CY330" s="186"/>
      <c r="CZ330" s="186"/>
      <c r="DA330" s="186"/>
      <c r="DB330" s="186"/>
      <c r="DC330" s="186"/>
      <c r="DD330" s="186"/>
      <c r="DE330" s="186"/>
      <c r="DF330" s="186"/>
      <c r="DG330" s="186"/>
      <c r="DH330" s="186"/>
      <c r="DI330" s="186"/>
      <c r="DJ330" s="186"/>
      <c r="DK330" s="186"/>
      <c r="DL330" s="186"/>
      <c r="DM330" s="186"/>
      <c r="DN330" s="186"/>
      <c r="DO330" s="186"/>
      <c r="DP330" s="186"/>
      <c r="DQ330" s="186"/>
      <c r="DR330" s="186"/>
      <c r="DS330" s="186"/>
      <c r="DT330" s="186"/>
      <c r="DU330" s="186"/>
      <c r="DV330" s="186"/>
      <c r="DW330" s="186"/>
      <c r="DX330" s="186"/>
      <c r="DY330" s="186"/>
      <c r="DZ330" s="186"/>
      <c r="EA330" s="186"/>
      <c r="EB330" s="186"/>
      <c r="EC330" s="186"/>
      <c r="ED330" s="186"/>
      <c r="EE330" s="186"/>
      <c r="EF330" s="186"/>
      <c r="EG330" s="186">
        <v>6</v>
      </c>
      <c r="EH330" s="186"/>
      <c r="EI330" s="186"/>
      <c r="EJ330" s="186"/>
      <c r="EK330" s="186"/>
      <c r="EL330" s="186"/>
      <c r="EM330" s="186"/>
      <c r="EN330" s="186">
        <v>24</v>
      </c>
      <c r="EO330" s="186"/>
      <c r="EP330" s="186">
        <v>6</v>
      </c>
      <c r="EQ330" s="186"/>
      <c r="ER330" s="186"/>
      <c r="ES330" s="186"/>
      <c r="ET330" s="186"/>
      <c r="EU330" s="186"/>
      <c r="EV330" s="186"/>
      <c r="EW330" s="186"/>
      <c r="EX330" s="186"/>
      <c r="EY330" s="186"/>
      <c r="EZ330" s="186"/>
      <c r="FA330" s="186"/>
      <c r="FB330" s="186"/>
      <c r="FC330" s="186"/>
      <c r="FD330" s="186"/>
      <c r="FE330" s="186"/>
      <c r="FF330" s="186"/>
      <c r="FG330" s="186"/>
      <c r="FH330" s="186"/>
      <c r="FI330" s="186"/>
      <c r="FJ330" s="186"/>
      <c r="FK330" s="186"/>
      <c r="FL330" s="186"/>
      <c r="FM330" s="186"/>
      <c r="FN330" s="186"/>
      <c r="FO330" s="186"/>
      <c r="FP330" s="186"/>
      <c r="FQ330" s="186"/>
      <c r="FR330" s="186"/>
      <c r="FS330" s="186"/>
      <c r="FT330" s="186"/>
      <c r="FU330" s="186"/>
      <c r="FV330" s="186"/>
      <c r="FW330" s="186"/>
      <c r="FX330" s="186"/>
      <c r="FY330" s="186"/>
      <c r="FZ330" s="186"/>
      <c r="GA330" s="186"/>
      <c r="GB330" s="186"/>
      <c r="GC330" s="186"/>
      <c r="GD330" s="186"/>
      <c r="GE330" s="186"/>
      <c r="GF330" s="186"/>
      <c r="GG330" s="186"/>
      <c r="GH330" s="186"/>
      <c r="GI330" s="186"/>
      <c r="GJ330" s="186"/>
      <c r="GK330" s="186"/>
      <c r="GL330" s="186"/>
      <c r="GM330" s="186"/>
      <c r="GN330" s="186"/>
      <c r="GO330" s="186">
        <v>50</v>
      </c>
      <c r="GP330" s="186">
        <v>100</v>
      </c>
      <c r="GQ330" s="186"/>
      <c r="GR330" s="186"/>
      <c r="GS330" s="186"/>
      <c r="GT330" s="186"/>
      <c r="GU330" s="186"/>
      <c r="GV330" s="186"/>
      <c r="GW330" s="186"/>
      <c r="GX330" s="186"/>
      <c r="GY330" s="186"/>
      <c r="GZ330" s="186"/>
      <c r="HA330" s="186"/>
      <c r="HB330" s="186"/>
      <c r="HC330" s="186"/>
      <c r="HD330" s="186"/>
      <c r="HE330" s="186"/>
      <c r="HF330" s="186"/>
      <c r="HG330" s="186"/>
      <c r="HH330" s="186"/>
      <c r="HI330" s="186"/>
      <c r="HJ330" s="186"/>
      <c r="HK330" s="186"/>
      <c r="HL330" s="186"/>
      <c r="HM330" s="186"/>
      <c r="HN330" s="186"/>
      <c r="HO330" s="186"/>
      <c r="HP330" s="186"/>
      <c r="HQ330" s="186"/>
      <c r="HR330" s="186"/>
      <c r="HS330" s="186"/>
      <c r="HT330" s="186"/>
      <c r="HU330" s="186"/>
      <c r="HV330" s="186"/>
      <c r="HW330" s="186"/>
      <c r="HX330" s="186"/>
      <c r="HY330" s="186"/>
      <c r="HZ330" s="186"/>
      <c r="IA330" s="186"/>
      <c r="IB330" s="186"/>
      <c r="IC330" s="186"/>
      <c r="ID330" s="186"/>
      <c r="IE330" s="186"/>
      <c r="IF330" s="186"/>
      <c r="IG330" s="186"/>
      <c r="IH330" s="186"/>
      <c r="II330" s="186"/>
      <c r="IJ330" s="186"/>
      <c r="IK330" s="186"/>
      <c r="IL330" s="186"/>
      <c r="IM330" s="186"/>
      <c r="IN330" s="186"/>
      <c r="IO330" s="186"/>
      <c r="IP330" s="186"/>
      <c r="IQ330" s="186"/>
      <c r="IR330" s="186"/>
      <c r="IS330" s="186"/>
      <c r="IT330" s="186"/>
      <c r="IU330" s="186"/>
      <c r="IV330" s="186"/>
    </row>
    <row r="331" spans="1:256" ht="15.75" customHeight="1" x14ac:dyDescent="0.25">
      <c r="A331" s="262"/>
      <c r="B331" s="186" t="s">
        <v>1662</v>
      </c>
      <c r="C331" s="186" t="s">
        <v>1663</v>
      </c>
      <c r="D331" s="186" t="s">
        <v>1664</v>
      </c>
      <c r="E331" s="188">
        <v>381250</v>
      </c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>
        <v>25</v>
      </c>
      <c r="T331" s="186"/>
      <c r="U331" s="186"/>
      <c r="V331" s="186"/>
      <c r="W331" s="186"/>
      <c r="X331" s="186"/>
      <c r="Y331" s="290">
        <v>25</v>
      </c>
      <c r="Z331" s="186"/>
      <c r="AA331" s="186"/>
      <c r="AB331" s="186"/>
      <c r="AC331" s="290">
        <v>15</v>
      </c>
      <c r="AD331" s="186"/>
      <c r="AE331" s="186"/>
      <c r="AF331" s="186"/>
      <c r="AG331" s="290">
        <v>25</v>
      </c>
      <c r="AH331" s="186"/>
      <c r="AI331" s="186"/>
      <c r="AJ331" s="290">
        <v>30</v>
      </c>
      <c r="AK331" s="186"/>
      <c r="AL331" s="186"/>
      <c r="AM331" s="186"/>
      <c r="AN331" s="186">
        <v>25</v>
      </c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>
        <v>25</v>
      </c>
      <c r="AZ331" s="186"/>
      <c r="BA331" s="186">
        <v>25</v>
      </c>
      <c r="BB331" s="186"/>
      <c r="BC331" s="186"/>
      <c r="BD331" s="186"/>
      <c r="BE331" s="186"/>
      <c r="BF331" s="186">
        <v>15</v>
      </c>
      <c r="BG331" s="186"/>
      <c r="BH331" s="186">
        <v>25</v>
      </c>
      <c r="BI331" s="186">
        <v>5</v>
      </c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  <c r="BW331" s="186"/>
      <c r="BX331" s="186">
        <v>50</v>
      </c>
      <c r="BY331" s="186"/>
      <c r="BZ331" s="186"/>
      <c r="CA331" s="186">
        <v>50</v>
      </c>
      <c r="CB331" s="186"/>
      <c r="CC331" s="186"/>
      <c r="CD331" s="186"/>
      <c r="CE331" s="186"/>
      <c r="CF331" s="186"/>
      <c r="CG331" s="186"/>
      <c r="CH331" s="186"/>
      <c r="CI331" s="186"/>
      <c r="CJ331" s="186"/>
      <c r="CK331" s="186"/>
      <c r="CL331" s="186"/>
      <c r="CM331" s="186"/>
      <c r="CN331" s="186"/>
      <c r="CO331" s="186"/>
      <c r="CP331" s="186"/>
      <c r="CQ331" s="186"/>
      <c r="CR331" s="186"/>
      <c r="CS331" s="186"/>
      <c r="CT331" s="186"/>
      <c r="CU331" s="186"/>
      <c r="CV331" s="186"/>
      <c r="CW331" s="186"/>
      <c r="CX331" s="186"/>
      <c r="CY331" s="186"/>
      <c r="CZ331" s="186"/>
      <c r="DA331" s="186"/>
      <c r="DB331" s="186"/>
      <c r="DC331" s="186"/>
      <c r="DD331" s="186"/>
      <c r="DE331" s="186"/>
      <c r="DF331" s="186"/>
      <c r="DG331" s="186"/>
      <c r="DH331" s="186"/>
      <c r="DI331" s="186"/>
      <c r="DJ331" s="186"/>
      <c r="DK331" s="186"/>
      <c r="DL331" s="186"/>
      <c r="DM331" s="186"/>
      <c r="DN331" s="186"/>
      <c r="DO331" s="186"/>
      <c r="DP331" s="186"/>
      <c r="DQ331" s="186"/>
      <c r="DR331" s="186"/>
      <c r="DS331" s="186"/>
      <c r="DT331" s="186"/>
      <c r="DU331" s="186"/>
      <c r="DV331" s="186"/>
      <c r="DW331" s="186"/>
      <c r="DX331" s="186"/>
      <c r="DY331" s="186"/>
      <c r="DZ331" s="186"/>
      <c r="EA331" s="186"/>
      <c r="EB331" s="186"/>
      <c r="EC331" s="186"/>
      <c r="ED331" s="186"/>
      <c r="EE331" s="186"/>
      <c r="EF331" s="186"/>
      <c r="EG331" s="186"/>
      <c r="EH331" s="186"/>
      <c r="EI331" s="186"/>
      <c r="EJ331" s="186"/>
      <c r="EK331" s="186"/>
      <c r="EL331" s="186"/>
      <c r="EM331" s="186"/>
      <c r="EN331" s="186"/>
      <c r="EO331" s="186"/>
      <c r="EP331" s="186"/>
      <c r="EQ331" s="186"/>
      <c r="ER331" s="186"/>
      <c r="ES331" s="186"/>
      <c r="ET331" s="186"/>
      <c r="EU331" s="186">
        <v>16</v>
      </c>
      <c r="EV331" s="186"/>
      <c r="EW331" s="186"/>
      <c r="EX331" s="186"/>
      <c r="EY331" s="186"/>
      <c r="EZ331" s="186"/>
      <c r="FA331" s="186"/>
      <c r="FB331" s="186"/>
      <c r="FC331" s="186"/>
      <c r="FD331" s="186"/>
      <c r="FE331" s="186"/>
      <c r="FF331" s="186"/>
      <c r="FG331" s="186"/>
      <c r="FH331" s="186"/>
      <c r="FI331" s="186"/>
      <c r="FJ331" s="186"/>
      <c r="FK331" s="186"/>
      <c r="FL331" s="186"/>
      <c r="FM331" s="186"/>
      <c r="FN331" s="186"/>
      <c r="FO331" s="186"/>
      <c r="FP331" s="186"/>
      <c r="FQ331" s="186"/>
      <c r="FR331" s="186"/>
      <c r="FS331" s="186"/>
      <c r="FT331" s="186"/>
      <c r="FU331" s="186"/>
      <c r="FV331" s="186"/>
      <c r="FW331" s="186"/>
      <c r="FX331" s="186"/>
      <c r="FY331" s="186"/>
      <c r="FZ331" s="186"/>
      <c r="GA331" s="186"/>
      <c r="GB331" s="186"/>
      <c r="GC331" s="186"/>
      <c r="GD331" s="186"/>
      <c r="GE331" s="186"/>
      <c r="GF331" s="186"/>
      <c r="GG331" s="186"/>
      <c r="GH331" s="186"/>
      <c r="GI331" s="186"/>
      <c r="GJ331" s="186"/>
      <c r="GK331" s="186"/>
      <c r="GL331" s="186"/>
      <c r="GM331" s="186"/>
      <c r="GN331" s="186"/>
      <c r="GO331" s="186"/>
      <c r="GP331" s="186"/>
      <c r="GQ331" s="186"/>
      <c r="GR331" s="186"/>
      <c r="GS331" s="186"/>
      <c r="GT331" s="186"/>
      <c r="GU331" s="186"/>
      <c r="GV331" s="186"/>
      <c r="GW331" s="186"/>
      <c r="GX331" s="186"/>
      <c r="GY331" s="186"/>
      <c r="GZ331" s="186"/>
      <c r="HA331" s="186"/>
      <c r="HB331" s="186"/>
      <c r="HC331" s="186"/>
      <c r="HD331" s="186"/>
      <c r="HE331" s="186"/>
      <c r="HF331" s="186"/>
      <c r="HG331" s="186"/>
      <c r="HH331" s="186"/>
      <c r="HI331" s="186"/>
      <c r="HJ331" s="186"/>
      <c r="HK331" s="186"/>
      <c r="HL331" s="186"/>
      <c r="HM331" s="186"/>
      <c r="HN331" s="186"/>
      <c r="HO331" s="186"/>
      <c r="HP331" s="186"/>
      <c r="HQ331" s="186"/>
      <c r="HR331" s="186"/>
      <c r="HS331" s="186"/>
      <c r="HT331" s="186"/>
      <c r="HU331" s="186"/>
      <c r="HV331" s="186"/>
      <c r="HW331" s="186"/>
      <c r="HX331" s="186"/>
      <c r="HY331" s="186"/>
      <c r="HZ331" s="186"/>
      <c r="IA331" s="186"/>
      <c r="IB331" s="186"/>
      <c r="IC331" s="186"/>
      <c r="ID331" s="186"/>
      <c r="IE331" s="186"/>
      <c r="IF331" s="186"/>
      <c r="IG331" s="186"/>
      <c r="IH331" s="186"/>
      <c r="II331" s="186"/>
      <c r="IJ331" s="186"/>
      <c r="IK331" s="186"/>
      <c r="IL331" s="186"/>
      <c r="IM331" s="186"/>
      <c r="IN331" s="186"/>
      <c r="IO331" s="186"/>
      <c r="IP331" s="186"/>
      <c r="IQ331" s="186"/>
      <c r="IR331" s="186"/>
      <c r="IS331" s="186"/>
      <c r="IT331" s="186"/>
      <c r="IU331" s="186"/>
      <c r="IV331" s="186"/>
    </row>
    <row r="332" spans="1:256" ht="15.75" customHeight="1" x14ac:dyDescent="0.25">
      <c r="A332" s="262"/>
      <c r="B332" s="186" t="s">
        <v>864</v>
      </c>
      <c r="C332" s="186" t="s">
        <v>1663</v>
      </c>
      <c r="D332" s="186" t="s">
        <v>1667</v>
      </c>
      <c r="E332" s="188">
        <v>634405</v>
      </c>
      <c r="F332" s="186">
        <v>15</v>
      </c>
      <c r="G332" s="290">
        <v>15</v>
      </c>
      <c r="H332" s="186"/>
      <c r="I332" s="186"/>
      <c r="J332" s="186"/>
      <c r="K332" s="186">
        <v>15</v>
      </c>
      <c r="L332" s="186">
        <v>20</v>
      </c>
      <c r="M332" s="186"/>
      <c r="N332" s="186"/>
      <c r="O332" s="186"/>
      <c r="P332" s="186"/>
      <c r="Q332" s="186">
        <v>15</v>
      </c>
      <c r="R332" s="186"/>
      <c r="S332" s="186">
        <v>25</v>
      </c>
      <c r="T332" s="186">
        <v>30</v>
      </c>
      <c r="U332" s="186"/>
      <c r="V332" s="186"/>
      <c r="W332" s="186">
        <v>25</v>
      </c>
      <c r="X332" s="186"/>
      <c r="Y332" s="186"/>
      <c r="Z332" s="186">
        <v>15</v>
      </c>
      <c r="AA332" s="186"/>
      <c r="AB332" s="186"/>
      <c r="AC332" s="186"/>
      <c r="AD332" s="186"/>
      <c r="AE332" s="186"/>
      <c r="AF332" s="186"/>
      <c r="AG332" s="290">
        <v>25</v>
      </c>
      <c r="AH332" s="186"/>
      <c r="AI332" s="186">
        <v>25</v>
      </c>
      <c r="AJ332" s="186"/>
      <c r="AK332" s="186"/>
      <c r="AL332" s="186"/>
      <c r="AM332" s="186"/>
      <c r="AN332" s="186">
        <v>25</v>
      </c>
      <c r="AO332" s="186"/>
      <c r="AP332" s="186"/>
      <c r="AQ332" s="186"/>
      <c r="AR332" s="186"/>
      <c r="AS332" s="186">
        <v>15</v>
      </c>
      <c r="AT332" s="186"/>
      <c r="AU332" s="186"/>
      <c r="AV332" s="186">
        <v>15</v>
      </c>
      <c r="AW332" s="186">
        <v>15</v>
      </c>
      <c r="AX332" s="186"/>
      <c r="AY332" s="186"/>
      <c r="AZ332" s="186"/>
      <c r="BA332" s="186">
        <v>25</v>
      </c>
      <c r="BB332" s="186"/>
      <c r="BC332" s="186"/>
      <c r="BD332" s="186"/>
      <c r="BE332" s="186"/>
      <c r="BF332" s="186">
        <v>15</v>
      </c>
      <c r="BG332" s="186"/>
      <c r="BH332" s="186">
        <v>25</v>
      </c>
      <c r="BI332" s="186"/>
      <c r="BJ332" s="186"/>
      <c r="BK332" s="186"/>
      <c r="BL332" s="290">
        <v>25</v>
      </c>
      <c r="BM332" s="186"/>
      <c r="BN332" s="186">
        <v>15</v>
      </c>
      <c r="BO332" s="186"/>
      <c r="BP332" s="186"/>
      <c r="BQ332" s="186"/>
      <c r="BR332" s="186"/>
      <c r="BS332" s="186"/>
      <c r="BT332" s="186"/>
      <c r="BU332" s="186"/>
      <c r="BV332" s="186"/>
      <c r="BW332" s="186"/>
      <c r="BX332" s="186"/>
      <c r="BY332" s="186"/>
      <c r="BZ332" s="186"/>
      <c r="CA332" s="186"/>
      <c r="CB332" s="186"/>
      <c r="CC332" s="186"/>
      <c r="CD332" s="477">
        <v>20</v>
      </c>
      <c r="CE332" s="186"/>
      <c r="CF332" s="186">
        <v>30</v>
      </c>
      <c r="CG332" s="186">
        <v>30</v>
      </c>
      <c r="CH332" s="186"/>
      <c r="CI332" s="186">
        <v>30</v>
      </c>
      <c r="CJ332" s="186"/>
      <c r="CK332" s="186">
        <v>30</v>
      </c>
      <c r="CL332" s="186"/>
      <c r="CM332" s="186">
        <v>30</v>
      </c>
      <c r="CN332" s="186"/>
      <c r="CO332" s="186"/>
      <c r="CP332" s="186">
        <v>30</v>
      </c>
      <c r="CQ332" s="186"/>
      <c r="CR332" s="186"/>
      <c r="CS332" s="186"/>
      <c r="CT332" s="186"/>
      <c r="CU332" s="186"/>
      <c r="CV332" s="186"/>
      <c r="CW332" s="186"/>
      <c r="CX332" s="186"/>
      <c r="CY332" s="186"/>
      <c r="CZ332" s="186"/>
      <c r="DA332" s="186"/>
      <c r="DB332" s="186"/>
      <c r="DC332" s="186"/>
      <c r="DD332" s="186"/>
      <c r="DE332" s="186"/>
      <c r="DF332" s="186"/>
      <c r="DG332" s="186"/>
      <c r="DH332" s="186"/>
      <c r="DI332" s="186"/>
      <c r="DJ332" s="186"/>
      <c r="DK332" s="186"/>
      <c r="DL332" s="186"/>
      <c r="DM332" s="186"/>
      <c r="DN332" s="186"/>
      <c r="DO332" s="186"/>
      <c r="DP332" s="186"/>
      <c r="DQ332" s="186"/>
      <c r="DR332" s="186"/>
      <c r="DS332" s="186"/>
      <c r="DT332" s="186"/>
      <c r="DU332" s="186"/>
      <c r="DV332" s="186"/>
      <c r="DW332" s="186"/>
      <c r="DX332" s="186"/>
      <c r="DY332" s="186"/>
      <c r="DZ332" s="186"/>
      <c r="EA332" s="186"/>
      <c r="EB332" s="186"/>
      <c r="EC332" s="186"/>
      <c r="ED332" s="186"/>
      <c r="EE332" s="186"/>
      <c r="EF332" s="186"/>
      <c r="EG332" s="186"/>
      <c r="EH332" s="186"/>
      <c r="EI332" s="186"/>
      <c r="EJ332" s="186"/>
      <c r="EK332" s="186"/>
      <c r="EL332" s="186"/>
      <c r="EM332" s="186"/>
      <c r="EN332" s="186"/>
      <c r="EO332" s="186"/>
      <c r="EP332" s="186"/>
      <c r="EQ332" s="186"/>
      <c r="ER332" s="186"/>
      <c r="ES332" s="186"/>
      <c r="ET332" s="186"/>
      <c r="EU332" s="186"/>
      <c r="EV332" s="186"/>
      <c r="EW332" s="186"/>
      <c r="EX332" s="186"/>
      <c r="EY332" s="186"/>
      <c r="EZ332" s="186"/>
      <c r="FA332" s="186"/>
      <c r="FB332" s="186"/>
      <c r="FC332" s="186"/>
      <c r="FD332" s="186"/>
      <c r="FE332" s="186"/>
      <c r="FF332" s="186"/>
      <c r="FG332" s="186"/>
      <c r="FH332" s="186"/>
      <c r="FI332" s="186"/>
      <c r="FJ332" s="186"/>
      <c r="FK332" s="186"/>
      <c r="FL332" s="186"/>
      <c r="FM332" s="186"/>
      <c r="FN332" s="186"/>
      <c r="FO332" s="186"/>
      <c r="FP332" s="186"/>
      <c r="FQ332" s="186"/>
      <c r="FR332" s="186"/>
      <c r="FS332" s="186"/>
      <c r="FT332" s="186"/>
      <c r="FU332" s="186"/>
      <c r="FV332" s="186"/>
      <c r="FW332" s="186"/>
      <c r="FX332" s="186"/>
      <c r="FY332" s="186"/>
      <c r="FZ332" s="186"/>
      <c r="GA332" s="186"/>
      <c r="GB332" s="186"/>
      <c r="GC332" s="186"/>
      <c r="GD332" s="186"/>
      <c r="GE332" s="186"/>
      <c r="GF332" s="186"/>
      <c r="GG332" s="186"/>
      <c r="GH332" s="186"/>
      <c r="GI332" s="186"/>
      <c r="GJ332" s="186"/>
      <c r="GK332" s="186"/>
      <c r="GL332" s="186"/>
      <c r="GM332" s="186"/>
      <c r="GN332" s="186"/>
      <c r="GO332" s="186"/>
      <c r="GP332" s="186"/>
      <c r="GQ332" s="186"/>
      <c r="GR332" s="186"/>
      <c r="GS332" s="186"/>
      <c r="GT332" s="186"/>
      <c r="GU332" s="186"/>
      <c r="GV332" s="186"/>
      <c r="GW332" s="186"/>
      <c r="GX332" s="186"/>
      <c r="GY332" s="186"/>
      <c r="GZ332" s="186"/>
      <c r="HA332" s="186"/>
      <c r="HB332" s="186"/>
      <c r="HC332" s="186"/>
      <c r="HD332" s="186"/>
      <c r="HE332" s="186"/>
      <c r="HF332" s="186"/>
      <c r="HG332" s="186"/>
      <c r="HH332" s="186"/>
      <c r="HI332" s="186"/>
      <c r="HJ332" s="186"/>
      <c r="HK332" s="186"/>
      <c r="HL332" s="186"/>
      <c r="HM332" s="186"/>
      <c r="HN332" s="186"/>
      <c r="HO332" s="186"/>
      <c r="HP332" s="186"/>
      <c r="HQ332" s="186"/>
      <c r="HR332" s="186"/>
      <c r="HS332" s="186"/>
      <c r="HT332" s="186"/>
      <c r="HU332" s="186"/>
      <c r="HV332" s="186"/>
      <c r="HW332" s="186"/>
      <c r="HX332" s="186"/>
      <c r="HY332" s="186"/>
      <c r="HZ332" s="186"/>
      <c r="IA332" s="186"/>
      <c r="IB332" s="186"/>
      <c r="IC332" s="186"/>
      <c r="ID332" s="186"/>
      <c r="IE332" s="186"/>
      <c r="IF332" s="186"/>
      <c r="IG332" s="186"/>
      <c r="IH332" s="186"/>
      <c r="II332" s="186"/>
      <c r="IJ332" s="186"/>
      <c r="IK332" s="186"/>
      <c r="IL332" s="186"/>
      <c r="IM332" s="186"/>
      <c r="IN332" s="186"/>
      <c r="IO332" s="186"/>
      <c r="IP332" s="186"/>
      <c r="IQ332" s="186"/>
      <c r="IR332" s="186"/>
      <c r="IS332" s="186"/>
      <c r="IT332" s="186"/>
      <c r="IU332" s="186"/>
      <c r="IV332" s="186"/>
    </row>
    <row r="333" spans="1:256" ht="15.75" customHeight="1" x14ac:dyDescent="0.25">
      <c r="A333" s="262"/>
      <c r="B333" s="186" t="s">
        <v>110</v>
      </c>
      <c r="C333" s="186" t="s">
        <v>1663</v>
      </c>
      <c r="D333" s="186" t="s">
        <v>1669</v>
      </c>
      <c r="E333" s="188">
        <v>76600</v>
      </c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  <c r="BW333" s="186"/>
      <c r="BX333" s="186"/>
      <c r="BY333" s="186"/>
      <c r="BZ333" s="186"/>
      <c r="CA333" s="186"/>
      <c r="CB333" s="186"/>
      <c r="CC333" s="186"/>
      <c r="CD333" s="186"/>
      <c r="CE333" s="186"/>
      <c r="CF333" s="186"/>
      <c r="CG333" s="186"/>
      <c r="CH333" s="186"/>
      <c r="CI333" s="186"/>
      <c r="CJ333" s="186"/>
      <c r="CK333" s="186"/>
      <c r="CL333" s="186"/>
      <c r="CM333" s="186"/>
      <c r="CN333" s="186"/>
      <c r="CO333" s="186"/>
      <c r="CP333" s="186"/>
      <c r="CQ333" s="186"/>
      <c r="CR333" s="186"/>
      <c r="CS333" s="186">
        <v>24</v>
      </c>
      <c r="CT333" s="186"/>
      <c r="CU333" s="186"/>
      <c r="CV333" s="186"/>
      <c r="CW333" s="186"/>
      <c r="CX333" s="186"/>
      <c r="CY333" s="186"/>
      <c r="CZ333" s="186"/>
      <c r="DA333" s="186"/>
      <c r="DB333" s="186"/>
      <c r="DC333" s="186"/>
      <c r="DD333" s="186"/>
      <c r="DE333" s="186"/>
      <c r="DF333" s="186"/>
      <c r="DG333" s="186"/>
      <c r="DH333" s="186"/>
      <c r="DI333" s="186"/>
      <c r="DJ333" s="186"/>
      <c r="DK333" s="186"/>
      <c r="DL333" s="186"/>
      <c r="DM333" s="186"/>
      <c r="DN333" s="186"/>
      <c r="DO333" s="186"/>
      <c r="DP333" s="186"/>
      <c r="DQ333" s="186"/>
      <c r="DR333" s="186"/>
      <c r="DS333" s="186"/>
      <c r="DT333" s="186"/>
      <c r="DU333" s="186"/>
      <c r="DV333" s="186"/>
      <c r="DW333" s="186"/>
      <c r="DX333" s="186"/>
      <c r="DY333" s="186"/>
      <c r="DZ333" s="186"/>
      <c r="EA333" s="186"/>
      <c r="EB333" s="186"/>
      <c r="EC333" s="186"/>
      <c r="ED333" s="186"/>
      <c r="EE333" s="186"/>
      <c r="EF333" s="186"/>
      <c r="EG333" s="186"/>
      <c r="EH333" s="186"/>
      <c r="EI333" s="186"/>
      <c r="EJ333" s="186"/>
      <c r="EK333" s="186"/>
      <c r="EL333" s="186"/>
      <c r="EM333" s="186"/>
      <c r="EN333" s="186"/>
      <c r="EO333" s="186"/>
      <c r="EP333" s="186"/>
      <c r="EQ333" s="186"/>
      <c r="ER333" s="186"/>
      <c r="ES333" s="186"/>
      <c r="ET333" s="186"/>
      <c r="EU333" s="186"/>
      <c r="EV333" s="186"/>
      <c r="EW333" s="186"/>
      <c r="EX333" s="186"/>
      <c r="EY333" s="186"/>
      <c r="EZ333" s="186"/>
      <c r="FA333" s="186"/>
      <c r="FB333" s="186"/>
      <c r="FC333" s="186"/>
      <c r="FD333" s="186"/>
      <c r="FE333" s="186"/>
      <c r="FF333" s="186"/>
      <c r="FG333" s="186"/>
      <c r="FH333" s="186"/>
      <c r="FI333" s="186"/>
      <c r="FJ333" s="186"/>
      <c r="FK333" s="186"/>
      <c r="FL333" s="186"/>
      <c r="FM333" s="186"/>
      <c r="FN333" s="186"/>
      <c r="FO333" s="186"/>
      <c r="FP333" s="186"/>
      <c r="FQ333" s="186"/>
      <c r="FR333" s="186"/>
      <c r="FS333" s="186"/>
      <c r="FT333" s="186"/>
      <c r="FU333" s="186"/>
      <c r="FV333" s="186"/>
      <c r="FW333" s="186"/>
      <c r="FX333" s="186"/>
      <c r="FY333" s="186"/>
      <c r="FZ333" s="186"/>
      <c r="GA333" s="186"/>
      <c r="GB333" s="186"/>
      <c r="GC333" s="186"/>
      <c r="GD333" s="186"/>
      <c r="GE333" s="186"/>
      <c r="GF333" s="186"/>
      <c r="GG333" s="186"/>
      <c r="GH333" s="186"/>
      <c r="GI333" s="186"/>
      <c r="GJ333" s="186"/>
      <c r="GK333" s="186"/>
      <c r="GL333" s="186"/>
      <c r="GM333" s="186"/>
      <c r="GN333" s="186"/>
      <c r="GO333" s="186"/>
      <c r="GP333" s="186"/>
      <c r="GQ333" s="186"/>
      <c r="GR333" s="186"/>
      <c r="GS333" s="186"/>
      <c r="GT333" s="186"/>
      <c r="GU333" s="186"/>
      <c r="GV333" s="186"/>
      <c r="GW333" s="186"/>
      <c r="GX333" s="186"/>
      <c r="GY333" s="186"/>
      <c r="GZ333" s="186"/>
      <c r="HA333" s="186"/>
      <c r="HB333" s="186"/>
      <c r="HC333" s="186"/>
      <c r="HD333" s="186"/>
      <c r="HE333" s="186"/>
      <c r="HF333" s="186"/>
      <c r="HG333" s="186"/>
      <c r="HH333" s="186"/>
      <c r="HI333" s="186"/>
      <c r="HJ333" s="186"/>
      <c r="HK333" s="186"/>
      <c r="HL333" s="186"/>
      <c r="HM333" s="186"/>
      <c r="HN333" s="186"/>
      <c r="HO333" s="186"/>
      <c r="HP333" s="186"/>
      <c r="HQ333" s="186"/>
      <c r="HR333" s="186"/>
      <c r="HS333" s="186"/>
      <c r="HT333" s="186"/>
      <c r="HU333" s="186"/>
      <c r="HV333" s="186"/>
      <c r="HW333" s="186"/>
      <c r="HX333" s="186"/>
      <c r="HY333" s="186"/>
      <c r="HZ333" s="186">
        <v>105</v>
      </c>
      <c r="IA333" s="186"/>
      <c r="IB333" s="186"/>
      <c r="IC333" s="186"/>
      <c r="ID333" s="186"/>
      <c r="IE333" s="186"/>
      <c r="IF333" s="186"/>
      <c r="IG333" s="186"/>
      <c r="IH333" s="186"/>
      <c r="II333" s="186"/>
      <c r="IJ333" s="186"/>
      <c r="IK333" s="186"/>
      <c r="IL333" s="186"/>
      <c r="IM333" s="186"/>
      <c r="IN333" s="186"/>
      <c r="IO333" s="186"/>
      <c r="IP333" s="186"/>
      <c r="IQ333" s="186"/>
      <c r="IR333" s="186"/>
      <c r="IS333" s="186"/>
      <c r="IT333" s="186"/>
      <c r="IU333" s="186"/>
      <c r="IV333" s="186"/>
    </row>
    <row r="334" spans="1:256" ht="15.75" customHeight="1" x14ac:dyDescent="0.25">
      <c r="A334" s="262"/>
      <c r="B334" s="186" t="s">
        <v>1671</v>
      </c>
      <c r="C334" s="186" t="s">
        <v>1672</v>
      </c>
      <c r="D334" s="186" t="s">
        <v>1673</v>
      </c>
      <c r="E334" s="188">
        <v>226475</v>
      </c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>
        <v>25</v>
      </c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290">
        <v>25</v>
      </c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>
        <f>12.5+2.5</f>
        <v>15</v>
      </c>
      <c r="AW334" s="186">
        <v>15</v>
      </c>
      <c r="AX334" s="186"/>
      <c r="AY334" s="290">
        <v>25</v>
      </c>
      <c r="AZ334" s="186"/>
      <c r="BA334" s="186"/>
      <c r="BB334" s="186"/>
      <c r="BC334" s="186"/>
      <c r="BD334" s="186"/>
      <c r="BE334" s="186"/>
      <c r="BF334" s="186"/>
      <c r="BG334" s="186"/>
      <c r="BH334" s="186">
        <v>25</v>
      </c>
      <c r="BI334" s="186"/>
      <c r="BJ334" s="186"/>
      <c r="BK334" s="186"/>
      <c r="BL334" s="290">
        <f>38+12</f>
        <v>50</v>
      </c>
      <c r="BM334" s="186"/>
      <c r="BN334" s="186"/>
      <c r="BO334" s="186"/>
      <c r="BP334" s="186"/>
      <c r="BQ334" s="186"/>
      <c r="BR334" s="290">
        <f>20.75+4.25</f>
        <v>25</v>
      </c>
      <c r="BS334" s="186">
        <v>25</v>
      </c>
      <c r="BT334" s="186"/>
      <c r="BU334" s="186"/>
      <c r="BV334" s="186"/>
      <c r="BW334" s="186"/>
      <c r="BX334" s="186"/>
      <c r="BY334" s="186"/>
      <c r="BZ334" s="186"/>
      <c r="CA334" s="186"/>
      <c r="CB334" s="186"/>
      <c r="CC334" s="186"/>
      <c r="CD334" s="186"/>
      <c r="CE334" s="186"/>
      <c r="CF334" s="186"/>
      <c r="CG334" s="186"/>
      <c r="CH334" s="186"/>
      <c r="CI334" s="186"/>
      <c r="CJ334" s="186"/>
      <c r="CK334" s="186"/>
      <c r="CL334" s="186"/>
      <c r="CM334" s="186"/>
      <c r="CN334" s="186"/>
      <c r="CO334" s="186"/>
      <c r="CP334" s="186"/>
      <c r="CQ334" s="186"/>
      <c r="CR334" s="186"/>
      <c r="CS334" s="186"/>
      <c r="CT334" s="186"/>
      <c r="CU334" s="186"/>
      <c r="CV334" s="186"/>
      <c r="CW334" s="186"/>
      <c r="CX334" s="186"/>
      <c r="CY334" s="186"/>
      <c r="CZ334" s="186"/>
      <c r="DA334" s="186"/>
      <c r="DB334" s="186"/>
      <c r="DC334" s="186"/>
      <c r="DD334" s="186"/>
      <c r="DE334" s="186"/>
      <c r="DF334" s="186"/>
      <c r="DG334" s="186"/>
      <c r="DH334" s="186"/>
      <c r="DI334" s="186"/>
      <c r="DJ334" s="186"/>
      <c r="DK334" s="186"/>
      <c r="DL334" s="186"/>
      <c r="DM334" s="186"/>
      <c r="DN334" s="186"/>
      <c r="DO334" s="186"/>
      <c r="DP334" s="186"/>
      <c r="DQ334" s="186"/>
      <c r="DR334" s="186"/>
      <c r="DS334" s="186"/>
      <c r="DT334" s="186"/>
      <c r="DU334" s="186"/>
      <c r="DV334" s="186"/>
      <c r="DW334" s="186"/>
      <c r="DX334" s="186"/>
      <c r="DY334" s="186"/>
      <c r="DZ334" s="186"/>
      <c r="EA334" s="186"/>
      <c r="EB334" s="186"/>
      <c r="EC334" s="186"/>
      <c r="ED334" s="186"/>
      <c r="EE334" s="186"/>
      <c r="EF334" s="186"/>
      <c r="EG334" s="186"/>
      <c r="EH334" s="186"/>
      <c r="EI334" s="186"/>
      <c r="EJ334" s="186"/>
      <c r="EK334" s="186"/>
      <c r="EL334" s="186"/>
      <c r="EM334" s="186"/>
      <c r="EN334" s="186"/>
      <c r="EO334" s="186"/>
      <c r="EP334" s="186"/>
      <c r="EQ334" s="186"/>
      <c r="ER334" s="186"/>
      <c r="ES334" s="186"/>
      <c r="ET334" s="186"/>
      <c r="EU334" s="186"/>
      <c r="EV334" s="186"/>
      <c r="EW334" s="186"/>
      <c r="EX334" s="186"/>
      <c r="EY334" s="186"/>
      <c r="EZ334" s="186"/>
      <c r="FA334" s="186"/>
      <c r="FB334" s="186"/>
      <c r="FC334" s="186"/>
      <c r="FD334" s="186"/>
      <c r="FE334" s="186"/>
      <c r="FF334" s="186"/>
      <c r="FG334" s="186"/>
      <c r="FH334" s="186"/>
      <c r="FI334" s="186"/>
      <c r="FJ334" s="186"/>
      <c r="FK334" s="186"/>
      <c r="FL334" s="186"/>
      <c r="FM334" s="186"/>
      <c r="FN334" s="186"/>
      <c r="FO334" s="186"/>
      <c r="FP334" s="186"/>
      <c r="FQ334" s="186"/>
      <c r="FR334" s="186"/>
      <c r="FS334" s="186"/>
      <c r="FT334" s="186"/>
      <c r="FU334" s="186"/>
      <c r="FV334" s="186"/>
      <c r="FW334" s="186"/>
      <c r="FX334" s="186"/>
      <c r="FY334" s="186"/>
      <c r="FZ334" s="186"/>
      <c r="GA334" s="186"/>
      <c r="GB334" s="186"/>
      <c r="GC334" s="186"/>
      <c r="GD334" s="186"/>
      <c r="GE334" s="186"/>
      <c r="GF334" s="186"/>
      <c r="GG334" s="186"/>
      <c r="GH334" s="186"/>
      <c r="GI334" s="186"/>
      <c r="GJ334" s="186"/>
      <c r="GK334" s="186"/>
      <c r="GL334" s="186"/>
      <c r="GM334" s="186"/>
      <c r="GN334" s="186"/>
      <c r="GO334" s="186"/>
      <c r="GP334" s="186"/>
      <c r="GQ334" s="186"/>
      <c r="GR334" s="186"/>
      <c r="GS334" s="186"/>
      <c r="GT334" s="186"/>
      <c r="GU334" s="186"/>
      <c r="GV334" s="186"/>
      <c r="GW334" s="186"/>
      <c r="GX334" s="186"/>
      <c r="GY334" s="186"/>
      <c r="GZ334" s="186"/>
      <c r="HA334" s="186"/>
      <c r="HB334" s="186"/>
      <c r="HC334" s="186"/>
      <c r="HD334" s="186"/>
      <c r="HE334" s="186"/>
      <c r="HF334" s="186"/>
      <c r="HG334" s="186"/>
      <c r="HH334" s="186"/>
      <c r="HI334" s="186"/>
      <c r="HJ334" s="186"/>
      <c r="HK334" s="186"/>
      <c r="HL334" s="186"/>
      <c r="HM334" s="186"/>
      <c r="HN334" s="186"/>
      <c r="HO334" s="186"/>
      <c r="HP334" s="186"/>
      <c r="HQ334" s="186"/>
      <c r="HR334" s="186"/>
      <c r="HS334" s="186"/>
      <c r="HT334" s="186"/>
      <c r="HU334" s="186"/>
      <c r="HV334" s="186"/>
      <c r="HW334" s="186"/>
      <c r="HX334" s="186"/>
      <c r="HY334" s="186"/>
      <c r="HZ334" s="186"/>
      <c r="IA334" s="186"/>
      <c r="IB334" s="186"/>
      <c r="IC334" s="186"/>
      <c r="ID334" s="186"/>
      <c r="IE334" s="186"/>
      <c r="IF334" s="186"/>
      <c r="IG334" s="186"/>
      <c r="IH334" s="186"/>
      <c r="II334" s="186"/>
      <c r="IJ334" s="186"/>
      <c r="IK334" s="186"/>
      <c r="IL334" s="186"/>
      <c r="IM334" s="186"/>
      <c r="IN334" s="186"/>
      <c r="IO334" s="186"/>
      <c r="IP334" s="186"/>
      <c r="IQ334" s="186"/>
      <c r="IR334" s="186"/>
      <c r="IS334" s="186"/>
      <c r="IT334" s="186"/>
      <c r="IU334" s="186"/>
      <c r="IV334" s="186"/>
    </row>
    <row r="335" spans="1:256" ht="15.75" customHeight="1" x14ac:dyDescent="0.25">
      <c r="A335" s="262"/>
      <c r="B335" s="186" t="s">
        <v>1662</v>
      </c>
      <c r="C335" s="186" t="s">
        <v>1674</v>
      </c>
      <c r="D335" s="186" t="s">
        <v>1675</v>
      </c>
      <c r="E335" s="188">
        <v>84603</v>
      </c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  <c r="BW335" s="186"/>
      <c r="BX335" s="186"/>
      <c r="BY335" s="186"/>
      <c r="BZ335" s="186"/>
      <c r="CA335" s="186"/>
      <c r="CB335" s="186"/>
      <c r="CC335" s="186"/>
      <c r="CD335" s="186"/>
      <c r="CE335" s="186"/>
      <c r="CF335" s="186"/>
      <c r="CG335" s="186"/>
      <c r="CH335" s="186"/>
      <c r="CI335" s="186"/>
      <c r="CJ335" s="186"/>
      <c r="CK335" s="186"/>
      <c r="CL335" s="186"/>
      <c r="CM335" s="186"/>
      <c r="CN335" s="186"/>
      <c r="CO335" s="186"/>
      <c r="CP335" s="186"/>
      <c r="CQ335" s="186"/>
      <c r="CR335" s="186"/>
      <c r="CS335" s="186"/>
      <c r="CT335" s="186"/>
      <c r="CU335" s="186"/>
      <c r="CV335" s="186"/>
      <c r="CW335" s="186"/>
      <c r="CX335" s="186"/>
      <c r="CY335" s="186"/>
      <c r="CZ335" s="186"/>
      <c r="DA335" s="186"/>
      <c r="DB335" s="186"/>
      <c r="DC335" s="186"/>
      <c r="DD335" s="186"/>
      <c r="DE335" s="186"/>
      <c r="DF335" s="186"/>
      <c r="DG335" s="186"/>
      <c r="DH335" s="186"/>
      <c r="DI335" s="186"/>
      <c r="DJ335" s="186"/>
      <c r="DK335" s="186"/>
      <c r="DL335" s="186"/>
      <c r="DM335" s="186"/>
      <c r="DN335" s="186"/>
      <c r="DO335" s="186"/>
      <c r="DP335" s="186"/>
      <c r="DQ335" s="186"/>
      <c r="DR335" s="186"/>
      <c r="DS335" s="186"/>
      <c r="DT335" s="186"/>
      <c r="DU335" s="186"/>
      <c r="DV335" s="186"/>
      <c r="DW335" s="186"/>
      <c r="DX335" s="186"/>
      <c r="DY335" s="186"/>
      <c r="DZ335" s="186"/>
      <c r="EA335" s="186"/>
      <c r="EB335" s="186"/>
      <c r="EC335" s="186"/>
      <c r="ED335" s="186"/>
      <c r="EE335" s="186"/>
      <c r="EF335" s="186"/>
      <c r="EG335" s="186"/>
      <c r="EH335" s="186"/>
      <c r="EI335" s="186"/>
      <c r="EJ335" s="186"/>
      <c r="EK335" s="186"/>
      <c r="EL335" s="186"/>
      <c r="EM335" s="186"/>
      <c r="EN335" s="186"/>
      <c r="EO335" s="186"/>
      <c r="EP335" s="186"/>
      <c r="EQ335" s="186"/>
      <c r="ER335" s="186"/>
      <c r="ES335" s="186"/>
      <c r="ET335" s="186"/>
      <c r="EU335" s="186"/>
      <c r="EV335" s="186"/>
      <c r="EW335" s="186"/>
      <c r="EX335" s="186"/>
      <c r="EY335" s="186"/>
      <c r="EZ335" s="186"/>
      <c r="FA335" s="186"/>
      <c r="FB335" s="186"/>
      <c r="FC335" s="186"/>
      <c r="FD335" s="186"/>
      <c r="FE335" s="186"/>
      <c r="FF335" s="186"/>
      <c r="FG335" s="186"/>
      <c r="FH335" s="186"/>
      <c r="FI335" s="186"/>
      <c r="FJ335" s="186"/>
      <c r="FK335" s="186"/>
      <c r="FL335" s="186"/>
      <c r="FM335" s="186"/>
      <c r="FN335" s="186"/>
      <c r="FO335" s="186"/>
      <c r="FP335" s="186"/>
      <c r="FQ335" s="186"/>
      <c r="FR335" s="186"/>
      <c r="FS335" s="186"/>
      <c r="FT335" s="186"/>
      <c r="FU335" s="186"/>
      <c r="FV335" s="186"/>
      <c r="FW335" s="186"/>
      <c r="FX335" s="186"/>
      <c r="FY335" s="186"/>
      <c r="FZ335" s="186"/>
      <c r="GA335" s="186"/>
      <c r="GB335" s="186"/>
      <c r="GC335" s="186"/>
      <c r="GD335" s="186"/>
      <c r="GE335" s="186"/>
      <c r="GF335" s="186"/>
      <c r="GG335" s="186"/>
      <c r="GH335" s="186"/>
      <c r="GI335" s="186"/>
      <c r="GJ335" s="186"/>
      <c r="GK335" s="186"/>
      <c r="GL335" s="186"/>
      <c r="GM335" s="186"/>
      <c r="GN335" s="186"/>
      <c r="GO335" s="186"/>
      <c r="GP335" s="186"/>
      <c r="GQ335" s="186"/>
      <c r="GR335" s="186"/>
      <c r="GS335" s="186"/>
      <c r="GT335" s="186"/>
      <c r="GU335" s="186"/>
      <c r="GV335" s="186"/>
      <c r="GW335" s="186"/>
      <c r="GX335" s="186"/>
      <c r="GY335" s="186"/>
      <c r="GZ335" s="186"/>
      <c r="HA335" s="186"/>
      <c r="HB335" s="186"/>
      <c r="HC335" s="186"/>
      <c r="HD335" s="186"/>
      <c r="HE335" s="186"/>
      <c r="HF335" s="186"/>
      <c r="HG335" s="186"/>
      <c r="HH335" s="186"/>
      <c r="HI335" s="186"/>
      <c r="HJ335" s="186"/>
      <c r="HK335" s="186"/>
      <c r="HL335" s="186"/>
      <c r="HM335" s="186"/>
      <c r="HN335" s="186"/>
      <c r="HO335" s="186"/>
      <c r="HP335" s="186"/>
      <c r="HQ335" s="186"/>
      <c r="HR335" s="186"/>
      <c r="HS335" s="186"/>
      <c r="HT335" s="186"/>
      <c r="HU335" s="186"/>
      <c r="HV335" s="186"/>
      <c r="HW335" s="186"/>
      <c r="HX335" s="186"/>
      <c r="HY335" s="186"/>
      <c r="HZ335" s="186"/>
      <c r="IA335" s="186"/>
      <c r="IB335" s="186"/>
      <c r="IC335" s="186"/>
      <c r="ID335" s="186"/>
      <c r="IE335" s="186"/>
      <c r="IF335" s="186"/>
      <c r="IG335" s="186"/>
      <c r="IH335" s="186"/>
      <c r="II335" s="186"/>
      <c r="IJ335" s="186"/>
      <c r="IK335" s="186"/>
      <c r="IL335" s="186"/>
      <c r="IM335" s="186"/>
      <c r="IN335" s="186"/>
      <c r="IO335" s="186"/>
      <c r="IP335" s="186"/>
      <c r="IQ335" s="186"/>
      <c r="IR335" s="186"/>
      <c r="IS335" s="186"/>
      <c r="IT335" s="186"/>
      <c r="IU335" s="186"/>
      <c r="IV335" s="186"/>
    </row>
    <row r="336" spans="1:256" ht="15.75" customHeight="1" x14ac:dyDescent="0.25">
      <c r="A336" s="262"/>
      <c r="B336" s="186" t="s">
        <v>1678</v>
      </c>
      <c r="C336" s="186" t="s">
        <v>1674</v>
      </c>
      <c r="D336" s="186" t="s">
        <v>1679</v>
      </c>
      <c r="E336" s="188">
        <v>72000</v>
      </c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  <c r="BW336" s="186"/>
      <c r="BX336" s="186"/>
      <c r="BY336" s="186"/>
      <c r="BZ336" s="186"/>
      <c r="CA336" s="186"/>
      <c r="CB336" s="186"/>
      <c r="CC336" s="186"/>
      <c r="CD336" s="186"/>
      <c r="CE336" s="186"/>
      <c r="CF336" s="186">
        <v>50</v>
      </c>
      <c r="CG336" s="186">
        <v>50</v>
      </c>
      <c r="CH336" s="186"/>
      <c r="CI336" s="186"/>
      <c r="CJ336" s="186"/>
      <c r="CK336" s="186"/>
      <c r="CL336" s="186"/>
      <c r="CM336" s="186"/>
      <c r="CN336" s="186"/>
      <c r="CO336" s="186"/>
      <c r="CP336" s="186"/>
      <c r="CQ336" s="186"/>
      <c r="CR336" s="186"/>
      <c r="CS336" s="186"/>
      <c r="CT336" s="186"/>
      <c r="CU336" s="186"/>
      <c r="CV336" s="186"/>
      <c r="CW336" s="186"/>
      <c r="CX336" s="186"/>
      <c r="CY336" s="186"/>
      <c r="CZ336" s="186"/>
      <c r="DA336" s="186"/>
      <c r="DB336" s="186"/>
      <c r="DC336" s="186"/>
      <c r="DD336" s="186"/>
      <c r="DE336" s="186"/>
      <c r="DF336" s="186"/>
      <c r="DG336" s="186"/>
      <c r="DH336" s="186"/>
      <c r="DI336" s="186"/>
      <c r="DJ336" s="186"/>
      <c r="DK336" s="186"/>
      <c r="DL336" s="186"/>
      <c r="DM336" s="186"/>
      <c r="DN336" s="186"/>
      <c r="DO336" s="186"/>
      <c r="DP336" s="186"/>
      <c r="DQ336" s="186"/>
      <c r="DR336" s="186"/>
      <c r="DS336" s="186"/>
      <c r="DT336" s="186"/>
      <c r="DU336" s="186"/>
      <c r="DV336" s="186"/>
      <c r="DW336" s="186"/>
      <c r="DX336" s="186"/>
      <c r="DY336" s="186"/>
      <c r="DZ336" s="186"/>
      <c r="EA336" s="186"/>
      <c r="EB336" s="186"/>
      <c r="EC336" s="186"/>
      <c r="ED336" s="186"/>
      <c r="EE336" s="186"/>
      <c r="EF336" s="186"/>
      <c r="EG336" s="186"/>
      <c r="EH336" s="186"/>
      <c r="EI336" s="186"/>
      <c r="EJ336" s="186"/>
      <c r="EK336" s="186"/>
      <c r="EL336" s="186"/>
      <c r="EM336" s="186"/>
      <c r="EN336" s="186"/>
      <c r="EO336" s="186"/>
      <c r="EP336" s="186"/>
      <c r="EQ336" s="186"/>
      <c r="ER336" s="186"/>
      <c r="ES336" s="186"/>
      <c r="ET336" s="186"/>
      <c r="EU336" s="186"/>
      <c r="EV336" s="186"/>
      <c r="EW336" s="186"/>
      <c r="EX336" s="186"/>
      <c r="EY336" s="186"/>
      <c r="EZ336" s="186"/>
      <c r="FA336" s="186"/>
      <c r="FB336" s="186"/>
      <c r="FC336" s="186"/>
      <c r="FD336" s="186"/>
      <c r="FE336" s="186"/>
      <c r="FF336" s="186"/>
      <c r="FG336" s="186"/>
      <c r="FH336" s="186"/>
      <c r="FI336" s="186"/>
      <c r="FJ336" s="186"/>
      <c r="FK336" s="186"/>
      <c r="FL336" s="186"/>
      <c r="FM336" s="186"/>
      <c r="FN336" s="186"/>
      <c r="FO336" s="186"/>
      <c r="FP336" s="186"/>
      <c r="FQ336" s="186"/>
      <c r="FR336" s="186"/>
      <c r="FS336" s="186"/>
      <c r="FT336" s="186"/>
      <c r="FU336" s="186"/>
      <c r="FV336" s="186"/>
      <c r="FW336" s="186"/>
      <c r="FX336" s="186"/>
      <c r="FY336" s="186"/>
      <c r="FZ336" s="186"/>
      <c r="GA336" s="186"/>
      <c r="GB336" s="186"/>
      <c r="GC336" s="186"/>
      <c r="GD336" s="186"/>
      <c r="GE336" s="186"/>
      <c r="GF336" s="186"/>
      <c r="GG336" s="186"/>
      <c r="GH336" s="186"/>
      <c r="GI336" s="186"/>
      <c r="GJ336" s="186"/>
      <c r="GK336" s="186"/>
      <c r="GL336" s="186"/>
      <c r="GM336" s="186"/>
      <c r="GN336" s="186"/>
      <c r="GO336" s="186"/>
      <c r="GP336" s="186"/>
      <c r="GQ336" s="186"/>
      <c r="GR336" s="186"/>
      <c r="GS336" s="186"/>
      <c r="GT336" s="186"/>
      <c r="GU336" s="186"/>
      <c r="GV336" s="186"/>
      <c r="GW336" s="186"/>
      <c r="GX336" s="186"/>
      <c r="GY336" s="186"/>
      <c r="GZ336" s="186"/>
      <c r="HA336" s="186"/>
      <c r="HB336" s="186"/>
      <c r="HC336" s="186"/>
      <c r="HD336" s="186"/>
      <c r="HE336" s="186"/>
      <c r="HF336" s="186"/>
      <c r="HG336" s="186"/>
      <c r="HH336" s="186"/>
      <c r="HI336" s="186"/>
      <c r="HJ336" s="186"/>
      <c r="HK336" s="186"/>
      <c r="HL336" s="186"/>
      <c r="HM336" s="186"/>
      <c r="HN336" s="186"/>
      <c r="HO336" s="186"/>
      <c r="HP336" s="186"/>
      <c r="HQ336" s="186"/>
      <c r="HR336" s="186"/>
      <c r="HS336" s="186"/>
      <c r="HT336" s="186"/>
      <c r="HU336" s="186"/>
      <c r="HV336" s="186"/>
      <c r="HW336" s="186"/>
      <c r="HX336" s="186"/>
      <c r="HY336" s="186"/>
      <c r="HZ336" s="186"/>
      <c r="IA336" s="186"/>
      <c r="IB336" s="186"/>
      <c r="IC336" s="186"/>
      <c r="ID336" s="186"/>
      <c r="IE336" s="186"/>
      <c r="IF336" s="186"/>
      <c r="IG336" s="186"/>
      <c r="IH336" s="186"/>
      <c r="II336" s="186"/>
      <c r="IJ336" s="186"/>
      <c r="IK336" s="186"/>
      <c r="IL336" s="186"/>
      <c r="IM336" s="186"/>
      <c r="IN336" s="186"/>
      <c r="IO336" s="186"/>
      <c r="IP336" s="186"/>
      <c r="IQ336" s="186"/>
      <c r="IR336" s="186"/>
      <c r="IS336" s="186"/>
      <c r="IT336" s="186"/>
      <c r="IU336" s="186"/>
      <c r="IV336" s="186"/>
    </row>
    <row r="337" spans="1:256" ht="15.75" customHeight="1" x14ac:dyDescent="0.25">
      <c r="A337" s="262"/>
      <c r="B337" s="186" t="s">
        <v>747</v>
      </c>
      <c r="C337" s="186" t="s">
        <v>1683</v>
      </c>
      <c r="D337" s="186" t="s">
        <v>1685</v>
      </c>
      <c r="E337" s="188">
        <v>192000</v>
      </c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290">
        <f>84+16</f>
        <v>100</v>
      </c>
      <c r="AH337" s="186"/>
      <c r="AI337" s="186"/>
      <c r="AJ337" s="290">
        <f>33+7</f>
        <v>40</v>
      </c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  <c r="BW337" s="186"/>
      <c r="BX337" s="186"/>
      <c r="BY337" s="186"/>
      <c r="BZ337" s="186"/>
      <c r="CA337" s="186"/>
      <c r="CB337" s="186"/>
      <c r="CC337" s="186"/>
      <c r="CD337" s="186"/>
      <c r="CE337" s="186"/>
      <c r="CF337" s="186"/>
      <c r="CG337" s="186"/>
      <c r="CH337" s="186"/>
      <c r="CI337" s="186"/>
      <c r="CJ337" s="186"/>
      <c r="CK337" s="186"/>
      <c r="CL337" s="186"/>
      <c r="CM337" s="186"/>
      <c r="CN337" s="186"/>
      <c r="CO337" s="186"/>
      <c r="CP337" s="186"/>
      <c r="CQ337" s="186"/>
      <c r="CR337" s="186"/>
      <c r="CS337" s="186"/>
      <c r="CT337" s="186"/>
      <c r="CU337" s="186"/>
      <c r="CV337" s="186"/>
      <c r="CW337" s="186"/>
      <c r="CX337" s="186"/>
      <c r="CY337" s="186"/>
      <c r="CZ337" s="186"/>
      <c r="DA337" s="186"/>
      <c r="DB337" s="186"/>
      <c r="DC337" s="186"/>
      <c r="DD337" s="186"/>
      <c r="DE337" s="186"/>
      <c r="DF337" s="186"/>
      <c r="DG337" s="186"/>
      <c r="DH337" s="186"/>
      <c r="DI337" s="186"/>
      <c r="DJ337" s="186"/>
      <c r="DK337" s="186"/>
      <c r="DL337" s="186"/>
      <c r="DM337" s="186"/>
      <c r="DN337" s="186"/>
      <c r="DO337" s="186"/>
      <c r="DP337" s="186"/>
      <c r="DQ337" s="186"/>
      <c r="DR337" s="186"/>
      <c r="DS337" s="186"/>
      <c r="DT337" s="186"/>
      <c r="DU337" s="186"/>
      <c r="DV337" s="186"/>
      <c r="DW337" s="186"/>
      <c r="DX337" s="186"/>
      <c r="DY337" s="186"/>
      <c r="DZ337" s="186"/>
      <c r="EA337" s="186"/>
      <c r="EB337" s="186"/>
      <c r="EC337" s="186"/>
      <c r="ED337" s="186"/>
      <c r="EE337" s="186"/>
      <c r="EF337" s="186"/>
      <c r="EG337" s="186"/>
      <c r="EH337" s="186"/>
      <c r="EI337" s="186"/>
      <c r="EJ337" s="186"/>
      <c r="EK337" s="186"/>
      <c r="EL337" s="186"/>
      <c r="EM337" s="186"/>
      <c r="EN337" s="186"/>
      <c r="EO337" s="186"/>
      <c r="EP337" s="186"/>
      <c r="EQ337" s="186"/>
      <c r="ER337" s="186"/>
      <c r="ES337" s="186"/>
      <c r="ET337" s="186"/>
      <c r="EU337" s="186"/>
      <c r="EV337" s="186"/>
      <c r="EW337" s="186"/>
      <c r="EX337" s="186"/>
      <c r="EY337" s="186"/>
      <c r="EZ337" s="186"/>
      <c r="FA337" s="186"/>
      <c r="FB337" s="186"/>
      <c r="FC337" s="186"/>
      <c r="FD337" s="186"/>
      <c r="FE337" s="186"/>
      <c r="FF337" s="186"/>
      <c r="FG337" s="186"/>
      <c r="FH337" s="186"/>
      <c r="FI337" s="186"/>
      <c r="FJ337" s="186"/>
      <c r="FK337" s="186"/>
      <c r="FL337" s="186"/>
      <c r="FM337" s="186"/>
      <c r="FN337" s="186"/>
      <c r="FO337" s="186"/>
      <c r="FP337" s="186"/>
      <c r="FQ337" s="186"/>
      <c r="FR337" s="186"/>
      <c r="FS337" s="186"/>
      <c r="FT337" s="186"/>
      <c r="FU337" s="186"/>
      <c r="FV337" s="186"/>
      <c r="FW337" s="186"/>
      <c r="FX337" s="186"/>
      <c r="FY337" s="186"/>
      <c r="FZ337" s="186"/>
      <c r="GA337" s="186"/>
      <c r="GB337" s="186"/>
      <c r="GC337" s="186"/>
      <c r="GD337" s="186"/>
      <c r="GE337" s="186"/>
      <c r="GF337" s="186"/>
      <c r="GG337" s="186"/>
      <c r="GH337" s="186"/>
      <c r="GI337" s="186"/>
      <c r="GJ337" s="186"/>
      <c r="GK337" s="186"/>
      <c r="GL337" s="186"/>
      <c r="GM337" s="186"/>
      <c r="GN337" s="186"/>
      <c r="GO337" s="186"/>
      <c r="GP337" s="186"/>
      <c r="GQ337" s="186"/>
      <c r="GR337" s="186"/>
      <c r="GS337" s="186"/>
      <c r="GT337" s="186"/>
      <c r="GU337" s="186"/>
      <c r="GV337" s="186"/>
      <c r="GW337" s="186"/>
      <c r="GX337" s="186"/>
      <c r="GY337" s="186"/>
      <c r="GZ337" s="186"/>
      <c r="HA337" s="186"/>
      <c r="HB337" s="186"/>
      <c r="HC337" s="186"/>
      <c r="HD337" s="186"/>
      <c r="HE337" s="186"/>
      <c r="HF337" s="186"/>
      <c r="HG337" s="186"/>
      <c r="HH337" s="186"/>
      <c r="HI337" s="186"/>
      <c r="HJ337" s="186"/>
      <c r="HK337" s="186"/>
      <c r="HL337" s="186"/>
      <c r="HM337" s="186"/>
      <c r="HN337" s="186"/>
      <c r="HO337" s="186"/>
      <c r="HP337" s="186"/>
      <c r="HQ337" s="186"/>
      <c r="HR337" s="186"/>
      <c r="HS337" s="186"/>
      <c r="HT337" s="186"/>
      <c r="HU337" s="186"/>
      <c r="HV337" s="186"/>
      <c r="HW337" s="186"/>
      <c r="HX337" s="186"/>
      <c r="HY337" s="186"/>
      <c r="HZ337" s="186"/>
      <c r="IA337" s="186"/>
      <c r="IB337" s="186"/>
      <c r="IC337" s="186"/>
      <c r="ID337" s="186"/>
      <c r="IE337" s="186"/>
      <c r="IF337" s="186"/>
      <c r="IG337" s="186"/>
      <c r="IH337" s="186"/>
      <c r="II337" s="186"/>
      <c r="IJ337" s="186"/>
      <c r="IK337" s="186"/>
      <c r="IL337" s="186"/>
      <c r="IM337" s="186"/>
      <c r="IN337" s="186"/>
      <c r="IO337" s="186"/>
      <c r="IP337" s="186"/>
      <c r="IQ337" s="186"/>
      <c r="IR337" s="186"/>
      <c r="IS337" s="186"/>
      <c r="IT337" s="186"/>
      <c r="IU337" s="186"/>
      <c r="IV337" s="186"/>
    </row>
    <row r="338" spans="1:256" ht="15.75" customHeight="1" x14ac:dyDescent="0.25">
      <c r="A338" s="262"/>
      <c r="B338" s="186" t="s">
        <v>778</v>
      </c>
      <c r="C338" s="186" t="s">
        <v>1683</v>
      </c>
      <c r="D338" s="186" t="s">
        <v>1681</v>
      </c>
      <c r="E338" s="188">
        <v>352726</v>
      </c>
      <c r="F338" s="186"/>
      <c r="G338" s="186"/>
      <c r="H338" s="186"/>
      <c r="I338" s="186"/>
      <c r="J338" s="186"/>
      <c r="K338" s="186"/>
      <c r="L338" s="186"/>
      <c r="M338" s="290">
        <v>5</v>
      </c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290">
        <v>50</v>
      </c>
      <c r="AH338" s="186"/>
      <c r="AI338" s="186"/>
      <c r="AJ338" s="186"/>
      <c r="AK338" s="186"/>
      <c r="AL338" s="186"/>
      <c r="AM338" s="186"/>
      <c r="AN338" s="186">
        <v>25</v>
      </c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290">
        <f>57+18</f>
        <v>75</v>
      </c>
      <c r="BM338" s="186"/>
      <c r="BN338" s="186"/>
      <c r="BO338" s="186"/>
      <c r="BP338" s="186"/>
      <c r="BQ338" s="186"/>
      <c r="BR338" s="290">
        <v>30</v>
      </c>
      <c r="BS338" s="186"/>
      <c r="BT338" s="186"/>
      <c r="BU338" s="186"/>
      <c r="BV338" s="186"/>
      <c r="BW338" s="186"/>
      <c r="BX338" s="186"/>
      <c r="BY338" s="186"/>
      <c r="BZ338" s="186"/>
      <c r="CA338" s="186"/>
      <c r="CB338" s="186"/>
      <c r="CC338" s="186"/>
      <c r="CD338" s="186"/>
      <c r="CE338" s="186"/>
      <c r="CF338" s="186"/>
      <c r="CG338" s="186">
        <v>50</v>
      </c>
      <c r="CH338" s="186"/>
      <c r="CI338" s="186">
        <f>14+46</f>
        <v>60</v>
      </c>
      <c r="CJ338" s="186"/>
      <c r="CK338" s="186"/>
      <c r="CL338" s="186"/>
      <c r="CM338" s="186"/>
      <c r="CN338" s="186"/>
      <c r="CO338" s="186"/>
      <c r="CP338" s="186"/>
      <c r="CQ338" s="186"/>
      <c r="CR338" s="186"/>
      <c r="CS338" s="186"/>
      <c r="CT338" s="186"/>
      <c r="CU338" s="186"/>
      <c r="CV338" s="186"/>
      <c r="CW338" s="186"/>
      <c r="CX338" s="186"/>
      <c r="CY338" s="186"/>
      <c r="CZ338" s="186"/>
      <c r="DA338" s="186"/>
      <c r="DB338" s="186"/>
      <c r="DC338" s="186"/>
      <c r="DD338" s="186"/>
      <c r="DE338" s="186"/>
      <c r="DF338" s="186"/>
      <c r="DG338" s="186"/>
      <c r="DH338" s="186"/>
      <c r="DI338" s="186"/>
      <c r="DJ338" s="186"/>
      <c r="DK338" s="186"/>
      <c r="DL338" s="186"/>
      <c r="DM338" s="186"/>
      <c r="DN338" s="186"/>
      <c r="DO338" s="186"/>
      <c r="DP338" s="186"/>
      <c r="DQ338" s="186"/>
      <c r="DR338" s="186"/>
      <c r="DS338" s="186"/>
      <c r="DT338" s="186"/>
      <c r="DU338" s="186"/>
      <c r="DV338" s="186"/>
      <c r="DW338" s="186"/>
      <c r="DX338" s="186"/>
      <c r="DY338" s="186"/>
      <c r="DZ338" s="186"/>
      <c r="EA338" s="186"/>
      <c r="EB338" s="186"/>
      <c r="EC338" s="186"/>
      <c r="ED338" s="186"/>
      <c r="EE338" s="186"/>
      <c r="EF338" s="186"/>
      <c r="EG338" s="186"/>
      <c r="EH338" s="186"/>
      <c r="EI338" s="186"/>
      <c r="EJ338" s="186"/>
      <c r="EK338" s="186"/>
      <c r="EL338" s="186"/>
      <c r="EM338" s="186"/>
      <c r="EN338" s="186"/>
      <c r="EO338" s="186"/>
      <c r="EP338" s="186"/>
      <c r="EQ338" s="186"/>
      <c r="ER338" s="186"/>
      <c r="ES338" s="186"/>
      <c r="ET338" s="186"/>
      <c r="EU338" s="186"/>
      <c r="EV338" s="186"/>
      <c r="EW338" s="186"/>
      <c r="EX338" s="186"/>
      <c r="EY338" s="186"/>
      <c r="EZ338" s="186"/>
      <c r="FA338" s="186"/>
      <c r="FB338" s="186"/>
      <c r="FC338" s="186"/>
      <c r="FD338" s="186"/>
      <c r="FE338" s="186"/>
      <c r="FF338" s="186"/>
      <c r="FG338" s="186"/>
      <c r="FH338" s="186"/>
      <c r="FI338" s="186"/>
      <c r="FJ338" s="186"/>
      <c r="FK338" s="186"/>
      <c r="FL338" s="186"/>
      <c r="FM338" s="186"/>
      <c r="FN338" s="186"/>
      <c r="FO338" s="186"/>
      <c r="FP338" s="186"/>
      <c r="FQ338" s="186"/>
      <c r="FR338" s="186"/>
      <c r="FS338" s="186"/>
      <c r="FT338" s="186"/>
      <c r="FU338" s="186"/>
      <c r="FV338" s="186"/>
      <c r="FW338" s="186"/>
      <c r="FX338" s="186"/>
      <c r="FY338" s="186"/>
      <c r="FZ338" s="186"/>
      <c r="GA338" s="186"/>
      <c r="GB338" s="186"/>
      <c r="GC338" s="186"/>
      <c r="GD338" s="186"/>
      <c r="GE338" s="186"/>
      <c r="GF338" s="186"/>
      <c r="GG338" s="186"/>
      <c r="GH338" s="186"/>
      <c r="GI338" s="186"/>
      <c r="GJ338" s="186"/>
      <c r="GK338" s="186"/>
      <c r="GL338" s="186"/>
      <c r="GM338" s="186"/>
      <c r="GN338" s="186"/>
      <c r="GO338" s="186"/>
      <c r="GP338" s="186"/>
      <c r="GQ338" s="186"/>
      <c r="GR338" s="186"/>
      <c r="GS338" s="186"/>
      <c r="GT338" s="186"/>
      <c r="GU338" s="186"/>
      <c r="GV338" s="186"/>
      <c r="GW338" s="186"/>
      <c r="GX338" s="186"/>
      <c r="GY338" s="186"/>
      <c r="GZ338" s="186"/>
      <c r="HA338" s="186"/>
      <c r="HB338" s="186"/>
      <c r="HC338" s="186"/>
      <c r="HD338" s="186"/>
      <c r="HE338" s="186"/>
      <c r="HF338" s="186"/>
      <c r="HG338" s="186"/>
      <c r="HH338" s="186"/>
      <c r="HI338" s="186"/>
      <c r="HJ338" s="186"/>
      <c r="HK338" s="186"/>
      <c r="HL338" s="186"/>
      <c r="HM338" s="186"/>
      <c r="HN338" s="186"/>
      <c r="HO338" s="186"/>
      <c r="HP338" s="186"/>
      <c r="HQ338" s="186"/>
      <c r="HR338" s="186"/>
      <c r="HS338" s="186"/>
      <c r="HT338" s="186"/>
      <c r="HU338" s="186"/>
      <c r="HV338" s="186"/>
      <c r="HW338" s="186"/>
      <c r="HX338" s="186"/>
      <c r="HY338" s="186"/>
      <c r="HZ338" s="186"/>
      <c r="IA338" s="186"/>
      <c r="IB338" s="186"/>
      <c r="IC338" s="186"/>
      <c r="ID338" s="186"/>
      <c r="IE338" s="186"/>
      <c r="IF338" s="186"/>
      <c r="IG338" s="186"/>
      <c r="IH338" s="186"/>
      <c r="II338" s="186"/>
      <c r="IJ338" s="186"/>
      <c r="IK338" s="186"/>
      <c r="IL338" s="186"/>
      <c r="IM338" s="186"/>
      <c r="IN338" s="186"/>
      <c r="IO338" s="186"/>
      <c r="IP338" s="186"/>
      <c r="IQ338" s="186"/>
      <c r="IR338" s="186"/>
      <c r="IS338" s="186"/>
      <c r="IT338" s="186"/>
      <c r="IU338" s="186"/>
      <c r="IV338" s="186"/>
    </row>
    <row r="339" spans="1:256" ht="15.75" customHeight="1" x14ac:dyDescent="0.25">
      <c r="A339" s="262"/>
      <c r="B339" s="186" t="s">
        <v>747</v>
      </c>
      <c r="C339" s="186" t="s">
        <v>1683</v>
      </c>
      <c r="D339" s="186" t="s">
        <v>1684</v>
      </c>
      <c r="E339" s="188">
        <v>306000</v>
      </c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  <c r="BW339" s="186"/>
      <c r="BX339" s="186"/>
      <c r="BY339" s="186"/>
      <c r="BZ339" s="186"/>
      <c r="CA339" s="186"/>
      <c r="CB339" s="186"/>
      <c r="CC339" s="186"/>
      <c r="CD339" s="186"/>
      <c r="CE339" s="186"/>
      <c r="CF339" s="186"/>
      <c r="CG339" s="186"/>
      <c r="CH339" s="186"/>
      <c r="CI339" s="186"/>
      <c r="CJ339" s="186"/>
      <c r="CK339" s="186"/>
      <c r="CL339" s="186"/>
      <c r="CM339" s="186"/>
      <c r="CN339" s="186"/>
      <c r="CO339" s="186"/>
      <c r="CP339" s="186"/>
      <c r="CQ339" s="186"/>
      <c r="CR339" s="186"/>
      <c r="CS339" s="186"/>
      <c r="CT339" s="186"/>
      <c r="CU339" s="186"/>
      <c r="CV339" s="186"/>
      <c r="CW339" s="186"/>
      <c r="CX339" s="186"/>
      <c r="CY339" s="186"/>
      <c r="CZ339" s="186"/>
      <c r="DA339" s="186"/>
      <c r="DB339" s="186"/>
      <c r="DC339" s="186"/>
      <c r="DD339" s="186"/>
      <c r="DE339" s="186"/>
      <c r="DF339" s="186"/>
      <c r="DG339" s="186"/>
      <c r="DH339" s="186"/>
      <c r="DI339" s="186"/>
      <c r="DJ339" s="186"/>
      <c r="DK339" s="186"/>
      <c r="DL339" s="186"/>
      <c r="DM339" s="186"/>
      <c r="DN339" s="186"/>
      <c r="DO339" s="186"/>
      <c r="DP339" s="186"/>
      <c r="DQ339" s="186"/>
      <c r="DR339" s="186"/>
      <c r="DS339" s="186"/>
      <c r="DT339" s="186"/>
      <c r="DU339" s="186"/>
      <c r="DV339" s="186"/>
      <c r="DW339" s="186"/>
      <c r="DX339" s="186"/>
      <c r="DY339" s="186"/>
      <c r="DZ339" s="186"/>
      <c r="EA339" s="186"/>
      <c r="EB339" s="186"/>
      <c r="EC339" s="186"/>
      <c r="ED339" s="186"/>
      <c r="EE339" s="186"/>
      <c r="EF339" s="186"/>
      <c r="EG339" s="186"/>
      <c r="EH339" s="186"/>
      <c r="EI339" s="186"/>
      <c r="EJ339" s="186"/>
      <c r="EK339" s="186"/>
      <c r="EL339" s="186"/>
      <c r="EM339" s="186"/>
      <c r="EN339" s="186"/>
      <c r="EO339" s="186"/>
      <c r="EP339" s="186"/>
      <c r="EQ339" s="186"/>
      <c r="ER339" s="186"/>
      <c r="ES339" s="186"/>
      <c r="ET339" s="186"/>
      <c r="EU339" s="186"/>
      <c r="EV339" s="186"/>
      <c r="EW339" s="186"/>
      <c r="EX339" s="186"/>
      <c r="EY339" s="186"/>
      <c r="EZ339" s="186"/>
      <c r="FA339" s="186"/>
      <c r="FB339" s="186"/>
      <c r="FC339" s="186"/>
      <c r="FD339" s="186"/>
      <c r="FE339" s="186"/>
      <c r="FF339" s="186"/>
      <c r="FG339" s="186"/>
      <c r="FH339" s="186"/>
      <c r="FI339" s="186"/>
      <c r="FJ339" s="186"/>
      <c r="FK339" s="186"/>
      <c r="FL339" s="186"/>
      <c r="FM339" s="186"/>
      <c r="FN339" s="186"/>
      <c r="FO339" s="186"/>
      <c r="FP339" s="186"/>
      <c r="FQ339" s="186"/>
      <c r="FR339" s="186"/>
      <c r="FS339" s="186"/>
      <c r="FT339" s="186"/>
      <c r="FU339" s="186"/>
      <c r="FV339" s="186"/>
      <c r="FW339" s="186"/>
      <c r="FX339" s="186"/>
      <c r="FY339" s="186"/>
      <c r="FZ339" s="186"/>
      <c r="GA339" s="186"/>
      <c r="GB339" s="186"/>
      <c r="GC339" s="186"/>
      <c r="GD339" s="186"/>
      <c r="GE339" s="186"/>
      <c r="GF339" s="186"/>
      <c r="GG339" s="186"/>
      <c r="GH339" s="186"/>
      <c r="GI339" s="186"/>
      <c r="GJ339" s="186"/>
      <c r="GK339" s="186"/>
      <c r="GL339" s="186"/>
      <c r="GM339" s="186"/>
      <c r="GN339" s="186"/>
      <c r="GO339" s="186"/>
      <c r="GP339" s="186"/>
      <c r="GQ339" s="186"/>
      <c r="GR339" s="186"/>
      <c r="GS339" s="186"/>
      <c r="GT339" s="186"/>
      <c r="GU339" s="186"/>
      <c r="GV339" s="186"/>
      <c r="GW339" s="186"/>
      <c r="GX339" s="186"/>
      <c r="GY339" s="186"/>
      <c r="GZ339" s="186"/>
      <c r="HA339" s="186"/>
      <c r="HB339" s="186"/>
      <c r="HC339" s="186"/>
      <c r="HD339" s="186"/>
      <c r="HE339" s="186"/>
      <c r="HF339" s="186"/>
      <c r="HG339" s="186"/>
      <c r="HH339" s="186"/>
      <c r="HI339" s="186"/>
      <c r="HJ339" s="186"/>
      <c r="HK339" s="186"/>
      <c r="HL339" s="186"/>
      <c r="HM339" s="186"/>
      <c r="HN339" s="186"/>
      <c r="HO339" s="186"/>
      <c r="HP339" s="186"/>
      <c r="HQ339" s="186"/>
      <c r="HR339" s="186"/>
      <c r="HS339" s="186"/>
      <c r="HT339" s="186"/>
      <c r="HU339" s="186"/>
      <c r="HV339" s="186"/>
      <c r="HW339" s="186"/>
      <c r="HX339" s="186"/>
      <c r="HY339" s="186"/>
      <c r="HZ339" s="186"/>
      <c r="IA339" s="186"/>
      <c r="IB339" s="186"/>
      <c r="IC339" s="186"/>
      <c r="ID339" s="186"/>
      <c r="IE339" s="186"/>
      <c r="IF339" s="186"/>
      <c r="IG339" s="186"/>
      <c r="IH339" s="186"/>
      <c r="II339" s="186"/>
      <c r="IJ339" s="186"/>
      <c r="IK339" s="186"/>
      <c r="IL339" s="186"/>
      <c r="IM339" s="186"/>
      <c r="IN339" s="186"/>
      <c r="IO339" s="186"/>
      <c r="IP339" s="186"/>
      <c r="IQ339" s="186"/>
      <c r="IR339" s="186"/>
      <c r="IS339" s="186"/>
      <c r="IT339" s="186"/>
      <c r="IU339" s="186"/>
      <c r="IV339" s="186"/>
    </row>
    <row r="340" spans="1:256" ht="15.75" customHeight="1" x14ac:dyDescent="0.25">
      <c r="A340" s="262"/>
      <c r="B340" s="186" t="s">
        <v>805</v>
      </c>
      <c r="C340" s="186" t="s">
        <v>1698</v>
      </c>
      <c r="D340" s="186" t="s">
        <v>1686</v>
      </c>
      <c r="E340" s="188">
        <v>654000</v>
      </c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  <c r="BW340" s="186"/>
      <c r="BX340" s="186"/>
      <c r="BY340" s="186"/>
      <c r="BZ340" s="186"/>
      <c r="CA340" s="186"/>
      <c r="CB340" s="186"/>
      <c r="CC340" s="186"/>
      <c r="CD340" s="186"/>
      <c r="CE340" s="186"/>
      <c r="CF340" s="186"/>
      <c r="CG340" s="186"/>
      <c r="CH340" s="186"/>
      <c r="CI340" s="186"/>
      <c r="CJ340" s="186"/>
      <c r="CK340" s="186"/>
      <c r="CL340" s="186"/>
      <c r="CM340" s="186"/>
      <c r="CN340" s="186"/>
      <c r="CO340" s="186"/>
      <c r="CP340" s="186"/>
      <c r="CQ340" s="186"/>
      <c r="CR340" s="186"/>
      <c r="CS340" s="186"/>
      <c r="CT340" s="186"/>
      <c r="CU340" s="186"/>
      <c r="CV340" s="186"/>
      <c r="CW340" s="186"/>
      <c r="CX340" s="186"/>
      <c r="CY340" s="186"/>
      <c r="CZ340" s="186"/>
      <c r="DA340" s="186"/>
      <c r="DB340" s="186"/>
      <c r="DC340" s="186"/>
      <c r="DD340" s="186"/>
      <c r="DE340" s="186"/>
      <c r="DF340" s="186"/>
      <c r="DG340" s="186"/>
      <c r="DH340" s="186"/>
      <c r="DI340" s="186"/>
      <c r="DJ340" s="186"/>
      <c r="DK340" s="186"/>
      <c r="DL340" s="186"/>
      <c r="DM340" s="186"/>
      <c r="DN340" s="186"/>
      <c r="DO340" s="186"/>
      <c r="DP340" s="186"/>
      <c r="DQ340" s="186"/>
      <c r="DR340" s="186"/>
      <c r="DS340" s="186"/>
      <c r="DT340" s="186"/>
      <c r="DU340" s="186"/>
      <c r="DV340" s="186"/>
      <c r="DW340" s="186"/>
      <c r="DX340" s="186"/>
      <c r="DY340" s="186"/>
      <c r="DZ340" s="186"/>
      <c r="EA340" s="186"/>
      <c r="EB340" s="186"/>
      <c r="EC340" s="186"/>
      <c r="ED340" s="186"/>
      <c r="EE340" s="186"/>
      <c r="EF340" s="186"/>
      <c r="EG340" s="186"/>
      <c r="EH340" s="186"/>
      <c r="EI340" s="186"/>
      <c r="EJ340" s="186"/>
      <c r="EK340" s="186"/>
      <c r="EL340" s="186"/>
      <c r="EM340" s="186"/>
      <c r="EN340" s="186"/>
      <c r="EO340" s="186"/>
      <c r="EP340" s="186"/>
      <c r="EQ340" s="186"/>
      <c r="ER340" s="186"/>
      <c r="ES340" s="186"/>
      <c r="ET340" s="186"/>
      <c r="EU340" s="186"/>
      <c r="EV340" s="186"/>
      <c r="EW340" s="186"/>
      <c r="EX340" s="186"/>
      <c r="EY340" s="186"/>
      <c r="EZ340" s="186"/>
      <c r="FA340" s="186"/>
      <c r="FB340" s="186"/>
      <c r="FC340" s="186"/>
      <c r="FD340" s="186"/>
      <c r="FE340" s="186"/>
      <c r="FF340" s="186"/>
      <c r="FG340" s="186"/>
      <c r="FH340" s="186"/>
      <c r="FI340" s="186"/>
      <c r="FJ340" s="186"/>
      <c r="FK340" s="186"/>
      <c r="FL340" s="186"/>
      <c r="FM340" s="186"/>
      <c r="FN340" s="186"/>
      <c r="FO340" s="186"/>
      <c r="FP340" s="186"/>
      <c r="FQ340" s="186"/>
      <c r="FR340" s="186"/>
      <c r="FS340" s="186"/>
      <c r="FT340" s="186"/>
      <c r="FU340" s="186"/>
      <c r="FV340" s="186"/>
      <c r="FW340" s="186"/>
      <c r="FX340" s="186"/>
      <c r="FY340" s="186"/>
      <c r="FZ340" s="186"/>
      <c r="GA340" s="186"/>
      <c r="GB340" s="186"/>
      <c r="GC340" s="186"/>
      <c r="GD340" s="186"/>
      <c r="GE340" s="186"/>
      <c r="GF340" s="186"/>
      <c r="GG340" s="186"/>
      <c r="GH340" s="186"/>
      <c r="GI340" s="186"/>
      <c r="GJ340" s="186"/>
      <c r="GK340" s="186"/>
      <c r="GL340" s="186"/>
      <c r="GM340" s="186"/>
      <c r="GN340" s="186"/>
      <c r="GO340" s="186"/>
      <c r="GP340" s="186"/>
      <c r="GQ340" s="186"/>
      <c r="GR340" s="186"/>
      <c r="GS340" s="186"/>
      <c r="GT340" s="186"/>
      <c r="GU340" s="186"/>
      <c r="GV340" s="186"/>
      <c r="GW340" s="186"/>
      <c r="GX340" s="186"/>
      <c r="GY340" s="186"/>
      <c r="GZ340" s="186"/>
      <c r="HA340" s="186"/>
      <c r="HB340" s="186"/>
      <c r="HC340" s="186"/>
      <c r="HD340" s="186"/>
      <c r="HE340" s="186"/>
      <c r="HF340" s="186"/>
      <c r="HG340" s="186"/>
      <c r="HH340" s="186"/>
      <c r="HI340" s="186"/>
      <c r="HJ340" s="186"/>
      <c r="HK340" s="186"/>
      <c r="HL340" s="186"/>
      <c r="HM340" s="186"/>
      <c r="HN340" s="186"/>
      <c r="HO340" s="186"/>
      <c r="HP340" s="186"/>
      <c r="HQ340" s="186"/>
      <c r="HR340" s="186"/>
      <c r="HS340" s="186"/>
      <c r="HT340" s="186"/>
      <c r="HU340" s="186"/>
      <c r="HV340" s="186"/>
      <c r="HW340" s="186"/>
      <c r="HX340" s="186"/>
      <c r="HY340" s="186"/>
      <c r="HZ340" s="186"/>
      <c r="IA340" s="186"/>
      <c r="IB340" s="186"/>
      <c r="IC340" s="186"/>
      <c r="ID340" s="186"/>
      <c r="IE340" s="186"/>
      <c r="IF340" s="186"/>
      <c r="IG340" s="186"/>
      <c r="IH340" s="186"/>
      <c r="II340" s="186"/>
      <c r="IJ340" s="186"/>
      <c r="IK340" s="186"/>
      <c r="IL340" s="186"/>
      <c r="IM340" s="186"/>
      <c r="IN340" s="186"/>
      <c r="IO340" s="186"/>
      <c r="IP340" s="186"/>
      <c r="IQ340" s="186"/>
      <c r="IR340" s="186"/>
      <c r="IS340" s="186"/>
      <c r="IT340" s="186"/>
      <c r="IU340" s="186"/>
      <c r="IV340" s="186"/>
    </row>
    <row r="341" spans="1:256" ht="15.75" customHeight="1" x14ac:dyDescent="0.25">
      <c r="A341" s="262"/>
      <c r="B341" s="186" t="s">
        <v>747</v>
      </c>
      <c r="C341" s="186" t="s">
        <v>1698</v>
      </c>
      <c r="D341" s="186" t="s">
        <v>1702</v>
      </c>
      <c r="E341" s="188">
        <v>337795</v>
      </c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>
        <v>25</v>
      </c>
      <c r="AO341" s="186"/>
      <c r="AP341" s="186"/>
      <c r="AQ341" s="186"/>
      <c r="AR341" s="186"/>
      <c r="AS341" s="186"/>
      <c r="AT341" s="186"/>
      <c r="AU341" s="186"/>
      <c r="AV341" s="186"/>
      <c r="AW341" s="186">
        <v>15</v>
      </c>
      <c r="AX341" s="186"/>
      <c r="AY341" s="290">
        <v>25</v>
      </c>
      <c r="AZ341" s="186"/>
      <c r="BA341" s="186">
        <v>25</v>
      </c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290">
        <v>25</v>
      </c>
      <c r="BM341" s="186"/>
      <c r="BN341" s="186"/>
      <c r="BO341" s="186"/>
      <c r="BP341" s="186"/>
      <c r="BQ341" s="186"/>
      <c r="BR341" s="290">
        <v>20</v>
      </c>
      <c r="BS341" s="186"/>
      <c r="BT341" s="186"/>
      <c r="BU341" s="186"/>
      <c r="BV341" s="186"/>
      <c r="BW341" s="186"/>
      <c r="BX341" s="186"/>
      <c r="BY341" s="186"/>
      <c r="BZ341" s="186"/>
      <c r="CA341" s="186"/>
      <c r="CB341" s="186"/>
      <c r="CC341" s="186"/>
      <c r="CD341" s="186"/>
      <c r="CE341" s="186"/>
      <c r="CF341" s="186"/>
      <c r="CG341" s="186"/>
      <c r="CH341" s="186"/>
      <c r="CI341" s="186">
        <f>46+14</f>
        <v>60</v>
      </c>
      <c r="CJ341" s="186"/>
      <c r="CK341" s="186">
        <v>30</v>
      </c>
      <c r="CL341" s="186"/>
      <c r="CM341" s="186"/>
      <c r="CN341" s="186"/>
      <c r="CO341" s="186"/>
      <c r="CP341" s="186"/>
      <c r="CQ341" s="186"/>
      <c r="CR341" s="186"/>
      <c r="CS341" s="186"/>
      <c r="CT341" s="186"/>
      <c r="CU341" s="186"/>
      <c r="CV341" s="186"/>
      <c r="CW341" s="186"/>
      <c r="CX341" s="186"/>
      <c r="CY341" s="186"/>
      <c r="CZ341" s="186"/>
      <c r="DA341" s="186"/>
      <c r="DB341" s="186"/>
      <c r="DC341" s="186"/>
      <c r="DD341" s="186"/>
      <c r="DE341" s="186"/>
      <c r="DF341" s="186"/>
      <c r="DG341" s="186"/>
      <c r="DH341" s="186"/>
      <c r="DI341" s="186"/>
      <c r="DJ341" s="186"/>
      <c r="DK341" s="186"/>
      <c r="DL341" s="186"/>
      <c r="DM341" s="186"/>
      <c r="DN341" s="186"/>
      <c r="DO341" s="186"/>
      <c r="DP341" s="186"/>
      <c r="DQ341" s="186"/>
      <c r="DR341" s="186"/>
      <c r="DS341" s="186"/>
      <c r="DT341" s="186"/>
      <c r="DU341" s="186"/>
      <c r="DV341" s="186"/>
      <c r="DW341" s="186"/>
      <c r="DX341" s="186"/>
      <c r="DY341" s="186"/>
      <c r="DZ341" s="186"/>
      <c r="EA341" s="186"/>
      <c r="EB341" s="186"/>
      <c r="EC341" s="186"/>
      <c r="ED341" s="186"/>
      <c r="EE341" s="186"/>
      <c r="EF341" s="186"/>
      <c r="EG341" s="186"/>
      <c r="EH341" s="186"/>
      <c r="EI341" s="186"/>
      <c r="EJ341" s="186"/>
      <c r="EK341" s="186"/>
      <c r="EL341" s="186"/>
      <c r="EM341" s="186"/>
      <c r="EN341" s="186"/>
      <c r="EO341" s="186"/>
      <c r="EP341" s="186"/>
      <c r="EQ341" s="186"/>
      <c r="ER341" s="186"/>
      <c r="ES341" s="186"/>
      <c r="ET341" s="186"/>
      <c r="EU341" s="186">
        <f>34+5</f>
        <v>39</v>
      </c>
      <c r="EV341" s="186"/>
      <c r="EW341" s="186"/>
      <c r="EX341" s="186"/>
      <c r="EY341" s="186"/>
      <c r="EZ341" s="186"/>
      <c r="FA341" s="186"/>
      <c r="FB341" s="186"/>
      <c r="FC341" s="186"/>
      <c r="FD341" s="186"/>
      <c r="FE341" s="186"/>
      <c r="FF341" s="186"/>
      <c r="FG341" s="186"/>
      <c r="FH341" s="186"/>
      <c r="FI341" s="186"/>
      <c r="FJ341" s="186"/>
      <c r="FK341" s="186"/>
      <c r="FL341" s="186"/>
      <c r="FM341" s="186"/>
      <c r="FN341" s="186"/>
      <c r="FO341" s="186"/>
      <c r="FP341" s="186"/>
      <c r="FQ341" s="186"/>
      <c r="FR341" s="186"/>
      <c r="FS341" s="186"/>
      <c r="FT341" s="186"/>
      <c r="FU341" s="186"/>
      <c r="FV341" s="186"/>
      <c r="FW341" s="186"/>
      <c r="FX341" s="186"/>
      <c r="FY341" s="186"/>
      <c r="FZ341" s="186"/>
      <c r="GA341" s="186"/>
      <c r="GB341" s="186"/>
      <c r="GC341" s="186"/>
      <c r="GD341" s="186"/>
      <c r="GE341" s="186"/>
      <c r="GF341" s="186"/>
      <c r="GG341" s="186"/>
      <c r="GH341" s="186"/>
      <c r="GI341" s="186"/>
      <c r="GJ341" s="186"/>
      <c r="GK341" s="186"/>
      <c r="GL341" s="186"/>
      <c r="GM341" s="186"/>
      <c r="GN341" s="186"/>
      <c r="GO341" s="186"/>
      <c r="GP341" s="186"/>
      <c r="GQ341" s="186"/>
      <c r="GR341" s="186"/>
      <c r="GS341" s="186"/>
      <c r="GT341" s="186"/>
      <c r="GU341" s="186"/>
      <c r="GV341" s="186"/>
      <c r="GW341" s="186"/>
      <c r="GX341" s="186"/>
      <c r="GY341" s="186"/>
      <c r="GZ341" s="186"/>
      <c r="HA341" s="186"/>
      <c r="HB341" s="186"/>
      <c r="HC341" s="186"/>
      <c r="HD341" s="186"/>
      <c r="HE341" s="186"/>
      <c r="HF341" s="186"/>
      <c r="HG341" s="186"/>
      <c r="HH341" s="186"/>
      <c r="HI341" s="186"/>
      <c r="HJ341" s="186"/>
      <c r="HK341" s="186"/>
      <c r="HL341" s="186"/>
      <c r="HM341" s="186"/>
      <c r="HN341" s="186"/>
      <c r="HO341" s="186"/>
      <c r="HP341" s="186"/>
      <c r="HQ341" s="186"/>
      <c r="HR341" s="186"/>
      <c r="HS341" s="186"/>
      <c r="HT341" s="186"/>
      <c r="HU341" s="186"/>
      <c r="HV341" s="186"/>
      <c r="HW341" s="186"/>
      <c r="HX341" s="186"/>
      <c r="HY341" s="186"/>
      <c r="HZ341" s="186"/>
      <c r="IA341" s="186"/>
      <c r="IB341" s="186"/>
      <c r="IC341" s="186"/>
      <c r="ID341" s="186"/>
      <c r="IE341" s="186"/>
      <c r="IF341" s="186"/>
      <c r="IG341" s="186"/>
      <c r="IH341" s="186"/>
      <c r="II341" s="186"/>
      <c r="IJ341" s="186"/>
      <c r="IK341" s="186"/>
      <c r="IL341" s="186"/>
      <c r="IM341" s="186"/>
      <c r="IN341" s="186"/>
      <c r="IO341" s="186"/>
      <c r="IP341" s="186"/>
      <c r="IQ341" s="186"/>
      <c r="IR341" s="186"/>
      <c r="IS341" s="186"/>
      <c r="IT341" s="186"/>
      <c r="IU341" s="186"/>
      <c r="IV341" s="186"/>
    </row>
    <row r="342" spans="1:256" ht="15.75" customHeight="1" x14ac:dyDescent="0.25">
      <c r="A342" s="274"/>
      <c r="B342" s="275" t="s">
        <v>1703</v>
      </c>
      <c r="C342" s="275" t="s">
        <v>1704</v>
      </c>
      <c r="D342" s="275" t="s">
        <v>1705</v>
      </c>
      <c r="E342" s="277">
        <v>0</v>
      </c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  <c r="AB342" s="275"/>
      <c r="AC342" s="275"/>
      <c r="AD342" s="275"/>
      <c r="AE342" s="275"/>
      <c r="AF342" s="275"/>
      <c r="AG342" s="275"/>
      <c r="AH342" s="275"/>
      <c r="AI342" s="275"/>
      <c r="AJ342" s="275"/>
      <c r="AK342" s="275"/>
      <c r="AL342" s="275"/>
      <c r="AM342" s="275"/>
      <c r="AN342" s="275"/>
      <c r="AO342" s="275"/>
      <c r="AP342" s="275"/>
      <c r="AQ342" s="275"/>
      <c r="AR342" s="275"/>
      <c r="AS342" s="275"/>
      <c r="AT342" s="275"/>
      <c r="AU342" s="275"/>
      <c r="AV342" s="275"/>
      <c r="AW342" s="275"/>
      <c r="AX342" s="275"/>
      <c r="AY342" s="275"/>
      <c r="AZ342" s="275"/>
      <c r="BA342" s="275"/>
      <c r="BB342" s="275"/>
      <c r="BC342" s="275"/>
      <c r="BD342" s="275"/>
      <c r="BE342" s="275"/>
      <c r="BF342" s="275"/>
      <c r="BG342" s="275"/>
      <c r="BH342" s="275"/>
      <c r="BI342" s="275"/>
      <c r="BJ342" s="275"/>
      <c r="BK342" s="275"/>
      <c r="BL342" s="275"/>
      <c r="BM342" s="275"/>
      <c r="BN342" s="275"/>
      <c r="BO342" s="275"/>
      <c r="BP342" s="275"/>
      <c r="BQ342" s="275"/>
      <c r="BR342" s="275"/>
      <c r="BS342" s="275"/>
      <c r="BT342" s="275"/>
      <c r="BU342" s="275"/>
      <c r="BV342" s="275"/>
      <c r="BW342" s="275"/>
      <c r="BX342" s="275"/>
      <c r="BY342" s="275"/>
      <c r="BZ342" s="275"/>
      <c r="CA342" s="275"/>
      <c r="CB342" s="275"/>
      <c r="CC342" s="275"/>
      <c r="CD342" s="275"/>
      <c r="CE342" s="275"/>
      <c r="CF342" s="275"/>
      <c r="CG342" s="275"/>
      <c r="CH342" s="275"/>
      <c r="CI342" s="275"/>
      <c r="CJ342" s="275"/>
      <c r="CK342" s="275"/>
      <c r="CL342" s="275"/>
      <c r="CM342" s="275"/>
      <c r="CN342" s="275"/>
      <c r="CO342" s="275"/>
      <c r="CP342" s="275"/>
      <c r="CQ342" s="275"/>
      <c r="CR342" s="275"/>
      <c r="CS342" s="275"/>
      <c r="CT342" s="275"/>
      <c r="CU342" s="275"/>
      <c r="CV342" s="275"/>
      <c r="CW342" s="275"/>
      <c r="CX342" s="275"/>
      <c r="CY342" s="275"/>
      <c r="CZ342" s="275"/>
      <c r="DA342" s="275"/>
      <c r="DB342" s="275"/>
      <c r="DC342" s="275"/>
      <c r="DD342" s="275"/>
      <c r="DE342" s="275"/>
      <c r="DF342" s="275"/>
      <c r="DG342" s="275"/>
      <c r="DH342" s="275"/>
      <c r="DI342" s="275"/>
      <c r="DJ342" s="275"/>
      <c r="DK342" s="275"/>
      <c r="DL342" s="275"/>
      <c r="DM342" s="275"/>
      <c r="DN342" s="275"/>
      <c r="DO342" s="275"/>
      <c r="DP342" s="275"/>
      <c r="DQ342" s="275"/>
      <c r="DR342" s="275"/>
      <c r="DS342" s="275"/>
      <c r="DT342" s="275"/>
      <c r="DU342" s="275"/>
      <c r="DV342" s="275"/>
      <c r="DW342" s="275"/>
      <c r="DX342" s="275"/>
      <c r="DY342" s="275"/>
      <c r="DZ342" s="275"/>
      <c r="EA342" s="275"/>
      <c r="EB342" s="275"/>
      <c r="EC342" s="275"/>
      <c r="ED342" s="275"/>
      <c r="EE342" s="275"/>
      <c r="EF342" s="275"/>
      <c r="EG342" s="275"/>
      <c r="EH342" s="275"/>
      <c r="EI342" s="275"/>
      <c r="EJ342" s="275"/>
      <c r="EK342" s="275"/>
      <c r="EL342" s="275"/>
      <c r="EM342" s="275"/>
      <c r="EN342" s="275"/>
      <c r="EO342" s="275"/>
      <c r="EP342" s="275"/>
      <c r="EQ342" s="275"/>
      <c r="ER342" s="275"/>
      <c r="ES342" s="275"/>
      <c r="ET342" s="275"/>
      <c r="EU342" s="275"/>
      <c r="EV342" s="275"/>
      <c r="EW342" s="275"/>
      <c r="EX342" s="275"/>
      <c r="EY342" s="275"/>
      <c r="EZ342" s="275"/>
      <c r="FA342" s="275"/>
      <c r="FB342" s="275"/>
      <c r="FC342" s="275"/>
      <c r="FD342" s="275"/>
      <c r="FE342" s="275"/>
      <c r="FF342" s="275"/>
      <c r="FG342" s="275"/>
      <c r="FH342" s="275"/>
      <c r="FI342" s="275"/>
      <c r="FJ342" s="275"/>
      <c r="FK342" s="275"/>
      <c r="FL342" s="275"/>
      <c r="FM342" s="275"/>
      <c r="FN342" s="275"/>
      <c r="FO342" s="275"/>
      <c r="FP342" s="275"/>
      <c r="FQ342" s="275"/>
      <c r="FR342" s="275"/>
      <c r="FS342" s="275"/>
      <c r="FT342" s="275"/>
      <c r="FU342" s="275"/>
      <c r="FV342" s="275"/>
      <c r="FW342" s="275"/>
      <c r="FX342" s="275"/>
      <c r="FY342" s="275"/>
      <c r="FZ342" s="275"/>
      <c r="GA342" s="275"/>
      <c r="GB342" s="275"/>
      <c r="GC342" s="275"/>
      <c r="GD342" s="275"/>
      <c r="GE342" s="275"/>
      <c r="GF342" s="275"/>
      <c r="GG342" s="275"/>
      <c r="GH342" s="275"/>
      <c r="GI342" s="275"/>
      <c r="GJ342" s="275"/>
      <c r="GK342" s="275"/>
      <c r="GL342" s="275"/>
      <c r="GM342" s="275"/>
      <c r="GN342" s="275"/>
      <c r="GO342" s="275"/>
      <c r="GP342" s="275"/>
      <c r="GQ342" s="275"/>
      <c r="GR342" s="275"/>
      <c r="GS342" s="275"/>
      <c r="GT342" s="275"/>
      <c r="GU342" s="275"/>
      <c r="GV342" s="275"/>
      <c r="GW342" s="275"/>
      <c r="GX342" s="275"/>
      <c r="GY342" s="275"/>
      <c r="GZ342" s="275"/>
      <c r="HA342" s="275"/>
      <c r="HB342" s="275"/>
      <c r="HC342" s="275"/>
      <c r="HD342" s="275"/>
      <c r="HE342" s="275"/>
      <c r="HF342" s="275"/>
      <c r="HG342" s="275"/>
      <c r="HH342" s="275"/>
      <c r="HI342" s="275"/>
      <c r="HJ342" s="275"/>
      <c r="HK342" s="275"/>
      <c r="HL342" s="275"/>
      <c r="HM342" s="275"/>
      <c r="HN342" s="275"/>
      <c r="HO342" s="275"/>
      <c r="HP342" s="275"/>
      <c r="HQ342" s="275"/>
      <c r="HR342" s="275"/>
      <c r="HS342" s="275"/>
      <c r="HT342" s="275"/>
      <c r="HU342" s="275"/>
      <c r="HV342" s="275"/>
      <c r="HW342" s="275"/>
      <c r="HX342" s="275"/>
      <c r="HY342" s="275"/>
      <c r="HZ342" s="275"/>
      <c r="IA342" s="275"/>
      <c r="IB342" s="275"/>
      <c r="IC342" s="275"/>
      <c r="ID342" s="275"/>
      <c r="IE342" s="275"/>
      <c r="IF342" s="275"/>
      <c r="IG342" s="275"/>
      <c r="IH342" s="275"/>
      <c r="II342" s="275"/>
      <c r="IJ342" s="275"/>
      <c r="IK342" s="275"/>
      <c r="IL342" s="275"/>
      <c r="IM342" s="275"/>
      <c r="IN342" s="275"/>
      <c r="IO342" s="275"/>
      <c r="IP342" s="275"/>
      <c r="IQ342" s="275"/>
      <c r="IR342" s="275"/>
      <c r="IS342" s="275"/>
      <c r="IT342" s="275"/>
      <c r="IU342" s="275"/>
      <c r="IV342" s="275"/>
    </row>
    <row r="343" spans="1:256" ht="15.75" customHeight="1" x14ac:dyDescent="0.25">
      <c r="A343" s="262"/>
      <c r="B343" s="186" t="s">
        <v>747</v>
      </c>
      <c r="C343" s="186" t="s">
        <v>1710</v>
      </c>
      <c r="D343" s="186" t="s">
        <v>1711</v>
      </c>
      <c r="E343" s="188">
        <v>57650</v>
      </c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>
        <v>15</v>
      </c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>
        <v>15</v>
      </c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  <c r="BW343" s="186"/>
      <c r="BX343" s="186"/>
      <c r="BY343" s="186"/>
      <c r="BZ343" s="186"/>
      <c r="CA343" s="186"/>
      <c r="CB343" s="186"/>
      <c r="CC343" s="186"/>
      <c r="CD343" s="186"/>
      <c r="CE343" s="186"/>
      <c r="CF343" s="186"/>
      <c r="CG343" s="186"/>
      <c r="CH343" s="186"/>
      <c r="CI343" s="186"/>
      <c r="CJ343" s="186"/>
      <c r="CK343" s="186"/>
      <c r="CL343" s="186"/>
      <c r="CM343" s="186"/>
      <c r="CN343" s="186"/>
      <c r="CO343" s="186"/>
      <c r="CP343" s="186"/>
      <c r="CQ343" s="186"/>
      <c r="CR343" s="186"/>
      <c r="CS343" s="186"/>
      <c r="CT343" s="186"/>
      <c r="CU343" s="186"/>
      <c r="CV343" s="186"/>
      <c r="CW343" s="186"/>
      <c r="CX343" s="186"/>
      <c r="CY343" s="186"/>
      <c r="CZ343" s="186"/>
      <c r="DA343" s="186"/>
      <c r="DB343" s="186"/>
      <c r="DC343" s="186"/>
      <c r="DD343" s="186"/>
      <c r="DE343" s="186"/>
      <c r="DF343" s="186"/>
      <c r="DG343" s="186"/>
      <c r="DH343" s="186"/>
      <c r="DI343" s="186"/>
      <c r="DJ343" s="186"/>
      <c r="DK343" s="186"/>
      <c r="DL343" s="186"/>
      <c r="DM343" s="186"/>
      <c r="DN343" s="186"/>
      <c r="DO343" s="186"/>
      <c r="DP343" s="186"/>
      <c r="DQ343" s="186"/>
      <c r="DR343" s="186"/>
      <c r="DS343" s="186"/>
      <c r="DT343" s="186"/>
      <c r="DU343" s="186"/>
      <c r="DV343" s="186"/>
      <c r="DW343" s="186"/>
      <c r="DX343" s="186"/>
      <c r="DY343" s="186"/>
      <c r="DZ343" s="186"/>
      <c r="EA343" s="186"/>
      <c r="EB343" s="186"/>
      <c r="EC343" s="186"/>
      <c r="ED343" s="186"/>
      <c r="EE343" s="186"/>
      <c r="EF343" s="186"/>
      <c r="EG343" s="186"/>
      <c r="EH343" s="186"/>
      <c r="EI343" s="186"/>
      <c r="EJ343" s="186"/>
      <c r="EK343" s="186"/>
      <c r="EL343" s="186"/>
      <c r="EM343" s="186"/>
      <c r="EN343" s="186"/>
      <c r="EO343" s="186"/>
      <c r="EP343" s="186"/>
      <c r="EQ343" s="186"/>
      <c r="ER343" s="186"/>
      <c r="ES343" s="186"/>
      <c r="ET343" s="186"/>
      <c r="EU343" s="186"/>
      <c r="EV343" s="186"/>
      <c r="EW343" s="186"/>
      <c r="EX343" s="186"/>
      <c r="EY343" s="186"/>
      <c r="EZ343" s="186"/>
      <c r="FA343" s="186"/>
      <c r="FB343" s="186"/>
      <c r="FC343" s="186"/>
      <c r="FD343" s="186"/>
      <c r="FE343" s="186"/>
      <c r="FF343" s="186"/>
      <c r="FG343" s="186"/>
      <c r="FH343" s="186"/>
      <c r="FI343" s="186"/>
      <c r="FJ343" s="186"/>
      <c r="FK343" s="186">
        <v>200</v>
      </c>
      <c r="FL343" s="186"/>
      <c r="FM343" s="186"/>
      <c r="FN343" s="186"/>
      <c r="FO343" s="186"/>
      <c r="FP343" s="186"/>
      <c r="FQ343" s="186"/>
      <c r="FR343" s="186"/>
      <c r="FS343" s="186"/>
      <c r="FT343" s="186"/>
      <c r="FU343" s="186"/>
      <c r="FV343" s="186"/>
      <c r="FW343" s="186"/>
      <c r="FX343" s="186"/>
      <c r="FY343" s="186"/>
      <c r="FZ343" s="186"/>
      <c r="GA343" s="186"/>
      <c r="GB343" s="186"/>
      <c r="GC343" s="186"/>
      <c r="GD343" s="186"/>
      <c r="GE343" s="186"/>
      <c r="GF343" s="186"/>
      <c r="GG343" s="186"/>
      <c r="GH343" s="186"/>
      <c r="GI343" s="186"/>
      <c r="GJ343" s="186"/>
      <c r="GK343" s="186"/>
      <c r="GL343" s="186"/>
      <c r="GM343" s="186"/>
      <c r="GN343" s="186"/>
      <c r="GO343" s="186"/>
      <c r="GP343" s="186"/>
      <c r="GQ343" s="186"/>
      <c r="GR343" s="186"/>
      <c r="GS343" s="186"/>
      <c r="GT343" s="186"/>
      <c r="GU343" s="186"/>
      <c r="GV343" s="186"/>
      <c r="GW343" s="186"/>
      <c r="GX343" s="186"/>
      <c r="GY343" s="186"/>
      <c r="GZ343" s="186"/>
      <c r="HA343" s="186"/>
      <c r="HB343" s="186"/>
      <c r="HC343" s="186"/>
      <c r="HD343" s="186"/>
      <c r="HE343" s="186"/>
      <c r="HF343" s="186"/>
      <c r="HG343" s="186"/>
      <c r="HH343" s="186"/>
      <c r="HI343" s="186"/>
      <c r="HJ343" s="186"/>
      <c r="HK343" s="186"/>
      <c r="HL343" s="186"/>
      <c r="HM343" s="186"/>
      <c r="HN343" s="186"/>
      <c r="HO343" s="186"/>
      <c r="HP343" s="186"/>
      <c r="HQ343" s="186"/>
      <c r="HR343" s="186"/>
      <c r="HS343" s="186"/>
      <c r="HT343" s="186"/>
      <c r="HU343" s="186"/>
      <c r="HV343" s="186"/>
      <c r="HW343" s="186"/>
      <c r="HX343" s="186"/>
      <c r="HY343" s="186"/>
      <c r="HZ343" s="186"/>
      <c r="IA343" s="186"/>
      <c r="IB343" s="186"/>
      <c r="IC343" s="186"/>
      <c r="ID343" s="186"/>
      <c r="IE343" s="186"/>
      <c r="IF343" s="186"/>
      <c r="IG343" s="186"/>
      <c r="IH343" s="186"/>
      <c r="II343" s="186"/>
      <c r="IJ343" s="186"/>
      <c r="IK343" s="186"/>
      <c r="IL343" s="186"/>
      <c r="IM343" s="186"/>
      <c r="IN343" s="186"/>
      <c r="IO343" s="186"/>
      <c r="IP343" s="186"/>
      <c r="IQ343" s="186"/>
      <c r="IR343" s="186"/>
      <c r="IS343" s="186"/>
      <c r="IT343" s="186"/>
      <c r="IU343" s="186"/>
      <c r="IV343" s="186"/>
    </row>
    <row r="344" spans="1:256" ht="15.75" customHeight="1" x14ac:dyDescent="0.25">
      <c r="A344" s="262"/>
      <c r="B344" s="186" t="s">
        <v>778</v>
      </c>
      <c r="C344" s="186" t="s">
        <v>1715</v>
      </c>
      <c r="D344" s="186" t="s">
        <v>1716</v>
      </c>
      <c r="E344" s="188">
        <v>185958</v>
      </c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>
        <f>21.16+1.84</f>
        <v>23</v>
      </c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>
        <v>25</v>
      </c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290">
        <v>25</v>
      </c>
      <c r="AZ344" s="186"/>
      <c r="BA344" s="186">
        <v>25</v>
      </c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290">
        <v>25</v>
      </c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  <c r="BW344" s="186"/>
      <c r="BX344" s="186"/>
      <c r="BY344" s="186"/>
      <c r="BZ344" s="186"/>
      <c r="CA344" s="186">
        <f>27.6+2.4</f>
        <v>30</v>
      </c>
      <c r="CB344" s="186"/>
      <c r="CC344" s="186"/>
      <c r="CD344" s="477">
        <v>30</v>
      </c>
      <c r="CE344" s="186"/>
      <c r="CF344" s="186"/>
      <c r="CG344" s="186"/>
      <c r="CH344" s="186"/>
      <c r="CI344" s="186"/>
      <c r="CJ344" s="186"/>
      <c r="CK344" s="186"/>
      <c r="CL344" s="186"/>
      <c r="CM344" s="186"/>
      <c r="CN344" s="186"/>
      <c r="CO344" s="186"/>
      <c r="CP344" s="186"/>
      <c r="CQ344" s="186"/>
      <c r="CR344" s="186"/>
      <c r="CS344" s="186"/>
      <c r="CT344" s="186"/>
      <c r="CU344" s="186"/>
      <c r="CV344" s="186"/>
      <c r="CW344" s="186"/>
      <c r="CX344" s="186"/>
      <c r="CY344" s="186"/>
      <c r="CZ344" s="186"/>
      <c r="DA344" s="186"/>
      <c r="DB344" s="186"/>
      <c r="DC344" s="186"/>
      <c r="DD344" s="186"/>
      <c r="DE344" s="186"/>
      <c r="DF344" s="186"/>
      <c r="DG344" s="186"/>
      <c r="DH344" s="186"/>
      <c r="DI344" s="186"/>
      <c r="DJ344" s="186"/>
      <c r="DK344" s="186"/>
      <c r="DL344" s="186"/>
      <c r="DM344" s="186"/>
      <c r="DN344" s="186"/>
      <c r="DO344" s="186"/>
      <c r="DP344" s="186"/>
      <c r="DQ344" s="186"/>
      <c r="DR344" s="186"/>
      <c r="DS344" s="186"/>
      <c r="DT344" s="186"/>
      <c r="DU344" s="186"/>
      <c r="DV344" s="186"/>
      <c r="DW344" s="186"/>
      <c r="DX344" s="186"/>
      <c r="DY344" s="186"/>
      <c r="DZ344" s="186"/>
      <c r="EA344" s="186"/>
      <c r="EB344" s="186"/>
      <c r="EC344" s="186"/>
      <c r="ED344" s="186"/>
      <c r="EE344" s="186"/>
      <c r="EF344" s="186"/>
      <c r="EG344" s="186"/>
      <c r="EH344" s="186"/>
      <c r="EI344" s="186"/>
      <c r="EJ344" s="186"/>
      <c r="EK344" s="186"/>
      <c r="EL344" s="186"/>
      <c r="EM344" s="186"/>
      <c r="EN344" s="186"/>
      <c r="EO344" s="186"/>
      <c r="EP344" s="186"/>
      <c r="EQ344" s="186"/>
      <c r="ER344" s="186"/>
      <c r="ES344" s="186"/>
      <c r="ET344" s="186"/>
      <c r="EU344" s="186"/>
      <c r="EV344" s="186"/>
      <c r="EW344" s="186"/>
      <c r="EX344" s="186"/>
      <c r="EY344" s="186"/>
      <c r="EZ344" s="186"/>
      <c r="FA344" s="186"/>
      <c r="FB344" s="186"/>
      <c r="FC344" s="186"/>
      <c r="FD344" s="186"/>
      <c r="FE344" s="186"/>
      <c r="FF344" s="186"/>
      <c r="FG344" s="186"/>
      <c r="FH344" s="186"/>
      <c r="FI344" s="186"/>
      <c r="FJ344" s="186"/>
      <c r="FK344" s="186"/>
      <c r="FL344" s="186"/>
      <c r="FM344" s="186"/>
      <c r="FN344" s="186"/>
      <c r="FO344" s="186"/>
      <c r="FP344" s="186"/>
      <c r="FQ344" s="186"/>
      <c r="FR344" s="186"/>
      <c r="FS344" s="186"/>
      <c r="FT344" s="186"/>
      <c r="FU344" s="186"/>
      <c r="FV344" s="186"/>
      <c r="FW344" s="186"/>
      <c r="FX344" s="186"/>
      <c r="FY344" s="186"/>
      <c r="FZ344" s="186"/>
      <c r="GA344" s="186"/>
      <c r="GB344" s="186"/>
      <c r="GC344" s="186"/>
      <c r="GD344" s="186"/>
      <c r="GE344" s="186"/>
      <c r="GF344" s="186"/>
      <c r="GG344" s="186"/>
      <c r="GH344" s="186"/>
      <c r="GI344" s="186"/>
      <c r="GJ344" s="186"/>
      <c r="GK344" s="186"/>
      <c r="GL344" s="186"/>
      <c r="GM344" s="186"/>
      <c r="GN344" s="186"/>
      <c r="GO344" s="186"/>
      <c r="GP344" s="186"/>
      <c r="GQ344" s="186"/>
      <c r="GR344" s="186"/>
      <c r="GS344" s="186"/>
      <c r="GT344" s="186"/>
      <c r="GU344" s="186"/>
      <c r="GV344" s="186"/>
      <c r="GW344" s="186"/>
      <c r="GX344" s="186"/>
      <c r="GY344" s="186"/>
      <c r="GZ344" s="186"/>
      <c r="HA344" s="186"/>
      <c r="HB344" s="186"/>
      <c r="HC344" s="186"/>
      <c r="HD344" s="186"/>
      <c r="HE344" s="186"/>
      <c r="HF344" s="186"/>
      <c r="HG344" s="186"/>
      <c r="HH344" s="186"/>
      <c r="HI344" s="186"/>
      <c r="HJ344" s="186"/>
      <c r="HK344" s="186"/>
      <c r="HL344" s="186"/>
      <c r="HM344" s="186"/>
      <c r="HN344" s="186"/>
      <c r="HO344" s="186"/>
      <c r="HP344" s="186"/>
      <c r="HQ344" s="186"/>
      <c r="HR344" s="186"/>
      <c r="HS344" s="186"/>
      <c r="HT344" s="186"/>
      <c r="HU344" s="186"/>
      <c r="HV344" s="186"/>
      <c r="HW344" s="186"/>
      <c r="HX344" s="186"/>
      <c r="HY344" s="186"/>
      <c r="HZ344" s="186"/>
      <c r="IA344" s="186"/>
      <c r="IB344" s="186"/>
      <c r="IC344" s="186"/>
      <c r="ID344" s="186"/>
      <c r="IE344" s="186"/>
      <c r="IF344" s="186"/>
      <c r="IG344" s="186"/>
      <c r="IH344" s="186"/>
      <c r="II344" s="186"/>
      <c r="IJ344" s="186"/>
      <c r="IK344" s="186"/>
      <c r="IL344" s="186"/>
      <c r="IM344" s="186"/>
      <c r="IN344" s="186"/>
      <c r="IO344" s="186"/>
      <c r="IP344" s="186"/>
      <c r="IQ344" s="186"/>
      <c r="IR344" s="186"/>
      <c r="IS344" s="186"/>
      <c r="IT344" s="186"/>
      <c r="IU344" s="186"/>
      <c r="IV344" s="186"/>
    </row>
    <row r="345" spans="1:256" ht="15.75" customHeight="1" x14ac:dyDescent="0.25">
      <c r="A345" s="262"/>
      <c r="B345" s="186" t="s">
        <v>778</v>
      </c>
      <c r="C345" s="186" t="s">
        <v>1721</v>
      </c>
      <c r="D345" s="186" t="s">
        <v>1722</v>
      </c>
      <c r="E345" s="188">
        <v>489175</v>
      </c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>
        <v>5</v>
      </c>
      <c r="AA345" s="186"/>
      <c r="AB345" s="186"/>
      <c r="AC345" s="186"/>
      <c r="AD345" s="186"/>
      <c r="AE345" s="186"/>
      <c r="AF345" s="186"/>
      <c r="AG345" s="186"/>
      <c r="AH345" s="290">
        <v>25</v>
      </c>
      <c r="AI345" s="186"/>
      <c r="AJ345" s="290">
        <v>15</v>
      </c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>
        <v>15</v>
      </c>
      <c r="AW345" s="186">
        <v>15</v>
      </c>
      <c r="AX345" s="186"/>
      <c r="AY345" s="290">
        <v>25</v>
      </c>
      <c r="AZ345" s="186"/>
      <c r="BA345" s="186"/>
      <c r="BB345" s="186"/>
      <c r="BC345" s="290">
        <v>4</v>
      </c>
      <c r="BD345" s="186"/>
      <c r="BE345" s="186"/>
      <c r="BF345" s="186"/>
      <c r="BG345" s="186"/>
      <c r="BH345" s="186">
        <v>25</v>
      </c>
      <c r="BI345" s="186"/>
      <c r="BJ345" s="186"/>
      <c r="BK345" s="186"/>
      <c r="BL345" s="290">
        <v>25</v>
      </c>
      <c r="BM345" s="186"/>
      <c r="BN345" s="186"/>
      <c r="BO345" s="289">
        <v>15</v>
      </c>
      <c r="BP345" s="290">
        <v>15</v>
      </c>
      <c r="BQ345" s="186"/>
      <c r="BR345" s="186"/>
      <c r="BS345" s="186"/>
      <c r="BT345" s="186"/>
      <c r="BU345" s="186"/>
      <c r="BV345" s="186"/>
      <c r="BW345" s="186"/>
      <c r="BX345" s="186"/>
      <c r="BY345" s="186"/>
      <c r="BZ345" s="186"/>
      <c r="CA345" s="186"/>
      <c r="CB345" s="186"/>
      <c r="CC345" s="186"/>
      <c r="CD345" s="186"/>
      <c r="CE345" s="186"/>
      <c r="CF345" s="186"/>
      <c r="CG345" s="186"/>
      <c r="CH345" s="186"/>
      <c r="CI345" s="186"/>
      <c r="CJ345" s="186"/>
      <c r="CK345" s="186"/>
      <c r="CL345" s="186"/>
      <c r="CM345" s="186"/>
      <c r="CN345" s="186"/>
      <c r="CO345" s="186"/>
      <c r="CP345" s="186"/>
      <c r="CQ345" s="186"/>
      <c r="CR345" s="186"/>
      <c r="CS345" s="186">
        <v>24</v>
      </c>
      <c r="CT345" s="186"/>
      <c r="CU345" s="186"/>
      <c r="CV345" s="186"/>
      <c r="CW345" s="186"/>
      <c r="CX345" s="186"/>
      <c r="CY345" s="186"/>
      <c r="CZ345" s="186"/>
      <c r="DA345" s="186"/>
      <c r="DB345" s="186"/>
      <c r="DC345" s="186"/>
      <c r="DD345" s="186"/>
      <c r="DE345" s="186"/>
      <c r="DF345" s="186"/>
      <c r="DG345" s="186"/>
      <c r="DH345" s="186"/>
      <c r="DI345" s="186"/>
      <c r="DJ345" s="186"/>
      <c r="DK345" s="186"/>
      <c r="DL345" s="186"/>
      <c r="DM345" s="186"/>
      <c r="DN345" s="186">
        <v>24</v>
      </c>
      <c r="DO345" s="186"/>
      <c r="DP345" s="186"/>
      <c r="DQ345" s="186"/>
      <c r="DR345" s="186"/>
      <c r="DS345" s="186"/>
      <c r="DT345" s="186"/>
      <c r="DU345" s="186"/>
      <c r="DV345" s="186"/>
      <c r="DW345" s="186"/>
      <c r="DX345" s="186"/>
      <c r="DY345" s="186"/>
      <c r="DZ345" s="186"/>
      <c r="EA345" s="186"/>
      <c r="EB345" s="186"/>
      <c r="EC345" s="186"/>
      <c r="ED345" s="186"/>
      <c r="EE345" s="186"/>
      <c r="EF345" s="186"/>
      <c r="EG345" s="186"/>
      <c r="EH345" s="186"/>
      <c r="EI345" s="186"/>
      <c r="EJ345" s="186"/>
      <c r="EK345" s="186"/>
      <c r="EL345" s="186"/>
      <c r="EM345" s="186"/>
      <c r="EN345" s="186">
        <v>24</v>
      </c>
      <c r="EO345" s="186"/>
      <c r="EP345" s="186"/>
      <c r="EQ345" s="186"/>
      <c r="ER345" s="186"/>
      <c r="ES345" s="186"/>
      <c r="ET345" s="186"/>
      <c r="EU345" s="186"/>
      <c r="EV345" s="186"/>
      <c r="EW345" s="186"/>
      <c r="EX345" s="186"/>
      <c r="EY345" s="186"/>
      <c r="EZ345" s="186"/>
      <c r="FA345" s="186"/>
      <c r="FB345" s="186"/>
      <c r="FC345" s="186"/>
      <c r="FD345" s="186"/>
      <c r="FE345" s="186"/>
      <c r="FF345" s="186"/>
      <c r="FG345" s="186"/>
      <c r="FH345" s="186"/>
      <c r="FI345" s="186"/>
      <c r="FJ345" s="186"/>
      <c r="FK345" s="186"/>
      <c r="FL345" s="186"/>
      <c r="FM345" s="186"/>
      <c r="FN345" s="186"/>
      <c r="FO345" s="186"/>
      <c r="FP345" s="186"/>
      <c r="FQ345" s="186"/>
      <c r="FR345" s="186"/>
      <c r="FS345" s="186"/>
      <c r="FT345" s="186"/>
      <c r="FU345" s="186"/>
      <c r="FV345" s="186"/>
      <c r="FW345" s="186">
        <v>75</v>
      </c>
      <c r="FX345" s="186"/>
      <c r="FY345" s="186"/>
      <c r="FZ345" s="186"/>
      <c r="GA345" s="186"/>
      <c r="GB345" s="186"/>
      <c r="GC345" s="186"/>
      <c r="GD345" s="186"/>
      <c r="GE345" s="186"/>
      <c r="GF345" s="186"/>
      <c r="GG345" s="186"/>
      <c r="GH345" s="186"/>
      <c r="GI345" s="186"/>
      <c r="GJ345" s="186"/>
      <c r="GK345" s="186"/>
      <c r="GL345" s="186"/>
      <c r="GM345" s="186"/>
      <c r="GN345" s="186"/>
      <c r="GO345" s="186"/>
      <c r="GP345" s="186"/>
      <c r="GQ345" s="186"/>
      <c r="GR345" s="186"/>
      <c r="GS345" s="186"/>
      <c r="GT345" s="186"/>
      <c r="GU345" s="186"/>
      <c r="GV345" s="186"/>
      <c r="GW345" s="186"/>
      <c r="GX345" s="186"/>
      <c r="GY345" s="186"/>
      <c r="GZ345" s="186"/>
      <c r="HA345" s="186"/>
      <c r="HB345" s="186"/>
      <c r="HC345" s="186"/>
      <c r="HD345" s="186"/>
      <c r="HE345" s="186"/>
      <c r="HF345" s="186"/>
      <c r="HG345" s="186"/>
      <c r="HH345" s="186"/>
      <c r="HI345" s="186"/>
      <c r="HJ345" s="186"/>
      <c r="HK345" s="186"/>
      <c r="HL345" s="186">
        <v>125</v>
      </c>
      <c r="HM345" s="186"/>
      <c r="HN345" s="186">
        <v>100</v>
      </c>
      <c r="HO345" s="186"/>
      <c r="HP345" s="186"/>
      <c r="HQ345" s="186"/>
      <c r="HR345" s="186"/>
      <c r="HS345" s="186"/>
      <c r="HT345" s="186"/>
      <c r="HU345" s="186"/>
      <c r="HV345" s="186"/>
      <c r="HW345" s="186"/>
      <c r="HX345" s="186"/>
      <c r="HY345" s="186"/>
      <c r="HZ345" s="186"/>
      <c r="IA345" s="186"/>
      <c r="IB345" s="186"/>
      <c r="IC345" s="186"/>
      <c r="ID345" s="186"/>
      <c r="IE345" s="186"/>
      <c r="IF345" s="186"/>
      <c r="IG345" s="186"/>
      <c r="IH345" s="186"/>
      <c r="II345" s="186"/>
      <c r="IJ345" s="186"/>
      <c r="IK345" s="186"/>
      <c r="IL345" s="186"/>
      <c r="IM345" s="186"/>
      <c r="IN345" s="186"/>
      <c r="IO345" s="186"/>
      <c r="IP345" s="186"/>
      <c r="IQ345" s="186"/>
      <c r="IR345" s="186"/>
      <c r="IS345" s="186"/>
      <c r="IT345" s="186"/>
      <c r="IU345" s="186"/>
      <c r="IV345" s="186"/>
    </row>
    <row r="346" spans="1:256" ht="15.75" customHeight="1" x14ac:dyDescent="0.25">
      <c r="A346" s="262"/>
      <c r="B346" s="186" t="s">
        <v>783</v>
      </c>
      <c r="C346" s="186" t="s">
        <v>1687</v>
      </c>
      <c r="D346" s="186" t="s">
        <v>1688</v>
      </c>
      <c r="E346" s="188">
        <v>312800</v>
      </c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186"/>
      <c r="BI346" s="186"/>
      <c r="BJ346" s="186"/>
      <c r="BK346" s="186"/>
      <c r="BL346" s="186"/>
      <c r="BM346" s="186"/>
      <c r="BN346" s="186"/>
      <c r="BO346" s="186"/>
      <c r="BP346" s="186"/>
      <c r="BQ346" s="186"/>
      <c r="BR346" s="186"/>
      <c r="BS346" s="186"/>
      <c r="BT346" s="186"/>
      <c r="BU346" s="186"/>
      <c r="BV346" s="186"/>
      <c r="BW346" s="186"/>
      <c r="BX346" s="186"/>
      <c r="BY346" s="186"/>
      <c r="BZ346" s="186"/>
      <c r="CA346" s="186"/>
      <c r="CB346" s="186"/>
      <c r="CC346" s="186"/>
      <c r="CD346" s="186"/>
      <c r="CE346" s="186"/>
      <c r="CF346" s="186"/>
      <c r="CG346" s="186"/>
      <c r="CH346" s="186"/>
      <c r="CI346" s="186"/>
      <c r="CJ346" s="186"/>
      <c r="CK346" s="186"/>
      <c r="CL346" s="186"/>
      <c r="CM346" s="186"/>
      <c r="CN346" s="186"/>
      <c r="CO346" s="186"/>
      <c r="CP346" s="186"/>
      <c r="CQ346" s="186"/>
      <c r="CR346" s="186"/>
      <c r="CS346" s="186"/>
      <c r="CT346" s="186"/>
      <c r="CU346" s="186"/>
      <c r="CV346" s="186"/>
      <c r="CW346" s="186"/>
      <c r="CX346" s="186"/>
      <c r="CY346" s="186"/>
      <c r="CZ346" s="186"/>
      <c r="DA346" s="186"/>
      <c r="DB346" s="186"/>
      <c r="DC346" s="186"/>
      <c r="DD346" s="186"/>
      <c r="DE346" s="186"/>
      <c r="DF346" s="186"/>
      <c r="DG346" s="186"/>
      <c r="DH346" s="186"/>
      <c r="DI346" s="186"/>
      <c r="DJ346" s="186"/>
      <c r="DK346" s="186"/>
      <c r="DL346" s="186"/>
      <c r="DM346" s="186"/>
      <c r="DN346" s="186"/>
      <c r="DO346" s="186"/>
      <c r="DP346" s="186"/>
      <c r="DQ346" s="186"/>
      <c r="DR346" s="186"/>
      <c r="DS346" s="186"/>
      <c r="DT346" s="186"/>
      <c r="DU346" s="186"/>
      <c r="DV346" s="186"/>
      <c r="DW346" s="186"/>
      <c r="DX346" s="186"/>
      <c r="DY346" s="186"/>
      <c r="DZ346" s="186"/>
      <c r="EA346" s="186"/>
      <c r="EB346" s="186"/>
      <c r="EC346" s="186"/>
      <c r="ED346" s="186"/>
      <c r="EE346" s="186"/>
      <c r="EF346" s="186"/>
      <c r="EG346" s="186"/>
      <c r="EH346" s="186"/>
      <c r="EI346" s="186"/>
      <c r="EJ346" s="186"/>
      <c r="EK346" s="186"/>
      <c r="EL346" s="186"/>
      <c r="EM346" s="186"/>
      <c r="EN346" s="186"/>
      <c r="EO346" s="186"/>
      <c r="EP346" s="186"/>
      <c r="EQ346" s="186"/>
      <c r="ER346" s="186"/>
      <c r="ES346" s="186"/>
      <c r="ET346" s="186"/>
      <c r="EU346" s="186"/>
      <c r="EV346" s="186"/>
      <c r="EW346" s="186"/>
      <c r="EX346" s="186"/>
      <c r="EY346" s="186"/>
      <c r="EZ346" s="186"/>
      <c r="FA346" s="186"/>
      <c r="FB346" s="186"/>
      <c r="FC346" s="186"/>
      <c r="FD346" s="186"/>
      <c r="FE346" s="186"/>
      <c r="FF346" s="186"/>
      <c r="FG346" s="186"/>
      <c r="FH346" s="186"/>
      <c r="FI346" s="186"/>
      <c r="FJ346" s="186"/>
      <c r="FK346" s="186"/>
      <c r="FL346" s="186"/>
      <c r="FM346" s="186"/>
      <c r="FN346" s="186"/>
      <c r="FO346" s="186"/>
      <c r="FP346" s="186"/>
      <c r="FQ346" s="186"/>
      <c r="FR346" s="186"/>
      <c r="FS346" s="186"/>
      <c r="FT346" s="186"/>
      <c r="FU346" s="186"/>
      <c r="FV346" s="186"/>
      <c r="FW346" s="186"/>
      <c r="FX346" s="186"/>
      <c r="FY346" s="186"/>
      <c r="FZ346" s="186"/>
      <c r="GA346" s="186"/>
      <c r="GB346" s="186"/>
      <c r="GC346" s="186"/>
      <c r="GD346" s="186"/>
      <c r="GE346" s="186"/>
      <c r="GF346" s="186"/>
      <c r="GG346" s="186"/>
      <c r="GH346" s="186"/>
      <c r="GI346" s="186"/>
      <c r="GJ346" s="186"/>
      <c r="GK346" s="186"/>
      <c r="GL346" s="186"/>
      <c r="GM346" s="186"/>
      <c r="GN346" s="186"/>
      <c r="GO346" s="186"/>
      <c r="GP346" s="186"/>
      <c r="GQ346" s="186"/>
      <c r="GR346" s="186"/>
      <c r="GS346" s="186"/>
      <c r="GT346" s="186"/>
      <c r="GU346" s="186"/>
      <c r="GV346" s="186"/>
      <c r="GW346" s="186"/>
      <c r="GX346" s="186"/>
      <c r="GY346" s="186"/>
      <c r="GZ346" s="186"/>
      <c r="HA346" s="186"/>
      <c r="HB346" s="186"/>
      <c r="HC346" s="186"/>
      <c r="HD346" s="186"/>
      <c r="HE346" s="186"/>
      <c r="HF346" s="186"/>
      <c r="HG346" s="186"/>
      <c r="HH346" s="186"/>
      <c r="HI346" s="186"/>
      <c r="HJ346" s="186"/>
      <c r="HK346" s="186"/>
      <c r="HL346" s="186"/>
      <c r="HM346" s="186"/>
      <c r="HN346" s="186"/>
      <c r="HO346" s="186"/>
      <c r="HP346" s="186"/>
      <c r="HQ346" s="186"/>
      <c r="HR346" s="186"/>
      <c r="HS346" s="186"/>
      <c r="HT346" s="186"/>
      <c r="HU346" s="186"/>
      <c r="HV346" s="186"/>
      <c r="HW346" s="186"/>
      <c r="HX346" s="186"/>
      <c r="HY346" s="186"/>
      <c r="HZ346" s="186"/>
      <c r="IA346" s="186"/>
      <c r="IB346" s="186"/>
      <c r="IC346" s="186"/>
      <c r="ID346" s="186"/>
      <c r="IE346" s="186"/>
      <c r="IF346" s="186"/>
      <c r="IG346" s="186"/>
      <c r="IH346" s="186"/>
      <c r="II346" s="186"/>
      <c r="IJ346" s="186"/>
      <c r="IK346" s="186"/>
      <c r="IL346" s="186"/>
      <c r="IM346" s="186"/>
      <c r="IN346" s="186"/>
      <c r="IO346" s="186"/>
      <c r="IP346" s="186"/>
      <c r="IQ346" s="186"/>
      <c r="IR346" s="186"/>
      <c r="IS346" s="186"/>
      <c r="IT346" s="186"/>
      <c r="IU346" s="186"/>
      <c r="IV346" s="186"/>
    </row>
    <row r="347" spans="1:256" ht="15.75" customHeight="1" x14ac:dyDescent="0.25">
      <c r="A347" s="262"/>
      <c r="B347" s="186" t="s">
        <v>1671</v>
      </c>
      <c r="C347" s="186" t="s">
        <v>1733</v>
      </c>
      <c r="D347" s="186" t="s">
        <v>1734</v>
      </c>
      <c r="E347" s="188">
        <v>53200</v>
      </c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186"/>
      <c r="BI347" s="186"/>
      <c r="BJ347" s="186"/>
      <c r="BK347" s="186"/>
      <c r="BL347" s="290">
        <v>50</v>
      </c>
      <c r="BM347" s="186"/>
      <c r="BN347" s="186"/>
      <c r="BO347" s="186"/>
      <c r="BP347" s="186"/>
      <c r="BQ347" s="186"/>
      <c r="BR347" s="186"/>
      <c r="BS347" s="186"/>
      <c r="BT347" s="186"/>
      <c r="BU347" s="186"/>
      <c r="BV347" s="186"/>
      <c r="BW347" s="186"/>
      <c r="BX347" s="186"/>
      <c r="BY347" s="186"/>
      <c r="BZ347" s="186"/>
      <c r="CA347" s="186"/>
      <c r="CB347" s="186"/>
      <c r="CC347" s="186"/>
      <c r="CD347" s="186"/>
      <c r="CE347" s="186"/>
      <c r="CF347" s="186"/>
      <c r="CG347" s="186"/>
      <c r="CH347" s="186"/>
      <c r="CI347" s="186"/>
      <c r="CJ347" s="186"/>
      <c r="CK347" s="186"/>
      <c r="CL347" s="186"/>
      <c r="CM347" s="186"/>
      <c r="CN347" s="186"/>
      <c r="CO347" s="186"/>
      <c r="CP347" s="186"/>
      <c r="CQ347" s="186"/>
      <c r="CR347" s="186"/>
      <c r="CS347" s="186"/>
      <c r="CT347" s="186"/>
      <c r="CU347" s="186"/>
      <c r="CV347" s="186"/>
      <c r="CW347" s="186"/>
      <c r="CX347" s="186"/>
      <c r="CY347" s="186"/>
      <c r="CZ347" s="186"/>
      <c r="DA347" s="186"/>
      <c r="DB347" s="186"/>
      <c r="DC347" s="186"/>
      <c r="DD347" s="186"/>
      <c r="DE347" s="186"/>
      <c r="DF347" s="186"/>
      <c r="DG347" s="186"/>
      <c r="DH347" s="186"/>
      <c r="DI347" s="186"/>
      <c r="DJ347" s="186"/>
      <c r="DK347" s="186"/>
      <c r="DL347" s="186"/>
      <c r="DM347" s="186"/>
      <c r="DN347" s="186"/>
      <c r="DO347" s="186"/>
      <c r="DP347" s="186"/>
      <c r="DQ347" s="186"/>
      <c r="DR347" s="186"/>
      <c r="DS347" s="186"/>
      <c r="DT347" s="186"/>
      <c r="DU347" s="186"/>
      <c r="DV347" s="186"/>
      <c r="DW347" s="186"/>
      <c r="DX347" s="186"/>
      <c r="DY347" s="186"/>
      <c r="DZ347" s="186"/>
      <c r="EA347" s="186"/>
      <c r="EB347" s="186"/>
      <c r="EC347" s="186"/>
      <c r="ED347" s="186"/>
      <c r="EE347" s="186"/>
      <c r="EF347" s="186"/>
      <c r="EG347" s="186"/>
      <c r="EH347" s="186"/>
      <c r="EI347" s="186"/>
      <c r="EJ347" s="186"/>
      <c r="EK347" s="186"/>
      <c r="EL347" s="186"/>
      <c r="EM347" s="186"/>
      <c r="EN347" s="186"/>
      <c r="EO347" s="186"/>
      <c r="EP347" s="186"/>
      <c r="EQ347" s="186"/>
      <c r="ER347" s="186"/>
      <c r="ES347" s="186"/>
      <c r="ET347" s="186"/>
      <c r="EU347" s="186"/>
      <c r="EV347" s="186"/>
      <c r="EW347" s="186"/>
      <c r="EX347" s="186"/>
      <c r="EY347" s="186"/>
      <c r="EZ347" s="186"/>
      <c r="FA347" s="186"/>
      <c r="FB347" s="186"/>
      <c r="FC347" s="186"/>
      <c r="FD347" s="186"/>
      <c r="FE347" s="186"/>
      <c r="FF347" s="186"/>
      <c r="FG347" s="186"/>
      <c r="FH347" s="186"/>
      <c r="FI347" s="186"/>
      <c r="FJ347" s="186"/>
      <c r="FK347" s="186"/>
      <c r="FL347" s="186"/>
      <c r="FM347" s="186"/>
      <c r="FN347" s="186"/>
      <c r="FO347" s="186"/>
      <c r="FP347" s="186"/>
      <c r="FQ347" s="186"/>
      <c r="FR347" s="186"/>
      <c r="FS347" s="186"/>
      <c r="FT347" s="186"/>
      <c r="FU347" s="186"/>
      <c r="FV347" s="186"/>
      <c r="FW347" s="186"/>
      <c r="FX347" s="186"/>
      <c r="FY347" s="186"/>
      <c r="FZ347" s="186"/>
      <c r="GA347" s="186"/>
      <c r="GB347" s="186"/>
      <c r="GC347" s="186"/>
      <c r="GD347" s="186"/>
      <c r="GE347" s="186"/>
      <c r="GF347" s="186"/>
      <c r="GG347" s="186"/>
      <c r="GH347" s="186"/>
      <c r="GI347" s="186"/>
      <c r="GJ347" s="186"/>
      <c r="GK347" s="186"/>
      <c r="GL347" s="186"/>
      <c r="GM347" s="186"/>
      <c r="GN347" s="186"/>
      <c r="GO347" s="186"/>
      <c r="GP347" s="186"/>
      <c r="GQ347" s="186"/>
      <c r="GR347" s="186"/>
      <c r="GS347" s="186"/>
      <c r="GT347" s="186"/>
      <c r="GU347" s="186"/>
      <c r="GV347" s="186"/>
      <c r="GW347" s="186"/>
      <c r="GX347" s="186"/>
      <c r="GY347" s="186"/>
      <c r="GZ347" s="186"/>
      <c r="HA347" s="186"/>
      <c r="HB347" s="186"/>
      <c r="HC347" s="186"/>
      <c r="HD347" s="186"/>
      <c r="HE347" s="186"/>
      <c r="HF347" s="186"/>
      <c r="HG347" s="186"/>
      <c r="HH347" s="186"/>
      <c r="HI347" s="186"/>
      <c r="HJ347" s="186"/>
      <c r="HK347" s="186"/>
      <c r="HL347" s="186"/>
      <c r="HM347" s="186"/>
      <c r="HN347" s="186"/>
      <c r="HO347" s="186"/>
      <c r="HP347" s="186"/>
      <c r="HQ347" s="186"/>
      <c r="HR347" s="186"/>
      <c r="HS347" s="186"/>
      <c r="HT347" s="186"/>
      <c r="HU347" s="186"/>
      <c r="HV347" s="186"/>
      <c r="HW347" s="186"/>
      <c r="HX347" s="186"/>
      <c r="HY347" s="186"/>
      <c r="HZ347" s="186"/>
      <c r="IA347" s="186"/>
      <c r="IB347" s="186"/>
      <c r="IC347" s="186"/>
      <c r="ID347" s="186"/>
      <c r="IE347" s="186"/>
      <c r="IF347" s="186"/>
      <c r="IG347" s="186"/>
      <c r="IH347" s="186"/>
      <c r="II347" s="186"/>
      <c r="IJ347" s="186"/>
      <c r="IK347" s="186"/>
      <c r="IL347" s="186"/>
      <c r="IM347" s="186"/>
      <c r="IN347" s="186"/>
      <c r="IO347" s="186"/>
      <c r="IP347" s="186"/>
      <c r="IQ347" s="186"/>
      <c r="IR347" s="186"/>
      <c r="IS347" s="186"/>
      <c r="IT347" s="186"/>
      <c r="IU347" s="186"/>
      <c r="IV347" s="186"/>
    </row>
    <row r="348" spans="1:256" ht="15.75" customHeight="1" x14ac:dyDescent="0.25">
      <c r="A348" s="262"/>
      <c r="B348" s="186" t="s">
        <v>747</v>
      </c>
      <c r="C348" s="186" t="s">
        <v>1733</v>
      </c>
      <c r="D348" s="186" t="s">
        <v>1738</v>
      </c>
      <c r="E348" s="188">
        <v>69400</v>
      </c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>
        <v>25</v>
      </c>
      <c r="BI348" s="186"/>
      <c r="BJ348" s="186"/>
      <c r="BK348" s="186"/>
      <c r="BL348" s="290">
        <v>25</v>
      </c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  <c r="BW348" s="186"/>
      <c r="BX348" s="186"/>
      <c r="BY348" s="186"/>
      <c r="BZ348" s="186"/>
      <c r="CA348" s="186"/>
      <c r="CB348" s="186"/>
      <c r="CC348" s="186"/>
      <c r="CD348" s="186"/>
      <c r="CE348" s="186"/>
      <c r="CF348" s="186"/>
      <c r="CG348" s="186"/>
      <c r="CH348" s="186"/>
      <c r="CI348" s="186"/>
      <c r="CJ348" s="186"/>
      <c r="CK348" s="186"/>
      <c r="CL348" s="186"/>
      <c r="CM348" s="186"/>
      <c r="CN348" s="186"/>
      <c r="CO348" s="186"/>
      <c r="CP348" s="186"/>
      <c r="CQ348" s="186"/>
      <c r="CR348" s="186"/>
      <c r="CS348" s="186"/>
      <c r="CT348" s="186"/>
      <c r="CU348" s="186"/>
      <c r="CV348" s="186"/>
      <c r="CW348" s="186"/>
      <c r="CX348" s="186"/>
      <c r="CY348" s="186"/>
      <c r="CZ348" s="186"/>
      <c r="DA348" s="186"/>
      <c r="DB348" s="186"/>
      <c r="DC348" s="186"/>
      <c r="DD348" s="186"/>
      <c r="DE348" s="186"/>
      <c r="DF348" s="186"/>
      <c r="DG348" s="186"/>
      <c r="DH348" s="186"/>
      <c r="DI348" s="186"/>
      <c r="DJ348" s="186"/>
      <c r="DK348" s="186"/>
      <c r="DL348" s="186"/>
      <c r="DM348" s="186"/>
      <c r="DN348" s="186"/>
      <c r="DO348" s="186"/>
      <c r="DP348" s="186"/>
      <c r="DQ348" s="186"/>
      <c r="DR348" s="186"/>
      <c r="DS348" s="186"/>
      <c r="DT348" s="186"/>
      <c r="DU348" s="186"/>
      <c r="DV348" s="186"/>
      <c r="DW348" s="186"/>
      <c r="DX348" s="186"/>
      <c r="DY348" s="186"/>
      <c r="DZ348" s="186"/>
      <c r="EA348" s="186"/>
      <c r="EB348" s="186"/>
      <c r="EC348" s="186"/>
      <c r="ED348" s="186"/>
      <c r="EE348" s="186"/>
      <c r="EF348" s="186"/>
      <c r="EG348" s="186"/>
      <c r="EH348" s="186"/>
      <c r="EI348" s="186"/>
      <c r="EJ348" s="186"/>
      <c r="EK348" s="186"/>
      <c r="EL348" s="186"/>
      <c r="EM348" s="186"/>
      <c r="EN348" s="186"/>
      <c r="EO348" s="186"/>
      <c r="EP348" s="186"/>
      <c r="EQ348" s="186"/>
      <c r="ER348" s="186"/>
      <c r="ES348" s="186"/>
      <c r="ET348" s="186"/>
      <c r="EU348" s="186"/>
      <c r="EV348" s="186"/>
      <c r="EW348" s="186"/>
      <c r="EX348" s="186"/>
      <c r="EY348" s="186"/>
      <c r="EZ348" s="186"/>
      <c r="FA348" s="186"/>
      <c r="FB348" s="186"/>
      <c r="FC348" s="186"/>
      <c r="FD348" s="186"/>
      <c r="FE348" s="186"/>
      <c r="FF348" s="186"/>
      <c r="FG348" s="186"/>
      <c r="FH348" s="186"/>
      <c r="FI348" s="186"/>
      <c r="FJ348" s="186"/>
      <c r="FK348" s="186"/>
      <c r="FL348" s="186"/>
      <c r="FM348" s="186"/>
      <c r="FN348" s="186"/>
      <c r="FO348" s="186"/>
      <c r="FP348" s="186"/>
      <c r="FQ348" s="186"/>
      <c r="FR348" s="186"/>
      <c r="FS348" s="186"/>
      <c r="FT348" s="186"/>
      <c r="FU348" s="186"/>
      <c r="FV348" s="186"/>
      <c r="FW348" s="186"/>
      <c r="FX348" s="186"/>
      <c r="FY348" s="186"/>
      <c r="FZ348" s="186"/>
      <c r="GA348" s="186"/>
      <c r="GB348" s="186"/>
      <c r="GC348" s="186"/>
      <c r="GD348" s="186"/>
      <c r="GE348" s="186"/>
      <c r="GF348" s="186"/>
      <c r="GG348" s="186"/>
      <c r="GH348" s="186"/>
      <c r="GI348" s="186"/>
      <c r="GJ348" s="186"/>
      <c r="GK348" s="186"/>
      <c r="GL348" s="186"/>
      <c r="GM348" s="186"/>
      <c r="GN348" s="186"/>
      <c r="GO348" s="186"/>
      <c r="GP348" s="186"/>
      <c r="GQ348" s="186"/>
      <c r="GR348" s="186"/>
      <c r="GS348" s="186"/>
      <c r="GT348" s="186"/>
      <c r="GU348" s="186"/>
      <c r="GV348" s="186"/>
      <c r="GW348" s="186"/>
      <c r="GX348" s="186"/>
      <c r="GY348" s="186"/>
      <c r="GZ348" s="186"/>
      <c r="HA348" s="186"/>
      <c r="HB348" s="186"/>
      <c r="HC348" s="186"/>
      <c r="HD348" s="186"/>
      <c r="HE348" s="186"/>
      <c r="HF348" s="186"/>
      <c r="HG348" s="186"/>
      <c r="HH348" s="186"/>
      <c r="HI348" s="186"/>
      <c r="HJ348" s="186"/>
      <c r="HK348" s="186"/>
      <c r="HL348" s="186"/>
      <c r="HM348" s="186"/>
      <c r="HN348" s="186">
        <v>200</v>
      </c>
      <c r="HO348" s="186"/>
      <c r="HP348" s="186"/>
      <c r="HQ348" s="186"/>
      <c r="HR348" s="186"/>
      <c r="HS348" s="186"/>
      <c r="HT348" s="186"/>
      <c r="HU348" s="186"/>
      <c r="HV348" s="186"/>
      <c r="HW348" s="186"/>
      <c r="HX348" s="186"/>
      <c r="HY348" s="186"/>
      <c r="HZ348" s="186"/>
      <c r="IA348" s="186"/>
      <c r="IB348" s="186"/>
      <c r="IC348" s="186"/>
      <c r="ID348" s="186"/>
      <c r="IE348" s="186"/>
      <c r="IF348" s="186"/>
      <c r="IG348" s="186"/>
      <c r="IH348" s="186"/>
      <c r="II348" s="186"/>
      <c r="IJ348" s="186"/>
      <c r="IK348" s="186"/>
      <c r="IL348" s="186"/>
      <c r="IM348" s="186"/>
      <c r="IN348" s="186"/>
      <c r="IO348" s="186"/>
      <c r="IP348" s="186"/>
      <c r="IQ348" s="186"/>
      <c r="IR348" s="186"/>
      <c r="IS348" s="186"/>
      <c r="IT348" s="186"/>
      <c r="IU348" s="186"/>
      <c r="IV348" s="186"/>
    </row>
    <row r="349" spans="1:256" ht="15.75" customHeight="1" x14ac:dyDescent="0.25">
      <c r="A349" s="262"/>
      <c r="B349" s="186" t="s">
        <v>1671</v>
      </c>
      <c r="C349" s="186" t="s">
        <v>1742</v>
      </c>
      <c r="D349" s="186" t="s">
        <v>1743</v>
      </c>
      <c r="E349" s="188">
        <v>53200</v>
      </c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>
        <v>25</v>
      </c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290">
        <v>25</v>
      </c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  <c r="BW349" s="186"/>
      <c r="BX349" s="186"/>
      <c r="BY349" s="186"/>
      <c r="BZ349" s="186"/>
      <c r="CA349" s="186"/>
      <c r="CB349" s="186"/>
      <c r="CC349" s="186"/>
      <c r="CD349" s="186"/>
      <c r="CE349" s="186"/>
      <c r="CF349" s="186"/>
      <c r="CG349" s="186"/>
      <c r="CH349" s="186"/>
      <c r="CI349" s="186"/>
      <c r="CJ349" s="186"/>
      <c r="CK349" s="186"/>
      <c r="CL349" s="186"/>
      <c r="CM349" s="186"/>
      <c r="CN349" s="186"/>
      <c r="CO349" s="186"/>
      <c r="CP349" s="186"/>
      <c r="CQ349" s="186"/>
      <c r="CR349" s="186"/>
      <c r="CS349" s="186"/>
      <c r="CT349" s="186"/>
      <c r="CU349" s="186"/>
      <c r="CV349" s="186"/>
      <c r="CW349" s="186"/>
      <c r="CX349" s="186"/>
      <c r="CY349" s="186"/>
      <c r="CZ349" s="186"/>
      <c r="DA349" s="186"/>
      <c r="DB349" s="186"/>
      <c r="DC349" s="186"/>
      <c r="DD349" s="186"/>
      <c r="DE349" s="186"/>
      <c r="DF349" s="186"/>
      <c r="DG349" s="186"/>
      <c r="DH349" s="186"/>
      <c r="DI349" s="186"/>
      <c r="DJ349" s="186"/>
      <c r="DK349" s="186"/>
      <c r="DL349" s="186"/>
      <c r="DM349" s="186"/>
      <c r="DN349" s="186"/>
      <c r="DO349" s="186"/>
      <c r="DP349" s="186"/>
      <c r="DQ349" s="186"/>
      <c r="DR349" s="186"/>
      <c r="DS349" s="186"/>
      <c r="DT349" s="186"/>
      <c r="DU349" s="186"/>
      <c r="DV349" s="186"/>
      <c r="DW349" s="186"/>
      <c r="DX349" s="186"/>
      <c r="DY349" s="186"/>
      <c r="DZ349" s="186"/>
      <c r="EA349" s="186"/>
      <c r="EB349" s="186"/>
      <c r="EC349" s="186"/>
      <c r="ED349" s="186"/>
      <c r="EE349" s="186"/>
      <c r="EF349" s="186"/>
      <c r="EG349" s="186"/>
      <c r="EH349" s="186"/>
      <c r="EI349" s="186"/>
      <c r="EJ349" s="186"/>
      <c r="EK349" s="186"/>
      <c r="EL349" s="186"/>
      <c r="EM349" s="186"/>
      <c r="EN349" s="186"/>
      <c r="EO349" s="186"/>
      <c r="EP349" s="186"/>
      <c r="EQ349" s="186"/>
      <c r="ER349" s="186"/>
      <c r="ES349" s="186"/>
      <c r="ET349" s="186"/>
      <c r="EU349" s="186"/>
      <c r="EV349" s="186"/>
      <c r="EW349" s="186"/>
      <c r="EX349" s="186"/>
      <c r="EY349" s="186"/>
      <c r="EZ349" s="186"/>
      <c r="FA349" s="186"/>
      <c r="FB349" s="186"/>
      <c r="FC349" s="186"/>
      <c r="FD349" s="186"/>
      <c r="FE349" s="186"/>
      <c r="FF349" s="186"/>
      <c r="FG349" s="186"/>
      <c r="FH349" s="186"/>
      <c r="FI349" s="186"/>
      <c r="FJ349" s="186"/>
      <c r="FK349" s="186"/>
      <c r="FL349" s="186"/>
      <c r="FM349" s="186"/>
      <c r="FN349" s="186"/>
      <c r="FO349" s="186"/>
      <c r="FP349" s="186"/>
      <c r="FQ349" s="186"/>
      <c r="FR349" s="186"/>
      <c r="FS349" s="186"/>
      <c r="FT349" s="186"/>
      <c r="FU349" s="186"/>
      <c r="FV349" s="186"/>
      <c r="FW349" s="186"/>
      <c r="FX349" s="186"/>
      <c r="FY349" s="186"/>
      <c r="FZ349" s="186"/>
      <c r="GA349" s="186"/>
      <c r="GB349" s="186"/>
      <c r="GC349" s="186"/>
      <c r="GD349" s="186"/>
      <c r="GE349" s="186"/>
      <c r="GF349" s="186"/>
      <c r="GG349" s="186"/>
      <c r="GH349" s="186"/>
      <c r="GI349" s="186"/>
      <c r="GJ349" s="186"/>
      <c r="GK349" s="186"/>
      <c r="GL349" s="186"/>
      <c r="GM349" s="186"/>
      <c r="GN349" s="186"/>
      <c r="GO349" s="186"/>
      <c r="GP349" s="186"/>
      <c r="GQ349" s="186"/>
      <c r="GR349" s="186"/>
      <c r="GS349" s="186"/>
      <c r="GT349" s="186"/>
      <c r="GU349" s="186"/>
      <c r="GV349" s="186"/>
      <c r="GW349" s="186"/>
      <c r="GX349" s="186"/>
      <c r="GY349" s="186"/>
      <c r="GZ349" s="186"/>
      <c r="HA349" s="186"/>
      <c r="HB349" s="186"/>
      <c r="HC349" s="186"/>
      <c r="HD349" s="186"/>
      <c r="HE349" s="186"/>
      <c r="HF349" s="186"/>
      <c r="HG349" s="186"/>
      <c r="HH349" s="186"/>
      <c r="HI349" s="186"/>
      <c r="HJ349" s="186"/>
      <c r="HK349" s="186"/>
      <c r="HL349" s="186"/>
      <c r="HM349" s="186"/>
      <c r="HN349" s="186"/>
      <c r="HO349" s="186"/>
      <c r="HP349" s="186"/>
      <c r="HQ349" s="186"/>
      <c r="HR349" s="186"/>
      <c r="HS349" s="186"/>
      <c r="HT349" s="186"/>
      <c r="HU349" s="186"/>
      <c r="HV349" s="186"/>
      <c r="HW349" s="186"/>
      <c r="HX349" s="186"/>
      <c r="HY349" s="186"/>
      <c r="HZ349" s="186"/>
      <c r="IA349" s="186"/>
      <c r="IB349" s="186"/>
      <c r="IC349" s="186"/>
      <c r="ID349" s="186"/>
      <c r="IE349" s="186"/>
      <c r="IF349" s="186"/>
      <c r="IG349" s="186"/>
      <c r="IH349" s="186"/>
      <c r="II349" s="186"/>
      <c r="IJ349" s="186"/>
      <c r="IK349" s="186"/>
      <c r="IL349" s="186"/>
      <c r="IM349" s="186"/>
      <c r="IN349" s="186"/>
      <c r="IO349" s="186"/>
      <c r="IP349" s="186"/>
      <c r="IQ349" s="186"/>
      <c r="IR349" s="186"/>
      <c r="IS349" s="186"/>
      <c r="IT349" s="186"/>
      <c r="IU349" s="186"/>
      <c r="IV349" s="186"/>
    </row>
    <row r="350" spans="1:256" ht="15.75" customHeight="1" x14ac:dyDescent="0.25">
      <c r="A350" s="262"/>
      <c r="B350" s="269" t="s">
        <v>1745</v>
      </c>
      <c r="C350" s="269" t="s">
        <v>1742</v>
      </c>
      <c r="D350" s="269" t="s">
        <v>1746</v>
      </c>
      <c r="E350" s="188">
        <v>477662</v>
      </c>
      <c r="F350" s="262">
        <v>15</v>
      </c>
      <c r="G350" s="694">
        <v>15</v>
      </c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694">
        <v>25</v>
      </c>
      <c r="AH350" s="262"/>
      <c r="AI350" s="262"/>
      <c r="AJ350" s="694">
        <v>15</v>
      </c>
      <c r="AK350" s="262"/>
      <c r="AL350" s="262">
        <v>15</v>
      </c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>
        <v>15</v>
      </c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694">
        <v>15</v>
      </c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  <c r="CF350" s="262"/>
      <c r="CG350" s="262"/>
      <c r="CH350" s="262"/>
      <c r="CI350" s="262"/>
      <c r="CJ350" s="262"/>
      <c r="CK350" s="262"/>
      <c r="CL350" s="262"/>
      <c r="CM350" s="262"/>
      <c r="CN350" s="262"/>
      <c r="CO350" s="262"/>
      <c r="CP350" s="262"/>
      <c r="CQ350" s="262"/>
      <c r="CR350" s="262"/>
      <c r="CS350" s="262"/>
      <c r="CT350" s="262"/>
      <c r="CU350" s="262"/>
      <c r="CV350" s="262"/>
      <c r="CW350" s="262"/>
      <c r="CX350" s="262"/>
      <c r="CY350" s="262"/>
      <c r="CZ350" s="262"/>
      <c r="DA350" s="262"/>
      <c r="DB350" s="262"/>
      <c r="DC350" s="262"/>
      <c r="DD350" s="262"/>
      <c r="DE350" s="262"/>
      <c r="DF350" s="262"/>
      <c r="DG350" s="262"/>
      <c r="DH350" s="262"/>
      <c r="DI350" s="262"/>
      <c r="DJ350" s="262"/>
      <c r="DK350" s="262"/>
      <c r="DL350" s="262"/>
      <c r="DM350" s="262"/>
      <c r="DN350" s="262"/>
      <c r="DO350" s="262"/>
      <c r="DP350" s="262"/>
      <c r="DQ350" s="262"/>
      <c r="DR350" s="262"/>
      <c r="DS350" s="262"/>
      <c r="DT350" s="262"/>
      <c r="DU350" s="262"/>
      <c r="DV350" s="262"/>
      <c r="DW350" s="262"/>
      <c r="DX350" s="262"/>
      <c r="DY350" s="262"/>
      <c r="DZ350" s="262"/>
      <c r="EA350" s="262"/>
      <c r="EB350" s="262"/>
      <c r="EC350" s="262"/>
      <c r="ED350" s="262"/>
      <c r="EE350" s="262"/>
      <c r="EF350" s="262"/>
      <c r="EG350" s="262"/>
      <c r="EH350" s="262"/>
      <c r="EI350" s="262"/>
      <c r="EJ350" s="262"/>
      <c r="EK350" s="262"/>
      <c r="EL350" s="262"/>
      <c r="EM350" s="262"/>
      <c r="EN350" s="262"/>
      <c r="EO350" s="262"/>
      <c r="EP350" s="262"/>
      <c r="EQ350" s="262"/>
      <c r="ER350" s="262"/>
      <c r="ES350" s="262"/>
      <c r="ET350" s="262"/>
      <c r="EU350" s="262">
        <v>60</v>
      </c>
      <c r="EV350" s="262">
        <v>6</v>
      </c>
      <c r="EW350" s="262"/>
      <c r="EX350" s="262"/>
      <c r="EY350" s="262"/>
      <c r="EZ350" s="262"/>
      <c r="FA350" s="262"/>
      <c r="FB350" s="262"/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  <c r="GR350" s="262"/>
      <c r="GS350" s="262"/>
      <c r="GT350" s="262"/>
      <c r="GU350" s="262"/>
      <c r="GV350" s="262"/>
      <c r="GW350" s="262"/>
      <c r="GX350" s="262"/>
      <c r="GY350" s="262"/>
      <c r="GZ350" s="262"/>
      <c r="HA350" s="262"/>
      <c r="HB350" s="262"/>
      <c r="HC350" s="262"/>
      <c r="HD350" s="262"/>
      <c r="HE350" s="262"/>
      <c r="HF350" s="262"/>
      <c r="HG350" s="262"/>
      <c r="HH350" s="262"/>
      <c r="HI350" s="262"/>
      <c r="HJ350" s="262"/>
      <c r="HK350" s="262"/>
      <c r="HL350" s="262"/>
      <c r="HM350" s="262"/>
      <c r="HN350" s="262"/>
      <c r="HO350" s="262"/>
      <c r="HP350" s="262"/>
      <c r="HQ350" s="262"/>
      <c r="HR350" s="262"/>
      <c r="HS350" s="262"/>
      <c r="HT350" s="262"/>
      <c r="HU350" s="262"/>
      <c r="HV350" s="262"/>
      <c r="HW350" s="262"/>
      <c r="HX350" s="262"/>
      <c r="HY350" s="262"/>
      <c r="HZ350" s="262"/>
      <c r="IA350" s="262"/>
      <c r="IB350" s="262"/>
      <c r="IC350" s="262"/>
      <c r="ID350" s="262"/>
      <c r="IE350" s="262"/>
      <c r="IF350" s="262"/>
      <c r="IG350" s="262"/>
      <c r="IH350" s="262"/>
      <c r="II350" s="262"/>
      <c r="IJ350" s="262"/>
      <c r="IK350" s="262"/>
      <c r="IL350" s="262"/>
      <c r="IM350" s="262"/>
      <c r="IN350" s="262"/>
      <c r="IO350" s="262"/>
      <c r="IP350" s="262"/>
      <c r="IQ350" s="262"/>
      <c r="IR350" s="262"/>
      <c r="IS350" s="262"/>
      <c r="IT350" s="262"/>
      <c r="IU350" s="262"/>
      <c r="IV350" s="262"/>
    </row>
    <row r="351" spans="1:256" ht="15.75" customHeight="1" x14ac:dyDescent="0.25">
      <c r="A351" s="262"/>
      <c r="B351" s="269" t="s">
        <v>1745</v>
      </c>
      <c r="C351" s="269" t="s">
        <v>1742</v>
      </c>
      <c r="D351" s="269" t="s">
        <v>1748</v>
      </c>
      <c r="E351" s="188">
        <v>260204</v>
      </c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290">
        <v>98</v>
      </c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  <c r="BW351" s="186"/>
      <c r="BX351" s="186"/>
      <c r="BY351" s="186"/>
      <c r="BZ351" s="186"/>
      <c r="CA351" s="186"/>
      <c r="CB351" s="186"/>
      <c r="CC351" s="186"/>
      <c r="CD351" s="186"/>
      <c r="CE351" s="186"/>
      <c r="CF351" s="186"/>
      <c r="CG351" s="186">
        <v>150</v>
      </c>
      <c r="CH351" s="186"/>
      <c r="CI351" s="186">
        <f>115+35</f>
        <v>150</v>
      </c>
      <c r="CJ351" s="186"/>
      <c r="CK351" s="186"/>
      <c r="CL351" s="186"/>
      <c r="CM351" s="186"/>
      <c r="CN351" s="186"/>
      <c r="CO351" s="186"/>
      <c r="CP351" s="186"/>
      <c r="CQ351" s="186"/>
      <c r="CR351" s="186"/>
      <c r="CS351" s="186"/>
      <c r="CT351" s="186"/>
      <c r="CU351" s="186"/>
      <c r="CV351" s="186"/>
      <c r="CW351" s="186"/>
      <c r="CX351" s="186"/>
      <c r="CY351" s="186"/>
      <c r="CZ351" s="186"/>
      <c r="DA351" s="186"/>
      <c r="DB351" s="186"/>
      <c r="DC351" s="186"/>
      <c r="DD351" s="186"/>
      <c r="DE351" s="186"/>
      <c r="DF351" s="186"/>
      <c r="DG351" s="186"/>
      <c r="DH351" s="186"/>
      <c r="DI351" s="186"/>
      <c r="DJ351" s="186"/>
      <c r="DK351" s="186"/>
      <c r="DL351" s="186"/>
      <c r="DM351" s="186"/>
      <c r="DN351" s="186"/>
      <c r="DO351" s="186"/>
      <c r="DP351" s="186"/>
      <c r="DQ351" s="186"/>
      <c r="DR351" s="186"/>
      <c r="DS351" s="186"/>
      <c r="DT351" s="186"/>
      <c r="DU351" s="186"/>
      <c r="DV351" s="186"/>
      <c r="DW351" s="186"/>
      <c r="DX351" s="186"/>
      <c r="DY351" s="186"/>
      <c r="DZ351" s="186"/>
      <c r="EA351" s="186"/>
      <c r="EB351" s="186"/>
      <c r="EC351" s="186"/>
      <c r="ED351" s="186"/>
      <c r="EE351" s="186"/>
      <c r="EF351" s="186"/>
      <c r="EG351" s="186"/>
      <c r="EH351" s="186"/>
      <c r="EI351" s="186"/>
      <c r="EJ351" s="186"/>
      <c r="EK351" s="186"/>
      <c r="EL351" s="186"/>
      <c r="EM351" s="186"/>
      <c r="EN351" s="186"/>
      <c r="EO351" s="186"/>
      <c r="EP351" s="186"/>
      <c r="EQ351" s="186"/>
      <c r="ER351" s="186"/>
      <c r="ES351" s="186"/>
      <c r="ET351" s="186"/>
      <c r="EU351" s="186"/>
      <c r="EV351" s="186"/>
      <c r="EW351" s="186"/>
      <c r="EX351" s="186"/>
      <c r="EY351" s="186"/>
      <c r="EZ351" s="186"/>
      <c r="FA351" s="186"/>
      <c r="FB351" s="186"/>
      <c r="FC351" s="186"/>
      <c r="FD351" s="186"/>
      <c r="FE351" s="186"/>
      <c r="FF351" s="186"/>
      <c r="FG351" s="186"/>
      <c r="FH351" s="186"/>
      <c r="FI351" s="186"/>
      <c r="FJ351" s="186"/>
      <c r="FK351" s="186"/>
      <c r="FL351" s="186"/>
      <c r="FM351" s="186"/>
      <c r="FN351" s="186"/>
      <c r="FO351" s="186"/>
      <c r="FP351" s="186"/>
      <c r="FQ351" s="186"/>
      <c r="FR351" s="186"/>
      <c r="FS351" s="186"/>
      <c r="FT351" s="186"/>
      <c r="FU351" s="186"/>
      <c r="FV351" s="186"/>
      <c r="FW351" s="186"/>
      <c r="FX351" s="186"/>
      <c r="FY351" s="186"/>
      <c r="FZ351" s="186"/>
      <c r="GA351" s="186"/>
      <c r="GB351" s="186"/>
      <c r="GC351" s="186"/>
      <c r="GD351" s="186"/>
      <c r="GE351" s="186"/>
      <c r="GF351" s="186"/>
      <c r="GG351" s="186"/>
      <c r="GH351" s="186"/>
      <c r="GI351" s="186"/>
      <c r="GJ351" s="186"/>
      <c r="GK351" s="186"/>
      <c r="GL351" s="186"/>
      <c r="GM351" s="186"/>
      <c r="GN351" s="186"/>
      <c r="GO351" s="186"/>
      <c r="GP351" s="186"/>
      <c r="GQ351" s="186"/>
      <c r="GR351" s="186"/>
      <c r="GS351" s="186"/>
      <c r="GT351" s="186"/>
      <c r="GU351" s="186"/>
      <c r="GV351" s="186"/>
      <c r="GW351" s="186"/>
      <c r="GX351" s="186"/>
      <c r="GY351" s="186"/>
      <c r="GZ351" s="186"/>
      <c r="HA351" s="186"/>
      <c r="HB351" s="186"/>
      <c r="HC351" s="186"/>
      <c r="HD351" s="186"/>
      <c r="HE351" s="186"/>
      <c r="HF351" s="186"/>
      <c r="HG351" s="186"/>
      <c r="HH351" s="186"/>
      <c r="HI351" s="186"/>
      <c r="HJ351" s="186"/>
      <c r="HK351" s="186"/>
      <c r="HL351" s="186"/>
      <c r="HM351" s="186"/>
      <c r="HN351" s="186"/>
      <c r="HO351" s="186"/>
      <c r="HP351" s="186"/>
      <c r="HQ351" s="186"/>
      <c r="HR351" s="186"/>
      <c r="HS351" s="186"/>
      <c r="HT351" s="186"/>
      <c r="HU351" s="186"/>
      <c r="HV351" s="186"/>
      <c r="HW351" s="186"/>
      <c r="HX351" s="186"/>
      <c r="HY351" s="186"/>
      <c r="HZ351" s="186"/>
      <c r="IA351" s="186"/>
      <c r="IB351" s="186"/>
      <c r="IC351" s="186"/>
      <c r="ID351" s="186"/>
      <c r="IE351" s="186"/>
      <c r="IF351" s="186"/>
      <c r="IG351" s="186"/>
      <c r="IH351" s="186"/>
      <c r="II351" s="186"/>
      <c r="IJ351" s="186"/>
      <c r="IK351" s="186"/>
      <c r="IL351" s="186"/>
      <c r="IM351" s="186"/>
      <c r="IN351" s="186"/>
      <c r="IO351" s="186"/>
      <c r="IP351" s="186"/>
      <c r="IQ351" s="186"/>
      <c r="IR351" s="186"/>
      <c r="IS351" s="186"/>
      <c r="IT351" s="186"/>
      <c r="IU351" s="186"/>
      <c r="IV351" s="186"/>
    </row>
    <row r="352" spans="1:256" ht="15.75" customHeight="1" x14ac:dyDescent="0.25">
      <c r="A352" s="262"/>
      <c r="B352" s="186" t="s">
        <v>783</v>
      </c>
      <c r="C352" s="269" t="s">
        <v>1690</v>
      </c>
      <c r="D352" s="269" t="s">
        <v>1752</v>
      </c>
      <c r="E352" s="188">
        <v>64250</v>
      </c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290">
        <v>30</v>
      </c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  <c r="BW352" s="186"/>
      <c r="BX352" s="186"/>
      <c r="BY352" s="186"/>
      <c r="BZ352" s="186"/>
      <c r="CA352" s="186"/>
      <c r="CB352" s="186"/>
      <c r="CC352" s="186"/>
      <c r="CD352" s="186"/>
      <c r="CE352" s="186"/>
      <c r="CF352" s="186"/>
      <c r="CG352" s="186"/>
      <c r="CH352" s="186"/>
      <c r="CI352" s="186"/>
      <c r="CJ352" s="186"/>
      <c r="CK352" s="186"/>
      <c r="CL352" s="186"/>
      <c r="CM352" s="186"/>
      <c r="CN352" s="186"/>
      <c r="CO352" s="186"/>
      <c r="CP352" s="186"/>
      <c r="CQ352" s="186"/>
      <c r="CR352" s="186"/>
      <c r="CS352" s="186"/>
      <c r="CT352" s="186"/>
      <c r="CU352" s="186"/>
      <c r="CV352" s="186"/>
      <c r="CW352" s="186"/>
      <c r="CX352" s="186"/>
      <c r="CY352" s="186"/>
      <c r="CZ352" s="186"/>
      <c r="DA352" s="186"/>
      <c r="DB352" s="186"/>
      <c r="DC352" s="186"/>
      <c r="DD352" s="186"/>
      <c r="DE352" s="186"/>
      <c r="DF352" s="186"/>
      <c r="DG352" s="186"/>
      <c r="DH352" s="186"/>
      <c r="DI352" s="186"/>
      <c r="DJ352" s="186"/>
      <c r="DK352" s="186"/>
      <c r="DL352" s="186"/>
      <c r="DM352" s="186"/>
      <c r="DN352" s="186"/>
      <c r="DO352" s="186"/>
      <c r="DP352" s="186"/>
      <c r="DQ352" s="186"/>
      <c r="DR352" s="186"/>
      <c r="DS352" s="186"/>
      <c r="DT352" s="186"/>
      <c r="DU352" s="186"/>
      <c r="DV352" s="186"/>
      <c r="DW352" s="186"/>
      <c r="DX352" s="186"/>
      <c r="DY352" s="186"/>
      <c r="DZ352" s="186"/>
      <c r="EA352" s="186"/>
      <c r="EB352" s="186"/>
      <c r="EC352" s="186"/>
      <c r="ED352" s="186"/>
      <c r="EE352" s="186"/>
      <c r="EF352" s="186"/>
      <c r="EG352" s="186"/>
      <c r="EH352" s="186"/>
      <c r="EI352" s="186"/>
      <c r="EJ352" s="186"/>
      <c r="EK352" s="186"/>
      <c r="EL352" s="186"/>
      <c r="EM352" s="186"/>
      <c r="EN352" s="186"/>
      <c r="EO352" s="186"/>
      <c r="EP352" s="186"/>
      <c r="EQ352" s="186"/>
      <c r="ER352" s="186"/>
      <c r="ES352" s="186"/>
      <c r="ET352" s="186"/>
      <c r="EU352" s="186"/>
      <c r="EV352" s="186"/>
      <c r="EW352" s="186"/>
      <c r="EX352" s="186"/>
      <c r="EY352" s="186"/>
      <c r="EZ352" s="186"/>
      <c r="FA352" s="186"/>
      <c r="FB352" s="186"/>
      <c r="FC352" s="186"/>
      <c r="FD352" s="186"/>
      <c r="FE352" s="186"/>
      <c r="FF352" s="186"/>
      <c r="FG352" s="186"/>
      <c r="FH352" s="186"/>
      <c r="FI352" s="186"/>
      <c r="FJ352" s="186"/>
      <c r="FK352" s="186"/>
      <c r="FL352" s="186"/>
      <c r="FM352" s="186"/>
      <c r="FN352" s="186"/>
      <c r="FO352" s="186"/>
      <c r="FP352" s="186"/>
      <c r="FQ352" s="186"/>
      <c r="FR352" s="186"/>
      <c r="FS352" s="186"/>
      <c r="FT352" s="186"/>
      <c r="FU352" s="186"/>
      <c r="FV352" s="186"/>
      <c r="FW352" s="186"/>
      <c r="FX352" s="186"/>
      <c r="FY352" s="186"/>
      <c r="FZ352" s="186"/>
      <c r="GA352" s="186"/>
      <c r="GB352" s="186"/>
      <c r="GC352" s="186"/>
      <c r="GD352" s="186"/>
      <c r="GE352" s="186"/>
      <c r="GF352" s="186"/>
      <c r="GG352" s="186"/>
      <c r="GH352" s="186"/>
      <c r="GI352" s="186"/>
      <c r="GJ352" s="186"/>
      <c r="GK352" s="186"/>
      <c r="GL352" s="186"/>
      <c r="GM352" s="186"/>
      <c r="GN352" s="186"/>
      <c r="GO352" s="186">
        <v>50</v>
      </c>
      <c r="GP352" s="186"/>
      <c r="GQ352" s="186"/>
      <c r="GR352" s="186"/>
      <c r="GS352" s="186"/>
      <c r="GT352" s="186"/>
      <c r="GU352" s="186"/>
      <c r="GV352" s="186"/>
      <c r="GW352" s="186"/>
      <c r="GX352" s="186"/>
      <c r="GY352" s="186"/>
      <c r="GZ352" s="186"/>
      <c r="HA352" s="186"/>
      <c r="HB352" s="186"/>
      <c r="HC352" s="186"/>
      <c r="HD352" s="186"/>
      <c r="HE352" s="186"/>
      <c r="HF352" s="186"/>
      <c r="HG352" s="186"/>
      <c r="HH352" s="186"/>
      <c r="HI352" s="186"/>
      <c r="HJ352" s="186"/>
      <c r="HK352" s="186"/>
      <c r="HL352" s="186"/>
      <c r="HM352" s="186"/>
      <c r="HN352" s="186"/>
      <c r="HO352" s="186"/>
      <c r="HP352" s="186"/>
      <c r="HQ352" s="186"/>
      <c r="HR352" s="186"/>
      <c r="HS352" s="186"/>
      <c r="HT352" s="186"/>
      <c r="HU352" s="186"/>
      <c r="HV352" s="186"/>
      <c r="HW352" s="186"/>
      <c r="HX352" s="186"/>
      <c r="HY352" s="186"/>
      <c r="HZ352" s="186"/>
      <c r="IA352" s="186"/>
      <c r="IB352" s="186"/>
      <c r="IC352" s="186"/>
      <c r="ID352" s="186"/>
      <c r="IE352" s="186"/>
      <c r="IF352" s="186"/>
      <c r="IG352" s="186"/>
      <c r="IH352" s="186"/>
      <c r="II352" s="186"/>
      <c r="IJ352" s="186"/>
      <c r="IK352" s="186"/>
      <c r="IL352" s="186"/>
      <c r="IM352" s="186"/>
      <c r="IN352" s="186"/>
      <c r="IO352" s="186"/>
      <c r="IP352" s="186"/>
      <c r="IQ352" s="186"/>
      <c r="IR352" s="186"/>
      <c r="IS352" s="186"/>
      <c r="IT352" s="186"/>
      <c r="IU352" s="186"/>
      <c r="IV352" s="186"/>
    </row>
    <row r="353" spans="1:256" ht="15.75" customHeight="1" x14ac:dyDescent="0.25">
      <c r="A353" s="262"/>
      <c r="B353" s="186" t="s">
        <v>747</v>
      </c>
      <c r="C353" s="269" t="s">
        <v>1690</v>
      </c>
      <c r="D353" s="269" t="s">
        <v>1754</v>
      </c>
      <c r="E353" s="188">
        <v>150200</v>
      </c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>
        <v>15</v>
      </c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  <c r="BW353" s="186"/>
      <c r="BX353" s="186"/>
      <c r="BY353" s="186"/>
      <c r="BZ353" s="186"/>
      <c r="CA353" s="186"/>
      <c r="CB353" s="186"/>
      <c r="CC353" s="186"/>
      <c r="CD353" s="186"/>
      <c r="CE353" s="186"/>
      <c r="CF353" s="186"/>
      <c r="CG353" s="186"/>
      <c r="CH353" s="186"/>
      <c r="CI353" s="186"/>
      <c r="CJ353" s="186"/>
      <c r="CK353" s="186"/>
      <c r="CL353" s="186"/>
      <c r="CM353" s="186"/>
      <c r="CN353" s="186"/>
      <c r="CO353" s="186"/>
      <c r="CP353" s="186"/>
      <c r="CQ353" s="186"/>
      <c r="CR353" s="186"/>
      <c r="CS353" s="186"/>
      <c r="CT353" s="186"/>
      <c r="CU353" s="186"/>
      <c r="CV353" s="186"/>
      <c r="CW353" s="186"/>
      <c r="CX353" s="186"/>
      <c r="CY353" s="186"/>
      <c r="CZ353" s="186"/>
      <c r="DA353" s="186"/>
      <c r="DB353" s="186"/>
      <c r="DC353" s="186"/>
      <c r="DD353" s="186"/>
      <c r="DE353" s="186"/>
      <c r="DF353" s="186"/>
      <c r="DG353" s="186"/>
      <c r="DH353" s="186"/>
      <c r="DI353" s="186"/>
      <c r="DJ353" s="186"/>
      <c r="DK353" s="186"/>
      <c r="DL353" s="186"/>
      <c r="DM353" s="186"/>
      <c r="DN353" s="186"/>
      <c r="DO353" s="186"/>
      <c r="DP353" s="186"/>
      <c r="DQ353" s="186"/>
      <c r="DR353" s="186"/>
      <c r="DS353" s="186"/>
      <c r="DT353" s="186"/>
      <c r="DU353" s="186"/>
      <c r="DV353" s="186"/>
      <c r="DW353" s="186"/>
      <c r="DX353" s="186"/>
      <c r="DY353" s="186"/>
      <c r="DZ353" s="186"/>
      <c r="EA353" s="186"/>
      <c r="EB353" s="186"/>
      <c r="EC353" s="186"/>
      <c r="ED353" s="186"/>
      <c r="EE353" s="186"/>
      <c r="EF353" s="186"/>
      <c r="EG353" s="186"/>
      <c r="EH353" s="186"/>
      <c r="EI353" s="186"/>
      <c r="EJ353" s="186"/>
      <c r="EK353" s="186"/>
      <c r="EL353" s="186"/>
      <c r="EM353" s="186"/>
      <c r="EN353" s="186"/>
      <c r="EO353" s="186"/>
      <c r="EP353" s="186"/>
      <c r="EQ353" s="186"/>
      <c r="ER353" s="186">
        <v>20</v>
      </c>
      <c r="ES353" s="186"/>
      <c r="ET353" s="186"/>
      <c r="EU353" s="186"/>
      <c r="EV353" s="186"/>
      <c r="EW353" s="186"/>
      <c r="EX353" s="186"/>
      <c r="EY353" s="186"/>
      <c r="EZ353" s="186"/>
      <c r="FA353" s="186"/>
      <c r="FB353" s="186"/>
      <c r="FC353" s="186"/>
      <c r="FD353" s="186"/>
      <c r="FE353" s="186"/>
      <c r="FF353" s="186"/>
      <c r="FG353" s="186"/>
      <c r="FH353" s="186"/>
      <c r="FI353" s="186"/>
      <c r="FJ353" s="186"/>
      <c r="FK353" s="186"/>
      <c r="FL353" s="186"/>
      <c r="FM353" s="186"/>
      <c r="FN353" s="186"/>
      <c r="FO353" s="186"/>
      <c r="FP353" s="186"/>
      <c r="FQ353" s="186"/>
      <c r="FR353" s="186"/>
      <c r="FS353" s="186"/>
      <c r="FT353" s="186"/>
      <c r="FU353" s="186"/>
      <c r="FV353" s="186"/>
      <c r="FW353" s="186"/>
      <c r="FX353" s="186"/>
      <c r="FY353" s="186"/>
      <c r="FZ353" s="186"/>
      <c r="GA353" s="186"/>
      <c r="GB353" s="186"/>
      <c r="GC353" s="186"/>
      <c r="GD353" s="186"/>
      <c r="GE353" s="186"/>
      <c r="GF353" s="186"/>
      <c r="GG353" s="186"/>
      <c r="GH353" s="186"/>
      <c r="GI353" s="186"/>
      <c r="GJ353" s="186"/>
      <c r="GK353" s="186"/>
      <c r="GL353" s="186"/>
      <c r="GM353" s="186"/>
      <c r="GN353" s="186"/>
      <c r="GO353" s="186"/>
      <c r="GP353" s="186"/>
      <c r="GQ353" s="186"/>
      <c r="GR353" s="186"/>
      <c r="GS353" s="186"/>
      <c r="GT353" s="186"/>
      <c r="GU353" s="186"/>
      <c r="GV353" s="186"/>
      <c r="GW353" s="186"/>
      <c r="GX353" s="186"/>
      <c r="GY353" s="186"/>
      <c r="GZ353" s="186"/>
      <c r="HA353" s="186"/>
      <c r="HB353" s="186">
        <v>100</v>
      </c>
      <c r="HC353" s="186"/>
      <c r="HD353" s="186"/>
      <c r="HE353" s="186"/>
      <c r="HF353" s="186"/>
      <c r="HG353" s="186"/>
      <c r="HH353" s="186"/>
      <c r="HI353" s="186"/>
      <c r="HJ353" s="186"/>
      <c r="HK353" s="186"/>
      <c r="HL353" s="186"/>
      <c r="HM353" s="186"/>
      <c r="HN353" s="186"/>
      <c r="HO353" s="186"/>
      <c r="HP353" s="186"/>
      <c r="HQ353" s="186"/>
      <c r="HR353" s="186"/>
      <c r="HS353" s="186"/>
      <c r="HT353" s="186"/>
      <c r="HU353" s="186"/>
      <c r="HV353" s="186"/>
      <c r="HW353" s="186"/>
      <c r="HX353" s="186"/>
      <c r="HY353" s="186"/>
      <c r="HZ353" s="186"/>
      <c r="IA353" s="186"/>
      <c r="IB353" s="186"/>
      <c r="IC353" s="186"/>
      <c r="ID353" s="186"/>
      <c r="IE353" s="186"/>
      <c r="IF353" s="186"/>
      <c r="IG353" s="186"/>
      <c r="IH353" s="186"/>
      <c r="II353" s="186"/>
      <c r="IJ353" s="186"/>
      <c r="IK353" s="186"/>
      <c r="IL353" s="186"/>
      <c r="IM353" s="186"/>
      <c r="IN353" s="186"/>
      <c r="IO353" s="186"/>
      <c r="IP353" s="186"/>
      <c r="IQ353" s="186"/>
      <c r="IR353" s="186"/>
      <c r="IS353" s="186"/>
      <c r="IT353" s="186"/>
      <c r="IU353" s="186"/>
      <c r="IV353" s="186"/>
    </row>
    <row r="354" spans="1:256" ht="15.75" customHeight="1" x14ac:dyDescent="0.25">
      <c r="A354" s="262"/>
      <c r="B354" s="186" t="s">
        <v>110</v>
      </c>
      <c r="C354" s="269" t="s">
        <v>1690</v>
      </c>
      <c r="D354" s="269" t="s">
        <v>1757</v>
      </c>
      <c r="E354" s="188">
        <v>224000</v>
      </c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290">
        <v>60</v>
      </c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  <c r="BW354" s="186"/>
      <c r="BX354" s="186"/>
      <c r="BY354" s="186"/>
      <c r="BZ354" s="186"/>
      <c r="CA354" s="186"/>
      <c r="CB354" s="186"/>
      <c r="CC354" s="186"/>
      <c r="CD354" s="186"/>
      <c r="CE354" s="186"/>
      <c r="CF354" s="186"/>
      <c r="CG354" s="186"/>
      <c r="CH354" s="186"/>
      <c r="CI354" s="186"/>
      <c r="CJ354" s="186"/>
      <c r="CK354" s="186"/>
      <c r="CL354" s="186"/>
      <c r="CM354" s="186"/>
      <c r="CN354" s="186"/>
      <c r="CO354" s="186"/>
      <c r="CP354" s="186"/>
      <c r="CQ354" s="186"/>
      <c r="CR354" s="186"/>
      <c r="CS354" s="186"/>
      <c r="CT354" s="186"/>
      <c r="CU354" s="186"/>
      <c r="CV354" s="186"/>
      <c r="CW354" s="186"/>
      <c r="CX354" s="186"/>
      <c r="CY354" s="186"/>
      <c r="CZ354" s="186"/>
      <c r="DA354" s="186"/>
      <c r="DB354" s="186"/>
      <c r="DC354" s="186"/>
      <c r="DD354" s="186"/>
      <c r="DE354" s="186"/>
      <c r="DF354" s="186"/>
      <c r="DG354" s="186"/>
      <c r="DH354" s="186"/>
      <c r="DI354" s="186"/>
      <c r="DJ354" s="186"/>
      <c r="DK354" s="186"/>
      <c r="DL354" s="186"/>
      <c r="DM354" s="186"/>
      <c r="DN354" s="186"/>
      <c r="DO354" s="186"/>
      <c r="DP354" s="186"/>
      <c r="DQ354" s="186"/>
      <c r="DR354" s="186"/>
      <c r="DS354" s="186"/>
      <c r="DT354" s="186"/>
      <c r="DU354" s="186"/>
      <c r="DV354" s="186"/>
      <c r="DW354" s="186"/>
      <c r="DX354" s="186"/>
      <c r="DY354" s="186"/>
      <c r="DZ354" s="186"/>
      <c r="EA354" s="186"/>
      <c r="EB354" s="186"/>
      <c r="EC354" s="186"/>
      <c r="ED354" s="186"/>
      <c r="EE354" s="186"/>
      <c r="EF354" s="186"/>
      <c r="EG354" s="186"/>
      <c r="EH354" s="186"/>
      <c r="EI354" s="186"/>
      <c r="EJ354" s="186"/>
      <c r="EK354" s="186"/>
      <c r="EL354" s="186"/>
      <c r="EM354" s="186"/>
      <c r="EN354" s="186"/>
      <c r="EO354" s="186"/>
      <c r="EP354" s="186"/>
      <c r="EQ354" s="186"/>
      <c r="ER354" s="186">
        <v>20</v>
      </c>
      <c r="ES354" s="186"/>
      <c r="ET354" s="186"/>
      <c r="EU354" s="186"/>
      <c r="EV354" s="186"/>
      <c r="EW354" s="186"/>
      <c r="EX354" s="186"/>
      <c r="EY354" s="186"/>
      <c r="EZ354" s="186"/>
      <c r="FA354" s="186"/>
      <c r="FB354" s="186"/>
      <c r="FC354" s="186"/>
      <c r="FD354" s="186"/>
      <c r="FE354" s="186"/>
      <c r="FF354" s="186"/>
      <c r="FG354" s="186"/>
      <c r="FH354" s="186"/>
      <c r="FI354" s="186"/>
      <c r="FJ354" s="186"/>
      <c r="FK354" s="186"/>
      <c r="FL354" s="186"/>
      <c r="FM354" s="186"/>
      <c r="FN354" s="186"/>
      <c r="FO354" s="186"/>
      <c r="FP354" s="186"/>
      <c r="FQ354" s="186"/>
      <c r="FR354" s="186"/>
      <c r="FS354" s="186"/>
      <c r="FT354" s="186"/>
      <c r="FU354" s="186"/>
      <c r="FV354" s="186"/>
      <c r="FW354" s="186"/>
      <c r="FX354" s="186"/>
      <c r="FY354" s="186"/>
      <c r="FZ354" s="186"/>
      <c r="GA354" s="186"/>
      <c r="GB354" s="186"/>
      <c r="GC354" s="186"/>
      <c r="GD354" s="186"/>
      <c r="GE354" s="186"/>
      <c r="GF354" s="186"/>
      <c r="GG354" s="186"/>
      <c r="GH354" s="186"/>
      <c r="GI354" s="186"/>
      <c r="GJ354" s="186"/>
      <c r="GK354" s="186"/>
      <c r="GL354" s="186"/>
      <c r="GM354" s="186"/>
      <c r="GN354" s="186"/>
      <c r="GO354" s="186"/>
      <c r="GP354" s="186"/>
      <c r="GQ354" s="186"/>
      <c r="GR354" s="186"/>
      <c r="GS354" s="186"/>
      <c r="GT354" s="186"/>
      <c r="GU354" s="186"/>
      <c r="GV354" s="186"/>
      <c r="GW354" s="186"/>
      <c r="GX354" s="186"/>
      <c r="GY354" s="186"/>
      <c r="GZ354" s="186"/>
      <c r="HA354" s="186"/>
      <c r="HB354" s="186"/>
      <c r="HC354" s="186"/>
      <c r="HD354" s="186"/>
      <c r="HE354" s="186"/>
      <c r="HF354" s="186"/>
      <c r="HG354" s="186"/>
      <c r="HH354" s="186"/>
      <c r="HI354" s="186"/>
      <c r="HJ354" s="186"/>
      <c r="HK354" s="186"/>
      <c r="HL354" s="186"/>
      <c r="HM354" s="186"/>
      <c r="HN354" s="186"/>
      <c r="HO354" s="186"/>
      <c r="HP354" s="186"/>
      <c r="HQ354" s="186"/>
      <c r="HR354" s="186"/>
      <c r="HS354" s="186"/>
      <c r="HT354" s="186"/>
      <c r="HU354" s="186"/>
      <c r="HV354" s="186"/>
      <c r="HW354" s="186"/>
      <c r="HX354" s="186"/>
      <c r="HY354" s="186"/>
      <c r="HZ354" s="186"/>
      <c r="IA354" s="186"/>
      <c r="IB354" s="186"/>
      <c r="IC354" s="186"/>
      <c r="ID354" s="186"/>
      <c r="IE354" s="186"/>
      <c r="IF354" s="186"/>
      <c r="IG354" s="186"/>
      <c r="IH354" s="186"/>
      <c r="II354" s="186"/>
      <c r="IJ354" s="186"/>
      <c r="IK354" s="186"/>
      <c r="IL354" s="186"/>
      <c r="IM354" s="186"/>
      <c r="IN354" s="186"/>
      <c r="IO354" s="186"/>
      <c r="IP354" s="186"/>
      <c r="IQ354" s="186"/>
      <c r="IR354" s="186"/>
      <c r="IS354" s="186"/>
      <c r="IT354" s="186"/>
      <c r="IU354" s="186"/>
      <c r="IV354" s="186"/>
    </row>
    <row r="355" spans="1:256" ht="15.75" customHeight="1" x14ac:dyDescent="0.25">
      <c r="A355" s="262"/>
      <c r="B355" s="186" t="s">
        <v>783</v>
      </c>
      <c r="C355" s="269" t="s">
        <v>1690</v>
      </c>
      <c r="D355" s="269" t="s">
        <v>1762</v>
      </c>
      <c r="E355" s="188">
        <v>82600</v>
      </c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  <c r="BW355" s="186"/>
      <c r="BX355" s="186"/>
      <c r="BY355" s="186"/>
      <c r="BZ355" s="186"/>
      <c r="CA355" s="186"/>
      <c r="CB355" s="186"/>
      <c r="CC355" s="186"/>
      <c r="CD355" s="186"/>
      <c r="CE355" s="186"/>
      <c r="CF355" s="186"/>
      <c r="CG355" s="186"/>
      <c r="CH355" s="186"/>
      <c r="CI355" s="186"/>
      <c r="CJ355" s="186"/>
      <c r="CK355" s="186"/>
      <c r="CL355" s="186"/>
      <c r="CM355" s="186"/>
      <c r="CN355" s="186"/>
      <c r="CO355" s="186"/>
      <c r="CP355" s="186"/>
      <c r="CQ355" s="186"/>
      <c r="CR355" s="186"/>
      <c r="CS355" s="186"/>
      <c r="CT355" s="186"/>
      <c r="CU355" s="186"/>
      <c r="CV355" s="186"/>
      <c r="CW355" s="186"/>
      <c r="CX355" s="186"/>
      <c r="CY355" s="186"/>
      <c r="CZ355" s="186"/>
      <c r="DA355" s="186"/>
      <c r="DB355" s="186"/>
      <c r="DC355" s="186"/>
      <c r="DD355" s="186"/>
      <c r="DE355" s="186"/>
      <c r="DF355" s="186"/>
      <c r="DG355" s="186"/>
      <c r="DH355" s="186"/>
      <c r="DI355" s="186"/>
      <c r="DJ355" s="186"/>
      <c r="DK355" s="186"/>
      <c r="DL355" s="186"/>
      <c r="DM355" s="186"/>
      <c r="DN355" s="186"/>
      <c r="DO355" s="186"/>
      <c r="DP355" s="186"/>
      <c r="DQ355" s="186"/>
      <c r="DR355" s="186"/>
      <c r="DS355" s="186"/>
      <c r="DT355" s="186"/>
      <c r="DU355" s="186"/>
      <c r="DV355" s="186"/>
      <c r="DW355" s="186"/>
      <c r="DX355" s="186"/>
      <c r="DY355" s="186"/>
      <c r="DZ355" s="186"/>
      <c r="EA355" s="186"/>
      <c r="EB355" s="186"/>
      <c r="EC355" s="186"/>
      <c r="ED355" s="186"/>
      <c r="EE355" s="186"/>
      <c r="EF355" s="186"/>
      <c r="EG355" s="186"/>
      <c r="EH355" s="186"/>
      <c r="EI355" s="186"/>
      <c r="EJ355" s="186"/>
      <c r="EK355" s="186"/>
      <c r="EL355" s="186"/>
      <c r="EM355" s="186"/>
      <c r="EN355" s="186"/>
      <c r="EO355" s="186"/>
      <c r="EP355" s="186"/>
      <c r="EQ355" s="186"/>
      <c r="ER355" s="186">
        <v>14</v>
      </c>
      <c r="ES355" s="186"/>
      <c r="ET355" s="186"/>
      <c r="EU355" s="186"/>
      <c r="EV355" s="186"/>
      <c r="EW355" s="186"/>
      <c r="EX355" s="186"/>
      <c r="EY355" s="186"/>
      <c r="EZ355" s="186"/>
      <c r="FA355" s="186"/>
      <c r="FB355" s="186"/>
      <c r="FC355" s="186"/>
      <c r="FD355" s="186"/>
      <c r="FE355" s="186"/>
      <c r="FF355" s="186"/>
      <c r="FG355" s="186"/>
      <c r="FH355" s="186"/>
      <c r="FI355" s="186"/>
      <c r="FJ355" s="186"/>
      <c r="FK355" s="186"/>
      <c r="FL355" s="186"/>
      <c r="FM355" s="186"/>
      <c r="FN355" s="186"/>
      <c r="FO355" s="186"/>
      <c r="FP355" s="186"/>
      <c r="FQ355" s="186"/>
      <c r="FR355" s="186"/>
      <c r="FS355" s="186"/>
      <c r="FT355" s="186"/>
      <c r="FU355" s="186"/>
      <c r="FV355" s="186"/>
      <c r="FW355" s="186"/>
      <c r="FX355" s="186"/>
      <c r="FY355" s="186"/>
      <c r="FZ355" s="186"/>
      <c r="GA355" s="186"/>
      <c r="GB355" s="186"/>
      <c r="GC355" s="186"/>
      <c r="GD355" s="186"/>
      <c r="GE355" s="186"/>
      <c r="GF355" s="186"/>
      <c r="GG355" s="186"/>
      <c r="GH355" s="186"/>
      <c r="GI355" s="186"/>
      <c r="GJ355" s="186"/>
      <c r="GK355" s="186"/>
      <c r="GL355" s="186"/>
      <c r="GM355" s="186"/>
      <c r="GN355" s="186"/>
      <c r="GO355" s="186"/>
      <c r="GP355" s="186"/>
      <c r="GQ355" s="186"/>
      <c r="GR355" s="186"/>
      <c r="GS355" s="186"/>
      <c r="GT355" s="186"/>
      <c r="GU355" s="186"/>
      <c r="GV355" s="186"/>
      <c r="GW355" s="186"/>
      <c r="GX355" s="186"/>
      <c r="GY355" s="186"/>
      <c r="GZ355" s="186"/>
      <c r="HA355" s="186"/>
      <c r="HB355" s="186"/>
      <c r="HC355" s="186"/>
      <c r="HD355" s="186"/>
      <c r="HE355" s="186"/>
      <c r="HF355" s="186"/>
      <c r="HG355" s="186"/>
      <c r="HH355" s="186"/>
      <c r="HI355" s="186"/>
      <c r="HJ355" s="186"/>
      <c r="HK355" s="186"/>
      <c r="HL355" s="186"/>
      <c r="HM355" s="186"/>
      <c r="HN355" s="186"/>
      <c r="HO355" s="186"/>
      <c r="HP355" s="186"/>
      <c r="HQ355" s="186"/>
      <c r="HR355" s="186"/>
      <c r="HS355" s="186"/>
      <c r="HT355" s="186"/>
      <c r="HU355" s="186"/>
      <c r="HV355" s="186"/>
      <c r="HW355" s="186"/>
      <c r="HX355" s="186"/>
      <c r="HY355" s="186"/>
      <c r="HZ355" s="186"/>
      <c r="IA355" s="186"/>
      <c r="IB355" s="186"/>
      <c r="IC355" s="186"/>
      <c r="ID355" s="186"/>
      <c r="IE355" s="186"/>
      <c r="IF355" s="186"/>
      <c r="IG355" s="186"/>
      <c r="IH355" s="186"/>
      <c r="II355" s="186"/>
      <c r="IJ355" s="186"/>
      <c r="IK355" s="186"/>
      <c r="IL355" s="186"/>
      <c r="IM355" s="186"/>
      <c r="IN355" s="186"/>
      <c r="IO355" s="186"/>
      <c r="IP355" s="186"/>
      <c r="IQ355" s="186"/>
      <c r="IR355" s="186"/>
      <c r="IS355" s="186"/>
      <c r="IT355" s="186"/>
      <c r="IU355" s="186"/>
      <c r="IV355" s="186"/>
    </row>
    <row r="356" spans="1:256" ht="15.75" customHeight="1" x14ac:dyDescent="0.25">
      <c r="A356" s="262"/>
      <c r="B356" s="186" t="s">
        <v>778</v>
      </c>
      <c r="C356" s="269" t="s">
        <v>1690</v>
      </c>
      <c r="D356" s="269" t="s">
        <v>1691</v>
      </c>
      <c r="E356" s="188">
        <v>351850</v>
      </c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>
        <v>25</v>
      </c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290">
        <v>25</v>
      </c>
      <c r="AH356" s="290">
        <v>25</v>
      </c>
      <c r="AI356" s="186"/>
      <c r="AJ356" s="290">
        <v>15</v>
      </c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290">
        <v>25</v>
      </c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  <c r="BW356" s="186"/>
      <c r="BX356" s="186"/>
      <c r="BY356" s="186"/>
      <c r="BZ356" s="186"/>
      <c r="CA356" s="186"/>
      <c r="CB356" s="186"/>
      <c r="CC356" s="186"/>
      <c r="CD356" s="186"/>
      <c r="CE356" s="186"/>
      <c r="CF356" s="186">
        <v>30</v>
      </c>
      <c r="CG356" s="186">
        <v>30</v>
      </c>
      <c r="CH356" s="186"/>
      <c r="CI356" s="186">
        <v>30</v>
      </c>
      <c r="CJ356" s="186"/>
      <c r="CK356" s="186">
        <v>30</v>
      </c>
      <c r="CL356" s="186"/>
      <c r="CM356" s="186">
        <v>30</v>
      </c>
      <c r="CN356" s="186"/>
      <c r="CO356" s="186"/>
      <c r="CP356" s="186"/>
      <c r="CQ356" s="186"/>
      <c r="CR356" s="186"/>
      <c r="CS356" s="186"/>
      <c r="CT356" s="186"/>
      <c r="CU356" s="186"/>
      <c r="CV356" s="186"/>
      <c r="CW356" s="186"/>
      <c r="CX356" s="186"/>
      <c r="CY356" s="186"/>
      <c r="CZ356" s="186"/>
      <c r="DA356" s="186"/>
      <c r="DB356" s="186"/>
      <c r="DC356" s="186"/>
      <c r="DD356" s="186"/>
      <c r="DE356" s="186"/>
      <c r="DF356" s="186"/>
      <c r="DG356" s="186"/>
      <c r="DH356" s="186"/>
      <c r="DI356" s="186"/>
      <c r="DJ356" s="186"/>
      <c r="DK356" s="186"/>
      <c r="DL356" s="186"/>
      <c r="DM356" s="186"/>
      <c r="DN356" s="186"/>
      <c r="DO356" s="186"/>
      <c r="DP356" s="186"/>
      <c r="DQ356" s="186"/>
      <c r="DR356" s="186"/>
      <c r="DS356" s="186"/>
      <c r="DT356" s="186"/>
      <c r="DU356" s="186"/>
      <c r="DV356" s="186"/>
      <c r="DW356" s="186"/>
      <c r="DX356" s="186"/>
      <c r="DY356" s="186"/>
      <c r="DZ356" s="186"/>
      <c r="EA356" s="186"/>
      <c r="EB356" s="186"/>
      <c r="EC356" s="186"/>
      <c r="ED356" s="186"/>
      <c r="EE356" s="186"/>
      <c r="EF356" s="186"/>
      <c r="EG356" s="186"/>
      <c r="EH356" s="186"/>
      <c r="EI356" s="186"/>
      <c r="EJ356" s="186"/>
      <c r="EK356" s="186">
        <v>24</v>
      </c>
      <c r="EL356" s="186"/>
      <c r="EM356" s="186"/>
      <c r="EN356" s="186"/>
      <c r="EO356" s="186"/>
      <c r="EP356" s="186"/>
      <c r="EQ356" s="186"/>
      <c r="ER356" s="186"/>
      <c r="ES356" s="186"/>
      <c r="ET356" s="186"/>
      <c r="EU356" s="186"/>
      <c r="EV356" s="186"/>
      <c r="EW356" s="186"/>
      <c r="EX356" s="186"/>
      <c r="EY356" s="186"/>
      <c r="EZ356" s="186"/>
      <c r="FA356" s="186"/>
      <c r="FB356" s="186"/>
      <c r="FC356" s="186"/>
      <c r="FD356" s="186"/>
      <c r="FE356" s="186"/>
      <c r="FF356" s="186"/>
      <c r="FG356" s="186"/>
      <c r="FH356" s="186"/>
      <c r="FI356" s="186"/>
      <c r="FJ356" s="186">
        <v>124</v>
      </c>
      <c r="FK356" s="186"/>
      <c r="FL356" s="186"/>
      <c r="FM356" s="186"/>
      <c r="FN356" s="186"/>
      <c r="FO356" s="186"/>
      <c r="FP356" s="186"/>
      <c r="FQ356" s="186"/>
      <c r="FR356" s="186"/>
      <c r="FS356" s="186"/>
      <c r="FT356" s="186"/>
      <c r="FU356" s="186"/>
      <c r="FV356" s="186"/>
      <c r="FW356" s="186"/>
      <c r="FX356" s="186"/>
      <c r="FY356" s="186"/>
      <c r="FZ356" s="186"/>
      <c r="GA356" s="186"/>
      <c r="GB356" s="186"/>
      <c r="GC356" s="186"/>
      <c r="GD356" s="186"/>
      <c r="GE356" s="186"/>
      <c r="GF356" s="186"/>
      <c r="GG356" s="186"/>
      <c r="GH356" s="186"/>
      <c r="GI356" s="186"/>
      <c r="GJ356" s="186"/>
      <c r="GK356" s="186"/>
      <c r="GL356" s="186"/>
      <c r="GM356" s="186"/>
      <c r="GN356" s="186"/>
      <c r="GO356" s="186"/>
      <c r="GP356" s="186"/>
      <c r="GQ356" s="186"/>
      <c r="GR356" s="186"/>
      <c r="GS356" s="186"/>
      <c r="GT356" s="186"/>
      <c r="GU356" s="186"/>
      <c r="GV356" s="186"/>
      <c r="GW356" s="186"/>
      <c r="GX356" s="186"/>
      <c r="GY356" s="186"/>
      <c r="GZ356" s="186"/>
      <c r="HA356" s="186"/>
      <c r="HB356" s="186"/>
      <c r="HC356" s="186"/>
      <c r="HD356" s="186"/>
      <c r="HE356" s="186"/>
      <c r="HF356" s="186"/>
      <c r="HG356" s="186"/>
      <c r="HH356" s="186"/>
      <c r="HI356" s="186"/>
      <c r="HJ356" s="186"/>
      <c r="HK356" s="186"/>
      <c r="HL356" s="186"/>
      <c r="HM356" s="186"/>
      <c r="HN356" s="186"/>
      <c r="HO356" s="186"/>
      <c r="HP356" s="186"/>
      <c r="HQ356" s="186"/>
      <c r="HR356" s="186"/>
      <c r="HS356" s="186"/>
      <c r="HT356" s="186"/>
      <c r="HU356" s="186">
        <v>100</v>
      </c>
      <c r="HV356" s="186"/>
      <c r="HW356" s="186"/>
      <c r="HX356" s="186"/>
      <c r="HY356" s="186"/>
      <c r="HZ356" s="186"/>
      <c r="IA356" s="186"/>
      <c r="IB356" s="186"/>
      <c r="IC356" s="186"/>
      <c r="ID356" s="186"/>
      <c r="IE356" s="186"/>
      <c r="IF356" s="186"/>
      <c r="IG356" s="186"/>
      <c r="IH356" s="186"/>
      <c r="II356" s="186"/>
      <c r="IJ356" s="186"/>
      <c r="IK356" s="186"/>
      <c r="IL356" s="186"/>
      <c r="IM356" s="186"/>
      <c r="IN356" s="186"/>
      <c r="IO356" s="186"/>
      <c r="IP356" s="186"/>
      <c r="IQ356" s="186"/>
      <c r="IR356" s="186"/>
      <c r="IS356" s="186"/>
      <c r="IT356" s="186"/>
      <c r="IU356" s="186"/>
      <c r="IV356" s="186"/>
    </row>
    <row r="357" spans="1:256" ht="15.75" customHeight="1" x14ac:dyDescent="0.25">
      <c r="A357" s="262"/>
      <c r="B357" s="186" t="s">
        <v>783</v>
      </c>
      <c r="C357" s="186" t="s">
        <v>748</v>
      </c>
      <c r="D357" s="269" t="s">
        <v>1694</v>
      </c>
      <c r="E357" s="188">
        <v>79512</v>
      </c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290">
        <v>25</v>
      </c>
      <c r="AZ357" s="186">
        <v>25</v>
      </c>
      <c r="BA357" s="186"/>
      <c r="BB357" s="186"/>
      <c r="BC357" s="186"/>
      <c r="BD357" s="186"/>
      <c r="BE357" s="186"/>
      <c r="BF357" s="186">
        <v>15</v>
      </c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  <c r="BW357" s="186"/>
      <c r="BX357" s="186"/>
      <c r="BY357" s="186"/>
      <c r="BZ357" s="186"/>
      <c r="CA357" s="186"/>
      <c r="CB357" s="186"/>
      <c r="CC357" s="186"/>
      <c r="CD357" s="186"/>
      <c r="CE357" s="186"/>
      <c r="CF357" s="186"/>
      <c r="CG357" s="186"/>
      <c r="CH357" s="186"/>
      <c r="CI357" s="186"/>
      <c r="CJ357" s="186"/>
      <c r="CK357" s="186"/>
      <c r="CL357" s="186"/>
      <c r="CM357" s="186"/>
      <c r="CN357" s="186"/>
      <c r="CO357" s="186"/>
      <c r="CP357" s="186"/>
      <c r="CQ357" s="186"/>
      <c r="CR357" s="186"/>
      <c r="CS357" s="186"/>
      <c r="CT357" s="186"/>
      <c r="CU357" s="186"/>
      <c r="CV357" s="186"/>
      <c r="CW357" s="186"/>
      <c r="CX357" s="186"/>
      <c r="CY357" s="186"/>
      <c r="CZ357" s="186"/>
      <c r="DA357" s="186"/>
      <c r="DB357" s="186"/>
      <c r="DC357" s="186"/>
      <c r="DD357" s="186"/>
      <c r="DE357" s="186"/>
      <c r="DF357" s="186"/>
      <c r="DG357" s="186"/>
      <c r="DH357" s="186"/>
      <c r="DI357" s="186"/>
      <c r="DJ357" s="186"/>
      <c r="DK357" s="186"/>
      <c r="DL357" s="186"/>
      <c r="DM357" s="186"/>
      <c r="DN357" s="186"/>
      <c r="DO357" s="186"/>
      <c r="DP357" s="186"/>
      <c r="DQ357" s="186"/>
      <c r="DR357" s="186"/>
      <c r="DS357" s="186"/>
      <c r="DT357" s="186"/>
      <c r="DU357" s="186"/>
      <c r="DV357" s="186"/>
      <c r="DW357" s="186"/>
      <c r="DX357" s="186"/>
      <c r="DY357" s="186"/>
      <c r="DZ357" s="186"/>
      <c r="EA357" s="186"/>
      <c r="EB357" s="186"/>
      <c r="EC357" s="186"/>
      <c r="ED357" s="186"/>
      <c r="EE357" s="186"/>
      <c r="EF357" s="186"/>
      <c r="EG357" s="186"/>
      <c r="EH357" s="186"/>
      <c r="EI357" s="186"/>
      <c r="EJ357" s="186"/>
      <c r="EK357" s="186"/>
      <c r="EL357" s="186"/>
      <c r="EM357" s="186"/>
      <c r="EN357" s="186"/>
      <c r="EO357" s="186"/>
      <c r="EP357" s="186"/>
      <c r="EQ357" s="186"/>
      <c r="ER357" s="186"/>
      <c r="ES357" s="186"/>
      <c r="ET357" s="186"/>
      <c r="EU357" s="186"/>
      <c r="EV357" s="186"/>
      <c r="EW357" s="186"/>
      <c r="EX357" s="186"/>
      <c r="EY357" s="186"/>
      <c r="EZ357" s="186"/>
      <c r="FA357" s="186"/>
      <c r="FB357" s="186"/>
      <c r="FC357" s="186"/>
      <c r="FD357" s="186"/>
      <c r="FE357" s="186"/>
      <c r="FF357" s="186"/>
      <c r="FG357" s="186"/>
      <c r="FH357" s="186"/>
      <c r="FI357" s="186"/>
      <c r="FJ357" s="186"/>
      <c r="FK357" s="186"/>
      <c r="FL357" s="186"/>
      <c r="FM357" s="186"/>
      <c r="FN357" s="186"/>
      <c r="FO357" s="186"/>
      <c r="FP357" s="186"/>
      <c r="FQ357" s="186"/>
      <c r="FR357" s="186"/>
      <c r="FS357" s="186"/>
      <c r="FT357" s="186"/>
      <c r="FU357" s="186"/>
      <c r="FV357" s="186"/>
      <c r="FW357" s="186"/>
      <c r="FX357" s="186"/>
      <c r="FY357" s="186"/>
      <c r="FZ357" s="186"/>
      <c r="GA357" s="186"/>
      <c r="GB357" s="186"/>
      <c r="GC357" s="186"/>
      <c r="GD357" s="186"/>
      <c r="GE357" s="186"/>
      <c r="GF357" s="186"/>
      <c r="GG357" s="186"/>
      <c r="GH357" s="186"/>
      <c r="GI357" s="186"/>
      <c r="GJ357" s="186"/>
      <c r="GK357" s="186"/>
      <c r="GL357" s="186"/>
      <c r="GM357" s="186"/>
      <c r="GN357" s="186"/>
      <c r="GO357" s="186"/>
      <c r="GP357" s="186"/>
      <c r="GQ357" s="186"/>
      <c r="GR357" s="186"/>
      <c r="GS357" s="186"/>
      <c r="GT357" s="186"/>
      <c r="GU357" s="186"/>
      <c r="GV357" s="186"/>
      <c r="GW357" s="186"/>
      <c r="GX357" s="186"/>
      <c r="GY357" s="186"/>
      <c r="GZ357" s="186"/>
      <c r="HA357" s="186"/>
      <c r="HB357" s="186"/>
      <c r="HC357" s="186"/>
      <c r="HD357" s="186"/>
      <c r="HE357" s="186"/>
      <c r="HF357" s="186"/>
      <c r="HG357" s="186"/>
      <c r="HH357" s="186"/>
      <c r="HI357" s="186"/>
      <c r="HJ357" s="186"/>
      <c r="HK357" s="186"/>
      <c r="HL357" s="186"/>
      <c r="HM357" s="186"/>
      <c r="HN357" s="186"/>
      <c r="HO357" s="186"/>
      <c r="HP357" s="186"/>
      <c r="HQ357" s="186"/>
      <c r="HR357" s="186"/>
      <c r="HS357" s="186"/>
      <c r="HT357" s="186"/>
      <c r="HU357" s="186"/>
      <c r="HV357" s="186"/>
      <c r="HW357" s="186"/>
      <c r="HX357" s="186"/>
      <c r="HY357" s="186"/>
      <c r="HZ357" s="186"/>
      <c r="IA357" s="186"/>
      <c r="IB357" s="186"/>
      <c r="IC357" s="186"/>
      <c r="ID357" s="186"/>
      <c r="IE357" s="186"/>
      <c r="IF357" s="186"/>
      <c r="IG357" s="186"/>
      <c r="IH357" s="186"/>
      <c r="II357" s="186"/>
      <c r="IJ357" s="186"/>
      <c r="IK357" s="186"/>
      <c r="IL357" s="186"/>
      <c r="IM357" s="186"/>
      <c r="IN357" s="186"/>
      <c r="IO357" s="186"/>
      <c r="IP357" s="186"/>
      <c r="IQ357" s="186"/>
      <c r="IR357" s="186"/>
      <c r="IS357" s="186"/>
      <c r="IT357" s="186"/>
      <c r="IU357" s="186"/>
      <c r="IV357" s="186"/>
    </row>
    <row r="358" spans="1:256" ht="15.75" customHeight="1" x14ac:dyDescent="0.25">
      <c r="A358" s="262"/>
      <c r="B358" s="186" t="s">
        <v>892</v>
      </c>
      <c r="C358" s="186" t="s">
        <v>1696</v>
      </c>
      <c r="D358" s="269" t="s">
        <v>1697</v>
      </c>
      <c r="E358" s="188">
        <v>108025</v>
      </c>
      <c r="F358" s="186"/>
      <c r="G358" s="186"/>
      <c r="H358" s="186"/>
      <c r="I358" s="186"/>
      <c r="J358" s="186"/>
      <c r="K358" s="186">
        <v>5</v>
      </c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>
        <v>15</v>
      </c>
      <c r="BG358" s="186"/>
      <c r="BH358" s="186"/>
      <c r="BI358" s="186"/>
      <c r="BJ358" s="186"/>
      <c r="BK358" s="186"/>
      <c r="BL358" s="290">
        <v>50</v>
      </c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  <c r="BW358" s="186"/>
      <c r="BX358" s="186"/>
      <c r="BY358" s="186"/>
      <c r="BZ358" s="186"/>
      <c r="CA358" s="186"/>
      <c r="CB358" s="186"/>
      <c r="CC358" s="186"/>
      <c r="CD358" s="186"/>
      <c r="CE358" s="186"/>
      <c r="CF358" s="186"/>
      <c r="CG358" s="186"/>
      <c r="CH358" s="186"/>
      <c r="CI358" s="186"/>
      <c r="CJ358" s="186"/>
      <c r="CK358" s="186"/>
      <c r="CL358" s="186"/>
      <c r="CM358" s="186"/>
      <c r="CN358" s="186"/>
      <c r="CO358" s="186"/>
      <c r="CP358" s="186"/>
      <c r="CQ358" s="186"/>
      <c r="CR358" s="186"/>
      <c r="CS358" s="186"/>
      <c r="CT358" s="186"/>
      <c r="CU358" s="186"/>
      <c r="CV358" s="186"/>
      <c r="CW358" s="186"/>
      <c r="CX358" s="186"/>
      <c r="CY358" s="186"/>
      <c r="CZ358" s="186"/>
      <c r="DA358" s="186"/>
      <c r="DB358" s="186"/>
      <c r="DC358" s="186"/>
      <c r="DD358" s="186"/>
      <c r="DE358" s="186"/>
      <c r="DF358" s="186"/>
      <c r="DG358" s="186"/>
      <c r="DH358" s="186"/>
      <c r="DI358" s="186"/>
      <c r="DJ358" s="186"/>
      <c r="DK358" s="186"/>
      <c r="DL358" s="186"/>
      <c r="DM358" s="186"/>
      <c r="DN358" s="186"/>
      <c r="DO358" s="186"/>
      <c r="DP358" s="186"/>
      <c r="DQ358" s="186"/>
      <c r="DR358" s="186"/>
      <c r="DS358" s="186"/>
      <c r="DT358" s="186"/>
      <c r="DU358" s="186"/>
      <c r="DV358" s="186"/>
      <c r="DW358" s="186"/>
      <c r="DX358" s="186"/>
      <c r="DY358" s="186"/>
      <c r="DZ358" s="186"/>
      <c r="EA358" s="186"/>
      <c r="EB358" s="186"/>
      <c r="EC358" s="186"/>
      <c r="ED358" s="186"/>
      <c r="EE358" s="186"/>
      <c r="EF358" s="186"/>
      <c r="EG358" s="186"/>
      <c r="EH358" s="186"/>
      <c r="EI358" s="186"/>
      <c r="EJ358" s="186"/>
      <c r="EK358" s="186"/>
      <c r="EL358" s="186"/>
      <c r="EM358" s="186"/>
      <c r="EN358" s="186"/>
      <c r="EO358" s="186"/>
      <c r="EP358" s="186"/>
      <c r="EQ358" s="186"/>
      <c r="ER358" s="186"/>
      <c r="ES358" s="186"/>
      <c r="ET358" s="186"/>
      <c r="EU358" s="186"/>
      <c r="EV358" s="186"/>
      <c r="EW358" s="186"/>
      <c r="EX358" s="186"/>
      <c r="EY358" s="186"/>
      <c r="EZ358" s="186"/>
      <c r="FA358" s="186"/>
      <c r="FB358" s="186"/>
      <c r="FC358" s="186"/>
      <c r="FD358" s="186"/>
      <c r="FE358" s="186"/>
      <c r="FF358" s="186"/>
      <c r="FG358" s="186"/>
      <c r="FH358" s="186"/>
      <c r="FI358" s="186"/>
      <c r="FJ358" s="186"/>
      <c r="FK358" s="186"/>
      <c r="FL358" s="186"/>
      <c r="FM358" s="186"/>
      <c r="FN358" s="186"/>
      <c r="FO358" s="186"/>
      <c r="FP358" s="186"/>
      <c r="FQ358" s="186"/>
      <c r="FR358" s="186"/>
      <c r="FS358" s="186"/>
      <c r="FT358" s="186"/>
      <c r="FU358" s="186"/>
      <c r="FV358" s="186"/>
      <c r="FW358" s="186"/>
      <c r="FX358" s="186"/>
      <c r="FY358" s="186"/>
      <c r="FZ358" s="186"/>
      <c r="GA358" s="186"/>
      <c r="GB358" s="186"/>
      <c r="GC358" s="186"/>
      <c r="GD358" s="186"/>
      <c r="GE358" s="186"/>
      <c r="GF358" s="186"/>
      <c r="GG358" s="186"/>
      <c r="GH358" s="186"/>
      <c r="GI358" s="186"/>
      <c r="GJ358" s="186"/>
      <c r="GK358" s="186"/>
      <c r="GL358" s="186"/>
      <c r="GM358" s="186"/>
      <c r="GN358" s="186"/>
      <c r="GO358" s="186"/>
      <c r="GP358" s="186"/>
      <c r="GQ358" s="186"/>
      <c r="GR358" s="186"/>
      <c r="GS358" s="186"/>
      <c r="GT358" s="186"/>
      <c r="GU358" s="186"/>
      <c r="GV358" s="186"/>
      <c r="GW358" s="186"/>
      <c r="GX358" s="186"/>
      <c r="GY358" s="186"/>
      <c r="GZ358" s="186"/>
      <c r="HA358" s="186"/>
      <c r="HB358" s="186"/>
      <c r="HC358" s="186"/>
      <c r="HD358" s="186"/>
      <c r="HE358" s="186"/>
      <c r="HF358" s="186"/>
      <c r="HG358" s="186"/>
      <c r="HH358" s="186"/>
      <c r="HI358" s="186"/>
      <c r="HJ358" s="186"/>
      <c r="HK358" s="186"/>
      <c r="HL358" s="186"/>
      <c r="HM358" s="186"/>
      <c r="HN358" s="186"/>
      <c r="HO358" s="186"/>
      <c r="HP358" s="186"/>
      <c r="HQ358" s="186"/>
      <c r="HR358" s="186"/>
      <c r="HS358" s="186"/>
      <c r="HT358" s="186"/>
      <c r="HU358" s="186"/>
      <c r="HV358" s="186"/>
      <c r="HW358" s="186"/>
      <c r="HX358" s="186"/>
      <c r="HY358" s="186"/>
      <c r="HZ358" s="186"/>
      <c r="IA358" s="186"/>
      <c r="IB358" s="186"/>
      <c r="IC358" s="186"/>
      <c r="ID358" s="186"/>
      <c r="IE358" s="186"/>
      <c r="IF358" s="186"/>
      <c r="IG358" s="186"/>
      <c r="IH358" s="186"/>
      <c r="II358" s="186"/>
      <c r="IJ358" s="186"/>
      <c r="IK358" s="186"/>
      <c r="IL358" s="186"/>
      <c r="IM358" s="186"/>
      <c r="IN358" s="186"/>
      <c r="IO358" s="186"/>
      <c r="IP358" s="186"/>
      <c r="IQ358" s="186"/>
      <c r="IR358" s="186"/>
      <c r="IS358" s="186"/>
      <c r="IT358" s="186"/>
      <c r="IU358" s="186"/>
      <c r="IV358" s="186"/>
    </row>
    <row r="359" spans="1:256" ht="15.75" customHeight="1" x14ac:dyDescent="0.25">
      <c r="A359" s="262"/>
      <c r="B359" s="186" t="s">
        <v>778</v>
      </c>
      <c r="C359" s="186" t="s">
        <v>1699</v>
      </c>
      <c r="D359" s="269" t="s">
        <v>1076</v>
      </c>
      <c r="E359" s="188">
        <v>1564911</v>
      </c>
      <c r="F359" s="186">
        <v>5</v>
      </c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>
        <v>5</v>
      </c>
      <c r="X359" s="186"/>
      <c r="Y359" s="186"/>
      <c r="Z359" s="186"/>
      <c r="AA359" s="186">
        <v>25</v>
      </c>
      <c r="AB359" s="186"/>
      <c r="AC359" s="186"/>
      <c r="AD359" s="186"/>
      <c r="AE359" s="186"/>
      <c r="AF359" s="186"/>
      <c r="AG359" s="290">
        <v>25</v>
      </c>
      <c r="AH359" s="290">
        <v>25</v>
      </c>
      <c r="AI359" s="186"/>
      <c r="AJ359" s="186"/>
      <c r="AK359" s="186"/>
      <c r="AL359" s="186">
        <v>5</v>
      </c>
      <c r="AM359" s="186"/>
      <c r="AN359" s="186">
        <v>25</v>
      </c>
      <c r="AO359" s="186"/>
      <c r="AP359" s="186"/>
      <c r="AQ359" s="186"/>
      <c r="AR359" s="186"/>
      <c r="AS359" s="186">
        <v>15</v>
      </c>
      <c r="AT359" s="186"/>
      <c r="AU359" s="186"/>
      <c r="AV359" s="186">
        <v>15</v>
      </c>
      <c r="AW359" s="186">
        <v>5</v>
      </c>
      <c r="AX359" s="186"/>
      <c r="AY359" s="186"/>
      <c r="AZ359" s="186">
        <v>50</v>
      </c>
      <c r="BA359" s="186"/>
      <c r="BB359" s="186"/>
      <c r="BC359" s="186"/>
      <c r="BD359" s="186"/>
      <c r="BE359" s="186">
        <v>15</v>
      </c>
      <c r="BF359" s="186"/>
      <c r="BG359" s="186"/>
      <c r="BH359" s="186"/>
      <c r="BI359" s="186"/>
      <c r="BJ359" s="186"/>
      <c r="BK359" s="186">
        <v>5</v>
      </c>
      <c r="BL359" s="186"/>
      <c r="BM359" s="186">
        <v>50</v>
      </c>
      <c r="BN359" s="186"/>
      <c r="BO359" s="289">
        <v>15</v>
      </c>
      <c r="BP359" s="290">
        <v>15</v>
      </c>
      <c r="BQ359" s="186"/>
      <c r="BR359" s="186"/>
      <c r="BS359" s="186"/>
      <c r="BT359" s="186"/>
      <c r="BU359" s="186"/>
      <c r="BV359" s="186"/>
      <c r="BW359" s="186"/>
      <c r="BX359" s="186"/>
      <c r="BY359" s="186"/>
      <c r="BZ359" s="186"/>
      <c r="CA359" s="186"/>
      <c r="CB359" s="186"/>
      <c r="CC359" s="186"/>
      <c r="CD359" s="186"/>
      <c r="CE359" s="186"/>
      <c r="CF359" s="186">
        <v>30</v>
      </c>
      <c r="CG359" s="186">
        <v>30</v>
      </c>
      <c r="CH359" s="186"/>
      <c r="CI359" s="186">
        <v>30</v>
      </c>
      <c r="CJ359" s="186">
        <v>30</v>
      </c>
      <c r="CK359" s="186">
        <v>30</v>
      </c>
      <c r="CL359" s="186"/>
      <c r="CM359" s="186"/>
      <c r="CN359" s="186"/>
      <c r="CO359" s="186"/>
      <c r="CP359" s="186"/>
      <c r="CQ359" s="186"/>
      <c r="CR359" s="186"/>
      <c r="CS359" s="186">
        <v>24</v>
      </c>
      <c r="CT359" s="186"/>
      <c r="CU359" s="186"/>
      <c r="CV359" s="186"/>
      <c r="CW359" s="186"/>
      <c r="CX359" s="186">
        <v>24</v>
      </c>
      <c r="CY359" s="186"/>
      <c r="CZ359" s="186"/>
      <c r="DA359" s="186"/>
      <c r="DB359" s="186"/>
      <c r="DC359" s="186"/>
      <c r="DD359" s="186"/>
      <c r="DE359" s="186">
        <v>24</v>
      </c>
      <c r="DF359" s="186">
        <v>24</v>
      </c>
      <c r="DG359" s="186"/>
      <c r="DH359" s="186"/>
      <c r="DI359" s="186"/>
      <c r="DJ359" s="186"/>
      <c r="DK359" s="186"/>
      <c r="DL359" s="186"/>
      <c r="DM359" s="186"/>
      <c r="DN359" s="186">
        <v>24</v>
      </c>
      <c r="DO359" s="186"/>
      <c r="DP359" s="186">
        <v>24</v>
      </c>
      <c r="DQ359" s="186"/>
      <c r="DR359" s="186"/>
      <c r="DS359" s="186"/>
      <c r="DT359" s="186"/>
      <c r="DU359" s="186"/>
      <c r="DV359" s="186"/>
      <c r="DW359" s="186"/>
      <c r="DX359" s="186"/>
      <c r="DY359" s="186"/>
      <c r="DZ359" s="186">
        <v>24</v>
      </c>
      <c r="EA359" s="186">
        <v>24</v>
      </c>
      <c r="EB359" s="186"/>
      <c r="EC359" s="186">
        <v>24</v>
      </c>
      <c r="ED359" s="186"/>
      <c r="EE359" s="186">
        <v>24</v>
      </c>
      <c r="EF359" s="186"/>
      <c r="EG359" s="186">
        <v>24</v>
      </c>
      <c r="EH359" s="186"/>
      <c r="EI359" s="186">
        <v>24</v>
      </c>
      <c r="EJ359" s="186">
        <v>24</v>
      </c>
      <c r="EK359" s="186"/>
      <c r="EL359" s="186"/>
      <c r="EM359" s="186"/>
      <c r="EN359" s="186">
        <v>24</v>
      </c>
      <c r="EO359" s="186">
        <v>24</v>
      </c>
      <c r="EP359" s="186">
        <v>24</v>
      </c>
      <c r="EQ359" s="186"/>
      <c r="ER359" s="186"/>
      <c r="ES359" s="186"/>
      <c r="ET359" s="186"/>
      <c r="EU359" s="186"/>
      <c r="EV359" s="186">
        <v>33</v>
      </c>
      <c r="EW359" s="186">
        <v>33</v>
      </c>
      <c r="EX359" s="186"/>
      <c r="EY359" s="186">
        <v>20</v>
      </c>
      <c r="EZ359" s="186"/>
      <c r="FA359" s="186"/>
      <c r="FB359" s="186"/>
      <c r="FC359" s="186"/>
      <c r="FD359" s="186"/>
      <c r="FE359" s="186"/>
      <c r="FF359" s="186"/>
      <c r="FG359" s="186"/>
      <c r="FH359" s="186"/>
      <c r="FI359" s="186"/>
      <c r="FJ359" s="186"/>
      <c r="FK359" s="186"/>
      <c r="FL359" s="186"/>
      <c r="FM359" s="186"/>
      <c r="FN359" s="186"/>
      <c r="FO359" s="186"/>
      <c r="FP359" s="186"/>
      <c r="FQ359" s="186"/>
      <c r="FR359" s="186"/>
      <c r="FS359" s="186"/>
      <c r="FT359" s="186"/>
      <c r="FU359" s="186"/>
      <c r="FV359" s="186"/>
      <c r="FW359" s="186"/>
      <c r="FX359" s="186"/>
      <c r="FY359" s="186"/>
      <c r="FZ359" s="186"/>
      <c r="GA359" s="186"/>
      <c r="GB359" s="186"/>
      <c r="GC359" s="186"/>
      <c r="GD359" s="186"/>
      <c r="GE359" s="186"/>
      <c r="GF359" s="186"/>
      <c r="GG359" s="186"/>
      <c r="GH359" s="186"/>
      <c r="GI359" s="186"/>
      <c r="GJ359" s="186"/>
      <c r="GK359" s="186"/>
      <c r="GL359" s="186"/>
      <c r="GM359" s="186"/>
      <c r="GN359" s="186"/>
      <c r="GO359" s="186"/>
      <c r="GP359" s="186"/>
      <c r="GQ359" s="186"/>
      <c r="GR359" s="186"/>
      <c r="GS359" s="186"/>
      <c r="GT359" s="186"/>
      <c r="GU359" s="186"/>
      <c r="GV359" s="186"/>
      <c r="GW359" s="186"/>
      <c r="GX359" s="186"/>
      <c r="GY359" s="186"/>
      <c r="GZ359" s="186"/>
      <c r="HA359" s="186"/>
      <c r="HB359" s="186"/>
      <c r="HC359" s="186"/>
      <c r="HD359" s="186"/>
      <c r="HE359" s="186"/>
      <c r="HF359" s="186"/>
      <c r="HG359" s="186"/>
      <c r="HH359" s="186"/>
      <c r="HI359" s="186"/>
      <c r="HJ359" s="186"/>
      <c r="HK359" s="186"/>
      <c r="HL359" s="186"/>
      <c r="HM359" s="186"/>
      <c r="HN359" s="186"/>
      <c r="HO359" s="186"/>
      <c r="HP359" s="186"/>
      <c r="HQ359" s="186"/>
      <c r="HR359" s="186"/>
      <c r="HS359" s="186"/>
      <c r="HT359" s="186"/>
      <c r="HU359" s="186"/>
      <c r="HV359" s="186"/>
      <c r="HW359" s="186"/>
      <c r="HX359" s="186"/>
      <c r="HY359" s="186"/>
      <c r="HZ359" s="186"/>
      <c r="IA359" s="186"/>
      <c r="IB359" s="186"/>
      <c r="IC359" s="186"/>
      <c r="ID359" s="186"/>
      <c r="IE359" s="186"/>
      <c r="IF359" s="186"/>
      <c r="IG359" s="186"/>
      <c r="IH359" s="186"/>
      <c r="II359" s="186"/>
      <c r="IJ359" s="186"/>
      <c r="IK359" s="186"/>
      <c r="IL359" s="186"/>
      <c r="IM359" s="186"/>
      <c r="IN359" s="186"/>
      <c r="IO359" s="186"/>
      <c r="IP359" s="186"/>
      <c r="IQ359" s="186"/>
      <c r="IR359" s="186"/>
      <c r="IS359" s="186"/>
      <c r="IT359" s="186"/>
      <c r="IU359" s="186"/>
      <c r="IV359" s="186"/>
    </row>
    <row r="360" spans="1:256" ht="15.75" customHeight="1" x14ac:dyDescent="0.25">
      <c r="A360" s="262"/>
      <c r="B360" s="186" t="s">
        <v>747</v>
      </c>
      <c r="C360" s="186" t="s">
        <v>1699</v>
      </c>
      <c r="D360" s="269" t="s">
        <v>1700</v>
      </c>
      <c r="E360" s="188">
        <v>236665</v>
      </c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290">
        <v>25</v>
      </c>
      <c r="AZ360" s="186">
        <v>25</v>
      </c>
      <c r="BA360" s="186"/>
      <c r="BB360" s="186"/>
      <c r="BC360" s="186"/>
      <c r="BD360" s="186"/>
      <c r="BE360" s="186"/>
      <c r="BF360" s="186">
        <v>12</v>
      </c>
      <c r="BG360" s="186"/>
      <c r="BH360" s="186"/>
      <c r="BI360" s="186"/>
      <c r="BJ360" s="186"/>
      <c r="BK360" s="186"/>
      <c r="BL360" s="186"/>
      <c r="BM360" s="186">
        <v>25</v>
      </c>
      <c r="BN360" s="186"/>
      <c r="BO360" s="186"/>
      <c r="BP360" s="186"/>
      <c r="BQ360" s="186"/>
      <c r="BR360" s="186"/>
      <c r="BS360" s="186"/>
      <c r="BT360" s="186"/>
      <c r="BU360" s="186"/>
      <c r="BV360" s="186"/>
      <c r="BW360" s="186"/>
      <c r="BX360" s="186"/>
      <c r="BY360" s="186"/>
      <c r="BZ360" s="186"/>
      <c r="CA360" s="186"/>
      <c r="CB360" s="186"/>
      <c r="CC360" s="186"/>
      <c r="CD360" s="186"/>
      <c r="CE360" s="186"/>
      <c r="CF360" s="186"/>
      <c r="CG360" s="186"/>
      <c r="CH360" s="186"/>
      <c r="CI360" s="186"/>
      <c r="CJ360" s="186"/>
      <c r="CK360" s="186"/>
      <c r="CL360" s="186"/>
      <c r="CM360" s="186"/>
      <c r="CN360" s="186"/>
      <c r="CO360" s="186"/>
      <c r="CP360" s="186"/>
      <c r="CQ360" s="186"/>
      <c r="CR360" s="186"/>
      <c r="CS360" s="186"/>
      <c r="CT360" s="186"/>
      <c r="CU360" s="186"/>
      <c r="CV360" s="186"/>
      <c r="CW360" s="186">
        <v>24</v>
      </c>
      <c r="CX360" s="186"/>
      <c r="CY360" s="186"/>
      <c r="CZ360" s="186"/>
      <c r="DA360" s="186"/>
      <c r="DB360" s="186"/>
      <c r="DC360" s="186"/>
      <c r="DD360" s="186"/>
      <c r="DE360" s="186"/>
      <c r="DF360" s="186"/>
      <c r="DG360" s="186"/>
      <c r="DH360" s="186"/>
      <c r="DI360" s="186"/>
      <c r="DJ360" s="186"/>
      <c r="DK360" s="186"/>
      <c r="DL360" s="186"/>
      <c r="DM360" s="186"/>
      <c r="DN360" s="186"/>
      <c r="DO360" s="186"/>
      <c r="DP360" s="186"/>
      <c r="DQ360" s="186"/>
      <c r="DR360" s="186"/>
      <c r="DS360" s="186"/>
      <c r="DT360" s="186"/>
      <c r="DU360" s="186"/>
      <c r="DV360" s="186"/>
      <c r="DW360" s="186"/>
      <c r="DX360" s="186"/>
      <c r="DY360" s="186"/>
      <c r="DZ360" s="186"/>
      <c r="EA360" s="186"/>
      <c r="EB360" s="186"/>
      <c r="EC360" s="186">
        <v>24</v>
      </c>
      <c r="ED360" s="186"/>
      <c r="EE360" s="186">
        <v>24</v>
      </c>
      <c r="EF360" s="186"/>
      <c r="EG360" s="186"/>
      <c r="EH360" s="186"/>
      <c r="EI360" s="186"/>
      <c r="EJ360" s="186"/>
      <c r="EK360" s="186"/>
      <c r="EL360" s="186"/>
      <c r="EM360" s="186"/>
      <c r="EN360" s="186"/>
      <c r="EO360" s="186"/>
      <c r="EP360" s="186"/>
      <c r="EQ360" s="186"/>
      <c r="ER360" s="186"/>
      <c r="ES360" s="186"/>
      <c r="ET360" s="186"/>
      <c r="EU360" s="186"/>
      <c r="EV360" s="186"/>
      <c r="EW360" s="186"/>
      <c r="EX360" s="186"/>
      <c r="EY360" s="186"/>
      <c r="EZ360" s="186"/>
      <c r="FA360" s="186"/>
      <c r="FB360" s="186"/>
      <c r="FC360" s="186"/>
      <c r="FD360" s="186"/>
      <c r="FE360" s="186"/>
      <c r="FF360" s="186"/>
      <c r="FG360" s="186"/>
      <c r="FH360" s="186"/>
      <c r="FI360" s="186"/>
      <c r="FJ360" s="186"/>
      <c r="FK360" s="186"/>
      <c r="FL360" s="186"/>
      <c r="FM360" s="186"/>
      <c r="FN360" s="186"/>
      <c r="FO360" s="186"/>
      <c r="FP360" s="186"/>
      <c r="FQ360" s="186"/>
      <c r="FR360" s="186"/>
      <c r="FS360" s="186"/>
      <c r="FT360" s="186"/>
      <c r="FU360" s="186"/>
      <c r="FV360" s="186"/>
      <c r="FW360" s="186"/>
      <c r="FX360" s="186"/>
      <c r="FY360" s="186"/>
      <c r="FZ360" s="186"/>
      <c r="GA360" s="186"/>
      <c r="GB360" s="186"/>
      <c r="GC360" s="186"/>
      <c r="GD360" s="186"/>
      <c r="GE360" s="186"/>
      <c r="GF360" s="186"/>
      <c r="GG360" s="186"/>
      <c r="GH360" s="186"/>
      <c r="GI360" s="186"/>
      <c r="GJ360" s="186"/>
      <c r="GK360" s="186"/>
      <c r="GL360" s="186"/>
      <c r="GM360" s="186"/>
      <c r="GN360" s="186"/>
      <c r="GO360" s="186"/>
      <c r="GP360" s="186"/>
      <c r="GQ360" s="186"/>
      <c r="GR360" s="186"/>
      <c r="GS360" s="186"/>
      <c r="GT360" s="186"/>
      <c r="GU360" s="186"/>
      <c r="GV360" s="186"/>
      <c r="GW360" s="186"/>
      <c r="GX360" s="186"/>
      <c r="GY360" s="186"/>
      <c r="GZ360" s="186"/>
      <c r="HA360" s="186"/>
      <c r="HB360" s="186"/>
      <c r="HC360" s="186"/>
      <c r="HD360" s="186"/>
      <c r="HE360" s="186"/>
      <c r="HF360" s="186"/>
      <c r="HG360" s="186"/>
      <c r="HH360" s="186"/>
      <c r="HI360" s="186"/>
      <c r="HJ360" s="186"/>
      <c r="HK360" s="186"/>
      <c r="HL360" s="186"/>
      <c r="HM360" s="186"/>
      <c r="HN360" s="186"/>
      <c r="HO360" s="186"/>
      <c r="HP360" s="186"/>
      <c r="HQ360" s="186"/>
      <c r="HR360" s="186"/>
      <c r="HS360" s="186"/>
      <c r="HT360" s="186"/>
      <c r="HU360" s="186"/>
      <c r="HV360" s="186"/>
      <c r="HW360" s="186"/>
      <c r="HX360" s="186"/>
      <c r="HY360" s="186"/>
      <c r="HZ360" s="186"/>
      <c r="IA360" s="186"/>
      <c r="IB360" s="186"/>
      <c r="IC360" s="186"/>
      <c r="ID360" s="186"/>
      <c r="IE360" s="186"/>
      <c r="IF360" s="186"/>
      <c r="IG360" s="186"/>
      <c r="IH360" s="186"/>
      <c r="II360" s="186"/>
      <c r="IJ360" s="186"/>
      <c r="IK360" s="186"/>
      <c r="IL360" s="186"/>
      <c r="IM360" s="186"/>
      <c r="IN360" s="186"/>
      <c r="IO360" s="186"/>
      <c r="IP360" s="186"/>
      <c r="IQ360" s="186"/>
      <c r="IR360" s="186"/>
      <c r="IS360" s="186"/>
      <c r="IT360" s="186"/>
      <c r="IU360" s="186"/>
      <c r="IV360" s="186"/>
    </row>
    <row r="361" spans="1:256" ht="15.75" customHeight="1" x14ac:dyDescent="0.25">
      <c r="A361" s="262"/>
      <c r="B361" s="186" t="s">
        <v>747</v>
      </c>
      <c r="C361" s="186" t="s">
        <v>750</v>
      </c>
      <c r="D361" s="269" t="s">
        <v>1774</v>
      </c>
      <c r="E361" s="188">
        <v>155324</v>
      </c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  <c r="BW361" s="186"/>
      <c r="BX361" s="186"/>
      <c r="BY361" s="186"/>
      <c r="BZ361" s="186"/>
      <c r="CA361" s="186"/>
      <c r="CB361" s="186"/>
      <c r="CC361" s="186"/>
      <c r="CD361" s="186"/>
      <c r="CE361" s="186"/>
      <c r="CF361" s="186"/>
      <c r="CG361" s="186"/>
      <c r="CH361" s="186"/>
      <c r="CI361" s="186"/>
      <c r="CJ361" s="186"/>
      <c r="CK361" s="186"/>
      <c r="CL361" s="186"/>
      <c r="CM361" s="186"/>
      <c r="CN361" s="186"/>
      <c r="CO361" s="186"/>
      <c r="CP361" s="186"/>
      <c r="CQ361" s="186"/>
      <c r="CR361" s="186"/>
      <c r="CS361" s="186"/>
      <c r="CT361" s="186"/>
      <c r="CU361" s="186"/>
      <c r="CV361" s="186"/>
      <c r="CW361" s="186"/>
      <c r="CX361" s="186"/>
      <c r="CY361" s="186"/>
      <c r="CZ361" s="186"/>
      <c r="DA361" s="186"/>
      <c r="DB361" s="186"/>
      <c r="DC361" s="186"/>
      <c r="DD361" s="186"/>
      <c r="DE361" s="186">
        <v>24</v>
      </c>
      <c r="DF361" s="186"/>
      <c r="DG361" s="186"/>
      <c r="DH361" s="186"/>
      <c r="DI361" s="186"/>
      <c r="DJ361" s="186"/>
      <c r="DK361" s="186"/>
      <c r="DL361" s="186"/>
      <c r="DM361" s="186">
        <v>24</v>
      </c>
      <c r="DN361" s="186"/>
      <c r="DO361" s="186"/>
      <c r="DP361" s="186"/>
      <c r="DQ361" s="186"/>
      <c r="DR361" s="186"/>
      <c r="DS361" s="186"/>
      <c r="DT361" s="186"/>
      <c r="DU361" s="186"/>
      <c r="DV361" s="186"/>
      <c r="DW361" s="186"/>
      <c r="DX361" s="186"/>
      <c r="DY361" s="186"/>
      <c r="DZ361" s="186"/>
      <c r="EA361" s="186"/>
      <c r="EB361" s="186"/>
      <c r="EC361" s="186"/>
      <c r="ED361" s="186"/>
      <c r="EE361" s="186"/>
      <c r="EF361" s="186"/>
      <c r="EG361" s="186"/>
      <c r="EH361" s="186"/>
      <c r="EI361" s="186"/>
      <c r="EJ361" s="186">
        <v>24</v>
      </c>
      <c r="EK361" s="186"/>
      <c r="EL361" s="186"/>
      <c r="EM361" s="186"/>
      <c r="EN361" s="186"/>
      <c r="EO361" s="186"/>
      <c r="EP361" s="186"/>
      <c r="EQ361" s="186"/>
      <c r="ER361" s="186"/>
      <c r="ES361" s="186"/>
      <c r="ET361" s="186"/>
      <c r="EU361" s="186"/>
      <c r="EV361" s="186"/>
      <c r="EW361" s="186"/>
      <c r="EX361" s="186"/>
      <c r="EY361" s="186"/>
      <c r="EZ361" s="186"/>
      <c r="FA361" s="186"/>
      <c r="FB361" s="186"/>
      <c r="FC361" s="186"/>
      <c r="FD361" s="186"/>
      <c r="FE361" s="186"/>
      <c r="FF361" s="186"/>
      <c r="FG361" s="186"/>
      <c r="FH361" s="186"/>
      <c r="FI361" s="186"/>
      <c r="FJ361" s="186"/>
      <c r="FK361" s="186"/>
      <c r="FL361" s="186"/>
      <c r="FM361" s="186"/>
      <c r="FN361" s="186"/>
      <c r="FO361" s="186"/>
      <c r="FP361" s="186"/>
      <c r="FQ361" s="186"/>
      <c r="FR361" s="186"/>
      <c r="FS361" s="186"/>
      <c r="FT361" s="186"/>
      <c r="FU361" s="186">
        <v>536</v>
      </c>
      <c r="FV361" s="186"/>
      <c r="FW361" s="186"/>
      <c r="FX361" s="186"/>
      <c r="FY361" s="186"/>
      <c r="FZ361" s="186"/>
      <c r="GA361" s="186"/>
      <c r="GB361" s="186"/>
      <c r="GC361" s="186"/>
      <c r="GD361" s="186"/>
      <c r="GE361" s="186"/>
      <c r="GF361" s="186"/>
      <c r="GG361" s="186"/>
      <c r="GH361" s="186"/>
      <c r="GI361" s="186"/>
      <c r="GJ361" s="186"/>
      <c r="GK361" s="186"/>
      <c r="GL361" s="186"/>
      <c r="GM361" s="186"/>
      <c r="GN361" s="186"/>
      <c r="GO361" s="186"/>
      <c r="GP361" s="186"/>
      <c r="GQ361" s="186"/>
      <c r="GR361" s="186"/>
      <c r="GS361" s="186"/>
      <c r="GT361" s="186"/>
      <c r="GU361" s="186"/>
      <c r="GV361" s="186"/>
      <c r="GW361" s="186"/>
      <c r="GX361" s="186"/>
      <c r="GY361" s="186"/>
      <c r="GZ361" s="186"/>
      <c r="HA361" s="186"/>
      <c r="HB361" s="186"/>
      <c r="HC361" s="186"/>
      <c r="HD361" s="186"/>
      <c r="HE361" s="186"/>
      <c r="HF361" s="186"/>
      <c r="HG361" s="186"/>
      <c r="HH361" s="186"/>
      <c r="HI361" s="186"/>
      <c r="HJ361" s="186"/>
      <c r="HK361" s="186"/>
      <c r="HL361" s="186"/>
      <c r="HM361" s="186"/>
      <c r="HN361" s="186"/>
      <c r="HO361" s="186"/>
      <c r="HP361" s="186"/>
      <c r="HQ361" s="186"/>
      <c r="HR361" s="186"/>
      <c r="HS361" s="186"/>
      <c r="HT361" s="186"/>
      <c r="HU361" s="186"/>
      <c r="HV361" s="186"/>
      <c r="HW361" s="186"/>
      <c r="HX361" s="186"/>
      <c r="HY361" s="186"/>
      <c r="HZ361" s="186"/>
      <c r="IA361" s="186"/>
      <c r="IB361" s="186"/>
      <c r="IC361" s="186"/>
      <c r="ID361" s="186"/>
      <c r="IE361" s="186"/>
      <c r="IF361" s="186"/>
      <c r="IG361" s="186"/>
      <c r="IH361" s="186"/>
      <c r="II361" s="186"/>
      <c r="IJ361" s="186"/>
      <c r="IK361" s="186"/>
      <c r="IL361" s="186"/>
      <c r="IM361" s="186"/>
      <c r="IN361" s="186"/>
      <c r="IO361" s="186"/>
      <c r="IP361" s="186"/>
      <c r="IQ361" s="186"/>
      <c r="IR361" s="186"/>
      <c r="IS361" s="186"/>
      <c r="IT361" s="186"/>
      <c r="IU361" s="186"/>
      <c r="IV361" s="186"/>
    </row>
    <row r="362" spans="1:256" ht="15.75" customHeight="1" x14ac:dyDescent="0.25">
      <c r="A362" s="262"/>
      <c r="B362" s="192" t="s">
        <v>783</v>
      </c>
      <c r="C362" s="186" t="s">
        <v>750</v>
      </c>
      <c r="D362" s="269" t="s">
        <v>1707</v>
      </c>
      <c r="E362" s="188">
        <v>500377.5</v>
      </c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>
        <v>5</v>
      </c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>
        <v>25</v>
      </c>
      <c r="BN362" s="186"/>
      <c r="BO362" s="289">
        <v>5</v>
      </c>
      <c r="BP362" s="186"/>
      <c r="BQ362" s="186"/>
      <c r="BR362" s="186"/>
      <c r="BS362" s="186"/>
      <c r="BT362" s="186"/>
      <c r="BU362" s="186"/>
      <c r="BV362" s="186"/>
      <c r="BW362" s="186"/>
      <c r="BX362" s="186"/>
      <c r="BY362" s="186"/>
      <c r="BZ362" s="186"/>
      <c r="CA362" s="186"/>
      <c r="CB362" s="186"/>
      <c r="CC362" s="186"/>
      <c r="CD362" s="186"/>
      <c r="CE362" s="186"/>
      <c r="CF362" s="186"/>
      <c r="CG362" s="186">
        <v>60</v>
      </c>
      <c r="CH362" s="186"/>
      <c r="CI362" s="186">
        <f>46+14</f>
        <v>60</v>
      </c>
      <c r="CJ362" s="186"/>
      <c r="CK362" s="186"/>
      <c r="CL362" s="186"/>
      <c r="CM362" s="186"/>
      <c r="CN362" s="186"/>
      <c r="CO362" s="186"/>
      <c r="CP362" s="186"/>
      <c r="CQ362" s="186"/>
      <c r="CR362" s="186"/>
      <c r="CS362" s="186">
        <v>24</v>
      </c>
      <c r="CT362" s="186"/>
      <c r="CU362" s="186"/>
      <c r="CV362" s="186"/>
      <c r="CW362" s="186"/>
      <c r="CX362" s="186"/>
      <c r="CY362" s="186"/>
      <c r="CZ362" s="186"/>
      <c r="DA362" s="186"/>
      <c r="DB362" s="186"/>
      <c r="DC362" s="186"/>
      <c r="DD362" s="186"/>
      <c r="DE362" s="186"/>
      <c r="DF362" s="186"/>
      <c r="DG362" s="186"/>
      <c r="DH362" s="186"/>
      <c r="DI362" s="186"/>
      <c r="DJ362" s="186"/>
      <c r="DK362" s="186"/>
      <c r="DL362" s="186"/>
      <c r="DM362" s="186">
        <v>24</v>
      </c>
      <c r="DN362" s="186"/>
      <c r="DO362" s="186"/>
      <c r="DP362" s="186"/>
      <c r="DQ362" s="186"/>
      <c r="DR362" s="186"/>
      <c r="DS362" s="186">
        <v>6</v>
      </c>
      <c r="DT362" s="186"/>
      <c r="DU362" s="186"/>
      <c r="DV362" s="186"/>
      <c r="DW362" s="186"/>
      <c r="DX362" s="186"/>
      <c r="DY362" s="186"/>
      <c r="DZ362" s="186">
        <v>6</v>
      </c>
      <c r="EA362" s="186"/>
      <c r="EB362" s="186"/>
      <c r="EC362" s="186"/>
      <c r="ED362" s="186"/>
      <c r="EE362" s="186"/>
      <c r="EF362" s="186"/>
      <c r="EG362" s="186"/>
      <c r="EH362" s="186"/>
      <c r="EI362" s="186"/>
      <c r="EJ362" s="186">
        <v>24</v>
      </c>
      <c r="EK362" s="186"/>
      <c r="EL362" s="186"/>
      <c r="EM362" s="186"/>
      <c r="EN362" s="186"/>
      <c r="EO362" s="186"/>
      <c r="EP362" s="186"/>
      <c r="EQ362" s="186"/>
      <c r="ER362" s="186"/>
      <c r="ES362" s="186"/>
      <c r="ET362" s="186"/>
      <c r="EU362" s="186"/>
      <c r="EV362" s="186"/>
      <c r="EW362" s="186"/>
      <c r="EX362" s="186"/>
      <c r="EY362" s="186"/>
      <c r="EZ362" s="186"/>
      <c r="FA362" s="186"/>
      <c r="FB362" s="186"/>
      <c r="FC362" s="186"/>
      <c r="FD362" s="186"/>
      <c r="FE362" s="186"/>
      <c r="FF362" s="186"/>
      <c r="FG362" s="186"/>
      <c r="FH362" s="186"/>
      <c r="FI362" s="186"/>
      <c r="FJ362" s="186"/>
      <c r="FK362" s="186"/>
      <c r="FL362" s="186"/>
      <c r="FM362" s="186"/>
      <c r="FN362" s="186"/>
      <c r="FO362" s="186"/>
      <c r="FP362" s="186"/>
      <c r="FQ362" s="186"/>
      <c r="FR362" s="186"/>
      <c r="FS362" s="186"/>
      <c r="FT362" s="186"/>
      <c r="FU362" s="186"/>
      <c r="FV362" s="186"/>
      <c r="FW362" s="186"/>
      <c r="FX362" s="186"/>
      <c r="FY362" s="186"/>
      <c r="FZ362" s="186"/>
      <c r="GA362" s="186"/>
      <c r="GB362" s="186"/>
      <c r="GC362" s="186"/>
      <c r="GD362" s="186"/>
      <c r="GE362" s="186"/>
      <c r="GF362" s="186"/>
      <c r="GG362" s="186"/>
      <c r="GH362" s="186"/>
      <c r="GI362" s="186"/>
      <c r="GJ362" s="186"/>
      <c r="GK362" s="186"/>
      <c r="GL362" s="186"/>
      <c r="GM362" s="186"/>
      <c r="GN362" s="186"/>
      <c r="GO362" s="186"/>
      <c r="GP362" s="186"/>
      <c r="GQ362" s="186"/>
      <c r="GR362" s="186"/>
      <c r="GS362" s="186"/>
      <c r="GT362" s="186"/>
      <c r="GU362" s="186"/>
      <c r="GV362" s="186"/>
      <c r="GW362" s="186"/>
      <c r="GX362" s="186"/>
      <c r="GY362" s="186"/>
      <c r="GZ362" s="186"/>
      <c r="HA362" s="186"/>
      <c r="HB362" s="186"/>
      <c r="HC362" s="186"/>
      <c r="HD362" s="186"/>
      <c r="HE362" s="186"/>
      <c r="HF362" s="186"/>
      <c r="HG362" s="186"/>
      <c r="HH362" s="186"/>
      <c r="HI362" s="186"/>
      <c r="HJ362" s="186"/>
      <c r="HK362" s="186"/>
      <c r="HL362" s="186"/>
      <c r="HM362" s="186"/>
      <c r="HN362" s="186"/>
      <c r="HO362" s="186"/>
      <c r="HP362" s="186"/>
      <c r="HQ362" s="186"/>
      <c r="HR362" s="186"/>
      <c r="HS362" s="186"/>
      <c r="HT362" s="186"/>
      <c r="HU362" s="186"/>
      <c r="HV362" s="186"/>
      <c r="HW362" s="186"/>
      <c r="HX362" s="186"/>
      <c r="HY362" s="186"/>
      <c r="HZ362" s="186"/>
      <c r="IA362" s="186"/>
      <c r="IB362" s="186"/>
      <c r="IC362" s="186"/>
      <c r="ID362" s="186"/>
      <c r="IE362" s="186"/>
      <c r="IF362" s="186"/>
      <c r="IG362" s="186"/>
      <c r="IH362" s="186"/>
      <c r="II362" s="186"/>
      <c r="IJ362" s="186"/>
      <c r="IK362" s="186"/>
      <c r="IL362" s="186"/>
      <c r="IM362" s="186"/>
      <c r="IN362" s="186"/>
      <c r="IO362" s="186"/>
      <c r="IP362" s="186"/>
      <c r="IQ362" s="186"/>
      <c r="IR362" s="186"/>
      <c r="IS362" s="186"/>
      <c r="IT362" s="186"/>
      <c r="IU362" s="186"/>
      <c r="IV362" s="186"/>
    </row>
    <row r="363" spans="1:256" ht="15.75" customHeight="1" x14ac:dyDescent="0.25">
      <c r="A363" s="262"/>
      <c r="B363" s="192" t="s">
        <v>110</v>
      </c>
      <c r="C363" s="192" t="s">
        <v>750</v>
      </c>
      <c r="D363" s="269" t="s">
        <v>1782</v>
      </c>
      <c r="E363" s="188">
        <v>135300</v>
      </c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290">
        <v>25</v>
      </c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>
        <v>15</v>
      </c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  <c r="BW363" s="186"/>
      <c r="BX363" s="186"/>
      <c r="BY363" s="186"/>
      <c r="BZ363" s="186"/>
      <c r="CA363" s="186"/>
      <c r="CB363" s="186"/>
      <c r="CC363" s="186"/>
      <c r="CD363" s="186"/>
      <c r="CE363" s="186"/>
      <c r="CF363" s="186">
        <v>30</v>
      </c>
      <c r="CG363" s="186">
        <v>30</v>
      </c>
      <c r="CH363" s="186"/>
      <c r="CI363" s="186"/>
      <c r="CJ363" s="186"/>
      <c r="CK363" s="186"/>
      <c r="CL363" s="186"/>
      <c r="CM363" s="186"/>
      <c r="CN363" s="186"/>
      <c r="CO363" s="186"/>
      <c r="CP363" s="186"/>
      <c r="CQ363" s="186"/>
      <c r="CR363" s="186"/>
      <c r="CS363" s="186"/>
      <c r="CT363" s="186"/>
      <c r="CU363" s="186"/>
      <c r="CV363" s="186"/>
      <c r="CW363" s="186"/>
      <c r="CX363" s="186"/>
      <c r="CY363" s="186"/>
      <c r="CZ363" s="186"/>
      <c r="DA363" s="186"/>
      <c r="DB363" s="186"/>
      <c r="DC363" s="186"/>
      <c r="DD363" s="186"/>
      <c r="DE363" s="186"/>
      <c r="DF363" s="186"/>
      <c r="DG363" s="186"/>
      <c r="DH363" s="186"/>
      <c r="DI363" s="186"/>
      <c r="DJ363" s="186"/>
      <c r="DK363" s="186"/>
      <c r="DL363" s="186"/>
      <c r="DM363" s="186"/>
      <c r="DN363" s="186"/>
      <c r="DO363" s="186"/>
      <c r="DP363" s="186"/>
      <c r="DQ363" s="186"/>
      <c r="DR363" s="186"/>
      <c r="DS363" s="186"/>
      <c r="DT363" s="186"/>
      <c r="DU363" s="186"/>
      <c r="DV363" s="186"/>
      <c r="DW363" s="186"/>
      <c r="DX363" s="186"/>
      <c r="DY363" s="186"/>
      <c r="DZ363" s="186"/>
      <c r="EA363" s="186"/>
      <c r="EB363" s="186"/>
      <c r="EC363" s="186"/>
      <c r="ED363" s="186"/>
      <c r="EE363" s="186"/>
      <c r="EF363" s="186"/>
      <c r="EG363" s="186"/>
      <c r="EH363" s="186"/>
      <c r="EI363" s="186"/>
      <c r="EJ363" s="186"/>
      <c r="EK363" s="186"/>
      <c r="EL363" s="186"/>
      <c r="EM363" s="186"/>
      <c r="EN363" s="186"/>
      <c r="EO363" s="186"/>
      <c r="EP363" s="186"/>
      <c r="EQ363" s="186"/>
      <c r="ER363" s="186"/>
      <c r="ES363" s="186"/>
      <c r="ET363" s="186"/>
      <c r="EU363" s="186"/>
      <c r="EV363" s="186"/>
      <c r="EW363" s="186"/>
      <c r="EX363" s="186"/>
      <c r="EY363" s="186"/>
      <c r="EZ363" s="186"/>
      <c r="FA363" s="186"/>
      <c r="FB363" s="186"/>
      <c r="FC363" s="186"/>
      <c r="FD363" s="186"/>
      <c r="FE363" s="186"/>
      <c r="FF363" s="186"/>
      <c r="FG363" s="186"/>
      <c r="FH363" s="186"/>
      <c r="FI363" s="186"/>
      <c r="FJ363" s="186"/>
      <c r="FK363" s="186"/>
      <c r="FL363" s="186"/>
      <c r="FM363" s="186"/>
      <c r="FN363" s="186"/>
      <c r="FO363" s="186"/>
      <c r="FP363" s="186"/>
      <c r="FQ363" s="186"/>
      <c r="FR363" s="186"/>
      <c r="FS363" s="186"/>
      <c r="FT363" s="186"/>
      <c r="FU363" s="186"/>
      <c r="FV363" s="186"/>
      <c r="FW363" s="186">
        <v>150</v>
      </c>
      <c r="FX363" s="186"/>
      <c r="FY363" s="186"/>
      <c r="FZ363" s="186"/>
      <c r="GA363" s="186"/>
      <c r="GB363" s="186"/>
      <c r="GC363" s="186"/>
      <c r="GD363" s="186"/>
      <c r="GE363" s="186"/>
      <c r="GF363" s="186"/>
      <c r="GG363" s="186"/>
      <c r="GH363" s="186"/>
      <c r="GI363" s="186"/>
      <c r="GJ363" s="186"/>
      <c r="GK363" s="186"/>
      <c r="GL363" s="186"/>
      <c r="GM363" s="186"/>
      <c r="GN363" s="186"/>
      <c r="GO363" s="186"/>
      <c r="GP363" s="186"/>
      <c r="GQ363" s="186"/>
      <c r="GR363" s="186"/>
      <c r="GS363" s="186"/>
      <c r="GT363" s="186"/>
      <c r="GU363" s="186"/>
      <c r="GV363" s="186"/>
      <c r="GW363" s="186"/>
      <c r="GX363" s="186"/>
      <c r="GY363" s="186"/>
      <c r="GZ363" s="186"/>
      <c r="HA363" s="186"/>
      <c r="HB363" s="186"/>
      <c r="HC363" s="186"/>
      <c r="HD363" s="186"/>
      <c r="HE363" s="186"/>
      <c r="HF363" s="186"/>
      <c r="HG363" s="186"/>
      <c r="HH363" s="186"/>
      <c r="HI363" s="186"/>
      <c r="HJ363" s="186"/>
      <c r="HK363" s="186"/>
      <c r="HL363" s="186"/>
      <c r="HM363" s="186"/>
      <c r="HN363" s="186"/>
      <c r="HO363" s="186"/>
      <c r="HP363" s="186"/>
      <c r="HQ363" s="186"/>
      <c r="HR363" s="186"/>
      <c r="HS363" s="186"/>
      <c r="HT363" s="186"/>
      <c r="HU363" s="186"/>
      <c r="HV363" s="186"/>
      <c r="HW363" s="186"/>
      <c r="HX363" s="186"/>
      <c r="HY363" s="186"/>
      <c r="HZ363" s="186"/>
      <c r="IA363" s="186"/>
      <c r="IB363" s="186"/>
      <c r="IC363" s="186"/>
      <c r="ID363" s="186"/>
      <c r="IE363" s="186"/>
      <c r="IF363" s="186"/>
      <c r="IG363" s="186"/>
      <c r="IH363" s="186"/>
      <c r="II363" s="186"/>
      <c r="IJ363" s="186"/>
      <c r="IK363" s="186"/>
      <c r="IL363" s="186"/>
      <c r="IM363" s="186"/>
      <c r="IN363" s="186"/>
      <c r="IO363" s="186"/>
      <c r="IP363" s="186"/>
      <c r="IQ363" s="186"/>
      <c r="IR363" s="186"/>
      <c r="IS363" s="186"/>
      <c r="IT363" s="186"/>
      <c r="IU363" s="186"/>
      <c r="IV363" s="186"/>
    </row>
    <row r="364" spans="1:256" ht="15.75" customHeight="1" x14ac:dyDescent="0.25">
      <c r="A364" s="262"/>
      <c r="B364" s="192" t="s">
        <v>875</v>
      </c>
      <c r="C364" s="192" t="s">
        <v>750</v>
      </c>
      <c r="D364" s="269" t="s">
        <v>1712</v>
      </c>
      <c r="E364" s="188">
        <v>14400</v>
      </c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  <c r="BW364" s="186"/>
      <c r="BX364" s="186"/>
      <c r="BY364" s="186"/>
      <c r="BZ364" s="186"/>
      <c r="CA364" s="186"/>
      <c r="CB364" s="186"/>
      <c r="CC364" s="186"/>
      <c r="CD364" s="186"/>
      <c r="CE364" s="186"/>
      <c r="CF364" s="186"/>
      <c r="CG364" s="186"/>
      <c r="CH364" s="186"/>
      <c r="CI364" s="186"/>
      <c r="CJ364" s="186"/>
      <c r="CK364" s="186"/>
      <c r="CL364" s="186"/>
      <c r="CM364" s="186"/>
      <c r="CN364" s="186"/>
      <c r="CO364" s="186"/>
      <c r="CP364" s="186"/>
      <c r="CQ364" s="186"/>
      <c r="CR364" s="186"/>
      <c r="CS364" s="186"/>
      <c r="CT364" s="186"/>
      <c r="CU364" s="186"/>
      <c r="CV364" s="186"/>
      <c r="CW364" s="186"/>
      <c r="CX364" s="186"/>
      <c r="CY364" s="186"/>
      <c r="CZ364" s="186"/>
      <c r="DA364" s="186"/>
      <c r="DB364" s="186"/>
      <c r="DC364" s="186"/>
      <c r="DD364" s="186"/>
      <c r="DE364" s="186"/>
      <c r="DF364" s="186"/>
      <c r="DG364" s="186"/>
      <c r="DH364" s="186"/>
      <c r="DI364" s="186"/>
      <c r="DJ364" s="186"/>
      <c r="DK364" s="186"/>
      <c r="DL364" s="186"/>
      <c r="DM364" s="186"/>
      <c r="DN364" s="186"/>
      <c r="DO364" s="186"/>
      <c r="DP364" s="186"/>
      <c r="DQ364" s="186"/>
      <c r="DR364" s="186"/>
      <c r="DS364" s="186"/>
      <c r="DT364" s="186"/>
      <c r="DU364" s="186"/>
      <c r="DV364" s="186"/>
      <c r="DW364" s="186"/>
      <c r="DX364" s="186"/>
      <c r="DY364" s="186"/>
      <c r="DZ364" s="186"/>
      <c r="EA364" s="186"/>
      <c r="EB364" s="186"/>
      <c r="EC364" s="186"/>
      <c r="ED364" s="186"/>
      <c r="EE364" s="186"/>
      <c r="EF364" s="186"/>
      <c r="EG364" s="186"/>
      <c r="EH364" s="186"/>
      <c r="EI364" s="186"/>
      <c r="EJ364" s="186"/>
      <c r="EK364" s="186"/>
      <c r="EL364" s="186"/>
      <c r="EM364" s="186"/>
      <c r="EN364" s="186"/>
      <c r="EO364" s="186"/>
      <c r="EP364" s="186"/>
      <c r="EQ364" s="186"/>
      <c r="ER364" s="186"/>
      <c r="ES364" s="186"/>
      <c r="ET364" s="186"/>
      <c r="EU364" s="186"/>
      <c r="EV364" s="186"/>
      <c r="EW364" s="186"/>
      <c r="EX364" s="186"/>
      <c r="EY364" s="186"/>
      <c r="EZ364" s="186"/>
      <c r="FA364" s="186"/>
      <c r="FB364" s="186"/>
      <c r="FC364" s="186"/>
      <c r="FD364" s="186"/>
      <c r="FE364" s="186"/>
      <c r="FF364" s="186"/>
      <c r="FG364" s="186"/>
      <c r="FH364" s="186"/>
      <c r="FI364" s="186"/>
      <c r="FJ364" s="186"/>
      <c r="FK364" s="186"/>
      <c r="FL364" s="186"/>
      <c r="FM364" s="186"/>
      <c r="FN364" s="186"/>
      <c r="FO364" s="186"/>
      <c r="FP364" s="186"/>
      <c r="FQ364" s="186"/>
      <c r="FR364" s="186"/>
      <c r="FS364" s="186"/>
      <c r="FT364" s="186"/>
      <c r="FU364" s="186"/>
      <c r="FV364" s="186"/>
      <c r="FW364" s="186"/>
      <c r="FX364" s="186"/>
      <c r="FY364" s="186"/>
      <c r="FZ364" s="186"/>
      <c r="GA364" s="186"/>
      <c r="GB364" s="186"/>
      <c r="GC364" s="186"/>
      <c r="GD364" s="186"/>
      <c r="GE364" s="186"/>
      <c r="GF364" s="186"/>
      <c r="GG364" s="186"/>
      <c r="GH364" s="186"/>
      <c r="GI364" s="186"/>
      <c r="GJ364" s="186"/>
      <c r="GK364" s="186"/>
      <c r="GL364" s="186"/>
      <c r="GM364" s="186"/>
      <c r="GN364" s="186"/>
      <c r="GO364" s="186"/>
      <c r="GP364" s="186"/>
      <c r="GQ364" s="186"/>
      <c r="GR364" s="186"/>
      <c r="GS364" s="186"/>
      <c r="GT364" s="186"/>
      <c r="GU364" s="186"/>
      <c r="GV364" s="186"/>
      <c r="GW364" s="186"/>
      <c r="GX364" s="186"/>
      <c r="GY364" s="186"/>
      <c r="GZ364" s="186"/>
      <c r="HA364" s="186"/>
      <c r="HB364" s="186"/>
      <c r="HC364" s="186"/>
      <c r="HD364" s="186"/>
      <c r="HE364" s="186"/>
      <c r="HF364" s="186"/>
      <c r="HG364" s="186"/>
      <c r="HH364" s="186"/>
      <c r="HI364" s="186"/>
      <c r="HJ364" s="186"/>
      <c r="HK364" s="186"/>
      <c r="HL364" s="186"/>
      <c r="HM364" s="186"/>
      <c r="HN364" s="186"/>
      <c r="HO364" s="186"/>
      <c r="HP364" s="186"/>
      <c r="HQ364" s="186"/>
      <c r="HR364" s="186"/>
      <c r="HS364" s="186"/>
      <c r="HT364" s="186"/>
      <c r="HU364" s="186"/>
      <c r="HV364" s="186"/>
      <c r="HW364" s="186"/>
      <c r="HX364" s="186"/>
      <c r="HY364" s="186"/>
      <c r="HZ364" s="186"/>
      <c r="IA364" s="186"/>
      <c r="IB364" s="186"/>
      <c r="IC364" s="186"/>
      <c r="ID364" s="186"/>
      <c r="IE364" s="186"/>
      <c r="IF364" s="186"/>
      <c r="IG364" s="186"/>
      <c r="IH364" s="186"/>
      <c r="II364" s="186"/>
      <c r="IJ364" s="186"/>
      <c r="IK364" s="186"/>
      <c r="IL364" s="186"/>
      <c r="IM364" s="186"/>
      <c r="IN364" s="186"/>
      <c r="IO364" s="186"/>
      <c r="IP364" s="186"/>
      <c r="IQ364" s="186"/>
      <c r="IR364" s="186"/>
      <c r="IS364" s="186"/>
      <c r="IT364" s="186"/>
      <c r="IU364" s="186"/>
      <c r="IV364" s="186"/>
    </row>
    <row r="365" spans="1:256" ht="15.75" customHeight="1" x14ac:dyDescent="0.25">
      <c r="A365" s="262"/>
      <c r="B365" s="192" t="s">
        <v>1295</v>
      </c>
      <c r="C365" s="192" t="s">
        <v>1714</v>
      </c>
      <c r="D365" s="269" t="s">
        <v>1077</v>
      </c>
      <c r="E365" s="188">
        <v>119275</v>
      </c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290">
        <v>5</v>
      </c>
      <c r="AD365" s="186"/>
      <c r="AE365" s="186"/>
      <c r="AF365" s="186"/>
      <c r="AG365" s="186"/>
      <c r="AH365" s="186"/>
      <c r="AI365" s="186"/>
      <c r="AJ365" s="290">
        <v>5</v>
      </c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>
        <v>5</v>
      </c>
      <c r="BA365" s="186">
        <v>5</v>
      </c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>
        <v>5</v>
      </c>
      <c r="BN365" s="186"/>
      <c r="BO365" s="186"/>
      <c r="BP365" s="186"/>
      <c r="BQ365" s="186"/>
      <c r="BR365" s="291">
        <v>10</v>
      </c>
      <c r="BS365" s="186"/>
      <c r="BT365" s="186"/>
      <c r="BU365" s="186"/>
      <c r="BV365" s="186"/>
      <c r="BW365" s="186"/>
      <c r="BX365" s="186"/>
      <c r="BY365" s="186"/>
      <c r="BZ365" s="186"/>
      <c r="CA365" s="186"/>
      <c r="CB365" s="186"/>
      <c r="CC365" s="186"/>
      <c r="CD365" s="186"/>
      <c r="CE365" s="186"/>
      <c r="CF365" s="186"/>
      <c r="CG365" s="186"/>
      <c r="CH365" s="186"/>
      <c r="CI365" s="186"/>
      <c r="CJ365" s="186"/>
      <c r="CK365" s="186"/>
      <c r="CL365" s="186"/>
      <c r="CM365" s="186"/>
      <c r="CN365" s="186"/>
      <c r="CO365" s="186"/>
      <c r="CP365" s="186"/>
      <c r="CQ365" s="186"/>
      <c r="CR365" s="186"/>
      <c r="CS365" s="186"/>
      <c r="CT365" s="186"/>
      <c r="CU365" s="186"/>
      <c r="CV365" s="186"/>
      <c r="CW365" s="186"/>
      <c r="CX365" s="186"/>
      <c r="CY365" s="186"/>
      <c r="CZ365" s="186"/>
      <c r="DA365" s="186"/>
      <c r="DB365" s="186"/>
      <c r="DC365" s="186"/>
      <c r="DD365" s="186"/>
      <c r="DE365" s="186"/>
      <c r="DF365" s="186"/>
      <c r="DG365" s="186"/>
      <c r="DH365" s="186"/>
      <c r="DI365" s="186"/>
      <c r="DJ365" s="186"/>
      <c r="DK365" s="186"/>
      <c r="DL365" s="186"/>
      <c r="DM365" s="186"/>
      <c r="DN365" s="186">
        <v>6</v>
      </c>
      <c r="DO365" s="186"/>
      <c r="DP365" s="186"/>
      <c r="DQ365" s="186"/>
      <c r="DR365" s="186"/>
      <c r="DS365" s="186"/>
      <c r="DT365" s="186"/>
      <c r="DU365" s="186"/>
      <c r="DV365" s="186"/>
      <c r="DW365" s="186"/>
      <c r="DX365" s="186"/>
      <c r="DY365" s="186"/>
      <c r="DZ365" s="186"/>
      <c r="EA365" s="186"/>
      <c r="EB365" s="186"/>
      <c r="EC365" s="186"/>
      <c r="ED365" s="186"/>
      <c r="EE365" s="186">
        <v>6</v>
      </c>
      <c r="EF365" s="186"/>
      <c r="EG365" s="186"/>
      <c r="EH365" s="186"/>
      <c r="EI365" s="186"/>
      <c r="EJ365" s="186">
        <v>6</v>
      </c>
      <c r="EK365" s="186"/>
      <c r="EL365" s="186"/>
      <c r="EM365" s="186"/>
      <c r="EN365" s="186">
        <v>6</v>
      </c>
      <c r="EO365" s="186"/>
      <c r="EP365" s="186"/>
      <c r="EQ365" s="186"/>
      <c r="ER365" s="186"/>
      <c r="ES365" s="186"/>
      <c r="ET365" s="186"/>
      <c r="EU365" s="186"/>
      <c r="EV365" s="186">
        <v>1</v>
      </c>
      <c r="EW365" s="186"/>
      <c r="EX365" s="186"/>
      <c r="EY365" s="186">
        <v>1</v>
      </c>
      <c r="EZ365" s="186"/>
      <c r="FA365" s="186"/>
      <c r="FB365" s="186"/>
      <c r="FC365" s="186"/>
      <c r="FD365" s="186"/>
      <c r="FE365" s="186"/>
      <c r="FF365" s="186"/>
      <c r="FG365" s="186"/>
      <c r="FH365" s="186"/>
      <c r="FI365" s="186"/>
      <c r="FJ365" s="186"/>
      <c r="FK365" s="186"/>
      <c r="FL365" s="186"/>
      <c r="FM365" s="186"/>
      <c r="FN365" s="186"/>
      <c r="FO365" s="186"/>
      <c r="FP365" s="186"/>
      <c r="FQ365" s="186"/>
      <c r="FR365" s="186"/>
      <c r="FS365" s="186"/>
      <c r="FT365" s="186"/>
      <c r="FU365" s="186"/>
      <c r="FV365" s="186"/>
      <c r="FW365" s="186"/>
      <c r="FX365" s="186"/>
      <c r="FY365" s="186"/>
      <c r="FZ365" s="186"/>
      <c r="GA365" s="186"/>
      <c r="GB365" s="186"/>
      <c r="GC365" s="186"/>
      <c r="GD365" s="186"/>
      <c r="GE365" s="186"/>
      <c r="GF365" s="186"/>
      <c r="GG365" s="186"/>
      <c r="GH365" s="186"/>
      <c r="GI365" s="186"/>
      <c r="GJ365" s="186"/>
      <c r="GK365" s="186"/>
      <c r="GL365" s="186"/>
      <c r="GM365" s="186"/>
      <c r="GN365" s="186"/>
      <c r="GO365" s="186"/>
      <c r="GP365" s="186"/>
      <c r="GQ365" s="186"/>
      <c r="GR365" s="186"/>
      <c r="GS365" s="186"/>
      <c r="GT365" s="186"/>
      <c r="GU365" s="186"/>
      <c r="GV365" s="186"/>
      <c r="GW365" s="186"/>
      <c r="GX365" s="186"/>
      <c r="GY365" s="186"/>
      <c r="GZ365" s="186"/>
      <c r="HA365" s="186"/>
      <c r="HB365" s="186"/>
      <c r="HC365" s="186"/>
      <c r="HD365" s="186"/>
      <c r="HE365" s="186"/>
      <c r="HF365" s="186"/>
      <c r="HG365" s="186"/>
      <c r="HH365" s="186"/>
      <c r="HI365" s="186"/>
      <c r="HJ365" s="186"/>
      <c r="HK365" s="186"/>
      <c r="HL365" s="186"/>
      <c r="HM365" s="186"/>
      <c r="HN365" s="186"/>
      <c r="HO365" s="186"/>
      <c r="HP365" s="186"/>
      <c r="HQ365" s="186"/>
      <c r="HR365" s="186"/>
      <c r="HS365" s="186"/>
      <c r="HT365" s="186"/>
      <c r="HU365" s="186"/>
      <c r="HV365" s="186"/>
      <c r="HW365" s="186"/>
      <c r="HX365" s="186">
        <v>100</v>
      </c>
      <c r="HY365" s="186"/>
      <c r="HZ365" s="186"/>
      <c r="IA365" s="186"/>
      <c r="IB365" s="186"/>
      <c r="IC365" s="186"/>
      <c r="ID365" s="186"/>
      <c r="IE365" s="186"/>
      <c r="IF365" s="186"/>
      <c r="IG365" s="186"/>
      <c r="IH365" s="186"/>
      <c r="II365" s="186"/>
      <c r="IJ365" s="186"/>
      <c r="IK365" s="186"/>
      <c r="IL365" s="186"/>
      <c r="IM365" s="186"/>
      <c r="IN365" s="186"/>
      <c r="IO365" s="186"/>
      <c r="IP365" s="186"/>
      <c r="IQ365" s="186"/>
      <c r="IR365" s="186"/>
      <c r="IS365" s="186"/>
      <c r="IT365" s="186"/>
      <c r="IU365" s="186"/>
      <c r="IV365" s="186"/>
    </row>
    <row r="366" spans="1:256" ht="15.75" customHeight="1" x14ac:dyDescent="0.25">
      <c r="A366" s="262"/>
      <c r="B366" s="186" t="s">
        <v>783</v>
      </c>
      <c r="C366" s="192" t="s">
        <v>1785</v>
      </c>
      <c r="D366" s="269" t="s">
        <v>1786</v>
      </c>
      <c r="E366" s="188">
        <v>191012.5</v>
      </c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  <c r="BW366" s="186"/>
      <c r="BX366" s="186"/>
      <c r="BY366" s="186"/>
      <c r="BZ366" s="186"/>
      <c r="CA366" s="186"/>
      <c r="CB366" s="186"/>
      <c r="CC366" s="186"/>
      <c r="CD366" s="186"/>
      <c r="CE366" s="186"/>
      <c r="CF366" s="186"/>
      <c r="CG366" s="186"/>
      <c r="CH366" s="186"/>
      <c r="CI366" s="186"/>
      <c r="CJ366" s="186"/>
      <c r="CK366" s="186"/>
      <c r="CL366" s="186"/>
      <c r="CM366" s="186"/>
      <c r="CN366" s="186"/>
      <c r="CO366" s="186"/>
      <c r="CP366" s="186"/>
      <c r="CQ366" s="186"/>
      <c r="CR366" s="186"/>
      <c r="CS366" s="186"/>
      <c r="CT366" s="186"/>
      <c r="CU366" s="186"/>
      <c r="CV366" s="186"/>
      <c r="CW366" s="186"/>
      <c r="CX366" s="186"/>
      <c r="CY366" s="186"/>
      <c r="CZ366" s="186"/>
      <c r="DA366" s="186"/>
      <c r="DB366" s="186"/>
      <c r="DC366" s="186"/>
      <c r="DD366" s="186"/>
      <c r="DE366" s="186"/>
      <c r="DF366" s="186"/>
      <c r="DG366" s="186"/>
      <c r="DH366" s="186"/>
      <c r="DI366" s="186"/>
      <c r="DJ366" s="186"/>
      <c r="DK366" s="186"/>
      <c r="DL366" s="186"/>
      <c r="DM366" s="186"/>
      <c r="DN366" s="186"/>
      <c r="DO366" s="186"/>
      <c r="DP366" s="186"/>
      <c r="DQ366" s="186"/>
      <c r="DR366" s="186"/>
      <c r="DS366" s="186"/>
      <c r="DT366" s="186"/>
      <c r="DU366" s="186"/>
      <c r="DV366" s="186"/>
      <c r="DW366" s="186"/>
      <c r="DX366" s="186"/>
      <c r="DY366" s="186"/>
      <c r="DZ366" s="186"/>
      <c r="EA366" s="186"/>
      <c r="EB366" s="186"/>
      <c r="EC366" s="186"/>
      <c r="ED366" s="186"/>
      <c r="EE366" s="186"/>
      <c r="EF366" s="186"/>
      <c r="EG366" s="186"/>
      <c r="EH366" s="186"/>
      <c r="EI366" s="186"/>
      <c r="EJ366" s="186"/>
      <c r="EK366" s="186"/>
      <c r="EL366" s="186"/>
      <c r="EM366" s="186"/>
      <c r="EN366" s="186">
        <v>126</v>
      </c>
      <c r="EO366" s="186"/>
      <c r="EP366" s="186">
        <v>24</v>
      </c>
      <c r="EQ366" s="186"/>
      <c r="ER366" s="186"/>
      <c r="ES366" s="186"/>
      <c r="ET366" s="186"/>
      <c r="EU366" s="186"/>
      <c r="EV366" s="186"/>
      <c r="EW366" s="186"/>
      <c r="EX366" s="186"/>
      <c r="EY366" s="186"/>
      <c r="EZ366" s="186"/>
      <c r="FA366" s="186"/>
      <c r="FB366" s="186"/>
      <c r="FC366" s="186"/>
      <c r="FD366" s="186"/>
      <c r="FE366" s="186"/>
      <c r="FF366" s="186"/>
      <c r="FG366" s="186"/>
      <c r="FH366" s="186"/>
      <c r="FI366" s="186"/>
      <c r="FJ366" s="186"/>
      <c r="FK366" s="186"/>
      <c r="FL366" s="186"/>
      <c r="FM366" s="186"/>
      <c r="FN366" s="186"/>
      <c r="FO366" s="186"/>
      <c r="FP366" s="186"/>
      <c r="FQ366" s="186"/>
      <c r="FR366" s="186"/>
      <c r="FS366" s="186"/>
      <c r="FT366" s="186"/>
      <c r="FU366" s="186"/>
      <c r="FV366" s="186"/>
      <c r="FW366" s="186"/>
      <c r="FX366" s="186"/>
      <c r="FY366" s="186"/>
      <c r="FZ366" s="186"/>
      <c r="GA366" s="186"/>
      <c r="GB366" s="186"/>
      <c r="GC366" s="186"/>
      <c r="GD366" s="186"/>
      <c r="GE366" s="186"/>
      <c r="GF366" s="186"/>
      <c r="GG366" s="186"/>
      <c r="GH366" s="186"/>
      <c r="GI366" s="186"/>
      <c r="GJ366" s="186"/>
      <c r="GK366" s="186"/>
      <c r="GL366" s="186"/>
      <c r="GM366" s="186"/>
      <c r="GN366" s="186"/>
      <c r="GO366" s="186"/>
      <c r="GP366" s="186"/>
      <c r="GQ366" s="186"/>
      <c r="GR366" s="186"/>
      <c r="GS366" s="186"/>
      <c r="GT366" s="186"/>
      <c r="GU366" s="186"/>
      <c r="GV366" s="186"/>
      <c r="GW366" s="186"/>
      <c r="GX366" s="186"/>
      <c r="GY366" s="186"/>
      <c r="GZ366" s="186"/>
      <c r="HA366" s="186"/>
      <c r="HB366" s="186"/>
      <c r="HC366" s="186"/>
      <c r="HD366" s="186"/>
      <c r="HE366" s="186"/>
      <c r="HF366" s="186"/>
      <c r="HG366" s="186"/>
      <c r="HH366" s="186"/>
      <c r="HI366" s="186"/>
      <c r="HJ366" s="186"/>
      <c r="HK366" s="186"/>
      <c r="HL366" s="186"/>
      <c r="HM366" s="186"/>
      <c r="HN366" s="186"/>
      <c r="HO366" s="186"/>
      <c r="HP366" s="186"/>
      <c r="HQ366" s="186"/>
      <c r="HR366" s="186"/>
      <c r="HS366" s="186"/>
      <c r="HT366" s="186"/>
      <c r="HU366" s="186"/>
      <c r="HV366" s="186"/>
      <c r="HW366" s="186"/>
      <c r="HX366" s="186"/>
      <c r="HY366" s="186"/>
      <c r="HZ366" s="186"/>
      <c r="IA366" s="186"/>
      <c r="IB366" s="186"/>
      <c r="IC366" s="186"/>
      <c r="ID366" s="186"/>
      <c r="IE366" s="186"/>
      <c r="IF366" s="186"/>
      <c r="IG366" s="186"/>
      <c r="IH366" s="186"/>
      <c r="II366" s="186"/>
      <c r="IJ366" s="186"/>
      <c r="IK366" s="186"/>
      <c r="IL366" s="186"/>
      <c r="IM366" s="186"/>
      <c r="IN366" s="186"/>
      <c r="IO366" s="186"/>
      <c r="IP366" s="186"/>
      <c r="IQ366" s="186"/>
      <c r="IR366" s="186"/>
      <c r="IS366" s="186"/>
      <c r="IT366" s="186"/>
      <c r="IU366" s="186"/>
      <c r="IV366" s="186"/>
    </row>
    <row r="367" spans="1:256" ht="15.75" customHeight="1" x14ac:dyDescent="0.25">
      <c r="A367" s="262"/>
      <c r="B367" s="192" t="s">
        <v>783</v>
      </c>
      <c r="C367" s="192" t="s">
        <v>1718</v>
      </c>
      <c r="D367" s="269" t="s">
        <v>1719</v>
      </c>
      <c r="E367" s="188">
        <v>462522.5</v>
      </c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>
        <v>5</v>
      </c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>
        <v>20</v>
      </c>
      <c r="BN367" s="186"/>
      <c r="BO367" s="186"/>
      <c r="BP367" s="186"/>
      <c r="BQ367" s="186"/>
      <c r="BR367" s="186"/>
      <c r="BS367" s="186"/>
      <c r="BT367" s="186"/>
      <c r="BU367" s="186"/>
      <c r="BV367" s="186"/>
      <c r="BW367" s="186"/>
      <c r="BX367" s="186"/>
      <c r="BY367" s="186"/>
      <c r="BZ367" s="186"/>
      <c r="CA367" s="186"/>
      <c r="CB367" s="186"/>
      <c r="CC367" s="186"/>
      <c r="CD367" s="186"/>
      <c r="CE367" s="186"/>
      <c r="CF367" s="186">
        <v>30</v>
      </c>
      <c r="CG367" s="186"/>
      <c r="CH367" s="186"/>
      <c r="CI367" s="186"/>
      <c r="CJ367" s="186"/>
      <c r="CK367" s="186"/>
      <c r="CL367" s="186"/>
      <c r="CM367" s="186"/>
      <c r="CN367" s="186"/>
      <c r="CO367" s="186"/>
      <c r="CP367" s="186"/>
      <c r="CQ367" s="186"/>
      <c r="CR367" s="186"/>
      <c r="CS367" s="186"/>
      <c r="CT367" s="186"/>
      <c r="CU367" s="186"/>
      <c r="CV367" s="186"/>
      <c r="CW367" s="186"/>
      <c r="CX367" s="186"/>
      <c r="CY367" s="186"/>
      <c r="CZ367" s="186"/>
      <c r="DA367" s="186"/>
      <c r="DB367" s="186"/>
      <c r="DC367" s="186"/>
      <c r="DD367" s="186"/>
      <c r="DE367" s="186"/>
      <c r="DF367" s="186"/>
      <c r="DG367" s="186"/>
      <c r="DH367" s="186"/>
      <c r="DI367" s="186"/>
      <c r="DJ367" s="186"/>
      <c r="DK367" s="186"/>
      <c r="DL367" s="186"/>
      <c r="DM367" s="186"/>
      <c r="DN367" s="186"/>
      <c r="DO367" s="186"/>
      <c r="DP367" s="186"/>
      <c r="DQ367" s="186"/>
      <c r="DR367" s="186"/>
      <c r="DS367" s="186"/>
      <c r="DT367" s="186"/>
      <c r="DU367" s="186"/>
      <c r="DV367" s="186"/>
      <c r="DW367" s="186"/>
      <c r="DX367" s="186"/>
      <c r="DY367" s="186"/>
      <c r="DZ367" s="186"/>
      <c r="EA367" s="186"/>
      <c r="EB367" s="186"/>
      <c r="EC367" s="186"/>
      <c r="ED367" s="353">
        <v>24</v>
      </c>
      <c r="EE367" s="186"/>
      <c r="EF367" s="186"/>
      <c r="EG367" s="186"/>
      <c r="EH367" s="186"/>
      <c r="EI367" s="186"/>
      <c r="EJ367" s="186"/>
      <c r="EK367" s="186"/>
      <c r="EL367" s="186"/>
      <c r="EM367" s="186"/>
      <c r="EN367" s="186"/>
      <c r="EO367" s="186"/>
      <c r="EP367" s="186"/>
      <c r="EQ367" s="186"/>
      <c r="ER367" s="186"/>
      <c r="ES367" s="186"/>
      <c r="ET367" s="186"/>
      <c r="EU367" s="186">
        <v>76</v>
      </c>
      <c r="EV367" s="186"/>
      <c r="EW367" s="186"/>
      <c r="EX367" s="186"/>
      <c r="EY367" s="186"/>
      <c r="EZ367" s="186"/>
      <c r="FA367" s="186"/>
      <c r="FB367" s="186"/>
      <c r="FC367" s="186"/>
      <c r="FD367" s="186"/>
      <c r="FE367" s="186"/>
      <c r="FF367" s="186"/>
      <c r="FG367" s="186"/>
      <c r="FH367" s="186"/>
      <c r="FI367" s="186"/>
      <c r="FJ367" s="186"/>
      <c r="FK367" s="186"/>
      <c r="FL367" s="186"/>
      <c r="FM367" s="186"/>
      <c r="FN367" s="186"/>
      <c r="FO367" s="186"/>
      <c r="FP367" s="186"/>
      <c r="FQ367" s="186"/>
      <c r="FR367" s="186"/>
      <c r="FS367" s="186"/>
      <c r="FT367" s="186"/>
      <c r="FU367" s="186"/>
      <c r="FV367" s="186"/>
      <c r="FW367" s="186"/>
      <c r="FX367" s="186"/>
      <c r="FY367" s="186"/>
      <c r="FZ367" s="186"/>
      <c r="GA367" s="186"/>
      <c r="GB367" s="186"/>
      <c r="GC367" s="186"/>
      <c r="GD367" s="186"/>
      <c r="GE367" s="186"/>
      <c r="GF367" s="186"/>
      <c r="GG367" s="186"/>
      <c r="GH367" s="186"/>
      <c r="GI367" s="186"/>
      <c r="GJ367" s="186"/>
      <c r="GK367" s="186"/>
      <c r="GL367" s="186"/>
      <c r="GM367" s="186"/>
      <c r="GN367" s="186"/>
      <c r="GO367" s="186"/>
      <c r="GP367" s="186"/>
      <c r="GQ367" s="186"/>
      <c r="GR367" s="186"/>
      <c r="GS367" s="186"/>
      <c r="GT367" s="186"/>
      <c r="GU367" s="186"/>
      <c r="GV367" s="186"/>
      <c r="GW367" s="186"/>
      <c r="GX367" s="186"/>
      <c r="GY367" s="186"/>
      <c r="GZ367" s="186"/>
      <c r="HA367" s="186"/>
      <c r="HB367" s="186"/>
      <c r="HC367" s="186"/>
      <c r="HD367" s="186"/>
      <c r="HE367" s="186"/>
      <c r="HF367" s="186"/>
      <c r="HG367" s="186"/>
      <c r="HH367" s="186"/>
      <c r="HI367" s="186"/>
      <c r="HJ367" s="186"/>
      <c r="HK367" s="186"/>
      <c r="HL367" s="186"/>
      <c r="HM367" s="186"/>
      <c r="HN367" s="186">
        <v>100</v>
      </c>
      <c r="HO367" s="186"/>
      <c r="HP367" s="186"/>
      <c r="HQ367" s="186"/>
      <c r="HR367" s="186"/>
      <c r="HS367" s="186"/>
      <c r="HT367" s="186"/>
      <c r="HU367" s="186"/>
      <c r="HV367" s="186"/>
      <c r="HW367" s="186"/>
      <c r="HX367" s="186"/>
      <c r="HY367" s="186"/>
      <c r="HZ367" s="186"/>
      <c r="IA367" s="186"/>
      <c r="IB367" s="186"/>
      <c r="IC367" s="186"/>
      <c r="ID367" s="186"/>
      <c r="IE367" s="186"/>
      <c r="IF367" s="186"/>
      <c r="IG367" s="186"/>
      <c r="IH367" s="186"/>
      <c r="II367" s="186"/>
      <c r="IJ367" s="186"/>
      <c r="IK367" s="186"/>
      <c r="IL367" s="186"/>
      <c r="IM367" s="186"/>
      <c r="IN367" s="186"/>
      <c r="IO367" s="186"/>
      <c r="IP367" s="186"/>
      <c r="IQ367" s="186"/>
      <c r="IR367" s="186"/>
      <c r="IS367" s="186"/>
      <c r="IT367" s="186"/>
      <c r="IU367" s="186"/>
      <c r="IV367" s="186"/>
    </row>
    <row r="368" spans="1:256" ht="15.75" customHeight="1" x14ac:dyDescent="0.25">
      <c r="A368" s="262"/>
      <c r="B368" s="192" t="s">
        <v>892</v>
      </c>
      <c r="C368" s="192" t="s">
        <v>1718</v>
      </c>
      <c r="D368" s="269" t="s">
        <v>1115</v>
      </c>
      <c r="E368" s="188">
        <v>152200</v>
      </c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>
        <v>15</v>
      </c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290">
        <v>50</v>
      </c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  <c r="BW368" s="186"/>
      <c r="BX368" s="186"/>
      <c r="BY368" s="186"/>
      <c r="BZ368" s="186"/>
      <c r="CA368" s="186"/>
      <c r="CB368" s="186"/>
      <c r="CC368" s="186"/>
      <c r="CD368" s="186"/>
      <c r="CE368" s="186"/>
      <c r="CF368" s="186"/>
      <c r="CG368" s="186"/>
      <c r="CH368" s="186"/>
      <c r="CI368" s="186"/>
      <c r="CJ368" s="186"/>
      <c r="CK368" s="186"/>
      <c r="CL368" s="186"/>
      <c r="CM368" s="186"/>
      <c r="CN368" s="186"/>
      <c r="CO368" s="186"/>
      <c r="CP368" s="186"/>
      <c r="CQ368" s="186"/>
      <c r="CR368" s="186"/>
      <c r="CS368" s="186"/>
      <c r="CT368" s="186"/>
      <c r="CU368" s="186"/>
      <c r="CV368" s="186"/>
      <c r="CW368" s="186"/>
      <c r="CX368" s="186"/>
      <c r="CY368" s="186"/>
      <c r="CZ368" s="186"/>
      <c r="DA368" s="186"/>
      <c r="DB368" s="186"/>
      <c r="DC368" s="186"/>
      <c r="DD368" s="186"/>
      <c r="DE368" s="186"/>
      <c r="DF368" s="186"/>
      <c r="DG368" s="186"/>
      <c r="DH368" s="186"/>
      <c r="DI368" s="186"/>
      <c r="DJ368" s="186"/>
      <c r="DK368" s="186"/>
      <c r="DL368" s="186"/>
      <c r="DM368" s="186"/>
      <c r="DN368" s="186"/>
      <c r="DO368" s="186"/>
      <c r="DP368" s="186"/>
      <c r="DQ368" s="186"/>
      <c r="DR368" s="186"/>
      <c r="DS368" s="186"/>
      <c r="DT368" s="186"/>
      <c r="DU368" s="186"/>
      <c r="DV368" s="186"/>
      <c r="DW368" s="186"/>
      <c r="DX368" s="186"/>
      <c r="DY368" s="186"/>
      <c r="DZ368" s="186"/>
      <c r="EA368" s="186"/>
      <c r="EB368" s="186"/>
      <c r="EC368" s="186"/>
      <c r="ED368" s="186"/>
      <c r="EE368" s="186"/>
      <c r="EF368" s="186"/>
      <c r="EG368" s="186"/>
      <c r="EH368" s="186"/>
      <c r="EI368" s="186"/>
      <c r="EJ368" s="186"/>
      <c r="EK368" s="186"/>
      <c r="EL368" s="186"/>
      <c r="EM368" s="186"/>
      <c r="EN368" s="186"/>
      <c r="EO368" s="186"/>
      <c r="EP368" s="186"/>
      <c r="EQ368" s="186"/>
      <c r="ER368" s="186"/>
      <c r="ES368" s="186"/>
      <c r="ET368" s="186"/>
      <c r="EU368" s="186"/>
      <c r="EV368" s="186"/>
      <c r="EW368" s="186"/>
      <c r="EX368" s="186"/>
      <c r="EY368" s="186"/>
      <c r="EZ368" s="186"/>
      <c r="FA368" s="186"/>
      <c r="FB368" s="186"/>
      <c r="FC368" s="186"/>
      <c r="FD368" s="186"/>
      <c r="FE368" s="186"/>
      <c r="FF368" s="186"/>
      <c r="FG368" s="186"/>
      <c r="FH368" s="186"/>
      <c r="FI368" s="186"/>
      <c r="FJ368" s="186"/>
      <c r="FK368" s="186"/>
      <c r="FL368" s="186"/>
      <c r="FM368" s="186"/>
      <c r="FN368" s="186"/>
      <c r="FO368" s="186"/>
      <c r="FP368" s="186"/>
      <c r="FQ368" s="186"/>
      <c r="FR368" s="186"/>
      <c r="FS368" s="186"/>
      <c r="FT368" s="186"/>
      <c r="FU368" s="186"/>
      <c r="FV368" s="186"/>
      <c r="FW368" s="186"/>
      <c r="FX368" s="186"/>
      <c r="FY368" s="186"/>
      <c r="FZ368" s="186"/>
      <c r="GA368" s="186"/>
      <c r="GB368" s="186"/>
      <c r="GC368" s="186"/>
      <c r="GD368" s="186"/>
      <c r="GE368" s="186"/>
      <c r="GF368" s="186"/>
      <c r="GG368" s="186"/>
      <c r="GH368" s="186"/>
      <c r="GI368" s="186">
        <v>50</v>
      </c>
      <c r="GJ368" s="186"/>
      <c r="GK368" s="186"/>
      <c r="GL368" s="186"/>
      <c r="GM368" s="186"/>
      <c r="GN368" s="186"/>
      <c r="GO368" s="186"/>
      <c r="GP368" s="186"/>
      <c r="GQ368" s="186"/>
      <c r="GR368" s="186"/>
      <c r="GS368" s="186"/>
      <c r="GT368" s="186"/>
      <c r="GU368" s="186"/>
      <c r="GV368" s="186"/>
      <c r="GW368" s="186"/>
      <c r="GX368" s="186"/>
      <c r="GY368" s="186"/>
      <c r="GZ368" s="186"/>
      <c r="HA368" s="186"/>
      <c r="HB368" s="186"/>
      <c r="HC368" s="186"/>
      <c r="HD368" s="186"/>
      <c r="HE368" s="186"/>
      <c r="HF368" s="186">
        <v>500</v>
      </c>
      <c r="HG368" s="186"/>
      <c r="HH368" s="186"/>
      <c r="HI368" s="186"/>
      <c r="HJ368" s="186"/>
      <c r="HK368" s="186"/>
      <c r="HL368" s="186"/>
      <c r="HM368" s="186"/>
      <c r="HN368" s="186"/>
      <c r="HO368" s="186"/>
      <c r="HP368" s="186"/>
      <c r="HQ368" s="186"/>
      <c r="HR368" s="186"/>
      <c r="HS368" s="186"/>
      <c r="HT368" s="186"/>
      <c r="HU368" s="186"/>
      <c r="HV368" s="186"/>
      <c r="HW368" s="186"/>
      <c r="HX368" s="186"/>
      <c r="HY368" s="186"/>
      <c r="HZ368" s="186"/>
      <c r="IA368" s="186"/>
      <c r="IB368" s="186"/>
      <c r="IC368" s="186"/>
      <c r="ID368" s="186"/>
      <c r="IE368" s="186"/>
      <c r="IF368" s="186"/>
      <c r="IG368" s="186"/>
      <c r="IH368" s="186"/>
      <c r="II368" s="186"/>
      <c r="IJ368" s="186"/>
      <c r="IK368" s="186"/>
      <c r="IL368" s="186"/>
      <c r="IM368" s="186"/>
      <c r="IN368" s="186"/>
      <c r="IO368" s="186"/>
      <c r="IP368" s="186"/>
      <c r="IQ368" s="186"/>
      <c r="IR368" s="186"/>
      <c r="IS368" s="186"/>
      <c r="IT368" s="186"/>
      <c r="IU368" s="186"/>
      <c r="IV368" s="186"/>
    </row>
    <row r="369" spans="1:256" ht="15.75" customHeight="1" x14ac:dyDescent="0.25">
      <c r="A369" s="262"/>
      <c r="B369" s="192" t="s">
        <v>747</v>
      </c>
      <c r="C369" s="192" t="s">
        <v>1723</v>
      </c>
      <c r="D369" s="269" t="s">
        <v>1793</v>
      </c>
      <c r="E369" s="188">
        <v>111862.5</v>
      </c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>
        <v>25</v>
      </c>
      <c r="AJ369" s="186"/>
      <c r="AK369" s="186"/>
      <c r="AL369" s="186"/>
      <c r="AM369" s="186"/>
      <c r="AN369" s="186">
        <v>25</v>
      </c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186"/>
      <c r="BI369" s="186">
        <v>15</v>
      </c>
      <c r="BJ369" s="186"/>
      <c r="BK369" s="186"/>
      <c r="BL369" s="186"/>
      <c r="BM369" s="186"/>
      <c r="BN369" s="186"/>
      <c r="BO369" s="186"/>
      <c r="BP369" s="186"/>
      <c r="BQ369" s="186"/>
      <c r="BR369" s="186"/>
      <c r="BS369" s="186"/>
      <c r="BT369" s="186"/>
      <c r="BU369" s="186"/>
      <c r="BV369" s="186"/>
      <c r="BW369" s="186"/>
      <c r="BX369" s="186"/>
      <c r="BY369" s="186"/>
      <c r="BZ369" s="186"/>
      <c r="CA369" s="186"/>
      <c r="CB369" s="186"/>
      <c r="CC369" s="186"/>
      <c r="CD369" s="186"/>
      <c r="CE369" s="186"/>
      <c r="CF369" s="186">
        <v>60</v>
      </c>
      <c r="CG369" s="186"/>
      <c r="CH369" s="186"/>
      <c r="CI369" s="186"/>
      <c r="CJ369" s="186"/>
      <c r="CK369" s="186"/>
      <c r="CL369" s="186"/>
      <c r="CM369" s="186"/>
      <c r="CN369" s="186"/>
      <c r="CO369" s="186"/>
      <c r="CP369" s="186"/>
      <c r="CQ369" s="186"/>
      <c r="CR369" s="186"/>
      <c r="CS369" s="186"/>
      <c r="CT369" s="186"/>
      <c r="CU369" s="186"/>
      <c r="CV369" s="186"/>
      <c r="CW369" s="186"/>
      <c r="CX369" s="186"/>
      <c r="CY369" s="186"/>
      <c r="CZ369" s="186"/>
      <c r="DA369" s="186"/>
      <c r="DB369" s="186"/>
      <c r="DC369" s="186"/>
      <c r="DD369" s="186"/>
      <c r="DE369" s="186"/>
      <c r="DF369" s="186"/>
      <c r="DG369" s="186"/>
      <c r="DH369" s="186"/>
      <c r="DI369" s="186"/>
      <c r="DJ369" s="186"/>
      <c r="DK369" s="186"/>
      <c r="DL369" s="186"/>
      <c r="DM369" s="186"/>
      <c r="DN369" s="186"/>
      <c r="DO369" s="186"/>
      <c r="DP369" s="186"/>
      <c r="DQ369" s="186"/>
      <c r="DR369" s="186"/>
      <c r="DS369" s="186"/>
      <c r="DT369" s="186"/>
      <c r="DU369" s="186"/>
      <c r="DV369" s="186"/>
      <c r="DW369" s="186"/>
      <c r="DX369" s="186"/>
      <c r="DY369" s="186"/>
      <c r="DZ369" s="186"/>
      <c r="EA369" s="186"/>
      <c r="EB369" s="186"/>
      <c r="EC369" s="186"/>
      <c r="ED369" s="186"/>
      <c r="EE369" s="186"/>
      <c r="EF369" s="186"/>
      <c r="EG369" s="186"/>
      <c r="EH369" s="186"/>
      <c r="EI369" s="186"/>
      <c r="EJ369" s="186"/>
      <c r="EK369" s="186"/>
      <c r="EL369" s="186"/>
      <c r="EM369" s="186"/>
      <c r="EN369" s="186"/>
      <c r="EO369" s="186"/>
      <c r="EP369" s="186"/>
      <c r="EQ369" s="186"/>
      <c r="ER369" s="186"/>
      <c r="ES369" s="186"/>
      <c r="ET369" s="186"/>
      <c r="EU369" s="186"/>
      <c r="EV369" s="186"/>
      <c r="EW369" s="186"/>
      <c r="EX369" s="186"/>
      <c r="EY369" s="186"/>
      <c r="EZ369" s="186"/>
      <c r="FA369" s="186"/>
      <c r="FB369" s="186"/>
      <c r="FC369" s="186"/>
      <c r="FD369" s="186"/>
      <c r="FE369" s="186"/>
      <c r="FF369" s="186"/>
      <c r="FG369" s="186"/>
      <c r="FH369" s="186"/>
      <c r="FI369" s="186"/>
      <c r="FJ369" s="186"/>
      <c r="FK369" s="186"/>
      <c r="FL369" s="186"/>
      <c r="FM369" s="186"/>
      <c r="FN369" s="186"/>
      <c r="FO369" s="186"/>
      <c r="FP369" s="186"/>
      <c r="FQ369" s="186"/>
      <c r="FR369" s="186"/>
      <c r="FS369" s="186"/>
      <c r="FT369" s="186"/>
      <c r="FU369" s="186"/>
      <c r="FV369" s="186"/>
      <c r="FW369" s="186"/>
      <c r="FX369" s="186"/>
      <c r="FY369" s="186"/>
      <c r="FZ369" s="186"/>
      <c r="GA369" s="186"/>
      <c r="GB369" s="186"/>
      <c r="GC369" s="186"/>
      <c r="GD369" s="186"/>
      <c r="GE369" s="186"/>
      <c r="GF369" s="186"/>
      <c r="GG369" s="186"/>
      <c r="GH369" s="186"/>
      <c r="GI369" s="186"/>
      <c r="GJ369" s="186"/>
      <c r="GK369" s="186"/>
      <c r="GL369" s="186"/>
      <c r="GM369" s="186"/>
      <c r="GN369" s="186"/>
      <c r="GO369" s="186"/>
      <c r="GP369" s="186"/>
      <c r="GQ369" s="186"/>
      <c r="GR369" s="186"/>
      <c r="GS369" s="186"/>
      <c r="GT369" s="186"/>
      <c r="GU369" s="186"/>
      <c r="GV369" s="186"/>
      <c r="GW369" s="186"/>
      <c r="GX369" s="186"/>
      <c r="GY369" s="186"/>
      <c r="GZ369" s="186"/>
      <c r="HA369" s="186"/>
      <c r="HB369" s="186"/>
      <c r="HC369" s="186"/>
      <c r="HD369" s="186"/>
      <c r="HE369" s="186"/>
      <c r="HF369" s="186"/>
      <c r="HG369" s="186"/>
      <c r="HH369" s="186"/>
      <c r="HI369" s="186"/>
      <c r="HJ369" s="186"/>
      <c r="HK369" s="186"/>
      <c r="HL369" s="186"/>
      <c r="HM369" s="186"/>
      <c r="HN369" s="186"/>
      <c r="HO369" s="186"/>
      <c r="HP369" s="186"/>
      <c r="HQ369" s="186"/>
      <c r="HR369" s="186"/>
      <c r="HS369" s="186"/>
      <c r="HT369" s="186"/>
      <c r="HU369" s="186"/>
      <c r="HV369" s="186"/>
      <c r="HW369" s="186"/>
      <c r="HX369" s="186"/>
      <c r="HY369" s="186"/>
      <c r="HZ369" s="186"/>
      <c r="IA369" s="186"/>
      <c r="IB369" s="186"/>
      <c r="IC369" s="186"/>
      <c r="ID369" s="186"/>
      <c r="IE369" s="186"/>
      <c r="IF369" s="186"/>
      <c r="IG369" s="186"/>
      <c r="IH369" s="186"/>
      <c r="II369" s="186"/>
      <c r="IJ369" s="186"/>
      <c r="IK369" s="186"/>
      <c r="IL369" s="186"/>
      <c r="IM369" s="186"/>
      <c r="IN369" s="186"/>
      <c r="IO369" s="186"/>
      <c r="IP369" s="186"/>
      <c r="IQ369" s="186"/>
      <c r="IR369" s="186"/>
      <c r="IS369" s="186"/>
      <c r="IT369" s="186"/>
      <c r="IU369" s="186"/>
      <c r="IV369" s="186"/>
    </row>
    <row r="370" spans="1:256" ht="15.75" customHeight="1" x14ac:dyDescent="0.25">
      <c r="A370" s="262"/>
      <c r="B370" s="192" t="s">
        <v>837</v>
      </c>
      <c r="C370" s="192" t="s">
        <v>1723</v>
      </c>
      <c r="D370" s="269" t="s">
        <v>1724</v>
      </c>
      <c r="E370" s="188">
        <v>58407.5</v>
      </c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>
        <v>30</v>
      </c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186"/>
      <c r="BI370" s="186"/>
      <c r="BJ370" s="186"/>
      <c r="BK370" s="186"/>
      <c r="BL370" s="186"/>
      <c r="BM370" s="186">
        <v>25</v>
      </c>
      <c r="BN370" s="186"/>
      <c r="BO370" s="186"/>
      <c r="BP370" s="186"/>
      <c r="BQ370" s="186"/>
      <c r="BR370" s="186"/>
      <c r="BS370" s="186"/>
      <c r="BT370" s="186"/>
      <c r="BU370" s="186"/>
      <c r="BV370" s="186"/>
      <c r="BW370" s="186"/>
      <c r="BX370" s="186"/>
      <c r="BY370" s="186"/>
      <c r="BZ370" s="186"/>
      <c r="CA370" s="186"/>
      <c r="CB370" s="186"/>
      <c r="CC370" s="186"/>
      <c r="CD370" s="186"/>
      <c r="CE370" s="186"/>
      <c r="CF370" s="186"/>
      <c r="CG370" s="186"/>
      <c r="CH370" s="186"/>
      <c r="CI370" s="186"/>
      <c r="CJ370" s="186"/>
      <c r="CK370" s="186"/>
      <c r="CL370" s="186"/>
      <c r="CM370" s="186"/>
      <c r="CN370" s="186"/>
      <c r="CO370" s="186"/>
      <c r="CP370" s="186"/>
      <c r="CQ370" s="186"/>
      <c r="CR370" s="186"/>
      <c r="CS370" s="186"/>
      <c r="CT370" s="186"/>
      <c r="CU370" s="186"/>
      <c r="CV370" s="186"/>
      <c r="CW370" s="186"/>
      <c r="CX370" s="186"/>
      <c r="CY370" s="186"/>
      <c r="CZ370" s="186"/>
      <c r="DA370" s="186"/>
      <c r="DB370" s="186"/>
      <c r="DC370" s="186"/>
      <c r="DD370" s="186"/>
      <c r="DE370" s="186"/>
      <c r="DF370" s="186"/>
      <c r="DG370" s="186"/>
      <c r="DH370" s="186"/>
      <c r="DI370" s="186"/>
      <c r="DJ370" s="186"/>
      <c r="DK370" s="186"/>
      <c r="DL370" s="186"/>
      <c r="DM370" s="186"/>
      <c r="DN370" s="186"/>
      <c r="DO370" s="186"/>
      <c r="DP370" s="186"/>
      <c r="DQ370" s="186"/>
      <c r="DR370" s="186"/>
      <c r="DS370" s="186"/>
      <c r="DT370" s="186"/>
      <c r="DU370" s="186"/>
      <c r="DV370" s="186"/>
      <c r="DW370" s="186"/>
      <c r="DX370" s="186"/>
      <c r="DY370" s="186"/>
      <c r="DZ370" s="186"/>
      <c r="EA370" s="186"/>
      <c r="EB370" s="186"/>
      <c r="EC370" s="186"/>
      <c r="ED370" s="186"/>
      <c r="EE370" s="186"/>
      <c r="EF370" s="186"/>
      <c r="EG370" s="186"/>
      <c r="EH370" s="186"/>
      <c r="EI370" s="186"/>
      <c r="EJ370" s="186"/>
      <c r="EK370" s="186"/>
      <c r="EL370" s="186"/>
      <c r="EM370" s="186"/>
      <c r="EN370" s="186"/>
      <c r="EO370" s="186"/>
      <c r="EP370" s="186"/>
      <c r="EQ370" s="186"/>
      <c r="ER370" s="186"/>
      <c r="ES370" s="186"/>
      <c r="ET370" s="186"/>
      <c r="EU370" s="186"/>
      <c r="EV370" s="186"/>
      <c r="EW370" s="186"/>
      <c r="EX370" s="186"/>
      <c r="EY370" s="186"/>
      <c r="EZ370" s="186"/>
      <c r="FA370" s="186"/>
      <c r="FB370" s="186"/>
      <c r="FC370" s="186"/>
      <c r="FD370" s="186"/>
      <c r="FE370" s="186"/>
      <c r="FF370" s="186"/>
      <c r="FG370" s="186"/>
      <c r="FH370" s="186"/>
      <c r="FI370" s="186"/>
      <c r="FJ370" s="186"/>
      <c r="FK370" s="186"/>
      <c r="FL370" s="186"/>
      <c r="FM370" s="186"/>
      <c r="FN370" s="186"/>
      <c r="FO370" s="186"/>
      <c r="FP370" s="186"/>
      <c r="FQ370" s="186"/>
      <c r="FR370" s="186"/>
      <c r="FS370" s="186"/>
      <c r="FT370" s="186"/>
      <c r="FU370" s="186"/>
      <c r="FV370" s="186"/>
      <c r="FW370" s="186"/>
      <c r="FX370" s="186"/>
      <c r="FY370" s="186"/>
      <c r="FZ370" s="186"/>
      <c r="GA370" s="186"/>
      <c r="GB370" s="186"/>
      <c r="GC370" s="186"/>
      <c r="GD370" s="186"/>
      <c r="GE370" s="186"/>
      <c r="GF370" s="186"/>
      <c r="GG370" s="186"/>
      <c r="GH370" s="186"/>
      <c r="GI370" s="186"/>
      <c r="GJ370" s="186"/>
      <c r="GK370" s="186"/>
      <c r="GL370" s="186"/>
      <c r="GM370" s="186"/>
      <c r="GN370" s="186"/>
      <c r="GO370" s="186"/>
      <c r="GP370" s="186"/>
      <c r="GQ370" s="186"/>
      <c r="GR370" s="186"/>
      <c r="GS370" s="186"/>
      <c r="GT370" s="186"/>
      <c r="GU370" s="186"/>
      <c r="GV370" s="186"/>
      <c r="GW370" s="186"/>
      <c r="GX370" s="186"/>
      <c r="GY370" s="186"/>
      <c r="GZ370" s="186"/>
      <c r="HA370" s="186"/>
      <c r="HB370" s="186"/>
      <c r="HC370" s="186"/>
      <c r="HD370" s="186"/>
      <c r="HE370" s="186"/>
      <c r="HF370" s="186"/>
      <c r="HG370" s="186"/>
      <c r="HH370" s="186"/>
      <c r="HI370" s="186"/>
      <c r="HJ370" s="186"/>
      <c r="HK370" s="186"/>
      <c r="HL370" s="186"/>
      <c r="HM370" s="186"/>
      <c r="HN370" s="186"/>
      <c r="HO370" s="186"/>
      <c r="HP370" s="186"/>
      <c r="HQ370" s="186"/>
      <c r="HR370" s="186"/>
      <c r="HS370" s="186"/>
      <c r="HT370" s="186"/>
      <c r="HU370" s="186"/>
      <c r="HV370" s="186"/>
      <c r="HW370" s="186"/>
      <c r="HX370" s="186"/>
      <c r="HY370" s="186"/>
      <c r="HZ370" s="186"/>
      <c r="IA370" s="186"/>
      <c r="IB370" s="186"/>
      <c r="IC370" s="186"/>
      <c r="ID370" s="186"/>
      <c r="IE370" s="186"/>
      <c r="IF370" s="186"/>
      <c r="IG370" s="186"/>
      <c r="IH370" s="186"/>
      <c r="II370" s="186"/>
      <c r="IJ370" s="186"/>
      <c r="IK370" s="186"/>
      <c r="IL370" s="186"/>
      <c r="IM370" s="186"/>
      <c r="IN370" s="186"/>
      <c r="IO370" s="186"/>
      <c r="IP370" s="186"/>
      <c r="IQ370" s="186"/>
      <c r="IR370" s="186"/>
      <c r="IS370" s="186"/>
      <c r="IT370" s="186"/>
      <c r="IU370" s="186"/>
      <c r="IV370" s="186"/>
    </row>
    <row r="371" spans="1:256" ht="15.75" customHeight="1" x14ac:dyDescent="0.25">
      <c r="A371" s="262"/>
      <c r="B371" s="192" t="s">
        <v>747</v>
      </c>
      <c r="C371" s="192" t="s">
        <v>1727</v>
      </c>
      <c r="D371" s="269" t="s">
        <v>1728</v>
      </c>
      <c r="E371" s="188">
        <v>92975</v>
      </c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>
        <v>15</v>
      </c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  <c r="BW371" s="186"/>
      <c r="BX371" s="186"/>
      <c r="BY371" s="186"/>
      <c r="BZ371" s="186"/>
      <c r="CA371" s="186"/>
      <c r="CB371" s="186"/>
      <c r="CC371" s="186"/>
      <c r="CD371" s="186"/>
      <c r="CE371" s="186"/>
      <c r="CF371" s="186"/>
      <c r="CG371" s="186"/>
      <c r="CH371" s="186"/>
      <c r="CI371" s="186"/>
      <c r="CJ371" s="186"/>
      <c r="CK371" s="186"/>
      <c r="CL371" s="186"/>
      <c r="CM371" s="186"/>
      <c r="CN371" s="186"/>
      <c r="CO371" s="186"/>
      <c r="CP371" s="186"/>
      <c r="CQ371" s="186"/>
      <c r="CR371" s="186"/>
      <c r="CS371" s="186"/>
      <c r="CT371" s="186"/>
      <c r="CU371" s="186"/>
      <c r="CV371" s="186"/>
      <c r="CW371" s="186"/>
      <c r="CX371" s="186"/>
      <c r="CY371" s="186"/>
      <c r="CZ371" s="186"/>
      <c r="DA371" s="186"/>
      <c r="DB371" s="186"/>
      <c r="DC371" s="186"/>
      <c r="DD371" s="186"/>
      <c r="DE371" s="186"/>
      <c r="DF371" s="186"/>
      <c r="DG371" s="186"/>
      <c r="DH371" s="186"/>
      <c r="DI371" s="186"/>
      <c r="DJ371" s="186"/>
      <c r="DK371" s="186"/>
      <c r="DL371" s="186"/>
      <c r="DM371" s="186"/>
      <c r="DN371" s="186"/>
      <c r="DO371" s="186"/>
      <c r="DP371" s="186"/>
      <c r="DQ371" s="186"/>
      <c r="DR371" s="186"/>
      <c r="DS371" s="186"/>
      <c r="DT371" s="186"/>
      <c r="DU371" s="186"/>
      <c r="DV371" s="186"/>
      <c r="DW371" s="186"/>
      <c r="DX371" s="186"/>
      <c r="DY371" s="186"/>
      <c r="DZ371" s="186"/>
      <c r="EA371" s="186"/>
      <c r="EB371" s="186"/>
      <c r="EC371" s="186"/>
      <c r="ED371" s="186"/>
      <c r="EE371" s="186"/>
      <c r="EF371" s="186"/>
      <c r="EG371" s="186"/>
      <c r="EH371" s="186"/>
      <c r="EI371" s="186"/>
      <c r="EJ371" s="186"/>
      <c r="EK371" s="186"/>
      <c r="EL371" s="186"/>
      <c r="EM371" s="186"/>
      <c r="EN371" s="186"/>
      <c r="EO371" s="186"/>
      <c r="EP371" s="186"/>
      <c r="EQ371" s="186"/>
      <c r="ER371" s="186"/>
      <c r="ES371" s="186"/>
      <c r="ET371" s="186"/>
      <c r="EU371" s="186"/>
      <c r="EV371" s="186"/>
      <c r="EW371" s="186"/>
      <c r="EX371" s="186"/>
      <c r="EY371" s="186"/>
      <c r="EZ371" s="186"/>
      <c r="FA371" s="186"/>
      <c r="FB371" s="186"/>
      <c r="FC371" s="186"/>
      <c r="FD371" s="186"/>
      <c r="FE371" s="186"/>
      <c r="FF371" s="186"/>
      <c r="FG371" s="186"/>
      <c r="FH371" s="186"/>
      <c r="FI371" s="186"/>
      <c r="FJ371" s="186"/>
      <c r="FK371" s="186"/>
      <c r="FL371" s="186"/>
      <c r="FM371" s="186"/>
      <c r="FN371" s="186"/>
      <c r="FO371" s="186"/>
      <c r="FP371" s="186"/>
      <c r="FQ371" s="186"/>
      <c r="FR371" s="186"/>
      <c r="FS371" s="186"/>
      <c r="FT371" s="186"/>
      <c r="FU371" s="186"/>
      <c r="FV371" s="186"/>
      <c r="FW371" s="186"/>
      <c r="FX371" s="186"/>
      <c r="FY371" s="186"/>
      <c r="FZ371" s="186"/>
      <c r="GA371" s="186"/>
      <c r="GB371" s="186"/>
      <c r="GC371" s="186"/>
      <c r="GD371" s="186"/>
      <c r="GE371" s="186"/>
      <c r="GF371" s="186"/>
      <c r="GG371" s="186"/>
      <c r="GH371" s="186"/>
      <c r="GI371" s="186"/>
      <c r="GJ371" s="186">
        <v>300</v>
      </c>
      <c r="GK371" s="186"/>
      <c r="GL371" s="186"/>
      <c r="GM371" s="186"/>
      <c r="GN371" s="186"/>
      <c r="GO371" s="186"/>
      <c r="GP371" s="186"/>
      <c r="GQ371" s="186"/>
      <c r="GR371" s="186"/>
      <c r="GS371" s="186"/>
      <c r="GT371" s="186"/>
      <c r="GU371" s="186"/>
      <c r="GV371" s="186"/>
      <c r="GW371" s="186"/>
      <c r="GX371" s="186"/>
      <c r="GY371" s="186"/>
      <c r="GZ371" s="186"/>
      <c r="HA371" s="186"/>
      <c r="HB371" s="186"/>
      <c r="HC371" s="186"/>
      <c r="HD371" s="186"/>
      <c r="HE371" s="186"/>
      <c r="HF371" s="186"/>
      <c r="HG371" s="186"/>
      <c r="HH371" s="186"/>
      <c r="HI371" s="186"/>
      <c r="HJ371" s="186"/>
      <c r="HK371" s="186"/>
      <c r="HL371" s="186"/>
      <c r="HM371" s="186"/>
      <c r="HN371" s="186"/>
      <c r="HO371" s="186"/>
      <c r="HP371" s="186"/>
      <c r="HQ371" s="186"/>
      <c r="HR371" s="186"/>
      <c r="HS371" s="186"/>
      <c r="HT371" s="186"/>
      <c r="HU371" s="186"/>
      <c r="HV371" s="186"/>
      <c r="HW371" s="186"/>
      <c r="HX371" s="186"/>
      <c r="HY371" s="186"/>
      <c r="HZ371" s="186"/>
      <c r="IA371" s="186"/>
      <c r="IB371" s="186"/>
      <c r="IC371" s="186"/>
      <c r="ID371" s="186"/>
      <c r="IE371" s="186">
        <v>50</v>
      </c>
      <c r="IF371" s="186"/>
      <c r="IG371" s="186"/>
      <c r="IH371" s="186"/>
      <c r="II371" s="186"/>
      <c r="IJ371" s="186"/>
      <c r="IK371" s="186"/>
      <c r="IL371" s="186"/>
      <c r="IM371" s="186"/>
      <c r="IN371" s="186"/>
      <c r="IO371" s="186"/>
      <c r="IP371" s="186"/>
      <c r="IQ371" s="186"/>
      <c r="IR371" s="186"/>
      <c r="IS371" s="186"/>
      <c r="IT371" s="186"/>
      <c r="IU371" s="186"/>
      <c r="IV371" s="186"/>
    </row>
    <row r="372" spans="1:256" ht="15.75" customHeight="1" x14ac:dyDescent="0.25">
      <c r="A372" s="262"/>
      <c r="B372" s="192" t="s">
        <v>110</v>
      </c>
      <c r="C372" s="192" t="s">
        <v>1727</v>
      </c>
      <c r="D372" s="269" t="s">
        <v>1798</v>
      </c>
      <c r="E372" s="188">
        <v>121275</v>
      </c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  <c r="BW372" s="186"/>
      <c r="BX372" s="186"/>
      <c r="BY372" s="186"/>
      <c r="BZ372" s="186"/>
      <c r="CA372" s="186"/>
      <c r="CB372" s="186"/>
      <c r="CC372" s="186"/>
      <c r="CD372" s="186"/>
      <c r="CE372" s="186"/>
      <c r="CF372" s="186"/>
      <c r="CG372" s="186"/>
      <c r="CH372" s="186"/>
      <c r="CI372" s="186"/>
      <c r="CJ372" s="186"/>
      <c r="CK372" s="186"/>
      <c r="CL372" s="186"/>
      <c r="CM372" s="186"/>
      <c r="CN372" s="186"/>
      <c r="CO372" s="186"/>
      <c r="CP372" s="186"/>
      <c r="CQ372" s="186"/>
      <c r="CR372" s="186"/>
      <c r="CS372" s="186"/>
      <c r="CT372" s="186"/>
      <c r="CU372" s="186"/>
      <c r="CV372" s="186"/>
      <c r="CW372" s="186"/>
      <c r="CX372" s="186"/>
      <c r="CY372" s="186"/>
      <c r="CZ372" s="186"/>
      <c r="DA372" s="186"/>
      <c r="DB372" s="186"/>
      <c r="DC372" s="186"/>
      <c r="DD372" s="186"/>
      <c r="DE372" s="186"/>
      <c r="DF372" s="186"/>
      <c r="DG372" s="186"/>
      <c r="DH372" s="186"/>
      <c r="DI372" s="186"/>
      <c r="DJ372" s="186"/>
      <c r="DK372" s="186"/>
      <c r="DL372" s="186"/>
      <c r="DM372" s="186"/>
      <c r="DN372" s="186"/>
      <c r="DO372" s="186"/>
      <c r="DP372" s="186"/>
      <c r="DQ372" s="186"/>
      <c r="DR372" s="186"/>
      <c r="DS372" s="186"/>
      <c r="DT372" s="186"/>
      <c r="DU372" s="186"/>
      <c r="DV372" s="186"/>
      <c r="DW372" s="186"/>
      <c r="DX372" s="186"/>
      <c r="DY372" s="186"/>
      <c r="DZ372" s="186"/>
      <c r="EA372" s="186"/>
      <c r="EB372" s="186"/>
      <c r="EC372" s="186"/>
      <c r="ED372" s="186"/>
      <c r="EE372" s="186"/>
      <c r="EF372" s="186"/>
      <c r="EG372" s="186"/>
      <c r="EH372" s="186"/>
      <c r="EI372" s="186"/>
      <c r="EJ372" s="186"/>
      <c r="EK372" s="186"/>
      <c r="EL372" s="186"/>
      <c r="EM372" s="186"/>
      <c r="EN372" s="186"/>
      <c r="EO372" s="186"/>
      <c r="EP372" s="186"/>
      <c r="EQ372" s="186"/>
      <c r="ER372" s="186"/>
      <c r="ES372" s="186"/>
      <c r="ET372" s="186"/>
      <c r="EU372" s="186"/>
      <c r="EV372" s="186"/>
      <c r="EW372" s="186"/>
      <c r="EX372" s="186"/>
      <c r="EY372" s="186"/>
      <c r="EZ372" s="186"/>
      <c r="FA372" s="186"/>
      <c r="FB372" s="186"/>
      <c r="FC372" s="186"/>
      <c r="FD372" s="186"/>
      <c r="FE372" s="186"/>
      <c r="FF372" s="186"/>
      <c r="FG372" s="186"/>
      <c r="FH372" s="186"/>
      <c r="FI372" s="186"/>
      <c r="FJ372" s="186"/>
      <c r="FK372" s="186"/>
      <c r="FL372" s="186"/>
      <c r="FM372" s="186"/>
      <c r="FN372" s="186"/>
      <c r="FO372" s="186"/>
      <c r="FP372" s="186"/>
      <c r="FQ372" s="186"/>
      <c r="FR372" s="186"/>
      <c r="FS372" s="186"/>
      <c r="FT372" s="186"/>
      <c r="FU372" s="186"/>
      <c r="FV372" s="186"/>
      <c r="FW372" s="186"/>
      <c r="FX372" s="186"/>
      <c r="FY372" s="186"/>
      <c r="FZ372" s="186"/>
      <c r="GA372" s="186"/>
      <c r="GB372" s="186"/>
      <c r="GC372" s="186"/>
      <c r="GD372" s="186"/>
      <c r="GE372" s="186"/>
      <c r="GF372" s="186"/>
      <c r="GG372" s="186"/>
      <c r="GH372" s="186"/>
      <c r="GI372" s="186"/>
      <c r="GJ372" s="186"/>
      <c r="GK372" s="186"/>
      <c r="GL372" s="186"/>
      <c r="GM372" s="186"/>
      <c r="GN372" s="186"/>
      <c r="GO372" s="186"/>
      <c r="GP372" s="186"/>
      <c r="GQ372" s="186"/>
      <c r="GR372" s="186"/>
      <c r="GS372" s="186"/>
      <c r="GT372" s="186"/>
      <c r="GU372" s="186"/>
      <c r="GV372" s="186"/>
      <c r="GW372" s="186"/>
      <c r="GX372" s="186"/>
      <c r="GY372" s="186"/>
      <c r="GZ372" s="186"/>
      <c r="HA372" s="186"/>
      <c r="HB372" s="186"/>
      <c r="HC372" s="186"/>
      <c r="HD372" s="186"/>
      <c r="HE372" s="186"/>
      <c r="HF372" s="186"/>
      <c r="HG372" s="186"/>
      <c r="HH372" s="186"/>
      <c r="HI372" s="186"/>
      <c r="HJ372" s="186"/>
      <c r="HK372" s="186"/>
      <c r="HL372" s="186"/>
      <c r="HM372" s="186"/>
      <c r="HN372" s="186"/>
      <c r="HO372" s="186"/>
      <c r="HP372" s="186"/>
      <c r="HQ372" s="186"/>
      <c r="HR372" s="186"/>
      <c r="HS372" s="186"/>
      <c r="HT372" s="186"/>
      <c r="HU372" s="186"/>
      <c r="HV372" s="186"/>
      <c r="HW372" s="186"/>
      <c r="HX372" s="186"/>
      <c r="HY372" s="186"/>
      <c r="HZ372" s="186"/>
      <c r="IA372" s="186"/>
      <c r="IB372" s="186"/>
      <c r="IC372" s="186"/>
      <c r="ID372" s="186"/>
      <c r="IE372" s="186"/>
      <c r="IF372" s="186"/>
      <c r="IG372" s="186"/>
      <c r="IH372" s="186"/>
      <c r="II372" s="186"/>
      <c r="IJ372" s="186"/>
      <c r="IK372" s="186"/>
      <c r="IL372" s="186"/>
      <c r="IM372" s="186"/>
      <c r="IN372" s="186"/>
      <c r="IO372" s="186"/>
      <c r="IP372" s="186"/>
      <c r="IQ372" s="186"/>
      <c r="IR372" s="186"/>
      <c r="IS372" s="186"/>
      <c r="IT372" s="186"/>
      <c r="IU372" s="186"/>
      <c r="IV372" s="186"/>
    </row>
    <row r="373" spans="1:256" ht="15.75" customHeight="1" x14ac:dyDescent="0.25">
      <c r="A373" s="262"/>
      <c r="B373" s="192" t="s">
        <v>747</v>
      </c>
      <c r="C373" s="192" t="s">
        <v>1731</v>
      </c>
      <c r="D373" s="269" t="s">
        <v>1800</v>
      </c>
      <c r="E373" s="188">
        <v>167200</v>
      </c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  <c r="BW373" s="186"/>
      <c r="BX373" s="186"/>
      <c r="BY373" s="186"/>
      <c r="BZ373" s="186"/>
      <c r="CA373" s="186"/>
      <c r="CB373" s="186"/>
      <c r="CC373" s="186"/>
      <c r="CD373" s="186"/>
      <c r="CE373" s="186"/>
      <c r="CF373" s="186">
        <v>45</v>
      </c>
      <c r="CG373" s="186">
        <v>120</v>
      </c>
      <c r="CH373" s="186"/>
      <c r="CI373" s="186"/>
      <c r="CJ373" s="186"/>
      <c r="CK373" s="186"/>
      <c r="CL373" s="186"/>
      <c r="CM373" s="186"/>
      <c r="CN373" s="186"/>
      <c r="CO373" s="186"/>
      <c r="CP373" s="186"/>
      <c r="CQ373" s="186"/>
      <c r="CR373" s="186"/>
      <c r="CS373" s="186">
        <v>48</v>
      </c>
      <c r="CT373" s="186"/>
      <c r="CU373" s="186"/>
      <c r="CV373" s="186"/>
      <c r="CW373" s="186"/>
      <c r="CX373" s="186"/>
      <c r="CY373" s="186"/>
      <c r="CZ373" s="186"/>
      <c r="DA373" s="186"/>
      <c r="DB373" s="186"/>
      <c r="DC373" s="186"/>
      <c r="DD373" s="186"/>
      <c r="DE373" s="186"/>
      <c r="DF373" s="186"/>
      <c r="DG373" s="186"/>
      <c r="DH373" s="186"/>
      <c r="DI373" s="186"/>
      <c r="DJ373" s="186"/>
      <c r="DK373" s="186"/>
      <c r="DL373" s="186"/>
      <c r="DM373" s="186"/>
      <c r="DN373" s="186"/>
      <c r="DO373" s="186"/>
      <c r="DP373" s="186"/>
      <c r="DQ373" s="186"/>
      <c r="DR373" s="186"/>
      <c r="DS373" s="186"/>
      <c r="DT373" s="186"/>
      <c r="DU373" s="186"/>
      <c r="DV373" s="186"/>
      <c r="DW373" s="186"/>
      <c r="DX373" s="186"/>
      <c r="DY373" s="186"/>
      <c r="DZ373" s="186"/>
      <c r="EA373" s="186"/>
      <c r="EB373" s="186"/>
      <c r="EC373" s="186"/>
      <c r="ED373" s="186"/>
      <c r="EE373" s="186"/>
      <c r="EF373" s="186"/>
      <c r="EG373" s="186"/>
      <c r="EH373" s="186"/>
      <c r="EI373" s="186"/>
      <c r="EJ373" s="186"/>
      <c r="EK373" s="186"/>
      <c r="EL373" s="186"/>
      <c r="EM373" s="186"/>
      <c r="EN373" s="186"/>
      <c r="EO373" s="186"/>
      <c r="EP373" s="186"/>
      <c r="EQ373" s="186"/>
      <c r="ER373" s="186"/>
      <c r="ES373" s="186"/>
      <c r="ET373" s="186"/>
      <c r="EU373" s="186"/>
      <c r="EV373" s="186"/>
      <c r="EW373" s="186"/>
      <c r="EX373" s="186"/>
      <c r="EY373" s="186"/>
      <c r="EZ373" s="186"/>
      <c r="FA373" s="186"/>
      <c r="FB373" s="186"/>
      <c r="FC373" s="186"/>
      <c r="FD373" s="186"/>
      <c r="FE373" s="186"/>
      <c r="FF373" s="186"/>
      <c r="FG373" s="186"/>
      <c r="FH373" s="186"/>
      <c r="FI373" s="186"/>
      <c r="FJ373" s="186"/>
      <c r="FK373" s="186"/>
      <c r="FL373" s="186"/>
      <c r="FM373" s="186"/>
      <c r="FN373" s="186"/>
      <c r="FO373" s="186"/>
      <c r="FP373" s="186"/>
      <c r="FQ373" s="186"/>
      <c r="FR373" s="186"/>
      <c r="FS373" s="186"/>
      <c r="FT373" s="186"/>
      <c r="FU373" s="186"/>
      <c r="FV373" s="186"/>
      <c r="FW373" s="186"/>
      <c r="FX373" s="186"/>
      <c r="FY373" s="186"/>
      <c r="FZ373" s="186"/>
      <c r="GA373" s="186"/>
      <c r="GB373" s="186"/>
      <c r="GC373" s="186"/>
      <c r="GD373" s="186"/>
      <c r="GE373" s="186"/>
      <c r="GF373" s="186"/>
      <c r="GG373" s="186"/>
      <c r="GH373" s="186"/>
      <c r="GI373" s="186"/>
      <c r="GJ373" s="186"/>
      <c r="GK373" s="186"/>
      <c r="GL373" s="186"/>
      <c r="GM373" s="186"/>
      <c r="GN373" s="186"/>
      <c r="GO373" s="186"/>
      <c r="GP373" s="186"/>
      <c r="GQ373" s="186"/>
      <c r="GR373" s="186"/>
      <c r="GS373" s="186"/>
      <c r="GT373" s="186"/>
      <c r="GU373" s="186"/>
      <c r="GV373" s="186"/>
      <c r="GW373" s="186"/>
      <c r="GX373" s="186"/>
      <c r="GY373" s="186"/>
      <c r="GZ373" s="186"/>
      <c r="HA373" s="186"/>
      <c r="HB373" s="186"/>
      <c r="HC373" s="186"/>
      <c r="HD373" s="186"/>
      <c r="HE373" s="186"/>
      <c r="HF373" s="186"/>
      <c r="HG373" s="186"/>
      <c r="HH373" s="186"/>
      <c r="HI373" s="186"/>
      <c r="HJ373" s="186"/>
      <c r="HK373" s="186"/>
      <c r="HL373" s="186"/>
      <c r="HM373" s="186"/>
      <c r="HN373" s="186"/>
      <c r="HO373" s="186"/>
      <c r="HP373" s="186"/>
      <c r="HQ373" s="186"/>
      <c r="HR373" s="186"/>
      <c r="HS373" s="186"/>
      <c r="HT373" s="186"/>
      <c r="HU373" s="186"/>
      <c r="HV373" s="186"/>
      <c r="HW373" s="186"/>
      <c r="HX373" s="186"/>
      <c r="HY373" s="186"/>
      <c r="HZ373" s="186"/>
      <c r="IA373" s="186"/>
      <c r="IB373" s="186"/>
      <c r="IC373" s="186"/>
      <c r="ID373" s="186"/>
      <c r="IE373" s="186"/>
      <c r="IF373" s="186"/>
      <c r="IG373" s="186"/>
      <c r="IH373" s="186"/>
      <c r="II373" s="186"/>
      <c r="IJ373" s="186"/>
      <c r="IK373" s="186"/>
      <c r="IL373" s="186"/>
      <c r="IM373" s="186"/>
      <c r="IN373" s="186"/>
      <c r="IO373" s="186"/>
      <c r="IP373" s="186"/>
      <c r="IQ373" s="186"/>
      <c r="IR373" s="186"/>
      <c r="IS373" s="186"/>
      <c r="IT373" s="186"/>
      <c r="IU373" s="186"/>
      <c r="IV373" s="186"/>
    </row>
    <row r="374" spans="1:256" ht="15.75" customHeight="1" x14ac:dyDescent="0.25">
      <c r="A374" s="262"/>
      <c r="B374" s="192" t="s">
        <v>783</v>
      </c>
      <c r="C374" s="192" t="s">
        <v>1731</v>
      </c>
      <c r="D374" s="269" t="s">
        <v>1732</v>
      </c>
      <c r="E374" s="188">
        <v>384096</v>
      </c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>
        <v>55</v>
      </c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>
        <v>100</v>
      </c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  <c r="BW374" s="186"/>
      <c r="BX374" s="186"/>
      <c r="BY374" s="186"/>
      <c r="BZ374" s="186"/>
      <c r="CA374" s="186"/>
      <c r="CB374" s="186"/>
      <c r="CC374" s="186"/>
      <c r="CD374" s="186"/>
      <c r="CE374" s="186"/>
      <c r="CF374" s="186"/>
      <c r="CG374" s="186"/>
      <c r="CH374" s="186"/>
      <c r="CI374" s="186"/>
      <c r="CJ374" s="186"/>
      <c r="CK374" s="186"/>
      <c r="CL374" s="186"/>
      <c r="CM374" s="186"/>
      <c r="CN374" s="186"/>
      <c r="CO374" s="186"/>
      <c r="CP374" s="186"/>
      <c r="CQ374" s="186"/>
      <c r="CR374" s="186"/>
      <c r="CS374" s="186"/>
      <c r="CT374" s="186"/>
      <c r="CU374" s="186"/>
      <c r="CV374" s="186"/>
      <c r="CW374" s="186"/>
      <c r="CX374" s="186"/>
      <c r="CY374" s="186"/>
      <c r="CZ374" s="186"/>
      <c r="DA374" s="186"/>
      <c r="DB374" s="186"/>
      <c r="DC374" s="186"/>
      <c r="DD374" s="186"/>
      <c r="DE374" s="186"/>
      <c r="DF374" s="186"/>
      <c r="DG374" s="186"/>
      <c r="DH374" s="186"/>
      <c r="DI374" s="186"/>
      <c r="DJ374" s="186"/>
      <c r="DK374" s="186">
        <v>24</v>
      </c>
      <c r="DL374" s="186"/>
      <c r="DM374" s="186"/>
      <c r="DN374" s="186">
        <v>55</v>
      </c>
      <c r="DO374" s="186"/>
      <c r="DP374" s="186"/>
      <c r="DQ374" s="186"/>
      <c r="DR374" s="186"/>
      <c r="DS374" s="186"/>
      <c r="DT374" s="186"/>
      <c r="DU374" s="186"/>
      <c r="DV374" s="186"/>
      <c r="DW374" s="186"/>
      <c r="DX374" s="186"/>
      <c r="DY374" s="186"/>
      <c r="DZ374" s="186"/>
      <c r="EA374" s="186"/>
      <c r="EB374" s="186"/>
      <c r="EC374" s="186">
        <v>100</v>
      </c>
      <c r="ED374" s="186"/>
      <c r="EE374" s="186"/>
      <c r="EF374" s="186"/>
      <c r="EG374" s="186"/>
      <c r="EH374" s="186"/>
      <c r="EI374" s="186"/>
      <c r="EJ374" s="186">
        <v>72</v>
      </c>
      <c r="EK374" s="186"/>
      <c r="EL374" s="186"/>
      <c r="EM374" s="186"/>
      <c r="EN374" s="186"/>
      <c r="EO374" s="186"/>
      <c r="EP374" s="186"/>
      <c r="EQ374" s="186"/>
      <c r="ER374" s="186"/>
      <c r="ES374" s="186"/>
      <c r="ET374" s="186"/>
      <c r="EU374" s="186"/>
      <c r="EV374" s="186"/>
      <c r="EW374" s="186"/>
      <c r="EX374" s="186"/>
      <c r="EY374" s="186"/>
      <c r="EZ374" s="186"/>
      <c r="FA374" s="186"/>
      <c r="FB374" s="186"/>
      <c r="FC374" s="186"/>
      <c r="FD374" s="186"/>
      <c r="FE374" s="186"/>
      <c r="FF374" s="186"/>
      <c r="FG374" s="186"/>
      <c r="FH374" s="186"/>
      <c r="FI374" s="186"/>
      <c r="FJ374" s="186"/>
      <c r="FK374" s="186"/>
      <c r="FL374" s="186"/>
      <c r="FM374" s="186"/>
      <c r="FN374" s="186"/>
      <c r="FO374" s="186"/>
      <c r="FP374" s="186"/>
      <c r="FQ374" s="186"/>
      <c r="FR374" s="186"/>
      <c r="FS374" s="186"/>
      <c r="FT374" s="186"/>
      <c r="FU374" s="186"/>
      <c r="FV374" s="186"/>
      <c r="FW374" s="186"/>
      <c r="FX374" s="186"/>
      <c r="FY374" s="186"/>
      <c r="FZ374" s="186"/>
      <c r="GA374" s="186"/>
      <c r="GB374" s="186"/>
      <c r="GC374" s="186"/>
      <c r="GD374" s="186"/>
      <c r="GE374" s="186"/>
      <c r="GF374" s="186"/>
      <c r="GG374" s="186"/>
      <c r="GH374" s="186"/>
      <c r="GI374" s="186"/>
      <c r="GJ374" s="186"/>
      <c r="GK374" s="186"/>
      <c r="GL374" s="186"/>
      <c r="GM374" s="186"/>
      <c r="GN374" s="186"/>
      <c r="GO374" s="186"/>
      <c r="GP374" s="186"/>
      <c r="GQ374" s="186"/>
      <c r="GR374" s="186"/>
      <c r="GS374" s="186"/>
      <c r="GT374" s="186"/>
      <c r="GU374" s="186"/>
      <c r="GV374" s="186"/>
      <c r="GW374" s="186"/>
      <c r="GX374" s="186"/>
      <c r="GY374" s="186"/>
      <c r="GZ374" s="186"/>
      <c r="HA374" s="186"/>
      <c r="HB374" s="186"/>
      <c r="HC374" s="186"/>
      <c r="HD374" s="186"/>
      <c r="HE374" s="186"/>
      <c r="HF374" s="186"/>
      <c r="HG374" s="186"/>
      <c r="HH374" s="186"/>
      <c r="HI374" s="186"/>
      <c r="HJ374" s="186"/>
      <c r="HK374" s="186"/>
      <c r="HL374" s="186"/>
      <c r="HM374" s="186"/>
      <c r="HN374" s="186"/>
      <c r="HO374" s="186"/>
      <c r="HP374" s="186"/>
      <c r="HQ374" s="186"/>
      <c r="HR374" s="186"/>
      <c r="HS374" s="186"/>
      <c r="HT374" s="186"/>
      <c r="HU374" s="186"/>
      <c r="HV374" s="186"/>
      <c r="HW374" s="186"/>
      <c r="HX374" s="186"/>
      <c r="HY374" s="186"/>
      <c r="HZ374" s="186"/>
      <c r="IA374" s="186"/>
      <c r="IB374" s="186"/>
      <c r="IC374" s="186"/>
      <c r="ID374" s="186"/>
      <c r="IE374" s="186"/>
      <c r="IF374" s="186"/>
      <c r="IG374" s="186"/>
      <c r="IH374" s="186"/>
      <c r="II374" s="186"/>
      <c r="IJ374" s="186"/>
      <c r="IK374" s="186"/>
      <c r="IL374" s="186"/>
      <c r="IM374" s="186"/>
      <c r="IN374" s="186"/>
      <c r="IO374" s="186"/>
      <c r="IP374" s="186"/>
      <c r="IQ374" s="186"/>
      <c r="IR374" s="186"/>
      <c r="IS374" s="186"/>
      <c r="IT374" s="186"/>
      <c r="IU374" s="186"/>
      <c r="IV374" s="186"/>
    </row>
    <row r="375" spans="1:256" ht="15.75" customHeight="1" x14ac:dyDescent="0.25">
      <c r="A375" s="262"/>
      <c r="B375" s="192" t="s">
        <v>747</v>
      </c>
      <c r="C375" s="192" t="s">
        <v>1731</v>
      </c>
      <c r="D375" s="269" t="s">
        <v>1802</v>
      </c>
      <c r="E375" s="188">
        <v>15000</v>
      </c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  <c r="BW375" s="186"/>
      <c r="BX375" s="186"/>
      <c r="BY375" s="186"/>
      <c r="BZ375" s="186"/>
      <c r="CA375" s="186"/>
      <c r="CB375" s="186"/>
      <c r="CC375" s="186"/>
      <c r="CD375" s="186"/>
      <c r="CE375" s="186"/>
      <c r="CF375" s="186"/>
      <c r="CG375" s="186"/>
      <c r="CH375" s="186"/>
      <c r="CI375" s="186"/>
      <c r="CJ375" s="186"/>
      <c r="CK375" s="186"/>
      <c r="CL375" s="186"/>
      <c r="CM375" s="186"/>
      <c r="CN375" s="186"/>
      <c r="CO375" s="186"/>
      <c r="CP375" s="186"/>
      <c r="CQ375" s="186"/>
      <c r="CR375" s="186"/>
      <c r="CS375" s="186"/>
      <c r="CT375" s="186"/>
      <c r="CU375" s="186"/>
      <c r="CV375" s="186"/>
      <c r="CW375" s="186"/>
      <c r="CX375" s="186"/>
      <c r="CY375" s="186"/>
      <c r="CZ375" s="186"/>
      <c r="DA375" s="186"/>
      <c r="DB375" s="186"/>
      <c r="DC375" s="186"/>
      <c r="DD375" s="186"/>
      <c r="DE375" s="186"/>
      <c r="DF375" s="186"/>
      <c r="DG375" s="186"/>
      <c r="DH375" s="186"/>
      <c r="DI375" s="186"/>
      <c r="DJ375" s="186"/>
      <c r="DK375" s="186"/>
      <c r="DL375" s="186"/>
      <c r="DM375" s="186"/>
      <c r="DN375" s="186"/>
      <c r="DO375" s="186"/>
      <c r="DP375" s="186"/>
      <c r="DQ375" s="186"/>
      <c r="DR375" s="186"/>
      <c r="DS375" s="186"/>
      <c r="DT375" s="186"/>
      <c r="DU375" s="186"/>
      <c r="DV375" s="186"/>
      <c r="DW375" s="186"/>
      <c r="DX375" s="186"/>
      <c r="DY375" s="186"/>
      <c r="DZ375" s="186"/>
      <c r="EA375" s="186"/>
      <c r="EB375" s="186"/>
      <c r="EC375" s="186"/>
      <c r="ED375" s="186"/>
      <c r="EE375" s="186"/>
      <c r="EF375" s="186"/>
      <c r="EG375" s="186"/>
      <c r="EH375" s="186"/>
      <c r="EI375" s="186"/>
      <c r="EJ375" s="186"/>
      <c r="EK375" s="186"/>
      <c r="EL375" s="186"/>
      <c r="EM375" s="186"/>
      <c r="EN375" s="186"/>
      <c r="EO375" s="186"/>
      <c r="EP375" s="186"/>
      <c r="EQ375" s="186"/>
      <c r="ER375" s="186"/>
      <c r="ES375" s="186"/>
      <c r="ET375" s="186"/>
      <c r="EU375" s="186"/>
      <c r="EV375" s="186"/>
      <c r="EW375" s="186"/>
      <c r="EX375" s="186"/>
      <c r="EY375" s="186"/>
      <c r="EZ375" s="186"/>
      <c r="FA375" s="186"/>
      <c r="FB375" s="186"/>
      <c r="FC375" s="186"/>
      <c r="FD375" s="186"/>
      <c r="FE375" s="186"/>
      <c r="FF375" s="186"/>
      <c r="FG375" s="186"/>
      <c r="FH375" s="186"/>
      <c r="FI375" s="186"/>
      <c r="FJ375" s="186"/>
      <c r="FK375" s="186"/>
      <c r="FL375" s="186"/>
      <c r="FM375" s="186"/>
      <c r="FN375" s="186"/>
      <c r="FO375" s="186"/>
      <c r="FP375" s="186"/>
      <c r="FQ375" s="186"/>
      <c r="FR375" s="186"/>
      <c r="FS375" s="186"/>
      <c r="FT375" s="186"/>
      <c r="FU375" s="186"/>
      <c r="FV375" s="186"/>
      <c r="FW375" s="186"/>
      <c r="FX375" s="186"/>
      <c r="FY375" s="186"/>
      <c r="FZ375" s="186"/>
      <c r="GA375" s="186">
        <v>200</v>
      </c>
      <c r="GB375" s="186"/>
      <c r="GC375" s="186"/>
      <c r="GD375" s="186"/>
      <c r="GE375" s="186"/>
      <c r="GF375" s="186"/>
      <c r="GG375" s="186"/>
      <c r="GH375" s="186"/>
      <c r="GI375" s="186"/>
      <c r="GJ375" s="186"/>
      <c r="GK375" s="186"/>
      <c r="GL375" s="186"/>
      <c r="GM375" s="186"/>
      <c r="GN375" s="186"/>
      <c r="GO375" s="186"/>
      <c r="GP375" s="186"/>
      <c r="GQ375" s="186"/>
      <c r="GR375" s="186"/>
      <c r="GS375" s="186"/>
      <c r="GT375" s="186"/>
      <c r="GU375" s="186"/>
      <c r="GV375" s="186"/>
      <c r="GW375" s="186"/>
      <c r="GX375" s="186"/>
      <c r="GY375" s="186"/>
      <c r="GZ375" s="186"/>
      <c r="HA375" s="186"/>
      <c r="HB375" s="186"/>
      <c r="HC375" s="186"/>
      <c r="HD375" s="186"/>
      <c r="HE375" s="186"/>
      <c r="HF375" s="186"/>
      <c r="HG375" s="186"/>
      <c r="HH375" s="186"/>
      <c r="HI375" s="186"/>
      <c r="HJ375" s="186"/>
      <c r="HK375" s="186"/>
      <c r="HL375" s="186"/>
      <c r="HM375" s="186"/>
      <c r="HN375" s="186"/>
      <c r="HO375" s="186"/>
      <c r="HP375" s="186"/>
      <c r="HQ375" s="186"/>
      <c r="HR375" s="186"/>
      <c r="HS375" s="186"/>
      <c r="HT375" s="186"/>
      <c r="HU375" s="186"/>
      <c r="HV375" s="186"/>
      <c r="HW375" s="186"/>
      <c r="HX375" s="186"/>
      <c r="HY375" s="186"/>
      <c r="HZ375" s="186"/>
      <c r="IA375" s="186"/>
      <c r="IB375" s="186"/>
      <c r="IC375" s="186"/>
      <c r="ID375" s="186"/>
      <c r="IE375" s="186"/>
      <c r="IF375" s="186"/>
      <c r="IG375" s="186"/>
      <c r="IH375" s="186"/>
      <c r="II375" s="186"/>
      <c r="IJ375" s="186"/>
      <c r="IK375" s="186"/>
      <c r="IL375" s="186"/>
      <c r="IM375" s="186"/>
      <c r="IN375" s="186"/>
      <c r="IO375" s="186"/>
      <c r="IP375" s="186"/>
      <c r="IQ375" s="186"/>
      <c r="IR375" s="186"/>
      <c r="IS375" s="186"/>
      <c r="IT375" s="186"/>
      <c r="IU375" s="186"/>
      <c r="IV375" s="186"/>
    </row>
    <row r="376" spans="1:256" ht="15.75" customHeight="1" x14ac:dyDescent="0.25">
      <c r="A376" s="262"/>
      <c r="B376" s="192" t="s">
        <v>747</v>
      </c>
      <c r="C376" s="192" t="s">
        <v>753</v>
      </c>
      <c r="D376" s="269" t="s">
        <v>1735</v>
      </c>
      <c r="E376" s="188">
        <v>1080000</v>
      </c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  <c r="BW376" s="186"/>
      <c r="BX376" s="186"/>
      <c r="BY376" s="186"/>
      <c r="BZ376" s="186"/>
      <c r="CA376" s="186"/>
      <c r="CB376" s="186"/>
      <c r="CC376" s="186"/>
      <c r="CD376" s="186"/>
      <c r="CE376" s="186"/>
      <c r="CF376" s="186"/>
      <c r="CG376" s="186"/>
      <c r="CH376" s="186"/>
      <c r="CI376" s="186"/>
      <c r="CJ376" s="186"/>
      <c r="CK376" s="186"/>
      <c r="CL376" s="186"/>
      <c r="CM376" s="186"/>
      <c r="CN376" s="186"/>
      <c r="CO376" s="186"/>
      <c r="CP376" s="186"/>
      <c r="CQ376" s="186"/>
      <c r="CR376" s="186"/>
      <c r="CS376" s="186"/>
      <c r="CT376" s="186"/>
      <c r="CU376" s="186"/>
      <c r="CV376" s="186"/>
      <c r="CW376" s="186"/>
      <c r="CX376" s="186"/>
      <c r="CY376" s="186"/>
      <c r="CZ376" s="186"/>
      <c r="DA376" s="186"/>
      <c r="DB376" s="186"/>
      <c r="DC376" s="186"/>
      <c r="DD376" s="186"/>
      <c r="DE376" s="186"/>
      <c r="DF376" s="186"/>
      <c r="DG376" s="186"/>
      <c r="DH376" s="186"/>
      <c r="DI376" s="186"/>
      <c r="DJ376" s="186"/>
      <c r="DK376" s="186"/>
      <c r="DL376" s="186"/>
      <c r="DM376" s="186"/>
      <c r="DN376" s="186"/>
      <c r="DO376" s="186"/>
      <c r="DP376" s="186"/>
      <c r="DQ376" s="186"/>
      <c r="DR376" s="186"/>
      <c r="DS376" s="186"/>
      <c r="DT376" s="186"/>
      <c r="DU376" s="186"/>
      <c r="DV376" s="186"/>
      <c r="DW376" s="186"/>
      <c r="DX376" s="186"/>
      <c r="DY376" s="186"/>
      <c r="DZ376" s="186"/>
      <c r="EA376" s="186"/>
      <c r="EB376" s="186"/>
      <c r="EC376" s="186"/>
      <c r="ED376" s="186"/>
      <c r="EE376" s="186"/>
      <c r="EF376" s="186"/>
      <c r="EG376" s="186"/>
      <c r="EH376" s="186"/>
      <c r="EI376" s="186"/>
      <c r="EJ376" s="186"/>
      <c r="EK376" s="186"/>
      <c r="EL376" s="186"/>
      <c r="EM376" s="186"/>
      <c r="EN376" s="186"/>
      <c r="EO376" s="186"/>
      <c r="EP376" s="186"/>
      <c r="EQ376" s="186"/>
      <c r="ER376" s="186"/>
      <c r="ES376" s="186"/>
      <c r="ET376" s="186"/>
      <c r="EU376" s="186"/>
      <c r="EV376" s="186"/>
      <c r="EW376" s="186"/>
      <c r="EX376" s="186"/>
      <c r="EY376" s="186"/>
      <c r="EZ376" s="186"/>
      <c r="FA376" s="186"/>
      <c r="FB376" s="186"/>
      <c r="FC376" s="186"/>
      <c r="FD376" s="186"/>
      <c r="FE376" s="186"/>
      <c r="FF376" s="186"/>
      <c r="FG376" s="186"/>
      <c r="FH376" s="186"/>
      <c r="FI376" s="186"/>
      <c r="FJ376" s="186"/>
      <c r="FK376" s="186"/>
      <c r="FL376" s="186"/>
      <c r="FM376" s="186"/>
      <c r="FN376" s="186"/>
      <c r="FO376" s="186"/>
      <c r="FP376" s="186"/>
      <c r="FQ376" s="186"/>
      <c r="FR376" s="186"/>
      <c r="FS376" s="186"/>
      <c r="FT376" s="186"/>
      <c r="FU376" s="186"/>
      <c r="FV376" s="186"/>
      <c r="FW376" s="186"/>
      <c r="FX376" s="186"/>
      <c r="FY376" s="186"/>
      <c r="FZ376" s="186"/>
      <c r="GA376" s="186"/>
      <c r="GB376" s="186"/>
      <c r="GC376" s="186"/>
      <c r="GD376" s="186"/>
      <c r="GE376" s="186"/>
      <c r="GF376" s="186"/>
      <c r="GG376" s="186"/>
      <c r="GH376" s="186"/>
      <c r="GI376" s="186"/>
      <c r="GJ376" s="186"/>
      <c r="GK376" s="186"/>
      <c r="GL376" s="186"/>
      <c r="GM376" s="186"/>
      <c r="GN376" s="186"/>
      <c r="GO376" s="186"/>
      <c r="GP376" s="186"/>
      <c r="GQ376" s="186"/>
      <c r="GR376" s="186"/>
      <c r="GS376" s="186"/>
      <c r="GT376" s="186"/>
      <c r="GU376" s="186"/>
      <c r="GV376" s="186"/>
      <c r="GW376" s="186"/>
      <c r="GX376" s="186"/>
      <c r="GY376" s="186"/>
      <c r="GZ376" s="186"/>
      <c r="HA376" s="186"/>
      <c r="HB376" s="186"/>
      <c r="HC376" s="186"/>
      <c r="HD376" s="186"/>
      <c r="HE376" s="186"/>
      <c r="HF376" s="186"/>
      <c r="HG376" s="186"/>
      <c r="HH376" s="186"/>
      <c r="HI376" s="186"/>
      <c r="HJ376" s="186"/>
      <c r="HK376" s="186"/>
      <c r="HL376" s="186"/>
      <c r="HM376" s="186"/>
      <c r="HN376" s="186"/>
      <c r="HO376" s="186"/>
      <c r="HP376" s="186"/>
      <c r="HQ376" s="186"/>
      <c r="HR376" s="186"/>
      <c r="HS376" s="186"/>
      <c r="HT376" s="186"/>
      <c r="HU376" s="186"/>
      <c r="HV376" s="186"/>
      <c r="HW376" s="186"/>
      <c r="HX376" s="186"/>
      <c r="HY376" s="186"/>
      <c r="HZ376" s="186"/>
      <c r="IA376" s="186"/>
      <c r="IB376" s="186"/>
      <c r="IC376" s="186"/>
      <c r="ID376" s="186"/>
      <c r="IE376" s="186"/>
      <c r="IF376" s="186"/>
      <c r="IG376" s="186"/>
      <c r="IH376" s="186"/>
      <c r="II376" s="186"/>
      <c r="IJ376" s="186"/>
      <c r="IK376" s="186"/>
      <c r="IL376" s="186"/>
      <c r="IM376" s="186"/>
      <c r="IN376" s="186"/>
      <c r="IO376" s="186"/>
      <c r="IP376" s="186"/>
      <c r="IQ376" s="186"/>
      <c r="IR376" s="186"/>
      <c r="IS376" s="186"/>
      <c r="IT376" s="186"/>
      <c r="IU376" s="186"/>
      <c r="IV376" s="186"/>
    </row>
    <row r="377" spans="1:256" ht="15.75" customHeight="1" x14ac:dyDescent="0.25">
      <c r="A377" s="272"/>
      <c r="B377" s="751" t="s">
        <v>934</v>
      </c>
      <c r="C377" s="751"/>
      <c r="D377" s="753" t="s">
        <v>1805</v>
      </c>
      <c r="E377" s="48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  <c r="AJ377" s="273"/>
      <c r="AK377" s="273"/>
      <c r="AL377" s="273"/>
      <c r="AM377" s="273"/>
      <c r="AN377" s="273"/>
      <c r="AO377" s="273"/>
      <c r="AP377" s="273"/>
      <c r="AQ377" s="273"/>
      <c r="AR377" s="273"/>
      <c r="AS377" s="273"/>
      <c r="AT377" s="273"/>
      <c r="AU377" s="273"/>
      <c r="AV377" s="273"/>
      <c r="AW377" s="273"/>
      <c r="AX377" s="273"/>
      <c r="AY377" s="273"/>
      <c r="AZ377" s="273"/>
      <c r="BA377" s="273"/>
      <c r="BB377" s="273"/>
      <c r="BC377" s="273"/>
      <c r="BD377" s="273"/>
      <c r="BE377" s="273"/>
      <c r="BF377" s="273"/>
      <c r="BG377" s="273"/>
      <c r="BH377" s="273"/>
      <c r="BI377" s="273"/>
      <c r="BJ377" s="273"/>
      <c r="BK377" s="273"/>
      <c r="BL377" s="273"/>
      <c r="BM377" s="273"/>
      <c r="BN377" s="273"/>
      <c r="BO377" s="273"/>
      <c r="BP377" s="273"/>
      <c r="BQ377" s="273"/>
      <c r="BR377" s="273"/>
      <c r="BS377" s="273"/>
      <c r="BT377" s="273"/>
      <c r="BU377" s="273"/>
      <c r="BV377" s="273"/>
      <c r="BW377" s="273"/>
      <c r="BX377" s="273"/>
      <c r="BY377" s="273"/>
      <c r="BZ377" s="273"/>
      <c r="CA377" s="273"/>
      <c r="CB377" s="273"/>
      <c r="CC377" s="273"/>
      <c r="CD377" s="273"/>
      <c r="CE377" s="273"/>
      <c r="CF377" s="273"/>
      <c r="CG377" s="273"/>
      <c r="CH377" s="273"/>
      <c r="CI377" s="273"/>
      <c r="CJ377" s="273"/>
      <c r="CK377" s="273"/>
      <c r="CL377" s="273"/>
      <c r="CM377" s="273"/>
      <c r="CN377" s="273"/>
      <c r="CO377" s="273"/>
      <c r="CP377" s="273"/>
      <c r="CQ377" s="273"/>
      <c r="CR377" s="273"/>
      <c r="CS377" s="273"/>
      <c r="CT377" s="273"/>
      <c r="CU377" s="273"/>
      <c r="CV377" s="273"/>
      <c r="CW377" s="273"/>
      <c r="CX377" s="273"/>
      <c r="CY377" s="273"/>
      <c r="CZ377" s="273"/>
      <c r="DA377" s="273"/>
      <c r="DB377" s="273"/>
      <c r="DC377" s="273"/>
      <c r="DD377" s="273"/>
      <c r="DE377" s="273"/>
      <c r="DF377" s="273"/>
      <c r="DG377" s="273"/>
      <c r="DH377" s="273"/>
      <c r="DI377" s="273"/>
      <c r="DJ377" s="273"/>
      <c r="DK377" s="273"/>
      <c r="DL377" s="273"/>
      <c r="DM377" s="273"/>
      <c r="DN377" s="273"/>
      <c r="DO377" s="273"/>
      <c r="DP377" s="273"/>
      <c r="DQ377" s="273"/>
      <c r="DR377" s="273"/>
      <c r="DS377" s="273"/>
      <c r="DT377" s="273"/>
      <c r="DU377" s="273"/>
      <c r="DV377" s="273"/>
      <c r="DW377" s="273"/>
      <c r="DX377" s="273"/>
      <c r="DY377" s="273"/>
      <c r="DZ377" s="273"/>
      <c r="EA377" s="273"/>
      <c r="EB377" s="273"/>
      <c r="EC377" s="273"/>
      <c r="ED377" s="273"/>
      <c r="EE377" s="273"/>
      <c r="EF377" s="273"/>
      <c r="EG377" s="273"/>
      <c r="EH377" s="273"/>
      <c r="EI377" s="273"/>
      <c r="EJ377" s="273"/>
      <c r="EK377" s="273"/>
      <c r="EL377" s="273"/>
      <c r="EM377" s="273"/>
      <c r="EN377" s="273"/>
      <c r="EO377" s="273"/>
      <c r="EP377" s="273"/>
      <c r="EQ377" s="273"/>
      <c r="ER377" s="273"/>
      <c r="ES377" s="273"/>
      <c r="ET377" s="273"/>
      <c r="EU377" s="273"/>
      <c r="EV377" s="273"/>
      <c r="EW377" s="273"/>
      <c r="EX377" s="273"/>
      <c r="EY377" s="273"/>
      <c r="EZ377" s="273"/>
      <c r="FA377" s="273"/>
      <c r="FB377" s="273"/>
      <c r="FC377" s="273"/>
      <c r="FD377" s="273"/>
      <c r="FE377" s="273"/>
      <c r="FF377" s="273"/>
      <c r="FG377" s="273"/>
      <c r="FH377" s="273"/>
      <c r="FI377" s="273"/>
      <c r="FJ377" s="273"/>
      <c r="FK377" s="273"/>
      <c r="FL377" s="273"/>
      <c r="FM377" s="273"/>
      <c r="FN377" s="273"/>
      <c r="FO377" s="273"/>
      <c r="FP377" s="273"/>
      <c r="FQ377" s="273"/>
      <c r="FR377" s="273"/>
      <c r="FS377" s="273"/>
      <c r="FT377" s="273"/>
      <c r="FU377" s="273"/>
      <c r="FV377" s="273"/>
      <c r="FW377" s="273"/>
      <c r="FX377" s="273"/>
      <c r="FY377" s="273"/>
      <c r="FZ377" s="273"/>
      <c r="GA377" s="273"/>
      <c r="GB377" s="273"/>
      <c r="GC377" s="273"/>
      <c r="GD377" s="273"/>
      <c r="GE377" s="273"/>
      <c r="GF377" s="273"/>
      <c r="GG377" s="273"/>
      <c r="GH377" s="273"/>
      <c r="GI377" s="273"/>
      <c r="GJ377" s="273"/>
      <c r="GK377" s="273"/>
      <c r="GL377" s="273"/>
      <c r="GM377" s="273"/>
      <c r="GN377" s="273"/>
      <c r="GO377" s="273"/>
      <c r="GP377" s="273"/>
      <c r="GQ377" s="273"/>
      <c r="GR377" s="273"/>
      <c r="GS377" s="273"/>
      <c r="GT377" s="273"/>
      <c r="GU377" s="273"/>
      <c r="GV377" s="273"/>
      <c r="GW377" s="273"/>
      <c r="GX377" s="273"/>
      <c r="GY377" s="273"/>
      <c r="GZ377" s="273"/>
      <c r="HA377" s="273"/>
      <c r="HB377" s="273"/>
      <c r="HC377" s="273"/>
      <c r="HD377" s="273"/>
      <c r="HE377" s="273"/>
      <c r="HF377" s="273"/>
      <c r="HG377" s="273"/>
      <c r="HH377" s="273"/>
      <c r="HI377" s="273"/>
      <c r="HJ377" s="273"/>
      <c r="HK377" s="273"/>
      <c r="HL377" s="273"/>
      <c r="HM377" s="273"/>
      <c r="HN377" s="273"/>
      <c r="HO377" s="273"/>
      <c r="HP377" s="273"/>
      <c r="HQ377" s="273"/>
      <c r="HR377" s="273"/>
      <c r="HS377" s="273"/>
      <c r="HT377" s="273"/>
      <c r="HU377" s="273"/>
      <c r="HV377" s="273"/>
      <c r="HW377" s="273"/>
      <c r="HX377" s="273"/>
      <c r="HY377" s="273"/>
      <c r="HZ377" s="273"/>
      <c r="IA377" s="273"/>
      <c r="IB377" s="273"/>
      <c r="IC377" s="273"/>
      <c r="ID377" s="273"/>
      <c r="IE377" s="273"/>
      <c r="IF377" s="273"/>
      <c r="IG377" s="273"/>
      <c r="IH377" s="273"/>
      <c r="II377" s="273"/>
      <c r="IJ377" s="273"/>
      <c r="IK377" s="273"/>
      <c r="IL377" s="273"/>
      <c r="IM377" s="273"/>
      <c r="IN377" s="273"/>
      <c r="IO377" s="273"/>
      <c r="IP377" s="273"/>
      <c r="IQ377" s="273"/>
      <c r="IR377" s="273"/>
      <c r="IS377" s="273"/>
      <c r="IT377" s="273"/>
      <c r="IU377" s="273"/>
      <c r="IV377" s="273"/>
    </row>
    <row r="378" spans="1:256" ht="15.75" customHeight="1" x14ac:dyDescent="0.25">
      <c r="A378" s="262"/>
      <c r="B378" s="192" t="s">
        <v>1807</v>
      </c>
      <c r="C378" s="192" t="s">
        <v>753</v>
      </c>
      <c r="D378" s="269" t="s">
        <v>1808</v>
      </c>
      <c r="E378" s="188">
        <v>160545</v>
      </c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290">
        <v>50</v>
      </c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>
        <v>50</v>
      </c>
      <c r="BN378" s="186"/>
      <c r="BO378" s="186"/>
      <c r="BP378" s="186"/>
      <c r="BQ378" s="186"/>
      <c r="BR378" s="186"/>
      <c r="BS378" s="186"/>
      <c r="BT378" s="186"/>
      <c r="BU378" s="186"/>
      <c r="BV378" s="186"/>
      <c r="BW378" s="186"/>
      <c r="BX378" s="186">
        <v>30</v>
      </c>
      <c r="BY378" s="186"/>
      <c r="BZ378" s="186"/>
      <c r="CA378" s="186"/>
      <c r="CB378" s="186"/>
      <c r="CC378" s="186"/>
      <c r="CD378" s="186"/>
      <c r="CE378" s="186"/>
      <c r="CF378" s="186"/>
      <c r="CG378" s="186"/>
      <c r="CH378" s="186"/>
      <c r="CI378" s="186"/>
      <c r="CJ378" s="186"/>
      <c r="CK378" s="186"/>
      <c r="CL378" s="186"/>
      <c r="CM378" s="186"/>
      <c r="CN378" s="186"/>
      <c r="CO378" s="186"/>
      <c r="CP378" s="186"/>
      <c r="CQ378" s="186"/>
      <c r="CR378" s="186"/>
      <c r="CS378" s="186"/>
      <c r="CT378" s="186"/>
      <c r="CU378" s="186"/>
      <c r="CV378" s="186"/>
      <c r="CW378" s="186"/>
      <c r="CX378" s="186"/>
      <c r="CY378" s="186"/>
      <c r="CZ378" s="186"/>
      <c r="DA378" s="186"/>
      <c r="DB378" s="186"/>
      <c r="DC378" s="186"/>
      <c r="DD378" s="186"/>
      <c r="DE378" s="186"/>
      <c r="DF378" s="186"/>
      <c r="DG378" s="186"/>
      <c r="DH378" s="186"/>
      <c r="DI378" s="186"/>
      <c r="DJ378" s="186"/>
      <c r="DK378" s="186"/>
      <c r="DL378" s="186"/>
      <c r="DM378" s="186"/>
      <c r="DN378" s="186"/>
      <c r="DO378" s="186"/>
      <c r="DP378" s="186"/>
      <c r="DQ378" s="186"/>
      <c r="DR378" s="186"/>
      <c r="DS378" s="186"/>
      <c r="DT378" s="186"/>
      <c r="DU378" s="186"/>
      <c r="DV378" s="186"/>
      <c r="DW378" s="186"/>
      <c r="DX378" s="186"/>
      <c r="DY378" s="186"/>
      <c r="DZ378" s="186"/>
      <c r="EA378" s="186"/>
      <c r="EB378" s="186"/>
      <c r="EC378" s="186">
        <v>24</v>
      </c>
      <c r="ED378" s="186"/>
      <c r="EE378" s="186"/>
      <c r="EF378" s="186"/>
      <c r="EG378" s="186"/>
      <c r="EH378" s="186"/>
      <c r="EI378" s="186"/>
      <c r="EJ378" s="186"/>
      <c r="EK378" s="186"/>
      <c r="EL378" s="186"/>
      <c r="EM378" s="186"/>
      <c r="EN378" s="186"/>
      <c r="EO378" s="186"/>
      <c r="EP378" s="186"/>
      <c r="EQ378" s="186"/>
      <c r="ER378" s="186"/>
      <c r="ES378" s="186"/>
      <c r="ET378" s="186"/>
      <c r="EU378" s="186"/>
      <c r="EV378" s="186"/>
      <c r="EW378" s="186"/>
      <c r="EX378" s="186"/>
      <c r="EY378" s="186"/>
      <c r="EZ378" s="186"/>
      <c r="FA378" s="186"/>
      <c r="FB378" s="186"/>
      <c r="FC378" s="186"/>
      <c r="FD378" s="186"/>
      <c r="FE378" s="186"/>
      <c r="FF378" s="186"/>
      <c r="FG378" s="186"/>
      <c r="FH378" s="186"/>
      <c r="FI378" s="186"/>
      <c r="FJ378" s="186"/>
      <c r="FK378" s="186"/>
      <c r="FL378" s="186"/>
      <c r="FM378" s="186"/>
      <c r="FN378" s="186"/>
      <c r="FO378" s="186"/>
      <c r="FP378" s="186"/>
      <c r="FQ378" s="186"/>
      <c r="FR378" s="186"/>
      <c r="FS378" s="186"/>
      <c r="FT378" s="186"/>
      <c r="FU378" s="186"/>
      <c r="FV378" s="186"/>
      <c r="FW378" s="186"/>
      <c r="FX378" s="186"/>
      <c r="FY378" s="186"/>
      <c r="FZ378" s="186"/>
      <c r="GA378" s="186"/>
      <c r="GB378" s="186"/>
      <c r="GC378" s="186"/>
      <c r="GD378" s="186"/>
      <c r="GE378" s="186"/>
      <c r="GF378" s="186"/>
      <c r="GG378" s="186"/>
      <c r="GH378" s="186"/>
      <c r="GI378" s="186"/>
      <c r="GJ378" s="186"/>
      <c r="GK378" s="186"/>
      <c r="GL378" s="186"/>
      <c r="GM378" s="186"/>
      <c r="GN378" s="186"/>
      <c r="GO378" s="186"/>
      <c r="GP378" s="186"/>
      <c r="GQ378" s="186"/>
      <c r="GR378" s="186"/>
      <c r="GS378" s="186"/>
      <c r="GT378" s="186"/>
      <c r="GU378" s="186"/>
      <c r="GV378" s="186"/>
      <c r="GW378" s="186"/>
      <c r="GX378" s="186"/>
      <c r="GY378" s="186"/>
      <c r="GZ378" s="186"/>
      <c r="HA378" s="186"/>
      <c r="HB378" s="186"/>
      <c r="HC378" s="186"/>
      <c r="HD378" s="186"/>
      <c r="HE378" s="186"/>
      <c r="HF378" s="186"/>
      <c r="HG378" s="186"/>
      <c r="HH378" s="186"/>
      <c r="HI378" s="186"/>
      <c r="HJ378" s="186"/>
      <c r="HK378" s="186"/>
      <c r="HL378" s="186"/>
      <c r="HM378" s="186"/>
      <c r="HN378" s="186"/>
      <c r="HO378" s="186"/>
      <c r="HP378" s="186"/>
      <c r="HQ378" s="186"/>
      <c r="HR378" s="186"/>
      <c r="HS378" s="186"/>
      <c r="HT378" s="186"/>
      <c r="HU378" s="186"/>
      <c r="HV378" s="186"/>
      <c r="HW378" s="186"/>
      <c r="HX378" s="186"/>
      <c r="HY378" s="186"/>
      <c r="HZ378" s="186"/>
      <c r="IA378" s="186"/>
      <c r="IB378" s="186"/>
      <c r="IC378" s="186"/>
      <c r="ID378" s="186"/>
      <c r="IE378" s="186"/>
      <c r="IF378" s="186"/>
      <c r="IG378" s="186"/>
      <c r="IH378" s="186"/>
      <c r="II378" s="186"/>
      <c r="IJ378" s="186"/>
      <c r="IK378" s="186"/>
      <c r="IL378" s="186"/>
      <c r="IM378" s="186"/>
      <c r="IN378" s="186"/>
      <c r="IO378" s="186"/>
      <c r="IP378" s="186"/>
      <c r="IQ378" s="186"/>
      <c r="IR378" s="186"/>
      <c r="IS378" s="186"/>
      <c r="IT378" s="186"/>
      <c r="IU378" s="186"/>
      <c r="IV378" s="186"/>
    </row>
    <row r="379" spans="1:256" ht="15.75" customHeight="1" x14ac:dyDescent="0.25">
      <c r="A379" s="262"/>
      <c r="B379" s="192" t="s">
        <v>1807</v>
      </c>
      <c r="C379" s="192" t="s">
        <v>753</v>
      </c>
      <c r="D379" s="269" t="s">
        <v>1809</v>
      </c>
      <c r="E379" s="188">
        <v>77444</v>
      </c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290">
        <v>5</v>
      </c>
      <c r="BQ379" s="186"/>
      <c r="BR379" s="186"/>
      <c r="BS379" s="186"/>
      <c r="BT379" s="186"/>
      <c r="BU379" s="186"/>
      <c r="BV379" s="186"/>
      <c r="BW379" s="186"/>
      <c r="BX379" s="186"/>
      <c r="BY379" s="186"/>
      <c r="BZ379" s="186"/>
      <c r="CA379" s="186"/>
      <c r="CB379" s="186"/>
      <c r="CC379" s="186"/>
      <c r="CD379" s="186"/>
      <c r="CE379" s="186"/>
      <c r="CF379" s="186"/>
      <c r="CG379" s="186"/>
      <c r="CH379" s="186"/>
      <c r="CI379" s="186"/>
      <c r="CJ379" s="186"/>
      <c r="CK379" s="186"/>
      <c r="CL379" s="186"/>
      <c r="CM379" s="186"/>
      <c r="CN379" s="186"/>
      <c r="CO379" s="186"/>
      <c r="CP379" s="186"/>
      <c r="CQ379" s="186"/>
      <c r="CR379" s="186"/>
      <c r="CS379" s="186"/>
      <c r="CT379" s="186"/>
      <c r="CU379" s="186"/>
      <c r="CV379" s="186"/>
      <c r="CW379" s="186"/>
      <c r="CX379" s="186"/>
      <c r="CY379" s="186"/>
      <c r="CZ379" s="186"/>
      <c r="DA379" s="186"/>
      <c r="DB379" s="186"/>
      <c r="DC379" s="186"/>
      <c r="DD379" s="186"/>
      <c r="DE379" s="186"/>
      <c r="DF379" s="186"/>
      <c r="DG379" s="186"/>
      <c r="DH379" s="186"/>
      <c r="DI379" s="186"/>
      <c r="DJ379" s="186"/>
      <c r="DK379" s="186"/>
      <c r="DL379" s="186"/>
      <c r="DM379" s="186"/>
      <c r="DN379" s="186"/>
      <c r="DO379" s="186"/>
      <c r="DP379" s="186"/>
      <c r="DQ379" s="186"/>
      <c r="DR379" s="186"/>
      <c r="DS379" s="186"/>
      <c r="DT379" s="186"/>
      <c r="DU379" s="186"/>
      <c r="DV379" s="186"/>
      <c r="DW379" s="186"/>
      <c r="DX379" s="186"/>
      <c r="DY379" s="186"/>
      <c r="DZ379" s="186"/>
      <c r="EA379" s="186"/>
      <c r="EB379" s="186"/>
      <c r="EC379" s="186"/>
      <c r="ED379" s="186"/>
      <c r="EE379" s="186"/>
      <c r="EF379" s="186"/>
      <c r="EG379" s="186"/>
      <c r="EH379" s="186"/>
      <c r="EI379" s="186"/>
      <c r="EJ379" s="186"/>
      <c r="EK379" s="186"/>
      <c r="EL379" s="186"/>
      <c r="EM379" s="186"/>
      <c r="EN379" s="186"/>
      <c r="EO379" s="186"/>
      <c r="EP379" s="186"/>
      <c r="EQ379" s="186"/>
      <c r="ER379" s="186"/>
      <c r="ES379" s="186"/>
      <c r="ET379" s="186"/>
      <c r="EU379" s="186"/>
      <c r="EV379" s="186"/>
      <c r="EW379" s="186"/>
      <c r="EX379" s="186"/>
      <c r="EY379" s="186"/>
      <c r="EZ379" s="186"/>
      <c r="FA379" s="186"/>
      <c r="FB379" s="186"/>
      <c r="FC379" s="186"/>
      <c r="FD379" s="186"/>
      <c r="FE379" s="186"/>
      <c r="FF379" s="186"/>
      <c r="FG379" s="186"/>
      <c r="FH379" s="186"/>
      <c r="FI379" s="186"/>
      <c r="FJ379" s="186"/>
      <c r="FK379" s="186"/>
      <c r="FL379" s="186"/>
      <c r="FM379" s="186"/>
      <c r="FN379" s="186"/>
      <c r="FO379" s="186"/>
      <c r="FP379" s="186"/>
      <c r="FQ379" s="186"/>
      <c r="FR379" s="186"/>
      <c r="FS379" s="186"/>
      <c r="FT379" s="186"/>
      <c r="FU379" s="186"/>
      <c r="FV379" s="186"/>
      <c r="FW379" s="186"/>
      <c r="FX379" s="186"/>
      <c r="FY379" s="186"/>
      <c r="FZ379" s="186"/>
      <c r="GA379" s="186"/>
      <c r="GB379" s="186"/>
      <c r="GC379" s="186"/>
      <c r="GD379" s="186"/>
      <c r="GE379" s="186"/>
      <c r="GF379" s="186"/>
      <c r="GG379" s="186"/>
      <c r="GH379" s="186"/>
      <c r="GI379" s="186"/>
      <c r="GJ379" s="186"/>
      <c r="GK379" s="186"/>
      <c r="GL379" s="186"/>
      <c r="GM379" s="186"/>
      <c r="GN379" s="186"/>
      <c r="GO379" s="186"/>
      <c r="GP379" s="186"/>
      <c r="GQ379" s="186"/>
      <c r="GR379" s="186"/>
      <c r="GS379" s="186"/>
      <c r="GT379" s="186"/>
      <c r="GU379" s="186"/>
      <c r="GV379" s="186"/>
      <c r="GW379" s="186"/>
      <c r="GX379" s="186"/>
      <c r="GY379" s="186"/>
      <c r="GZ379" s="186"/>
      <c r="HA379" s="186"/>
      <c r="HB379" s="186"/>
      <c r="HC379" s="186"/>
      <c r="HD379" s="186"/>
      <c r="HE379" s="186"/>
      <c r="HF379" s="186"/>
      <c r="HG379" s="186"/>
      <c r="HH379" s="186"/>
      <c r="HI379" s="186"/>
      <c r="HJ379" s="186"/>
      <c r="HK379" s="186"/>
      <c r="HL379" s="186"/>
      <c r="HM379" s="186"/>
      <c r="HN379" s="186"/>
      <c r="HO379" s="186"/>
      <c r="HP379" s="186"/>
      <c r="HQ379" s="186"/>
      <c r="HR379" s="186"/>
      <c r="HS379" s="186"/>
      <c r="HT379" s="186"/>
      <c r="HU379" s="186">
        <v>90</v>
      </c>
      <c r="HV379" s="186">
        <v>10</v>
      </c>
      <c r="HW379" s="186">
        <f>82.5+7.5</f>
        <v>90</v>
      </c>
      <c r="HX379" s="186">
        <v>10</v>
      </c>
      <c r="HY379" s="186"/>
      <c r="HZ379" s="186"/>
      <c r="IA379" s="186"/>
      <c r="IB379" s="186"/>
      <c r="IC379" s="186"/>
      <c r="ID379" s="186"/>
      <c r="IE379" s="186"/>
      <c r="IF379" s="186"/>
      <c r="IG379" s="186"/>
      <c r="IH379" s="186"/>
      <c r="II379" s="186"/>
      <c r="IJ379" s="186"/>
      <c r="IK379" s="186"/>
      <c r="IL379" s="186"/>
      <c r="IM379" s="186"/>
      <c r="IN379" s="186"/>
      <c r="IO379" s="186"/>
      <c r="IP379" s="186"/>
      <c r="IQ379" s="186"/>
      <c r="IR379" s="186"/>
      <c r="IS379" s="186"/>
      <c r="IT379" s="186"/>
      <c r="IU379" s="186"/>
      <c r="IV379" s="186"/>
    </row>
    <row r="380" spans="1:256" ht="15.75" customHeight="1" x14ac:dyDescent="0.25">
      <c r="A380" s="262"/>
      <c r="B380" s="192" t="s">
        <v>778</v>
      </c>
      <c r="C380" s="192" t="s">
        <v>753</v>
      </c>
      <c r="D380" s="269" t="s">
        <v>1810</v>
      </c>
      <c r="E380" s="188">
        <v>71035</v>
      </c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  <c r="BW380" s="186"/>
      <c r="BX380" s="186"/>
      <c r="BY380" s="186"/>
      <c r="BZ380" s="186"/>
      <c r="CA380" s="186"/>
      <c r="CB380" s="186"/>
      <c r="CC380" s="186"/>
      <c r="CD380" s="186"/>
      <c r="CE380" s="186"/>
      <c r="CF380" s="186"/>
      <c r="CG380" s="186"/>
      <c r="CH380" s="186"/>
      <c r="CI380" s="186"/>
      <c r="CJ380" s="186"/>
      <c r="CK380" s="186"/>
      <c r="CL380" s="186"/>
      <c r="CM380" s="186"/>
      <c r="CN380" s="186"/>
      <c r="CO380" s="186"/>
      <c r="CP380" s="186"/>
      <c r="CQ380" s="186"/>
      <c r="CR380" s="186"/>
      <c r="CS380" s="186"/>
      <c r="CT380" s="186"/>
      <c r="CU380" s="186"/>
      <c r="CV380" s="186"/>
      <c r="CW380" s="186"/>
      <c r="CX380" s="186"/>
      <c r="CY380" s="186"/>
      <c r="CZ380" s="186"/>
      <c r="DA380" s="186"/>
      <c r="DB380" s="186"/>
      <c r="DC380" s="186"/>
      <c r="DD380" s="186"/>
      <c r="DE380" s="186"/>
      <c r="DF380" s="186"/>
      <c r="DG380" s="186"/>
      <c r="DH380" s="186"/>
      <c r="DI380" s="186"/>
      <c r="DJ380" s="186"/>
      <c r="DK380" s="186"/>
      <c r="DL380" s="186"/>
      <c r="DM380" s="186"/>
      <c r="DN380" s="186"/>
      <c r="DO380" s="186"/>
      <c r="DP380" s="186"/>
      <c r="DQ380" s="186"/>
      <c r="DR380" s="186"/>
      <c r="DS380" s="186"/>
      <c r="DT380" s="186"/>
      <c r="DU380" s="186"/>
      <c r="DV380" s="186"/>
      <c r="DW380" s="186"/>
      <c r="DX380" s="186"/>
      <c r="DY380" s="186"/>
      <c r="DZ380" s="186"/>
      <c r="EA380" s="186"/>
      <c r="EB380" s="186"/>
      <c r="EC380" s="186"/>
      <c r="ED380" s="186"/>
      <c r="EE380" s="186"/>
      <c r="EF380" s="186"/>
      <c r="EG380" s="186"/>
      <c r="EH380" s="186"/>
      <c r="EI380" s="186"/>
      <c r="EJ380" s="186"/>
      <c r="EK380" s="186"/>
      <c r="EL380" s="186"/>
      <c r="EM380" s="186"/>
      <c r="EN380" s="186"/>
      <c r="EO380" s="186"/>
      <c r="EP380" s="186"/>
      <c r="EQ380" s="186"/>
      <c r="ER380" s="186"/>
      <c r="ES380" s="186"/>
      <c r="ET380" s="186"/>
      <c r="EU380" s="186"/>
      <c r="EV380" s="186"/>
      <c r="EW380" s="186"/>
      <c r="EX380" s="186"/>
      <c r="EY380" s="186"/>
      <c r="EZ380" s="186"/>
      <c r="FA380" s="186"/>
      <c r="FB380" s="186"/>
      <c r="FC380" s="186"/>
      <c r="FD380" s="186"/>
      <c r="FE380" s="186"/>
      <c r="FF380" s="186"/>
      <c r="FG380" s="186"/>
      <c r="FH380" s="186"/>
      <c r="FI380" s="186"/>
      <c r="FJ380" s="186"/>
      <c r="FK380" s="186"/>
      <c r="FL380" s="186"/>
      <c r="FM380" s="186"/>
      <c r="FN380" s="186"/>
      <c r="FO380" s="186"/>
      <c r="FP380" s="186"/>
      <c r="FQ380" s="186"/>
      <c r="FR380" s="186"/>
      <c r="FS380" s="186"/>
      <c r="FT380" s="186"/>
      <c r="FU380" s="186"/>
      <c r="FV380" s="186"/>
      <c r="FW380" s="186"/>
      <c r="FX380" s="186"/>
      <c r="FY380" s="186"/>
      <c r="FZ380" s="186"/>
      <c r="GA380" s="186"/>
      <c r="GB380" s="186"/>
      <c r="GC380" s="186"/>
      <c r="GD380" s="186"/>
      <c r="GE380" s="186"/>
      <c r="GF380" s="186"/>
      <c r="GG380" s="186"/>
      <c r="GH380" s="186"/>
      <c r="GI380" s="186"/>
      <c r="GJ380" s="186"/>
      <c r="GK380" s="186"/>
      <c r="GL380" s="186"/>
      <c r="GM380" s="186"/>
      <c r="GN380" s="186"/>
      <c r="GO380" s="186"/>
      <c r="GP380" s="186"/>
      <c r="GQ380" s="186"/>
      <c r="GR380" s="186"/>
      <c r="GS380" s="186"/>
      <c r="GT380" s="186"/>
      <c r="GU380" s="186"/>
      <c r="GV380" s="186"/>
      <c r="GW380" s="186"/>
      <c r="GX380" s="186"/>
      <c r="GY380" s="186"/>
      <c r="GZ380" s="186"/>
      <c r="HA380" s="186"/>
      <c r="HB380" s="186"/>
      <c r="HC380" s="186"/>
      <c r="HD380" s="186"/>
      <c r="HE380" s="186"/>
      <c r="HF380" s="186"/>
      <c r="HG380" s="186"/>
      <c r="HH380" s="186"/>
      <c r="HI380" s="186"/>
      <c r="HJ380" s="186"/>
      <c r="HK380" s="186"/>
      <c r="HL380" s="186"/>
      <c r="HM380" s="186"/>
      <c r="HN380" s="186"/>
      <c r="HO380" s="186"/>
      <c r="HP380" s="186"/>
      <c r="HQ380" s="186"/>
      <c r="HR380" s="186"/>
      <c r="HS380" s="186"/>
      <c r="HT380" s="186"/>
      <c r="HU380" s="186">
        <v>100</v>
      </c>
      <c r="HV380" s="186"/>
      <c r="HW380" s="186">
        <v>50</v>
      </c>
      <c r="HX380" s="186">
        <v>50</v>
      </c>
      <c r="HY380" s="186"/>
      <c r="HZ380" s="186"/>
      <c r="IA380" s="186"/>
      <c r="IB380" s="186"/>
      <c r="IC380" s="186"/>
      <c r="ID380" s="186"/>
      <c r="IE380" s="186"/>
      <c r="IF380" s="186"/>
      <c r="IG380" s="186"/>
      <c r="IH380" s="186"/>
      <c r="II380" s="186"/>
      <c r="IJ380" s="186"/>
      <c r="IK380" s="186"/>
      <c r="IL380" s="186"/>
      <c r="IM380" s="186"/>
      <c r="IN380" s="186"/>
      <c r="IO380" s="186"/>
      <c r="IP380" s="186"/>
      <c r="IQ380" s="186"/>
      <c r="IR380" s="186"/>
      <c r="IS380" s="186"/>
      <c r="IT380" s="186"/>
      <c r="IU380" s="186"/>
      <c r="IV380" s="186"/>
    </row>
    <row r="381" spans="1:256" ht="15.75" customHeight="1" x14ac:dyDescent="0.25">
      <c r="A381" s="262"/>
      <c r="B381" s="192"/>
      <c r="C381" s="192"/>
      <c r="D381" s="269"/>
      <c r="E381" s="188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  <c r="BW381" s="186"/>
      <c r="BX381" s="186"/>
      <c r="BY381" s="186"/>
      <c r="BZ381" s="186"/>
      <c r="CA381" s="186"/>
      <c r="CB381" s="186"/>
      <c r="CC381" s="186"/>
      <c r="CD381" s="186"/>
      <c r="CE381" s="186"/>
      <c r="CF381" s="186"/>
      <c r="CG381" s="186"/>
      <c r="CH381" s="186"/>
      <c r="CI381" s="186"/>
      <c r="CJ381" s="186"/>
      <c r="CK381" s="186"/>
      <c r="CL381" s="186"/>
      <c r="CM381" s="186"/>
      <c r="CN381" s="186"/>
      <c r="CO381" s="186"/>
      <c r="CP381" s="186"/>
      <c r="CQ381" s="186"/>
      <c r="CR381" s="186"/>
      <c r="CS381" s="186"/>
      <c r="CT381" s="186"/>
      <c r="CU381" s="186"/>
      <c r="CV381" s="186"/>
      <c r="CW381" s="186"/>
      <c r="CX381" s="186"/>
      <c r="CY381" s="186"/>
      <c r="CZ381" s="186"/>
      <c r="DA381" s="186"/>
      <c r="DB381" s="186"/>
      <c r="DC381" s="186"/>
      <c r="DD381" s="186"/>
      <c r="DE381" s="186"/>
      <c r="DF381" s="186"/>
      <c r="DG381" s="186"/>
      <c r="DH381" s="186"/>
      <c r="DI381" s="186"/>
      <c r="DJ381" s="186"/>
      <c r="DK381" s="186"/>
      <c r="DL381" s="186"/>
      <c r="DM381" s="186"/>
      <c r="DN381" s="186"/>
      <c r="DO381" s="186"/>
      <c r="DP381" s="186"/>
      <c r="DQ381" s="186"/>
      <c r="DR381" s="186"/>
      <c r="DS381" s="186"/>
      <c r="DT381" s="186"/>
      <c r="DU381" s="186"/>
      <c r="DV381" s="186"/>
      <c r="DW381" s="186"/>
      <c r="DX381" s="186"/>
      <c r="DY381" s="186"/>
      <c r="DZ381" s="186"/>
      <c r="EA381" s="186"/>
      <c r="EB381" s="186"/>
      <c r="EC381" s="186"/>
      <c r="ED381" s="186"/>
      <c r="EE381" s="186"/>
      <c r="EF381" s="186"/>
      <c r="EG381" s="186"/>
      <c r="EH381" s="186"/>
      <c r="EI381" s="186"/>
      <c r="EJ381" s="186"/>
      <c r="EK381" s="186"/>
      <c r="EL381" s="186"/>
      <c r="EM381" s="186"/>
      <c r="EN381" s="186"/>
      <c r="EO381" s="186"/>
      <c r="EP381" s="186"/>
      <c r="EQ381" s="186"/>
      <c r="ER381" s="186"/>
      <c r="ES381" s="186"/>
      <c r="ET381" s="186"/>
      <c r="EU381" s="186"/>
      <c r="EV381" s="186"/>
      <c r="EW381" s="186"/>
      <c r="EX381" s="186"/>
      <c r="EY381" s="186"/>
      <c r="EZ381" s="186"/>
      <c r="FA381" s="186"/>
      <c r="FB381" s="186"/>
      <c r="FC381" s="186"/>
      <c r="FD381" s="186"/>
      <c r="FE381" s="186"/>
      <c r="FF381" s="186"/>
      <c r="FG381" s="186"/>
      <c r="FH381" s="186"/>
      <c r="FI381" s="186"/>
      <c r="FJ381" s="186"/>
      <c r="FK381" s="186"/>
      <c r="FL381" s="186"/>
      <c r="FM381" s="186"/>
      <c r="FN381" s="186"/>
      <c r="FO381" s="186"/>
      <c r="FP381" s="186"/>
      <c r="FQ381" s="186"/>
      <c r="FR381" s="186"/>
      <c r="FS381" s="186"/>
      <c r="FT381" s="186"/>
      <c r="FU381" s="186"/>
      <c r="FV381" s="186"/>
      <c r="FW381" s="186"/>
      <c r="FX381" s="186"/>
      <c r="FY381" s="186"/>
      <c r="FZ381" s="186"/>
      <c r="GA381" s="186"/>
      <c r="GB381" s="186"/>
      <c r="GC381" s="186"/>
      <c r="GD381" s="186"/>
      <c r="GE381" s="186"/>
      <c r="GF381" s="186"/>
      <c r="GG381" s="186"/>
      <c r="GH381" s="186"/>
      <c r="GI381" s="186"/>
      <c r="GJ381" s="186"/>
      <c r="GK381" s="186"/>
      <c r="GL381" s="186"/>
      <c r="GM381" s="186"/>
      <c r="GN381" s="186"/>
      <c r="GO381" s="186"/>
      <c r="GP381" s="186"/>
      <c r="GQ381" s="186"/>
      <c r="GR381" s="186"/>
      <c r="GS381" s="186"/>
      <c r="GT381" s="186"/>
      <c r="GU381" s="186"/>
      <c r="GV381" s="186"/>
      <c r="GW381" s="186"/>
      <c r="GX381" s="186"/>
      <c r="GY381" s="186"/>
      <c r="GZ381" s="186"/>
      <c r="HA381" s="186"/>
      <c r="HB381" s="186"/>
      <c r="HC381" s="186"/>
      <c r="HD381" s="186"/>
      <c r="HE381" s="186"/>
      <c r="HF381" s="186"/>
      <c r="HG381" s="186"/>
      <c r="HH381" s="186"/>
      <c r="HI381" s="186"/>
      <c r="HJ381" s="186"/>
      <c r="HK381" s="186"/>
      <c r="HL381" s="186"/>
      <c r="HM381" s="186"/>
      <c r="HN381" s="186"/>
      <c r="HO381" s="186"/>
      <c r="HP381" s="186"/>
      <c r="HQ381" s="186"/>
      <c r="HR381" s="186"/>
      <c r="HS381" s="186"/>
      <c r="HT381" s="186"/>
      <c r="HU381" s="186"/>
      <c r="HV381" s="186"/>
      <c r="HW381" s="186"/>
      <c r="HX381" s="186"/>
      <c r="HY381" s="186"/>
      <c r="HZ381" s="186"/>
      <c r="IA381" s="186"/>
      <c r="IB381" s="186"/>
      <c r="IC381" s="186"/>
      <c r="ID381" s="186"/>
      <c r="IE381" s="186"/>
      <c r="IF381" s="186"/>
      <c r="IG381" s="186"/>
      <c r="IH381" s="186"/>
      <c r="II381" s="186"/>
      <c r="IJ381" s="186"/>
      <c r="IK381" s="186"/>
      <c r="IL381" s="186"/>
      <c r="IM381" s="186"/>
      <c r="IN381" s="186"/>
      <c r="IO381" s="186"/>
      <c r="IP381" s="186"/>
      <c r="IQ381" s="186"/>
      <c r="IR381" s="186"/>
      <c r="IS381" s="186"/>
      <c r="IT381" s="186"/>
      <c r="IU381" s="186"/>
      <c r="IV381" s="186"/>
    </row>
    <row r="382" spans="1:256" ht="15.75" customHeight="1" x14ac:dyDescent="0.25">
      <c r="A382" s="754"/>
      <c r="B382" s="755" t="s">
        <v>1814</v>
      </c>
      <c r="C382" s="755"/>
      <c r="D382" s="756"/>
      <c r="E382" s="757"/>
      <c r="F382" s="758">
        <v>2</v>
      </c>
      <c r="G382" s="758">
        <v>1</v>
      </c>
      <c r="H382" s="758"/>
      <c r="I382" s="758"/>
      <c r="J382" s="758"/>
      <c r="K382" s="758"/>
      <c r="L382" s="758"/>
      <c r="M382" s="758"/>
      <c r="N382" s="758"/>
      <c r="O382" s="758"/>
      <c r="P382" s="758"/>
      <c r="Q382" s="758"/>
      <c r="R382" s="758"/>
      <c r="S382" s="758"/>
      <c r="T382" s="758"/>
      <c r="U382" s="758"/>
      <c r="V382" s="758"/>
      <c r="W382" s="758"/>
      <c r="X382" s="758"/>
      <c r="Y382" s="758"/>
      <c r="Z382" s="758"/>
      <c r="AA382" s="758"/>
      <c r="AB382" s="758"/>
      <c r="AC382" s="758"/>
      <c r="AD382" s="758"/>
      <c r="AE382" s="758"/>
      <c r="AF382" s="758"/>
      <c r="AG382" s="758"/>
      <c r="AH382" s="758"/>
      <c r="AI382" s="758"/>
      <c r="AJ382" s="758"/>
      <c r="AK382" s="758"/>
      <c r="AL382" s="758"/>
      <c r="AM382" s="758"/>
      <c r="AN382" s="758"/>
      <c r="AO382" s="758"/>
      <c r="AP382" s="758"/>
      <c r="AQ382" s="758"/>
      <c r="AR382" s="758"/>
      <c r="AS382" s="758"/>
      <c r="AT382" s="758"/>
      <c r="AU382" s="758"/>
      <c r="AV382" s="758"/>
      <c r="AW382" s="758"/>
      <c r="AX382" s="758"/>
      <c r="AY382" s="758"/>
      <c r="AZ382" s="758"/>
      <c r="BA382" s="758"/>
      <c r="BB382" s="758"/>
      <c r="BC382" s="758"/>
      <c r="BD382" s="758"/>
      <c r="BE382" s="758"/>
      <c r="BF382" s="758"/>
      <c r="BG382" s="758"/>
      <c r="BH382" s="758"/>
      <c r="BI382" s="758"/>
      <c r="BJ382" s="758"/>
      <c r="BK382" s="758"/>
      <c r="BL382" s="758"/>
      <c r="BM382" s="758"/>
      <c r="BN382" s="758"/>
      <c r="BO382" s="758"/>
      <c r="BP382" s="758"/>
      <c r="BQ382" s="758"/>
      <c r="BR382" s="758"/>
      <c r="BS382" s="758"/>
      <c r="BT382" s="758"/>
      <c r="BU382" s="758"/>
      <c r="BV382" s="758"/>
      <c r="BW382" s="758"/>
      <c r="BX382" s="758"/>
      <c r="BY382" s="758"/>
      <c r="BZ382" s="758"/>
      <c r="CA382" s="758"/>
      <c r="CB382" s="758"/>
      <c r="CC382" s="758"/>
      <c r="CD382" s="758"/>
      <c r="CE382" s="758"/>
      <c r="CF382" s="758"/>
      <c r="CG382" s="758"/>
      <c r="CH382" s="758"/>
      <c r="CI382" s="758"/>
      <c r="CJ382" s="758"/>
      <c r="CK382" s="758"/>
      <c r="CL382" s="758"/>
      <c r="CM382" s="758"/>
      <c r="CN382" s="758"/>
      <c r="CO382" s="758"/>
      <c r="CP382" s="758"/>
      <c r="CQ382" s="758"/>
      <c r="CR382" s="758"/>
      <c r="CS382" s="758"/>
      <c r="CT382" s="758"/>
      <c r="CU382" s="758"/>
      <c r="CV382" s="758"/>
      <c r="CW382" s="758"/>
      <c r="CX382" s="758"/>
      <c r="CY382" s="758"/>
      <c r="CZ382" s="758"/>
      <c r="DA382" s="758"/>
      <c r="DB382" s="758"/>
      <c r="DC382" s="758"/>
      <c r="DD382" s="758"/>
      <c r="DE382" s="758"/>
      <c r="DF382" s="758"/>
      <c r="DG382" s="758"/>
      <c r="DH382" s="758"/>
      <c r="DI382" s="758"/>
      <c r="DJ382" s="758"/>
      <c r="DK382" s="758"/>
      <c r="DL382" s="758"/>
      <c r="DM382" s="758"/>
      <c r="DN382" s="758"/>
      <c r="DO382" s="758"/>
      <c r="DP382" s="758"/>
      <c r="DQ382" s="758"/>
      <c r="DR382" s="758"/>
      <c r="DS382" s="758"/>
      <c r="DT382" s="758"/>
      <c r="DU382" s="758"/>
      <c r="DV382" s="758"/>
      <c r="DW382" s="758"/>
      <c r="DX382" s="758"/>
      <c r="DY382" s="758"/>
      <c r="DZ382" s="758"/>
      <c r="EA382" s="758"/>
      <c r="EB382" s="758"/>
      <c r="EC382" s="758"/>
      <c r="ED382" s="758"/>
      <c r="EE382" s="758"/>
      <c r="EF382" s="758"/>
      <c r="EG382" s="758"/>
      <c r="EH382" s="758"/>
      <c r="EI382" s="758"/>
      <c r="EJ382" s="758"/>
      <c r="EK382" s="758"/>
      <c r="EL382" s="758"/>
      <c r="EM382" s="758"/>
      <c r="EN382" s="758"/>
      <c r="EO382" s="758"/>
      <c r="EP382" s="758"/>
      <c r="EQ382" s="758"/>
      <c r="ER382" s="758"/>
      <c r="ES382" s="758"/>
      <c r="ET382" s="758"/>
      <c r="EU382" s="758"/>
      <c r="EV382" s="758"/>
      <c r="EW382" s="758"/>
      <c r="EX382" s="758"/>
      <c r="EY382" s="758"/>
      <c r="EZ382" s="758"/>
      <c r="FA382" s="758"/>
      <c r="FB382" s="758"/>
      <c r="FC382" s="758"/>
      <c r="FD382" s="758"/>
      <c r="FE382" s="758"/>
      <c r="FF382" s="758"/>
      <c r="FG382" s="758"/>
      <c r="FH382" s="758"/>
      <c r="FI382" s="758"/>
      <c r="FJ382" s="758"/>
      <c r="FK382" s="758"/>
      <c r="FL382" s="758"/>
      <c r="FM382" s="758"/>
      <c r="FN382" s="758"/>
      <c r="FO382" s="758"/>
      <c r="FP382" s="758"/>
      <c r="FQ382" s="758"/>
      <c r="FR382" s="758"/>
      <c r="FS382" s="758"/>
      <c r="FT382" s="758"/>
      <c r="FU382" s="758"/>
      <c r="FV382" s="758"/>
      <c r="FW382" s="758"/>
      <c r="FX382" s="758"/>
      <c r="FY382" s="758"/>
      <c r="FZ382" s="758"/>
      <c r="GA382" s="758"/>
      <c r="GB382" s="758"/>
      <c r="GC382" s="758"/>
      <c r="GD382" s="758"/>
      <c r="GE382" s="758"/>
      <c r="GF382" s="758"/>
      <c r="GG382" s="758"/>
      <c r="GH382" s="758"/>
      <c r="GI382" s="758"/>
      <c r="GJ382" s="758"/>
      <c r="GK382" s="758"/>
      <c r="GL382" s="758"/>
      <c r="GM382" s="758"/>
      <c r="GN382" s="758"/>
      <c r="GO382" s="758"/>
      <c r="GP382" s="758"/>
      <c r="GQ382" s="758"/>
      <c r="GR382" s="758"/>
      <c r="GS382" s="758"/>
      <c r="GT382" s="758"/>
      <c r="GU382" s="758"/>
      <c r="GV382" s="758"/>
      <c r="GW382" s="758"/>
      <c r="GX382" s="758"/>
      <c r="GY382" s="758"/>
      <c r="GZ382" s="758"/>
      <c r="HA382" s="758"/>
      <c r="HB382" s="758"/>
      <c r="HC382" s="758"/>
      <c r="HD382" s="758"/>
      <c r="HE382" s="758"/>
      <c r="HF382" s="758"/>
      <c r="HG382" s="758"/>
      <c r="HH382" s="758"/>
      <c r="HI382" s="758"/>
      <c r="HJ382" s="758"/>
      <c r="HK382" s="758"/>
      <c r="HL382" s="758"/>
      <c r="HM382" s="758"/>
      <c r="HN382" s="758"/>
      <c r="HO382" s="758"/>
      <c r="HP382" s="758"/>
      <c r="HQ382" s="758"/>
      <c r="HR382" s="758"/>
      <c r="HS382" s="758"/>
      <c r="HT382" s="758"/>
      <c r="HU382" s="758"/>
      <c r="HV382" s="758"/>
      <c r="HW382" s="758"/>
      <c r="HX382" s="758"/>
      <c r="HY382" s="758"/>
      <c r="HZ382" s="758"/>
      <c r="IA382" s="758"/>
      <c r="IB382" s="758"/>
      <c r="IC382" s="758"/>
      <c r="ID382" s="758"/>
      <c r="IE382" s="758"/>
      <c r="IF382" s="758"/>
      <c r="IG382" s="758"/>
      <c r="IH382" s="758"/>
      <c r="II382" s="758"/>
      <c r="IJ382" s="758"/>
      <c r="IK382" s="758"/>
      <c r="IL382" s="758"/>
      <c r="IM382" s="758"/>
      <c r="IN382" s="758"/>
      <c r="IO382" s="758"/>
      <c r="IP382" s="758"/>
      <c r="IQ382" s="758"/>
      <c r="IR382" s="758"/>
      <c r="IS382" s="758"/>
      <c r="IT382" s="758"/>
      <c r="IU382" s="758"/>
      <c r="IV382" s="758"/>
    </row>
    <row r="383" spans="1:256" ht="15.75" customHeight="1" x14ac:dyDescent="0.25">
      <c r="A383" s="262"/>
      <c r="B383" s="192"/>
      <c r="C383" s="192"/>
      <c r="D383" s="269"/>
      <c r="E383" s="188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  <c r="BW383" s="186"/>
      <c r="BX383" s="186"/>
      <c r="BY383" s="186"/>
      <c r="BZ383" s="186"/>
      <c r="CA383" s="186"/>
      <c r="CB383" s="186"/>
      <c r="CC383" s="186"/>
      <c r="CD383" s="186"/>
      <c r="CE383" s="186"/>
      <c r="CF383" s="186"/>
      <c r="CG383" s="186"/>
      <c r="CH383" s="186"/>
      <c r="CI383" s="186"/>
      <c r="CJ383" s="186"/>
      <c r="CK383" s="186"/>
      <c r="CL383" s="186"/>
      <c r="CM383" s="186"/>
      <c r="CN383" s="186"/>
      <c r="CO383" s="186"/>
      <c r="CP383" s="186"/>
      <c r="CQ383" s="186"/>
      <c r="CR383" s="186"/>
      <c r="CS383" s="186"/>
      <c r="CT383" s="186"/>
      <c r="CU383" s="186"/>
      <c r="CV383" s="186"/>
      <c r="CW383" s="186"/>
      <c r="CX383" s="186"/>
      <c r="CY383" s="186"/>
      <c r="CZ383" s="186"/>
      <c r="DA383" s="186"/>
      <c r="DB383" s="186"/>
      <c r="DC383" s="186"/>
      <c r="DD383" s="186"/>
      <c r="DE383" s="186"/>
      <c r="DF383" s="186"/>
      <c r="DG383" s="186"/>
      <c r="DH383" s="186"/>
      <c r="DI383" s="186"/>
      <c r="DJ383" s="186"/>
      <c r="DK383" s="186"/>
      <c r="DL383" s="186"/>
      <c r="DM383" s="186"/>
      <c r="DN383" s="186"/>
      <c r="DO383" s="186"/>
      <c r="DP383" s="186"/>
      <c r="DQ383" s="186"/>
      <c r="DR383" s="186"/>
      <c r="DS383" s="186"/>
      <c r="DT383" s="186"/>
      <c r="DU383" s="186"/>
      <c r="DV383" s="186"/>
      <c r="DW383" s="186"/>
      <c r="DX383" s="186"/>
      <c r="DY383" s="186"/>
      <c r="DZ383" s="186"/>
      <c r="EA383" s="186"/>
      <c r="EB383" s="186"/>
      <c r="EC383" s="186"/>
      <c r="ED383" s="186"/>
      <c r="EE383" s="186"/>
      <c r="EF383" s="186"/>
      <c r="EG383" s="186"/>
      <c r="EH383" s="186"/>
      <c r="EI383" s="186"/>
      <c r="EJ383" s="186"/>
      <c r="EK383" s="186"/>
      <c r="EL383" s="186"/>
      <c r="EM383" s="186"/>
      <c r="EN383" s="186"/>
      <c r="EO383" s="186"/>
      <c r="EP383" s="186"/>
      <c r="EQ383" s="186"/>
      <c r="ER383" s="186"/>
      <c r="ES383" s="186"/>
      <c r="ET383" s="186"/>
      <c r="EU383" s="186"/>
      <c r="EV383" s="186"/>
      <c r="EW383" s="186"/>
      <c r="EX383" s="186"/>
      <c r="EY383" s="186"/>
      <c r="EZ383" s="186"/>
      <c r="FA383" s="186"/>
      <c r="FB383" s="186"/>
      <c r="FC383" s="186"/>
      <c r="FD383" s="186"/>
      <c r="FE383" s="186"/>
      <c r="FF383" s="186"/>
      <c r="FG383" s="186"/>
      <c r="FH383" s="186"/>
      <c r="FI383" s="186"/>
      <c r="FJ383" s="186"/>
      <c r="FK383" s="186"/>
      <c r="FL383" s="186"/>
      <c r="FM383" s="186"/>
      <c r="FN383" s="186"/>
      <c r="FO383" s="186"/>
      <c r="FP383" s="186"/>
      <c r="FQ383" s="186"/>
      <c r="FR383" s="186"/>
      <c r="FS383" s="186"/>
      <c r="FT383" s="186"/>
      <c r="FU383" s="186"/>
      <c r="FV383" s="186"/>
      <c r="FW383" s="186"/>
      <c r="FX383" s="186"/>
      <c r="FY383" s="186"/>
      <c r="FZ383" s="186"/>
      <c r="GA383" s="186"/>
      <c r="GB383" s="186"/>
      <c r="GC383" s="186"/>
      <c r="GD383" s="186"/>
      <c r="GE383" s="186"/>
      <c r="GF383" s="186"/>
      <c r="GG383" s="186"/>
      <c r="GH383" s="186"/>
      <c r="GI383" s="186"/>
      <c r="GJ383" s="186"/>
      <c r="GK383" s="186"/>
      <c r="GL383" s="186"/>
      <c r="GM383" s="186"/>
      <c r="GN383" s="186"/>
      <c r="GO383" s="186"/>
      <c r="GP383" s="186"/>
      <c r="GQ383" s="186"/>
      <c r="GR383" s="186"/>
      <c r="GS383" s="186"/>
      <c r="GT383" s="186"/>
      <c r="GU383" s="186"/>
      <c r="GV383" s="186"/>
      <c r="GW383" s="186"/>
      <c r="GX383" s="186"/>
      <c r="GY383" s="186"/>
      <c r="GZ383" s="186"/>
      <c r="HA383" s="186"/>
      <c r="HB383" s="186"/>
      <c r="HC383" s="186"/>
      <c r="HD383" s="186"/>
      <c r="HE383" s="186"/>
      <c r="HF383" s="186"/>
      <c r="HG383" s="186"/>
      <c r="HH383" s="186"/>
      <c r="HI383" s="186"/>
      <c r="HJ383" s="186"/>
      <c r="HK383" s="186"/>
      <c r="HL383" s="186"/>
      <c r="HM383" s="186"/>
      <c r="HN383" s="186"/>
      <c r="HO383" s="186"/>
      <c r="HP383" s="186"/>
      <c r="HQ383" s="186"/>
      <c r="HR383" s="186"/>
      <c r="HS383" s="186"/>
      <c r="HT383" s="186"/>
      <c r="HU383" s="186"/>
      <c r="HV383" s="186"/>
      <c r="HW383" s="186"/>
      <c r="HX383" s="186"/>
      <c r="HY383" s="186"/>
      <c r="HZ383" s="186"/>
      <c r="IA383" s="186"/>
      <c r="IB383" s="186"/>
      <c r="IC383" s="186"/>
      <c r="ID383" s="186"/>
      <c r="IE383" s="186"/>
      <c r="IF383" s="186"/>
      <c r="IG383" s="186"/>
      <c r="IH383" s="186"/>
      <c r="II383" s="186"/>
      <c r="IJ383" s="186"/>
      <c r="IK383" s="186"/>
      <c r="IL383" s="186"/>
      <c r="IM383" s="186"/>
      <c r="IN383" s="186"/>
      <c r="IO383" s="186"/>
      <c r="IP383" s="186"/>
      <c r="IQ383" s="186"/>
      <c r="IR383" s="186"/>
      <c r="IS383" s="186"/>
      <c r="IT383" s="186"/>
      <c r="IU383" s="186"/>
      <c r="IV383" s="186"/>
    </row>
    <row r="384" spans="1:256" ht="15.75" customHeight="1" x14ac:dyDescent="0.25">
      <c r="A384" s="262"/>
      <c r="B384" s="186"/>
      <c r="C384" s="186"/>
      <c r="D384" s="186"/>
      <c r="E384" s="188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  <c r="BW384" s="186"/>
      <c r="BX384" s="186"/>
      <c r="BY384" s="186"/>
      <c r="BZ384" s="186"/>
      <c r="CA384" s="186"/>
      <c r="CB384" s="186"/>
      <c r="CC384" s="186"/>
      <c r="CD384" s="186"/>
      <c r="CE384" s="186"/>
      <c r="CF384" s="186"/>
      <c r="CG384" s="186"/>
      <c r="CH384" s="186"/>
      <c r="CI384" s="186"/>
      <c r="CJ384" s="186"/>
      <c r="CK384" s="186"/>
      <c r="CL384" s="186"/>
      <c r="CM384" s="186"/>
      <c r="CN384" s="186"/>
      <c r="CO384" s="186"/>
      <c r="CP384" s="186"/>
      <c r="CQ384" s="186"/>
      <c r="CR384" s="186"/>
      <c r="CS384" s="186"/>
      <c r="CT384" s="186"/>
      <c r="CU384" s="186"/>
      <c r="CV384" s="186"/>
      <c r="CW384" s="186"/>
      <c r="CX384" s="186"/>
      <c r="CY384" s="186"/>
      <c r="CZ384" s="186"/>
      <c r="DA384" s="186"/>
      <c r="DB384" s="186"/>
      <c r="DC384" s="186"/>
      <c r="DD384" s="186"/>
      <c r="DE384" s="186"/>
      <c r="DF384" s="186"/>
      <c r="DG384" s="186"/>
      <c r="DH384" s="186"/>
      <c r="DI384" s="186"/>
      <c r="DJ384" s="186"/>
      <c r="DK384" s="186"/>
      <c r="DL384" s="186"/>
      <c r="DM384" s="186"/>
      <c r="DN384" s="186"/>
      <c r="DO384" s="186"/>
      <c r="DP384" s="186"/>
      <c r="DQ384" s="186"/>
      <c r="DR384" s="186"/>
      <c r="DS384" s="186"/>
      <c r="DT384" s="186"/>
      <c r="DU384" s="186"/>
      <c r="DV384" s="186"/>
      <c r="DW384" s="186"/>
      <c r="DX384" s="186"/>
      <c r="DY384" s="186"/>
      <c r="DZ384" s="186"/>
      <c r="EA384" s="186"/>
      <c r="EB384" s="186"/>
      <c r="EC384" s="186"/>
      <c r="ED384" s="186"/>
      <c r="EE384" s="186"/>
      <c r="EF384" s="186"/>
      <c r="EG384" s="186"/>
      <c r="EH384" s="186"/>
      <c r="EI384" s="186"/>
      <c r="EJ384" s="186"/>
      <c r="EK384" s="186"/>
      <c r="EN384" s="186"/>
      <c r="EO384" s="186"/>
      <c r="EP384" s="186"/>
      <c r="EQ384" s="186"/>
      <c r="ER384" s="186"/>
      <c r="ES384" s="186"/>
      <c r="ET384" s="186"/>
      <c r="EU384" s="186"/>
      <c r="EV384" s="186"/>
      <c r="EW384" s="186"/>
      <c r="EX384" s="186"/>
      <c r="EY384" s="186"/>
      <c r="EZ384" s="186"/>
      <c r="FA384" s="186"/>
      <c r="FB384" s="186"/>
      <c r="FC384" s="186"/>
      <c r="FD384" s="186"/>
      <c r="FE384" s="186"/>
      <c r="FF384" s="186"/>
      <c r="FG384" s="186"/>
      <c r="FH384" s="186"/>
      <c r="FI384" s="186"/>
      <c r="FJ384" s="186"/>
      <c r="FK384" s="186"/>
      <c r="FL384" s="186"/>
      <c r="FM384" s="186"/>
      <c r="FN384" s="186"/>
      <c r="FO384" s="186"/>
      <c r="FP384" s="186"/>
      <c r="FQ384" s="186"/>
      <c r="FR384" s="186"/>
      <c r="FS384" s="186"/>
      <c r="FT384" s="186"/>
      <c r="FU384" s="186"/>
      <c r="FV384" s="186"/>
      <c r="FW384" s="186"/>
      <c r="FX384" s="186"/>
      <c r="FY384" s="186"/>
      <c r="FZ384" s="186"/>
      <c r="GA384" s="186"/>
      <c r="GB384" s="186"/>
      <c r="GC384" s="186"/>
      <c r="GD384" s="186"/>
      <c r="GE384" s="186"/>
      <c r="GF384" s="186"/>
      <c r="GG384" s="186"/>
      <c r="GH384" s="186"/>
      <c r="GI384" s="186"/>
      <c r="GJ384" s="186"/>
      <c r="GK384" s="186"/>
      <c r="GL384" s="186"/>
      <c r="GM384" s="186"/>
      <c r="GN384" s="186"/>
      <c r="GO384" s="186"/>
      <c r="GP384" s="186"/>
      <c r="GQ384" s="186"/>
      <c r="GR384" s="186"/>
      <c r="GS384" s="186"/>
      <c r="GT384" s="186"/>
      <c r="GU384" s="186"/>
      <c r="GV384" s="186"/>
      <c r="GW384" s="186"/>
      <c r="GX384" s="186"/>
      <c r="GY384" s="186"/>
      <c r="GZ384" s="186"/>
      <c r="HA384" s="186"/>
      <c r="HB384" s="186"/>
      <c r="HC384" s="186"/>
      <c r="HD384" s="186"/>
      <c r="HE384" s="186"/>
      <c r="HF384" s="186"/>
      <c r="HG384" s="186"/>
      <c r="HH384" s="186"/>
      <c r="HI384" s="186"/>
      <c r="HJ384" s="186"/>
      <c r="HK384" s="186"/>
      <c r="HL384" s="186"/>
      <c r="HM384" s="186"/>
      <c r="HN384" s="186"/>
      <c r="HO384" s="186"/>
      <c r="HP384" s="186"/>
      <c r="HQ384" s="186"/>
      <c r="HR384" s="186"/>
      <c r="HS384" s="186"/>
      <c r="HT384" s="186"/>
      <c r="HU384" s="186"/>
      <c r="HV384" s="186"/>
      <c r="HW384" s="186"/>
      <c r="HX384" s="186"/>
      <c r="HY384" s="186"/>
      <c r="HZ384" s="186"/>
      <c r="IA384" s="186"/>
      <c r="IB384" s="186"/>
      <c r="IC384" s="186"/>
      <c r="ID384" s="186"/>
      <c r="IE384" s="186"/>
      <c r="IF384" s="186"/>
      <c r="IG384" s="186"/>
      <c r="IH384" s="186"/>
      <c r="II384" s="186"/>
      <c r="IJ384" s="186"/>
      <c r="IK384" s="186"/>
      <c r="IL384" s="186"/>
      <c r="IM384" s="186"/>
      <c r="IN384" s="186"/>
      <c r="IO384" s="186"/>
      <c r="IP384" s="186"/>
      <c r="IQ384" s="186"/>
      <c r="IR384" s="186"/>
      <c r="IS384" s="186"/>
      <c r="IT384" s="186"/>
      <c r="IU384" s="186"/>
      <c r="IV384" s="186"/>
    </row>
    <row r="385" spans="1:256" ht="15.75" customHeight="1" x14ac:dyDescent="0.25">
      <c r="A385" s="766" t="s">
        <v>1824</v>
      </c>
      <c r="B385" s="767"/>
      <c r="C385" s="767"/>
      <c r="D385" s="767"/>
      <c r="E385" s="768"/>
      <c r="F385" s="767"/>
      <c r="G385" s="767"/>
      <c r="H385" s="767"/>
      <c r="I385" s="767"/>
      <c r="J385" s="767"/>
      <c r="K385" s="767"/>
      <c r="L385" s="767"/>
      <c r="M385" s="767"/>
      <c r="N385" s="767"/>
      <c r="O385" s="767"/>
      <c r="P385" s="767"/>
      <c r="Q385" s="767"/>
      <c r="R385" s="767"/>
      <c r="S385" s="767"/>
      <c r="T385" s="767"/>
      <c r="U385" s="767"/>
      <c r="V385" s="767"/>
      <c r="W385" s="767"/>
      <c r="X385" s="767"/>
      <c r="Y385" s="767"/>
      <c r="Z385" s="767"/>
      <c r="AA385" s="767"/>
      <c r="AB385" s="767"/>
      <c r="AC385" s="767"/>
      <c r="AD385" s="767"/>
      <c r="AE385" s="767"/>
      <c r="AF385" s="767"/>
      <c r="AG385" s="767"/>
      <c r="AH385" s="767"/>
      <c r="AI385" s="767"/>
      <c r="AJ385" s="767"/>
      <c r="AK385" s="767"/>
      <c r="AL385" s="767"/>
      <c r="AM385" s="767"/>
      <c r="AN385" s="767"/>
      <c r="AO385" s="767"/>
      <c r="AP385" s="767"/>
      <c r="AQ385" s="767"/>
      <c r="AR385" s="767"/>
      <c r="AS385" s="767"/>
      <c r="AT385" s="767"/>
      <c r="AU385" s="767"/>
      <c r="AV385" s="767"/>
      <c r="AW385" s="767"/>
      <c r="AX385" s="767"/>
      <c r="AY385" s="767"/>
      <c r="AZ385" s="767"/>
      <c r="BA385" s="767"/>
      <c r="BB385" s="767"/>
      <c r="BC385" s="767"/>
      <c r="BD385" s="767"/>
      <c r="BE385" s="767"/>
      <c r="BF385" s="767"/>
      <c r="BG385" s="767"/>
      <c r="BH385" s="767"/>
      <c r="BI385" s="767"/>
      <c r="BJ385" s="767"/>
      <c r="BK385" s="767"/>
      <c r="BL385" s="767"/>
      <c r="BM385" s="767"/>
      <c r="BN385" s="767"/>
      <c r="BO385" s="767"/>
      <c r="BP385" s="767"/>
      <c r="BQ385" s="767"/>
      <c r="BR385" s="767"/>
      <c r="BS385" s="767"/>
      <c r="BT385" s="767"/>
      <c r="BU385" s="767"/>
      <c r="BV385" s="767"/>
      <c r="BW385" s="767"/>
      <c r="BX385" s="767"/>
      <c r="BY385" s="767"/>
      <c r="BZ385" s="767"/>
      <c r="CA385" s="767"/>
      <c r="CB385" s="767"/>
      <c r="CC385" s="767"/>
      <c r="CD385" s="767"/>
      <c r="CE385" s="767"/>
      <c r="CF385" s="767"/>
      <c r="CG385" s="767"/>
      <c r="CH385" s="767"/>
      <c r="CI385" s="767"/>
      <c r="CJ385" s="767"/>
      <c r="CK385" s="767"/>
      <c r="CL385" s="767"/>
      <c r="CM385" s="767"/>
      <c r="CN385" s="767"/>
      <c r="CO385" s="767"/>
      <c r="CP385" s="767"/>
      <c r="CQ385" s="767"/>
      <c r="CR385" s="767"/>
      <c r="CS385" s="767"/>
      <c r="CT385" s="767"/>
      <c r="CU385" s="767"/>
      <c r="CV385" s="767"/>
      <c r="CW385" s="767"/>
      <c r="CX385" s="767"/>
      <c r="CY385" s="767"/>
      <c r="CZ385" s="767"/>
      <c r="DA385" s="767"/>
      <c r="DB385" s="767"/>
      <c r="DC385" s="767"/>
      <c r="DD385" s="767"/>
      <c r="DE385" s="767"/>
      <c r="DF385" s="767"/>
      <c r="DG385" s="767"/>
      <c r="DH385" s="767"/>
      <c r="DI385" s="767"/>
      <c r="DJ385" s="767"/>
      <c r="DK385" s="767"/>
      <c r="DL385" s="767"/>
      <c r="DM385" s="767"/>
      <c r="DN385" s="767"/>
      <c r="DO385" s="767"/>
      <c r="DP385" s="767"/>
      <c r="DQ385" s="767"/>
      <c r="DR385" s="767"/>
      <c r="DS385" s="767"/>
      <c r="DT385" s="767"/>
      <c r="DU385" s="767"/>
      <c r="DV385" s="767"/>
      <c r="DW385" s="767"/>
      <c r="DX385" s="767"/>
      <c r="DY385" s="767"/>
      <c r="DZ385" s="767"/>
      <c r="EA385" s="767"/>
      <c r="EB385" s="767"/>
      <c r="EC385" s="767"/>
      <c r="ED385" s="767"/>
      <c r="EE385" s="767"/>
      <c r="EF385" s="767"/>
      <c r="EG385" s="767"/>
      <c r="EH385" s="767"/>
      <c r="EI385" s="767"/>
      <c r="EJ385" s="767"/>
      <c r="EK385" s="767"/>
      <c r="EL385" s="767"/>
      <c r="EM385" s="767"/>
      <c r="EN385" s="767"/>
      <c r="EO385" s="767"/>
      <c r="EP385" s="767"/>
      <c r="EQ385" s="767"/>
      <c r="ER385" s="767"/>
      <c r="ES385" s="767"/>
      <c r="ET385" s="767"/>
      <c r="EU385" s="767"/>
      <c r="EV385" s="767"/>
      <c r="EW385" s="767"/>
      <c r="EX385" s="767"/>
      <c r="EY385" s="767"/>
      <c r="EZ385" s="767"/>
      <c r="FA385" s="767"/>
      <c r="FB385" s="767"/>
      <c r="FC385" s="767"/>
      <c r="FD385" s="767"/>
      <c r="FE385" s="767"/>
      <c r="FF385" s="767"/>
      <c r="FG385" s="767"/>
      <c r="FH385" s="767"/>
      <c r="FI385" s="767"/>
      <c r="FJ385" s="767"/>
      <c r="FK385" s="767"/>
      <c r="FL385" s="767"/>
      <c r="FM385" s="767"/>
      <c r="FN385" s="767"/>
      <c r="FO385" s="767"/>
      <c r="FP385" s="767"/>
      <c r="FQ385" s="767"/>
      <c r="FR385" s="767"/>
      <c r="FS385" s="767"/>
      <c r="FT385" s="767">
        <v>2</v>
      </c>
      <c r="FU385" s="767"/>
      <c r="FV385" s="767"/>
      <c r="FW385" s="767"/>
      <c r="FX385" s="767"/>
      <c r="FY385" s="767"/>
      <c r="FZ385" s="767"/>
      <c r="GA385" s="767"/>
      <c r="GB385" s="767"/>
      <c r="GC385" s="767"/>
      <c r="GD385" s="767"/>
      <c r="GE385" s="767"/>
      <c r="GF385" s="767"/>
      <c r="GG385" s="767"/>
      <c r="GH385" s="767"/>
      <c r="GI385" s="767"/>
      <c r="GJ385" s="767"/>
      <c r="GK385" s="767"/>
      <c r="GL385" s="767"/>
      <c r="GM385" s="767"/>
      <c r="GN385" s="767"/>
      <c r="GO385" s="767"/>
      <c r="GP385" s="767"/>
      <c r="GQ385" s="767"/>
      <c r="GR385" s="767"/>
      <c r="GS385" s="767"/>
      <c r="GT385" s="767"/>
      <c r="GU385" s="767"/>
      <c r="GV385" s="767"/>
      <c r="GW385" s="767"/>
      <c r="GX385" s="767"/>
      <c r="GY385" s="767"/>
      <c r="GZ385" s="767"/>
      <c r="HA385" s="767"/>
      <c r="HB385" s="767">
        <v>1</v>
      </c>
      <c r="HC385" s="767"/>
      <c r="HD385" s="767"/>
      <c r="HE385" s="767"/>
      <c r="HF385" s="767"/>
      <c r="HG385" s="767"/>
      <c r="HH385" s="767"/>
      <c r="HI385" s="767"/>
      <c r="HJ385" s="767"/>
      <c r="HK385" s="767"/>
      <c r="HL385" s="767"/>
      <c r="HM385" s="767"/>
      <c r="HN385" s="767"/>
      <c r="HO385" s="767"/>
      <c r="HP385" s="767"/>
      <c r="HQ385" s="767"/>
      <c r="HR385" s="767"/>
      <c r="HS385" s="767"/>
      <c r="HT385" s="767"/>
      <c r="HU385" s="767"/>
      <c r="HV385" s="767"/>
      <c r="HW385" s="767"/>
      <c r="HX385" s="767"/>
      <c r="HY385" s="767"/>
      <c r="HZ385" s="767"/>
      <c r="IA385" s="767"/>
      <c r="IB385" s="767"/>
      <c r="IC385" s="767"/>
      <c r="ID385" s="767"/>
      <c r="IE385" s="767"/>
      <c r="IF385" s="767"/>
      <c r="IG385" s="767"/>
      <c r="IH385" s="767"/>
      <c r="II385" s="767"/>
      <c r="IJ385" s="767"/>
      <c r="IK385" s="767"/>
      <c r="IL385" s="767"/>
      <c r="IM385" s="767"/>
      <c r="IN385" s="767"/>
      <c r="IO385" s="767"/>
      <c r="IP385" s="767"/>
      <c r="IQ385" s="767"/>
      <c r="IR385" s="767"/>
      <c r="IS385" s="767"/>
      <c r="IT385" s="767"/>
      <c r="IU385" s="767"/>
      <c r="IV385" s="767"/>
    </row>
    <row r="386" spans="1:256" ht="15.75" customHeight="1" x14ac:dyDescent="0.25">
      <c r="A386" s="769" t="s">
        <v>58</v>
      </c>
      <c r="B386" s="770"/>
      <c r="C386" s="770"/>
      <c r="D386" s="770"/>
      <c r="E386" s="771">
        <f t="shared" ref="E386:IP386" si="1">SUM(E41:E385)</f>
        <v>95031976.5</v>
      </c>
      <c r="F386" s="770">
        <f t="shared" si="1"/>
        <v>100</v>
      </c>
      <c r="G386" s="770">
        <f t="shared" si="1"/>
        <v>101</v>
      </c>
      <c r="H386" s="770">
        <f t="shared" si="1"/>
        <v>0</v>
      </c>
      <c r="I386" s="770">
        <f t="shared" si="1"/>
        <v>150</v>
      </c>
      <c r="J386" s="770">
        <f t="shared" si="1"/>
        <v>65</v>
      </c>
      <c r="K386" s="770">
        <f t="shared" si="1"/>
        <v>25</v>
      </c>
      <c r="L386" s="770">
        <f t="shared" si="1"/>
        <v>40</v>
      </c>
      <c r="M386" s="770">
        <f t="shared" si="1"/>
        <v>105</v>
      </c>
      <c r="N386" s="770">
        <f t="shared" si="1"/>
        <v>0</v>
      </c>
      <c r="O386" s="770">
        <f t="shared" si="1"/>
        <v>85</v>
      </c>
      <c r="P386" s="770">
        <f t="shared" si="1"/>
        <v>50</v>
      </c>
      <c r="Q386" s="770">
        <f t="shared" si="1"/>
        <v>45</v>
      </c>
      <c r="R386" s="770">
        <f t="shared" si="1"/>
        <v>50</v>
      </c>
      <c r="S386" s="770">
        <f t="shared" si="1"/>
        <v>300</v>
      </c>
      <c r="T386" s="770">
        <f t="shared" si="1"/>
        <v>155</v>
      </c>
      <c r="U386" s="770">
        <f t="shared" si="1"/>
        <v>50</v>
      </c>
      <c r="V386" s="770">
        <f t="shared" si="1"/>
        <v>0</v>
      </c>
      <c r="W386" s="770">
        <f t="shared" si="1"/>
        <v>270</v>
      </c>
      <c r="X386" s="770">
        <f t="shared" si="1"/>
        <v>0</v>
      </c>
      <c r="Y386" s="770">
        <f t="shared" si="1"/>
        <v>100</v>
      </c>
      <c r="Z386" s="770">
        <f t="shared" si="1"/>
        <v>50</v>
      </c>
      <c r="AA386" s="770">
        <f t="shared" si="1"/>
        <v>110</v>
      </c>
      <c r="AB386" s="770">
        <f t="shared" si="1"/>
        <v>175</v>
      </c>
      <c r="AC386" s="770">
        <f t="shared" si="1"/>
        <v>55</v>
      </c>
      <c r="AD386" s="770">
        <f t="shared" si="1"/>
        <v>0</v>
      </c>
      <c r="AE386" s="770">
        <f t="shared" si="1"/>
        <v>0</v>
      </c>
      <c r="AF386" s="770">
        <f t="shared" si="1"/>
        <v>0</v>
      </c>
      <c r="AG386" s="770">
        <f t="shared" si="1"/>
        <v>950</v>
      </c>
      <c r="AH386" s="770">
        <f t="shared" si="1"/>
        <v>650</v>
      </c>
      <c r="AI386" s="770">
        <f t="shared" si="1"/>
        <v>165</v>
      </c>
      <c r="AJ386" s="770">
        <f t="shared" si="1"/>
        <v>500</v>
      </c>
      <c r="AK386" s="770">
        <f t="shared" si="1"/>
        <v>150</v>
      </c>
      <c r="AL386" s="770">
        <f t="shared" si="1"/>
        <v>100</v>
      </c>
      <c r="AM386" s="770">
        <f t="shared" si="1"/>
        <v>35</v>
      </c>
      <c r="AN386" s="770">
        <f t="shared" si="1"/>
        <v>700</v>
      </c>
      <c r="AO386" s="770">
        <f t="shared" si="1"/>
        <v>25</v>
      </c>
      <c r="AP386" s="770">
        <f t="shared" si="1"/>
        <v>55</v>
      </c>
      <c r="AQ386" s="770">
        <f t="shared" si="1"/>
        <v>0</v>
      </c>
      <c r="AR386" s="770">
        <f t="shared" si="1"/>
        <v>20</v>
      </c>
      <c r="AS386" s="770">
        <f t="shared" si="1"/>
        <v>45</v>
      </c>
      <c r="AT386" s="770">
        <f t="shared" si="1"/>
        <v>0</v>
      </c>
      <c r="AU386" s="770">
        <f t="shared" si="1"/>
        <v>90</v>
      </c>
      <c r="AV386" s="770">
        <f t="shared" si="1"/>
        <v>255</v>
      </c>
      <c r="AW386" s="770">
        <f t="shared" si="1"/>
        <v>300</v>
      </c>
      <c r="AX386" s="770">
        <f t="shared" si="1"/>
        <v>200</v>
      </c>
      <c r="AY386" s="770">
        <f t="shared" si="1"/>
        <v>1000</v>
      </c>
      <c r="AZ386" s="770">
        <f t="shared" si="1"/>
        <v>450</v>
      </c>
      <c r="BA386" s="770">
        <f t="shared" si="1"/>
        <v>450</v>
      </c>
      <c r="BB386" s="770">
        <f t="shared" si="1"/>
        <v>300</v>
      </c>
      <c r="BC386" s="770">
        <f t="shared" si="1"/>
        <v>59</v>
      </c>
      <c r="BD386" s="770">
        <f t="shared" si="1"/>
        <v>0</v>
      </c>
      <c r="BE386" s="770">
        <f t="shared" si="1"/>
        <v>30</v>
      </c>
      <c r="BF386" s="770">
        <f t="shared" si="1"/>
        <v>300</v>
      </c>
      <c r="BG386" s="770">
        <f t="shared" si="1"/>
        <v>0</v>
      </c>
      <c r="BH386" s="770">
        <f t="shared" si="1"/>
        <v>500</v>
      </c>
      <c r="BI386" s="770">
        <f t="shared" si="1"/>
        <v>20</v>
      </c>
      <c r="BJ386" s="770">
        <f t="shared" si="1"/>
        <v>90</v>
      </c>
      <c r="BK386" s="770">
        <f t="shared" si="1"/>
        <v>80</v>
      </c>
      <c r="BL386" s="770">
        <f t="shared" si="1"/>
        <v>1000</v>
      </c>
      <c r="BM386" s="770">
        <f t="shared" si="1"/>
        <v>430</v>
      </c>
      <c r="BN386" s="770">
        <f t="shared" si="1"/>
        <v>40</v>
      </c>
      <c r="BO386" s="770">
        <f t="shared" si="1"/>
        <v>95</v>
      </c>
      <c r="BP386" s="770">
        <f t="shared" si="1"/>
        <v>135</v>
      </c>
      <c r="BQ386" s="770">
        <f t="shared" si="1"/>
        <v>0</v>
      </c>
      <c r="BR386" s="770">
        <f t="shared" si="1"/>
        <v>1110</v>
      </c>
      <c r="BS386" s="770">
        <f t="shared" si="1"/>
        <v>400</v>
      </c>
      <c r="BT386" s="770">
        <f t="shared" si="1"/>
        <v>0</v>
      </c>
      <c r="BU386" s="770">
        <f t="shared" si="1"/>
        <v>350</v>
      </c>
      <c r="BV386" s="770">
        <f t="shared" si="1"/>
        <v>0</v>
      </c>
      <c r="BW386" s="770">
        <f t="shared" si="1"/>
        <v>0</v>
      </c>
      <c r="BX386" s="770">
        <f t="shared" si="1"/>
        <v>230</v>
      </c>
      <c r="BY386" s="770">
        <f t="shared" si="1"/>
        <v>50</v>
      </c>
      <c r="BZ386" s="770">
        <f t="shared" si="1"/>
        <v>400</v>
      </c>
      <c r="CA386" s="770">
        <f t="shared" si="1"/>
        <v>700</v>
      </c>
      <c r="CB386" s="770">
        <f t="shared" si="1"/>
        <v>250</v>
      </c>
      <c r="CC386" s="770">
        <f t="shared" si="1"/>
        <v>550</v>
      </c>
      <c r="CD386" s="770">
        <f t="shared" si="1"/>
        <v>300</v>
      </c>
      <c r="CE386" s="770">
        <f t="shared" si="1"/>
        <v>300</v>
      </c>
      <c r="CF386" s="770">
        <f t="shared" si="1"/>
        <v>790</v>
      </c>
      <c r="CG386" s="770">
        <f t="shared" si="1"/>
        <v>1375</v>
      </c>
      <c r="CH386" s="770">
        <f t="shared" si="1"/>
        <v>175</v>
      </c>
      <c r="CI386" s="770">
        <f t="shared" si="1"/>
        <v>1195</v>
      </c>
      <c r="CJ386" s="770">
        <f t="shared" si="1"/>
        <v>55</v>
      </c>
      <c r="CK386" s="770">
        <f t="shared" si="1"/>
        <v>245</v>
      </c>
      <c r="CL386" s="770">
        <f t="shared" si="1"/>
        <v>11</v>
      </c>
      <c r="CM386" s="770">
        <f t="shared" si="1"/>
        <v>135</v>
      </c>
      <c r="CN386" s="770">
        <f t="shared" si="1"/>
        <v>50</v>
      </c>
      <c r="CO386" s="770">
        <f t="shared" si="1"/>
        <v>10</v>
      </c>
      <c r="CP386" s="770">
        <f t="shared" si="1"/>
        <v>30</v>
      </c>
      <c r="CQ386" s="770">
        <f t="shared" si="1"/>
        <v>65</v>
      </c>
      <c r="CR386" s="770">
        <f t="shared" si="1"/>
        <v>35</v>
      </c>
      <c r="CS386" s="770">
        <f t="shared" si="1"/>
        <v>702</v>
      </c>
      <c r="CT386" s="770">
        <f t="shared" si="1"/>
        <v>0</v>
      </c>
      <c r="CU386" s="770">
        <f t="shared" si="1"/>
        <v>258</v>
      </c>
      <c r="CV386" s="770">
        <f t="shared" si="1"/>
        <v>0</v>
      </c>
      <c r="CW386" s="770">
        <f t="shared" si="1"/>
        <v>52</v>
      </c>
      <c r="CX386" s="770">
        <f t="shared" si="1"/>
        <v>90</v>
      </c>
      <c r="CY386" s="770">
        <f t="shared" si="1"/>
        <v>12</v>
      </c>
      <c r="CZ386" s="770">
        <f t="shared" si="1"/>
        <v>0</v>
      </c>
      <c r="DA386" s="770">
        <f t="shared" si="1"/>
        <v>14</v>
      </c>
      <c r="DB386" s="770">
        <f t="shared" si="1"/>
        <v>96</v>
      </c>
      <c r="DC386" s="770">
        <f t="shared" si="1"/>
        <v>138</v>
      </c>
      <c r="DD386" s="770">
        <f t="shared" si="1"/>
        <v>0</v>
      </c>
      <c r="DE386" s="770">
        <f t="shared" si="1"/>
        <v>360</v>
      </c>
      <c r="DF386" s="770">
        <f t="shared" si="1"/>
        <v>96</v>
      </c>
      <c r="DG386" s="770">
        <f t="shared" si="1"/>
        <v>54</v>
      </c>
      <c r="DH386" s="770">
        <f t="shared" si="1"/>
        <v>0</v>
      </c>
      <c r="DI386" s="770">
        <f t="shared" si="1"/>
        <v>24</v>
      </c>
      <c r="DJ386" s="770">
        <f t="shared" si="1"/>
        <v>36</v>
      </c>
      <c r="DK386" s="770">
        <f t="shared" si="1"/>
        <v>24</v>
      </c>
      <c r="DL386" s="770">
        <f t="shared" si="1"/>
        <v>0</v>
      </c>
      <c r="DM386" s="770">
        <f t="shared" si="1"/>
        <v>337</v>
      </c>
      <c r="DN386" s="770">
        <f t="shared" si="1"/>
        <v>241</v>
      </c>
      <c r="DO386" s="770">
        <f t="shared" si="1"/>
        <v>200</v>
      </c>
      <c r="DP386" s="770">
        <f t="shared" si="1"/>
        <v>150</v>
      </c>
      <c r="DQ386" s="770">
        <f t="shared" si="1"/>
        <v>0</v>
      </c>
      <c r="DR386" s="770">
        <f t="shared" si="1"/>
        <v>180</v>
      </c>
      <c r="DS386" s="770">
        <f t="shared" si="1"/>
        <v>6</v>
      </c>
      <c r="DT386" s="770">
        <f t="shared" si="1"/>
        <v>0</v>
      </c>
      <c r="DU386" s="770">
        <f t="shared" si="1"/>
        <v>102</v>
      </c>
      <c r="DV386" s="770">
        <f t="shared" si="1"/>
        <v>18</v>
      </c>
      <c r="DW386" s="770">
        <f t="shared" si="1"/>
        <v>36</v>
      </c>
      <c r="DX386" s="770">
        <f t="shared" si="1"/>
        <v>78</v>
      </c>
      <c r="DY386" s="770">
        <f t="shared" si="1"/>
        <v>78</v>
      </c>
      <c r="DZ386" s="770">
        <f t="shared" si="1"/>
        <v>108</v>
      </c>
      <c r="EA386" s="770">
        <f t="shared" si="1"/>
        <v>174</v>
      </c>
      <c r="EB386" s="770">
        <f t="shared" si="1"/>
        <v>182</v>
      </c>
      <c r="EC386" s="770">
        <f t="shared" si="1"/>
        <v>250</v>
      </c>
      <c r="ED386" s="770">
        <f t="shared" si="1"/>
        <v>184</v>
      </c>
      <c r="EE386" s="770">
        <f t="shared" si="1"/>
        <v>285</v>
      </c>
      <c r="EF386" s="770">
        <f t="shared" si="1"/>
        <v>18</v>
      </c>
      <c r="EG386" s="770">
        <f t="shared" si="1"/>
        <v>206</v>
      </c>
      <c r="EH386" s="770">
        <f t="shared" si="1"/>
        <v>22</v>
      </c>
      <c r="EI386" s="770">
        <f t="shared" si="1"/>
        <v>54</v>
      </c>
      <c r="EJ386" s="770">
        <f t="shared" si="1"/>
        <v>402</v>
      </c>
      <c r="EK386" s="770">
        <f t="shared" si="1"/>
        <v>132</v>
      </c>
      <c r="EL386" s="770">
        <f t="shared" si="1"/>
        <v>24</v>
      </c>
      <c r="EM386" s="770">
        <f t="shared" si="1"/>
        <v>54</v>
      </c>
      <c r="EN386" s="770">
        <f t="shared" si="1"/>
        <v>456</v>
      </c>
      <c r="EO386" s="770">
        <f t="shared" si="1"/>
        <v>48</v>
      </c>
      <c r="EP386" s="770">
        <f t="shared" si="1"/>
        <v>108</v>
      </c>
      <c r="EQ386" s="770">
        <f t="shared" si="1"/>
        <v>12</v>
      </c>
      <c r="ER386" s="770">
        <f t="shared" si="1"/>
        <v>155</v>
      </c>
      <c r="ES386" s="770">
        <f t="shared" si="1"/>
        <v>0</v>
      </c>
      <c r="ET386" s="770">
        <f t="shared" si="1"/>
        <v>66</v>
      </c>
      <c r="EU386" s="770">
        <f t="shared" si="1"/>
        <v>550</v>
      </c>
      <c r="EV386" s="770">
        <f t="shared" si="1"/>
        <v>1534</v>
      </c>
      <c r="EW386" s="770">
        <f t="shared" si="1"/>
        <v>33</v>
      </c>
      <c r="EX386" s="770">
        <f t="shared" si="1"/>
        <v>0</v>
      </c>
      <c r="EY386" s="770">
        <f t="shared" si="1"/>
        <v>27</v>
      </c>
      <c r="EZ386" s="770">
        <f t="shared" si="1"/>
        <v>6</v>
      </c>
      <c r="FA386" s="770">
        <f t="shared" si="1"/>
        <v>0</v>
      </c>
      <c r="FB386" s="770">
        <f t="shared" si="1"/>
        <v>50</v>
      </c>
      <c r="FC386" s="770">
        <f t="shared" si="1"/>
        <v>1000</v>
      </c>
      <c r="FD386" s="770">
        <f t="shared" si="1"/>
        <v>358</v>
      </c>
      <c r="FE386" s="770">
        <f t="shared" si="1"/>
        <v>260</v>
      </c>
      <c r="FF386" s="770">
        <f t="shared" si="1"/>
        <v>200</v>
      </c>
      <c r="FG386" s="770">
        <f t="shared" si="1"/>
        <v>2</v>
      </c>
      <c r="FH386" s="770">
        <f t="shared" si="1"/>
        <v>0</v>
      </c>
      <c r="FI386" s="770">
        <f t="shared" si="1"/>
        <v>0</v>
      </c>
      <c r="FJ386" s="770">
        <f t="shared" si="1"/>
        <v>149</v>
      </c>
      <c r="FK386" s="770">
        <f t="shared" si="1"/>
        <v>300</v>
      </c>
      <c r="FL386" s="770">
        <f t="shared" si="1"/>
        <v>0</v>
      </c>
      <c r="FM386" s="770">
        <f t="shared" si="1"/>
        <v>1000</v>
      </c>
      <c r="FN386" s="770">
        <f t="shared" si="1"/>
        <v>199</v>
      </c>
      <c r="FO386" s="770">
        <f t="shared" si="1"/>
        <v>250</v>
      </c>
      <c r="FP386" s="770">
        <f t="shared" si="1"/>
        <v>0</v>
      </c>
      <c r="FQ386" s="770">
        <f t="shared" si="1"/>
        <v>25</v>
      </c>
      <c r="FR386" s="770">
        <f t="shared" si="1"/>
        <v>0</v>
      </c>
      <c r="FS386" s="770">
        <f t="shared" si="1"/>
        <v>50</v>
      </c>
      <c r="FT386" s="770">
        <f t="shared" si="1"/>
        <v>500</v>
      </c>
      <c r="FU386" s="770">
        <f t="shared" si="1"/>
        <v>1136</v>
      </c>
      <c r="FV386" s="770">
        <f t="shared" si="1"/>
        <v>200</v>
      </c>
      <c r="FW386" s="770">
        <f t="shared" si="1"/>
        <v>575</v>
      </c>
      <c r="FX386" s="770">
        <f t="shared" si="1"/>
        <v>0</v>
      </c>
      <c r="FY386" s="770">
        <f t="shared" si="1"/>
        <v>0</v>
      </c>
      <c r="FZ386" s="770">
        <f t="shared" si="1"/>
        <v>75</v>
      </c>
      <c r="GA386" s="770">
        <f t="shared" si="1"/>
        <v>4599</v>
      </c>
      <c r="GB386" s="770">
        <f t="shared" si="1"/>
        <v>400</v>
      </c>
      <c r="GC386" s="770">
        <f t="shared" si="1"/>
        <v>800</v>
      </c>
      <c r="GD386" s="770">
        <f t="shared" si="1"/>
        <v>325</v>
      </c>
      <c r="GE386" s="770">
        <f t="shared" si="1"/>
        <v>50</v>
      </c>
      <c r="GF386" s="770">
        <f t="shared" si="1"/>
        <v>460</v>
      </c>
      <c r="GG386" s="770">
        <f t="shared" si="1"/>
        <v>20</v>
      </c>
      <c r="GH386" s="770">
        <f t="shared" si="1"/>
        <v>200</v>
      </c>
      <c r="GI386" s="770">
        <f t="shared" si="1"/>
        <v>4800</v>
      </c>
      <c r="GJ386" s="770">
        <f t="shared" si="1"/>
        <v>4600</v>
      </c>
      <c r="GK386" s="770">
        <f t="shared" si="1"/>
        <v>89</v>
      </c>
      <c r="GL386" s="770">
        <f t="shared" si="1"/>
        <v>500</v>
      </c>
      <c r="GM386" s="770">
        <f t="shared" si="1"/>
        <v>100</v>
      </c>
      <c r="GN386" s="770">
        <f t="shared" si="1"/>
        <v>300</v>
      </c>
      <c r="GO386" s="770">
        <f t="shared" si="1"/>
        <v>275</v>
      </c>
      <c r="GP386" s="770">
        <f t="shared" si="1"/>
        <v>1000</v>
      </c>
      <c r="GQ386" s="770">
        <f t="shared" si="1"/>
        <v>0</v>
      </c>
      <c r="GR386" s="770">
        <f t="shared" si="1"/>
        <v>62</v>
      </c>
      <c r="GS386" s="770">
        <f t="shared" si="1"/>
        <v>50</v>
      </c>
      <c r="GT386" s="770">
        <f t="shared" si="1"/>
        <v>2500</v>
      </c>
      <c r="GU386" s="770">
        <f t="shared" si="1"/>
        <v>0</v>
      </c>
      <c r="GV386" s="770">
        <f t="shared" si="1"/>
        <v>25</v>
      </c>
      <c r="GW386" s="770">
        <f t="shared" si="1"/>
        <v>450</v>
      </c>
      <c r="GX386" s="770">
        <f t="shared" si="1"/>
        <v>75</v>
      </c>
      <c r="GY386" s="770">
        <f t="shared" si="1"/>
        <v>560</v>
      </c>
      <c r="GZ386" s="770">
        <f t="shared" si="1"/>
        <v>0</v>
      </c>
      <c r="HA386" s="770">
        <f t="shared" si="1"/>
        <v>10500</v>
      </c>
      <c r="HB386" s="770">
        <f t="shared" si="1"/>
        <v>3300</v>
      </c>
      <c r="HC386" s="770">
        <f t="shared" si="1"/>
        <v>0</v>
      </c>
      <c r="HD386" s="770">
        <f t="shared" si="1"/>
        <v>0</v>
      </c>
      <c r="HE386" s="770">
        <f t="shared" si="1"/>
        <v>600</v>
      </c>
      <c r="HF386" s="770">
        <f t="shared" si="1"/>
        <v>1950</v>
      </c>
      <c r="HG386" s="770">
        <f t="shared" si="1"/>
        <v>250</v>
      </c>
      <c r="HH386" s="770">
        <f t="shared" si="1"/>
        <v>680</v>
      </c>
      <c r="HI386" s="770">
        <f t="shared" si="1"/>
        <v>0</v>
      </c>
      <c r="HJ386" s="770">
        <f t="shared" si="1"/>
        <v>0</v>
      </c>
      <c r="HK386" s="770">
        <f t="shared" si="1"/>
        <v>0</v>
      </c>
      <c r="HL386" s="770">
        <f t="shared" si="1"/>
        <v>1912</v>
      </c>
      <c r="HM386" s="770">
        <f t="shared" si="1"/>
        <v>100</v>
      </c>
      <c r="HN386" s="770">
        <f t="shared" si="1"/>
        <v>1700</v>
      </c>
      <c r="HO386" s="770">
        <f t="shared" si="1"/>
        <v>150</v>
      </c>
      <c r="HP386" s="770">
        <f t="shared" si="1"/>
        <v>100</v>
      </c>
      <c r="HQ386" s="770">
        <f t="shared" si="1"/>
        <v>0</v>
      </c>
      <c r="HR386" s="770">
        <f t="shared" si="1"/>
        <v>0</v>
      </c>
      <c r="HS386" s="770">
        <f t="shared" si="1"/>
        <v>115</v>
      </c>
      <c r="HT386" s="770">
        <f t="shared" si="1"/>
        <v>0</v>
      </c>
      <c r="HU386" s="770">
        <f t="shared" si="1"/>
        <v>1030</v>
      </c>
      <c r="HV386" s="770">
        <f t="shared" si="1"/>
        <v>751</v>
      </c>
      <c r="HW386" s="770">
        <f t="shared" si="1"/>
        <v>635</v>
      </c>
      <c r="HX386" s="770">
        <f t="shared" si="1"/>
        <v>985</v>
      </c>
      <c r="HY386" s="770">
        <f t="shared" si="1"/>
        <v>410</v>
      </c>
      <c r="HZ386" s="770">
        <f t="shared" si="1"/>
        <v>256</v>
      </c>
      <c r="IA386" s="770">
        <f t="shared" si="1"/>
        <v>305</v>
      </c>
      <c r="IB386" s="770">
        <f t="shared" si="1"/>
        <v>50</v>
      </c>
      <c r="IC386" s="770">
        <f t="shared" si="1"/>
        <v>71</v>
      </c>
      <c r="ID386" s="770">
        <f t="shared" si="1"/>
        <v>50</v>
      </c>
      <c r="IE386" s="770">
        <f t="shared" si="1"/>
        <v>150</v>
      </c>
      <c r="IF386" s="770">
        <f t="shared" si="1"/>
        <v>0</v>
      </c>
      <c r="IG386" s="770">
        <f t="shared" si="1"/>
        <v>200</v>
      </c>
      <c r="IH386" s="770">
        <f t="shared" si="1"/>
        <v>50</v>
      </c>
      <c r="II386" s="770">
        <f t="shared" si="1"/>
        <v>0</v>
      </c>
      <c r="IJ386" s="770">
        <f t="shared" si="1"/>
        <v>50</v>
      </c>
      <c r="IK386" s="770">
        <f t="shared" si="1"/>
        <v>100</v>
      </c>
      <c r="IL386" s="770">
        <f t="shared" si="1"/>
        <v>100</v>
      </c>
      <c r="IM386" s="770">
        <f t="shared" si="1"/>
        <v>200</v>
      </c>
      <c r="IN386" s="770">
        <f t="shared" si="1"/>
        <v>0</v>
      </c>
      <c r="IO386" s="770">
        <f t="shared" si="1"/>
        <v>250</v>
      </c>
      <c r="IP386" s="770">
        <f t="shared" si="1"/>
        <v>0</v>
      </c>
      <c r="IQ386" s="770"/>
      <c r="IR386" s="770"/>
      <c r="IS386" s="770"/>
      <c r="IT386" s="770"/>
      <c r="IU386" s="770"/>
      <c r="IV386" s="770"/>
    </row>
    <row r="387" spans="1:256" ht="15.75" customHeight="1" x14ac:dyDescent="0.25">
      <c r="A387" s="717"/>
      <c r="B387" s="718"/>
      <c r="C387" s="718"/>
      <c r="D387" s="718"/>
      <c r="E387" s="719"/>
      <c r="F387" s="718"/>
      <c r="G387" s="718"/>
      <c r="H387" s="718"/>
      <c r="I387" s="718"/>
      <c r="J387" s="718"/>
      <c r="K387" s="718"/>
      <c r="L387" s="718"/>
      <c r="M387" s="718"/>
      <c r="N387" s="718"/>
      <c r="O387" s="718"/>
      <c r="P387" s="718"/>
      <c r="Q387" s="718"/>
      <c r="R387" s="718"/>
      <c r="S387" s="718"/>
      <c r="T387" s="718"/>
      <c r="U387" s="718"/>
      <c r="V387" s="718"/>
      <c r="W387" s="718"/>
      <c r="X387" s="718"/>
      <c r="Y387" s="718"/>
      <c r="Z387" s="718"/>
      <c r="AA387" s="718"/>
      <c r="AB387" s="718"/>
      <c r="AC387" s="718"/>
      <c r="AD387" s="718"/>
      <c r="AE387" s="718"/>
      <c r="AF387" s="718"/>
      <c r="AG387" s="718"/>
      <c r="AH387" s="718"/>
      <c r="AI387" s="718"/>
      <c r="AJ387" s="718"/>
      <c r="AK387" s="718"/>
      <c r="AL387" s="718"/>
      <c r="AM387" s="718"/>
      <c r="AN387" s="718"/>
      <c r="AO387" s="718"/>
      <c r="AP387" s="718"/>
      <c r="AQ387" s="718"/>
      <c r="AR387" s="718"/>
      <c r="AS387" s="718"/>
      <c r="AT387" s="718"/>
      <c r="AU387" s="718"/>
      <c r="AV387" s="718"/>
      <c r="AW387" s="718"/>
      <c r="AX387" s="718"/>
      <c r="AY387" s="718"/>
      <c r="AZ387" s="718"/>
      <c r="BA387" s="718"/>
      <c r="BB387" s="718"/>
      <c r="BC387" s="718"/>
      <c r="BD387" s="718"/>
      <c r="BE387" s="718"/>
      <c r="BF387" s="718"/>
      <c r="BG387" s="718"/>
      <c r="BH387" s="718"/>
      <c r="BI387" s="718"/>
      <c r="BJ387" s="718"/>
      <c r="BK387" s="718"/>
      <c r="BL387" s="718"/>
      <c r="BM387" s="718"/>
      <c r="BN387" s="718"/>
      <c r="BO387" s="718"/>
      <c r="BP387" s="718"/>
      <c r="BQ387" s="718"/>
      <c r="BR387" s="718"/>
      <c r="BS387" s="718"/>
      <c r="BT387" s="718"/>
      <c r="BU387" s="718"/>
      <c r="BV387" s="718"/>
      <c r="BW387" s="718"/>
      <c r="BX387" s="718"/>
      <c r="BY387" s="718"/>
      <c r="BZ387" s="718"/>
      <c r="CA387" s="718"/>
      <c r="CB387" s="718"/>
      <c r="CC387" s="718"/>
      <c r="CD387" s="718"/>
      <c r="CE387" s="718"/>
      <c r="CF387" s="718"/>
      <c r="CG387" s="718"/>
      <c r="CH387" s="718"/>
      <c r="CI387" s="718"/>
      <c r="CJ387" s="718"/>
      <c r="CK387" s="718"/>
      <c r="CL387" s="718"/>
      <c r="CM387" s="718"/>
      <c r="CN387" s="718"/>
      <c r="CO387" s="718"/>
      <c r="CP387" s="718"/>
      <c r="CQ387" s="718"/>
      <c r="CR387" s="718"/>
      <c r="CS387" s="718"/>
      <c r="CT387" s="718"/>
      <c r="CU387" s="718"/>
      <c r="CV387" s="718"/>
      <c r="CW387" s="718"/>
      <c r="CX387" s="718"/>
      <c r="CY387" s="718"/>
      <c r="CZ387" s="718"/>
      <c r="DA387" s="718"/>
      <c r="DB387" s="718"/>
      <c r="DC387" s="718"/>
      <c r="DD387" s="718"/>
      <c r="DE387" s="718"/>
      <c r="DF387" s="718"/>
      <c r="DG387" s="718"/>
      <c r="DH387" s="718"/>
      <c r="DI387" s="718"/>
      <c r="DJ387" s="718"/>
      <c r="DK387" s="718"/>
      <c r="DL387" s="718"/>
      <c r="DM387" s="718"/>
      <c r="DN387" s="718"/>
      <c r="DO387" s="718"/>
      <c r="DP387" s="718"/>
      <c r="DQ387" s="718"/>
      <c r="DR387" s="718"/>
      <c r="DS387" s="718"/>
      <c r="DT387" s="718"/>
      <c r="DU387" s="718"/>
      <c r="DV387" s="718"/>
      <c r="DW387" s="718"/>
      <c r="DX387" s="718"/>
      <c r="DY387" s="718"/>
      <c r="DZ387" s="718"/>
      <c r="EA387" s="718"/>
      <c r="EB387" s="718"/>
      <c r="EC387" s="718"/>
      <c r="ED387" s="718"/>
      <c r="EE387" s="718"/>
      <c r="EF387" s="718"/>
      <c r="EG387" s="718"/>
      <c r="EH387" s="718"/>
      <c r="EI387" s="718"/>
      <c r="EJ387" s="718"/>
      <c r="EK387" s="718"/>
      <c r="EL387" s="718"/>
      <c r="EM387" s="718"/>
      <c r="EN387" s="718"/>
      <c r="EO387" s="718"/>
      <c r="EP387" s="718"/>
      <c r="EQ387" s="718"/>
      <c r="ER387" s="718"/>
      <c r="ES387" s="718"/>
      <c r="ET387" s="718"/>
      <c r="EU387" s="718"/>
      <c r="EV387" s="718"/>
      <c r="EW387" s="718"/>
      <c r="EX387" s="718"/>
      <c r="EY387" s="718"/>
      <c r="EZ387" s="718"/>
      <c r="FA387" s="718"/>
      <c r="FB387" s="718"/>
      <c r="FC387" s="718"/>
      <c r="FD387" s="718"/>
      <c r="FE387" s="718"/>
      <c r="FF387" s="718"/>
      <c r="FG387" s="718"/>
      <c r="FH387" s="718"/>
      <c r="FI387" s="718"/>
      <c r="FJ387" s="718"/>
      <c r="FK387" s="718"/>
      <c r="FL387" s="718"/>
      <c r="FM387" s="718"/>
      <c r="FN387" s="718"/>
      <c r="FO387" s="718"/>
      <c r="FP387" s="718"/>
      <c r="FQ387" s="718"/>
      <c r="FR387" s="718"/>
      <c r="FS387" s="718"/>
      <c r="FT387" s="718"/>
      <c r="FU387" s="718"/>
      <c r="FV387" s="718"/>
      <c r="FW387" s="718"/>
      <c r="FX387" s="718"/>
      <c r="FY387" s="718"/>
      <c r="FZ387" s="718"/>
      <c r="GA387" s="718"/>
      <c r="GB387" s="718"/>
      <c r="GC387" s="718"/>
      <c r="GD387" s="718"/>
      <c r="GE387" s="718"/>
      <c r="GF387" s="718"/>
      <c r="GG387" s="718"/>
      <c r="GH387" s="718"/>
      <c r="GI387" s="718"/>
      <c r="GJ387" s="718"/>
      <c r="GK387" s="718"/>
      <c r="GL387" s="718"/>
      <c r="GM387" s="718"/>
      <c r="GN387" s="718"/>
      <c r="GO387" s="718"/>
      <c r="GP387" s="718"/>
      <c r="GQ387" s="718"/>
      <c r="GR387" s="718"/>
      <c r="GS387" s="718"/>
      <c r="GT387" s="718"/>
      <c r="GU387" s="718"/>
      <c r="GV387" s="718"/>
      <c r="GW387" s="718"/>
      <c r="GX387" s="718"/>
      <c r="GY387" s="718"/>
      <c r="GZ387" s="718"/>
      <c r="HA387" s="718"/>
      <c r="HB387" s="718"/>
      <c r="HC387" s="718"/>
      <c r="HD387" s="718"/>
      <c r="HE387" s="718"/>
      <c r="HF387" s="718"/>
      <c r="HG387" s="718"/>
      <c r="HH387" s="718"/>
      <c r="HI387" s="718"/>
      <c r="HJ387" s="718"/>
      <c r="HK387" s="718"/>
      <c r="HL387" s="718"/>
      <c r="HM387" s="718"/>
      <c r="HN387" s="718"/>
      <c r="HO387" s="718"/>
      <c r="HP387" s="718"/>
      <c r="HQ387" s="718"/>
      <c r="HR387" s="718"/>
      <c r="HS387" s="718"/>
      <c r="HT387" s="718"/>
      <c r="HU387" s="718"/>
      <c r="HV387" s="718"/>
      <c r="HW387" s="718"/>
      <c r="HX387" s="718"/>
      <c r="HY387" s="718"/>
      <c r="HZ387" s="718"/>
      <c r="IA387" s="718"/>
      <c r="IB387" s="718"/>
      <c r="IC387" s="718"/>
      <c r="ID387" s="718"/>
      <c r="IE387" s="718"/>
      <c r="IF387" s="718"/>
      <c r="IG387" s="718"/>
      <c r="IH387" s="718"/>
      <c r="II387" s="718"/>
      <c r="IJ387" s="718"/>
      <c r="IK387" s="718"/>
      <c r="IL387" s="718"/>
      <c r="IM387" s="718"/>
      <c r="IN387" s="718"/>
      <c r="IO387" s="718"/>
      <c r="IP387" s="718"/>
      <c r="IQ387" s="718"/>
      <c r="IR387" s="718"/>
      <c r="IS387" s="718"/>
      <c r="IT387" s="718"/>
      <c r="IU387" s="718"/>
      <c r="IV387" s="718"/>
    </row>
    <row r="388" spans="1:256" ht="15.75" customHeight="1" x14ac:dyDescent="0.25">
      <c r="A388" s="776" t="s">
        <v>58</v>
      </c>
      <c r="B388" s="778" t="s">
        <v>1831</v>
      </c>
      <c r="C388" s="778"/>
      <c r="D388" s="778"/>
      <c r="E388" s="780">
        <v>95031976.5</v>
      </c>
      <c r="F388" s="781"/>
      <c r="G388" s="781"/>
      <c r="H388" s="781"/>
      <c r="I388" s="781"/>
      <c r="J388" s="781"/>
      <c r="K388" s="781"/>
      <c r="L388" s="781"/>
      <c r="M388" s="781"/>
      <c r="N388" s="781"/>
      <c r="O388" s="781"/>
      <c r="P388" s="781"/>
      <c r="Q388" s="781"/>
      <c r="R388" s="781"/>
      <c r="S388" s="781"/>
      <c r="T388" s="781"/>
      <c r="U388" s="781"/>
      <c r="V388" s="781"/>
      <c r="W388" s="781"/>
      <c r="X388" s="781"/>
      <c r="Y388" s="781"/>
      <c r="Z388" s="781"/>
      <c r="AA388" s="781"/>
      <c r="AB388" s="781"/>
      <c r="AC388" s="781"/>
      <c r="AD388" s="781"/>
      <c r="AE388" s="781"/>
      <c r="AF388" s="781"/>
      <c r="AG388" s="781"/>
      <c r="AH388" s="781"/>
      <c r="AI388" s="781"/>
      <c r="AJ388" s="781"/>
      <c r="AK388" s="781"/>
      <c r="AL388" s="781"/>
      <c r="AM388" s="781"/>
      <c r="AN388" s="781"/>
      <c r="AO388" s="781"/>
      <c r="AP388" s="781"/>
      <c r="AQ388" s="781"/>
      <c r="AR388" s="781"/>
      <c r="AS388" s="781"/>
      <c r="AT388" s="781"/>
      <c r="AU388" s="781"/>
      <c r="AV388" s="781"/>
      <c r="AW388" s="781"/>
      <c r="AX388" s="781"/>
      <c r="AY388" s="781"/>
      <c r="AZ388" s="781"/>
      <c r="BA388" s="781"/>
      <c r="BB388" s="781"/>
      <c r="BC388" s="781"/>
      <c r="BD388" s="781"/>
      <c r="BE388" s="781"/>
      <c r="BF388" s="781"/>
      <c r="BG388" s="781"/>
      <c r="BH388" s="781"/>
      <c r="BI388" s="781"/>
      <c r="BJ388" s="781"/>
      <c r="BK388" s="781"/>
      <c r="BL388" s="781"/>
      <c r="BM388" s="781"/>
      <c r="BN388" s="781"/>
      <c r="BO388" s="781"/>
      <c r="BP388" s="781"/>
      <c r="BQ388" s="781"/>
      <c r="BR388" s="781"/>
      <c r="BS388" s="781"/>
      <c r="BT388" s="781"/>
      <c r="BU388" s="781"/>
      <c r="BV388" s="781"/>
      <c r="BW388" s="781"/>
      <c r="BX388" s="781"/>
      <c r="BY388" s="781"/>
      <c r="BZ388" s="781"/>
      <c r="CA388" s="781"/>
      <c r="CB388" s="781"/>
      <c r="CC388" s="781"/>
      <c r="CD388" s="781"/>
      <c r="CE388" s="781"/>
      <c r="CF388" s="781"/>
      <c r="CG388" s="781"/>
      <c r="CH388" s="781"/>
      <c r="CI388" s="781"/>
      <c r="CJ388" s="781"/>
      <c r="CK388" s="781"/>
      <c r="CL388" s="781"/>
      <c r="CM388" s="781"/>
      <c r="CN388" s="781"/>
      <c r="CO388" s="781"/>
      <c r="CP388" s="781"/>
      <c r="CQ388" s="781"/>
      <c r="CR388" s="781"/>
      <c r="CS388" s="781"/>
      <c r="CT388" s="781"/>
      <c r="CU388" s="781"/>
      <c r="CV388" s="781"/>
      <c r="CW388" s="781"/>
      <c r="CX388" s="781"/>
      <c r="CY388" s="781"/>
      <c r="CZ388" s="781"/>
      <c r="DA388" s="781"/>
      <c r="DB388" s="781"/>
      <c r="DC388" s="781"/>
      <c r="DD388" s="781"/>
      <c r="DE388" s="781"/>
      <c r="DF388" s="781"/>
      <c r="DG388" s="781"/>
      <c r="DH388" s="781"/>
      <c r="DI388" s="781"/>
      <c r="DJ388" s="781"/>
      <c r="DK388" s="781"/>
      <c r="DL388" s="781"/>
      <c r="DM388" s="781"/>
      <c r="DN388" s="781"/>
      <c r="DO388" s="781"/>
      <c r="DP388" s="781"/>
      <c r="DQ388" s="781"/>
      <c r="DR388" s="781"/>
      <c r="DS388" s="781"/>
      <c r="DT388" s="781"/>
      <c r="DU388" s="781"/>
      <c r="DV388" s="781"/>
      <c r="DW388" s="781"/>
      <c r="DX388" s="781"/>
      <c r="DY388" s="781"/>
      <c r="DZ388" s="781"/>
      <c r="EA388" s="781"/>
      <c r="EB388" s="781"/>
      <c r="EC388" s="781"/>
      <c r="ED388" s="781"/>
      <c r="EE388" s="781"/>
      <c r="EF388" s="781"/>
      <c r="EG388" s="781"/>
      <c r="EH388" s="781"/>
      <c r="EI388" s="781"/>
      <c r="EJ388" s="781"/>
      <c r="EK388" s="781"/>
      <c r="EL388" s="781"/>
      <c r="EM388" s="781"/>
      <c r="EN388" s="781"/>
      <c r="EO388" s="781"/>
      <c r="EP388" s="781"/>
      <c r="EQ388" s="781"/>
      <c r="ER388" s="781"/>
      <c r="ES388" s="781"/>
      <c r="ET388" s="781"/>
      <c r="EU388" s="781"/>
      <c r="EV388" s="781"/>
      <c r="EW388" s="781"/>
      <c r="EX388" s="781"/>
      <c r="EY388" s="781"/>
      <c r="EZ388" s="781"/>
      <c r="FA388" s="781"/>
      <c r="FB388" s="781"/>
      <c r="FC388" s="781"/>
      <c r="FD388" s="781"/>
      <c r="FE388" s="781"/>
      <c r="FF388" s="781"/>
      <c r="FG388" s="781"/>
      <c r="FH388" s="781"/>
      <c r="FI388" s="781"/>
      <c r="FJ388" s="781"/>
      <c r="FK388" s="781"/>
      <c r="FL388" s="781"/>
      <c r="FM388" s="781"/>
      <c r="FN388" s="781"/>
      <c r="FO388" s="781"/>
      <c r="FP388" s="781"/>
      <c r="FQ388" s="781"/>
      <c r="FR388" s="781"/>
      <c r="FS388" s="781"/>
      <c r="FT388" s="781"/>
      <c r="FU388" s="781"/>
      <c r="FV388" s="781"/>
      <c r="FW388" s="781"/>
      <c r="FX388" s="781"/>
      <c r="FY388" s="781"/>
      <c r="FZ388" s="781"/>
      <c r="GA388" s="781"/>
      <c r="GB388" s="781"/>
      <c r="GC388" s="781"/>
      <c r="GD388" s="781"/>
      <c r="GE388" s="781"/>
      <c r="GF388" s="781"/>
      <c r="GG388" s="781"/>
      <c r="GH388" s="781"/>
      <c r="GI388" s="781"/>
      <c r="GJ388" s="781"/>
      <c r="GK388" s="781"/>
      <c r="GL388" s="781"/>
      <c r="GM388" s="781"/>
      <c r="GN388" s="781"/>
      <c r="GO388" s="781"/>
      <c r="GP388" s="781"/>
      <c r="GQ388" s="781"/>
      <c r="GR388" s="781"/>
      <c r="GS388" s="781"/>
      <c r="GT388" s="781"/>
      <c r="GU388" s="781"/>
      <c r="GV388" s="781"/>
      <c r="GW388" s="781"/>
      <c r="GX388" s="781"/>
      <c r="GY388" s="781"/>
      <c r="GZ388" s="781"/>
      <c r="HA388" s="781"/>
      <c r="HB388" s="781"/>
      <c r="HC388" s="781"/>
      <c r="HD388" s="781"/>
      <c r="HE388" s="781"/>
      <c r="HF388" s="781"/>
      <c r="HG388" s="781"/>
      <c r="HH388" s="781"/>
      <c r="HI388" s="781"/>
      <c r="HJ388" s="781"/>
      <c r="HK388" s="781"/>
      <c r="HL388" s="781"/>
      <c r="HM388" s="781"/>
      <c r="HN388" s="781"/>
      <c r="HO388" s="781"/>
      <c r="HP388" s="781"/>
      <c r="HQ388" s="781"/>
      <c r="HR388" s="781"/>
      <c r="HS388" s="781"/>
      <c r="HT388" s="781"/>
      <c r="HU388" s="781"/>
      <c r="HV388" s="781"/>
      <c r="HW388" s="781"/>
      <c r="HX388" s="781"/>
      <c r="HY388" s="781"/>
      <c r="HZ388" s="781"/>
      <c r="IA388" s="781"/>
      <c r="IB388" s="781"/>
      <c r="IC388" s="781"/>
      <c r="ID388" s="781"/>
      <c r="IE388" s="781"/>
      <c r="IF388" s="781"/>
      <c r="IG388" s="781"/>
      <c r="IH388" s="781"/>
      <c r="II388" s="781"/>
      <c r="IJ388" s="781"/>
      <c r="IK388" s="781"/>
      <c r="IL388" s="781"/>
      <c r="IM388" s="781"/>
      <c r="IN388" s="781"/>
      <c r="IO388" s="781"/>
      <c r="IP388" s="781"/>
      <c r="IQ388" s="781"/>
      <c r="IR388" s="781"/>
      <c r="IS388" s="781"/>
      <c r="IT388" s="781"/>
      <c r="IU388" s="781"/>
      <c r="IV388" s="781"/>
    </row>
    <row r="389" spans="1:256" ht="15.75" customHeight="1" x14ac:dyDescent="0.25">
      <c r="A389" s="782" t="s">
        <v>1832</v>
      </c>
      <c r="B389" s="783" t="s">
        <v>1791</v>
      </c>
      <c r="C389" s="783"/>
      <c r="D389" s="783"/>
      <c r="E389" s="784"/>
      <c r="F389" s="726">
        <f t="shared" ref="F389:IP389" si="2">+F38-F386</f>
        <v>0</v>
      </c>
      <c r="G389" s="726">
        <f t="shared" si="2"/>
        <v>-1</v>
      </c>
      <c r="H389" s="783">
        <f t="shared" si="2"/>
        <v>0</v>
      </c>
      <c r="I389" s="783">
        <f t="shared" si="2"/>
        <v>0</v>
      </c>
      <c r="J389" s="783">
        <f t="shared" si="2"/>
        <v>35</v>
      </c>
      <c r="K389" s="783">
        <f t="shared" si="2"/>
        <v>25</v>
      </c>
      <c r="L389" s="783">
        <f t="shared" si="2"/>
        <v>-40</v>
      </c>
      <c r="M389" s="726">
        <f t="shared" si="2"/>
        <v>-5</v>
      </c>
      <c r="N389" s="783">
        <f t="shared" si="2"/>
        <v>0</v>
      </c>
      <c r="O389" s="783">
        <f t="shared" si="2"/>
        <v>-10</v>
      </c>
      <c r="P389" s="783">
        <f t="shared" si="2"/>
        <v>0</v>
      </c>
      <c r="Q389" s="783">
        <f t="shared" si="2"/>
        <v>55</v>
      </c>
      <c r="R389" s="783">
        <f t="shared" si="2"/>
        <v>0</v>
      </c>
      <c r="S389" s="783">
        <f t="shared" si="2"/>
        <v>0</v>
      </c>
      <c r="T389" s="783">
        <f t="shared" si="2"/>
        <v>95</v>
      </c>
      <c r="U389" s="783">
        <f t="shared" si="2"/>
        <v>0</v>
      </c>
      <c r="V389" s="783">
        <f t="shared" si="2"/>
        <v>0</v>
      </c>
      <c r="W389" s="783">
        <f t="shared" si="2"/>
        <v>0</v>
      </c>
      <c r="X389" s="783">
        <f t="shared" si="2"/>
        <v>0</v>
      </c>
      <c r="Y389" s="726">
        <f t="shared" si="2"/>
        <v>0</v>
      </c>
      <c r="Z389" s="783">
        <f t="shared" si="2"/>
        <v>0</v>
      </c>
      <c r="AA389" s="783">
        <f t="shared" si="2"/>
        <v>40</v>
      </c>
      <c r="AB389" s="783">
        <f t="shared" si="2"/>
        <v>0</v>
      </c>
      <c r="AC389" s="726">
        <f t="shared" si="2"/>
        <v>-5</v>
      </c>
      <c r="AD389" s="783">
        <f t="shared" si="2"/>
        <v>0</v>
      </c>
      <c r="AE389" s="783">
        <f t="shared" si="2"/>
        <v>0</v>
      </c>
      <c r="AF389" s="783">
        <f t="shared" si="2"/>
        <v>0</v>
      </c>
      <c r="AG389" s="726">
        <f t="shared" si="2"/>
        <v>50</v>
      </c>
      <c r="AH389" s="726">
        <f t="shared" si="2"/>
        <v>350</v>
      </c>
      <c r="AI389" s="783">
        <f t="shared" si="2"/>
        <v>135</v>
      </c>
      <c r="AJ389" s="783">
        <f t="shared" si="2"/>
        <v>0</v>
      </c>
      <c r="AK389" s="783">
        <f t="shared" si="2"/>
        <v>0</v>
      </c>
      <c r="AL389" s="783">
        <f t="shared" si="2"/>
        <v>0</v>
      </c>
      <c r="AM389" s="783">
        <f t="shared" si="2"/>
        <v>40</v>
      </c>
      <c r="AN389" s="783">
        <f t="shared" si="2"/>
        <v>300</v>
      </c>
      <c r="AO389" s="783">
        <f t="shared" si="2"/>
        <v>0</v>
      </c>
      <c r="AP389" s="783">
        <f t="shared" si="2"/>
        <v>-55</v>
      </c>
      <c r="AQ389" s="783">
        <f t="shared" si="2"/>
        <v>25</v>
      </c>
      <c r="AR389" s="783">
        <f t="shared" si="2"/>
        <v>55</v>
      </c>
      <c r="AS389" s="783">
        <f t="shared" si="2"/>
        <v>55</v>
      </c>
      <c r="AT389" s="783">
        <f t="shared" si="2"/>
        <v>0</v>
      </c>
      <c r="AU389" s="783">
        <f t="shared" si="2"/>
        <v>5</v>
      </c>
      <c r="AV389" s="783">
        <f t="shared" si="2"/>
        <v>0</v>
      </c>
      <c r="AW389" s="783">
        <f t="shared" si="2"/>
        <v>0</v>
      </c>
      <c r="AX389" s="783">
        <f t="shared" si="2"/>
        <v>0</v>
      </c>
      <c r="AY389" s="783">
        <f t="shared" si="2"/>
        <v>0</v>
      </c>
      <c r="AZ389" s="783">
        <f t="shared" si="2"/>
        <v>525</v>
      </c>
      <c r="BA389" s="783">
        <f t="shared" si="2"/>
        <v>50</v>
      </c>
      <c r="BB389" s="783">
        <f t="shared" si="2"/>
        <v>0</v>
      </c>
      <c r="BC389" s="726">
        <f t="shared" si="2"/>
        <v>-9</v>
      </c>
      <c r="BD389" s="783">
        <f t="shared" si="2"/>
        <v>0</v>
      </c>
      <c r="BE389" s="783">
        <f t="shared" si="2"/>
        <v>70</v>
      </c>
      <c r="BF389" s="783">
        <f t="shared" si="2"/>
        <v>0</v>
      </c>
      <c r="BG389" s="783">
        <f t="shared" si="2"/>
        <v>0</v>
      </c>
      <c r="BH389" s="783">
        <f t="shared" si="2"/>
        <v>0</v>
      </c>
      <c r="BI389" s="783">
        <f t="shared" si="2"/>
        <v>-20</v>
      </c>
      <c r="BJ389" s="783">
        <f t="shared" si="2"/>
        <v>10</v>
      </c>
      <c r="BK389" s="783">
        <f t="shared" si="2"/>
        <v>20</v>
      </c>
      <c r="BL389" s="726">
        <f t="shared" si="2"/>
        <v>0</v>
      </c>
      <c r="BM389" s="783">
        <f t="shared" si="2"/>
        <v>662</v>
      </c>
      <c r="BN389" s="783">
        <f t="shared" si="2"/>
        <v>10</v>
      </c>
      <c r="BO389" s="783">
        <f t="shared" si="2"/>
        <v>15</v>
      </c>
      <c r="BP389" s="726">
        <f t="shared" si="2"/>
        <v>-10</v>
      </c>
      <c r="BQ389" s="783">
        <f t="shared" si="2"/>
        <v>0</v>
      </c>
      <c r="BR389" s="726">
        <f t="shared" si="2"/>
        <v>-10</v>
      </c>
      <c r="BS389" s="783">
        <f t="shared" si="2"/>
        <v>0</v>
      </c>
      <c r="BT389" s="783">
        <f t="shared" si="2"/>
        <v>0</v>
      </c>
      <c r="BU389" s="783">
        <f t="shared" si="2"/>
        <v>0</v>
      </c>
      <c r="BV389" s="726">
        <f t="shared" si="2"/>
        <v>0</v>
      </c>
      <c r="BW389" s="726">
        <f t="shared" si="2"/>
        <v>0</v>
      </c>
      <c r="BX389" s="783">
        <f t="shared" si="2"/>
        <v>270</v>
      </c>
      <c r="BY389" s="783">
        <f t="shared" si="2"/>
        <v>250</v>
      </c>
      <c r="BZ389" s="783">
        <f t="shared" si="2"/>
        <v>0</v>
      </c>
      <c r="CA389" s="783">
        <f t="shared" si="2"/>
        <v>0</v>
      </c>
      <c r="CB389" s="783">
        <f t="shared" si="2"/>
        <v>50</v>
      </c>
      <c r="CC389" s="783">
        <f t="shared" si="2"/>
        <v>0</v>
      </c>
      <c r="CD389" s="783">
        <f t="shared" si="2"/>
        <v>0</v>
      </c>
      <c r="CE389" s="783">
        <f t="shared" si="2"/>
        <v>0</v>
      </c>
      <c r="CF389" s="783">
        <f t="shared" si="2"/>
        <v>10</v>
      </c>
      <c r="CG389" s="783">
        <f t="shared" si="2"/>
        <v>125</v>
      </c>
      <c r="CH389" s="783">
        <f t="shared" si="2"/>
        <v>125</v>
      </c>
      <c r="CI389" s="783">
        <f t="shared" si="2"/>
        <v>1105</v>
      </c>
      <c r="CJ389" s="783">
        <f t="shared" si="2"/>
        <v>45</v>
      </c>
      <c r="CK389" s="783">
        <f t="shared" si="2"/>
        <v>55</v>
      </c>
      <c r="CL389" s="783">
        <f t="shared" si="2"/>
        <v>89</v>
      </c>
      <c r="CM389" s="783">
        <f t="shared" si="2"/>
        <v>165</v>
      </c>
      <c r="CN389" s="783">
        <f t="shared" si="2"/>
        <v>0</v>
      </c>
      <c r="CO389" s="783">
        <f t="shared" si="2"/>
        <v>90</v>
      </c>
      <c r="CP389" s="783">
        <f t="shared" si="2"/>
        <v>-30</v>
      </c>
      <c r="CQ389" s="783">
        <f t="shared" si="2"/>
        <v>-15</v>
      </c>
      <c r="CR389" s="783">
        <f t="shared" si="2"/>
        <v>65</v>
      </c>
      <c r="CS389" s="783">
        <f t="shared" si="2"/>
        <v>306</v>
      </c>
      <c r="CT389" s="783">
        <f t="shared" si="2"/>
        <v>0</v>
      </c>
      <c r="CU389" s="783">
        <f t="shared" si="2"/>
        <v>48</v>
      </c>
      <c r="CV389" s="783">
        <f t="shared" si="2"/>
        <v>0</v>
      </c>
      <c r="CW389" s="783">
        <f t="shared" si="2"/>
        <v>32</v>
      </c>
      <c r="CX389" s="783">
        <f t="shared" si="2"/>
        <v>35</v>
      </c>
      <c r="CY389" s="783">
        <f t="shared" si="2"/>
        <v>18</v>
      </c>
      <c r="CZ389" s="726">
        <f t="shared" si="2"/>
        <v>0</v>
      </c>
      <c r="DA389" s="783">
        <f t="shared" si="2"/>
        <v>118</v>
      </c>
      <c r="DB389" s="726">
        <f t="shared" si="2"/>
        <v>0</v>
      </c>
      <c r="DC389" s="726">
        <f t="shared" si="2"/>
        <v>0</v>
      </c>
      <c r="DD389" s="783">
        <f t="shared" si="2"/>
        <v>0</v>
      </c>
      <c r="DE389" s="726">
        <f t="shared" si="2"/>
        <v>6</v>
      </c>
      <c r="DF389" s="783">
        <f t="shared" si="2"/>
        <v>54</v>
      </c>
      <c r="DG389" s="783">
        <f t="shared" si="2"/>
        <v>52</v>
      </c>
      <c r="DH389" s="783">
        <f t="shared" si="2"/>
        <v>0</v>
      </c>
      <c r="DI389" s="783">
        <f t="shared" si="2"/>
        <v>78</v>
      </c>
      <c r="DJ389" s="783">
        <f t="shared" si="2"/>
        <v>12</v>
      </c>
      <c r="DK389" s="783">
        <f t="shared" si="2"/>
        <v>30</v>
      </c>
      <c r="DL389" s="783">
        <f t="shared" si="2"/>
        <v>0</v>
      </c>
      <c r="DM389" s="783">
        <f t="shared" si="2"/>
        <v>163</v>
      </c>
      <c r="DN389" s="783">
        <f t="shared" si="2"/>
        <v>71</v>
      </c>
      <c r="DO389" s="783">
        <f t="shared" si="2"/>
        <v>0</v>
      </c>
      <c r="DP389" s="783">
        <f t="shared" si="2"/>
        <v>60</v>
      </c>
      <c r="DQ389" s="783">
        <f t="shared" si="2"/>
        <v>0</v>
      </c>
      <c r="DR389" s="783">
        <f t="shared" si="2"/>
        <v>0</v>
      </c>
      <c r="DS389" s="783">
        <f t="shared" si="2"/>
        <v>24</v>
      </c>
      <c r="DT389" s="783">
        <f t="shared" si="2"/>
        <v>0</v>
      </c>
      <c r="DU389" s="783">
        <f t="shared" si="2"/>
        <v>210</v>
      </c>
      <c r="DV389" s="783">
        <f t="shared" si="2"/>
        <v>90</v>
      </c>
      <c r="DW389" s="783">
        <f t="shared" si="2"/>
        <v>180</v>
      </c>
      <c r="DX389" s="783">
        <f t="shared" si="2"/>
        <v>36</v>
      </c>
      <c r="DY389" s="783">
        <f t="shared" si="2"/>
        <v>-1</v>
      </c>
      <c r="DZ389" s="783">
        <f t="shared" si="2"/>
        <v>59</v>
      </c>
      <c r="EA389" s="783">
        <f t="shared" si="2"/>
        <v>0</v>
      </c>
      <c r="EB389" s="783">
        <f t="shared" si="2"/>
        <v>-48</v>
      </c>
      <c r="EC389" s="726">
        <f t="shared" si="2"/>
        <v>-100</v>
      </c>
      <c r="ED389" s="783">
        <f t="shared" si="2"/>
        <v>120</v>
      </c>
      <c r="EE389" s="783">
        <f t="shared" si="2"/>
        <v>42</v>
      </c>
      <c r="EF389" s="783">
        <f t="shared" si="2"/>
        <v>90</v>
      </c>
      <c r="EG389" s="783">
        <f t="shared" si="2"/>
        <v>48</v>
      </c>
      <c r="EH389" s="783">
        <f t="shared" si="2"/>
        <v>103</v>
      </c>
      <c r="EI389" s="783">
        <f t="shared" si="2"/>
        <v>352</v>
      </c>
      <c r="EJ389" s="783">
        <f t="shared" si="2"/>
        <v>0</v>
      </c>
      <c r="EK389" s="783">
        <f t="shared" si="2"/>
        <v>126</v>
      </c>
      <c r="EL389" s="783">
        <f t="shared" si="2"/>
        <v>30</v>
      </c>
      <c r="EM389" s="783">
        <f t="shared" si="2"/>
        <v>0</v>
      </c>
      <c r="EN389" s="726">
        <f t="shared" si="2"/>
        <v>0</v>
      </c>
      <c r="EO389" s="783">
        <f t="shared" si="2"/>
        <v>108</v>
      </c>
      <c r="EP389" s="726">
        <f t="shared" si="2"/>
        <v>0</v>
      </c>
      <c r="EQ389" s="783">
        <f t="shared" si="2"/>
        <v>102</v>
      </c>
      <c r="ER389" s="783">
        <f t="shared" si="2"/>
        <v>0</v>
      </c>
      <c r="ES389" s="783">
        <f t="shared" si="2"/>
        <v>0</v>
      </c>
      <c r="ET389" s="783">
        <f t="shared" si="2"/>
        <v>0</v>
      </c>
      <c r="EU389" s="783">
        <f t="shared" si="2"/>
        <v>0</v>
      </c>
      <c r="EV389" s="783">
        <f t="shared" si="2"/>
        <v>66</v>
      </c>
      <c r="EW389" s="726">
        <f t="shared" si="2"/>
        <v>-33</v>
      </c>
      <c r="EX389" s="783">
        <f t="shared" si="2"/>
        <v>0</v>
      </c>
      <c r="EY389" s="726">
        <f t="shared" si="2"/>
        <v>-27</v>
      </c>
      <c r="EZ389" s="726">
        <f t="shared" si="2"/>
        <v>-6</v>
      </c>
      <c r="FA389" s="783">
        <f t="shared" si="2"/>
        <v>0</v>
      </c>
      <c r="FB389" s="783">
        <f t="shared" si="2"/>
        <v>0</v>
      </c>
      <c r="FC389" s="726">
        <f t="shared" si="2"/>
        <v>0</v>
      </c>
      <c r="FD389" s="726">
        <f t="shared" si="2"/>
        <v>-58</v>
      </c>
      <c r="FE389" s="726">
        <f t="shared" si="2"/>
        <v>-10</v>
      </c>
      <c r="FF389" s="783">
        <f t="shared" si="2"/>
        <v>0</v>
      </c>
      <c r="FG389" s="726">
        <f t="shared" si="2"/>
        <v>-2</v>
      </c>
      <c r="FH389" s="783">
        <f t="shared" si="2"/>
        <v>0</v>
      </c>
      <c r="FI389" s="783">
        <f t="shared" si="2"/>
        <v>800</v>
      </c>
      <c r="FJ389" s="783">
        <f t="shared" si="2"/>
        <v>851</v>
      </c>
      <c r="FK389" s="783">
        <f t="shared" si="2"/>
        <v>900</v>
      </c>
      <c r="FL389" s="783">
        <f t="shared" si="2"/>
        <v>200</v>
      </c>
      <c r="FM389" s="783">
        <f t="shared" si="2"/>
        <v>0</v>
      </c>
      <c r="FN389" s="783">
        <f t="shared" si="2"/>
        <v>-199</v>
      </c>
      <c r="FO389" s="783">
        <f t="shared" si="2"/>
        <v>250</v>
      </c>
      <c r="FP389" s="783">
        <f t="shared" si="2"/>
        <v>300</v>
      </c>
      <c r="FQ389" s="783">
        <f t="shared" si="2"/>
        <v>75</v>
      </c>
      <c r="FR389" s="783">
        <f t="shared" si="2"/>
        <v>300</v>
      </c>
      <c r="FS389" s="783">
        <f t="shared" si="2"/>
        <v>150</v>
      </c>
      <c r="FT389" s="783">
        <f t="shared" si="2"/>
        <v>0</v>
      </c>
      <c r="FU389" s="783">
        <f t="shared" si="2"/>
        <v>-1136</v>
      </c>
      <c r="FV389" s="783">
        <f t="shared" si="2"/>
        <v>-200</v>
      </c>
      <c r="FW389" s="783">
        <f t="shared" si="2"/>
        <v>-125</v>
      </c>
      <c r="FX389" s="783">
        <f t="shared" si="2"/>
        <v>0</v>
      </c>
      <c r="FY389" s="783">
        <f t="shared" si="2"/>
        <v>200</v>
      </c>
      <c r="FZ389" s="783">
        <f t="shared" si="2"/>
        <v>-75</v>
      </c>
      <c r="GA389" s="783">
        <f t="shared" si="2"/>
        <v>401</v>
      </c>
      <c r="GB389" s="783">
        <f t="shared" si="2"/>
        <v>-200</v>
      </c>
      <c r="GC389" s="783">
        <f t="shared" si="2"/>
        <v>0</v>
      </c>
      <c r="GD389" s="783">
        <f t="shared" si="2"/>
        <v>425</v>
      </c>
      <c r="GE389" s="783">
        <f t="shared" si="2"/>
        <v>0</v>
      </c>
      <c r="GF389" s="783">
        <f t="shared" si="2"/>
        <v>0</v>
      </c>
      <c r="GG389" s="783">
        <f t="shared" si="2"/>
        <v>-20</v>
      </c>
      <c r="GH389" s="783">
        <f t="shared" si="2"/>
        <v>1000</v>
      </c>
      <c r="GI389" s="783">
        <f t="shared" si="2"/>
        <v>2700</v>
      </c>
      <c r="GJ389" s="783">
        <f t="shared" si="2"/>
        <v>3900</v>
      </c>
      <c r="GK389" s="783">
        <f t="shared" si="2"/>
        <v>-89</v>
      </c>
      <c r="GL389" s="783">
        <f t="shared" si="2"/>
        <v>100</v>
      </c>
      <c r="GM389" s="783">
        <f t="shared" si="2"/>
        <v>-100</v>
      </c>
      <c r="GN389" s="783">
        <f t="shared" si="2"/>
        <v>200</v>
      </c>
      <c r="GO389" s="783">
        <f t="shared" si="2"/>
        <v>225</v>
      </c>
      <c r="GP389" s="783">
        <f t="shared" si="2"/>
        <v>0</v>
      </c>
      <c r="GQ389" s="783">
        <f t="shared" si="2"/>
        <v>0</v>
      </c>
      <c r="GR389" s="783">
        <f t="shared" si="2"/>
        <v>38</v>
      </c>
      <c r="GS389" s="783">
        <f t="shared" si="2"/>
        <v>50</v>
      </c>
      <c r="GT389" s="783">
        <f t="shared" si="2"/>
        <v>7675</v>
      </c>
      <c r="GU389" s="783">
        <f t="shared" si="2"/>
        <v>0</v>
      </c>
      <c r="GV389" s="783">
        <f t="shared" si="2"/>
        <v>-25</v>
      </c>
      <c r="GW389" s="783">
        <f t="shared" si="2"/>
        <v>0</v>
      </c>
      <c r="GX389" s="783">
        <f t="shared" si="2"/>
        <v>15</v>
      </c>
      <c r="GY389" s="783">
        <f t="shared" si="2"/>
        <v>0</v>
      </c>
      <c r="GZ389" s="783">
        <f t="shared" si="2"/>
        <v>0</v>
      </c>
      <c r="HA389" s="783">
        <f t="shared" si="2"/>
        <v>3525</v>
      </c>
      <c r="HB389" s="783">
        <f t="shared" si="2"/>
        <v>-1800</v>
      </c>
      <c r="HC389" s="783">
        <f t="shared" si="2"/>
        <v>0</v>
      </c>
      <c r="HD389" s="783">
        <f t="shared" si="2"/>
        <v>0</v>
      </c>
      <c r="HE389" s="783">
        <f t="shared" si="2"/>
        <v>2400</v>
      </c>
      <c r="HF389" s="783">
        <f t="shared" si="2"/>
        <v>1050</v>
      </c>
      <c r="HG389" s="783">
        <f t="shared" si="2"/>
        <v>1250</v>
      </c>
      <c r="HH389" s="783">
        <f t="shared" si="2"/>
        <v>20</v>
      </c>
      <c r="HI389" s="783">
        <f t="shared" si="2"/>
        <v>100</v>
      </c>
      <c r="HJ389" s="783">
        <f t="shared" si="2"/>
        <v>0</v>
      </c>
      <c r="HK389" s="783">
        <f t="shared" si="2"/>
        <v>0</v>
      </c>
      <c r="HL389" s="783">
        <f t="shared" si="2"/>
        <v>1088</v>
      </c>
      <c r="HM389" s="783">
        <f t="shared" si="2"/>
        <v>300</v>
      </c>
      <c r="HN389" s="783">
        <f t="shared" si="2"/>
        <v>1300</v>
      </c>
      <c r="HO389" s="783">
        <f t="shared" si="2"/>
        <v>2850</v>
      </c>
      <c r="HP389" s="783">
        <f t="shared" si="2"/>
        <v>1900</v>
      </c>
      <c r="HQ389" s="783">
        <f t="shared" si="2"/>
        <v>0</v>
      </c>
      <c r="HR389" s="783">
        <f t="shared" si="2"/>
        <v>400</v>
      </c>
      <c r="HS389" s="783">
        <f t="shared" si="2"/>
        <v>385</v>
      </c>
      <c r="HT389" s="783">
        <f t="shared" si="2"/>
        <v>1500</v>
      </c>
      <c r="HU389" s="783">
        <f t="shared" si="2"/>
        <v>970</v>
      </c>
      <c r="HV389" s="783">
        <f t="shared" si="2"/>
        <v>1249</v>
      </c>
      <c r="HW389" s="783">
        <f t="shared" si="2"/>
        <v>1365</v>
      </c>
      <c r="HX389" s="783">
        <f t="shared" si="2"/>
        <v>1015</v>
      </c>
      <c r="HY389" s="783">
        <f t="shared" si="2"/>
        <v>-10</v>
      </c>
      <c r="HZ389" s="783">
        <f t="shared" si="2"/>
        <v>144</v>
      </c>
      <c r="IA389" s="783">
        <f t="shared" si="2"/>
        <v>-105</v>
      </c>
      <c r="IB389" s="783">
        <f t="shared" si="2"/>
        <v>150</v>
      </c>
      <c r="IC389" s="783">
        <f t="shared" si="2"/>
        <v>-71</v>
      </c>
      <c r="ID389" s="783">
        <f t="shared" si="2"/>
        <v>150</v>
      </c>
      <c r="IE389" s="783">
        <f t="shared" si="2"/>
        <v>50</v>
      </c>
      <c r="IF389" s="783">
        <f t="shared" si="2"/>
        <v>200</v>
      </c>
      <c r="IG389" s="783">
        <f t="shared" si="2"/>
        <v>0</v>
      </c>
      <c r="IH389" s="783">
        <f t="shared" si="2"/>
        <v>150</v>
      </c>
      <c r="II389" s="783">
        <f t="shared" si="2"/>
        <v>200</v>
      </c>
      <c r="IJ389" s="783">
        <f t="shared" si="2"/>
        <v>350</v>
      </c>
      <c r="IK389" s="783">
        <f t="shared" si="2"/>
        <v>500</v>
      </c>
      <c r="IL389" s="783">
        <f t="shared" si="2"/>
        <v>500</v>
      </c>
      <c r="IM389" s="783">
        <f t="shared" si="2"/>
        <v>0</v>
      </c>
      <c r="IN389" s="783">
        <f t="shared" si="2"/>
        <v>200</v>
      </c>
      <c r="IO389" s="783">
        <f t="shared" si="2"/>
        <v>-250</v>
      </c>
      <c r="IP389" s="783">
        <f t="shared" si="2"/>
        <v>0</v>
      </c>
      <c r="IQ389" s="783"/>
      <c r="IR389" s="783"/>
      <c r="IS389" s="783"/>
      <c r="IT389" s="783"/>
      <c r="IU389" s="783"/>
      <c r="IV389" s="783"/>
    </row>
    <row r="390" spans="1:256" ht="25.5" customHeight="1" x14ac:dyDescent="0.35">
      <c r="A390" s="785" t="s">
        <v>1833</v>
      </c>
      <c r="B390" s="786"/>
      <c r="C390" s="786"/>
      <c r="D390" s="786"/>
      <c r="E390" s="787"/>
      <c r="F390" s="786"/>
      <c r="G390" s="786"/>
      <c r="H390" s="786"/>
      <c r="I390" s="786"/>
      <c r="J390" s="786"/>
      <c r="K390" s="786"/>
      <c r="L390" s="786"/>
      <c r="M390" s="786"/>
      <c r="N390" s="786"/>
      <c r="O390" s="786"/>
      <c r="P390" s="786"/>
      <c r="Q390" s="786"/>
      <c r="R390" s="786"/>
      <c r="S390" s="786"/>
      <c r="T390" s="786"/>
      <c r="U390" s="786"/>
      <c r="V390" s="786"/>
      <c r="W390" s="786"/>
      <c r="X390" s="786"/>
      <c r="Y390" s="786"/>
      <c r="Z390" s="786"/>
      <c r="AA390" s="786"/>
      <c r="AB390" s="786"/>
      <c r="AC390" s="786"/>
      <c r="AD390" s="786"/>
      <c r="AE390" s="786"/>
      <c r="AF390" s="786"/>
      <c r="AG390" s="786"/>
      <c r="AH390" s="786"/>
      <c r="AI390" s="786"/>
      <c r="AJ390" s="786"/>
      <c r="AK390" s="786"/>
      <c r="AL390" s="786"/>
      <c r="AM390" s="786"/>
      <c r="AN390" s="786"/>
      <c r="AO390" s="786"/>
      <c r="AP390" s="786"/>
      <c r="AQ390" s="786"/>
      <c r="AR390" s="786"/>
      <c r="AS390" s="786"/>
      <c r="AT390" s="786"/>
      <c r="AU390" s="786"/>
      <c r="AV390" s="786"/>
      <c r="AW390" s="786"/>
      <c r="AX390" s="786"/>
      <c r="AY390" s="786"/>
      <c r="AZ390" s="786"/>
      <c r="BA390" s="786"/>
      <c r="BB390" s="786"/>
      <c r="BC390" s="786"/>
      <c r="BD390" s="786"/>
      <c r="BE390" s="786"/>
      <c r="BF390" s="786"/>
      <c r="BG390" s="786"/>
      <c r="BH390" s="786"/>
      <c r="BI390" s="786"/>
      <c r="BJ390" s="786"/>
      <c r="BK390" s="786"/>
      <c r="BL390" s="786"/>
      <c r="BM390" s="786"/>
      <c r="BN390" s="786"/>
      <c r="BO390" s="786"/>
      <c r="BP390" s="786"/>
      <c r="BQ390" s="786"/>
      <c r="BR390" s="786"/>
      <c r="BS390" s="786"/>
      <c r="BT390" s="786"/>
      <c r="BU390" s="786"/>
      <c r="BV390" s="786"/>
      <c r="BW390" s="786"/>
      <c r="BX390" s="786"/>
      <c r="BY390" s="786"/>
      <c r="BZ390" s="786"/>
      <c r="CA390" s="786"/>
      <c r="CB390" s="786"/>
      <c r="CC390" s="786"/>
      <c r="CD390" s="786"/>
      <c r="CE390" s="786"/>
      <c r="CF390" s="786"/>
      <c r="CG390" s="786"/>
      <c r="CH390" s="786"/>
      <c r="CI390" s="786"/>
      <c r="CJ390" s="786"/>
      <c r="CK390" s="786"/>
      <c r="CL390" s="786"/>
      <c r="CM390" s="786"/>
      <c r="CN390" s="786"/>
      <c r="CO390" s="786"/>
      <c r="CP390" s="786"/>
      <c r="CQ390" s="786"/>
      <c r="CR390" s="786"/>
      <c r="CS390" s="786"/>
      <c r="CT390" s="786"/>
      <c r="CU390" s="786"/>
      <c r="CV390" s="786"/>
      <c r="CW390" s="786"/>
      <c r="CX390" s="786"/>
      <c r="CY390" s="786"/>
      <c r="CZ390" s="786"/>
      <c r="DA390" s="786"/>
      <c r="DB390" s="786"/>
      <c r="DC390" s="786"/>
      <c r="DD390" s="786"/>
      <c r="DE390" s="786"/>
      <c r="DF390" s="786"/>
      <c r="DG390" s="786"/>
      <c r="DH390" s="786"/>
      <c r="DI390" s="786"/>
      <c r="DJ390" s="786"/>
      <c r="DK390" s="786"/>
      <c r="DL390" s="786"/>
      <c r="DM390" s="786"/>
      <c r="DN390" s="786"/>
      <c r="DO390" s="786"/>
      <c r="DP390" s="786"/>
      <c r="DQ390" s="786"/>
      <c r="DR390" s="786"/>
      <c r="DS390" s="786"/>
      <c r="DT390" s="786"/>
      <c r="DU390" s="786"/>
      <c r="DV390" s="786"/>
      <c r="DW390" s="786"/>
      <c r="DX390" s="786"/>
      <c r="DY390" s="786"/>
      <c r="DZ390" s="786"/>
      <c r="EA390" s="786"/>
      <c r="EB390" s="786"/>
      <c r="EC390" s="786"/>
      <c r="ED390" s="786"/>
      <c r="EE390" s="786"/>
      <c r="EF390" s="786"/>
      <c r="EG390" s="786"/>
      <c r="EH390" s="786"/>
      <c r="EI390" s="786"/>
      <c r="EJ390" s="786"/>
      <c r="EK390" s="786"/>
      <c r="EL390" s="786"/>
      <c r="EM390" s="786"/>
      <c r="EN390" s="786"/>
      <c r="EO390" s="786"/>
      <c r="EP390" s="786"/>
      <c r="EQ390" s="786"/>
      <c r="ER390" s="786"/>
      <c r="ES390" s="786"/>
      <c r="ET390" s="786"/>
      <c r="EU390" s="786"/>
      <c r="EV390" s="786"/>
      <c r="EW390" s="786"/>
      <c r="EX390" s="786"/>
      <c r="EY390" s="786"/>
      <c r="EZ390" s="786"/>
      <c r="FA390" s="786"/>
      <c r="FB390" s="786"/>
      <c r="FC390" s="786"/>
      <c r="FD390" s="786"/>
      <c r="FE390" s="786"/>
      <c r="FF390" s="786"/>
      <c r="FG390" s="786"/>
      <c r="FH390" s="786"/>
      <c r="FI390" s="786"/>
      <c r="FJ390" s="786"/>
      <c r="FK390" s="786"/>
      <c r="FL390" s="786"/>
      <c r="FM390" s="786"/>
      <c r="FN390" s="786"/>
      <c r="FO390" s="786"/>
      <c r="FP390" s="786"/>
      <c r="FQ390" s="786"/>
      <c r="FR390" s="786"/>
      <c r="FS390" s="786"/>
      <c r="FT390" s="786"/>
      <c r="FU390" s="786"/>
      <c r="FV390" s="786"/>
      <c r="FW390" s="786"/>
      <c r="FX390" s="786"/>
      <c r="FY390" s="786"/>
      <c r="FZ390" s="786"/>
      <c r="GA390" s="786"/>
      <c r="GB390" s="786"/>
      <c r="GC390" s="786"/>
      <c r="GD390" s="786"/>
      <c r="GE390" s="786"/>
      <c r="GF390" s="786"/>
      <c r="GG390" s="786"/>
      <c r="GH390" s="786"/>
      <c r="GI390" s="786"/>
      <c r="GJ390" s="786"/>
      <c r="GK390" s="786"/>
      <c r="GL390" s="786"/>
      <c r="GM390" s="786"/>
      <c r="GN390" s="786"/>
      <c r="GO390" s="786"/>
      <c r="GP390" s="786"/>
      <c r="GQ390" s="786"/>
      <c r="GR390" s="786"/>
      <c r="GS390" s="786"/>
      <c r="GT390" s="786"/>
      <c r="GU390" s="786"/>
      <c r="GV390" s="786"/>
      <c r="GW390" s="786"/>
      <c r="GX390" s="786"/>
      <c r="GY390" s="786"/>
      <c r="GZ390" s="786"/>
      <c r="HA390" s="786"/>
      <c r="HB390" s="786"/>
      <c r="HC390" s="786"/>
      <c r="HD390" s="786"/>
      <c r="HE390" s="786"/>
      <c r="HF390" s="786"/>
      <c r="HG390" s="786"/>
      <c r="HH390" s="786"/>
      <c r="HI390" s="786"/>
      <c r="HJ390" s="786"/>
      <c r="HK390" s="786"/>
      <c r="HL390" s="786"/>
      <c r="HM390" s="786"/>
      <c r="HN390" s="786"/>
      <c r="HO390" s="786"/>
      <c r="HP390" s="786"/>
      <c r="HQ390" s="786"/>
      <c r="HR390" s="786"/>
      <c r="HS390" s="786"/>
      <c r="HT390" s="786"/>
      <c r="HU390" s="786"/>
      <c r="HV390" s="786"/>
      <c r="HW390" s="786"/>
      <c r="HX390" s="786"/>
      <c r="HY390" s="786"/>
      <c r="HZ390" s="786"/>
      <c r="IA390" s="786"/>
      <c r="IB390" s="786"/>
      <c r="IC390" s="786"/>
      <c r="ID390" s="786"/>
      <c r="IE390" s="786"/>
      <c r="IF390" s="786"/>
      <c r="IG390" s="786"/>
      <c r="IH390" s="786"/>
      <c r="II390" s="786"/>
      <c r="IJ390" s="786"/>
      <c r="IK390" s="786"/>
      <c r="IL390" s="786"/>
      <c r="IM390" s="786"/>
      <c r="IN390" s="786"/>
      <c r="IO390" s="786"/>
      <c r="IP390" s="786"/>
      <c r="IQ390" s="786"/>
      <c r="IR390" s="786"/>
      <c r="IS390" s="786"/>
      <c r="IT390" s="786"/>
      <c r="IU390" s="786"/>
      <c r="IV390" s="786"/>
    </row>
    <row r="391" spans="1:256" ht="15.75" customHeight="1" x14ac:dyDescent="0.35">
      <c r="A391" s="1428" t="s">
        <v>1836</v>
      </c>
      <c r="B391" s="1429"/>
      <c r="C391" s="1429"/>
      <c r="D391" s="1430"/>
      <c r="E391" s="789"/>
      <c r="F391" s="790"/>
      <c r="G391" s="790"/>
      <c r="H391" s="790"/>
      <c r="I391" s="790"/>
      <c r="J391" s="790"/>
      <c r="K391" s="790"/>
      <c r="L391" s="790"/>
      <c r="M391" s="790"/>
      <c r="N391" s="790"/>
      <c r="O391" s="790"/>
      <c r="P391" s="790"/>
      <c r="Q391" s="790"/>
      <c r="R391" s="790"/>
      <c r="S391" s="790"/>
      <c r="T391" s="790"/>
      <c r="U391" s="790"/>
      <c r="V391" s="790"/>
      <c r="W391" s="790"/>
      <c r="X391" s="790"/>
      <c r="Y391" s="790"/>
      <c r="Z391" s="790"/>
      <c r="AA391" s="790"/>
      <c r="AB391" s="790"/>
      <c r="AC391" s="790"/>
      <c r="AD391" s="790"/>
      <c r="AE391" s="790"/>
      <c r="AF391" s="790"/>
      <c r="AG391" s="790"/>
      <c r="AH391" s="790"/>
      <c r="AI391" s="790"/>
      <c r="AJ391" s="790"/>
      <c r="AK391" s="790"/>
      <c r="AL391" s="790"/>
      <c r="AM391" s="790"/>
      <c r="AN391" s="790"/>
      <c r="AO391" s="790"/>
      <c r="AP391" s="790"/>
      <c r="AQ391" s="790"/>
      <c r="AR391" s="790"/>
      <c r="AS391" s="790"/>
      <c r="AT391" s="790"/>
      <c r="AU391" s="790"/>
      <c r="AV391" s="790"/>
      <c r="AW391" s="790"/>
      <c r="AX391" s="790"/>
      <c r="AY391" s="790"/>
      <c r="AZ391" s="790"/>
      <c r="BA391" s="790"/>
      <c r="BB391" s="790"/>
      <c r="BC391" s="790"/>
      <c r="BD391" s="790"/>
      <c r="BE391" s="790"/>
      <c r="BF391" s="790"/>
      <c r="BG391" s="790"/>
      <c r="BH391" s="790"/>
      <c r="BI391" s="790"/>
      <c r="BJ391" s="790"/>
      <c r="BK391" s="790"/>
      <c r="BL391" s="790"/>
      <c r="BM391" s="790"/>
      <c r="BN391" s="790"/>
      <c r="BO391" s="790"/>
      <c r="BP391" s="790"/>
      <c r="BQ391" s="790"/>
      <c r="BR391" s="790"/>
      <c r="BS391" s="790"/>
      <c r="BT391" s="790"/>
      <c r="BU391" s="790"/>
      <c r="BV391" s="790"/>
      <c r="BW391" s="790"/>
      <c r="BX391" s="790"/>
      <c r="BY391" s="790"/>
      <c r="BZ391" s="790"/>
      <c r="CA391" s="790"/>
      <c r="CB391" s="790"/>
      <c r="CC391" s="790"/>
      <c r="CD391" s="790"/>
      <c r="CE391" s="790"/>
      <c r="CF391" s="790"/>
      <c r="CG391" s="790"/>
      <c r="CH391" s="790"/>
      <c r="CI391" s="790"/>
      <c r="CJ391" s="790"/>
      <c r="CK391" s="790"/>
      <c r="CL391" s="790"/>
      <c r="CM391" s="790"/>
      <c r="CN391" s="790"/>
      <c r="CO391" s="790"/>
      <c r="CP391" s="790"/>
      <c r="CQ391" s="790"/>
      <c r="CR391" s="790"/>
      <c r="CS391" s="790"/>
      <c r="CT391" s="790"/>
      <c r="CU391" s="790"/>
      <c r="CV391" s="790"/>
      <c r="CW391" s="790"/>
      <c r="CX391" s="790"/>
      <c r="CY391" s="790"/>
      <c r="CZ391" s="790"/>
      <c r="DA391" s="790"/>
      <c r="DB391" s="790"/>
      <c r="DC391" s="790"/>
      <c r="DD391" s="790"/>
      <c r="DE391" s="790"/>
      <c r="DF391" s="790"/>
      <c r="DG391" s="790"/>
      <c r="DH391" s="790"/>
      <c r="DI391" s="790"/>
      <c r="DJ391" s="790"/>
      <c r="DK391" s="790"/>
      <c r="DL391" s="790"/>
      <c r="DM391" s="790"/>
      <c r="DN391" s="790"/>
      <c r="DO391" s="790"/>
      <c r="DP391" s="790"/>
      <c r="DQ391" s="790"/>
      <c r="DR391" s="790"/>
      <c r="DS391" s="790"/>
      <c r="DT391" s="790"/>
      <c r="DU391" s="790"/>
      <c r="DV391" s="790"/>
      <c r="DW391" s="790"/>
      <c r="DX391" s="790"/>
      <c r="DY391" s="790"/>
      <c r="DZ391" s="790"/>
      <c r="EA391" s="790"/>
      <c r="EB391" s="790"/>
      <c r="EC391" s="790"/>
      <c r="ED391" s="790"/>
      <c r="EE391" s="790"/>
      <c r="EF391" s="790"/>
      <c r="EG391" s="790"/>
      <c r="EH391" s="790"/>
      <c r="EI391" s="790"/>
      <c r="EJ391" s="790"/>
      <c r="EK391" s="790"/>
      <c r="EL391" s="826"/>
      <c r="EM391" s="826"/>
      <c r="EN391" s="790"/>
      <c r="EO391" s="790"/>
      <c r="EP391" s="790"/>
      <c r="EQ391" s="790"/>
      <c r="ER391" s="790"/>
      <c r="ES391" s="790"/>
      <c r="ET391" s="790"/>
      <c r="EU391" s="790"/>
      <c r="EV391" s="790"/>
      <c r="EW391" s="827"/>
      <c r="EX391" s="827"/>
      <c r="EY391" s="827"/>
      <c r="EZ391" s="827"/>
      <c r="FA391" s="790"/>
      <c r="FB391" s="790"/>
      <c r="FC391" s="790">
        <v>266</v>
      </c>
      <c r="FD391" s="790"/>
      <c r="FE391" s="790"/>
      <c r="FF391" s="790"/>
      <c r="FG391" s="790"/>
      <c r="FH391" s="790"/>
      <c r="FI391" s="790"/>
      <c r="FJ391" s="790"/>
      <c r="FK391" s="790"/>
      <c r="FL391" s="790"/>
      <c r="FM391" s="790"/>
      <c r="FN391" s="790"/>
      <c r="FO391" s="790"/>
      <c r="FP391" s="790"/>
      <c r="FQ391" s="790"/>
      <c r="FR391" s="790"/>
      <c r="FS391" s="790"/>
      <c r="FT391" s="790"/>
      <c r="FU391" s="790"/>
      <c r="FV391" s="790"/>
      <c r="FW391" s="790"/>
      <c r="FX391" s="790"/>
      <c r="FY391" s="790"/>
      <c r="FZ391" s="790"/>
      <c r="GA391" s="790"/>
      <c r="GB391" s="790"/>
      <c r="GC391" s="790"/>
      <c r="GD391" s="790"/>
      <c r="GE391" s="790"/>
      <c r="GF391" s="790"/>
      <c r="GG391" s="790"/>
      <c r="GH391" s="790"/>
      <c r="GI391" s="790">
        <v>100</v>
      </c>
      <c r="GJ391" s="790">
        <v>50</v>
      </c>
      <c r="GK391" s="790"/>
      <c r="GL391" s="790"/>
      <c r="GM391" s="790"/>
      <c r="GN391" s="790"/>
      <c r="GO391" s="790"/>
      <c r="GP391" s="790"/>
      <c r="GQ391" s="790"/>
      <c r="GR391" s="790"/>
      <c r="GS391" s="790"/>
      <c r="GT391" s="790"/>
      <c r="GU391" s="790"/>
      <c r="GV391" s="790"/>
      <c r="GW391" s="790"/>
      <c r="GX391" s="790"/>
      <c r="GY391" s="790"/>
      <c r="GZ391" s="790"/>
      <c r="HA391" s="790"/>
      <c r="HB391" s="790"/>
      <c r="HC391" s="790"/>
      <c r="HD391" s="790"/>
      <c r="HE391" s="790"/>
      <c r="HF391" s="790"/>
      <c r="HG391" s="790"/>
      <c r="HH391" s="790"/>
      <c r="HI391" s="790"/>
      <c r="HJ391" s="790"/>
      <c r="HK391" s="790"/>
      <c r="HL391" s="790"/>
      <c r="HM391" s="790"/>
      <c r="HN391" s="790"/>
      <c r="HO391" s="790"/>
      <c r="HP391" s="790"/>
      <c r="HQ391" s="790"/>
      <c r="HR391" s="790"/>
      <c r="HS391" s="790"/>
      <c r="HT391" s="790"/>
      <c r="HU391" s="790"/>
      <c r="HV391" s="790"/>
      <c r="HW391" s="790"/>
      <c r="HX391" s="790"/>
      <c r="HY391" s="790"/>
      <c r="HZ391" s="790"/>
      <c r="IA391" s="790"/>
      <c r="IB391" s="790"/>
      <c r="IC391" s="790"/>
      <c r="ID391" s="790"/>
      <c r="IE391" s="790"/>
      <c r="IF391" s="790"/>
      <c r="IG391" s="790"/>
      <c r="IH391" s="790"/>
      <c r="II391" s="790"/>
      <c r="IJ391" s="790"/>
      <c r="IK391" s="790"/>
      <c r="IL391" s="790"/>
      <c r="IM391" s="790"/>
      <c r="IN391" s="790"/>
      <c r="IO391" s="790"/>
      <c r="IP391" s="790"/>
      <c r="IQ391" s="790"/>
      <c r="IR391" s="790"/>
      <c r="IS391" s="790"/>
      <c r="IT391" s="790"/>
      <c r="IU391" s="790"/>
      <c r="IV391" s="790"/>
    </row>
    <row r="392" spans="1:256" ht="15.75" customHeight="1" x14ac:dyDescent="0.4">
      <c r="A392" s="1428" t="s">
        <v>1856</v>
      </c>
      <c r="B392" s="1429"/>
      <c r="C392" s="1429"/>
      <c r="D392" s="1430"/>
      <c r="E392" s="829"/>
      <c r="F392" s="830"/>
      <c r="G392" s="830"/>
      <c r="H392" s="830"/>
      <c r="I392" s="830"/>
      <c r="J392" s="830"/>
      <c r="K392" s="830"/>
      <c r="L392" s="830"/>
      <c r="M392" s="830"/>
      <c r="N392" s="830"/>
      <c r="O392" s="830"/>
      <c r="P392" s="830"/>
      <c r="Q392" s="830"/>
      <c r="R392" s="830"/>
      <c r="S392" s="830"/>
      <c r="T392" s="830"/>
      <c r="U392" s="830"/>
      <c r="V392" s="830"/>
      <c r="W392" s="830"/>
      <c r="X392" s="830"/>
      <c r="Y392" s="830"/>
      <c r="Z392" s="830"/>
      <c r="AA392" s="830"/>
      <c r="AB392" s="830"/>
      <c r="AC392" s="830"/>
      <c r="AD392" s="830"/>
      <c r="AE392" s="830"/>
      <c r="AF392" s="830"/>
      <c r="AG392" s="830"/>
      <c r="AH392" s="830"/>
      <c r="AI392" s="830"/>
      <c r="AJ392" s="830"/>
      <c r="AK392" s="830"/>
      <c r="AL392" s="830"/>
      <c r="AM392" s="830"/>
      <c r="AN392" s="830"/>
      <c r="AO392" s="830"/>
      <c r="AP392" s="830"/>
      <c r="AQ392" s="830"/>
      <c r="AR392" s="830"/>
      <c r="AS392" s="830"/>
      <c r="AT392" s="830"/>
      <c r="AU392" s="830"/>
      <c r="AV392" s="830"/>
      <c r="AW392" s="830"/>
      <c r="AX392" s="830"/>
      <c r="AY392" s="830"/>
      <c r="AZ392" s="830"/>
      <c r="BA392" s="830"/>
      <c r="BB392" s="830"/>
      <c r="BC392" s="830"/>
      <c r="BD392" s="830"/>
      <c r="BE392" s="830"/>
      <c r="BF392" s="830"/>
      <c r="BG392" s="830"/>
      <c r="BH392" s="830"/>
      <c r="BI392" s="830"/>
      <c r="BJ392" s="830"/>
      <c r="BK392" s="830"/>
      <c r="BL392" s="830"/>
      <c r="BM392" s="830"/>
      <c r="BN392" s="830"/>
      <c r="BO392" s="830"/>
      <c r="BP392" s="830"/>
      <c r="BQ392" s="830"/>
      <c r="BR392" s="830"/>
      <c r="BS392" s="830"/>
      <c r="BT392" s="830"/>
      <c r="BU392" s="830"/>
      <c r="BV392" s="830"/>
      <c r="BW392" s="830"/>
      <c r="BX392" s="830"/>
      <c r="BY392" s="830"/>
      <c r="BZ392" s="830"/>
      <c r="CA392" s="830"/>
      <c r="CB392" s="830"/>
      <c r="CC392" s="830"/>
      <c r="CD392" s="830"/>
      <c r="CE392" s="830"/>
      <c r="CF392" s="830"/>
      <c r="CG392" s="830"/>
      <c r="CH392" s="830"/>
      <c r="CI392" s="830"/>
      <c r="CJ392" s="830"/>
      <c r="CK392" s="830"/>
      <c r="CL392" s="830"/>
      <c r="CM392" s="830"/>
      <c r="CN392" s="830"/>
      <c r="CO392" s="830"/>
      <c r="CP392" s="830"/>
      <c r="CQ392" s="830"/>
      <c r="CR392" s="830"/>
      <c r="CS392" s="830"/>
      <c r="CT392" s="830"/>
      <c r="CU392" s="830"/>
      <c r="CV392" s="830"/>
      <c r="CW392" s="830"/>
      <c r="CX392" s="830"/>
      <c r="CY392" s="830"/>
      <c r="CZ392" s="830"/>
      <c r="DA392" s="830"/>
      <c r="DB392" s="830"/>
      <c r="DC392" s="830"/>
      <c r="DD392" s="830"/>
      <c r="DE392" s="830"/>
      <c r="DF392" s="830"/>
      <c r="DG392" s="830"/>
      <c r="DH392" s="830"/>
      <c r="DI392" s="830"/>
      <c r="DJ392" s="830"/>
      <c r="DK392" s="830"/>
      <c r="DL392" s="830"/>
      <c r="DM392" s="830"/>
      <c r="DN392" s="830"/>
      <c r="DO392" s="830"/>
      <c r="DP392" s="830"/>
      <c r="DQ392" s="830"/>
      <c r="DR392" s="830"/>
      <c r="DS392" s="830"/>
      <c r="DT392" s="830"/>
      <c r="DU392" s="830"/>
      <c r="DV392" s="830"/>
      <c r="DW392" s="830"/>
      <c r="DX392" s="830"/>
      <c r="DY392" s="830"/>
      <c r="DZ392" s="830"/>
      <c r="EA392" s="830"/>
      <c r="EB392" s="830"/>
      <c r="EC392" s="830"/>
      <c r="ED392" s="830"/>
      <c r="EE392" s="830"/>
      <c r="EF392" s="830"/>
      <c r="EG392" s="830"/>
      <c r="EH392" s="830"/>
      <c r="EI392" s="830"/>
      <c r="EJ392" s="830"/>
      <c r="EK392" s="830"/>
      <c r="EL392" s="831"/>
      <c r="EM392" s="831"/>
      <c r="EN392" s="830"/>
      <c r="EO392" s="830"/>
      <c r="EP392" s="830"/>
      <c r="EQ392" s="830"/>
      <c r="ER392" s="830"/>
      <c r="ES392" s="830"/>
      <c r="ET392" s="830"/>
      <c r="EU392" s="830"/>
      <c r="EV392" s="830"/>
      <c r="EW392" s="832">
        <v>39</v>
      </c>
      <c r="EX392" s="832">
        <v>29</v>
      </c>
      <c r="EY392" s="832">
        <v>79</v>
      </c>
      <c r="EZ392" s="832">
        <v>52</v>
      </c>
      <c r="FA392" s="830"/>
      <c r="FB392" s="830"/>
      <c r="FC392" s="830"/>
      <c r="FD392" s="830"/>
      <c r="FE392" s="830"/>
      <c r="FF392" s="830"/>
      <c r="FG392" s="830"/>
      <c r="FH392" s="830"/>
      <c r="FI392" s="830"/>
      <c r="FJ392" s="830"/>
      <c r="FK392" s="830"/>
      <c r="FL392" s="830"/>
      <c r="FM392" s="830"/>
      <c r="FN392" s="830"/>
      <c r="FO392" s="830"/>
      <c r="FP392" s="830"/>
      <c r="FQ392" s="830"/>
      <c r="FR392" s="830"/>
      <c r="FS392" s="830"/>
      <c r="FT392" s="830"/>
      <c r="FU392" s="830"/>
      <c r="FV392" s="830"/>
      <c r="FW392" s="830"/>
      <c r="FX392" s="830"/>
      <c r="FY392" s="830"/>
      <c r="FZ392" s="830"/>
      <c r="GA392" s="830"/>
      <c r="GB392" s="830"/>
      <c r="GC392" s="830"/>
      <c r="GD392" s="830"/>
      <c r="GE392" s="830"/>
      <c r="GF392" s="830"/>
      <c r="GG392" s="830"/>
      <c r="GH392" s="830"/>
      <c r="GI392" s="830" t="e">
        <f>+#REF!/25</f>
        <v>#REF!</v>
      </c>
      <c r="GJ392" s="830"/>
      <c r="GK392" s="830"/>
      <c r="GL392" s="830"/>
      <c r="GM392" s="830"/>
      <c r="GN392" s="830"/>
      <c r="GO392" s="830"/>
      <c r="GP392" s="830"/>
      <c r="GQ392" s="830"/>
      <c r="GR392" s="830"/>
      <c r="GS392" s="830"/>
      <c r="GT392" s="830"/>
      <c r="GU392" s="830"/>
      <c r="GV392" s="830"/>
      <c r="GW392" s="830"/>
      <c r="GX392" s="830"/>
      <c r="GY392" s="830"/>
      <c r="GZ392" s="830"/>
      <c r="HA392" s="830"/>
      <c r="HB392" s="830"/>
      <c r="HC392" s="830"/>
      <c r="HD392" s="830"/>
      <c r="HE392" s="830"/>
      <c r="HF392" s="830"/>
      <c r="HG392" s="830"/>
      <c r="HH392" s="830"/>
      <c r="HI392" s="830"/>
      <c r="HJ392" s="830"/>
      <c r="HK392" s="830"/>
      <c r="HL392" s="830"/>
      <c r="HM392" s="830"/>
      <c r="HN392" s="830"/>
      <c r="HO392" s="830"/>
      <c r="HP392" s="830"/>
      <c r="HQ392" s="830"/>
      <c r="HR392" s="830"/>
      <c r="HS392" s="830"/>
      <c r="HT392" s="830"/>
      <c r="HU392" s="830"/>
      <c r="HV392" s="830"/>
      <c r="HW392" s="830"/>
      <c r="HX392" s="830"/>
      <c r="HY392" s="830"/>
      <c r="HZ392" s="830"/>
      <c r="IA392" s="830"/>
      <c r="IB392" s="830"/>
      <c r="IC392" s="830"/>
      <c r="ID392" s="830"/>
      <c r="IE392" s="830"/>
      <c r="IF392" s="830"/>
      <c r="IG392" s="830"/>
      <c r="IH392" s="830"/>
      <c r="II392" s="830"/>
      <c r="IJ392" s="830"/>
      <c r="IK392" s="830"/>
      <c r="IL392" s="830"/>
      <c r="IM392" s="830"/>
      <c r="IN392" s="830"/>
      <c r="IO392" s="830"/>
      <c r="IP392" s="830"/>
      <c r="IQ392" s="830"/>
      <c r="IR392" s="830"/>
      <c r="IS392" s="830"/>
      <c r="IT392" s="830"/>
      <c r="IU392" s="830"/>
      <c r="IV392" s="830"/>
    </row>
    <row r="393" spans="1:256" ht="15.75" customHeight="1" x14ac:dyDescent="0.25">
      <c r="A393" s="262"/>
      <c r="B393" s="186"/>
      <c r="C393" s="186"/>
      <c r="D393" s="186"/>
      <c r="E393" s="188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833">
        <v>100</v>
      </c>
      <c r="AH393" s="833">
        <v>100</v>
      </c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186"/>
      <c r="BI393" s="186"/>
      <c r="BJ393" s="186"/>
      <c r="BK393" s="186"/>
      <c r="BL393" s="186"/>
      <c r="BM393" s="186"/>
      <c r="BN393" s="186"/>
      <c r="BO393" s="186"/>
      <c r="BP393" s="186"/>
      <c r="BQ393" s="186"/>
      <c r="BR393" s="186"/>
      <c r="BS393" s="186"/>
      <c r="BT393" s="186"/>
      <c r="BU393" s="186"/>
      <c r="BV393" s="186"/>
      <c r="BW393" s="186"/>
      <c r="BX393" s="186"/>
      <c r="BY393" s="186"/>
      <c r="BZ393" s="186"/>
      <c r="CA393" s="186"/>
      <c r="CB393" s="186"/>
      <c r="CC393" s="186"/>
      <c r="CD393" s="186"/>
      <c r="CE393" s="186"/>
      <c r="CF393" s="186"/>
      <c r="CG393" s="186"/>
      <c r="CH393" s="186"/>
      <c r="CI393" s="186"/>
      <c r="CJ393" s="186"/>
      <c r="CK393" s="186"/>
      <c r="CL393" s="186"/>
      <c r="CM393" s="186"/>
      <c r="CN393" s="186"/>
      <c r="CO393" s="186"/>
      <c r="CP393" s="186"/>
      <c r="CQ393" s="186"/>
      <c r="CR393" s="186"/>
      <c r="CS393" s="186"/>
      <c r="CT393" s="186"/>
      <c r="CU393" s="186"/>
      <c r="CV393" s="186"/>
      <c r="CW393" s="186"/>
      <c r="CX393" s="186"/>
      <c r="CY393" s="186"/>
      <c r="CZ393" s="186"/>
      <c r="DA393" s="186"/>
      <c r="DB393" s="186"/>
      <c r="DC393" s="186"/>
      <c r="DD393" s="186"/>
      <c r="DE393" s="186"/>
      <c r="DF393" s="186"/>
      <c r="DG393" s="186"/>
      <c r="DH393" s="186"/>
      <c r="DI393" s="186"/>
      <c r="DJ393" s="186"/>
      <c r="DK393" s="186"/>
      <c r="DL393" s="186"/>
      <c r="DM393" s="186"/>
      <c r="DN393" s="186"/>
      <c r="DO393" s="186"/>
      <c r="DP393" s="186"/>
      <c r="DQ393" s="186"/>
      <c r="DR393" s="186"/>
      <c r="DS393" s="186"/>
      <c r="DT393" s="186"/>
      <c r="DU393" s="186"/>
      <c r="DV393" s="186"/>
      <c r="DW393" s="186"/>
      <c r="DX393" s="186"/>
      <c r="DY393" s="186"/>
      <c r="DZ393" s="186"/>
      <c r="EA393" s="186"/>
      <c r="EB393" s="186"/>
      <c r="EC393" s="186"/>
      <c r="ED393" s="186"/>
      <c r="EE393" s="186"/>
      <c r="EF393" s="186"/>
      <c r="EG393" s="186"/>
      <c r="EH393" s="186"/>
      <c r="EI393" s="186"/>
      <c r="EJ393" s="186"/>
      <c r="EK393" s="186"/>
      <c r="EN393" s="186"/>
      <c r="EO393" s="186"/>
      <c r="EP393" s="186"/>
      <c r="EQ393" s="186"/>
      <c r="ER393" s="186"/>
      <c r="ES393" s="186"/>
      <c r="ET393" s="186"/>
      <c r="EU393" s="186"/>
      <c r="EV393" s="186"/>
      <c r="EW393" s="186"/>
      <c r="EX393" s="186">
        <v>29</v>
      </c>
      <c r="EY393" s="186"/>
      <c r="EZ393" s="186">
        <v>11</v>
      </c>
      <c r="FA393" s="186"/>
      <c r="FB393" s="186"/>
      <c r="FC393" s="186"/>
      <c r="FD393" s="186"/>
      <c r="FE393" s="186"/>
      <c r="FF393" s="186"/>
      <c r="FG393" s="186"/>
      <c r="FH393" s="186"/>
      <c r="FI393" s="186"/>
      <c r="FJ393" s="186"/>
      <c r="FK393" s="186"/>
      <c r="FL393" s="186"/>
      <c r="FM393" s="186"/>
      <c r="FN393" s="186"/>
      <c r="FO393" s="186"/>
      <c r="FP393" s="186"/>
      <c r="FQ393" s="186"/>
      <c r="FR393" s="186"/>
      <c r="FS393" s="186"/>
      <c r="FT393" s="186"/>
      <c r="FU393" s="186"/>
      <c r="FV393" s="186"/>
      <c r="FW393" s="186"/>
      <c r="FX393" s="186"/>
      <c r="FY393" s="186"/>
      <c r="FZ393" s="186"/>
      <c r="GA393" s="186"/>
      <c r="GB393" s="186"/>
      <c r="GC393" s="186"/>
      <c r="GD393" s="186"/>
      <c r="GE393" s="186"/>
      <c r="GF393" s="186"/>
      <c r="GG393" s="186"/>
      <c r="GH393" s="186"/>
      <c r="GI393" s="186"/>
      <c r="GJ393" s="186"/>
      <c r="GK393" s="186"/>
      <c r="GL393" s="186"/>
      <c r="GM393" s="186"/>
      <c r="GN393" s="186"/>
      <c r="GO393" s="186"/>
      <c r="GP393" s="186"/>
      <c r="GQ393" s="186"/>
      <c r="GR393" s="186"/>
      <c r="GS393" s="186"/>
      <c r="GT393" s="186"/>
      <c r="GU393" s="186"/>
      <c r="GV393" s="186"/>
      <c r="GW393" s="186"/>
      <c r="GX393" s="186"/>
      <c r="GY393" s="186"/>
      <c r="GZ393" s="186"/>
      <c r="HA393" s="186"/>
      <c r="HB393" s="186"/>
      <c r="HC393" s="186"/>
      <c r="HD393" s="186"/>
      <c r="HE393" s="186"/>
      <c r="HF393" s="186"/>
      <c r="HG393" s="186"/>
      <c r="HH393" s="186"/>
      <c r="HI393" s="186"/>
      <c r="HJ393" s="186"/>
      <c r="HK393" s="186"/>
      <c r="HL393" s="186"/>
      <c r="HM393" s="186"/>
      <c r="HN393" s="186"/>
      <c r="HO393" s="186"/>
      <c r="HP393" s="186"/>
      <c r="HQ393" s="186"/>
      <c r="HR393" s="186"/>
      <c r="HS393" s="186"/>
      <c r="HT393" s="186"/>
      <c r="HU393" s="186"/>
      <c r="HV393" s="186"/>
      <c r="HW393" s="186"/>
      <c r="HX393" s="186"/>
      <c r="HY393" s="186"/>
      <c r="HZ393" s="186"/>
      <c r="IA393" s="186"/>
      <c r="IB393" s="186"/>
      <c r="IC393" s="186"/>
      <c r="ID393" s="186"/>
      <c r="IE393" s="186"/>
      <c r="IF393" s="186"/>
      <c r="IG393" s="186"/>
      <c r="IH393" s="186"/>
      <c r="II393" s="186"/>
      <c r="IJ393" s="186"/>
      <c r="IK393" s="186"/>
      <c r="IL393" s="186"/>
      <c r="IM393" s="186"/>
      <c r="IN393" s="186"/>
      <c r="IO393" s="186"/>
      <c r="IP393" s="186"/>
      <c r="IQ393" s="186"/>
      <c r="IR393" s="186"/>
      <c r="IS393" s="186"/>
      <c r="IT393" s="186"/>
      <c r="IU393" s="186"/>
      <c r="IV393" s="186"/>
    </row>
    <row r="394" spans="1:256" ht="15.75" customHeight="1" x14ac:dyDescent="0.25">
      <c r="A394" s="262"/>
      <c r="B394" s="186"/>
      <c r="C394" s="186"/>
      <c r="D394" s="186"/>
      <c r="E394" s="188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242" t="s">
        <v>778</v>
      </c>
      <c r="AH394" s="242" t="s">
        <v>778</v>
      </c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  <c r="BW394" s="186"/>
      <c r="BX394" s="186"/>
      <c r="BY394" s="186"/>
      <c r="BZ394" s="186"/>
      <c r="CA394" s="186"/>
      <c r="CB394" s="186"/>
      <c r="CC394" s="186"/>
      <c r="CD394" s="186"/>
      <c r="CE394" s="186"/>
      <c r="CF394" s="186"/>
      <c r="CG394" s="186"/>
      <c r="CH394" s="186"/>
      <c r="CI394" s="186"/>
      <c r="CJ394" s="186"/>
      <c r="CK394" s="186"/>
      <c r="CL394" s="186"/>
      <c r="CM394" s="186"/>
      <c r="CN394" s="186"/>
      <c r="CO394" s="186"/>
      <c r="CP394" s="186"/>
      <c r="CQ394" s="186"/>
      <c r="CR394" s="186"/>
      <c r="CS394" s="186"/>
      <c r="CT394" s="186"/>
      <c r="CU394" s="186"/>
      <c r="CV394" s="186"/>
      <c r="CW394" s="186"/>
      <c r="CX394" s="186"/>
      <c r="CY394" s="186"/>
      <c r="CZ394" s="186"/>
      <c r="DA394" s="186"/>
      <c r="DB394" s="186"/>
      <c r="DC394" s="186"/>
      <c r="DD394" s="186"/>
      <c r="DE394" s="186"/>
      <c r="DF394" s="186"/>
      <c r="DG394" s="186"/>
      <c r="DH394" s="186"/>
      <c r="DI394" s="186"/>
      <c r="DJ394" s="186"/>
      <c r="DK394" s="186"/>
      <c r="DL394" s="186"/>
      <c r="DM394" s="186"/>
      <c r="DN394" s="186"/>
      <c r="DO394" s="186"/>
      <c r="DP394" s="186"/>
      <c r="DQ394" s="186"/>
      <c r="DR394" s="186"/>
      <c r="DS394" s="186"/>
      <c r="DT394" s="186"/>
      <c r="DU394" s="186"/>
      <c r="DV394" s="186"/>
      <c r="DW394" s="186"/>
      <c r="DX394" s="186"/>
      <c r="DY394" s="186"/>
      <c r="DZ394" s="186"/>
      <c r="EA394" s="186"/>
      <c r="EB394" s="186"/>
      <c r="EC394" s="186"/>
      <c r="ED394" s="186"/>
      <c r="EE394" s="186"/>
      <c r="EF394" s="186"/>
      <c r="EG394" s="186"/>
      <c r="EH394" s="186"/>
      <c r="EI394" s="186"/>
      <c r="EJ394" s="186"/>
      <c r="EK394" s="186"/>
      <c r="EN394" s="186"/>
      <c r="EO394" s="186"/>
      <c r="EP394" s="186"/>
      <c r="EQ394" s="186"/>
      <c r="ER394" s="186"/>
      <c r="ES394" s="186"/>
      <c r="ET394" s="186"/>
      <c r="EU394" s="186"/>
      <c r="EV394" s="186"/>
      <c r="EW394" s="186"/>
      <c r="EX394" s="186">
        <f>+EX392-EX393</f>
        <v>0</v>
      </c>
      <c r="EY394" s="186"/>
      <c r="EZ394" s="186">
        <f>+EZ392-EZ393</f>
        <v>41</v>
      </c>
      <c r="FA394" s="186"/>
      <c r="FB394" s="186"/>
      <c r="FC394" s="186"/>
      <c r="FD394" s="186"/>
      <c r="FE394" s="186"/>
      <c r="FF394" s="186"/>
      <c r="FG394" s="186"/>
      <c r="FH394" s="186"/>
      <c r="FI394" s="186"/>
      <c r="FJ394" s="186"/>
      <c r="FK394" s="186"/>
      <c r="FL394" s="186"/>
      <c r="FM394" s="186"/>
      <c r="FN394" s="186"/>
      <c r="FO394" s="186"/>
      <c r="FP394" s="186"/>
      <c r="FQ394" s="186"/>
      <c r="FR394" s="186"/>
      <c r="FS394" s="186"/>
      <c r="FT394" s="186"/>
      <c r="FU394" s="186"/>
      <c r="FV394" s="186"/>
      <c r="FW394" s="186"/>
      <c r="FX394" s="186"/>
      <c r="FY394" s="186"/>
      <c r="FZ394" s="186"/>
      <c r="GA394" s="186"/>
      <c r="GB394" s="186"/>
      <c r="GC394" s="186"/>
      <c r="GD394" s="186"/>
      <c r="GE394" s="186"/>
      <c r="GF394" s="186"/>
      <c r="GG394" s="186"/>
      <c r="GH394" s="186"/>
      <c r="GI394" s="186"/>
      <c r="GJ394" s="186"/>
      <c r="GK394" s="186"/>
      <c r="GL394" s="186"/>
      <c r="GM394" s="186"/>
      <c r="GN394" s="186"/>
      <c r="GO394" s="186"/>
      <c r="GP394" s="186"/>
      <c r="GQ394" s="186"/>
      <c r="GR394" s="186"/>
      <c r="GS394" s="186"/>
      <c r="GT394" s="186"/>
      <c r="GU394" s="186"/>
      <c r="GV394" s="186"/>
      <c r="GW394" s="186"/>
      <c r="GX394" s="186"/>
      <c r="GY394" s="186"/>
      <c r="GZ394" s="186"/>
      <c r="HA394" s="186"/>
      <c r="HB394" s="186"/>
      <c r="HC394" s="186"/>
      <c r="HD394" s="186"/>
      <c r="HE394" s="186"/>
      <c r="HF394" s="186"/>
      <c r="HG394" s="186"/>
      <c r="HH394" s="186"/>
      <c r="HI394" s="186"/>
      <c r="HJ394" s="186"/>
      <c r="HK394" s="186"/>
      <c r="HL394" s="186"/>
      <c r="HM394" s="186"/>
      <c r="HN394" s="186"/>
      <c r="HO394" s="186"/>
      <c r="HP394" s="186"/>
      <c r="HQ394" s="186"/>
      <c r="HR394" s="186"/>
      <c r="HS394" s="186"/>
      <c r="HT394" s="186"/>
      <c r="HU394" s="186"/>
      <c r="HV394" s="186"/>
      <c r="HW394" s="186"/>
      <c r="HX394" s="186"/>
      <c r="HY394" s="186"/>
      <c r="HZ394" s="186"/>
      <c r="IA394" s="186"/>
      <c r="IB394" s="186"/>
      <c r="IC394" s="186"/>
      <c r="ID394" s="186"/>
      <c r="IE394" s="186"/>
      <c r="IF394" s="186"/>
      <c r="IG394" s="186"/>
      <c r="IH394" s="186"/>
      <c r="II394" s="186"/>
      <c r="IJ394" s="186"/>
      <c r="IK394" s="186"/>
      <c r="IL394" s="186"/>
      <c r="IM394" s="186"/>
      <c r="IN394" s="186"/>
      <c r="IO394" s="186"/>
      <c r="IP394" s="186"/>
      <c r="IQ394" s="186"/>
      <c r="IR394" s="186"/>
      <c r="IS394" s="186"/>
      <c r="IT394" s="186"/>
      <c r="IU394" s="186"/>
      <c r="IV394" s="186"/>
    </row>
    <row r="395" spans="1:256" ht="15.75" customHeight="1" x14ac:dyDescent="0.25">
      <c r="A395" s="262"/>
      <c r="B395" s="186"/>
      <c r="C395" s="186"/>
      <c r="D395" s="186"/>
      <c r="E395" s="188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  <c r="BW395" s="186"/>
      <c r="BX395" s="186"/>
      <c r="BY395" s="186"/>
      <c r="BZ395" s="186"/>
      <c r="CA395" s="186"/>
      <c r="CB395" s="186"/>
      <c r="CC395" s="186"/>
      <c r="CD395" s="186"/>
      <c r="CE395" s="186"/>
      <c r="CF395" s="186"/>
      <c r="CG395" s="186"/>
      <c r="CH395" s="186"/>
      <c r="CI395" s="186"/>
      <c r="CJ395" s="186"/>
      <c r="CK395" s="186"/>
      <c r="CL395" s="186"/>
      <c r="CM395" s="186"/>
      <c r="CN395" s="186"/>
      <c r="CO395" s="186"/>
      <c r="CP395" s="186"/>
      <c r="CQ395" s="186"/>
      <c r="CR395" s="186"/>
      <c r="CS395" s="186"/>
      <c r="CT395" s="186"/>
      <c r="CU395" s="186"/>
      <c r="CV395" s="186"/>
      <c r="CW395" s="186"/>
      <c r="CX395" s="186"/>
      <c r="CY395" s="186"/>
      <c r="CZ395" s="186"/>
      <c r="DA395" s="186"/>
      <c r="DB395" s="186"/>
      <c r="DC395" s="186"/>
      <c r="DD395" s="186"/>
      <c r="DE395" s="186"/>
      <c r="DF395" s="186"/>
      <c r="DG395" s="186"/>
      <c r="DH395" s="186"/>
      <c r="DI395" s="186"/>
      <c r="DJ395" s="186"/>
      <c r="DK395" s="186"/>
      <c r="DL395" s="186"/>
      <c r="DM395" s="186"/>
      <c r="DN395" s="186"/>
      <c r="DO395" s="186"/>
      <c r="DP395" s="186"/>
      <c r="DQ395" s="186"/>
      <c r="DR395" s="186"/>
      <c r="DS395" s="186"/>
      <c r="DT395" s="186"/>
      <c r="DU395" s="186"/>
      <c r="DV395" s="186"/>
      <c r="DW395" s="186"/>
      <c r="DX395" s="186"/>
      <c r="DY395" s="186"/>
      <c r="DZ395" s="186"/>
      <c r="EA395" s="186"/>
      <c r="EB395" s="186"/>
      <c r="EC395" s="186"/>
      <c r="ED395" s="186"/>
      <c r="EE395" s="186"/>
      <c r="EF395" s="186"/>
      <c r="EG395" s="186"/>
      <c r="EH395" s="186"/>
      <c r="EI395" s="186"/>
      <c r="EJ395" s="186"/>
      <c r="EK395" s="186"/>
      <c r="EN395" s="186"/>
      <c r="EO395" s="186"/>
      <c r="EP395" s="186"/>
      <c r="EQ395" s="186"/>
      <c r="ER395" s="186"/>
      <c r="ES395" s="186"/>
      <c r="ET395" s="186"/>
      <c r="EU395" s="186"/>
      <c r="EV395" s="186"/>
      <c r="EW395" s="186"/>
      <c r="EX395" s="186"/>
      <c r="EY395" s="186"/>
      <c r="EZ395" s="186">
        <v>41</v>
      </c>
      <c r="FA395" s="186"/>
      <c r="FB395" s="186"/>
      <c r="FC395" s="186"/>
      <c r="FD395" s="186"/>
      <c r="FE395" s="186"/>
      <c r="FF395" s="186"/>
      <c r="FG395" s="186"/>
      <c r="FH395" s="186"/>
      <c r="FI395" s="186"/>
      <c r="FJ395" s="186"/>
      <c r="FK395" s="186"/>
      <c r="FL395" s="186"/>
      <c r="FM395" s="186"/>
      <c r="FN395" s="186"/>
      <c r="FO395" s="186"/>
      <c r="FP395" s="186"/>
      <c r="FQ395" s="186"/>
      <c r="FR395" s="186"/>
      <c r="FS395" s="186"/>
      <c r="FT395" s="186"/>
      <c r="FU395" s="186"/>
      <c r="FV395" s="186"/>
      <c r="FW395" s="186"/>
      <c r="FX395" s="186"/>
      <c r="FY395" s="186"/>
      <c r="FZ395" s="186"/>
      <c r="GA395" s="186"/>
      <c r="GB395" s="186"/>
      <c r="GC395" s="186"/>
      <c r="GD395" s="186"/>
      <c r="GE395" s="186"/>
      <c r="GF395" s="186"/>
      <c r="GG395" s="186"/>
      <c r="GH395" s="186"/>
      <c r="GI395" s="186"/>
      <c r="GJ395" s="186"/>
      <c r="GK395" s="186"/>
      <c r="GL395" s="186"/>
      <c r="GM395" s="186"/>
      <c r="GN395" s="186"/>
      <c r="GO395" s="186"/>
      <c r="GP395" s="186"/>
      <c r="GQ395" s="186"/>
      <c r="GR395" s="186"/>
      <c r="GS395" s="186"/>
      <c r="GT395" s="186"/>
      <c r="GU395" s="186"/>
      <c r="GV395" s="186"/>
      <c r="GW395" s="186"/>
      <c r="GX395" s="186"/>
      <c r="GY395" s="186"/>
      <c r="GZ395" s="186"/>
      <c r="HA395" s="186"/>
      <c r="HB395" s="186"/>
      <c r="HC395" s="186"/>
      <c r="HD395" s="186"/>
      <c r="HE395" s="186"/>
      <c r="HF395" s="186"/>
      <c r="HG395" s="186"/>
      <c r="HH395" s="186"/>
      <c r="HI395" s="186"/>
      <c r="HJ395" s="186"/>
      <c r="HK395" s="186"/>
      <c r="HL395" s="186"/>
      <c r="HM395" s="186"/>
      <c r="HN395" s="186"/>
      <c r="HO395" s="186"/>
      <c r="HP395" s="186"/>
      <c r="HQ395" s="186"/>
      <c r="HR395" s="186"/>
      <c r="HS395" s="186"/>
      <c r="HT395" s="186"/>
      <c r="HU395" s="186"/>
      <c r="HV395" s="186"/>
      <c r="HW395" s="186"/>
      <c r="HX395" s="186"/>
      <c r="HY395" s="186"/>
      <c r="HZ395" s="186"/>
      <c r="IA395" s="186"/>
      <c r="IB395" s="186"/>
      <c r="IC395" s="186"/>
      <c r="ID395" s="186"/>
      <c r="IE395" s="186"/>
      <c r="IF395" s="186"/>
      <c r="IG395" s="186"/>
      <c r="IH395" s="186"/>
      <c r="II395" s="186"/>
      <c r="IJ395" s="186"/>
      <c r="IK395" s="186"/>
      <c r="IL395" s="186"/>
      <c r="IM395" s="186"/>
      <c r="IN395" s="186"/>
      <c r="IO395" s="186"/>
      <c r="IP395" s="186"/>
      <c r="IQ395" s="186"/>
      <c r="IR395" s="186"/>
      <c r="IS395" s="186"/>
      <c r="IT395" s="186"/>
      <c r="IU395" s="186"/>
      <c r="IV395" s="186"/>
    </row>
    <row r="396" spans="1:256" ht="15.75" customHeight="1" x14ac:dyDescent="0.25">
      <c r="A396" s="262"/>
      <c r="B396" s="186"/>
      <c r="C396" s="186"/>
      <c r="D396" s="186"/>
      <c r="E396" s="188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  <c r="BW396" s="186"/>
      <c r="BX396" s="186"/>
      <c r="BY396" s="186"/>
      <c r="BZ396" s="186"/>
      <c r="CA396" s="186"/>
      <c r="CB396" s="186"/>
      <c r="CC396" s="186"/>
      <c r="CD396" s="186"/>
      <c r="CE396" s="186"/>
      <c r="CF396" s="186"/>
      <c r="CG396" s="186"/>
      <c r="CH396" s="186"/>
      <c r="CI396" s="186"/>
      <c r="CJ396" s="186"/>
      <c r="CK396" s="186"/>
      <c r="CL396" s="186"/>
      <c r="CM396" s="186"/>
      <c r="CN396" s="186"/>
      <c r="CO396" s="186"/>
      <c r="CP396" s="186"/>
      <c r="CQ396" s="186"/>
      <c r="CR396" s="186"/>
      <c r="CS396" s="186"/>
      <c r="CT396" s="186"/>
      <c r="CU396" s="186"/>
      <c r="CV396" s="186"/>
      <c r="CW396" s="186"/>
      <c r="CX396" s="186"/>
      <c r="CY396" s="186"/>
      <c r="CZ396" s="186"/>
      <c r="DA396" s="186"/>
      <c r="DB396" s="186"/>
      <c r="DC396" s="186"/>
      <c r="DD396" s="186"/>
      <c r="DE396" s="186"/>
      <c r="DF396" s="186"/>
      <c r="DG396" s="186"/>
      <c r="DH396" s="186"/>
      <c r="DI396" s="186"/>
      <c r="DJ396" s="186"/>
      <c r="DK396" s="186"/>
      <c r="DL396" s="186"/>
      <c r="DM396" s="186"/>
      <c r="DN396" s="186"/>
      <c r="DO396" s="186"/>
      <c r="DP396" s="186"/>
      <c r="DQ396" s="186"/>
      <c r="DR396" s="186"/>
      <c r="DS396" s="186"/>
      <c r="DT396" s="186"/>
      <c r="DU396" s="186"/>
      <c r="DV396" s="186"/>
      <c r="DW396" s="186"/>
      <c r="DX396" s="186"/>
      <c r="DY396" s="186"/>
      <c r="DZ396" s="186"/>
      <c r="EA396" s="186"/>
      <c r="EB396" s="186"/>
      <c r="EC396" s="186"/>
      <c r="ED396" s="186"/>
      <c r="EE396" s="186"/>
      <c r="EF396" s="186"/>
      <c r="EG396" s="186"/>
      <c r="EH396" s="186"/>
      <c r="EI396" s="186"/>
      <c r="EJ396" s="186"/>
      <c r="EK396" s="186"/>
      <c r="EN396" s="186"/>
      <c r="EO396" s="186"/>
      <c r="EP396" s="186"/>
      <c r="EQ396" s="186"/>
      <c r="ER396" s="186"/>
      <c r="ES396" s="186"/>
      <c r="ET396" s="186"/>
      <c r="EU396" s="186"/>
      <c r="EV396" s="186"/>
      <c r="EW396" s="186"/>
      <c r="EX396" s="186"/>
      <c r="EY396" s="186"/>
      <c r="EZ396" s="186">
        <f>+EZ394-EZ395</f>
        <v>0</v>
      </c>
      <c r="FA396" s="186"/>
      <c r="FB396" s="186"/>
      <c r="FC396" s="186"/>
      <c r="FD396" s="186"/>
      <c r="FE396" s="186"/>
      <c r="FF396" s="186"/>
      <c r="FG396" s="186"/>
      <c r="FH396" s="186"/>
      <c r="FI396" s="186"/>
      <c r="FJ396" s="186"/>
      <c r="FK396" s="186"/>
      <c r="FL396" s="186"/>
      <c r="FM396" s="186"/>
      <c r="FN396" s="186"/>
      <c r="FO396" s="186"/>
      <c r="FP396" s="186"/>
      <c r="FQ396" s="186"/>
      <c r="FR396" s="186"/>
      <c r="FS396" s="186"/>
      <c r="FT396" s="186"/>
      <c r="FU396" s="186"/>
      <c r="FV396" s="186"/>
      <c r="FW396" s="186"/>
      <c r="FX396" s="186"/>
      <c r="FY396" s="186"/>
      <c r="FZ396" s="186"/>
      <c r="GA396" s="186"/>
      <c r="GB396" s="186"/>
      <c r="GC396" s="186"/>
      <c r="GD396" s="186"/>
      <c r="GE396" s="186"/>
      <c r="GF396" s="186"/>
      <c r="GG396" s="186"/>
      <c r="GH396" s="186"/>
      <c r="GI396" s="186"/>
      <c r="GJ396" s="186"/>
      <c r="GK396" s="186"/>
      <c r="GL396" s="186"/>
      <c r="GM396" s="186"/>
      <c r="GN396" s="186"/>
      <c r="GO396" s="186"/>
      <c r="GP396" s="186"/>
      <c r="GQ396" s="186"/>
      <c r="GR396" s="186"/>
      <c r="GS396" s="186"/>
      <c r="GT396" s="186"/>
      <c r="GU396" s="186"/>
      <c r="GV396" s="186"/>
      <c r="GW396" s="186"/>
      <c r="GX396" s="186"/>
      <c r="GY396" s="186"/>
      <c r="GZ396" s="186"/>
      <c r="HA396" s="186"/>
      <c r="HB396" s="186"/>
      <c r="HC396" s="186"/>
      <c r="HD396" s="186"/>
      <c r="HE396" s="186"/>
      <c r="HF396" s="186"/>
      <c r="HG396" s="186"/>
      <c r="HH396" s="186"/>
      <c r="HI396" s="186"/>
      <c r="HJ396" s="186"/>
      <c r="HK396" s="186"/>
      <c r="HL396" s="186"/>
      <c r="HM396" s="186"/>
      <c r="HN396" s="186"/>
      <c r="HO396" s="186"/>
      <c r="HP396" s="186"/>
      <c r="HQ396" s="186"/>
      <c r="HR396" s="186"/>
      <c r="HS396" s="186"/>
      <c r="HT396" s="186"/>
      <c r="HU396" s="186"/>
      <c r="HV396" s="186"/>
      <c r="HW396" s="186"/>
      <c r="HX396" s="186"/>
      <c r="HY396" s="186"/>
      <c r="HZ396" s="186"/>
      <c r="IA396" s="186"/>
      <c r="IB396" s="186"/>
      <c r="IC396" s="186"/>
      <c r="ID396" s="186"/>
      <c r="IE396" s="186"/>
      <c r="IF396" s="186"/>
      <c r="IG396" s="186"/>
      <c r="IH396" s="186"/>
      <c r="II396" s="186"/>
      <c r="IJ396" s="186"/>
      <c r="IK396" s="186"/>
      <c r="IL396" s="186"/>
      <c r="IM396" s="186"/>
      <c r="IN396" s="186"/>
      <c r="IO396" s="186"/>
      <c r="IP396" s="186"/>
      <c r="IQ396" s="186"/>
      <c r="IR396" s="186"/>
      <c r="IS396" s="186"/>
      <c r="IT396" s="186"/>
      <c r="IU396" s="186"/>
      <c r="IV396" s="186"/>
    </row>
  </sheetData>
  <mergeCells count="2">
    <mergeCell ref="A391:D391"/>
    <mergeCell ref="A392:D39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C259"/>
  <sheetViews>
    <sheetView topLeftCell="A76" workbookViewId="0">
      <selection activeCell="BR103" sqref="BR103"/>
    </sheetView>
  </sheetViews>
  <sheetFormatPr defaultColWidth="14.42578125" defaultRowHeight="15" customHeight="1" x14ac:dyDescent="0.25"/>
  <cols>
    <col min="1" max="1" width="4.5703125" customWidth="1"/>
    <col min="2" max="2" width="12.5703125" customWidth="1"/>
    <col min="3" max="3" width="9.140625" customWidth="1"/>
    <col min="4" max="4" width="15.28515625" customWidth="1"/>
    <col min="5" max="31" width="9.140625" customWidth="1"/>
    <col min="32" max="32" width="10.28515625" customWidth="1"/>
    <col min="33" max="36" width="9.140625" customWidth="1"/>
    <col min="37" max="37" width="10.140625" customWidth="1"/>
    <col min="38" max="61" width="9.140625" customWidth="1"/>
    <col min="62" max="62" width="10.28515625" customWidth="1"/>
    <col min="63" max="107" width="9.140625" customWidth="1"/>
  </cols>
  <sheetData>
    <row r="1" spans="1:107" ht="11.25" customHeight="1" x14ac:dyDescent="0.25">
      <c r="A1" s="128"/>
      <c r="B1" s="129"/>
      <c r="C1" s="129"/>
      <c r="D1" s="129"/>
      <c r="E1" s="130"/>
      <c r="F1" s="438" t="s">
        <v>1145</v>
      </c>
      <c r="G1" s="438"/>
      <c r="H1" s="438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4" t="s">
        <v>1151</v>
      </c>
      <c r="AU1" s="445"/>
      <c r="AV1" s="445"/>
      <c r="AW1" s="445"/>
      <c r="AX1" s="446"/>
      <c r="AY1" s="446"/>
      <c r="AZ1" s="446"/>
      <c r="BA1" s="446"/>
      <c r="BB1" s="446"/>
      <c r="BC1" s="446"/>
      <c r="BD1" s="446"/>
      <c r="BE1" s="446"/>
      <c r="BF1" s="447"/>
      <c r="BG1" s="447" t="s">
        <v>911</v>
      </c>
      <c r="BH1" s="447"/>
      <c r="BI1" s="448" t="s">
        <v>562</v>
      </c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</row>
    <row r="2" spans="1:107" ht="11.25" customHeight="1" x14ac:dyDescent="0.25">
      <c r="A2" s="146"/>
      <c r="B2" s="449"/>
      <c r="C2" s="449"/>
      <c r="D2" s="449"/>
      <c r="E2" s="148"/>
      <c r="F2" s="450">
        <v>1</v>
      </c>
      <c r="G2" s="450">
        <v>2</v>
      </c>
      <c r="H2" s="450">
        <v>3</v>
      </c>
      <c r="I2" s="450">
        <v>4</v>
      </c>
      <c r="J2" s="450">
        <v>5</v>
      </c>
      <c r="K2" s="450">
        <v>6</v>
      </c>
      <c r="L2" s="450">
        <v>7</v>
      </c>
      <c r="M2" s="450">
        <v>8</v>
      </c>
      <c r="N2" s="450">
        <v>9</v>
      </c>
      <c r="O2" s="450">
        <v>10</v>
      </c>
      <c r="P2" s="450">
        <v>11</v>
      </c>
      <c r="Q2" s="450">
        <v>12</v>
      </c>
      <c r="R2" s="450">
        <v>13</v>
      </c>
      <c r="S2" s="450"/>
      <c r="T2" s="450">
        <v>14</v>
      </c>
      <c r="U2" s="450"/>
      <c r="V2" s="450"/>
      <c r="W2" s="450"/>
      <c r="X2" s="450"/>
      <c r="Y2" s="450">
        <v>15</v>
      </c>
      <c r="Z2" s="450">
        <v>16</v>
      </c>
      <c r="AA2" s="450">
        <v>17</v>
      </c>
      <c r="AB2" s="450">
        <v>18</v>
      </c>
      <c r="AC2" s="450">
        <v>19</v>
      </c>
      <c r="AD2" s="450"/>
      <c r="AE2" s="450">
        <v>20</v>
      </c>
      <c r="AF2" s="450">
        <v>21</v>
      </c>
      <c r="AG2" s="450">
        <v>22</v>
      </c>
      <c r="AH2" s="450">
        <v>23</v>
      </c>
      <c r="AI2" s="450">
        <v>24</v>
      </c>
      <c r="AJ2" s="450">
        <v>25</v>
      </c>
      <c r="AK2" s="450"/>
      <c r="AL2" s="450"/>
      <c r="AM2" s="450">
        <v>26</v>
      </c>
      <c r="AN2" s="450">
        <v>27</v>
      </c>
      <c r="AO2" s="450">
        <v>28</v>
      </c>
      <c r="AP2" s="450">
        <v>29</v>
      </c>
      <c r="AQ2" s="451"/>
      <c r="AR2" s="451"/>
      <c r="AS2" s="451"/>
      <c r="AT2" s="453">
        <v>243</v>
      </c>
      <c r="AU2" s="453">
        <v>244</v>
      </c>
      <c r="AV2" s="453">
        <v>245</v>
      </c>
      <c r="AW2" s="453">
        <v>246</v>
      </c>
      <c r="AX2" s="453">
        <v>247</v>
      </c>
      <c r="AY2" s="453"/>
      <c r="AZ2" s="453">
        <v>248</v>
      </c>
      <c r="BA2" s="453"/>
      <c r="BB2" s="453">
        <v>249</v>
      </c>
      <c r="BC2" s="453">
        <v>250</v>
      </c>
      <c r="BD2" s="453">
        <v>251</v>
      </c>
      <c r="BE2" s="453">
        <v>252</v>
      </c>
      <c r="BF2" s="456">
        <v>253</v>
      </c>
      <c r="BG2" s="456">
        <v>254</v>
      </c>
      <c r="BH2" s="456">
        <v>255</v>
      </c>
      <c r="BI2" s="457">
        <v>257</v>
      </c>
      <c r="BJ2" s="458">
        <v>1</v>
      </c>
      <c r="BK2" s="458">
        <v>2</v>
      </c>
      <c r="BL2" s="458">
        <v>3</v>
      </c>
      <c r="BM2" s="458">
        <v>4</v>
      </c>
      <c r="BN2" s="458">
        <v>5</v>
      </c>
      <c r="BO2" s="458">
        <v>6</v>
      </c>
      <c r="BP2" s="458">
        <v>7</v>
      </c>
      <c r="BQ2" s="458">
        <v>8</v>
      </c>
      <c r="BR2" s="458">
        <v>9</v>
      </c>
      <c r="BS2" s="458">
        <v>10</v>
      </c>
      <c r="BT2" s="458">
        <v>11</v>
      </c>
      <c r="BU2" s="458">
        <v>12</v>
      </c>
      <c r="BV2" s="458">
        <v>13</v>
      </c>
      <c r="BW2" s="458">
        <v>14</v>
      </c>
      <c r="BX2" s="458">
        <v>15</v>
      </c>
      <c r="BY2" s="458">
        <v>16</v>
      </c>
      <c r="BZ2" s="458">
        <v>17</v>
      </c>
      <c r="CA2" s="458">
        <v>18</v>
      </c>
      <c r="CB2" s="458">
        <v>19</v>
      </c>
      <c r="CC2" s="458">
        <v>20</v>
      </c>
      <c r="CD2" s="458">
        <v>21</v>
      </c>
      <c r="CE2" s="458">
        <v>22</v>
      </c>
      <c r="CF2" s="458">
        <v>23</v>
      </c>
      <c r="CG2" s="458">
        <v>24</v>
      </c>
      <c r="CH2" s="458">
        <v>25</v>
      </c>
      <c r="CI2" s="458">
        <v>26</v>
      </c>
      <c r="CJ2" s="458">
        <v>27</v>
      </c>
      <c r="CK2" s="458">
        <v>28</v>
      </c>
      <c r="CL2" s="458">
        <v>29</v>
      </c>
      <c r="CM2" s="458">
        <v>30</v>
      </c>
      <c r="CN2" s="458">
        <v>31</v>
      </c>
      <c r="CO2" s="458">
        <v>32</v>
      </c>
      <c r="CP2" s="458">
        <v>33</v>
      </c>
      <c r="CQ2" s="458">
        <v>34</v>
      </c>
      <c r="CR2" s="458">
        <v>35</v>
      </c>
      <c r="CS2" s="458">
        <v>36</v>
      </c>
      <c r="CT2" s="458">
        <v>37</v>
      </c>
      <c r="CU2" s="458">
        <v>38</v>
      </c>
      <c r="CV2" s="458">
        <v>39</v>
      </c>
      <c r="CW2" s="458">
        <v>40</v>
      </c>
      <c r="CX2" s="458">
        <v>41</v>
      </c>
      <c r="CY2" s="458">
        <v>42</v>
      </c>
      <c r="CZ2" s="458">
        <v>43</v>
      </c>
      <c r="DA2" s="459"/>
      <c r="DB2" s="449"/>
      <c r="DC2" s="449"/>
    </row>
    <row r="3" spans="1:107" ht="11.25" customHeight="1" x14ac:dyDescent="0.25">
      <c r="A3" s="460" t="s">
        <v>121</v>
      </c>
      <c r="B3" s="154" t="s">
        <v>122</v>
      </c>
      <c r="C3" s="154" t="s">
        <v>123</v>
      </c>
      <c r="D3" s="154" t="s">
        <v>1161</v>
      </c>
      <c r="E3" s="461" t="s">
        <v>127</v>
      </c>
      <c r="F3" s="462" t="s">
        <v>118</v>
      </c>
      <c r="G3" s="462" t="s">
        <v>135</v>
      </c>
      <c r="H3" s="462" t="s">
        <v>656</v>
      </c>
      <c r="I3" s="462" t="s">
        <v>722</v>
      </c>
      <c r="J3" s="462" t="s">
        <v>773</v>
      </c>
      <c r="K3" s="462" t="s">
        <v>820</v>
      </c>
      <c r="L3" s="462" t="s">
        <v>862</v>
      </c>
      <c r="M3" s="462" t="s">
        <v>233</v>
      </c>
      <c r="N3" s="462" t="s">
        <v>149</v>
      </c>
      <c r="O3" s="462" t="s">
        <v>944</v>
      </c>
      <c r="P3" s="462" t="s">
        <v>154</v>
      </c>
      <c r="Q3" s="462" t="s">
        <v>679</v>
      </c>
      <c r="R3" s="462" t="s">
        <v>949</v>
      </c>
      <c r="S3" s="462" t="s">
        <v>155</v>
      </c>
      <c r="T3" s="462" t="s">
        <v>347</v>
      </c>
      <c r="U3" s="462" t="s">
        <v>615</v>
      </c>
      <c r="V3" s="462" t="s">
        <v>88</v>
      </c>
      <c r="W3" s="462" t="s">
        <v>1164</v>
      </c>
      <c r="X3" s="462" t="s">
        <v>605</v>
      </c>
      <c r="Y3" s="462" t="s">
        <v>166</v>
      </c>
      <c r="Z3" s="462" t="s">
        <v>53</v>
      </c>
      <c r="AA3" s="462" t="s">
        <v>573</v>
      </c>
      <c r="AB3" s="462" t="s">
        <v>1165</v>
      </c>
      <c r="AC3" s="462" t="s">
        <v>176</v>
      </c>
      <c r="AD3" s="462" t="s">
        <v>1166</v>
      </c>
      <c r="AE3" s="462" t="s">
        <v>181</v>
      </c>
      <c r="AF3" s="462" t="s">
        <v>345</v>
      </c>
      <c r="AG3" s="462" t="s">
        <v>1167</v>
      </c>
      <c r="AH3" s="462" t="s">
        <v>232</v>
      </c>
      <c r="AI3" s="462" t="s">
        <v>159</v>
      </c>
      <c r="AJ3" s="462" t="s">
        <v>179</v>
      </c>
      <c r="AK3" s="462" t="s">
        <v>175</v>
      </c>
      <c r="AL3" s="462" t="s">
        <v>1168</v>
      </c>
      <c r="AM3" s="463" t="s">
        <v>1169</v>
      </c>
      <c r="AN3" s="463" t="s">
        <v>1170</v>
      </c>
      <c r="AO3" s="463" t="s">
        <v>1171</v>
      </c>
      <c r="AP3" s="463" t="s">
        <v>1172</v>
      </c>
      <c r="AQ3" s="463" t="s">
        <v>1173</v>
      </c>
      <c r="AR3" s="463" t="s">
        <v>1174</v>
      </c>
      <c r="AS3" s="463" t="s">
        <v>1175</v>
      </c>
      <c r="AT3" s="1431" t="s">
        <v>1151</v>
      </c>
      <c r="AU3" s="1429"/>
      <c r="AV3" s="1429"/>
      <c r="AW3" s="1430"/>
      <c r="AX3" s="1432" t="s">
        <v>1177</v>
      </c>
      <c r="AY3" s="1429"/>
      <c r="AZ3" s="1429"/>
      <c r="BA3" s="1430"/>
      <c r="BB3" s="157" t="s">
        <v>1178</v>
      </c>
      <c r="BC3" s="157" t="s">
        <v>1178</v>
      </c>
      <c r="BD3" s="157" t="s">
        <v>1178</v>
      </c>
      <c r="BE3" s="157" t="s">
        <v>1178</v>
      </c>
      <c r="BF3" s="1433" t="s">
        <v>911</v>
      </c>
      <c r="BG3" s="1429"/>
      <c r="BH3" s="1430"/>
      <c r="BI3" s="157" t="s">
        <v>562</v>
      </c>
      <c r="BJ3" s="464" t="s">
        <v>201</v>
      </c>
      <c r="BK3" s="464" t="s">
        <v>609</v>
      </c>
      <c r="BL3" s="464" t="s">
        <v>673</v>
      </c>
      <c r="BM3" s="464" t="s">
        <v>734</v>
      </c>
      <c r="BN3" s="464" t="s">
        <v>782</v>
      </c>
      <c r="BO3" s="464" t="s">
        <v>828</v>
      </c>
      <c r="BP3" s="464" t="s">
        <v>871</v>
      </c>
      <c r="BQ3" s="464" t="s">
        <v>900</v>
      </c>
      <c r="BR3" s="464" t="s">
        <v>925</v>
      </c>
      <c r="BS3" s="464" t="s">
        <v>970</v>
      </c>
      <c r="BT3" s="464" t="s">
        <v>1008</v>
      </c>
      <c r="BU3" s="464" t="s">
        <v>1041</v>
      </c>
      <c r="BV3" s="464" t="s">
        <v>1105</v>
      </c>
      <c r="BW3" s="464" t="s">
        <v>1152</v>
      </c>
      <c r="BX3" s="464" t="s">
        <v>1179</v>
      </c>
      <c r="BY3" s="464" t="s">
        <v>1180</v>
      </c>
      <c r="BZ3" s="464" t="s">
        <v>1181</v>
      </c>
      <c r="CA3" s="464" t="s">
        <v>1182</v>
      </c>
      <c r="CB3" s="464" t="s">
        <v>1183</v>
      </c>
      <c r="CC3" s="464" t="s">
        <v>1184</v>
      </c>
      <c r="CD3" s="464" t="s">
        <v>1185</v>
      </c>
      <c r="CE3" s="464" t="s">
        <v>1186</v>
      </c>
      <c r="CF3" s="464" t="s">
        <v>1187</v>
      </c>
      <c r="CG3" s="464" t="s">
        <v>1188</v>
      </c>
      <c r="CH3" s="464" t="s">
        <v>1189</v>
      </c>
      <c r="CI3" s="464" t="s">
        <v>1190</v>
      </c>
      <c r="CJ3" s="464" t="s">
        <v>1191</v>
      </c>
      <c r="CK3" s="464" t="s">
        <v>1192</v>
      </c>
      <c r="CL3" s="464" t="s">
        <v>1193</v>
      </c>
      <c r="CM3" s="464" t="s">
        <v>1194</v>
      </c>
      <c r="CN3" s="464" t="s">
        <v>1195</v>
      </c>
      <c r="CO3" s="464" t="s">
        <v>1196</v>
      </c>
      <c r="CP3" s="464" t="s">
        <v>1197</v>
      </c>
      <c r="CQ3" s="464" t="s">
        <v>1198</v>
      </c>
      <c r="CR3" s="464" t="s">
        <v>1199</v>
      </c>
      <c r="CS3" s="464" t="s">
        <v>1200</v>
      </c>
      <c r="CT3" s="464" t="s">
        <v>1203</v>
      </c>
      <c r="CU3" s="464" t="s">
        <v>1204</v>
      </c>
      <c r="CV3" s="464" t="s">
        <v>1205</v>
      </c>
      <c r="CW3" s="464" t="s">
        <v>1206</v>
      </c>
      <c r="CX3" s="464" t="s">
        <v>1207</v>
      </c>
      <c r="CY3" s="464" t="s">
        <v>1208</v>
      </c>
      <c r="CZ3" s="464" t="s">
        <v>1209</v>
      </c>
      <c r="DA3" s="466" t="s">
        <v>1210</v>
      </c>
      <c r="DB3" s="154" t="s">
        <v>1211</v>
      </c>
      <c r="DC3" s="154" t="s">
        <v>1212</v>
      </c>
    </row>
    <row r="4" spans="1:107" ht="11.25" customHeight="1" x14ac:dyDescent="0.25">
      <c r="A4" s="467"/>
      <c r="B4" s="468"/>
      <c r="C4" s="468"/>
      <c r="D4" s="468"/>
      <c r="E4" s="469"/>
      <c r="F4" s="470" t="s">
        <v>119</v>
      </c>
      <c r="G4" s="470" t="s">
        <v>592</v>
      </c>
      <c r="H4" s="470" t="s">
        <v>657</v>
      </c>
      <c r="I4" s="470" t="s">
        <v>723</v>
      </c>
      <c r="J4" s="470" t="s">
        <v>774</v>
      </c>
      <c r="K4" s="470" t="s">
        <v>821</v>
      </c>
      <c r="L4" s="470" t="s">
        <v>863</v>
      </c>
      <c r="M4" s="470" t="s">
        <v>895</v>
      </c>
      <c r="N4" s="470" t="s">
        <v>918</v>
      </c>
      <c r="O4" s="470" t="s">
        <v>945</v>
      </c>
      <c r="P4" s="470" t="s">
        <v>946</v>
      </c>
      <c r="Q4" s="470" t="s">
        <v>1034</v>
      </c>
      <c r="R4" s="470" t="s">
        <v>950</v>
      </c>
      <c r="S4" s="470" t="s">
        <v>1142</v>
      </c>
      <c r="T4" s="470" t="s">
        <v>951</v>
      </c>
      <c r="U4" s="470" t="s">
        <v>1214</v>
      </c>
      <c r="V4" s="470" t="s">
        <v>1215</v>
      </c>
      <c r="W4" s="470" t="s">
        <v>1216</v>
      </c>
      <c r="X4" s="470" t="s">
        <v>1215</v>
      </c>
      <c r="Y4" s="470" t="s">
        <v>952</v>
      </c>
      <c r="Z4" s="470" t="s">
        <v>953</v>
      </c>
      <c r="AA4" s="470" t="s">
        <v>1217</v>
      </c>
      <c r="AB4" s="470" t="s">
        <v>1218</v>
      </c>
      <c r="AC4" s="470" t="s">
        <v>954</v>
      </c>
      <c r="AD4" s="470" t="s">
        <v>1219</v>
      </c>
      <c r="AE4" s="470" t="s">
        <v>956</v>
      </c>
      <c r="AF4" s="470" t="s">
        <v>1220</v>
      </c>
      <c r="AG4" s="470" t="s">
        <v>948</v>
      </c>
      <c r="AH4" s="470" t="s">
        <v>1221</v>
      </c>
      <c r="AI4" s="470" t="s">
        <v>1222</v>
      </c>
      <c r="AJ4" s="470" t="s">
        <v>1216</v>
      </c>
      <c r="AK4" s="470" t="s">
        <v>1223</v>
      </c>
      <c r="AL4" s="470" t="s">
        <v>1224</v>
      </c>
      <c r="AM4" s="470" t="s">
        <v>1225</v>
      </c>
      <c r="AN4" s="470" t="s">
        <v>1226</v>
      </c>
      <c r="AO4" s="470" t="s">
        <v>1227</v>
      </c>
      <c r="AP4" s="470" t="s">
        <v>1218</v>
      </c>
      <c r="AQ4" s="470" t="s">
        <v>1228</v>
      </c>
      <c r="AR4" s="470" t="s">
        <v>1229</v>
      </c>
      <c r="AS4" s="470" t="s">
        <v>1230</v>
      </c>
      <c r="AT4" s="471" t="s">
        <v>1231</v>
      </c>
      <c r="AU4" s="471" t="s">
        <v>600</v>
      </c>
      <c r="AV4" s="471" t="s">
        <v>666</v>
      </c>
      <c r="AW4" s="471" t="s">
        <v>730</v>
      </c>
      <c r="AX4" s="471" t="s">
        <v>1232</v>
      </c>
      <c r="AY4" s="471" t="s">
        <v>823</v>
      </c>
      <c r="AZ4" s="471" t="s">
        <v>868</v>
      </c>
      <c r="BA4" s="471" t="s">
        <v>897</v>
      </c>
      <c r="BB4" s="471" t="s">
        <v>172</v>
      </c>
      <c r="BC4" s="471" t="s">
        <v>257</v>
      </c>
      <c r="BD4" s="471" t="s">
        <v>1233</v>
      </c>
      <c r="BE4" s="471" t="s">
        <v>1234</v>
      </c>
      <c r="BF4" s="471" t="s">
        <v>1235</v>
      </c>
      <c r="BG4" s="471" t="s">
        <v>1146</v>
      </c>
      <c r="BH4" s="471" t="s">
        <v>1236</v>
      </c>
      <c r="BI4" s="471" t="s">
        <v>280</v>
      </c>
      <c r="BJ4" s="472" t="s">
        <v>197</v>
      </c>
      <c r="BK4" s="472" t="s">
        <v>608</v>
      </c>
      <c r="BL4" s="472" t="s">
        <v>672</v>
      </c>
      <c r="BM4" s="472" t="s">
        <v>733</v>
      </c>
      <c r="BN4" s="472" t="s">
        <v>781</v>
      </c>
      <c r="BO4" s="472" t="s">
        <v>827</v>
      </c>
      <c r="BP4" s="472" t="s">
        <v>870</v>
      </c>
      <c r="BQ4" s="472" t="s">
        <v>899</v>
      </c>
      <c r="BR4" s="472" t="s">
        <v>924</v>
      </c>
      <c r="BS4" s="472" t="s">
        <v>969</v>
      </c>
      <c r="BT4" s="472" t="s">
        <v>1007</v>
      </c>
      <c r="BU4" s="472" t="s">
        <v>1040</v>
      </c>
      <c r="BV4" s="472" t="s">
        <v>1104</v>
      </c>
      <c r="BW4" s="472" t="s">
        <v>1150</v>
      </c>
      <c r="BX4" s="472" t="s">
        <v>1238</v>
      </c>
      <c r="BY4" s="472" t="s">
        <v>1239</v>
      </c>
      <c r="BZ4" s="472" t="s">
        <v>1240</v>
      </c>
      <c r="CA4" s="472" t="s">
        <v>1241</v>
      </c>
      <c r="CB4" s="472" t="s">
        <v>1242</v>
      </c>
      <c r="CC4" s="472" t="s">
        <v>1243</v>
      </c>
      <c r="CD4" s="472" t="s">
        <v>1244</v>
      </c>
      <c r="CE4" s="472" t="s">
        <v>1245</v>
      </c>
      <c r="CF4" s="472" t="s">
        <v>1246</v>
      </c>
      <c r="CG4" s="472" t="s">
        <v>1247</v>
      </c>
      <c r="CH4" s="472" t="s">
        <v>1248</v>
      </c>
      <c r="CI4" s="472" t="s">
        <v>1249</v>
      </c>
      <c r="CJ4" s="472" t="s">
        <v>1250</v>
      </c>
      <c r="CK4" s="472" t="s">
        <v>1251</v>
      </c>
      <c r="CL4" s="472" t="s">
        <v>1252</v>
      </c>
      <c r="CM4" s="472" t="s">
        <v>1253</v>
      </c>
      <c r="CN4" s="472" t="s">
        <v>1254</v>
      </c>
      <c r="CO4" s="472" t="s">
        <v>1255</v>
      </c>
      <c r="CP4" s="472" t="s">
        <v>1256</v>
      </c>
      <c r="CQ4" s="472" t="s">
        <v>1257</v>
      </c>
      <c r="CR4" s="472" t="s">
        <v>1258</v>
      </c>
      <c r="CS4" s="472" t="s">
        <v>1259</v>
      </c>
      <c r="CT4" s="472" t="s">
        <v>1260</v>
      </c>
      <c r="CU4" s="472" t="s">
        <v>1261</v>
      </c>
      <c r="CV4" s="472" t="s">
        <v>1262</v>
      </c>
      <c r="CW4" s="472" t="s">
        <v>1263</v>
      </c>
      <c r="CX4" s="472" t="s">
        <v>1264</v>
      </c>
      <c r="CY4" s="472" t="s">
        <v>1265</v>
      </c>
      <c r="CZ4" s="472" t="s">
        <v>1266</v>
      </c>
      <c r="DA4" s="473"/>
      <c r="DB4" s="468"/>
      <c r="DC4" s="468"/>
    </row>
    <row r="5" spans="1:107" ht="11.25" customHeight="1" x14ac:dyDescent="0.25">
      <c r="A5" s="185"/>
      <c r="B5" s="186"/>
      <c r="C5" s="186"/>
      <c r="D5" s="186"/>
      <c r="E5" s="188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  <c r="AP5" s="262"/>
      <c r="AQ5" s="262"/>
      <c r="AR5" s="262"/>
      <c r="AS5" s="262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</row>
    <row r="6" spans="1:107" ht="11.25" customHeight="1" x14ac:dyDescent="0.25">
      <c r="A6" s="201" t="s">
        <v>560</v>
      </c>
      <c r="B6" s="202"/>
      <c r="C6" s="202" t="s">
        <v>561</v>
      </c>
      <c r="D6" s="202"/>
      <c r="E6" s="203"/>
      <c r="F6" s="474">
        <v>0</v>
      </c>
      <c r="G6" s="474">
        <v>0</v>
      </c>
      <c r="H6" s="474">
        <v>0</v>
      </c>
      <c r="I6" s="474">
        <v>0</v>
      </c>
      <c r="J6" s="474">
        <v>0</v>
      </c>
      <c r="K6" s="474">
        <v>0</v>
      </c>
      <c r="L6" s="474">
        <v>0</v>
      </c>
      <c r="M6" s="474">
        <v>0</v>
      </c>
      <c r="N6" s="474">
        <v>0</v>
      </c>
      <c r="O6" s="474">
        <v>0</v>
      </c>
      <c r="P6" s="474">
        <v>0</v>
      </c>
      <c r="Q6" s="474">
        <v>0</v>
      </c>
      <c r="R6" s="474">
        <v>0</v>
      </c>
      <c r="S6" s="474"/>
      <c r="T6" s="474">
        <v>0</v>
      </c>
      <c r="U6" s="474"/>
      <c r="V6" s="474"/>
      <c r="W6" s="474"/>
      <c r="X6" s="474"/>
      <c r="Y6" s="474">
        <v>0</v>
      </c>
      <c r="Z6" s="474">
        <v>0</v>
      </c>
      <c r="AA6" s="474">
        <v>0</v>
      </c>
      <c r="AB6" s="474">
        <v>0</v>
      </c>
      <c r="AC6" s="474">
        <v>0</v>
      </c>
      <c r="AD6" s="474"/>
      <c r="AE6" s="474">
        <v>0</v>
      </c>
      <c r="AF6" s="474">
        <v>0</v>
      </c>
      <c r="AG6" s="474">
        <v>0</v>
      </c>
      <c r="AH6" s="474">
        <v>0</v>
      </c>
      <c r="AI6" s="474">
        <v>0</v>
      </c>
      <c r="AJ6" s="474">
        <v>0</v>
      </c>
      <c r="AK6" s="474"/>
      <c r="AL6" s="474"/>
      <c r="AM6" s="474"/>
      <c r="AN6" s="474"/>
      <c r="AO6" s="474"/>
      <c r="AP6" s="474"/>
      <c r="AQ6" s="474"/>
      <c r="AR6" s="474"/>
      <c r="AS6" s="474"/>
      <c r="AT6" s="474">
        <v>0</v>
      </c>
      <c r="AU6" s="474">
        <v>0</v>
      </c>
      <c r="AV6" s="474">
        <v>0</v>
      </c>
      <c r="AW6" s="474">
        <v>0</v>
      </c>
      <c r="AX6" s="474">
        <v>0</v>
      </c>
      <c r="AY6" s="474">
        <v>0</v>
      </c>
      <c r="AZ6" s="474">
        <v>0</v>
      </c>
      <c r="BA6" s="474">
        <v>0</v>
      </c>
      <c r="BB6" s="474">
        <v>0</v>
      </c>
      <c r="BC6" s="474">
        <v>0</v>
      </c>
      <c r="BD6" s="474">
        <v>0</v>
      </c>
      <c r="BE6" s="474">
        <v>0</v>
      </c>
      <c r="BF6" s="475">
        <v>0</v>
      </c>
      <c r="BG6" s="475">
        <v>0</v>
      </c>
      <c r="BH6" s="475">
        <v>0</v>
      </c>
      <c r="BI6" s="475">
        <v>230</v>
      </c>
      <c r="BJ6" s="475"/>
      <c r="BK6" s="475"/>
      <c r="BL6" s="475"/>
      <c r="BM6" s="475"/>
      <c r="BN6" s="475"/>
      <c r="BO6" s="475"/>
      <c r="BP6" s="475"/>
      <c r="BQ6" s="475"/>
      <c r="BR6" s="475"/>
      <c r="BS6" s="475"/>
      <c r="BT6" s="475"/>
      <c r="BU6" s="475"/>
      <c r="BV6" s="475"/>
      <c r="BW6" s="475"/>
      <c r="BX6" s="475"/>
      <c r="BY6" s="475"/>
      <c r="BZ6" s="475"/>
      <c r="CA6" s="475"/>
      <c r="CB6" s="475"/>
      <c r="CC6" s="475"/>
      <c r="CD6" s="475"/>
      <c r="CE6" s="475"/>
      <c r="CF6" s="475"/>
      <c r="CG6" s="475"/>
      <c r="CH6" s="475"/>
      <c r="CI6" s="475"/>
      <c r="CJ6" s="475"/>
      <c r="CK6" s="475"/>
      <c r="CL6" s="475"/>
      <c r="CM6" s="475"/>
      <c r="CN6" s="475"/>
      <c r="CO6" s="475"/>
      <c r="CP6" s="475"/>
      <c r="CQ6" s="475"/>
      <c r="CR6" s="475"/>
      <c r="CS6" s="475"/>
      <c r="CT6" s="475"/>
      <c r="CU6" s="475"/>
      <c r="CV6" s="475"/>
      <c r="CW6" s="475"/>
      <c r="CX6" s="475"/>
      <c r="CY6" s="475"/>
      <c r="CZ6" s="475"/>
      <c r="DA6" s="475"/>
      <c r="DB6" s="475"/>
      <c r="DC6" s="475"/>
    </row>
    <row r="7" spans="1:107" ht="11.25" customHeight="1" x14ac:dyDescent="0.25">
      <c r="A7" s="239">
        <v>1</v>
      </c>
      <c r="B7" s="240" t="s">
        <v>633</v>
      </c>
      <c r="C7" s="239" t="s">
        <v>93</v>
      </c>
      <c r="D7" s="240" t="s">
        <v>1271</v>
      </c>
      <c r="E7" s="241">
        <f>130*6752.8</f>
        <v>877864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476">
        <v>30</v>
      </c>
      <c r="BG7" s="476">
        <v>182</v>
      </c>
      <c r="BH7" s="476">
        <v>91</v>
      </c>
      <c r="BI7" s="476"/>
      <c r="BJ7" s="476"/>
      <c r="BK7" s="476"/>
      <c r="BL7" s="476"/>
      <c r="BM7" s="476"/>
      <c r="BN7" s="476"/>
      <c r="BO7" s="476"/>
      <c r="BP7" s="476"/>
      <c r="BQ7" s="476"/>
      <c r="BR7" s="476"/>
      <c r="BS7" s="476"/>
      <c r="BT7" s="476"/>
      <c r="BU7" s="476"/>
      <c r="BV7" s="476"/>
      <c r="BW7" s="476"/>
      <c r="BX7" s="476"/>
      <c r="BY7" s="476"/>
      <c r="BZ7" s="476"/>
      <c r="CA7" s="476"/>
      <c r="CB7" s="476"/>
      <c r="CC7" s="476"/>
      <c r="CD7" s="476"/>
      <c r="CE7" s="476"/>
      <c r="CF7" s="476"/>
      <c r="CG7" s="476"/>
      <c r="CH7" s="476"/>
      <c r="CI7" s="476"/>
      <c r="CJ7" s="476"/>
      <c r="CK7" s="476"/>
      <c r="CL7" s="476"/>
      <c r="CM7" s="476"/>
      <c r="CN7" s="476"/>
      <c r="CO7" s="476"/>
      <c r="CP7" s="476"/>
      <c r="CQ7" s="476"/>
      <c r="CR7" s="476"/>
      <c r="CS7" s="476"/>
      <c r="CT7" s="476"/>
      <c r="CU7" s="476"/>
      <c r="CV7" s="476"/>
      <c r="CW7" s="476"/>
      <c r="CX7" s="476"/>
      <c r="CY7" s="476"/>
      <c r="CZ7" s="476"/>
      <c r="DA7" s="476"/>
      <c r="DB7" s="476"/>
      <c r="DC7" s="476"/>
    </row>
    <row r="8" spans="1:107" ht="11.25" customHeight="1" x14ac:dyDescent="0.25">
      <c r="A8" s="242">
        <v>2</v>
      </c>
      <c r="B8" s="165" t="s">
        <v>633</v>
      </c>
      <c r="C8" s="242" t="s">
        <v>490</v>
      </c>
      <c r="D8" s="165">
        <v>0</v>
      </c>
      <c r="E8" s="156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165"/>
      <c r="AU8" s="165"/>
      <c r="AV8" s="165"/>
      <c r="AW8" s="165"/>
      <c r="AX8" s="165">
        <v>600</v>
      </c>
      <c r="AY8" s="165">
        <v>600</v>
      </c>
      <c r="AZ8" s="165">
        <v>250</v>
      </c>
      <c r="BA8" s="165">
        <v>100</v>
      </c>
      <c r="BB8" s="165"/>
      <c r="BC8" s="165"/>
      <c r="BD8" s="165"/>
      <c r="BE8" s="165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</row>
    <row r="9" spans="1:107" ht="11.25" customHeight="1" x14ac:dyDescent="0.25">
      <c r="A9" s="242">
        <v>3</v>
      </c>
      <c r="B9" s="165" t="s">
        <v>643</v>
      </c>
      <c r="C9" s="242" t="s">
        <v>801</v>
      </c>
      <c r="D9" s="165" t="s">
        <v>645</v>
      </c>
      <c r="E9" s="156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86">
        <v>30</v>
      </c>
      <c r="BG9" s="186">
        <v>182</v>
      </c>
      <c r="BH9" s="186">
        <v>91</v>
      </c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</row>
    <row r="10" spans="1:107" ht="11.25" customHeight="1" x14ac:dyDescent="0.25">
      <c r="A10" s="242">
        <v>4</v>
      </c>
      <c r="B10" s="165" t="s">
        <v>633</v>
      </c>
      <c r="C10" s="242" t="s">
        <v>650</v>
      </c>
      <c r="D10" s="165" t="s">
        <v>651</v>
      </c>
      <c r="E10" s="156"/>
      <c r="F10" s="242"/>
      <c r="G10" s="242"/>
      <c r="H10" s="242">
        <v>58</v>
      </c>
      <c r="I10" s="242">
        <v>58</v>
      </c>
      <c r="J10" s="242">
        <v>109</v>
      </c>
      <c r="K10" s="242">
        <v>218</v>
      </c>
      <c r="L10" s="242">
        <v>207</v>
      </c>
      <c r="M10" s="242">
        <v>215</v>
      </c>
      <c r="N10" s="242"/>
      <c r="O10" s="242">
        <v>110</v>
      </c>
      <c r="P10" s="242">
        <v>106</v>
      </c>
      <c r="Q10" s="242"/>
      <c r="R10" s="242">
        <v>159</v>
      </c>
      <c r="S10" s="242"/>
      <c r="T10" s="242">
        <v>160</v>
      </c>
      <c r="U10" s="242"/>
      <c r="V10" s="242"/>
      <c r="W10" s="242"/>
      <c r="X10" s="242"/>
      <c r="Y10" s="242">
        <v>109</v>
      </c>
      <c r="Z10" s="242">
        <v>108</v>
      </c>
      <c r="AA10" s="242"/>
      <c r="AB10" s="242"/>
      <c r="AC10" s="242">
        <v>217</v>
      </c>
      <c r="AD10" s="242"/>
      <c r="AE10" s="242">
        <v>160</v>
      </c>
      <c r="AF10" s="242"/>
      <c r="AG10" s="242">
        <v>154</v>
      </c>
      <c r="AH10" s="242"/>
      <c r="AI10" s="242"/>
      <c r="AJ10" s="242"/>
      <c r="AK10" s="242"/>
      <c r="AL10" s="242"/>
      <c r="AM10" s="242"/>
      <c r="AN10" s="242"/>
      <c r="AO10" s="242"/>
      <c r="AP10" s="242"/>
      <c r="AQ10" s="242"/>
      <c r="AR10" s="242"/>
      <c r="AS10" s="242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</row>
    <row r="11" spans="1:107" ht="11.25" customHeight="1" x14ac:dyDescent="0.25">
      <c r="A11" s="242">
        <v>5</v>
      </c>
      <c r="B11" s="165" t="s">
        <v>652</v>
      </c>
      <c r="C11" s="242" t="s">
        <v>653</v>
      </c>
      <c r="D11" s="165">
        <v>0</v>
      </c>
      <c r="E11" s="156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  <c r="AP11" s="242"/>
      <c r="AQ11" s="242"/>
      <c r="AR11" s="242"/>
      <c r="AS11" s="242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86">
        <v>45</v>
      </c>
      <c r="BG11" s="186">
        <v>213</v>
      </c>
      <c r="BH11" s="186">
        <v>75</v>
      </c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</row>
    <row r="12" spans="1:107" ht="11.25" customHeight="1" x14ac:dyDescent="0.25">
      <c r="A12" s="242">
        <v>6</v>
      </c>
      <c r="B12" s="165" t="s">
        <v>647</v>
      </c>
      <c r="C12" s="242" t="s">
        <v>653</v>
      </c>
      <c r="D12" s="165" t="s">
        <v>655</v>
      </c>
      <c r="E12" s="156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  <c r="AP12" s="242"/>
      <c r="AQ12" s="242"/>
      <c r="AR12" s="242"/>
      <c r="AS12" s="242"/>
      <c r="AT12" s="165">
        <v>50</v>
      </c>
      <c r="AU12" s="165">
        <v>300</v>
      </c>
      <c r="AV12" s="165">
        <v>100</v>
      </c>
      <c r="AW12" s="165">
        <v>50</v>
      </c>
      <c r="AX12" s="165"/>
      <c r="AY12" s="165"/>
      <c r="AZ12" s="165"/>
      <c r="BA12" s="165"/>
      <c r="BB12" s="165"/>
      <c r="BC12" s="165"/>
      <c r="BD12" s="165"/>
      <c r="BE12" s="165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</row>
    <row r="13" spans="1:107" ht="11.25" customHeight="1" x14ac:dyDescent="0.25">
      <c r="A13" s="242">
        <v>7</v>
      </c>
      <c r="B13" s="165" t="s">
        <v>643</v>
      </c>
      <c r="C13" s="242" t="s">
        <v>675</v>
      </c>
      <c r="D13" s="165" t="s">
        <v>676</v>
      </c>
      <c r="E13" s="156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165">
        <v>50</v>
      </c>
      <c r="AU13" s="165">
        <v>300</v>
      </c>
      <c r="AV13" s="165">
        <v>100</v>
      </c>
      <c r="AW13" s="165">
        <v>50</v>
      </c>
      <c r="AX13" s="165"/>
      <c r="AY13" s="165"/>
      <c r="AZ13" s="165"/>
      <c r="BA13" s="165"/>
      <c r="BB13" s="165"/>
      <c r="BC13" s="165"/>
      <c r="BD13" s="165"/>
      <c r="BE13" s="165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</row>
    <row r="14" spans="1:107" ht="11.25" customHeight="1" x14ac:dyDescent="0.25">
      <c r="A14" s="242">
        <v>8</v>
      </c>
      <c r="B14" s="165" t="s">
        <v>652</v>
      </c>
      <c r="C14" s="242" t="s">
        <v>680</v>
      </c>
      <c r="D14" s="480" t="s">
        <v>682</v>
      </c>
      <c r="E14" s="156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  <c r="AP14" s="242"/>
      <c r="AQ14" s="242"/>
      <c r="AR14" s="242"/>
      <c r="AS14" s="242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86"/>
      <c r="BG14" s="186"/>
      <c r="BH14" s="186"/>
      <c r="BI14" s="186"/>
      <c r="BJ14" s="186">
        <v>60</v>
      </c>
      <c r="BK14" s="186">
        <v>120</v>
      </c>
      <c r="BL14" s="186">
        <v>48</v>
      </c>
      <c r="BM14" s="186">
        <v>60</v>
      </c>
      <c r="BN14" s="186">
        <v>150</v>
      </c>
      <c r="BO14" s="186">
        <v>24</v>
      </c>
      <c r="BP14" s="186">
        <v>60</v>
      </c>
      <c r="BQ14" s="186">
        <v>120</v>
      </c>
      <c r="BR14" s="186">
        <v>108</v>
      </c>
      <c r="BS14" s="186">
        <v>120</v>
      </c>
      <c r="BT14" s="186">
        <v>150</v>
      </c>
      <c r="BU14" s="186">
        <v>108</v>
      </c>
      <c r="BV14" s="186">
        <v>150</v>
      </c>
      <c r="BW14" s="186">
        <v>150</v>
      </c>
      <c r="BX14" s="186">
        <v>120</v>
      </c>
      <c r="BY14" s="186">
        <v>60</v>
      </c>
      <c r="BZ14" s="186">
        <v>120</v>
      </c>
      <c r="CA14" s="186">
        <v>60</v>
      </c>
      <c r="CB14" s="186">
        <v>120</v>
      </c>
      <c r="CC14" s="186">
        <v>48</v>
      </c>
      <c r="CD14" s="186">
        <v>120</v>
      </c>
      <c r="CE14" s="186">
        <v>120</v>
      </c>
      <c r="CF14" s="186">
        <v>60</v>
      </c>
      <c r="CG14" s="186">
        <v>120</v>
      </c>
      <c r="CH14" s="186">
        <v>48</v>
      </c>
      <c r="CI14" s="186">
        <v>60</v>
      </c>
      <c r="CJ14" s="186">
        <v>24</v>
      </c>
      <c r="CK14" s="186">
        <v>60</v>
      </c>
      <c r="CL14" s="186">
        <v>60</v>
      </c>
      <c r="CM14" s="186">
        <v>48</v>
      </c>
      <c r="CN14" s="186">
        <v>60</v>
      </c>
      <c r="CO14" s="186">
        <v>60</v>
      </c>
      <c r="CP14" s="186">
        <v>60</v>
      </c>
      <c r="CQ14" s="186">
        <v>120</v>
      </c>
      <c r="CR14" s="186">
        <v>60</v>
      </c>
      <c r="CS14" s="186">
        <v>60</v>
      </c>
      <c r="CT14" s="186">
        <v>60</v>
      </c>
      <c r="CU14" s="186">
        <v>120</v>
      </c>
      <c r="CV14" s="186">
        <v>60</v>
      </c>
      <c r="CW14" s="186">
        <v>60</v>
      </c>
      <c r="CX14" s="186">
        <v>60</v>
      </c>
      <c r="CY14" s="186">
        <v>24</v>
      </c>
      <c r="CZ14" s="186">
        <v>60</v>
      </c>
      <c r="DA14" s="186"/>
      <c r="DB14" s="186"/>
      <c r="DC14" s="186"/>
    </row>
    <row r="15" spans="1:107" ht="11.25" customHeight="1" x14ac:dyDescent="0.25">
      <c r="A15" s="242">
        <v>9</v>
      </c>
      <c r="B15" s="165" t="s">
        <v>647</v>
      </c>
      <c r="C15" s="242" t="s">
        <v>689</v>
      </c>
      <c r="D15" s="165">
        <v>0</v>
      </c>
      <c r="E15" s="156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  <c r="AP15" s="242"/>
      <c r="AQ15" s="242"/>
      <c r="AR15" s="242"/>
      <c r="AS15" s="242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86">
        <v>15</v>
      </c>
      <c r="BG15" s="186">
        <v>160</v>
      </c>
      <c r="BH15" s="186">
        <v>120</v>
      </c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</row>
    <row r="16" spans="1:107" ht="11.25" customHeight="1" x14ac:dyDescent="0.25">
      <c r="A16" s="262">
        <v>10</v>
      </c>
      <c r="B16" s="186" t="s">
        <v>643</v>
      </c>
      <c r="C16" s="186" t="s">
        <v>706</v>
      </c>
      <c r="D16" s="255" t="s">
        <v>707</v>
      </c>
      <c r="E16" s="188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  <c r="AL16" s="262"/>
      <c r="AM16" s="262"/>
      <c r="AN16" s="262"/>
      <c r="AO16" s="262"/>
      <c r="AP16" s="262"/>
      <c r="AQ16" s="262"/>
      <c r="AR16" s="262"/>
      <c r="AS16" s="262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86">
        <v>15</v>
      </c>
      <c r="BG16" s="186">
        <v>160</v>
      </c>
      <c r="BH16" s="186">
        <v>120</v>
      </c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</row>
    <row r="17" spans="1:107" ht="11.25" customHeight="1" x14ac:dyDescent="0.25">
      <c r="A17" s="262">
        <v>11</v>
      </c>
      <c r="B17" s="186" t="s">
        <v>633</v>
      </c>
      <c r="C17" s="186">
        <v>0</v>
      </c>
      <c r="D17" s="255">
        <v>0</v>
      </c>
      <c r="E17" s="188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>
        <v>104</v>
      </c>
      <c r="Q17" s="262"/>
      <c r="R17" s="262"/>
      <c r="S17" s="262"/>
      <c r="T17" s="262"/>
      <c r="U17" s="262">
        <f>52+3</f>
        <v>55</v>
      </c>
      <c r="V17" s="262">
        <f>56+6</f>
        <v>62</v>
      </c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</row>
    <row r="18" spans="1:107" ht="11.25" customHeight="1" x14ac:dyDescent="0.25">
      <c r="A18" s="262">
        <v>12</v>
      </c>
      <c r="B18" s="186" t="s">
        <v>652</v>
      </c>
      <c r="C18" s="262" t="s">
        <v>715</v>
      </c>
      <c r="D18" s="255" t="s">
        <v>716</v>
      </c>
      <c r="E18" s="188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>
        <f>1200*30</f>
        <v>36000</v>
      </c>
      <c r="DB18" s="186"/>
      <c r="DC18" s="186"/>
    </row>
    <row r="19" spans="1:107" ht="11.25" customHeight="1" x14ac:dyDescent="0.25">
      <c r="A19" s="262">
        <v>13</v>
      </c>
      <c r="B19" s="186" t="s">
        <v>652</v>
      </c>
      <c r="C19" s="262" t="s">
        <v>718</v>
      </c>
      <c r="D19" s="255" t="s">
        <v>719</v>
      </c>
      <c r="E19" s="188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>
        <v>1</v>
      </c>
      <c r="AN19" s="262">
        <v>1</v>
      </c>
      <c r="AO19" s="262">
        <v>1</v>
      </c>
      <c r="AP19" s="262">
        <v>1</v>
      </c>
      <c r="AQ19" s="262"/>
      <c r="AR19" s="262"/>
      <c r="AS19" s="262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</row>
    <row r="20" spans="1:107" ht="11.25" customHeight="1" x14ac:dyDescent="0.25">
      <c r="A20" s="262">
        <v>14</v>
      </c>
      <c r="B20" s="186" t="s">
        <v>633</v>
      </c>
      <c r="C20" s="304" t="s">
        <v>724</v>
      </c>
      <c r="D20" s="304" t="s">
        <v>725</v>
      </c>
      <c r="E20" s="188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>
        <v>103</v>
      </c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>
        <v>50</v>
      </c>
      <c r="DC20" s="186">
        <v>288</v>
      </c>
    </row>
    <row r="21" spans="1:107" ht="11.25" customHeight="1" x14ac:dyDescent="0.25">
      <c r="A21" s="262"/>
      <c r="B21" s="186" t="s">
        <v>633</v>
      </c>
      <c r="C21" s="262" t="s">
        <v>735</v>
      </c>
      <c r="D21" s="262" t="s">
        <v>736</v>
      </c>
      <c r="E21" s="188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>
        <v>50</v>
      </c>
      <c r="DC21" s="186"/>
    </row>
    <row r="22" spans="1:107" ht="11.25" customHeight="1" x14ac:dyDescent="0.25">
      <c r="A22" s="262">
        <v>15</v>
      </c>
      <c r="B22" s="186" t="s">
        <v>663</v>
      </c>
      <c r="C22" s="262" t="s">
        <v>740</v>
      </c>
      <c r="D22" s="262" t="s">
        <v>741</v>
      </c>
      <c r="E22" s="188"/>
      <c r="F22" s="262">
        <v>70</v>
      </c>
      <c r="G22" s="262">
        <v>55</v>
      </c>
      <c r="H22" s="262">
        <v>70</v>
      </c>
      <c r="I22" s="262"/>
      <c r="J22" s="262"/>
      <c r="K22" s="262"/>
      <c r="L22" s="262"/>
      <c r="M22" s="262">
        <v>303</v>
      </c>
      <c r="N22" s="262">
        <v>72</v>
      </c>
      <c r="O22" s="262"/>
      <c r="P22" s="262">
        <f>116+6</f>
        <v>122</v>
      </c>
      <c r="Q22" s="262"/>
      <c r="R22" s="262">
        <v>306</v>
      </c>
      <c r="S22" s="262">
        <v>54</v>
      </c>
      <c r="T22" s="262"/>
      <c r="U22" s="262">
        <v>71</v>
      </c>
      <c r="V22" s="262">
        <v>101</v>
      </c>
      <c r="W22" s="262">
        <v>44</v>
      </c>
      <c r="X22" s="262">
        <v>51</v>
      </c>
      <c r="Y22" s="262"/>
      <c r="Z22" s="262"/>
      <c r="AA22" s="262"/>
      <c r="AB22" s="262"/>
      <c r="AC22" s="262">
        <f>468+5</f>
        <v>473</v>
      </c>
      <c r="AD22" s="262">
        <f>48+4</f>
        <v>52</v>
      </c>
      <c r="AE22" s="262">
        <v>125</v>
      </c>
      <c r="AF22" s="262"/>
      <c r="AG22" s="262"/>
      <c r="AH22" s="262"/>
      <c r="AI22" s="262"/>
      <c r="AJ22" s="262"/>
      <c r="AK22" s="262">
        <v>60</v>
      </c>
      <c r="AL22" s="262">
        <v>102</v>
      </c>
      <c r="AM22" s="262">
        <v>31</v>
      </c>
      <c r="AN22" s="262">
        <v>32</v>
      </c>
      <c r="AO22" s="262">
        <v>32</v>
      </c>
      <c r="AP22" s="262">
        <v>31</v>
      </c>
      <c r="AQ22" s="262">
        <f>356+2</f>
        <v>358</v>
      </c>
      <c r="AR22" s="262">
        <f>52+4</f>
        <v>56</v>
      </c>
      <c r="AS22" s="262">
        <f>62-4</f>
        <v>58</v>
      </c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</row>
    <row r="23" spans="1:107" ht="11.25" customHeight="1" x14ac:dyDescent="0.25">
      <c r="A23" s="274">
        <v>16</v>
      </c>
      <c r="B23" s="275" t="s">
        <v>747</v>
      </c>
      <c r="C23" s="275" t="s">
        <v>748</v>
      </c>
      <c r="D23" s="276" t="s">
        <v>749</v>
      </c>
      <c r="E23" s="277"/>
      <c r="F23" s="274"/>
      <c r="G23" s="274">
        <v>12</v>
      </c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D23" s="275"/>
      <c r="BE23" s="275"/>
      <c r="BF23" s="275"/>
      <c r="BG23" s="275"/>
      <c r="BH23" s="275"/>
      <c r="BI23" s="275"/>
      <c r="BJ23" s="275"/>
      <c r="BK23" s="275"/>
      <c r="BL23" s="275"/>
      <c r="BM23" s="275"/>
      <c r="BN23" s="275"/>
      <c r="BO23" s="275"/>
      <c r="BP23" s="275"/>
      <c r="BQ23" s="275"/>
      <c r="BR23" s="275"/>
      <c r="BS23" s="275"/>
      <c r="BT23" s="275"/>
      <c r="BU23" s="275"/>
      <c r="BV23" s="275"/>
      <c r="BW23" s="275"/>
      <c r="BX23" s="275"/>
      <c r="BY23" s="275"/>
      <c r="BZ23" s="275"/>
      <c r="CA23" s="275"/>
      <c r="CB23" s="275"/>
      <c r="CC23" s="275"/>
      <c r="CD23" s="275"/>
      <c r="CE23" s="275"/>
      <c r="CF23" s="275"/>
      <c r="CG23" s="275"/>
      <c r="CH23" s="275"/>
      <c r="CI23" s="275"/>
      <c r="CJ23" s="275"/>
      <c r="CK23" s="275"/>
      <c r="CL23" s="275"/>
      <c r="CM23" s="275"/>
      <c r="CN23" s="275"/>
      <c r="CO23" s="275"/>
      <c r="CP23" s="275"/>
      <c r="CQ23" s="275"/>
      <c r="CR23" s="275"/>
      <c r="CS23" s="275"/>
      <c r="CT23" s="275"/>
      <c r="CU23" s="275"/>
      <c r="CV23" s="275"/>
      <c r="CW23" s="275"/>
      <c r="CX23" s="275"/>
      <c r="CY23" s="275"/>
      <c r="CZ23" s="275"/>
      <c r="DA23" s="275"/>
      <c r="DB23" s="275"/>
      <c r="DC23" s="275"/>
    </row>
    <row r="24" spans="1:107" ht="11.25" customHeight="1" x14ac:dyDescent="0.25">
      <c r="A24" s="274">
        <v>16</v>
      </c>
      <c r="B24" s="275" t="s">
        <v>747</v>
      </c>
      <c r="C24" s="275" t="s">
        <v>750</v>
      </c>
      <c r="D24" s="276" t="s">
        <v>749</v>
      </c>
      <c r="E24" s="188"/>
      <c r="F24" s="262"/>
      <c r="G24" s="274">
        <v>12</v>
      </c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</row>
    <row r="25" spans="1:107" ht="11.25" customHeight="1" x14ac:dyDescent="0.25">
      <c r="A25" s="262">
        <v>17</v>
      </c>
      <c r="B25" s="165" t="s">
        <v>752</v>
      </c>
      <c r="C25" s="165" t="s">
        <v>753</v>
      </c>
      <c r="D25" s="165" t="s">
        <v>754</v>
      </c>
      <c r="E25" s="188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86">
        <v>30</v>
      </c>
      <c r="BG25" s="186">
        <v>180</v>
      </c>
      <c r="BH25" s="186">
        <v>90</v>
      </c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</row>
    <row r="26" spans="1:107" ht="11.25" customHeight="1" x14ac:dyDescent="0.25">
      <c r="A26" s="262"/>
      <c r="B26" s="186"/>
      <c r="C26" s="186"/>
      <c r="D26" s="103"/>
      <c r="E26" s="188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2"/>
      <c r="AM26" s="262"/>
      <c r="AN26" s="262"/>
      <c r="AO26" s="262"/>
      <c r="AP26" s="262"/>
      <c r="AQ26" s="262"/>
      <c r="AR26" s="262"/>
      <c r="AS26" s="262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</row>
    <row r="27" spans="1:107" ht="11.25" customHeight="1" x14ac:dyDescent="0.25">
      <c r="A27" s="262"/>
      <c r="B27" s="186"/>
      <c r="C27" s="186"/>
      <c r="D27" s="103"/>
      <c r="E27" s="188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</row>
    <row r="28" spans="1:107" ht="11.25" customHeight="1" x14ac:dyDescent="0.25">
      <c r="A28" s="262"/>
      <c r="B28" s="186"/>
      <c r="C28" s="186"/>
      <c r="D28" s="103"/>
      <c r="E28" s="188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</row>
    <row r="29" spans="1:107" ht="11.25" customHeight="1" x14ac:dyDescent="0.25">
      <c r="A29" s="262"/>
      <c r="B29" s="186"/>
      <c r="C29" s="186"/>
      <c r="D29" s="103"/>
      <c r="E29" s="188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</row>
    <row r="30" spans="1:107" ht="11.25" customHeight="1" x14ac:dyDescent="0.25">
      <c r="A30" s="262"/>
      <c r="B30" s="186"/>
      <c r="C30" s="186"/>
      <c r="D30" s="103"/>
      <c r="E30" s="188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</row>
    <row r="31" spans="1:107" ht="11.25" customHeight="1" x14ac:dyDescent="0.25">
      <c r="A31" s="262"/>
      <c r="B31" s="186"/>
      <c r="C31" s="186"/>
      <c r="D31" s="186"/>
      <c r="E31" s="188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</row>
    <row r="32" spans="1:107" ht="11.25" customHeight="1" x14ac:dyDescent="0.25">
      <c r="A32" s="262"/>
      <c r="B32" s="186"/>
      <c r="C32" s="186"/>
      <c r="D32" s="186"/>
      <c r="E32" s="188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</row>
    <row r="33" spans="1:107" ht="11.25" customHeight="1" x14ac:dyDescent="0.25">
      <c r="A33" s="279" t="s">
        <v>58</v>
      </c>
      <c r="B33" s="280"/>
      <c r="C33" s="280" t="s">
        <v>757</v>
      </c>
      <c r="D33" s="280"/>
      <c r="E33" s="282">
        <f t="shared" ref="E33:DC33" si="0">SUM(E6:E32)</f>
        <v>877864</v>
      </c>
      <c r="F33" s="279">
        <f t="shared" si="0"/>
        <v>70</v>
      </c>
      <c r="G33" s="279">
        <f t="shared" si="0"/>
        <v>79</v>
      </c>
      <c r="H33" s="279">
        <f t="shared" si="0"/>
        <v>128</v>
      </c>
      <c r="I33" s="279">
        <f t="shared" si="0"/>
        <v>58</v>
      </c>
      <c r="J33" s="279">
        <f t="shared" si="0"/>
        <v>109</v>
      </c>
      <c r="K33" s="279">
        <f t="shared" si="0"/>
        <v>218</v>
      </c>
      <c r="L33" s="279">
        <f t="shared" si="0"/>
        <v>207</v>
      </c>
      <c r="M33" s="279">
        <f t="shared" si="0"/>
        <v>518</v>
      </c>
      <c r="N33" s="279">
        <f t="shared" si="0"/>
        <v>72</v>
      </c>
      <c r="O33" s="279">
        <f t="shared" si="0"/>
        <v>110</v>
      </c>
      <c r="P33" s="279">
        <f t="shared" si="0"/>
        <v>435</v>
      </c>
      <c r="Q33" s="279">
        <f t="shared" si="0"/>
        <v>0</v>
      </c>
      <c r="R33" s="279">
        <f t="shared" si="0"/>
        <v>465</v>
      </c>
      <c r="S33" s="279">
        <f t="shared" si="0"/>
        <v>54</v>
      </c>
      <c r="T33" s="279">
        <f t="shared" si="0"/>
        <v>160</v>
      </c>
      <c r="U33" s="279">
        <f t="shared" si="0"/>
        <v>126</v>
      </c>
      <c r="V33" s="279">
        <f t="shared" si="0"/>
        <v>163</v>
      </c>
      <c r="W33" s="279">
        <f t="shared" si="0"/>
        <v>44</v>
      </c>
      <c r="X33" s="279">
        <f t="shared" si="0"/>
        <v>51</v>
      </c>
      <c r="Y33" s="279">
        <f t="shared" si="0"/>
        <v>109</v>
      </c>
      <c r="Z33" s="279">
        <f t="shared" si="0"/>
        <v>108</v>
      </c>
      <c r="AA33" s="279">
        <f t="shared" si="0"/>
        <v>0</v>
      </c>
      <c r="AB33" s="279">
        <f t="shared" si="0"/>
        <v>0</v>
      </c>
      <c r="AC33" s="279">
        <f t="shared" si="0"/>
        <v>690</v>
      </c>
      <c r="AD33" s="279">
        <f t="shared" si="0"/>
        <v>52</v>
      </c>
      <c r="AE33" s="279">
        <f t="shared" si="0"/>
        <v>285</v>
      </c>
      <c r="AF33" s="279">
        <f t="shared" si="0"/>
        <v>0</v>
      </c>
      <c r="AG33" s="279">
        <f t="shared" si="0"/>
        <v>154</v>
      </c>
      <c r="AH33" s="279">
        <f t="shared" si="0"/>
        <v>0</v>
      </c>
      <c r="AI33" s="279">
        <f t="shared" si="0"/>
        <v>0</v>
      </c>
      <c r="AJ33" s="279">
        <f t="shared" si="0"/>
        <v>0</v>
      </c>
      <c r="AK33" s="279">
        <f t="shared" si="0"/>
        <v>60</v>
      </c>
      <c r="AL33" s="279">
        <f t="shared" si="0"/>
        <v>102</v>
      </c>
      <c r="AM33" s="279">
        <f t="shared" si="0"/>
        <v>32</v>
      </c>
      <c r="AN33" s="279">
        <f t="shared" si="0"/>
        <v>33</v>
      </c>
      <c r="AO33" s="279">
        <f t="shared" si="0"/>
        <v>33</v>
      </c>
      <c r="AP33" s="279">
        <f t="shared" si="0"/>
        <v>32</v>
      </c>
      <c r="AQ33" s="279">
        <f t="shared" si="0"/>
        <v>358</v>
      </c>
      <c r="AR33" s="279">
        <f t="shared" si="0"/>
        <v>56</v>
      </c>
      <c r="AS33" s="279">
        <f t="shared" si="0"/>
        <v>58</v>
      </c>
      <c r="AT33" s="279">
        <f t="shared" si="0"/>
        <v>100</v>
      </c>
      <c r="AU33" s="279">
        <f t="shared" si="0"/>
        <v>600</v>
      </c>
      <c r="AV33" s="279">
        <f t="shared" si="0"/>
        <v>200</v>
      </c>
      <c r="AW33" s="279">
        <f t="shared" si="0"/>
        <v>100</v>
      </c>
      <c r="AX33" s="279">
        <f t="shared" si="0"/>
        <v>600</v>
      </c>
      <c r="AY33" s="279">
        <f t="shared" si="0"/>
        <v>600</v>
      </c>
      <c r="AZ33" s="279">
        <f t="shared" si="0"/>
        <v>250</v>
      </c>
      <c r="BA33" s="279">
        <f t="shared" si="0"/>
        <v>100</v>
      </c>
      <c r="BB33" s="279">
        <f t="shared" si="0"/>
        <v>0</v>
      </c>
      <c r="BC33" s="279">
        <f t="shared" si="0"/>
        <v>0</v>
      </c>
      <c r="BD33" s="279">
        <f t="shared" si="0"/>
        <v>0</v>
      </c>
      <c r="BE33" s="279">
        <f t="shared" si="0"/>
        <v>0</v>
      </c>
      <c r="BF33" s="279">
        <f t="shared" si="0"/>
        <v>165</v>
      </c>
      <c r="BG33" s="279">
        <f t="shared" si="0"/>
        <v>1077</v>
      </c>
      <c r="BH33" s="279">
        <f t="shared" si="0"/>
        <v>587</v>
      </c>
      <c r="BI33" s="279">
        <f t="shared" si="0"/>
        <v>230</v>
      </c>
      <c r="BJ33" s="279">
        <f t="shared" si="0"/>
        <v>60</v>
      </c>
      <c r="BK33" s="279">
        <f t="shared" si="0"/>
        <v>120</v>
      </c>
      <c r="BL33" s="279">
        <f t="shared" si="0"/>
        <v>48</v>
      </c>
      <c r="BM33" s="279">
        <f t="shared" si="0"/>
        <v>60</v>
      </c>
      <c r="BN33" s="279">
        <f t="shared" si="0"/>
        <v>150</v>
      </c>
      <c r="BO33" s="279">
        <f t="shared" si="0"/>
        <v>24</v>
      </c>
      <c r="BP33" s="279">
        <f t="shared" si="0"/>
        <v>60</v>
      </c>
      <c r="BQ33" s="279">
        <f t="shared" si="0"/>
        <v>120</v>
      </c>
      <c r="BR33" s="279">
        <f t="shared" si="0"/>
        <v>108</v>
      </c>
      <c r="BS33" s="279">
        <f t="shared" si="0"/>
        <v>120</v>
      </c>
      <c r="BT33" s="279">
        <f t="shared" si="0"/>
        <v>150</v>
      </c>
      <c r="BU33" s="279">
        <f t="shared" si="0"/>
        <v>108</v>
      </c>
      <c r="BV33" s="279">
        <f t="shared" si="0"/>
        <v>150</v>
      </c>
      <c r="BW33" s="279">
        <f t="shared" si="0"/>
        <v>150</v>
      </c>
      <c r="BX33" s="279">
        <f t="shared" si="0"/>
        <v>120</v>
      </c>
      <c r="BY33" s="279">
        <f t="shared" si="0"/>
        <v>60</v>
      </c>
      <c r="BZ33" s="279">
        <f t="shared" si="0"/>
        <v>120</v>
      </c>
      <c r="CA33" s="279">
        <f t="shared" si="0"/>
        <v>60</v>
      </c>
      <c r="CB33" s="279">
        <f t="shared" si="0"/>
        <v>120</v>
      </c>
      <c r="CC33" s="279">
        <f t="shared" si="0"/>
        <v>48</v>
      </c>
      <c r="CD33" s="279">
        <f t="shared" si="0"/>
        <v>120</v>
      </c>
      <c r="CE33" s="279">
        <f t="shared" si="0"/>
        <v>120</v>
      </c>
      <c r="CF33" s="279">
        <f t="shared" si="0"/>
        <v>60</v>
      </c>
      <c r="CG33" s="279">
        <f t="shared" si="0"/>
        <v>120</v>
      </c>
      <c r="CH33" s="279">
        <f t="shared" si="0"/>
        <v>48</v>
      </c>
      <c r="CI33" s="279">
        <f t="shared" si="0"/>
        <v>60</v>
      </c>
      <c r="CJ33" s="279">
        <f t="shared" si="0"/>
        <v>24</v>
      </c>
      <c r="CK33" s="279">
        <f t="shared" si="0"/>
        <v>60</v>
      </c>
      <c r="CL33" s="279">
        <f t="shared" si="0"/>
        <v>60</v>
      </c>
      <c r="CM33" s="279">
        <f t="shared" si="0"/>
        <v>48</v>
      </c>
      <c r="CN33" s="279">
        <f t="shared" si="0"/>
        <v>60</v>
      </c>
      <c r="CO33" s="279">
        <f t="shared" si="0"/>
        <v>60</v>
      </c>
      <c r="CP33" s="279">
        <f t="shared" si="0"/>
        <v>60</v>
      </c>
      <c r="CQ33" s="279">
        <f t="shared" si="0"/>
        <v>120</v>
      </c>
      <c r="CR33" s="279">
        <f t="shared" si="0"/>
        <v>60</v>
      </c>
      <c r="CS33" s="279">
        <f t="shared" si="0"/>
        <v>60</v>
      </c>
      <c r="CT33" s="279">
        <f t="shared" si="0"/>
        <v>60</v>
      </c>
      <c r="CU33" s="279">
        <f t="shared" si="0"/>
        <v>120</v>
      </c>
      <c r="CV33" s="279">
        <f t="shared" si="0"/>
        <v>60</v>
      </c>
      <c r="CW33" s="279">
        <f t="shared" si="0"/>
        <v>60</v>
      </c>
      <c r="CX33" s="279">
        <f t="shared" si="0"/>
        <v>60</v>
      </c>
      <c r="CY33" s="279">
        <f t="shared" si="0"/>
        <v>24</v>
      </c>
      <c r="CZ33" s="279">
        <f t="shared" si="0"/>
        <v>60</v>
      </c>
      <c r="DA33" s="279">
        <f t="shared" si="0"/>
        <v>36000</v>
      </c>
      <c r="DB33" s="279">
        <f t="shared" si="0"/>
        <v>100</v>
      </c>
      <c r="DC33" s="279">
        <f t="shared" si="0"/>
        <v>288</v>
      </c>
    </row>
    <row r="34" spans="1:107" ht="11.25" customHeight="1" x14ac:dyDescent="0.25">
      <c r="A34" s="262"/>
      <c r="B34" s="186"/>
      <c r="C34" s="186"/>
      <c r="D34" s="186"/>
      <c r="E34" s="188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</row>
    <row r="35" spans="1:107" ht="11.25" customHeight="1" x14ac:dyDescent="0.25">
      <c r="A35" s="286" t="s">
        <v>1337</v>
      </c>
      <c r="B35" s="287"/>
      <c r="C35" s="287"/>
      <c r="D35" s="287"/>
      <c r="E35" s="288"/>
      <c r="F35" s="286"/>
      <c r="G35" s="286"/>
      <c r="H35" s="286"/>
      <c r="I35" s="286"/>
      <c r="J35" s="286"/>
      <c r="K35" s="286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  <c r="AD35" s="286"/>
      <c r="AE35" s="286"/>
      <c r="AF35" s="286"/>
      <c r="AG35" s="286"/>
      <c r="AH35" s="286"/>
      <c r="AI35" s="286"/>
      <c r="AJ35" s="286"/>
      <c r="AK35" s="286"/>
      <c r="AL35" s="286"/>
      <c r="AM35" s="286"/>
      <c r="AN35" s="286"/>
      <c r="AO35" s="286"/>
      <c r="AP35" s="286"/>
      <c r="AQ35" s="286"/>
      <c r="AR35" s="286"/>
      <c r="AS35" s="286"/>
      <c r="AT35" s="287"/>
      <c r="AU35" s="287"/>
      <c r="AV35" s="287"/>
      <c r="AW35" s="287"/>
      <c r="AX35" s="287"/>
      <c r="AY35" s="287"/>
      <c r="AZ35" s="287"/>
      <c r="BA35" s="287"/>
      <c r="BB35" s="287"/>
      <c r="BC35" s="287"/>
      <c r="BD35" s="287"/>
      <c r="BE35" s="287"/>
      <c r="BF35" s="287"/>
      <c r="BG35" s="287"/>
      <c r="BH35" s="287"/>
      <c r="BI35" s="287"/>
      <c r="BJ35" s="287"/>
      <c r="BK35" s="287"/>
      <c r="BL35" s="287"/>
      <c r="BM35" s="287"/>
      <c r="BN35" s="287"/>
      <c r="BO35" s="287"/>
      <c r="BP35" s="287"/>
      <c r="BQ35" s="287"/>
      <c r="BR35" s="287"/>
      <c r="BS35" s="287"/>
      <c r="BT35" s="287"/>
      <c r="BU35" s="287"/>
      <c r="BV35" s="287"/>
      <c r="BW35" s="287"/>
      <c r="BX35" s="287"/>
      <c r="BY35" s="287"/>
      <c r="BZ35" s="287"/>
      <c r="CA35" s="287"/>
      <c r="CB35" s="287"/>
      <c r="CC35" s="287"/>
      <c r="CD35" s="287"/>
      <c r="CE35" s="287"/>
      <c r="CF35" s="287"/>
      <c r="CG35" s="287"/>
      <c r="CH35" s="287"/>
      <c r="CI35" s="287"/>
      <c r="CJ35" s="287"/>
      <c r="CK35" s="287"/>
      <c r="CL35" s="287"/>
      <c r="CM35" s="287"/>
      <c r="CN35" s="287"/>
      <c r="CO35" s="287"/>
      <c r="CP35" s="287"/>
      <c r="CQ35" s="287"/>
      <c r="CR35" s="287"/>
      <c r="CS35" s="287"/>
      <c r="CT35" s="287"/>
      <c r="CU35" s="287"/>
      <c r="CV35" s="287"/>
      <c r="CW35" s="287"/>
      <c r="CX35" s="287"/>
      <c r="CY35" s="287"/>
      <c r="CZ35" s="287"/>
      <c r="DA35" s="287"/>
      <c r="DB35" s="287"/>
      <c r="DC35" s="287"/>
    </row>
    <row r="36" spans="1:107" ht="11.25" customHeight="1" x14ac:dyDescent="0.25">
      <c r="A36" s="262"/>
      <c r="B36" s="186"/>
      <c r="C36" s="186"/>
      <c r="D36" s="186"/>
      <c r="E36" s="188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</row>
    <row r="37" spans="1:107" ht="11.25" customHeight="1" x14ac:dyDescent="0.25">
      <c r="A37" s="262">
        <v>1</v>
      </c>
      <c r="B37" s="186" t="s">
        <v>783</v>
      </c>
      <c r="C37" s="186" t="s">
        <v>1342</v>
      </c>
      <c r="D37" s="186" t="s">
        <v>102</v>
      </c>
      <c r="E37" s="188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>
        <v>2</v>
      </c>
      <c r="BG37" s="186">
        <v>12</v>
      </c>
      <c r="BH37" s="186">
        <v>6</v>
      </c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</row>
    <row r="38" spans="1:107" ht="11.25" customHeight="1" x14ac:dyDescent="0.25">
      <c r="A38" s="262">
        <v>2</v>
      </c>
      <c r="B38" s="186" t="s">
        <v>110</v>
      </c>
      <c r="C38" s="186" t="s">
        <v>1342</v>
      </c>
      <c r="D38" s="186" t="s">
        <v>111</v>
      </c>
      <c r="E38" s="188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>
        <v>3</v>
      </c>
      <c r="BG38" s="186">
        <v>18</v>
      </c>
      <c r="BH38" s="186">
        <v>9</v>
      </c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</row>
    <row r="39" spans="1:107" ht="11.25" customHeight="1" x14ac:dyDescent="0.25">
      <c r="A39" s="262">
        <v>3</v>
      </c>
      <c r="B39" s="186" t="s">
        <v>778</v>
      </c>
      <c r="C39" s="186" t="s">
        <v>1342</v>
      </c>
      <c r="D39" s="186" t="s">
        <v>117</v>
      </c>
      <c r="E39" s="188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>
        <v>3</v>
      </c>
      <c r="BG39" s="186">
        <v>18</v>
      </c>
      <c r="BH39" s="186">
        <v>9</v>
      </c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</row>
    <row r="40" spans="1:107" ht="11.25" customHeight="1" x14ac:dyDescent="0.25">
      <c r="A40" s="262">
        <v>4</v>
      </c>
      <c r="B40" s="186" t="s">
        <v>797</v>
      </c>
      <c r="C40" s="186" t="s">
        <v>1342</v>
      </c>
      <c r="D40" s="186" t="s">
        <v>798</v>
      </c>
      <c r="E40" s="188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>
        <v>3</v>
      </c>
      <c r="BG40" s="186">
        <v>3</v>
      </c>
      <c r="BH40" s="186">
        <v>3</v>
      </c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</row>
    <row r="41" spans="1:107" ht="11.25" customHeight="1" x14ac:dyDescent="0.25">
      <c r="A41" s="262">
        <v>5</v>
      </c>
      <c r="B41" s="186" t="s">
        <v>747</v>
      </c>
      <c r="C41" s="186" t="s">
        <v>1342</v>
      </c>
      <c r="D41" s="186" t="s">
        <v>120</v>
      </c>
      <c r="E41" s="188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>
        <v>2</v>
      </c>
      <c r="BG41" s="186">
        <v>12</v>
      </c>
      <c r="BH41" s="186">
        <v>6</v>
      </c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</row>
    <row r="42" spans="1:107" ht="11.25" customHeight="1" x14ac:dyDescent="0.25">
      <c r="A42" s="262">
        <v>6</v>
      </c>
      <c r="B42" s="186" t="s">
        <v>804</v>
      </c>
      <c r="C42" s="186" t="s">
        <v>1342</v>
      </c>
      <c r="D42" s="186" t="s">
        <v>128</v>
      </c>
      <c r="E42" s="188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>
        <v>2</v>
      </c>
      <c r="BG42" s="186">
        <v>12</v>
      </c>
      <c r="BH42" s="186">
        <v>6</v>
      </c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</row>
    <row r="43" spans="1:107" ht="11.25" customHeight="1" x14ac:dyDescent="0.25">
      <c r="A43" s="262">
        <v>7</v>
      </c>
      <c r="B43" s="186" t="s">
        <v>805</v>
      </c>
      <c r="C43" s="186" t="s">
        <v>1342</v>
      </c>
      <c r="D43" s="186" t="s">
        <v>225</v>
      </c>
      <c r="E43" s="188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>
        <v>6</v>
      </c>
      <c r="BG43" s="186">
        <v>36</v>
      </c>
      <c r="BH43" s="186">
        <v>18</v>
      </c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</row>
    <row r="44" spans="1:107" ht="11.25" customHeight="1" x14ac:dyDescent="0.25">
      <c r="A44" s="262">
        <v>8</v>
      </c>
      <c r="B44" s="186" t="s">
        <v>778</v>
      </c>
      <c r="C44" s="186" t="s">
        <v>1342</v>
      </c>
      <c r="D44" s="186" t="s">
        <v>339</v>
      </c>
      <c r="E44" s="188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>
        <v>0</v>
      </c>
      <c r="BG44" s="186">
        <v>17</v>
      </c>
      <c r="BH44" s="186">
        <v>7</v>
      </c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</row>
    <row r="45" spans="1:107" ht="11.25" customHeight="1" x14ac:dyDescent="0.25">
      <c r="A45" s="262">
        <v>9</v>
      </c>
      <c r="B45" s="186" t="s">
        <v>805</v>
      </c>
      <c r="C45" s="186" t="s">
        <v>1342</v>
      </c>
      <c r="D45" s="186" t="s">
        <v>808</v>
      </c>
      <c r="E45" s="188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>
        <v>6</v>
      </c>
      <c r="BG45" s="186">
        <v>36</v>
      </c>
      <c r="BH45" s="186">
        <v>18</v>
      </c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</row>
    <row r="46" spans="1:107" ht="11.25" customHeight="1" x14ac:dyDescent="0.25">
      <c r="A46" s="262">
        <v>10</v>
      </c>
      <c r="B46" s="186" t="s">
        <v>804</v>
      </c>
      <c r="C46" s="186" t="s">
        <v>1342</v>
      </c>
      <c r="D46" s="186" t="s">
        <v>416</v>
      </c>
      <c r="E46" s="188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>
        <v>3</v>
      </c>
      <c r="BG46" s="186">
        <v>18</v>
      </c>
      <c r="BH46" s="186">
        <v>9</v>
      </c>
      <c r="BI46" s="186"/>
      <c r="BJ46" s="186"/>
      <c r="BK46" s="186"/>
      <c r="BL46" s="186"/>
      <c r="BM46" s="186"/>
      <c r="BN46" s="186"/>
      <c r="BO46" s="186"/>
      <c r="BP46" s="186"/>
      <c r="BQ46" s="186"/>
      <c r="BR46" s="186"/>
      <c r="BS46" s="186"/>
      <c r="BT46" s="186"/>
      <c r="BU46" s="186"/>
      <c r="BV46" s="186"/>
      <c r="BW46" s="186"/>
      <c r="BX46" s="186"/>
      <c r="BY46" s="186"/>
      <c r="BZ46" s="186"/>
      <c r="CA46" s="186"/>
      <c r="CB46" s="186"/>
      <c r="CC46" s="186"/>
      <c r="CD46" s="186"/>
      <c r="CE46" s="186"/>
      <c r="CF46" s="186"/>
      <c r="CG46" s="186"/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86"/>
      <c r="CT46" s="186"/>
      <c r="CU46" s="186"/>
      <c r="CV46" s="186"/>
      <c r="CW46" s="186"/>
      <c r="CX46" s="186"/>
      <c r="CY46" s="186"/>
      <c r="CZ46" s="186"/>
      <c r="DA46" s="186"/>
      <c r="DB46" s="186"/>
      <c r="DC46" s="186"/>
    </row>
    <row r="47" spans="1:107" ht="11.25" customHeight="1" x14ac:dyDescent="0.25">
      <c r="A47" s="262">
        <v>11</v>
      </c>
      <c r="B47" s="186" t="s">
        <v>110</v>
      </c>
      <c r="C47" s="186" t="s">
        <v>1342</v>
      </c>
      <c r="D47" s="186" t="s">
        <v>494</v>
      </c>
      <c r="E47" s="188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186"/>
      <c r="AU47" s="186"/>
      <c r="AV47" s="186"/>
      <c r="AW47" s="186"/>
      <c r="AX47" s="186"/>
      <c r="AY47" s="186">
        <v>30</v>
      </c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6"/>
      <c r="BR47" s="186"/>
      <c r="BS47" s="186"/>
      <c r="BT47" s="186"/>
      <c r="BU47" s="186"/>
      <c r="BV47" s="186"/>
      <c r="BW47" s="186"/>
      <c r="BX47" s="186"/>
      <c r="BY47" s="186"/>
      <c r="BZ47" s="186"/>
      <c r="CA47" s="186"/>
      <c r="CB47" s="186"/>
      <c r="CC47" s="186"/>
      <c r="CD47" s="186"/>
      <c r="CE47" s="186"/>
      <c r="CF47" s="186"/>
      <c r="CG47" s="186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86"/>
      <c r="CT47" s="186"/>
      <c r="CU47" s="186"/>
      <c r="CV47" s="186"/>
      <c r="CW47" s="186"/>
      <c r="CX47" s="186"/>
      <c r="CY47" s="186"/>
      <c r="CZ47" s="186"/>
      <c r="DA47" s="186"/>
      <c r="DB47" s="186"/>
      <c r="DC47" s="186"/>
    </row>
    <row r="48" spans="1:107" ht="11.25" customHeight="1" x14ac:dyDescent="0.25">
      <c r="A48" s="262">
        <v>12</v>
      </c>
      <c r="B48" s="186" t="s">
        <v>813</v>
      </c>
      <c r="C48" s="186" t="s">
        <v>1342</v>
      </c>
      <c r="D48" s="186" t="s">
        <v>555</v>
      </c>
      <c r="E48" s="188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>
        <v>230</v>
      </c>
      <c r="BJ48" s="186"/>
      <c r="BK48" s="186"/>
      <c r="BL48" s="186"/>
      <c r="BM48" s="186"/>
      <c r="BN48" s="186"/>
      <c r="BO48" s="186"/>
      <c r="BP48" s="186"/>
      <c r="BQ48" s="186"/>
      <c r="BR48" s="186"/>
      <c r="BS48" s="186"/>
      <c r="BT48" s="186"/>
      <c r="BU48" s="186"/>
      <c r="BV48" s="186"/>
      <c r="BW48" s="186"/>
      <c r="BX48" s="186"/>
      <c r="BY48" s="186"/>
      <c r="BZ48" s="186"/>
      <c r="CA48" s="186"/>
      <c r="CB48" s="186"/>
      <c r="CC48" s="186"/>
      <c r="CD48" s="186"/>
      <c r="CE48" s="186"/>
      <c r="CF48" s="186"/>
      <c r="CG48" s="186"/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86"/>
      <c r="CT48" s="186"/>
      <c r="CU48" s="186"/>
      <c r="CV48" s="186"/>
      <c r="CW48" s="186"/>
      <c r="CX48" s="186"/>
      <c r="CY48" s="186"/>
      <c r="CZ48" s="186"/>
      <c r="DA48" s="186"/>
      <c r="DB48" s="186"/>
      <c r="DC48" s="186"/>
    </row>
    <row r="49" spans="1:107" ht="11.25" customHeight="1" x14ac:dyDescent="0.25">
      <c r="A49" s="262">
        <v>13</v>
      </c>
      <c r="B49" s="186" t="s">
        <v>619</v>
      </c>
      <c r="C49" s="186" t="s">
        <v>1342</v>
      </c>
      <c r="D49" s="186" t="s">
        <v>620</v>
      </c>
      <c r="E49" s="188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186"/>
      <c r="AU49" s="186"/>
      <c r="AV49" s="186"/>
      <c r="AW49" s="186"/>
      <c r="AX49" s="186">
        <v>50</v>
      </c>
      <c r="AY49" s="186">
        <v>15</v>
      </c>
      <c r="AZ49" s="186">
        <v>25</v>
      </c>
      <c r="BA49" s="186">
        <v>15</v>
      </c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6"/>
      <c r="BQ49" s="186"/>
      <c r="BR49" s="186"/>
      <c r="BS49" s="186"/>
      <c r="BT49" s="186"/>
      <c r="BU49" s="186"/>
      <c r="BV49" s="186"/>
      <c r="BW49" s="186"/>
      <c r="BX49" s="186"/>
      <c r="BY49" s="186"/>
      <c r="BZ49" s="186"/>
      <c r="CA49" s="186"/>
      <c r="CB49" s="186"/>
      <c r="CC49" s="186"/>
      <c r="CD49" s="186"/>
      <c r="CE49" s="186"/>
      <c r="CF49" s="186"/>
      <c r="CG49" s="186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86"/>
      <c r="CT49" s="186"/>
      <c r="CU49" s="186"/>
      <c r="CV49" s="186"/>
      <c r="CW49" s="186"/>
      <c r="CX49" s="186"/>
      <c r="CY49" s="186"/>
      <c r="CZ49" s="186"/>
      <c r="DA49" s="186"/>
      <c r="DB49" s="186"/>
      <c r="DC49" s="186"/>
    </row>
    <row r="50" spans="1:107" ht="11.25" customHeight="1" x14ac:dyDescent="0.25">
      <c r="A50" s="262">
        <v>14</v>
      </c>
      <c r="B50" s="186" t="s">
        <v>626</v>
      </c>
      <c r="C50" s="186" t="s">
        <v>1342</v>
      </c>
      <c r="D50" s="186" t="s">
        <v>627</v>
      </c>
      <c r="E50" s="188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186"/>
      <c r="AU50" s="186"/>
      <c r="AV50" s="186"/>
      <c r="AW50" s="186"/>
      <c r="AX50" s="186">
        <v>50</v>
      </c>
      <c r="AY50" s="186">
        <v>15</v>
      </c>
      <c r="AZ50" s="186">
        <v>25</v>
      </c>
      <c r="BA50" s="186">
        <v>15</v>
      </c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6"/>
      <c r="BM50" s="186"/>
      <c r="BN50" s="186"/>
      <c r="BO50" s="186"/>
      <c r="BP50" s="186"/>
      <c r="BQ50" s="186"/>
      <c r="BR50" s="186"/>
      <c r="BS50" s="186"/>
      <c r="BT50" s="186"/>
      <c r="BU50" s="186"/>
      <c r="BV50" s="186"/>
      <c r="BW50" s="186"/>
      <c r="BX50" s="186"/>
      <c r="BY50" s="186"/>
      <c r="BZ50" s="186"/>
      <c r="CA50" s="186"/>
      <c r="CB50" s="186"/>
      <c r="CC50" s="186"/>
      <c r="CD50" s="186"/>
      <c r="CE50" s="186"/>
      <c r="CF50" s="186"/>
      <c r="CG50" s="186"/>
      <c r="CH50" s="186"/>
      <c r="CI50" s="186"/>
      <c r="CJ50" s="186"/>
      <c r="CK50" s="186"/>
      <c r="CL50" s="186"/>
      <c r="CM50" s="186"/>
      <c r="CN50" s="186"/>
      <c r="CO50" s="186"/>
      <c r="CP50" s="186"/>
      <c r="CQ50" s="186"/>
      <c r="CR50" s="186"/>
      <c r="CS50" s="186"/>
      <c r="CT50" s="186"/>
      <c r="CU50" s="186"/>
      <c r="CV50" s="186"/>
      <c r="CW50" s="186"/>
      <c r="CX50" s="186"/>
      <c r="CY50" s="186"/>
      <c r="CZ50" s="186"/>
      <c r="DA50" s="186"/>
      <c r="DB50" s="186"/>
      <c r="DC50" s="186"/>
    </row>
    <row r="51" spans="1:107" ht="11.25" customHeight="1" x14ac:dyDescent="0.25">
      <c r="A51" s="262">
        <v>15</v>
      </c>
      <c r="B51" s="186" t="s">
        <v>778</v>
      </c>
      <c r="C51" s="186" t="s">
        <v>1342</v>
      </c>
      <c r="D51" s="186" t="s">
        <v>772</v>
      </c>
      <c r="E51" s="188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186"/>
      <c r="AU51" s="186"/>
      <c r="AV51" s="186"/>
      <c r="AW51" s="186"/>
      <c r="AX51" s="186">
        <v>300</v>
      </c>
      <c r="AY51" s="186">
        <v>60</v>
      </c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6"/>
      <c r="BQ51" s="186"/>
      <c r="BR51" s="186"/>
      <c r="BS51" s="186"/>
      <c r="BT51" s="186"/>
      <c r="BU51" s="186"/>
      <c r="BV51" s="186"/>
      <c r="BW51" s="186"/>
      <c r="BX51" s="186"/>
      <c r="BY51" s="186"/>
      <c r="BZ51" s="186"/>
      <c r="CA51" s="186"/>
      <c r="CB51" s="186"/>
      <c r="CC51" s="186"/>
      <c r="CD51" s="186"/>
      <c r="CE51" s="186"/>
      <c r="CF51" s="186"/>
      <c r="CG51" s="186"/>
      <c r="CH51" s="186"/>
      <c r="CI51" s="186"/>
      <c r="CJ51" s="186"/>
      <c r="CK51" s="186"/>
      <c r="CL51" s="186"/>
      <c r="CM51" s="186"/>
      <c r="CN51" s="186"/>
      <c r="CO51" s="186"/>
      <c r="CP51" s="186"/>
      <c r="CQ51" s="186"/>
      <c r="CR51" s="186"/>
      <c r="CS51" s="186"/>
      <c r="CT51" s="186"/>
      <c r="CU51" s="186"/>
      <c r="CV51" s="186"/>
      <c r="CW51" s="186"/>
      <c r="CX51" s="186"/>
      <c r="CY51" s="186"/>
      <c r="CZ51" s="186"/>
      <c r="DA51" s="186"/>
      <c r="DB51" s="186"/>
      <c r="DC51" s="186"/>
    </row>
    <row r="52" spans="1:107" ht="11.25" customHeight="1" x14ac:dyDescent="0.25">
      <c r="A52" s="262">
        <v>16</v>
      </c>
      <c r="B52" s="186" t="s">
        <v>778</v>
      </c>
      <c r="C52" s="186" t="s">
        <v>1342</v>
      </c>
      <c r="D52" s="186" t="s">
        <v>802</v>
      </c>
      <c r="E52" s="188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289">
        <v>5</v>
      </c>
      <c r="BG52" s="289">
        <v>30</v>
      </c>
      <c r="BH52" s="289">
        <v>15</v>
      </c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</row>
    <row r="53" spans="1:107" ht="11.25" customHeight="1" x14ac:dyDescent="0.25">
      <c r="A53" s="262">
        <v>17</v>
      </c>
      <c r="B53" s="186" t="s">
        <v>110</v>
      </c>
      <c r="C53" s="186" t="s">
        <v>1342</v>
      </c>
      <c r="D53" s="186" t="s">
        <v>806</v>
      </c>
      <c r="E53" s="188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289">
        <v>3</v>
      </c>
      <c r="BG53" s="289">
        <v>18</v>
      </c>
      <c r="BH53" s="289">
        <v>9</v>
      </c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</row>
    <row r="54" spans="1:107" ht="11.25" customHeight="1" x14ac:dyDescent="0.25">
      <c r="A54" s="262">
        <v>18</v>
      </c>
      <c r="B54" s="186" t="s">
        <v>783</v>
      </c>
      <c r="C54" s="186" t="s">
        <v>1342</v>
      </c>
      <c r="D54" s="186" t="s">
        <v>809</v>
      </c>
      <c r="E54" s="188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291">
        <v>7</v>
      </c>
      <c r="BG54" s="291">
        <v>31</v>
      </c>
      <c r="BH54" s="291">
        <v>12</v>
      </c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</row>
    <row r="55" spans="1:107" ht="11.25" customHeight="1" x14ac:dyDescent="0.25">
      <c r="A55" s="262">
        <v>19</v>
      </c>
      <c r="B55" s="186" t="s">
        <v>747</v>
      </c>
      <c r="C55" s="186" t="s">
        <v>1342</v>
      </c>
      <c r="D55" s="186" t="s">
        <v>810</v>
      </c>
      <c r="E55" s="188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291">
        <v>3</v>
      </c>
      <c r="BG55" s="291">
        <v>13</v>
      </c>
      <c r="BH55" s="291">
        <v>4</v>
      </c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</row>
    <row r="56" spans="1:107" ht="11.25" customHeight="1" x14ac:dyDescent="0.25">
      <c r="A56" s="262">
        <v>20</v>
      </c>
      <c r="B56" s="186" t="s">
        <v>837</v>
      </c>
      <c r="C56" s="186" t="s">
        <v>1342</v>
      </c>
      <c r="D56" s="186" t="s">
        <v>811</v>
      </c>
      <c r="E56" s="188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>
        <v>0</v>
      </c>
      <c r="BG56" s="186">
        <v>4</v>
      </c>
      <c r="BH56" s="186">
        <v>2</v>
      </c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</row>
    <row r="57" spans="1:107" ht="11.25" customHeight="1" x14ac:dyDescent="0.25">
      <c r="A57" s="262">
        <v>21</v>
      </c>
      <c r="B57" s="186" t="s">
        <v>875</v>
      </c>
      <c r="C57" s="186" t="s">
        <v>1342</v>
      </c>
      <c r="D57" s="186" t="s">
        <v>816</v>
      </c>
      <c r="E57" s="188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186"/>
      <c r="AU57" s="186"/>
      <c r="AV57" s="186"/>
      <c r="AW57" s="186"/>
      <c r="AX57" s="186"/>
      <c r="AY57" s="186"/>
      <c r="AZ57" s="186"/>
      <c r="BA57" s="186"/>
      <c r="BB57" s="186"/>
      <c r="BC57" s="186"/>
      <c r="BD57" s="186"/>
      <c r="BE57" s="186"/>
      <c r="BF57" s="186"/>
      <c r="BG57" s="186">
        <v>3</v>
      </c>
      <c r="BH57" s="186">
        <v>1</v>
      </c>
      <c r="BI57" s="186"/>
      <c r="BJ57" s="186"/>
      <c r="BK57" s="186"/>
      <c r="BL57" s="186"/>
      <c r="BM57" s="186"/>
      <c r="BN57" s="186"/>
      <c r="BO57" s="186"/>
      <c r="BP57" s="186"/>
      <c r="BQ57" s="186"/>
      <c r="BR57" s="186"/>
      <c r="BS57" s="186"/>
      <c r="BT57" s="186"/>
      <c r="BU57" s="186"/>
      <c r="BV57" s="186"/>
      <c r="BW57" s="186"/>
      <c r="BX57" s="186"/>
      <c r="BY57" s="186"/>
      <c r="BZ57" s="186"/>
      <c r="CA57" s="186"/>
      <c r="CB57" s="186"/>
      <c r="CC57" s="186"/>
      <c r="CD57" s="186"/>
      <c r="CE57" s="186"/>
      <c r="CF57" s="186"/>
      <c r="CG57" s="186"/>
      <c r="CH57" s="186"/>
      <c r="CI57" s="186"/>
      <c r="CJ57" s="186"/>
      <c r="CK57" s="186"/>
      <c r="CL57" s="186"/>
      <c r="CM57" s="186"/>
      <c r="CN57" s="186"/>
      <c r="CO57" s="186"/>
      <c r="CP57" s="186"/>
      <c r="CQ57" s="186"/>
      <c r="CR57" s="186"/>
      <c r="CS57" s="186"/>
      <c r="CT57" s="186"/>
      <c r="CU57" s="186"/>
      <c r="CV57" s="186"/>
      <c r="CW57" s="186"/>
      <c r="CX57" s="186"/>
      <c r="CY57" s="186"/>
      <c r="CZ57" s="186"/>
      <c r="DA57" s="186"/>
      <c r="DB57" s="186"/>
      <c r="DC57" s="186"/>
    </row>
    <row r="58" spans="1:107" ht="11.25" customHeight="1" x14ac:dyDescent="0.25">
      <c r="A58" s="262">
        <v>22</v>
      </c>
      <c r="B58" s="186" t="s">
        <v>805</v>
      </c>
      <c r="C58" s="186" t="s">
        <v>1342</v>
      </c>
      <c r="D58" s="186" t="s">
        <v>829</v>
      </c>
      <c r="E58" s="188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86"/>
      <c r="BE58" s="186"/>
      <c r="BF58" s="186">
        <v>5</v>
      </c>
      <c r="BG58" s="186">
        <v>30</v>
      </c>
      <c r="BH58" s="186">
        <v>15</v>
      </c>
      <c r="BI58" s="186"/>
      <c r="BJ58" s="186"/>
      <c r="BK58" s="186"/>
      <c r="BL58" s="186"/>
      <c r="BM58" s="186"/>
      <c r="BN58" s="186"/>
      <c r="BO58" s="186"/>
      <c r="BP58" s="186"/>
      <c r="BQ58" s="186"/>
      <c r="BR58" s="186"/>
      <c r="BS58" s="186"/>
      <c r="BT58" s="186"/>
      <c r="BU58" s="186"/>
      <c r="BV58" s="186"/>
      <c r="BW58" s="186"/>
      <c r="BX58" s="186"/>
      <c r="BY58" s="186"/>
      <c r="BZ58" s="186"/>
      <c r="CA58" s="186"/>
      <c r="CB58" s="186"/>
      <c r="CC58" s="186"/>
      <c r="CD58" s="186"/>
      <c r="CE58" s="186"/>
      <c r="CF58" s="186"/>
      <c r="CG58" s="186"/>
      <c r="CH58" s="186"/>
      <c r="CI58" s="186"/>
      <c r="CJ58" s="186"/>
      <c r="CK58" s="186"/>
      <c r="CL58" s="186"/>
      <c r="CM58" s="186"/>
      <c r="CN58" s="186"/>
      <c r="CO58" s="186"/>
      <c r="CP58" s="186"/>
      <c r="CQ58" s="186"/>
      <c r="CR58" s="186"/>
      <c r="CS58" s="186"/>
      <c r="CT58" s="186"/>
      <c r="CU58" s="186"/>
      <c r="CV58" s="186"/>
      <c r="CW58" s="186"/>
      <c r="CX58" s="186"/>
      <c r="CY58" s="186"/>
      <c r="CZ58" s="186"/>
      <c r="DA58" s="186"/>
      <c r="DB58" s="186"/>
      <c r="DC58" s="186"/>
    </row>
    <row r="59" spans="1:107" ht="11.25" customHeight="1" x14ac:dyDescent="0.25">
      <c r="A59" s="262">
        <v>23</v>
      </c>
      <c r="B59" s="186" t="s">
        <v>797</v>
      </c>
      <c r="C59" s="186" t="s">
        <v>1342</v>
      </c>
      <c r="D59" s="186" t="s">
        <v>834</v>
      </c>
      <c r="E59" s="188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186"/>
      <c r="AU59" s="186"/>
      <c r="AV59" s="186"/>
      <c r="AW59" s="186"/>
      <c r="AX59" s="186"/>
      <c r="AY59" s="186"/>
      <c r="AZ59" s="186"/>
      <c r="BA59" s="186"/>
      <c r="BB59" s="186"/>
      <c r="BC59" s="186"/>
      <c r="BD59" s="186"/>
      <c r="BE59" s="186"/>
      <c r="BF59" s="186">
        <v>1</v>
      </c>
      <c r="BG59" s="186">
        <v>1</v>
      </c>
      <c r="BH59" s="186">
        <v>1</v>
      </c>
      <c r="BI59" s="186"/>
      <c r="BJ59" s="186"/>
      <c r="BK59" s="186"/>
      <c r="BL59" s="186"/>
      <c r="BM59" s="186"/>
      <c r="BN59" s="186"/>
      <c r="BO59" s="186"/>
      <c r="BP59" s="186"/>
      <c r="BQ59" s="186"/>
      <c r="BR59" s="186"/>
      <c r="BS59" s="186"/>
      <c r="BT59" s="186"/>
      <c r="BU59" s="186"/>
      <c r="BV59" s="186"/>
      <c r="BW59" s="186"/>
      <c r="BX59" s="186"/>
      <c r="BY59" s="186"/>
      <c r="BZ59" s="186"/>
      <c r="CA59" s="186"/>
      <c r="CB59" s="186"/>
      <c r="CC59" s="186"/>
      <c r="CD59" s="186"/>
      <c r="CE59" s="186"/>
      <c r="CF59" s="186"/>
      <c r="CG59" s="186"/>
      <c r="CH59" s="186"/>
      <c r="CI59" s="186"/>
      <c r="CJ59" s="186"/>
      <c r="CK59" s="186"/>
      <c r="CL59" s="186"/>
      <c r="CM59" s="186"/>
      <c r="CN59" s="186"/>
      <c r="CO59" s="186"/>
      <c r="CP59" s="186"/>
      <c r="CQ59" s="186"/>
      <c r="CR59" s="186"/>
      <c r="CS59" s="186"/>
      <c r="CT59" s="186"/>
      <c r="CU59" s="186"/>
      <c r="CV59" s="186"/>
      <c r="CW59" s="186"/>
      <c r="CX59" s="186"/>
      <c r="CY59" s="186"/>
      <c r="CZ59" s="186"/>
      <c r="DA59" s="186"/>
      <c r="DB59" s="186"/>
      <c r="DC59" s="186"/>
    </row>
    <row r="60" spans="1:107" ht="11.25" customHeight="1" x14ac:dyDescent="0.25">
      <c r="A60" s="262">
        <v>24</v>
      </c>
      <c r="B60" s="186" t="s">
        <v>804</v>
      </c>
      <c r="C60" s="186" t="s">
        <v>1342</v>
      </c>
      <c r="D60" s="186" t="s">
        <v>840</v>
      </c>
      <c r="E60" s="188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2"/>
      <c r="AD60" s="262"/>
      <c r="AE60" s="262"/>
      <c r="AF60" s="262"/>
      <c r="AG60" s="262"/>
      <c r="AH60" s="262"/>
      <c r="AI60" s="262"/>
      <c r="AJ60" s="262"/>
      <c r="AK60" s="262"/>
      <c r="AL60" s="262"/>
      <c r="AM60" s="262"/>
      <c r="AN60" s="262"/>
      <c r="AO60" s="262"/>
      <c r="AP60" s="262"/>
      <c r="AQ60" s="262"/>
      <c r="AR60" s="262"/>
      <c r="AS60" s="262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>
        <v>4</v>
      </c>
      <c r="BG60" s="186">
        <v>23</v>
      </c>
      <c r="BH60" s="186">
        <v>11</v>
      </c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  <c r="BW60" s="186"/>
      <c r="BX60" s="186"/>
      <c r="BY60" s="186"/>
      <c r="BZ60" s="186"/>
      <c r="CA60" s="186"/>
      <c r="CB60" s="186"/>
      <c r="CC60" s="186"/>
      <c r="CD60" s="186"/>
      <c r="CE60" s="186"/>
      <c r="CF60" s="186"/>
      <c r="CG60" s="186"/>
      <c r="CH60" s="186"/>
      <c r="CI60" s="186"/>
      <c r="CJ60" s="186"/>
      <c r="CK60" s="186"/>
      <c r="CL60" s="186"/>
      <c r="CM60" s="186"/>
      <c r="CN60" s="186"/>
      <c r="CO60" s="186"/>
      <c r="CP60" s="186"/>
      <c r="CQ60" s="186"/>
      <c r="CR60" s="186"/>
      <c r="CS60" s="186"/>
      <c r="CT60" s="186"/>
      <c r="CU60" s="186"/>
      <c r="CV60" s="186"/>
      <c r="CW60" s="186"/>
      <c r="CX60" s="186"/>
      <c r="CY60" s="186"/>
      <c r="CZ60" s="186"/>
      <c r="DA60" s="186"/>
      <c r="DB60" s="186"/>
      <c r="DC60" s="186"/>
    </row>
    <row r="61" spans="1:107" ht="11.25" customHeight="1" x14ac:dyDescent="0.25">
      <c r="A61" s="262">
        <v>25</v>
      </c>
      <c r="B61" s="186" t="s">
        <v>805</v>
      </c>
      <c r="C61" s="186" t="s">
        <v>1342</v>
      </c>
      <c r="D61" s="186" t="s">
        <v>842</v>
      </c>
      <c r="E61" s="188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186"/>
      <c r="AU61" s="186"/>
      <c r="AV61" s="186"/>
      <c r="AW61" s="186"/>
      <c r="AX61" s="186"/>
      <c r="AY61" s="186"/>
      <c r="AZ61" s="186"/>
      <c r="BA61" s="186"/>
      <c r="BB61" s="186"/>
      <c r="BC61" s="186"/>
      <c r="BD61" s="186"/>
      <c r="BE61" s="186"/>
      <c r="BF61" s="186">
        <v>5</v>
      </c>
      <c r="BG61" s="186">
        <v>30</v>
      </c>
      <c r="BH61" s="186">
        <v>15</v>
      </c>
      <c r="BI61" s="186"/>
      <c r="BJ61" s="186"/>
      <c r="BK61" s="186"/>
      <c r="BL61" s="186"/>
      <c r="BM61" s="186"/>
      <c r="BN61" s="186"/>
      <c r="BO61" s="186"/>
      <c r="BP61" s="186"/>
      <c r="BQ61" s="186"/>
      <c r="BR61" s="186"/>
      <c r="BS61" s="186"/>
      <c r="BT61" s="186"/>
      <c r="BU61" s="186"/>
      <c r="BV61" s="186"/>
      <c r="BW61" s="186"/>
      <c r="BX61" s="186"/>
      <c r="BY61" s="186"/>
      <c r="BZ61" s="186"/>
      <c r="CA61" s="186"/>
      <c r="CB61" s="186"/>
      <c r="CC61" s="186"/>
      <c r="CD61" s="186"/>
      <c r="CE61" s="186"/>
      <c r="CF61" s="186"/>
      <c r="CG61" s="186"/>
      <c r="CH61" s="186"/>
      <c r="CI61" s="186"/>
      <c r="CJ61" s="186"/>
      <c r="CK61" s="186"/>
      <c r="CL61" s="186"/>
      <c r="CM61" s="186"/>
      <c r="CN61" s="186"/>
      <c r="CO61" s="186"/>
      <c r="CP61" s="186"/>
      <c r="CQ61" s="186"/>
      <c r="CR61" s="186"/>
      <c r="CS61" s="186"/>
      <c r="CT61" s="186"/>
      <c r="CU61" s="186"/>
      <c r="CV61" s="186"/>
      <c r="CW61" s="186"/>
      <c r="CX61" s="186"/>
      <c r="CY61" s="186"/>
      <c r="CZ61" s="186"/>
      <c r="DA61" s="186"/>
      <c r="DB61" s="186"/>
      <c r="DC61" s="186"/>
    </row>
    <row r="62" spans="1:107" ht="11.25" customHeight="1" x14ac:dyDescent="0.25">
      <c r="A62" s="262">
        <v>25</v>
      </c>
      <c r="B62" s="186" t="s">
        <v>778</v>
      </c>
      <c r="C62" s="186" t="s">
        <v>1342</v>
      </c>
      <c r="D62" s="186" t="s">
        <v>844</v>
      </c>
      <c r="E62" s="188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86"/>
      <c r="BE62" s="186"/>
      <c r="BF62" s="186"/>
      <c r="BG62" s="186">
        <v>1</v>
      </c>
      <c r="BH62" s="186">
        <v>1</v>
      </c>
      <c r="BI62" s="186"/>
      <c r="BJ62" s="186"/>
      <c r="BK62" s="186"/>
      <c r="BL62" s="186"/>
      <c r="BM62" s="186"/>
      <c r="BN62" s="186"/>
      <c r="BO62" s="186"/>
      <c r="BP62" s="186"/>
      <c r="BQ62" s="186"/>
      <c r="BR62" s="186"/>
      <c r="BS62" s="186"/>
      <c r="BT62" s="186"/>
      <c r="BU62" s="186"/>
      <c r="BV62" s="186"/>
      <c r="BW62" s="186"/>
      <c r="BX62" s="186"/>
      <c r="BY62" s="186"/>
      <c r="BZ62" s="186"/>
      <c r="CA62" s="186"/>
      <c r="CB62" s="186"/>
      <c r="CC62" s="186"/>
      <c r="CD62" s="186"/>
      <c r="CE62" s="186"/>
      <c r="CF62" s="186"/>
      <c r="CG62" s="186"/>
      <c r="CH62" s="186"/>
      <c r="CI62" s="186"/>
      <c r="CJ62" s="186"/>
      <c r="CK62" s="186"/>
      <c r="CL62" s="186"/>
      <c r="CM62" s="186"/>
      <c r="CN62" s="186"/>
      <c r="CO62" s="186"/>
      <c r="CP62" s="186"/>
      <c r="CQ62" s="186"/>
      <c r="CR62" s="186"/>
      <c r="CS62" s="186"/>
      <c r="CT62" s="186"/>
      <c r="CU62" s="186"/>
      <c r="CV62" s="186"/>
      <c r="CW62" s="186"/>
      <c r="CX62" s="186"/>
      <c r="CY62" s="186"/>
      <c r="CZ62" s="186"/>
      <c r="DA62" s="186"/>
      <c r="DB62" s="186"/>
      <c r="DC62" s="186"/>
    </row>
    <row r="63" spans="1:107" ht="11.25" customHeight="1" x14ac:dyDescent="0.25">
      <c r="A63" s="262"/>
      <c r="B63" s="186" t="s">
        <v>778</v>
      </c>
      <c r="C63" s="186" t="s">
        <v>1342</v>
      </c>
      <c r="D63" s="186" t="s">
        <v>880</v>
      </c>
      <c r="E63" s="188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2"/>
      <c r="AS63" s="262"/>
      <c r="AT63" s="186"/>
      <c r="AU63" s="186"/>
      <c r="AV63" s="186"/>
      <c r="AW63" s="186"/>
      <c r="AX63" s="186"/>
      <c r="AY63" s="186">
        <v>50</v>
      </c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6"/>
      <c r="BR63" s="186"/>
      <c r="BS63" s="186"/>
      <c r="BT63" s="186"/>
      <c r="BU63" s="186"/>
      <c r="BV63" s="186"/>
      <c r="BW63" s="186"/>
      <c r="BX63" s="186"/>
      <c r="BY63" s="186"/>
      <c r="BZ63" s="186"/>
      <c r="CA63" s="186"/>
      <c r="CB63" s="186"/>
      <c r="CC63" s="186"/>
      <c r="CD63" s="186"/>
      <c r="CE63" s="186"/>
      <c r="CF63" s="186"/>
      <c r="CG63" s="186"/>
      <c r="CH63" s="186"/>
      <c r="CI63" s="186"/>
      <c r="CJ63" s="186"/>
      <c r="CK63" s="186"/>
      <c r="CL63" s="186"/>
      <c r="CM63" s="186"/>
      <c r="CN63" s="186"/>
      <c r="CO63" s="186"/>
      <c r="CP63" s="186"/>
      <c r="CQ63" s="186"/>
      <c r="CR63" s="186"/>
      <c r="CS63" s="186"/>
      <c r="CT63" s="186"/>
      <c r="CU63" s="186"/>
      <c r="CV63" s="186"/>
      <c r="CW63" s="186"/>
      <c r="CX63" s="186"/>
      <c r="CY63" s="186"/>
      <c r="CZ63" s="186"/>
      <c r="DA63" s="186"/>
      <c r="DB63" s="186"/>
      <c r="DC63" s="186"/>
    </row>
    <row r="64" spans="1:107" ht="11.25" customHeight="1" x14ac:dyDescent="0.25">
      <c r="A64" s="262"/>
      <c r="B64" s="186" t="s">
        <v>778</v>
      </c>
      <c r="C64" s="186" t="s">
        <v>1342</v>
      </c>
      <c r="D64" s="186" t="s">
        <v>910</v>
      </c>
      <c r="E64" s="188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  <c r="BF64" s="186">
        <v>10</v>
      </c>
      <c r="BG64" s="186">
        <v>58</v>
      </c>
      <c r="BH64" s="186">
        <v>21</v>
      </c>
      <c r="BI64" s="186"/>
      <c r="BJ64" s="186"/>
      <c r="BK64" s="186"/>
      <c r="BL64" s="186"/>
      <c r="BM64" s="186"/>
      <c r="BN64" s="186"/>
      <c r="BO64" s="186"/>
      <c r="BP64" s="186"/>
      <c r="BQ64" s="186"/>
      <c r="BR64" s="186"/>
      <c r="BS64" s="186"/>
      <c r="BT64" s="186"/>
      <c r="BU64" s="186"/>
      <c r="BV64" s="186"/>
      <c r="BW64" s="186"/>
      <c r="BX64" s="186"/>
      <c r="BY64" s="186"/>
      <c r="BZ64" s="186"/>
      <c r="CA64" s="186"/>
      <c r="CB64" s="186"/>
      <c r="CC64" s="186"/>
      <c r="CD64" s="186"/>
      <c r="CE64" s="186"/>
      <c r="CF64" s="186"/>
      <c r="CG64" s="186"/>
      <c r="CH64" s="186"/>
      <c r="CI64" s="186"/>
      <c r="CJ64" s="186"/>
      <c r="CK64" s="186"/>
      <c r="CL64" s="186"/>
      <c r="CM64" s="186"/>
      <c r="CN64" s="186"/>
      <c r="CO64" s="186"/>
      <c r="CP64" s="186"/>
      <c r="CQ64" s="186"/>
      <c r="CR64" s="186"/>
      <c r="CS64" s="186"/>
      <c r="CT64" s="186"/>
      <c r="CU64" s="186"/>
      <c r="CV64" s="186"/>
      <c r="CW64" s="186"/>
      <c r="CX64" s="186"/>
      <c r="CY64" s="186"/>
      <c r="CZ64" s="186"/>
      <c r="DA64" s="186"/>
      <c r="DB64" s="186"/>
      <c r="DC64" s="186"/>
    </row>
    <row r="65" spans="1:107" ht="11.25" customHeight="1" x14ac:dyDescent="0.25">
      <c r="A65" s="262"/>
      <c r="B65" s="186" t="s">
        <v>783</v>
      </c>
      <c r="C65" s="186" t="s">
        <v>1342</v>
      </c>
      <c r="D65" s="186" t="s">
        <v>915</v>
      </c>
      <c r="E65" s="188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>
        <v>4</v>
      </c>
      <c r="BG65" s="186">
        <v>19</v>
      </c>
      <c r="BH65" s="186">
        <v>7</v>
      </c>
      <c r="BI65" s="186"/>
      <c r="BJ65" s="186"/>
      <c r="BK65" s="186"/>
      <c r="BL65" s="186"/>
      <c r="BM65" s="186"/>
      <c r="BN65" s="186"/>
      <c r="BO65" s="186"/>
      <c r="BP65" s="186"/>
      <c r="BQ65" s="186"/>
      <c r="BR65" s="186"/>
      <c r="BS65" s="186"/>
      <c r="BT65" s="186"/>
      <c r="BU65" s="186"/>
      <c r="BV65" s="186"/>
      <c r="BW65" s="186"/>
      <c r="BX65" s="186"/>
      <c r="BY65" s="186"/>
      <c r="BZ65" s="186"/>
      <c r="CA65" s="186"/>
      <c r="CB65" s="186"/>
      <c r="CC65" s="186"/>
      <c r="CD65" s="186"/>
      <c r="CE65" s="186"/>
      <c r="CF65" s="186"/>
      <c r="CG65" s="186"/>
      <c r="CH65" s="186"/>
      <c r="CI65" s="186"/>
      <c r="CJ65" s="186"/>
      <c r="CK65" s="186"/>
      <c r="CL65" s="186"/>
      <c r="CM65" s="186"/>
      <c r="CN65" s="186"/>
      <c r="CO65" s="186"/>
      <c r="CP65" s="186"/>
      <c r="CQ65" s="186"/>
      <c r="CR65" s="186"/>
      <c r="CS65" s="186"/>
      <c r="CT65" s="186"/>
      <c r="CU65" s="186"/>
      <c r="CV65" s="186"/>
      <c r="CW65" s="186"/>
      <c r="CX65" s="186"/>
      <c r="CY65" s="186"/>
      <c r="CZ65" s="186"/>
      <c r="DA65" s="186"/>
      <c r="DB65" s="186"/>
      <c r="DC65" s="186"/>
    </row>
    <row r="66" spans="1:107" ht="11.25" customHeight="1" x14ac:dyDescent="0.25">
      <c r="A66" s="262"/>
      <c r="B66" s="186" t="s">
        <v>110</v>
      </c>
      <c r="C66" s="186" t="s">
        <v>1342</v>
      </c>
      <c r="D66" s="186" t="s">
        <v>916</v>
      </c>
      <c r="E66" s="188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  <c r="BF66" s="186">
        <v>7</v>
      </c>
      <c r="BG66" s="186">
        <v>32</v>
      </c>
      <c r="BH66" s="186">
        <v>11</v>
      </c>
      <c r="BI66" s="186"/>
      <c r="BJ66" s="186"/>
      <c r="BK66" s="186"/>
      <c r="BL66" s="186"/>
      <c r="BM66" s="186"/>
      <c r="BN66" s="186"/>
      <c r="BO66" s="186"/>
      <c r="BP66" s="186"/>
      <c r="BQ66" s="186"/>
      <c r="BR66" s="186"/>
      <c r="BS66" s="186"/>
      <c r="BT66" s="186"/>
      <c r="BU66" s="186"/>
      <c r="BV66" s="186"/>
      <c r="BW66" s="186"/>
      <c r="BX66" s="186"/>
      <c r="BY66" s="186"/>
      <c r="BZ66" s="186"/>
      <c r="CA66" s="186"/>
      <c r="CB66" s="186"/>
      <c r="CC66" s="186"/>
      <c r="CD66" s="186"/>
      <c r="CE66" s="186"/>
      <c r="CF66" s="186"/>
      <c r="CG66" s="186"/>
      <c r="CH66" s="186"/>
      <c r="CI66" s="186"/>
      <c r="CJ66" s="186"/>
      <c r="CK66" s="186"/>
      <c r="CL66" s="186"/>
      <c r="CM66" s="186"/>
      <c r="CN66" s="186"/>
      <c r="CO66" s="186"/>
      <c r="CP66" s="186"/>
      <c r="CQ66" s="186"/>
      <c r="CR66" s="186"/>
      <c r="CS66" s="186"/>
      <c r="CT66" s="186"/>
      <c r="CU66" s="186"/>
      <c r="CV66" s="186"/>
      <c r="CW66" s="186"/>
      <c r="CX66" s="186"/>
      <c r="CY66" s="186"/>
      <c r="CZ66" s="186"/>
      <c r="DA66" s="186"/>
      <c r="DB66" s="186"/>
      <c r="DC66" s="186"/>
    </row>
    <row r="67" spans="1:107" ht="11.25" customHeight="1" x14ac:dyDescent="0.25">
      <c r="A67" s="262"/>
      <c r="B67" s="186" t="s">
        <v>747</v>
      </c>
      <c r="C67" s="186" t="s">
        <v>1342</v>
      </c>
      <c r="D67" s="186" t="s">
        <v>917</v>
      </c>
      <c r="E67" s="188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>
        <v>3</v>
      </c>
      <c r="BG67" s="186">
        <v>12</v>
      </c>
      <c r="BH67" s="186">
        <v>6</v>
      </c>
      <c r="BI67" s="186"/>
      <c r="BJ67" s="186"/>
      <c r="BK67" s="186"/>
      <c r="BL67" s="186"/>
      <c r="BM67" s="186"/>
      <c r="BN67" s="186"/>
      <c r="BO67" s="186"/>
      <c r="BP67" s="186"/>
      <c r="BQ67" s="186"/>
      <c r="BR67" s="186"/>
      <c r="BS67" s="186"/>
      <c r="BT67" s="186"/>
      <c r="BU67" s="186"/>
      <c r="BV67" s="186"/>
      <c r="BW67" s="186"/>
      <c r="BX67" s="186"/>
      <c r="BY67" s="186"/>
      <c r="BZ67" s="186"/>
      <c r="CA67" s="186"/>
      <c r="CB67" s="186"/>
      <c r="CC67" s="186"/>
      <c r="CD67" s="186"/>
      <c r="CE67" s="186"/>
      <c r="CF67" s="186"/>
      <c r="CG67" s="186"/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86"/>
      <c r="CT67" s="186"/>
      <c r="CU67" s="186"/>
      <c r="CV67" s="186"/>
      <c r="CW67" s="186"/>
      <c r="CX67" s="186"/>
      <c r="CY67" s="186"/>
      <c r="CZ67" s="186"/>
      <c r="DA67" s="186"/>
      <c r="DB67" s="186"/>
      <c r="DC67" s="186"/>
    </row>
    <row r="68" spans="1:107" ht="10.5" customHeight="1" x14ac:dyDescent="0.25">
      <c r="A68" s="262"/>
      <c r="B68" s="186" t="s">
        <v>875</v>
      </c>
      <c r="C68" s="186" t="s">
        <v>1342</v>
      </c>
      <c r="D68" s="186" t="s">
        <v>919</v>
      </c>
      <c r="E68" s="188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186"/>
      <c r="AU68" s="186"/>
      <c r="AV68" s="186"/>
      <c r="AW68" s="186"/>
      <c r="AX68" s="186"/>
      <c r="AY68" s="186"/>
      <c r="AZ68" s="186"/>
      <c r="BA68" s="186"/>
      <c r="BB68" s="186"/>
      <c r="BC68" s="186"/>
      <c r="BD68" s="186"/>
      <c r="BE68" s="186"/>
      <c r="BF68" s="186">
        <v>7</v>
      </c>
      <c r="BG68" s="186">
        <v>32</v>
      </c>
      <c r="BH68" s="186">
        <v>11</v>
      </c>
      <c r="BI68" s="186"/>
      <c r="BJ68" s="186"/>
      <c r="BK68" s="186"/>
      <c r="BL68" s="186"/>
      <c r="BM68" s="186"/>
      <c r="BN68" s="186"/>
      <c r="BO68" s="186"/>
      <c r="BP68" s="186"/>
      <c r="BQ68" s="186"/>
      <c r="BR68" s="186"/>
      <c r="BS68" s="186"/>
      <c r="BT68" s="186"/>
      <c r="BU68" s="186"/>
      <c r="BV68" s="186"/>
      <c r="BW68" s="186"/>
      <c r="BX68" s="186"/>
      <c r="BY68" s="186"/>
      <c r="BZ68" s="186"/>
      <c r="CA68" s="186"/>
      <c r="CB68" s="186"/>
      <c r="CC68" s="186"/>
      <c r="CD68" s="186"/>
      <c r="CE68" s="186"/>
      <c r="CF68" s="186"/>
      <c r="CG68" s="186"/>
      <c r="CH68" s="186"/>
      <c r="CI68" s="186"/>
      <c r="CJ68" s="186"/>
      <c r="CK68" s="186"/>
      <c r="CL68" s="186"/>
      <c r="CM68" s="186"/>
      <c r="CN68" s="186"/>
      <c r="CO68" s="186"/>
      <c r="CP68" s="186"/>
      <c r="CQ68" s="186"/>
      <c r="CR68" s="186"/>
      <c r="CS68" s="186"/>
      <c r="CT68" s="186"/>
      <c r="CU68" s="186"/>
      <c r="CV68" s="186"/>
      <c r="CW68" s="186"/>
      <c r="CX68" s="186"/>
      <c r="CY68" s="186"/>
      <c r="CZ68" s="186"/>
      <c r="DA68" s="186"/>
      <c r="DB68" s="186"/>
      <c r="DC68" s="186"/>
    </row>
    <row r="69" spans="1:107" ht="10.5" customHeight="1" x14ac:dyDescent="0.25">
      <c r="A69" s="262"/>
      <c r="B69" s="186" t="s">
        <v>805</v>
      </c>
      <c r="C69" s="186" t="s">
        <v>1342</v>
      </c>
      <c r="D69" s="186" t="s">
        <v>920</v>
      </c>
      <c r="E69" s="188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  <c r="AM69" s="262"/>
      <c r="AN69" s="262"/>
      <c r="AO69" s="262"/>
      <c r="AP69" s="262"/>
      <c r="AQ69" s="262"/>
      <c r="AR69" s="262"/>
      <c r="AS69" s="262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>
        <v>4</v>
      </c>
      <c r="BG69" s="186">
        <v>20</v>
      </c>
      <c r="BH69" s="186">
        <v>6</v>
      </c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  <c r="BW69" s="186"/>
      <c r="BX69" s="186"/>
      <c r="BY69" s="186"/>
      <c r="BZ69" s="186"/>
      <c r="CA69" s="186"/>
      <c r="CB69" s="186"/>
      <c r="CC69" s="186"/>
      <c r="CD69" s="186"/>
      <c r="CE69" s="186"/>
      <c r="CF69" s="186"/>
      <c r="CG69" s="186"/>
      <c r="CH69" s="186"/>
      <c r="CI69" s="186"/>
      <c r="CJ69" s="186"/>
      <c r="CK69" s="186"/>
      <c r="CL69" s="186"/>
      <c r="CM69" s="186"/>
      <c r="CN69" s="186"/>
      <c r="CO69" s="186"/>
      <c r="CP69" s="186"/>
      <c r="CQ69" s="186"/>
      <c r="CR69" s="186"/>
      <c r="CS69" s="186"/>
      <c r="CT69" s="186"/>
      <c r="CU69" s="186"/>
      <c r="CV69" s="186"/>
      <c r="CW69" s="186"/>
      <c r="CX69" s="186"/>
      <c r="CY69" s="186"/>
      <c r="CZ69" s="186"/>
      <c r="DA69" s="186"/>
      <c r="DB69" s="186"/>
      <c r="DC69" s="186"/>
    </row>
    <row r="70" spans="1:107" ht="10.5" customHeight="1" x14ac:dyDescent="0.25">
      <c r="A70" s="262"/>
      <c r="B70" s="186" t="s">
        <v>830</v>
      </c>
      <c r="C70" s="186" t="s">
        <v>1342</v>
      </c>
      <c r="D70" s="186" t="s">
        <v>923</v>
      </c>
      <c r="E70" s="188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  <c r="AE70" s="262"/>
      <c r="AF70" s="262"/>
      <c r="AG70" s="262"/>
      <c r="AH70" s="262"/>
      <c r="AI70" s="262"/>
      <c r="AJ70" s="262"/>
      <c r="AK70" s="262"/>
      <c r="AL70" s="262"/>
      <c r="AM70" s="262"/>
      <c r="AN70" s="262"/>
      <c r="AO70" s="262"/>
      <c r="AP70" s="262"/>
      <c r="AQ70" s="262"/>
      <c r="AR70" s="262"/>
      <c r="AS70" s="262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>
        <v>2</v>
      </c>
      <c r="BG70" s="186">
        <v>6</v>
      </c>
      <c r="BH70" s="186">
        <v>2</v>
      </c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  <c r="BW70" s="186"/>
      <c r="BX70" s="186"/>
      <c r="BY70" s="186"/>
      <c r="BZ70" s="186"/>
      <c r="CA70" s="186"/>
      <c r="CB70" s="186"/>
      <c r="CC70" s="186"/>
      <c r="CD70" s="186"/>
      <c r="CE70" s="186"/>
      <c r="CF70" s="186"/>
      <c r="CG70" s="186"/>
      <c r="CH70" s="186"/>
      <c r="CI70" s="186"/>
      <c r="CJ70" s="186"/>
      <c r="CK70" s="186"/>
      <c r="CL70" s="186"/>
      <c r="CM70" s="186"/>
      <c r="CN70" s="186"/>
      <c r="CO70" s="186"/>
      <c r="CP70" s="186"/>
      <c r="CQ70" s="186"/>
      <c r="CR70" s="186"/>
      <c r="CS70" s="186"/>
      <c r="CT70" s="186"/>
      <c r="CU70" s="186"/>
      <c r="CV70" s="186"/>
      <c r="CW70" s="186"/>
      <c r="CX70" s="186"/>
      <c r="CY70" s="186"/>
      <c r="CZ70" s="186"/>
      <c r="DA70" s="186"/>
      <c r="DB70" s="186"/>
      <c r="DC70" s="186"/>
    </row>
    <row r="71" spans="1:107" ht="10.5" customHeight="1" x14ac:dyDescent="0.25">
      <c r="A71" s="262"/>
      <c r="B71" s="186" t="s">
        <v>837</v>
      </c>
      <c r="C71" s="186" t="s">
        <v>1342</v>
      </c>
      <c r="D71" s="186" t="s">
        <v>926</v>
      </c>
      <c r="E71" s="188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>
        <v>4</v>
      </c>
      <c r="BG71" s="186">
        <v>19</v>
      </c>
      <c r="BH71" s="186">
        <v>7</v>
      </c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  <c r="BW71" s="186"/>
      <c r="BX71" s="186"/>
      <c r="BY71" s="186"/>
      <c r="BZ71" s="186"/>
      <c r="CA71" s="186"/>
      <c r="CB71" s="186"/>
      <c r="CC71" s="186"/>
      <c r="CD71" s="186"/>
      <c r="CE71" s="186"/>
      <c r="CF71" s="186"/>
      <c r="CG71" s="186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86"/>
      <c r="CT71" s="186"/>
      <c r="CU71" s="186"/>
      <c r="CV71" s="186"/>
      <c r="CW71" s="186"/>
      <c r="CX71" s="186"/>
      <c r="CY71" s="186"/>
      <c r="CZ71" s="186"/>
      <c r="DA71" s="186"/>
      <c r="DB71" s="186"/>
      <c r="DC71" s="186"/>
    </row>
    <row r="72" spans="1:107" ht="10.5" customHeight="1" x14ac:dyDescent="0.25">
      <c r="A72" s="262"/>
      <c r="B72" s="186" t="s">
        <v>110</v>
      </c>
      <c r="C72" s="186" t="s">
        <v>1342</v>
      </c>
      <c r="D72" s="186" t="s">
        <v>928</v>
      </c>
      <c r="E72" s="188"/>
      <c r="F72" s="262"/>
      <c r="G72" s="262"/>
      <c r="H72" s="262">
        <v>12</v>
      </c>
      <c r="I72" s="262">
        <v>6</v>
      </c>
      <c r="J72" s="262">
        <v>6</v>
      </c>
      <c r="K72" s="262">
        <v>4</v>
      </c>
      <c r="L72" s="262">
        <v>4</v>
      </c>
      <c r="M72" s="262">
        <v>24</v>
      </c>
      <c r="N72" s="262"/>
      <c r="O72" s="262">
        <v>6</v>
      </c>
      <c r="P72" s="262">
        <v>4</v>
      </c>
      <c r="Q72" s="262"/>
      <c r="R72" s="262">
        <v>6</v>
      </c>
      <c r="S72" s="262"/>
      <c r="T72" s="262">
        <v>4</v>
      </c>
      <c r="U72" s="262"/>
      <c r="V72" s="262"/>
      <c r="W72" s="262"/>
      <c r="X72" s="262"/>
      <c r="Y72" s="262">
        <v>8</v>
      </c>
      <c r="Z72" s="262">
        <v>8</v>
      </c>
      <c r="AA72" s="262"/>
      <c r="AB72" s="262"/>
      <c r="AC72" s="262">
        <v>24</v>
      </c>
      <c r="AD72" s="262"/>
      <c r="AE72" s="262">
        <v>24</v>
      </c>
      <c r="AF72" s="262"/>
      <c r="AG72" s="513">
        <v>6</v>
      </c>
      <c r="AH72" s="262"/>
      <c r="AI72" s="262"/>
      <c r="AJ72" s="262"/>
      <c r="AK72" s="262"/>
      <c r="AL72" s="262"/>
      <c r="AM72" s="262"/>
      <c r="AN72" s="262"/>
      <c r="AO72" s="262"/>
      <c r="AP72" s="262"/>
      <c r="AQ72" s="262"/>
      <c r="AR72" s="262"/>
      <c r="AS72" s="262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  <c r="BW72" s="186"/>
      <c r="BX72" s="186"/>
      <c r="BY72" s="186"/>
      <c r="BZ72" s="186"/>
      <c r="CA72" s="186"/>
      <c r="CB72" s="186"/>
      <c r="CC72" s="186"/>
      <c r="CD72" s="186"/>
      <c r="CE72" s="186"/>
      <c r="CF72" s="186"/>
      <c r="CG72" s="186"/>
      <c r="CH72" s="186"/>
      <c r="CI72" s="186"/>
      <c r="CJ72" s="186"/>
      <c r="CK72" s="186"/>
      <c r="CL72" s="186"/>
      <c r="CM72" s="186"/>
      <c r="CN72" s="186"/>
      <c r="CO72" s="186"/>
      <c r="CP72" s="186"/>
      <c r="CQ72" s="186"/>
      <c r="CR72" s="186"/>
      <c r="CS72" s="186"/>
      <c r="CT72" s="186"/>
      <c r="CU72" s="186"/>
      <c r="CV72" s="186"/>
      <c r="CW72" s="186"/>
      <c r="CX72" s="186"/>
      <c r="CY72" s="186"/>
      <c r="CZ72" s="186"/>
      <c r="DA72" s="186"/>
      <c r="DB72" s="186"/>
      <c r="DC72" s="186"/>
    </row>
    <row r="73" spans="1:107" ht="10.5" customHeight="1" x14ac:dyDescent="0.25">
      <c r="A73" s="262"/>
      <c r="B73" s="186" t="s">
        <v>778</v>
      </c>
      <c r="C73" s="186" t="s">
        <v>1342</v>
      </c>
      <c r="D73" s="186" t="s">
        <v>930</v>
      </c>
      <c r="E73" s="188"/>
      <c r="F73" s="262"/>
      <c r="G73" s="262"/>
      <c r="H73" s="262">
        <v>4</v>
      </c>
      <c r="I73" s="262">
        <v>6</v>
      </c>
      <c r="J73" s="262">
        <v>24</v>
      </c>
      <c r="K73" s="262">
        <v>24</v>
      </c>
      <c r="L73" s="262">
        <v>24</v>
      </c>
      <c r="M73" s="262">
        <v>24</v>
      </c>
      <c r="N73" s="262"/>
      <c r="O73" s="262">
        <v>6</v>
      </c>
      <c r="P73" s="262">
        <v>24</v>
      </c>
      <c r="Q73" s="262"/>
      <c r="R73" s="262">
        <v>24</v>
      </c>
      <c r="S73" s="262"/>
      <c r="T73" s="262">
        <v>24</v>
      </c>
      <c r="U73" s="262"/>
      <c r="V73" s="262"/>
      <c r="W73" s="262"/>
      <c r="X73" s="262"/>
      <c r="Y73" s="262">
        <v>4</v>
      </c>
      <c r="Z73" s="262">
        <v>24</v>
      </c>
      <c r="AA73" s="262"/>
      <c r="AB73" s="262"/>
      <c r="AC73" s="262">
        <v>24</v>
      </c>
      <c r="AD73" s="262"/>
      <c r="AE73" s="262">
        <v>24</v>
      </c>
      <c r="AF73" s="262"/>
      <c r="AG73" s="513">
        <v>24</v>
      </c>
      <c r="AH73" s="262"/>
      <c r="AI73" s="262"/>
      <c r="AJ73" s="262"/>
      <c r="AK73" s="262"/>
      <c r="AL73" s="262"/>
      <c r="AM73" s="262"/>
      <c r="AN73" s="262"/>
      <c r="AO73" s="262"/>
      <c r="AP73" s="262"/>
      <c r="AQ73" s="262"/>
      <c r="AR73" s="262"/>
      <c r="AS73" s="262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  <c r="BW73" s="186"/>
      <c r="BX73" s="186"/>
      <c r="BY73" s="186"/>
      <c r="BZ73" s="186"/>
      <c r="CA73" s="186"/>
      <c r="CB73" s="186"/>
      <c r="CC73" s="186"/>
      <c r="CD73" s="186"/>
      <c r="CE73" s="186"/>
      <c r="CF73" s="186"/>
      <c r="CG73" s="186"/>
      <c r="CH73" s="186"/>
      <c r="CI73" s="186"/>
      <c r="CJ73" s="186"/>
      <c r="CK73" s="186"/>
      <c r="CL73" s="186"/>
      <c r="CM73" s="186"/>
      <c r="CN73" s="186"/>
      <c r="CO73" s="186"/>
      <c r="CP73" s="186"/>
      <c r="CQ73" s="186"/>
      <c r="CR73" s="186"/>
      <c r="CS73" s="186"/>
      <c r="CT73" s="186"/>
      <c r="CU73" s="186"/>
      <c r="CV73" s="186"/>
      <c r="CW73" s="186"/>
      <c r="CX73" s="186"/>
      <c r="CY73" s="186"/>
      <c r="CZ73" s="186"/>
      <c r="DA73" s="186"/>
      <c r="DB73" s="186"/>
      <c r="DC73" s="186"/>
    </row>
    <row r="74" spans="1:107" ht="10.5" customHeight="1" x14ac:dyDescent="0.25">
      <c r="A74" s="262"/>
      <c r="B74" s="186" t="s">
        <v>783</v>
      </c>
      <c r="C74" s="186" t="s">
        <v>1342</v>
      </c>
      <c r="D74" s="186" t="s">
        <v>932</v>
      </c>
      <c r="E74" s="188"/>
      <c r="F74" s="262"/>
      <c r="G74" s="262"/>
      <c r="H74" s="262">
        <v>4</v>
      </c>
      <c r="I74" s="262">
        <v>12</v>
      </c>
      <c r="J74" s="262">
        <v>12</v>
      </c>
      <c r="K74" s="262">
        <v>4</v>
      </c>
      <c r="L74" s="262">
        <v>4</v>
      </c>
      <c r="M74" s="262">
        <v>24</v>
      </c>
      <c r="N74" s="262"/>
      <c r="O74" s="262">
        <v>12</v>
      </c>
      <c r="P74" s="262">
        <v>24</v>
      </c>
      <c r="Q74" s="262"/>
      <c r="R74" s="262">
        <v>6</v>
      </c>
      <c r="S74" s="262"/>
      <c r="T74" s="262">
        <v>4</v>
      </c>
      <c r="U74" s="262"/>
      <c r="V74" s="262"/>
      <c r="W74" s="262"/>
      <c r="X74" s="262"/>
      <c r="Y74" s="262">
        <v>4</v>
      </c>
      <c r="Z74" s="262">
        <v>4</v>
      </c>
      <c r="AA74" s="262"/>
      <c r="AB74" s="262"/>
      <c r="AC74" s="262">
        <v>24</v>
      </c>
      <c r="AD74" s="262"/>
      <c r="AE74" s="262">
        <v>24</v>
      </c>
      <c r="AF74" s="262"/>
      <c r="AG74" s="513">
        <v>12</v>
      </c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  <c r="BW74" s="186"/>
      <c r="BX74" s="186"/>
      <c r="BY74" s="186"/>
      <c r="BZ74" s="186"/>
      <c r="CA74" s="186"/>
      <c r="CB74" s="186"/>
      <c r="CC74" s="186"/>
      <c r="CD74" s="186"/>
      <c r="CE74" s="186"/>
      <c r="CF74" s="186"/>
      <c r="CG74" s="186"/>
      <c r="CH74" s="186"/>
      <c r="CI74" s="186"/>
      <c r="CJ74" s="186"/>
      <c r="CK74" s="186"/>
      <c r="CL74" s="186"/>
      <c r="CM74" s="186"/>
      <c r="CN74" s="186"/>
      <c r="CO74" s="186"/>
      <c r="CP74" s="186"/>
      <c r="CQ74" s="186"/>
      <c r="CR74" s="186"/>
      <c r="CS74" s="186"/>
      <c r="CT74" s="186"/>
      <c r="CU74" s="186"/>
      <c r="CV74" s="186"/>
      <c r="CW74" s="186"/>
      <c r="CX74" s="186"/>
      <c r="CY74" s="186"/>
      <c r="CZ74" s="186"/>
      <c r="DA74" s="186"/>
      <c r="DB74" s="186"/>
      <c r="DC74" s="186"/>
    </row>
    <row r="75" spans="1:107" ht="10.5" customHeight="1" x14ac:dyDescent="0.25">
      <c r="A75" s="262"/>
      <c r="B75" s="186" t="s">
        <v>875</v>
      </c>
      <c r="C75" s="186" t="s">
        <v>1342</v>
      </c>
      <c r="D75" s="186" t="s">
        <v>933</v>
      </c>
      <c r="E75" s="188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2"/>
      <c r="AQ75" s="262"/>
      <c r="AR75" s="262"/>
      <c r="AS75" s="262"/>
      <c r="AT75" s="186">
        <v>4</v>
      </c>
      <c r="AU75" s="186">
        <v>32</v>
      </c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  <c r="BW75" s="186"/>
      <c r="BX75" s="186"/>
      <c r="BY75" s="186"/>
      <c r="BZ75" s="186"/>
      <c r="CA75" s="186"/>
      <c r="CB75" s="186"/>
      <c r="CC75" s="186"/>
      <c r="CD75" s="186"/>
      <c r="CE75" s="186"/>
      <c r="CF75" s="186"/>
      <c r="CG75" s="186"/>
      <c r="CH75" s="186"/>
      <c r="CI75" s="186"/>
      <c r="CJ75" s="186"/>
      <c r="CK75" s="186"/>
      <c r="CL75" s="186"/>
      <c r="CM75" s="186"/>
      <c r="CN75" s="186"/>
      <c r="CO75" s="186"/>
      <c r="CP75" s="186"/>
      <c r="CQ75" s="186"/>
      <c r="CR75" s="186"/>
      <c r="CS75" s="186"/>
      <c r="CT75" s="186"/>
      <c r="CU75" s="186"/>
      <c r="CV75" s="186"/>
      <c r="CW75" s="186"/>
      <c r="CX75" s="186"/>
      <c r="CY75" s="186"/>
      <c r="CZ75" s="186"/>
      <c r="DA75" s="186"/>
      <c r="DB75" s="186"/>
      <c r="DC75" s="186"/>
    </row>
    <row r="76" spans="1:107" ht="10.5" customHeight="1" x14ac:dyDescent="0.25">
      <c r="A76" s="262"/>
      <c r="B76" s="186" t="s">
        <v>778</v>
      </c>
      <c r="C76" s="186" t="s">
        <v>1342</v>
      </c>
      <c r="D76" s="186" t="s">
        <v>938</v>
      </c>
      <c r="E76" s="188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186">
        <v>8</v>
      </c>
      <c r="AU76" s="186">
        <v>92</v>
      </c>
      <c r="AV76" s="186">
        <v>20</v>
      </c>
      <c r="AW76" s="186">
        <v>24</v>
      </c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  <c r="BW76" s="186"/>
      <c r="BX76" s="186"/>
      <c r="BY76" s="186"/>
      <c r="BZ76" s="186"/>
      <c r="CA76" s="186"/>
      <c r="CB76" s="186"/>
      <c r="CC76" s="186"/>
      <c r="CD76" s="186"/>
      <c r="CE76" s="186"/>
      <c r="CF76" s="186"/>
      <c r="CG76" s="186"/>
      <c r="CH76" s="186"/>
      <c r="CI76" s="186"/>
      <c r="CJ76" s="186"/>
      <c r="CK76" s="186"/>
      <c r="CL76" s="186"/>
      <c r="CM76" s="186"/>
      <c r="CN76" s="186"/>
      <c r="CO76" s="186"/>
      <c r="CP76" s="186"/>
      <c r="CQ76" s="186"/>
      <c r="CR76" s="186"/>
      <c r="CS76" s="186"/>
      <c r="CT76" s="186"/>
      <c r="CU76" s="186"/>
      <c r="CV76" s="186"/>
      <c r="CW76" s="186"/>
      <c r="CX76" s="186"/>
      <c r="CY76" s="186"/>
      <c r="CZ76" s="186"/>
      <c r="DA76" s="186"/>
      <c r="DB76" s="186"/>
      <c r="DC76" s="186"/>
    </row>
    <row r="77" spans="1:107" ht="10.5" customHeight="1" x14ac:dyDescent="0.25">
      <c r="A77" s="262"/>
      <c r="B77" s="186" t="s">
        <v>747</v>
      </c>
      <c r="C77" s="186" t="s">
        <v>1342</v>
      </c>
      <c r="D77" s="186" t="s">
        <v>941</v>
      </c>
      <c r="E77" s="188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186">
        <v>20</v>
      </c>
      <c r="AU77" s="186"/>
      <c r="AV77" s="186">
        <v>28</v>
      </c>
      <c r="AW77" s="186">
        <v>12</v>
      </c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  <c r="BW77" s="186"/>
      <c r="BX77" s="186"/>
      <c r="BY77" s="186"/>
      <c r="BZ77" s="186"/>
      <c r="CA77" s="186"/>
      <c r="CB77" s="186"/>
      <c r="CC77" s="186"/>
      <c r="CD77" s="186"/>
      <c r="CE77" s="186"/>
      <c r="CF77" s="186"/>
      <c r="CG77" s="186"/>
      <c r="CH77" s="186"/>
      <c r="CI77" s="186"/>
      <c r="CJ77" s="186"/>
      <c r="CK77" s="186"/>
      <c r="CL77" s="186"/>
      <c r="CM77" s="186"/>
      <c r="CN77" s="186"/>
      <c r="CO77" s="186"/>
      <c r="CP77" s="186"/>
      <c r="CQ77" s="186"/>
      <c r="CR77" s="186"/>
      <c r="CS77" s="186"/>
      <c r="CT77" s="186"/>
      <c r="CU77" s="186"/>
      <c r="CV77" s="186"/>
      <c r="CW77" s="186"/>
      <c r="CX77" s="186"/>
      <c r="CY77" s="186"/>
      <c r="CZ77" s="186"/>
      <c r="DA77" s="186"/>
      <c r="DB77" s="186"/>
      <c r="DC77" s="186"/>
    </row>
    <row r="78" spans="1:107" ht="10.5" customHeight="1" x14ac:dyDescent="0.25">
      <c r="A78" s="262"/>
      <c r="B78" s="186" t="s">
        <v>783</v>
      </c>
      <c r="C78" s="186" t="s">
        <v>1342</v>
      </c>
      <c r="D78" s="186" t="s">
        <v>943</v>
      </c>
      <c r="E78" s="188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186">
        <v>6</v>
      </c>
      <c r="AU78" s="186">
        <v>152</v>
      </c>
      <c r="AV78" s="186">
        <v>24</v>
      </c>
      <c r="AW78" s="186">
        <v>6</v>
      </c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  <c r="BW78" s="186"/>
      <c r="BX78" s="186"/>
      <c r="BY78" s="186"/>
      <c r="BZ78" s="186"/>
      <c r="CA78" s="186"/>
      <c r="CB78" s="186"/>
      <c r="CC78" s="186"/>
      <c r="CD78" s="186"/>
      <c r="CE78" s="186"/>
      <c r="CF78" s="186"/>
      <c r="CG78" s="186"/>
      <c r="CH78" s="186"/>
      <c r="CI78" s="186"/>
      <c r="CJ78" s="186"/>
      <c r="CK78" s="186"/>
      <c r="CL78" s="186"/>
      <c r="CM78" s="186"/>
      <c r="CN78" s="186"/>
      <c r="CO78" s="186"/>
      <c r="CP78" s="186"/>
      <c r="CQ78" s="186"/>
      <c r="CR78" s="186"/>
      <c r="CS78" s="186"/>
      <c r="CT78" s="186"/>
      <c r="CU78" s="186"/>
      <c r="CV78" s="186"/>
      <c r="CW78" s="186"/>
      <c r="CX78" s="186"/>
      <c r="CY78" s="186"/>
      <c r="CZ78" s="186"/>
      <c r="DA78" s="186"/>
      <c r="DB78" s="186"/>
      <c r="DC78" s="186"/>
    </row>
    <row r="79" spans="1:107" ht="10.5" customHeight="1" x14ac:dyDescent="0.25">
      <c r="A79" s="262"/>
      <c r="B79" s="186" t="s">
        <v>110</v>
      </c>
      <c r="C79" s="186" t="s">
        <v>1342</v>
      </c>
      <c r="D79" s="186" t="s">
        <v>955</v>
      </c>
      <c r="E79" s="188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186">
        <v>12</v>
      </c>
      <c r="AU79" s="186">
        <v>24</v>
      </c>
      <c r="AV79" s="186">
        <v>28</v>
      </c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  <c r="BW79" s="186"/>
      <c r="BX79" s="186"/>
      <c r="BY79" s="186"/>
      <c r="BZ79" s="186"/>
      <c r="CA79" s="186"/>
      <c r="CB79" s="186"/>
      <c r="CC79" s="186"/>
      <c r="CD79" s="186"/>
      <c r="CE79" s="186"/>
      <c r="CF79" s="186"/>
      <c r="CG79" s="186"/>
      <c r="CH79" s="186"/>
      <c r="CI79" s="186"/>
      <c r="CJ79" s="186"/>
      <c r="CK79" s="186"/>
      <c r="CL79" s="186"/>
      <c r="CM79" s="186"/>
      <c r="CN79" s="186"/>
      <c r="CO79" s="186"/>
      <c r="CP79" s="186"/>
      <c r="CQ79" s="186"/>
      <c r="CR79" s="186"/>
      <c r="CS79" s="186"/>
      <c r="CT79" s="186"/>
      <c r="CU79" s="186"/>
      <c r="CV79" s="186"/>
      <c r="CW79" s="186"/>
      <c r="CX79" s="186"/>
      <c r="CY79" s="186"/>
      <c r="CZ79" s="186"/>
      <c r="DA79" s="186"/>
      <c r="DB79" s="186"/>
      <c r="DC79" s="186"/>
    </row>
    <row r="80" spans="1:107" ht="10.5" customHeight="1" x14ac:dyDescent="0.25">
      <c r="A80" s="262"/>
      <c r="B80" s="186" t="s">
        <v>845</v>
      </c>
      <c r="C80" s="186" t="s">
        <v>1342</v>
      </c>
      <c r="D80" s="186" t="s">
        <v>957</v>
      </c>
      <c r="E80" s="188"/>
      <c r="F80" s="262"/>
      <c r="G80" s="262"/>
      <c r="H80" s="262"/>
      <c r="I80" s="262"/>
      <c r="J80" s="262"/>
      <c r="K80" s="262"/>
      <c r="L80" s="262"/>
      <c r="M80" s="262">
        <v>24</v>
      </c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>
        <v>24</v>
      </c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186"/>
      <c r="AU80" s="186"/>
      <c r="AV80" s="186"/>
      <c r="AW80" s="186">
        <v>8</v>
      </c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</row>
    <row r="81" spans="1:107" ht="10.5" customHeight="1" x14ac:dyDescent="0.25">
      <c r="A81" s="262"/>
      <c r="B81" s="186" t="s">
        <v>813</v>
      </c>
      <c r="C81" s="186" t="s">
        <v>1342</v>
      </c>
      <c r="D81" s="186" t="s">
        <v>961</v>
      </c>
      <c r="E81" s="188"/>
      <c r="F81" s="262"/>
      <c r="G81" s="262"/>
      <c r="H81" s="262"/>
      <c r="I81" s="262"/>
      <c r="J81" s="262"/>
      <c r="K81" s="262"/>
      <c r="L81" s="262"/>
      <c r="M81" s="262"/>
      <c r="N81" s="262"/>
      <c r="O81" s="262">
        <v>6</v>
      </c>
      <c r="P81" s="513">
        <v>4</v>
      </c>
      <c r="Q81" s="513"/>
      <c r="R81" s="513"/>
      <c r="S81" s="513"/>
      <c r="T81" s="513"/>
      <c r="U81" s="513"/>
      <c r="V81" s="513"/>
      <c r="W81" s="513"/>
      <c r="X81" s="513"/>
      <c r="Y81" s="513"/>
      <c r="Z81" s="513"/>
      <c r="AA81" s="513"/>
      <c r="AB81" s="513"/>
      <c r="AC81" s="513">
        <v>12</v>
      </c>
      <c r="AD81" s="513"/>
      <c r="AE81" s="513"/>
      <c r="AF81" s="513"/>
      <c r="AG81" s="513">
        <v>6</v>
      </c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  <c r="BW81" s="186"/>
      <c r="BX81" s="186"/>
      <c r="BY81" s="186"/>
      <c r="BZ81" s="186"/>
      <c r="CA81" s="186"/>
      <c r="CB81" s="186"/>
      <c r="CC81" s="186"/>
      <c r="CD81" s="186"/>
      <c r="CE81" s="186"/>
      <c r="CF81" s="186"/>
      <c r="CG81" s="186"/>
      <c r="CH81" s="186"/>
      <c r="CI81" s="186"/>
      <c r="CJ81" s="186"/>
      <c r="CK81" s="186"/>
      <c r="CL81" s="186"/>
      <c r="CM81" s="186"/>
      <c r="CN81" s="186"/>
      <c r="CO81" s="186"/>
      <c r="CP81" s="186"/>
      <c r="CQ81" s="186"/>
      <c r="CR81" s="186"/>
      <c r="CS81" s="186"/>
      <c r="CT81" s="186"/>
      <c r="CU81" s="186"/>
      <c r="CV81" s="186"/>
      <c r="CW81" s="186"/>
      <c r="CX81" s="186"/>
      <c r="CY81" s="186"/>
      <c r="CZ81" s="186"/>
      <c r="DA81" s="186"/>
      <c r="DB81" s="186"/>
      <c r="DC81" s="186"/>
    </row>
    <row r="82" spans="1:107" ht="10.5" customHeight="1" x14ac:dyDescent="0.25">
      <c r="A82" s="262"/>
      <c r="B82" s="186" t="s">
        <v>837</v>
      </c>
      <c r="C82" s="186" t="s">
        <v>1342</v>
      </c>
      <c r="D82" s="186" t="s">
        <v>962</v>
      </c>
      <c r="E82" s="188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>
        <v>24</v>
      </c>
      <c r="Q82" s="262"/>
      <c r="R82" s="262"/>
      <c r="S82" s="262"/>
      <c r="T82" s="262">
        <v>24</v>
      </c>
      <c r="U82" s="262"/>
      <c r="V82" s="262"/>
      <c r="W82" s="262"/>
      <c r="X82" s="262"/>
      <c r="Y82" s="262"/>
      <c r="Z82" s="262"/>
      <c r="AA82" s="262"/>
      <c r="AB82" s="262"/>
      <c r="AC82" s="262">
        <v>24</v>
      </c>
      <c r="AD82" s="262"/>
      <c r="AE82" s="262"/>
      <c r="AF82" s="262"/>
      <c r="AG82" s="513">
        <v>24</v>
      </c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  <c r="BW82" s="186"/>
      <c r="BX82" s="186"/>
      <c r="BY82" s="186"/>
      <c r="BZ82" s="186"/>
      <c r="CA82" s="186"/>
      <c r="CB82" s="186"/>
      <c r="CC82" s="186"/>
      <c r="CD82" s="186"/>
      <c r="CE82" s="186"/>
      <c r="CF82" s="186"/>
      <c r="CG82" s="186"/>
      <c r="CH82" s="186"/>
      <c r="CI82" s="186"/>
      <c r="CJ82" s="186"/>
      <c r="CK82" s="186"/>
      <c r="CL82" s="186"/>
      <c r="CM82" s="186"/>
      <c r="CN82" s="186"/>
      <c r="CO82" s="186"/>
      <c r="CP82" s="186"/>
      <c r="CQ82" s="186"/>
      <c r="CR82" s="186"/>
      <c r="CS82" s="186"/>
      <c r="CT82" s="186"/>
      <c r="CU82" s="186"/>
      <c r="CV82" s="186"/>
      <c r="CW82" s="186"/>
      <c r="CX82" s="186"/>
      <c r="CY82" s="186"/>
      <c r="CZ82" s="186"/>
      <c r="DA82" s="186"/>
      <c r="DB82" s="186"/>
      <c r="DC82" s="186"/>
    </row>
    <row r="83" spans="1:107" ht="10.5" customHeight="1" x14ac:dyDescent="0.25">
      <c r="A83" s="262"/>
      <c r="B83" s="186" t="s">
        <v>797</v>
      </c>
      <c r="C83" s="186" t="s">
        <v>1342</v>
      </c>
      <c r="D83" s="186" t="s">
        <v>964</v>
      </c>
      <c r="E83" s="188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>
        <v>1</v>
      </c>
      <c r="BG83" s="186">
        <v>1</v>
      </c>
      <c r="BH83" s="186">
        <v>1</v>
      </c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  <c r="BW83" s="186"/>
      <c r="BX83" s="186"/>
      <c r="BY83" s="186"/>
      <c r="BZ83" s="186"/>
      <c r="CA83" s="186"/>
      <c r="CB83" s="186"/>
      <c r="CC83" s="186"/>
      <c r="CD83" s="186"/>
      <c r="CE83" s="186"/>
      <c r="CF83" s="186"/>
      <c r="CG83" s="186"/>
      <c r="CH83" s="186"/>
      <c r="CI83" s="186"/>
      <c r="CJ83" s="186"/>
      <c r="CK83" s="186"/>
      <c r="CL83" s="186"/>
      <c r="CM83" s="186"/>
      <c r="CN83" s="186"/>
      <c r="CO83" s="186"/>
      <c r="CP83" s="186"/>
      <c r="CQ83" s="186"/>
      <c r="CR83" s="186"/>
      <c r="CS83" s="186"/>
      <c r="CT83" s="186"/>
      <c r="CU83" s="186"/>
      <c r="CV83" s="186"/>
      <c r="CW83" s="186"/>
      <c r="CX83" s="186"/>
      <c r="CY83" s="186"/>
      <c r="CZ83" s="186"/>
      <c r="DA83" s="186"/>
      <c r="DB83" s="186"/>
      <c r="DC83" s="186"/>
    </row>
    <row r="84" spans="1:107" ht="10.5" customHeight="1" x14ac:dyDescent="0.25">
      <c r="A84" s="262"/>
      <c r="B84" s="186" t="s">
        <v>783</v>
      </c>
      <c r="C84" s="186" t="s">
        <v>1342</v>
      </c>
      <c r="D84" s="186" t="s">
        <v>968</v>
      </c>
      <c r="E84" s="188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>
        <v>24</v>
      </c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  <c r="BW84" s="186"/>
      <c r="BX84" s="186"/>
      <c r="BY84" s="186"/>
      <c r="BZ84" s="186"/>
      <c r="CA84" s="186"/>
      <c r="CB84" s="186"/>
      <c r="CC84" s="186"/>
      <c r="CD84" s="186"/>
      <c r="CE84" s="186"/>
      <c r="CF84" s="186"/>
      <c r="CG84" s="186"/>
      <c r="CH84" s="186"/>
      <c r="CI84" s="186"/>
      <c r="CJ84" s="186"/>
      <c r="CK84" s="186"/>
      <c r="CL84" s="186"/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6"/>
      <c r="CZ84" s="186"/>
      <c r="DA84" s="186"/>
      <c r="DB84" s="186"/>
      <c r="DC84" s="186"/>
    </row>
    <row r="85" spans="1:107" ht="10.5" customHeight="1" x14ac:dyDescent="0.25">
      <c r="A85" s="262"/>
      <c r="B85" s="186" t="s">
        <v>972</v>
      </c>
      <c r="C85" s="186" t="s">
        <v>1342</v>
      </c>
      <c r="D85" s="186" t="s">
        <v>973</v>
      </c>
      <c r="E85" s="188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>
        <v>3</v>
      </c>
      <c r="BG85" s="186">
        <v>3</v>
      </c>
      <c r="BH85" s="186">
        <v>3</v>
      </c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  <c r="BW85" s="186"/>
      <c r="BX85" s="186"/>
      <c r="BY85" s="186"/>
      <c r="BZ85" s="186"/>
      <c r="CA85" s="186"/>
      <c r="CB85" s="186"/>
      <c r="CC85" s="186"/>
      <c r="CD85" s="186"/>
      <c r="CE85" s="186"/>
      <c r="CF85" s="186"/>
      <c r="CG85" s="186"/>
      <c r="CH85" s="186"/>
      <c r="CI85" s="186"/>
      <c r="CJ85" s="186"/>
      <c r="CK85" s="186"/>
      <c r="CL85" s="186"/>
      <c r="CM85" s="186"/>
      <c r="CN85" s="186"/>
      <c r="CO85" s="186"/>
      <c r="CP85" s="186"/>
      <c r="CQ85" s="186"/>
      <c r="CR85" s="186"/>
      <c r="CS85" s="186"/>
      <c r="CT85" s="186"/>
      <c r="CU85" s="186"/>
      <c r="CV85" s="186"/>
      <c r="CW85" s="186"/>
      <c r="CX85" s="186"/>
      <c r="CY85" s="186"/>
      <c r="CZ85" s="186"/>
      <c r="DA85" s="186"/>
      <c r="DB85" s="186"/>
      <c r="DC85" s="186"/>
    </row>
    <row r="86" spans="1:107" ht="11.25" customHeight="1" x14ac:dyDescent="0.25">
      <c r="A86" s="262"/>
      <c r="B86" s="186" t="s">
        <v>783</v>
      </c>
      <c r="C86" s="186" t="s">
        <v>1342</v>
      </c>
      <c r="D86" s="186" t="s">
        <v>976</v>
      </c>
      <c r="E86" s="188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>
        <v>2</v>
      </c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  <c r="BW86" s="186"/>
      <c r="BX86" s="186"/>
      <c r="BY86" s="186"/>
      <c r="BZ86" s="186"/>
      <c r="CA86" s="186"/>
      <c r="CB86" s="186"/>
      <c r="CC86" s="186"/>
      <c r="CD86" s="186"/>
      <c r="CE86" s="186"/>
      <c r="CF86" s="186"/>
      <c r="CG86" s="186"/>
      <c r="CH86" s="186"/>
      <c r="CI86" s="186"/>
      <c r="CJ86" s="186"/>
      <c r="CK86" s="186"/>
      <c r="CL86" s="186"/>
      <c r="CM86" s="186"/>
      <c r="CN86" s="186"/>
      <c r="CO86" s="186"/>
      <c r="CP86" s="186"/>
      <c r="CQ86" s="186"/>
      <c r="CR86" s="186"/>
      <c r="CS86" s="186"/>
      <c r="CT86" s="186"/>
      <c r="CU86" s="186"/>
      <c r="CV86" s="186"/>
      <c r="CW86" s="186"/>
      <c r="CX86" s="186"/>
      <c r="CY86" s="186"/>
      <c r="CZ86" s="186"/>
      <c r="DA86" s="186"/>
      <c r="DB86" s="186"/>
      <c r="DC86" s="186"/>
    </row>
    <row r="87" spans="1:107" ht="11.25" customHeight="1" x14ac:dyDescent="0.25">
      <c r="A87" s="262"/>
      <c r="B87" s="186" t="s">
        <v>837</v>
      </c>
      <c r="C87" s="186" t="s">
        <v>1342</v>
      </c>
      <c r="D87" s="186" t="s">
        <v>978</v>
      </c>
      <c r="E87" s="188"/>
      <c r="F87" s="262"/>
      <c r="G87" s="262"/>
      <c r="H87" s="262"/>
      <c r="I87" s="262"/>
      <c r="J87" s="262"/>
      <c r="K87" s="262"/>
      <c r="L87" s="262"/>
      <c r="M87" s="262"/>
      <c r="N87" s="262"/>
      <c r="O87" s="262">
        <v>24</v>
      </c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  <c r="BW87" s="186"/>
      <c r="BX87" s="186"/>
      <c r="BY87" s="186"/>
      <c r="BZ87" s="186"/>
      <c r="CA87" s="186"/>
      <c r="CB87" s="186"/>
      <c r="CC87" s="186"/>
      <c r="CD87" s="186"/>
      <c r="CE87" s="186"/>
      <c r="CF87" s="186"/>
      <c r="CG87" s="186"/>
      <c r="CH87" s="186"/>
      <c r="CI87" s="186"/>
      <c r="CJ87" s="186"/>
      <c r="CK87" s="186"/>
      <c r="CL87" s="186"/>
      <c r="CM87" s="186"/>
      <c r="CN87" s="186"/>
      <c r="CO87" s="186"/>
      <c r="CP87" s="186"/>
      <c r="CQ87" s="186"/>
      <c r="CR87" s="186"/>
      <c r="CS87" s="186"/>
      <c r="CT87" s="186"/>
      <c r="CU87" s="186"/>
      <c r="CV87" s="186"/>
      <c r="CW87" s="186"/>
      <c r="CX87" s="186"/>
      <c r="CY87" s="186"/>
      <c r="CZ87" s="186"/>
      <c r="DA87" s="186"/>
      <c r="DB87" s="186"/>
      <c r="DC87" s="186"/>
    </row>
    <row r="88" spans="1:107" ht="11.25" customHeight="1" x14ac:dyDescent="0.25">
      <c r="A88" s="262"/>
      <c r="B88" s="186" t="s">
        <v>110</v>
      </c>
      <c r="C88" s="186" t="s">
        <v>1342</v>
      </c>
      <c r="D88" s="186" t="s">
        <v>983</v>
      </c>
      <c r="E88" s="188"/>
      <c r="F88" s="262"/>
      <c r="G88" s="262"/>
      <c r="H88" s="262">
        <v>4</v>
      </c>
      <c r="I88" s="262"/>
      <c r="J88" s="262"/>
      <c r="K88" s="262"/>
      <c r="L88" s="262"/>
      <c r="M88" s="262">
        <v>4</v>
      </c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>
        <v>4</v>
      </c>
      <c r="Z88" s="262"/>
      <c r="AA88" s="262"/>
      <c r="AB88" s="262"/>
      <c r="AC88" s="262">
        <v>24</v>
      </c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  <c r="BW88" s="186"/>
      <c r="BX88" s="186"/>
      <c r="BY88" s="186"/>
      <c r="BZ88" s="186"/>
      <c r="CA88" s="186"/>
      <c r="CB88" s="186"/>
      <c r="CC88" s="186"/>
      <c r="CD88" s="186"/>
      <c r="CE88" s="186"/>
      <c r="CF88" s="186"/>
      <c r="CG88" s="186"/>
      <c r="CH88" s="186"/>
      <c r="CI88" s="186"/>
      <c r="CJ88" s="186"/>
      <c r="CK88" s="186"/>
      <c r="CL88" s="186"/>
      <c r="CM88" s="186"/>
      <c r="CN88" s="186"/>
      <c r="CO88" s="186"/>
      <c r="CP88" s="186"/>
      <c r="CQ88" s="186"/>
      <c r="CR88" s="186"/>
      <c r="CS88" s="186"/>
      <c r="CT88" s="186"/>
      <c r="CU88" s="186"/>
      <c r="CV88" s="186"/>
      <c r="CW88" s="186"/>
      <c r="CX88" s="186"/>
      <c r="CY88" s="186"/>
      <c r="CZ88" s="186"/>
      <c r="DA88" s="186"/>
      <c r="DB88" s="186"/>
      <c r="DC88" s="186"/>
    </row>
    <row r="89" spans="1:107" ht="11.25" customHeight="1" x14ac:dyDescent="0.25">
      <c r="A89" s="262"/>
      <c r="B89" s="186" t="s">
        <v>110</v>
      </c>
      <c r="C89" s="186" t="s">
        <v>1342</v>
      </c>
      <c r="D89" s="186" t="s">
        <v>986</v>
      </c>
      <c r="E89" s="188"/>
      <c r="F89" s="262"/>
      <c r="G89" s="262"/>
      <c r="H89" s="262"/>
      <c r="I89" s="262"/>
      <c r="J89" s="262"/>
      <c r="K89" s="262"/>
      <c r="L89" s="262"/>
      <c r="M89" s="262">
        <v>20</v>
      </c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  <c r="BW89" s="186"/>
      <c r="BX89" s="186"/>
      <c r="BY89" s="186"/>
      <c r="BZ89" s="186"/>
      <c r="CA89" s="186"/>
      <c r="CB89" s="186"/>
      <c r="CC89" s="186"/>
      <c r="CD89" s="186"/>
      <c r="CE89" s="186"/>
      <c r="CF89" s="186"/>
      <c r="CG89" s="186"/>
      <c r="CH89" s="186"/>
      <c r="CI89" s="186"/>
      <c r="CJ89" s="186"/>
      <c r="CK89" s="186"/>
      <c r="CL89" s="186"/>
      <c r="CM89" s="186"/>
      <c r="CN89" s="186"/>
      <c r="CO89" s="186"/>
      <c r="CP89" s="186"/>
      <c r="CQ89" s="186"/>
      <c r="CR89" s="186"/>
      <c r="CS89" s="186"/>
      <c r="CT89" s="186"/>
      <c r="CU89" s="186"/>
      <c r="CV89" s="186"/>
      <c r="CW89" s="186"/>
      <c r="CX89" s="186"/>
      <c r="CY89" s="186"/>
      <c r="CZ89" s="186"/>
      <c r="DA89" s="186"/>
      <c r="DB89" s="186"/>
      <c r="DC89" s="186"/>
    </row>
    <row r="90" spans="1:107" ht="11.25" customHeight="1" x14ac:dyDescent="0.25">
      <c r="A90" s="262"/>
      <c r="B90" s="186" t="s">
        <v>783</v>
      </c>
      <c r="C90" s="186" t="s">
        <v>1342</v>
      </c>
      <c r="D90" s="186" t="s">
        <v>998</v>
      </c>
      <c r="E90" s="188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186"/>
      <c r="AU90" s="186"/>
      <c r="AV90" s="186"/>
      <c r="AW90" s="186"/>
      <c r="AX90" s="186"/>
      <c r="AY90" s="186">
        <v>25</v>
      </c>
      <c r="AZ90" s="186"/>
      <c r="BA90" s="186">
        <v>25</v>
      </c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  <c r="BW90" s="186"/>
      <c r="BX90" s="186"/>
      <c r="BY90" s="186"/>
      <c r="BZ90" s="186"/>
      <c r="CA90" s="186"/>
      <c r="CB90" s="186"/>
      <c r="CC90" s="186"/>
      <c r="CD90" s="186"/>
      <c r="CE90" s="186"/>
      <c r="CF90" s="186"/>
      <c r="CG90" s="186"/>
      <c r="CH90" s="186"/>
      <c r="CI90" s="186"/>
      <c r="CJ90" s="186"/>
      <c r="CK90" s="186"/>
      <c r="CL90" s="186"/>
      <c r="CM90" s="186"/>
      <c r="CN90" s="186"/>
      <c r="CO90" s="186"/>
      <c r="CP90" s="186"/>
      <c r="CQ90" s="186"/>
      <c r="CR90" s="186"/>
      <c r="CS90" s="186"/>
      <c r="CT90" s="186"/>
      <c r="CU90" s="186"/>
      <c r="CV90" s="186"/>
      <c r="CW90" s="186"/>
      <c r="CX90" s="186"/>
      <c r="CY90" s="186"/>
      <c r="CZ90" s="186"/>
      <c r="DA90" s="186"/>
      <c r="DB90" s="186"/>
      <c r="DC90" s="186"/>
    </row>
    <row r="91" spans="1:107" ht="11.25" customHeight="1" x14ac:dyDescent="0.25">
      <c r="A91" s="262"/>
      <c r="B91" s="186" t="s">
        <v>837</v>
      </c>
      <c r="C91" s="186" t="s">
        <v>1342</v>
      </c>
      <c r="D91" s="186" t="s">
        <v>1451</v>
      </c>
      <c r="E91" s="188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>
        <v>8</v>
      </c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  <c r="BW91" s="186"/>
      <c r="BX91" s="186"/>
      <c r="BY91" s="186"/>
      <c r="BZ91" s="186"/>
      <c r="CA91" s="186"/>
      <c r="CB91" s="186"/>
      <c r="CC91" s="186"/>
      <c r="CD91" s="186"/>
      <c r="CE91" s="186"/>
      <c r="CF91" s="186"/>
      <c r="CG91" s="186"/>
      <c r="CH91" s="186"/>
      <c r="CI91" s="186"/>
      <c r="CJ91" s="186"/>
      <c r="CK91" s="186"/>
      <c r="CL91" s="186"/>
      <c r="CM91" s="186"/>
      <c r="CN91" s="186"/>
      <c r="CO91" s="186"/>
      <c r="CP91" s="186"/>
      <c r="CQ91" s="186"/>
      <c r="CR91" s="186"/>
      <c r="CS91" s="186"/>
      <c r="CT91" s="186"/>
      <c r="CU91" s="186"/>
      <c r="CV91" s="186"/>
      <c r="CW91" s="186"/>
      <c r="CX91" s="186"/>
      <c r="CY91" s="186"/>
      <c r="CZ91" s="186"/>
      <c r="DA91" s="186"/>
      <c r="DB91" s="186"/>
      <c r="DC91" s="186"/>
    </row>
    <row r="92" spans="1:107" ht="11.25" customHeight="1" x14ac:dyDescent="0.25">
      <c r="A92" s="262"/>
      <c r="B92" s="186" t="s">
        <v>778</v>
      </c>
      <c r="C92" s="186" t="s">
        <v>1342</v>
      </c>
      <c r="D92" s="186" t="s">
        <v>1454</v>
      </c>
      <c r="E92" s="188"/>
      <c r="F92" s="262"/>
      <c r="G92" s="262"/>
      <c r="H92" s="262"/>
      <c r="I92" s="262"/>
      <c r="J92" s="262"/>
      <c r="K92" s="262"/>
      <c r="L92" s="262"/>
      <c r="M92" s="262">
        <v>24</v>
      </c>
      <c r="N92" s="262"/>
      <c r="O92" s="262"/>
      <c r="P92" s="262"/>
      <c r="Q92" s="262"/>
      <c r="R92" s="262">
        <v>24</v>
      </c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>
        <v>24</v>
      </c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  <c r="BW92" s="186"/>
      <c r="BX92" s="186"/>
      <c r="BY92" s="186"/>
      <c r="BZ92" s="186"/>
      <c r="CA92" s="186"/>
      <c r="CB92" s="186"/>
      <c r="CC92" s="186"/>
      <c r="CD92" s="186"/>
      <c r="CE92" s="186"/>
      <c r="CF92" s="186"/>
      <c r="CG92" s="186"/>
      <c r="CH92" s="186"/>
      <c r="CI92" s="186"/>
      <c r="CJ92" s="186"/>
      <c r="CK92" s="186"/>
      <c r="CL92" s="186"/>
      <c r="CM92" s="186"/>
      <c r="CN92" s="186"/>
      <c r="CO92" s="186"/>
      <c r="CP92" s="186"/>
      <c r="CQ92" s="186"/>
      <c r="CR92" s="186"/>
      <c r="CS92" s="186"/>
      <c r="CT92" s="186"/>
      <c r="CU92" s="186"/>
      <c r="CV92" s="186"/>
      <c r="CW92" s="186"/>
      <c r="CX92" s="186"/>
      <c r="CY92" s="186"/>
      <c r="CZ92" s="186"/>
      <c r="DA92" s="186"/>
      <c r="DB92" s="186"/>
      <c r="DC92" s="186"/>
    </row>
    <row r="93" spans="1:107" ht="11.25" customHeight="1" x14ac:dyDescent="0.25">
      <c r="A93" s="262"/>
      <c r="B93" s="186" t="s">
        <v>783</v>
      </c>
      <c r="C93" s="186" t="s">
        <v>1342</v>
      </c>
      <c r="D93" s="186" t="s">
        <v>1018</v>
      </c>
      <c r="E93" s="188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>
        <v>24</v>
      </c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  <c r="BW93" s="186"/>
      <c r="BX93" s="186"/>
      <c r="BY93" s="186"/>
      <c r="BZ93" s="186"/>
      <c r="CA93" s="186"/>
      <c r="CB93" s="186"/>
      <c r="CC93" s="186"/>
      <c r="CD93" s="186"/>
      <c r="CE93" s="186"/>
      <c r="CF93" s="186"/>
      <c r="CG93" s="186"/>
      <c r="CH93" s="186"/>
      <c r="CI93" s="186"/>
      <c r="CJ93" s="186"/>
      <c r="CK93" s="186"/>
      <c r="CL93" s="186"/>
      <c r="CM93" s="186"/>
      <c r="CN93" s="186"/>
      <c r="CO93" s="186"/>
      <c r="CP93" s="186"/>
      <c r="CQ93" s="186"/>
      <c r="CR93" s="186"/>
      <c r="CS93" s="186"/>
      <c r="CT93" s="186"/>
      <c r="CU93" s="186"/>
      <c r="CV93" s="186"/>
      <c r="CW93" s="186"/>
      <c r="CX93" s="186"/>
      <c r="CY93" s="186"/>
      <c r="CZ93" s="186"/>
      <c r="DA93" s="186"/>
      <c r="DB93" s="186"/>
      <c r="DC93" s="186"/>
    </row>
    <row r="94" spans="1:107" ht="11.25" customHeight="1" x14ac:dyDescent="0.25">
      <c r="A94" s="262"/>
      <c r="B94" s="186" t="s">
        <v>845</v>
      </c>
      <c r="C94" s="186" t="s">
        <v>1342</v>
      </c>
      <c r="D94" s="186" t="s">
        <v>1027</v>
      </c>
      <c r="E94" s="188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>
        <v>11</v>
      </c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  <c r="BW94" s="186"/>
      <c r="BX94" s="186"/>
      <c r="BY94" s="186"/>
      <c r="BZ94" s="186"/>
      <c r="CA94" s="186"/>
      <c r="CB94" s="186"/>
      <c r="CC94" s="186"/>
      <c r="CD94" s="186"/>
      <c r="CE94" s="186"/>
      <c r="CF94" s="186"/>
      <c r="CG94" s="186"/>
      <c r="CH94" s="186"/>
      <c r="CI94" s="186"/>
      <c r="CJ94" s="186"/>
      <c r="CK94" s="186"/>
      <c r="CL94" s="186"/>
      <c r="CM94" s="186"/>
      <c r="CN94" s="186"/>
      <c r="CO94" s="186"/>
      <c r="CP94" s="186"/>
      <c r="CQ94" s="186"/>
      <c r="CR94" s="186"/>
      <c r="CS94" s="186"/>
      <c r="CT94" s="186"/>
      <c r="CU94" s="186"/>
      <c r="CV94" s="186"/>
      <c r="CW94" s="186"/>
      <c r="CX94" s="186"/>
      <c r="CY94" s="186"/>
      <c r="CZ94" s="186"/>
      <c r="DA94" s="186"/>
      <c r="DB94" s="186"/>
      <c r="DC94" s="186"/>
    </row>
    <row r="95" spans="1:107" ht="11.25" customHeight="1" x14ac:dyDescent="0.25">
      <c r="A95" s="262"/>
      <c r="B95" s="186" t="s">
        <v>783</v>
      </c>
      <c r="C95" s="186" t="s">
        <v>1342</v>
      </c>
      <c r="D95" s="186" t="s">
        <v>1031</v>
      </c>
      <c r="E95" s="188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>
        <v>24</v>
      </c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  <c r="BW95" s="186"/>
      <c r="BX95" s="186"/>
      <c r="BY95" s="186"/>
      <c r="BZ95" s="186"/>
      <c r="CA95" s="186"/>
      <c r="CB95" s="186"/>
      <c r="CC95" s="186"/>
      <c r="CD95" s="186"/>
      <c r="CE95" s="186"/>
      <c r="CF95" s="186"/>
      <c r="CG95" s="186"/>
      <c r="CH95" s="186"/>
      <c r="CI95" s="186"/>
      <c r="CJ95" s="186"/>
      <c r="CK95" s="186"/>
      <c r="CL95" s="186"/>
      <c r="CM95" s="186"/>
      <c r="CN95" s="186"/>
      <c r="CO95" s="186"/>
      <c r="CP95" s="186"/>
      <c r="CQ95" s="186"/>
      <c r="CR95" s="186"/>
      <c r="CS95" s="186"/>
      <c r="CT95" s="186"/>
      <c r="CU95" s="186"/>
      <c r="CV95" s="186"/>
      <c r="CW95" s="186"/>
      <c r="CX95" s="186"/>
      <c r="CY95" s="186"/>
      <c r="CZ95" s="186"/>
      <c r="DA95" s="186"/>
      <c r="DB95" s="186"/>
      <c r="DC95" s="186"/>
    </row>
    <row r="96" spans="1:107" ht="11.25" customHeight="1" x14ac:dyDescent="0.25">
      <c r="A96" s="262"/>
      <c r="B96" s="186" t="s">
        <v>783</v>
      </c>
      <c r="C96" s="186" t="s">
        <v>1342</v>
      </c>
      <c r="D96" s="186" t="s">
        <v>1051</v>
      </c>
      <c r="E96" s="188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  <c r="AA96" s="262"/>
      <c r="AB96" s="262"/>
      <c r="AC96" s="262"/>
      <c r="AD96" s="262"/>
      <c r="AE96" s="262"/>
      <c r="AF96" s="262"/>
      <c r="AG96" s="262"/>
      <c r="AH96" s="262"/>
      <c r="AI96" s="262"/>
      <c r="AJ96" s="262"/>
      <c r="AK96" s="262"/>
      <c r="AL96" s="262"/>
      <c r="AM96" s="262"/>
      <c r="AN96" s="262"/>
      <c r="AO96" s="262"/>
      <c r="AP96" s="262"/>
      <c r="AQ96" s="262"/>
      <c r="AR96" s="262"/>
      <c r="AS96" s="262"/>
      <c r="AT96" s="186">
        <v>24</v>
      </c>
      <c r="AU96" s="186">
        <v>24</v>
      </c>
      <c r="AV96" s="186">
        <f>52+4+2</f>
        <v>58</v>
      </c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  <c r="BW96" s="186"/>
      <c r="BX96" s="186"/>
      <c r="BY96" s="186"/>
      <c r="BZ96" s="186"/>
      <c r="CA96" s="186"/>
      <c r="CB96" s="186"/>
      <c r="CC96" s="186"/>
      <c r="CD96" s="186"/>
      <c r="CE96" s="186"/>
      <c r="CF96" s="186"/>
      <c r="CG96" s="186"/>
      <c r="CH96" s="186"/>
      <c r="CI96" s="186"/>
      <c r="CJ96" s="186"/>
      <c r="CK96" s="186"/>
      <c r="CL96" s="186"/>
      <c r="CM96" s="186"/>
      <c r="CN96" s="186"/>
      <c r="CO96" s="186"/>
      <c r="CP96" s="186"/>
      <c r="CQ96" s="186"/>
      <c r="CR96" s="186"/>
      <c r="CS96" s="186"/>
      <c r="CT96" s="186"/>
      <c r="CU96" s="186"/>
      <c r="CV96" s="186"/>
      <c r="CW96" s="186"/>
      <c r="CX96" s="186"/>
      <c r="CY96" s="186"/>
      <c r="CZ96" s="186"/>
      <c r="DA96" s="186"/>
      <c r="DB96" s="186"/>
      <c r="DC96" s="186"/>
    </row>
    <row r="97" spans="1:107" ht="11.25" customHeight="1" x14ac:dyDescent="0.25">
      <c r="A97" s="262"/>
      <c r="B97" s="186" t="s">
        <v>783</v>
      </c>
      <c r="C97" s="186" t="s">
        <v>1342</v>
      </c>
      <c r="D97" s="186" t="s">
        <v>1067</v>
      </c>
      <c r="E97" s="188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>
        <v>24</v>
      </c>
      <c r="S97" s="262"/>
      <c r="T97" s="262"/>
      <c r="U97" s="262"/>
      <c r="V97" s="262"/>
      <c r="W97" s="262"/>
      <c r="X97" s="262"/>
      <c r="Y97" s="262"/>
      <c r="Z97" s="262"/>
      <c r="AA97" s="262"/>
      <c r="AB97" s="262"/>
      <c r="AC97" s="262"/>
      <c r="AD97" s="262"/>
      <c r="AE97" s="262"/>
      <c r="AF97" s="262"/>
      <c r="AG97" s="262"/>
      <c r="AH97" s="262"/>
      <c r="AI97" s="262"/>
      <c r="AJ97" s="262"/>
      <c r="AK97" s="262"/>
      <c r="AL97" s="262"/>
      <c r="AM97" s="262"/>
      <c r="AN97" s="262"/>
      <c r="AO97" s="262"/>
      <c r="AP97" s="262"/>
      <c r="AQ97" s="262"/>
      <c r="AR97" s="262"/>
      <c r="AS97" s="262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  <c r="BW97" s="186"/>
      <c r="BX97" s="186"/>
      <c r="BY97" s="186"/>
      <c r="BZ97" s="186"/>
      <c r="CA97" s="186"/>
      <c r="CB97" s="186"/>
      <c r="CC97" s="186"/>
      <c r="CD97" s="186"/>
      <c r="CE97" s="186"/>
      <c r="CF97" s="186"/>
      <c r="CG97" s="186"/>
      <c r="CH97" s="186"/>
      <c r="CI97" s="186"/>
      <c r="CJ97" s="186"/>
      <c r="CK97" s="186"/>
      <c r="CL97" s="186"/>
      <c r="CM97" s="186"/>
      <c r="CN97" s="186"/>
      <c r="CO97" s="186"/>
      <c r="CP97" s="186"/>
      <c r="CQ97" s="186"/>
      <c r="CR97" s="186"/>
      <c r="CS97" s="186"/>
      <c r="CT97" s="186"/>
      <c r="CU97" s="186"/>
      <c r="CV97" s="186"/>
      <c r="CW97" s="186"/>
      <c r="CX97" s="186"/>
      <c r="CY97" s="186"/>
      <c r="CZ97" s="186"/>
      <c r="DA97" s="186"/>
      <c r="DB97" s="186"/>
      <c r="DC97" s="186"/>
    </row>
    <row r="98" spans="1:107" ht="11.25" customHeight="1" x14ac:dyDescent="0.25">
      <c r="A98" s="262"/>
      <c r="B98" s="186" t="s">
        <v>778</v>
      </c>
      <c r="C98" s="186" t="s">
        <v>1342</v>
      </c>
      <c r="D98" s="186" t="s">
        <v>1082</v>
      </c>
      <c r="E98" s="188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>
        <v>13</v>
      </c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186"/>
      <c r="AU98" s="186"/>
      <c r="AV98" s="186"/>
      <c r="AW98" s="186">
        <v>25</v>
      </c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  <c r="BW98" s="186"/>
      <c r="BX98" s="186"/>
      <c r="BY98" s="186"/>
      <c r="BZ98" s="186"/>
      <c r="CA98" s="186"/>
      <c r="CB98" s="186"/>
      <c r="CC98" s="186"/>
      <c r="CD98" s="186"/>
      <c r="CE98" s="186"/>
      <c r="CF98" s="186"/>
      <c r="CG98" s="186"/>
      <c r="CH98" s="186"/>
      <c r="CI98" s="186"/>
      <c r="CJ98" s="186"/>
      <c r="CK98" s="186"/>
      <c r="CL98" s="186"/>
      <c r="CM98" s="186"/>
      <c r="CN98" s="186"/>
      <c r="CO98" s="186"/>
      <c r="CP98" s="186"/>
      <c r="CQ98" s="186"/>
      <c r="CR98" s="186"/>
      <c r="CS98" s="186"/>
      <c r="CT98" s="186"/>
      <c r="CU98" s="186"/>
      <c r="CV98" s="186"/>
      <c r="CW98" s="186"/>
      <c r="CX98" s="186"/>
      <c r="CY98" s="186"/>
      <c r="CZ98" s="186"/>
      <c r="DA98" s="186"/>
      <c r="DB98" s="186"/>
      <c r="DC98" s="186"/>
    </row>
    <row r="99" spans="1:107" ht="11.25" customHeight="1" x14ac:dyDescent="0.25">
      <c r="A99" s="262"/>
      <c r="B99" s="186" t="s">
        <v>778</v>
      </c>
      <c r="C99" s="186" t="s">
        <v>1342</v>
      </c>
      <c r="D99" s="186" t="s">
        <v>1087</v>
      </c>
      <c r="E99" s="188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186"/>
      <c r="AU99" s="186"/>
      <c r="AV99" s="186">
        <v>20</v>
      </c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  <c r="BW99" s="186"/>
      <c r="BX99" s="186"/>
      <c r="BY99" s="186"/>
      <c r="BZ99" s="186"/>
      <c r="CA99" s="186"/>
      <c r="CB99" s="186"/>
      <c r="CC99" s="186"/>
      <c r="CD99" s="186"/>
      <c r="CE99" s="186"/>
      <c r="CF99" s="186"/>
      <c r="CG99" s="186"/>
      <c r="CH99" s="186"/>
      <c r="CI99" s="186"/>
      <c r="CJ99" s="186"/>
      <c r="CK99" s="186"/>
      <c r="CL99" s="186"/>
      <c r="CM99" s="186"/>
      <c r="CN99" s="186"/>
      <c r="CO99" s="186"/>
      <c r="CP99" s="186"/>
      <c r="CQ99" s="186"/>
      <c r="CR99" s="186"/>
      <c r="CS99" s="186"/>
      <c r="CT99" s="186"/>
      <c r="CU99" s="186"/>
      <c r="CV99" s="186"/>
      <c r="CW99" s="186"/>
      <c r="CX99" s="186"/>
      <c r="CY99" s="186"/>
      <c r="CZ99" s="186"/>
      <c r="DA99" s="186"/>
      <c r="DB99" s="186"/>
      <c r="DC99" s="186"/>
    </row>
    <row r="100" spans="1:107" ht="11.25" customHeight="1" x14ac:dyDescent="0.25">
      <c r="A100" s="262"/>
      <c r="B100" s="186" t="s">
        <v>747</v>
      </c>
      <c r="C100" s="186" t="s">
        <v>1342</v>
      </c>
      <c r="D100" s="186" t="s">
        <v>1042</v>
      </c>
      <c r="E100" s="188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186"/>
      <c r="AU100" s="186"/>
      <c r="AV100" s="186"/>
      <c r="AW100" s="186">
        <v>25</v>
      </c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  <c r="BW100" s="186"/>
      <c r="BX100" s="186"/>
      <c r="BY100" s="186"/>
      <c r="BZ100" s="186"/>
      <c r="CA100" s="186"/>
      <c r="CB100" s="186"/>
      <c r="CC100" s="186"/>
      <c r="CD100" s="186"/>
      <c r="CE100" s="186"/>
      <c r="CF100" s="186"/>
      <c r="CG100" s="186"/>
      <c r="CH100" s="186"/>
      <c r="CI100" s="186"/>
      <c r="CJ100" s="186"/>
      <c r="CK100" s="186"/>
      <c r="CL100" s="186"/>
      <c r="CM100" s="186"/>
      <c r="CN100" s="186"/>
      <c r="CO100" s="186"/>
      <c r="CP100" s="186"/>
      <c r="CQ100" s="186"/>
      <c r="CR100" s="186"/>
      <c r="CS100" s="186"/>
      <c r="CT100" s="186"/>
      <c r="CU100" s="186"/>
      <c r="CV100" s="186"/>
      <c r="CW100" s="186"/>
      <c r="CX100" s="186"/>
      <c r="CY100" s="186"/>
      <c r="CZ100" s="186"/>
      <c r="DA100" s="186"/>
      <c r="DB100" s="186"/>
      <c r="DC100" s="186"/>
    </row>
    <row r="101" spans="1:107" ht="11.25" customHeight="1" x14ac:dyDescent="0.25">
      <c r="A101" s="262"/>
      <c r="B101" s="186" t="s">
        <v>778</v>
      </c>
      <c r="C101" s="186" t="s">
        <v>1342</v>
      </c>
      <c r="D101" s="186" t="s">
        <v>1084</v>
      </c>
      <c r="E101" s="188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2"/>
      <c r="AQ101" s="262"/>
      <c r="AR101" s="262"/>
      <c r="AS101" s="262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>
        <v>1</v>
      </c>
      <c r="BK101" s="186">
        <v>1</v>
      </c>
      <c r="BL101" s="186">
        <v>1</v>
      </c>
      <c r="BM101" s="186">
        <v>1</v>
      </c>
      <c r="BN101" s="186">
        <v>1</v>
      </c>
      <c r="BO101" s="186">
        <v>1</v>
      </c>
      <c r="BP101" s="186">
        <v>1</v>
      </c>
      <c r="BQ101" s="186">
        <v>1</v>
      </c>
      <c r="BR101" s="186">
        <v>1</v>
      </c>
      <c r="BS101" s="186">
        <v>1</v>
      </c>
      <c r="BT101" s="186">
        <v>1</v>
      </c>
      <c r="BU101" s="186">
        <v>1</v>
      </c>
      <c r="BV101" s="186">
        <v>1</v>
      </c>
      <c r="BW101" s="186">
        <v>1</v>
      </c>
      <c r="BX101" s="186">
        <v>1</v>
      </c>
      <c r="BY101" s="186">
        <v>1</v>
      </c>
      <c r="BZ101" s="186">
        <v>1</v>
      </c>
      <c r="CA101" s="186">
        <v>1</v>
      </c>
      <c r="CB101" s="186">
        <v>1</v>
      </c>
      <c r="CC101" s="186">
        <v>1</v>
      </c>
      <c r="CD101" s="186">
        <v>1</v>
      </c>
      <c r="CE101" s="186">
        <v>1</v>
      </c>
      <c r="CF101" s="186">
        <v>1</v>
      </c>
      <c r="CG101" s="186">
        <v>1</v>
      </c>
      <c r="CH101" s="186">
        <v>1</v>
      </c>
      <c r="CI101" s="186">
        <v>1</v>
      </c>
      <c r="CJ101" s="186">
        <v>1</v>
      </c>
      <c r="CK101" s="186">
        <v>1</v>
      </c>
      <c r="CL101" s="186">
        <v>1</v>
      </c>
      <c r="CM101" s="186">
        <v>1</v>
      </c>
      <c r="CN101" s="186">
        <v>1</v>
      </c>
      <c r="CO101" s="186">
        <v>1</v>
      </c>
      <c r="CP101" s="186">
        <v>1</v>
      </c>
      <c r="CQ101" s="186">
        <v>1</v>
      </c>
      <c r="CR101" s="186">
        <v>1</v>
      </c>
      <c r="CS101" s="186">
        <v>1</v>
      </c>
      <c r="CT101" s="186">
        <v>1</v>
      </c>
      <c r="CU101" s="186">
        <v>1</v>
      </c>
      <c r="CV101" s="186">
        <v>1</v>
      </c>
      <c r="CW101" s="186">
        <v>1</v>
      </c>
      <c r="CX101" s="186">
        <v>1</v>
      </c>
      <c r="CY101" s="186">
        <v>1</v>
      </c>
      <c r="CZ101" s="186">
        <v>1</v>
      </c>
      <c r="DA101" s="186"/>
      <c r="DB101" s="186"/>
      <c r="DC101" s="186"/>
    </row>
    <row r="102" spans="1:107" ht="11.25" customHeight="1" x14ac:dyDescent="0.25">
      <c r="A102" s="262"/>
      <c r="B102" s="186" t="s">
        <v>778</v>
      </c>
      <c r="C102" s="186" t="s">
        <v>1342</v>
      </c>
      <c r="D102" s="186" t="s">
        <v>1089</v>
      </c>
      <c r="E102" s="188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>
        <v>75</v>
      </c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>
        <v>19</v>
      </c>
      <c r="BK102" s="186">
        <v>39</v>
      </c>
      <c r="BL102" s="186">
        <v>15</v>
      </c>
      <c r="BM102" s="186">
        <v>19</v>
      </c>
      <c r="BN102" s="186">
        <v>49</v>
      </c>
      <c r="BO102" s="186">
        <v>7</v>
      </c>
      <c r="BP102" s="186">
        <v>19</v>
      </c>
      <c r="BQ102" s="186">
        <v>39</v>
      </c>
      <c r="BR102" s="186">
        <v>35</v>
      </c>
      <c r="BS102" s="186">
        <v>39</v>
      </c>
      <c r="BT102" s="186">
        <v>49</v>
      </c>
      <c r="BU102" s="186">
        <v>35</v>
      </c>
      <c r="BV102" s="186">
        <v>49</v>
      </c>
      <c r="BW102" s="186">
        <v>49</v>
      </c>
      <c r="BX102" s="186">
        <v>39</v>
      </c>
      <c r="BY102" s="186">
        <v>19</v>
      </c>
      <c r="BZ102" s="186">
        <v>39</v>
      </c>
      <c r="CA102" s="186">
        <v>19</v>
      </c>
      <c r="CB102" s="186">
        <v>39</v>
      </c>
      <c r="CC102" s="186">
        <v>15</v>
      </c>
      <c r="CD102" s="186">
        <v>39</v>
      </c>
      <c r="CE102" s="186">
        <v>39</v>
      </c>
      <c r="CF102" s="186">
        <v>19</v>
      </c>
      <c r="CG102" s="186">
        <v>39</v>
      </c>
      <c r="CH102" s="186">
        <v>15</v>
      </c>
      <c r="CI102" s="186">
        <v>19</v>
      </c>
      <c r="CJ102" s="186">
        <v>7</v>
      </c>
      <c r="CK102" s="186">
        <v>19</v>
      </c>
      <c r="CL102" s="186">
        <v>19</v>
      </c>
      <c r="CM102" s="186">
        <v>15</v>
      </c>
      <c r="CN102" s="186">
        <v>19</v>
      </c>
      <c r="CO102" s="186">
        <v>19</v>
      </c>
      <c r="CP102" s="186">
        <v>19</v>
      </c>
      <c r="CQ102" s="186">
        <v>39</v>
      </c>
      <c r="CR102" s="186">
        <v>19</v>
      </c>
      <c r="CS102" s="186">
        <v>19</v>
      </c>
      <c r="CT102" s="186">
        <v>19</v>
      </c>
      <c r="CU102" s="186">
        <v>39</v>
      </c>
      <c r="CV102" s="186">
        <v>19</v>
      </c>
      <c r="CW102" s="186">
        <v>19</v>
      </c>
      <c r="CX102" s="186">
        <v>19</v>
      </c>
      <c r="CY102" s="186">
        <v>7</v>
      </c>
      <c r="CZ102" s="186">
        <v>19</v>
      </c>
      <c r="DA102" s="186"/>
      <c r="DB102" s="186"/>
      <c r="DC102" s="186"/>
    </row>
    <row r="103" spans="1:107" ht="11.25" customHeight="1" x14ac:dyDescent="0.25">
      <c r="A103" s="262"/>
      <c r="B103" s="186" t="s">
        <v>783</v>
      </c>
      <c r="C103" s="186" t="s">
        <v>1342</v>
      </c>
      <c r="D103" s="186" t="s">
        <v>1091</v>
      </c>
      <c r="E103" s="188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2"/>
      <c r="AQ103" s="262"/>
      <c r="AR103" s="262"/>
      <c r="AS103" s="262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>
        <v>20</v>
      </c>
      <c r="BK103" s="186">
        <v>40</v>
      </c>
      <c r="BL103" s="186">
        <v>16</v>
      </c>
      <c r="BM103" s="186">
        <v>20</v>
      </c>
      <c r="BN103" s="186">
        <v>50</v>
      </c>
      <c r="BO103" s="186">
        <v>8</v>
      </c>
      <c r="BP103" s="186">
        <v>20</v>
      </c>
      <c r="BQ103" s="186">
        <v>40</v>
      </c>
      <c r="BR103" s="186">
        <v>36</v>
      </c>
      <c r="BS103" s="186">
        <v>40</v>
      </c>
      <c r="BT103" s="186">
        <v>50</v>
      </c>
      <c r="BU103" s="186">
        <v>36</v>
      </c>
      <c r="BV103" s="186">
        <v>50</v>
      </c>
      <c r="BW103" s="186">
        <v>50</v>
      </c>
      <c r="BX103" s="186">
        <v>40</v>
      </c>
      <c r="BY103" s="186">
        <v>20</v>
      </c>
      <c r="BZ103" s="186">
        <v>40</v>
      </c>
      <c r="CA103" s="186">
        <v>20</v>
      </c>
      <c r="CB103" s="186">
        <v>40</v>
      </c>
      <c r="CC103" s="186">
        <v>16</v>
      </c>
      <c r="CD103" s="186">
        <v>40</v>
      </c>
      <c r="CE103" s="186">
        <v>40</v>
      </c>
      <c r="CF103" s="186">
        <v>20</v>
      </c>
      <c r="CG103" s="186">
        <v>40</v>
      </c>
      <c r="CH103" s="186">
        <v>16</v>
      </c>
      <c r="CI103" s="186">
        <v>20</v>
      </c>
      <c r="CJ103" s="186">
        <v>8</v>
      </c>
      <c r="CK103" s="186">
        <v>20</v>
      </c>
      <c r="CL103" s="186">
        <v>20</v>
      </c>
      <c r="CM103" s="186">
        <v>16</v>
      </c>
      <c r="CN103" s="186">
        <v>20</v>
      </c>
      <c r="CO103" s="186">
        <v>20</v>
      </c>
      <c r="CP103" s="186">
        <v>20</v>
      </c>
      <c r="CQ103" s="186">
        <v>40</v>
      </c>
      <c r="CR103" s="186">
        <v>20</v>
      </c>
      <c r="CS103" s="186">
        <v>20</v>
      </c>
      <c r="CT103" s="186">
        <v>20</v>
      </c>
      <c r="CU103" s="186">
        <v>40</v>
      </c>
      <c r="CV103" s="186">
        <v>20</v>
      </c>
      <c r="CW103" s="186">
        <v>20</v>
      </c>
      <c r="CX103" s="186">
        <v>20</v>
      </c>
      <c r="CY103" s="186">
        <v>8</v>
      </c>
      <c r="CZ103" s="186">
        <v>20</v>
      </c>
      <c r="DA103" s="186"/>
      <c r="DB103" s="186"/>
      <c r="DC103" s="186"/>
    </row>
    <row r="104" spans="1:107" ht="11.25" customHeight="1" x14ac:dyDescent="0.25">
      <c r="A104" s="262"/>
      <c r="B104" s="186" t="s">
        <v>110</v>
      </c>
      <c r="C104" s="186" t="s">
        <v>1342</v>
      </c>
      <c r="D104" s="186" t="s">
        <v>1094</v>
      </c>
      <c r="E104" s="188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>
        <v>20</v>
      </c>
      <c r="BK104" s="186">
        <v>40</v>
      </c>
      <c r="BL104" s="186">
        <v>16</v>
      </c>
      <c r="BM104" s="186">
        <v>20</v>
      </c>
      <c r="BN104" s="186">
        <v>50</v>
      </c>
      <c r="BO104" s="186">
        <v>8</v>
      </c>
      <c r="BP104" s="186">
        <v>20</v>
      </c>
      <c r="BQ104" s="186">
        <v>40</v>
      </c>
      <c r="BR104" s="186">
        <v>36</v>
      </c>
      <c r="BS104" s="186">
        <v>40</v>
      </c>
      <c r="BT104" s="186">
        <v>50</v>
      </c>
      <c r="BU104" s="186">
        <v>36</v>
      </c>
      <c r="BV104" s="186">
        <v>50</v>
      </c>
      <c r="BW104" s="186">
        <v>50</v>
      </c>
      <c r="BX104" s="186">
        <v>40</v>
      </c>
      <c r="BY104" s="186">
        <v>20</v>
      </c>
      <c r="BZ104" s="186">
        <v>40</v>
      </c>
      <c r="CA104" s="186">
        <v>20</v>
      </c>
      <c r="CB104" s="186">
        <v>40</v>
      </c>
      <c r="CC104" s="186">
        <v>16</v>
      </c>
      <c r="CD104" s="186">
        <v>40</v>
      </c>
      <c r="CE104" s="186">
        <v>40</v>
      </c>
      <c r="CF104" s="186">
        <v>20</v>
      </c>
      <c r="CG104" s="186">
        <v>40</v>
      </c>
      <c r="CH104" s="186">
        <v>16</v>
      </c>
      <c r="CI104" s="186">
        <v>20</v>
      </c>
      <c r="CJ104" s="186">
        <v>8</v>
      </c>
      <c r="CK104" s="186">
        <v>20</v>
      </c>
      <c r="CL104" s="186">
        <v>20</v>
      </c>
      <c r="CM104" s="186">
        <v>16</v>
      </c>
      <c r="CN104" s="186">
        <v>20</v>
      </c>
      <c r="CO104" s="186">
        <v>20</v>
      </c>
      <c r="CP104" s="186">
        <v>20</v>
      </c>
      <c r="CQ104" s="186">
        <v>40</v>
      </c>
      <c r="CR104" s="186">
        <v>20</v>
      </c>
      <c r="CS104" s="186">
        <v>20</v>
      </c>
      <c r="CT104" s="186">
        <v>20</v>
      </c>
      <c r="CU104" s="186">
        <v>40</v>
      </c>
      <c r="CV104" s="186">
        <v>20</v>
      </c>
      <c r="CW104" s="186">
        <v>20</v>
      </c>
      <c r="CX104" s="186">
        <v>20</v>
      </c>
      <c r="CY104" s="186">
        <v>8</v>
      </c>
      <c r="CZ104" s="186">
        <v>20</v>
      </c>
      <c r="DA104" s="186"/>
      <c r="DB104" s="186"/>
      <c r="DC104" s="186"/>
    </row>
    <row r="105" spans="1:107" ht="11.25" customHeight="1" x14ac:dyDescent="0.25">
      <c r="A105" s="262"/>
      <c r="B105" s="186" t="s">
        <v>778</v>
      </c>
      <c r="C105" s="186" t="s">
        <v>1342</v>
      </c>
      <c r="D105" s="186" t="s">
        <v>1096</v>
      </c>
      <c r="E105" s="188"/>
      <c r="F105" s="262"/>
      <c r="G105" s="262"/>
      <c r="H105" s="262"/>
      <c r="I105" s="262"/>
      <c r="J105" s="262"/>
      <c r="K105" s="262"/>
      <c r="L105" s="262"/>
      <c r="M105" s="262">
        <v>24</v>
      </c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186">
        <v>12</v>
      </c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  <c r="BW105" s="186"/>
      <c r="BX105" s="186"/>
      <c r="BY105" s="186"/>
      <c r="BZ105" s="186"/>
      <c r="CA105" s="186"/>
      <c r="CB105" s="186"/>
      <c r="CC105" s="186"/>
      <c r="CD105" s="186"/>
      <c r="CE105" s="186"/>
      <c r="CF105" s="186"/>
      <c r="CG105" s="186"/>
      <c r="CH105" s="186"/>
      <c r="CI105" s="186"/>
      <c r="CJ105" s="186"/>
      <c r="CK105" s="186"/>
      <c r="CL105" s="186"/>
      <c r="CM105" s="186"/>
      <c r="CN105" s="186"/>
      <c r="CO105" s="186"/>
      <c r="CP105" s="186"/>
      <c r="CQ105" s="186"/>
      <c r="CR105" s="186"/>
      <c r="CS105" s="186"/>
      <c r="CT105" s="186"/>
      <c r="CU105" s="186"/>
      <c r="CV105" s="186"/>
      <c r="CW105" s="186"/>
      <c r="CX105" s="186"/>
      <c r="CY105" s="186"/>
      <c r="CZ105" s="186"/>
      <c r="DA105" s="186"/>
      <c r="DB105" s="186"/>
      <c r="DC105" s="186"/>
    </row>
    <row r="106" spans="1:107" ht="11.25" customHeight="1" x14ac:dyDescent="0.25">
      <c r="A106" s="262"/>
      <c r="B106" s="186" t="s">
        <v>110</v>
      </c>
      <c r="C106" s="186" t="s">
        <v>1342</v>
      </c>
      <c r="D106" s="186" t="s">
        <v>1101</v>
      </c>
      <c r="E106" s="188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>
        <v>24</v>
      </c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  <c r="BW106" s="186"/>
      <c r="BX106" s="186"/>
      <c r="BY106" s="186"/>
      <c r="BZ106" s="186"/>
      <c r="CA106" s="186"/>
      <c r="CB106" s="186"/>
      <c r="CC106" s="186"/>
      <c r="CD106" s="186"/>
      <c r="CE106" s="186"/>
      <c r="CF106" s="186"/>
      <c r="CG106" s="186"/>
      <c r="CH106" s="186"/>
      <c r="CI106" s="186"/>
      <c r="CJ106" s="186"/>
      <c r="CK106" s="186"/>
      <c r="CL106" s="186"/>
      <c r="CM106" s="186"/>
      <c r="CN106" s="186"/>
      <c r="CO106" s="186"/>
      <c r="CP106" s="186"/>
      <c r="CQ106" s="186"/>
      <c r="CR106" s="186"/>
      <c r="CS106" s="186"/>
      <c r="CT106" s="186"/>
      <c r="CU106" s="186"/>
      <c r="CV106" s="186"/>
      <c r="CW106" s="186"/>
      <c r="CX106" s="186"/>
      <c r="CY106" s="186"/>
      <c r="CZ106" s="186"/>
      <c r="DA106" s="186"/>
      <c r="DB106" s="186"/>
      <c r="DC106" s="186"/>
    </row>
    <row r="107" spans="1:107" ht="11.25" customHeight="1" x14ac:dyDescent="0.25">
      <c r="A107" s="262"/>
      <c r="B107" s="186" t="s">
        <v>783</v>
      </c>
      <c r="C107" s="186" t="s">
        <v>1342</v>
      </c>
      <c r="D107" s="186" t="s">
        <v>1107</v>
      </c>
      <c r="E107" s="188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2"/>
      <c r="AQ107" s="262"/>
      <c r="AR107" s="262"/>
      <c r="AS107" s="262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>
        <v>10</v>
      </c>
      <c r="BG107" s="186">
        <v>91</v>
      </c>
      <c r="BH107" s="186">
        <v>49</v>
      </c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  <c r="BW107" s="186"/>
      <c r="BX107" s="186"/>
      <c r="BY107" s="186"/>
      <c r="BZ107" s="186"/>
      <c r="CA107" s="186"/>
      <c r="CB107" s="186"/>
      <c r="CC107" s="186"/>
      <c r="CD107" s="186"/>
      <c r="CE107" s="186"/>
      <c r="CF107" s="186"/>
      <c r="CG107" s="186"/>
      <c r="CH107" s="186"/>
      <c r="CI107" s="186"/>
      <c r="CJ107" s="186"/>
      <c r="CK107" s="186"/>
      <c r="CL107" s="186"/>
      <c r="CM107" s="186"/>
      <c r="CN107" s="186"/>
      <c r="CO107" s="186"/>
      <c r="CP107" s="186"/>
      <c r="CQ107" s="186"/>
      <c r="CR107" s="186"/>
      <c r="CS107" s="186"/>
      <c r="CT107" s="186"/>
      <c r="CU107" s="186"/>
      <c r="CV107" s="186"/>
      <c r="CW107" s="186"/>
      <c r="CX107" s="186"/>
      <c r="CY107" s="186"/>
      <c r="CZ107" s="186"/>
      <c r="DA107" s="186"/>
      <c r="DB107" s="186"/>
      <c r="DC107" s="186"/>
    </row>
    <row r="108" spans="1:107" ht="11.25" customHeight="1" x14ac:dyDescent="0.25">
      <c r="A108" s="262"/>
      <c r="B108" s="186" t="s">
        <v>845</v>
      </c>
      <c r="C108" s="186" t="s">
        <v>1342</v>
      </c>
      <c r="D108" s="186" t="s">
        <v>1108</v>
      </c>
      <c r="E108" s="188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2"/>
      <c r="AQ108" s="262"/>
      <c r="AR108" s="262"/>
      <c r="AS108" s="262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>
        <v>18</v>
      </c>
      <c r="BH108" s="186">
        <v>21</v>
      </c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  <c r="BW108" s="186"/>
      <c r="BX108" s="186"/>
      <c r="BY108" s="186"/>
      <c r="BZ108" s="186"/>
      <c r="CA108" s="186"/>
      <c r="CB108" s="186"/>
      <c r="CC108" s="186"/>
      <c r="CD108" s="186"/>
      <c r="CE108" s="186"/>
      <c r="CF108" s="186"/>
      <c r="CG108" s="186"/>
      <c r="CH108" s="186"/>
      <c r="CI108" s="186"/>
      <c r="CJ108" s="186"/>
      <c r="CK108" s="186"/>
      <c r="CL108" s="186"/>
      <c r="CM108" s="186"/>
      <c r="CN108" s="186"/>
      <c r="CO108" s="186"/>
      <c r="CP108" s="186"/>
      <c r="CQ108" s="186"/>
      <c r="CR108" s="186"/>
      <c r="CS108" s="186"/>
      <c r="CT108" s="186"/>
      <c r="CU108" s="186"/>
      <c r="CV108" s="186"/>
      <c r="CW108" s="186"/>
      <c r="CX108" s="186"/>
      <c r="CY108" s="186"/>
      <c r="CZ108" s="186"/>
      <c r="DA108" s="186"/>
      <c r="DB108" s="186"/>
      <c r="DC108" s="186"/>
    </row>
    <row r="109" spans="1:107" ht="11.25" customHeight="1" x14ac:dyDescent="0.25">
      <c r="A109" s="262"/>
      <c r="B109" s="186" t="s">
        <v>797</v>
      </c>
      <c r="C109" s="186" t="s">
        <v>1342</v>
      </c>
      <c r="D109" s="186" t="s">
        <v>1112</v>
      </c>
      <c r="E109" s="188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>
        <v>5</v>
      </c>
      <c r="BG109" s="186">
        <v>5</v>
      </c>
      <c r="BH109" s="186">
        <v>5</v>
      </c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  <c r="BW109" s="186"/>
      <c r="BX109" s="186"/>
      <c r="BY109" s="186"/>
      <c r="BZ109" s="186"/>
      <c r="CA109" s="186"/>
      <c r="CB109" s="186"/>
      <c r="CC109" s="186"/>
      <c r="CD109" s="186"/>
      <c r="CE109" s="186"/>
      <c r="CF109" s="186"/>
      <c r="CG109" s="186"/>
      <c r="CH109" s="186"/>
      <c r="CI109" s="186"/>
      <c r="CJ109" s="186"/>
      <c r="CK109" s="186"/>
      <c r="CL109" s="186"/>
      <c r="CM109" s="186"/>
      <c r="CN109" s="186"/>
      <c r="CO109" s="186"/>
      <c r="CP109" s="186"/>
      <c r="CQ109" s="186"/>
      <c r="CR109" s="186"/>
      <c r="CS109" s="186"/>
      <c r="CT109" s="186"/>
      <c r="CU109" s="186"/>
      <c r="CV109" s="186"/>
      <c r="CW109" s="186"/>
      <c r="CX109" s="186"/>
      <c r="CY109" s="186"/>
      <c r="CZ109" s="186"/>
      <c r="DA109" s="186"/>
      <c r="DB109" s="186"/>
      <c r="DC109" s="186"/>
    </row>
    <row r="110" spans="1:107" ht="11.25" customHeight="1" x14ac:dyDescent="0.25">
      <c r="A110" s="262"/>
      <c r="B110" s="186" t="s">
        <v>778</v>
      </c>
      <c r="C110" s="186" t="s">
        <v>1342</v>
      </c>
      <c r="D110" s="186" t="s">
        <v>1124</v>
      </c>
      <c r="E110" s="188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>
        <v>5</v>
      </c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  <c r="BW110" s="186"/>
      <c r="BX110" s="186"/>
      <c r="BY110" s="186"/>
      <c r="BZ110" s="186"/>
      <c r="CA110" s="186"/>
      <c r="CB110" s="186"/>
      <c r="CC110" s="186"/>
      <c r="CD110" s="186"/>
      <c r="CE110" s="186"/>
      <c r="CF110" s="186"/>
      <c r="CG110" s="186"/>
      <c r="CH110" s="186"/>
      <c r="CI110" s="186"/>
      <c r="CJ110" s="186"/>
      <c r="CK110" s="186"/>
      <c r="CL110" s="186"/>
      <c r="CM110" s="186"/>
      <c r="CN110" s="186"/>
      <c r="CO110" s="186"/>
      <c r="CP110" s="186"/>
      <c r="CQ110" s="186"/>
      <c r="CR110" s="186"/>
      <c r="CS110" s="186"/>
      <c r="CT110" s="186"/>
      <c r="CU110" s="186"/>
      <c r="CV110" s="186"/>
      <c r="CW110" s="186"/>
      <c r="CX110" s="186"/>
      <c r="CY110" s="186"/>
      <c r="CZ110" s="186"/>
      <c r="DA110" s="186"/>
      <c r="DB110" s="186"/>
      <c r="DC110" s="186"/>
    </row>
    <row r="111" spans="1:107" ht="11.25" customHeight="1" x14ac:dyDescent="0.25">
      <c r="A111" s="262"/>
      <c r="B111" s="186" t="s">
        <v>110</v>
      </c>
      <c r="C111" s="186" t="s">
        <v>1342</v>
      </c>
      <c r="D111" s="186" t="s">
        <v>1113</v>
      </c>
      <c r="E111" s="188"/>
      <c r="F111" s="262"/>
      <c r="G111" s="262"/>
      <c r="H111" s="262"/>
      <c r="I111" s="262"/>
      <c r="J111" s="262"/>
      <c r="K111" s="262"/>
      <c r="L111" s="262"/>
      <c r="M111" s="262">
        <v>49</v>
      </c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  <c r="BW111" s="186"/>
      <c r="BX111" s="186"/>
      <c r="BY111" s="186"/>
      <c r="BZ111" s="186"/>
      <c r="CA111" s="186"/>
      <c r="CB111" s="186"/>
      <c r="CC111" s="186"/>
      <c r="CD111" s="186"/>
      <c r="CE111" s="186"/>
      <c r="CF111" s="186"/>
      <c r="CG111" s="186"/>
      <c r="CH111" s="186"/>
      <c r="CI111" s="186"/>
      <c r="CJ111" s="186"/>
      <c r="CK111" s="186"/>
      <c r="CL111" s="186"/>
      <c r="CM111" s="186"/>
      <c r="CN111" s="186"/>
      <c r="CO111" s="186"/>
      <c r="CP111" s="186"/>
      <c r="CQ111" s="186"/>
      <c r="CR111" s="186"/>
      <c r="CS111" s="186"/>
      <c r="CT111" s="186"/>
      <c r="CU111" s="186"/>
      <c r="CV111" s="186"/>
      <c r="CW111" s="186"/>
      <c r="CX111" s="186"/>
      <c r="CY111" s="186"/>
      <c r="CZ111" s="186"/>
      <c r="DA111" s="186"/>
      <c r="DB111" s="186"/>
      <c r="DC111" s="186"/>
    </row>
    <row r="112" spans="1:107" ht="11.25" customHeight="1" x14ac:dyDescent="0.25">
      <c r="A112" s="262"/>
      <c r="B112" s="186" t="s">
        <v>837</v>
      </c>
      <c r="C112" s="186" t="s">
        <v>1342</v>
      </c>
      <c r="D112" s="186" t="s">
        <v>1131</v>
      </c>
      <c r="E112" s="188"/>
      <c r="F112" s="262"/>
      <c r="G112" s="262"/>
      <c r="H112" s="262">
        <v>4</v>
      </c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  <c r="BW112" s="186"/>
      <c r="BX112" s="186"/>
      <c r="BY112" s="186"/>
      <c r="BZ112" s="186"/>
      <c r="CA112" s="186"/>
      <c r="CB112" s="186"/>
      <c r="CC112" s="186"/>
      <c r="CD112" s="186"/>
      <c r="CE112" s="186"/>
      <c r="CF112" s="186"/>
      <c r="CG112" s="186"/>
      <c r="CH112" s="186"/>
      <c r="CI112" s="186"/>
      <c r="CJ112" s="186"/>
      <c r="CK112" s="186"/>
      <c r="CL112" s="186"/>
      <c r="CM112" s="186"/>
      <c r="CN112" s="186"/>
      <c r="CO112" s="186"/>
      <c r="CP112" s="186"/>
      <c r="CQ112" s="186"/>
      <c r="CR112" s="186"/>
      <c r="CS112" s="186"/>
      <c r="CT112" s="186"/>
      <c r="CU112" s="186"/>
      <c r="CV112" s="186"/>
      <c r="CW112" s="186"/>
      <c r="CX112" s="186"/>
      <c r="CY112" s="186"/>
      <c r="CZ112" s="186"/>
      <c r="DA112" s="186"/>
      <c r="DB112" s="186"/>
      <c r="DC112" s="186"/>
    </row>
    <row r="113" spans="1:107" ht="11.25" customHeight="1" x14ac:dyDescent="0.25">
      <c r="A113" s="262"/>
      <c r="B113" s="186" t="s">
        <v>837</v>
      </c>
      <c r="C113" s="186" t="s">
        <v>1342</v>
      </c>
      <c r="D113" s="186" t="s">
        <v>1135</v>
      </c>
      <c r="E113" s="188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2"/>
      <c r="AQ113" s="262"/>
      <c r="AR113" s="262"/>
      <c r="AS113" s="262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>
        <v>5</v>
      </c>
      <c r="BH113" s="186">
        <v>5</v>
      </c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  <c r="BW113" s="186"/>
      <c r="BX113" s="186"/>
      <c r="BY113" s="186"/>
      <c r="BZ113" s="186"/>
      <c r="CA113" s="186"/>
      <c r="CB113" s="186"/>
      <c r="CC113" s="186"/>
      <c r="CD113" s="186"/>
      <c r="CE113" s="186"/>
      <c r="CF113" s="186"/>
      <c r="CG113" s="186"/>
      <c r="CH113" s="186"/>
      <c r="CI113" s="186"/>
      <c r="CJ113" s="186"/>
      <c r="CK113" s="186"/>
      <c r="CL113" s="186"/>
      <c r="CM113" s="186"/>
      <c r="CN113" s="186"/>
      <c r="CO113" s="186"/>
      <c r="CP113" s="186"/>
      <c r="CQ113" s="186"/>
      <c r="CR113" s="186"/>
      <c r="CS113" s="186"/>
      <c r="CT113" s="186"/>
      <c r="CU113" s="186"/>
      <c r="CV113" s="186"/>
      <c r="CW113" s="186"/>
      <c r="CX113" s="186"/>
      <c r="CY113" s="186"/>
      <c r="CZ113" s="186"/>
      <c r="DA113" s="186"/>
      <c r="DB113" s="186"/>
      <c r="DC113" s="186"/>
    </row>
    <row r="114" spans="1:107" ht="11.25" customHeight="1" x14ac:dyDescent="0.25">
      <c r="A114" s="262"/>
      <c r="B114" s="186" t="s">
        <v>837</v>
      </c>
      <c r="C114" s="186" t="s">
        <v>1342</v>
      </c>
      <c r="D114" s="186" t="s">
        <v>1162</v>
      </c>
      <c r="E114" s="188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>
        <v>24</v>
      </c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  <c r="BW114" s="186"/>
      <c r="BX114" s="186"/>
      <c r="BY114" s="186"/>
      <c r="BZ114" s="186"/>
      <c r="CA114" s="186"/>
      <c r="CB114" s="186"/>
      <c r="CC114" s="186"/>
      <c r="CD114" s="186"/>
      <c r="CE114" s="186"/>
      <c r="CF114" s="186"/>
      <c r="CG114" s="186"/>
      <c r="CH114" s="186"/>
      <c r="CI114" s="186"/>
      <c r="CJ114" s="186"/>
      <c r="CK114" s="186"/>
      <c r="CL114" s="186"/>
      <c r="CM114" s="186"/>
      <c r="CN114" s="186"/>
      <c r="CO114" s="186"/>
      <c r="CP114" s="186"/>
      <c r="CQ114" s="186"/>
      <c r="CR114" s="186"/>
      <c r="CS114" s="186"/>
      <c r="CT114" s="186"/>
      <c r="CU114" s="186"/>
      <c r="CV114" s="186"/>
      <c r="CW114" s="186"/>
      <c r="CX114" s="186"/>
      <c r="CY114" s="186"/>
      <c r="CZ114" s="186"/>
      <c r="DA114" s="186"/>
      <c r="DB114" s="186"/>
      <c r="DC114" s="186"/>
    </row>
    <row r="115" spans="1:107" ht="11.25" customHeight="1" x14ac:dyDescent="0.25">
      <c r="A115" s="262"/>
      <c r="B115" s="186" t="s">
        <v>783</v>
      </c>
      <c r="C115" s="186" t="s">
        <v>1342</v>
      </c>
      <c r="D115" s="186" t="s">
        <v>1276</v>
      </c>
      <c r="E115" s="188"/>
      <c r="F115" s="262"/>
      <c r="G115" s="262"/>
      <c r="H115" s="262">
        <v>4</v>
      </c>
      <c r="I115" s="262"/>
      <c r="J115" s="262"/>
      <c r="K115" s="262"/>
      <c r="L115" s="262"/>
      <c r="M115" s="262"/>
      <c r="N115" s="262"/>
      <c r="O115" s="262">
        <v>6</v>
      </c>
      <c r="P115" s="262"/>
      <c r="Q115" s="262"/>
      <c r="R115" s="262"/>
      <c r="S115" s="262"/>
      <c r="T115" s="262"/>
      <c r="U115" s="262"/>
      <c r="V115" s="262">
        <v>24</v>
      </c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  <c r="BW115" s="186"/>
      <c r="BX115" s="186"/>
      <c r="BY115" s="186"/>
      <c r="BZ115" s="186"/>
      <c r="CA115" s="186"/>
      <c r="CB115" s="186"/>
      <c r="CC115" s="186"/>
      <c r="CD115" s="186"/>
      <c r="CE115" s="186"/>
      <c r="CF115" s="186"/>
      <c r="CG115" s="186"/>
      <c r="CH115" s="186"/>
      <c r="CI115" s="186"/>
      <c r="CJ115" s="186"/>
      <c r="CK115" s="186"/>
      <c r="CL115" s="186"/>
      <c r="CM115" s="186"/>
      <c r="CN115" s="186"/>
      <c r="CO115" s="186"/>
      <c r="CP115" s="186"/>
      <c r="CQ115" s="186"/>
      <c r="CR115" s="186"/>
      <c r="CS115" s="186"/>
      <c r="CT115" s="186"/>
      <c r="CU115" s="186"/>
      <c r="CV115" s="186"/>
      <c r="CW115" s="186"/>
      <c r="CX115" s="186"/>
      <c r="CY115" s="186"/>
      <c r="CZ115" s="186"/>
      <c r="DA115" s="186"/>
      <c r="DB115" s="186"/>
      <c r="DC115" s="186"/>
    </row>
    <row r="116" spans="1:107" ht="11.25" customHeight="1" x14ac:dyDescent="0.25">
      <c r="A116" s="262"/>
      <c r="B116" s="186" t="s">
        <v>747</v>
      </c>
      <c r="C116" s="186" t="s">
        <v>1342</v>
      </c>
      <c r="D116" s="186" t="s">
        <v>1273</v>
      </c>
      <c r="E116" s="188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>
        <v>6</v>
      </c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/>
      <c r="BN116" s="186"/>
      <c r="BO116" s="186"/>
      <c r="BP116" s="186"/>
      <c r="BQ116" s="186"/>
      <c r="BR116" s="186"/>
      <c r="BS116" s="186"/>
      <c r="BT116" s="186"/>
      <c r="BU116" s="186"/>
      <c r="BV116" s="186"/>
      <c r="BW116" s="186"/>
      <c r="BX116" s="186"/>
      <c r="BY116" s="186"/>
      <c r="BZ116" s="186"/>
      <c r="CA116" s="186"/>
      <c r="CB116" s="186"/>
      <c r="CC116" s="186"/>
      <c r="CD116" s="186"/>
      <c r="CE116" s="186"/>
      <c r="CF116" s="186"/>
      <c r="CG116" s="186"/>
      <c r="CH116" s="186"/>
      <c r="CI116" s="186"/>
      <c r="CJ116" s="186"/>
      <c r="CK116" s="186"/>
      <c r="CL116" s="186"/>
      <c r="CM116" s="186"/>
      <c r="CN116" s="186"/>
      <c r="CO116" s="186"/>
      <c r="CP116" s="186"/>
      <c r="CQ116" s="186"/>
      <c r="CR116" s="186"/>
      <c r="CS116" s="186"/>
      <c r="CT116" s="186"/>
      <c r="CU116" s="186"/>
      <c r="CV116" s="186"/>
      <c r="CW116" s="186"/>
      <c r="CX116" s="186"/>
      <c r="CY116" s="186"/>
      <c r="CZ116" s="186"/>
      <c r="DA116" s="186"/>
      <c r="DB116" s="186"/>
      <c r="DC116" s="186"/>
    </row>
    <row r="117" spans="1:107" ht="11.25" customHeight="1" x14ac:dyDescent="0.25">
      <c r="A117" s="262"/>
      <c r="B117" s="186" t="s">
        <v>778</v>
      </c>
      <c r="C117" s="186" t="s">
        <v>1342</v>
      </c>
      <c r="D117" s="186" t="s">
        <v>1288</v>
      </c>
      <c r="E117" s="188"/>
      <c r="F117" s="262"/>
      <c r="G117" s="262"/>
      <c r="H117" s="262">
        <v>26</v>
      </c>
      <c r="I117" s="262"/>
      <c r="J117" s="262"/>
      <c r="K117" s="262"/>
      <c r="L117" s="262"/>
      <c r="M117" s="262"/>
      <c r="N117" s="262"/>
      <c r="O117" s="262"/>
      <c r="P117" s="262">
        <v>24</v>
      </c>
      <c r="Q117" s="262"/>
      <c r="R117" s="262"/>
      <c r="S117" s="262"/>
      <c r="T117" s="262"/>
      <c r="U117" s="262">
        <v>24</v>
      </c>
      <c r="V117" s="262">
        <v>24</v>
      </c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>
        <v>5</v>
      </c>
      <c r="BI117" s="186"/>
      <c r="BJ117" s="186"/>
      <c r="BK117" s="186"/>
      <c r="BL117" s="186"/>
      <c r="BM117" s="186"/>
      <c r="BN117" s="186"/>
      <c r="BO117" s="186"/>
      <c r="BP117" s="186"/>
      <c r="BQ117" s="186"/>
      <c r="BR117" s="186"/>
      <c r="BS117" s="186"/>
      <c r="BT117" s="186"/>
      <c r="BU117" s="186"/>
      <c r="BV117" s="186"/>
      <c r="BW117" s="186"/>
      <c r="BX117" s="186"/>
      <c r="BY117" s="186"/>
      <c r="BZ117" s="186"/>
      <c r="CA117" s="186"/>
      <c r="CB117" s="186"/>
      <c r="CC117" s="186"/>
      <c r="CD117" s="186"/>
      <c r="CE117" s="186"/>
      <c r="CF117" s="186"/>
      <c r="CG117" s="186"/>
      <c r="CH117" s="186"/>
      <c r="CI117" s="186"/>
      <c r="CJ117" s="186"/>
      <c r="CK117" s="186"/>
      <c r="CL117" s="186"/>
      <c r="CM117" s="186"/>
      <c r="CN117" s="186"/>
      <c r="CO117" s="186"/>
      <c r="CP117" s="186"/>
      <c r="CQ117" s="186"/>
      <c r="CR117" s="186"/>
      <c r="CS117" s="186"/>
      <c r="CT117" s="186"/>
      <c r="CU117" s="186"/>
      <c r="CV117" s="186"/>
      <c r="CW117" s="186"/>
      <c r="CX117" s="186"/>
      <c r="CY117" s="186"/>
      <c r="CZ117" s="186"/>
      <c r="DA117" s="186"/>
      <c r="DB117" s="186"/>
      <c r="DC117" s="186"/>
    </row>
    <row r="118" spans="1:107" ht="11.25" customHeight="1" x14ac:dyDescent="0.25">
      <c r="A118" s="262"/>
      <c r="B118" s="186" t="s">
        <v>1295</v>
      </c>
      <c r="C118" s="186" t="s">
        <v>1342</v>
      </c>
      <c r="D118" s="186" t="s">
        <v>1296</v>
      </c>
      <c r="E118" s="188"/>
      <c r="F118" s="262"/>
      <c r="G118" s="262"/>
      <c r="H118" s="262"/>
      <c r="I118" s="262"/>
      <c r="J118" s="262"/>
      <c r="K118" s="262"/>
      <c r="L118" s="262">
        <v>4</v>
      </c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  <c r="BW118" s="186"/>
      <c r="BX118" s="186"/>
      <c r="BY118" s="186"/>
      <c r="BZ118" s="186"/>
      <c r="CA118" s="186"/>
      <c r="CB118" s="186"/>
      <c r="CC118" s="186"/>
      <c r="CD118" s="186"/>
      <c r="CE118" s="186"/>
      <c r="CF118" s="186"/>
      <c r="CG118" s="186"/>
      <c r="CH118" s="186"/>
      <c r="CI118" s="186"/>
      <c r="CJ118" s="186"/>
      <c r="CK118" s="186"/>
      <c r="CL118" s="186"/>
      <c r="CM118" s="186"/>
      <c r="CN118" s="186"/>
      <c r="CO118" s="186"/>
      <c r="CP118" s="186"/>
      <c r="CQ118" s="186"/>
      <c r="CR118" s="186"/>
      <c r="CS118" s="186"/>
      <c r="CT118" s="186"/>
      <c r="CU118" s="186"/>
      <c r="CV118" s="186"/>
      <c r="CW118" s="186"/>
      <c r="CX118" s="186"/>
      <c r="CY118" s="186"/>
      <c r="CZ118" s="186"/>
      <c r="DA118" s="186"/>
      <c r="DB118" s="186"/>
      <c r="DC118" s="186"/>
    </row>
    <row r="119" spans="1:107" ht="11.25" customHeight="1" x14ac:dyDescent="0.25">
      <c r="A119" s="262"/>
      <c r="B119" s="186" t="s">
        <v>778</v>
      </c>
      <c r="C119" s="186" t="s">
        <v>1342</v>
      </c>
      <c r="D119" s="186" t="s">
        <v>1296</v>
      </c>
      <c r="E119" s="188"/>
      <c r="F119" s="262"/>
      <c r="G119" s="262"/>
      <c r="H119" s="262"/>
      <c r="I119" s="262"/>
      <c r="J119" s="262">
        <v>6</v>
      </c>
      <c r="K119" s="262">
        <v>24</v>
      </c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>
        <v>8</v>
      </c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>
        <v>5</v>
      </c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  <c r="BW119" s="186"/>
      <c r="BX119" s="186"/>
      <c r="BY119" s="186"/>
      <c r="BZ119" s="186"/>
      <c r="CA119" s="186"/>
      <c r="CB119" s="186"/>
      <c r="CC119" s="186"/>
      <c r="CD119" s="186"/>
      <c r="CE119" s="186"/>
      <c r="CF119" s="186"/>
      <c r="CG119" s="186"/>
      <c r="CH119" s="186"/>
      <c r="CI119" s="186"/>
      <c r="CJ119" s="186"/>
      <c r="CK119" s="186"/>
      <c r="CL119" s="186"/>
      <c r="CM119" s="186"/>
      <c r="CN119" s="186"/>
      <c r="CO119" s="186"/>
      <c r="CP119" s="186"/>
      <c r="CQ119" s="186"/>
      <c r="CR119" s="186"/>
      <c r="CS119" s="186"/>
      <c r="CT119" s="186"/>
      <c r="CU119" s="186"/>
      <c r="CV119" s="186"/>
      <c r="CW119" s="186"/>
      <c r="CX119" s="186"/>
      <c r="CY119" s="186"/>
      <c r="CZ119" s="186"/>
      <c r="DA119" s="186"/>
      <c r="DB119" s="186"/>
      <c r="DC119" s="186"/>
    </row>
    <row r="120" spans="1:107" ht="11.25" customHeight="1" x14ac:dyDescent="0.25">
      <c r="A120" s="262"/>
      <c r="B120" s="186" t="s">
        <v>110</v>
      </c>
      <c r="C120" s="186" t="s">
        <v>1342</v>
      </c>
      <c r="D120" s="186" t="s">
        <v>1313</v>
      </c>
      <c r="E120" s="188"/>
      <c r="F120" s="262"/>
      <c r="G120" s="262"/>
      <c r="H120" s="262"/>
      <c r="I120" s="262"/>
      <c r="J120" s="262"/>
      <c r="K120" s="262">
        <v>24</v>
      </c>
      <c r="L120" s="262"/>
      <c r="M120" s="262"/>
      <c r="N120" s="262"/>
      <c r="O120" s="262"/>
      <c r="P120" s="262">
        <v>4</v>
      </c>
      <c r="Q120" s="262"/>
      <c r="R120" s="262"/>
      <c r="S120" s="262"/>
      <c r="T120" s="262"/>
      <c r="U120" s="262"/>
      <c r="V120" s="262">
        <v>4</v>
      </c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2"/>
      <c r="AQ120" s="262"/>
      <c r="AR120" s="262"/>
      <c r="AS120" s="262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  <c r="BW120" s="186"/>
      <c r="BX120" s="186"/>
      <c r="BY120" s="186"/>
      <c r="BZ120" s="186"/>
      <c r="CA120" s="186"/>
      <c r="CB120" s="186"/>
      <c r="CC120" s="186"/>
      <c r="CD120" s="186"/>
      <c r="CE120" s="186"/>
      <c r="CF120" s="186"/>
      <c r="CG120" s="186"/>
      <c r="CH120" s="186"/>
      <c r="CI120" s="186"/>
      <c r="CJ120" s="186"/>
      <c r="CK120" s="186"/>
      <c r="CL120" s="186"/>
      <c r="CM120" s="186"/>
      <c r="CN120" s="186"/>
      <c r="CO120" s="186"/>
      <c r="CP120" s="186"/>
      <c r="CQ120" s="186"/>
      <c r="CR120" s="186"/>
      <c r="CS120" s="186"/>
      <c r="CT120" s="186"/>
      <c r="CU120" s="186"/>
      <c r="CV120" s="186"/>
      <c r="CW120" s="186"/>
      <c r="CX120" s="186"/>
      <c r="CY120" s="186"/>
      <c r="CZ120" s="186"/>
      <c r="DA120" s="186"/>
      <c r="DB120" s="186"/>
      <c r="DC120" s="186"/>
    </row>
    <row r="121" spans="1:107" ht="11.25" customHeight="1" x14ac:dyDescent="0.25">
      <c r="A121" s="262"/>
      <c r="B121" s="186" t="s">
        <v>747</v>
      </c>
      <c r="C121" s="186" t="s">
        <v>1342</v>
      </c>
      <c r="D121" s="186" t="s">
        <v>1314</v>
      </c>
      <c r="E121" s="188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>
        <v>24</v>
      </c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2"/>
      <c r="AQ121" s="262"/>
      <c r="AR121" s="262"/>
      <c r="AS121" s="262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  <c r="BW121" s="186"/>
      <c r="BX121" s="186"/>
      <c r="BY121" s="186"/>
      <c r="BZ121" s="186"/>
      <c r="CA121" s="186"/>
      <c r="CB121" s="186"/>
      <c r="CC121" s="186"/>
      <c r="CD121" s="186"/>
      <c r="CE121" s="186"/>
      <c r="CF121" s="186"/>
      <c r="CG121" s="186"/>
      <c r="CH121" s="186"/>
      <c r="CI121" s="186"/>
      <c r="CJ121" s="186"/>
      <c r="CK121" s="186"/>
      <c r="CL121" s="186"/>
      <c r="CM121" s="186"/>
      <c r="CN121" s="186"/>
      <c r="CO121" s="186"/>
      <c r="CP121" s="186"/>
      <c r="CQ121" s="186"/>
      <c r="CR121" s="186"/>
      <c r="CS121" s="186"/>
      <c r="CT121" s="186"/>
      <c r="CU121" s="186"/>
      <c r="CV121" s="186"/>
      <c r="CW121" s="186"/>
      <c r="CX121" s="186"/>
      <c r="CY121" s="186"/>
      <c r="CZ121" s="186"/>
      <c r="DA121" s="186"/>
      <c r="DB121" s="186"/>
      <c r="DC121" s="186"/>
    </row>
    <row r="122" spans="1:107" ht="11.25" customHeight="1" x14ac:dyDescent="0.25">
      <c r="A122" s="262"/>
      <c r="B122" s="186" t="s">
        <v>110</v>
      </c>
      <c r="C122" s="186" t="s">
        <v>1342</v>
      </c>
      <c r="D122" s="186" t="s">
        <v>1316</v>
      </c>
      <c r="E122" s="188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>
        <v>20</v>
      </c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  <c r="BW122" s="186"/>
      <c r="BX122" s="186"/>
      <c r="BY122" s="186"/>
      <c r="BZ122" s="186"/>
      <c r="CA122" s="186"/>
      <c r="CB122" s="186"/>
      <c r="CC122" s="186"/>
      <c r="CD122" s="186"/>
      <c r="CE122" s="186"/>
      <c r="CF122" s="186"/>
      <c r="CG122" s="186"/>
      <c r="CH122" s="186"/>
      <c r="CI122" s="186"/>
      <c r="CJ122" s="186"/>
      <c r="CK122" s="186"/>
      <c r="CL122" s="186"/>
      <c r="CM122" s="186"/>
      <c r="CN122" s="186"/>
      <c r="CO122" s="186"/>
      <c r="CP122" s="186"/>
      <c r="CQ122" s="186"/>
      <c r="CR122" s="186"/>
      <c r="CS122" s="186"/>
      <c r="CT122" s="186"/>
      <c r="CU122" s="186"/>
      <c r="CV122" s="186"/>
      <c r="CW122" s="186"/>
      <c r="CX122" s="186"/>
      <c r="CY122" s="186"/>
      <c r="CZ122" s="186"/>
      <c r="DA122" s="186"/>
      <c r="DB122" s="186"/>
      <c r="DC122" s="186"/>
    </row>
    <row r="123" spans="1:107" ht="11.25" customHeight="1" x14ac:dyDescent="0.25">
      <c r="A123" s="262"/>
      <c r="B123" s="186" t="s">
        <v>778</v>
      </c>
      <c r="C123" s="186" t="s">
        <v>1342</v>
      </c>
      <c r="D123" s="186" t="s">
        <v>1328</v>
      </c>
      <c r="E123" s="188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>
        <v>24</v>
      </c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62"/>
      <c r="AF123" s="262"/>
      <c r="AG123" s="262"/>
      <c r="AH123" s="262"/>
      <c r="AI123" s="262"/>
      <c r="AJ123" s="262"/>
      <c r="AK123" s="262"/>
      <c r="AL123" s="262"/>
      <c r="AM123" s="262"/>
      <c r="AN123" s="262"/>
      <c r="AO123" s="262"/>
      <c r="AP123" s="262"/>
      <c r="AQ123" s="262"/>
      <c r="AR123" s="262"/>
      <c r="AS123" s="262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  <c r="BW123" s="186"/>
      <c r="BX123" s="186"/>
      <c r="BY123" s="186"/>
      <c r="BZ123" s="186"/>
      <c r="CA123" s="186"/>
      <c r="CB123" s="186"/>
      <c r="CC123" s="186"/>
      <c r="CD123" s="186"/>
      <c r="CE123" s="186"/>
      <c r="CF123" s="186"/>
      <c r="CG123" s="186"/>
      <c r="CH123" s="186"/>
      <c r="CI123" s="186"/>
      <c r="CJ123" s="186"/>
      <c r="CK123" s="186"/>
      <c r="CL123" s="186"/>
      <c r="CM123" s="186"/>
      <c r="CN123" s="186"/>
      <c r="CO123" s="186"/>
      <c r="CP123" s="186"/>
      <c r="CQ123" s="186"/>
      <c r="CR123" s="186"/>
      <c r="CS123" s="186"/>
      <c r="CT123" s="186"/>
      <c r="CU123" s="186"/>
      <c r="CV123" s="186"/>
      <c r="CW123" s="186"/>
      <c r="CX123" s="186"/>
      <c r="CY123" s="186"/>
      <c r="CZ123" s="186"/>
      <c r="DA123" s="186"/>
      <c r="DB123" s="186"/>
      <c r="DC123" s="186"/>
    </row>
    <row r="124" spans="1:107" ht="11.25" customHeight="1" x14ac:dyDescent="0.25">
      <c r="A124" s="262"/>
      <c r="B124" s="186" t="s">
        <v>778</v>
      </c>
      <c r="C124" s="186" t="s">
        <v>1342</v>
      </c>
      <c r="D124" s="186" t="s">
        <v>1331</v>
      </c>
      <c r="E124" s="188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>
        <v>32</v>
      </c>
      <c r="Q124" s="262"/>
      <c r="R124" s="262"/>
      <c r="S124" s="262"/>
      <c r="T124" s="262">
        <v>24</v>
      </c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62"/>
      <c r="AF124" s="262"/>
      <c r="AG124" s="262"/>
      <c r="AH124" s="262"/>
      <c r="AI124" s="262"/>
      <c r="AJ124" s="262"/>
      <c r="AK124" s="262"/>
      <c r="AL124" s="262"/>
      <c r="AM124" s="262"/>
      <c r="AN124" s="262"/>
      <c r="AO124" s="262"/>
      <c r="AP124" s="262"/>
      <c r="AQ124" s="262"/>
      <c r="AR124" s="262"/>
      <c r="AS124" s="262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  <c r="BW124" s="186"/>
      <c r="BX124" s="186"/>
      <c r="BY124" s="186"/>
      <c r="BZ124" s="186"/>
      <c r="CA124" s="186"/>
      <c r="CB124" s="186"/>
      <c r="CC124" s="186"/>
      <c r="CD124" s="186"/>
      <c r="CE124" s="186"/>
      <c r="CF124" s="186"/>
      <c r="CG124" s="186"/>
      <c r="CH124" s="186"/>
      <c r="CI124" s="186"/>
      <c r="CJ124" s="186"/>
      <c r="CK124" s="186"/>
      <c r="CL124" s="186"/>
      <c r="CM124" s="186"/>
      <c r="CN124" s="186"/>
      <c r="CO124" s="186"/>
      <c r="CP124" s="186"/>
      <c r="CQ124" s="186"/>
      <c r="CR124" s="186"/>
      <c r="CS124" s="186"/>
      <c r="CT124" s="186"/>
      <c r="CU124" s="186"/>
      <c r="CV124" s="186"/>
      <c r="CW124" s="186"/>
      <c r="CX124" s="186"/>
      <c r="CY124" s="186"/>
      <c r="CZ124" s="186"/>
      <c r="DA124" s="186"/>
      <c r="DB124" s="186"/>
      <c r="DC124" s="186"/>
    </row>
    <row r="125" spans="1:107" ht="11.25" customHeight="1" x14ac:dyDescent="0.25">
      <c r="A125" s="262"/>
      <c r="B125" s="186" t="s">
        <v>783</v>
      </c>
      <c r="C125" s="186" t="s">
        <v>1342</v>
      </c>
      <c r="D125" s="186" t="s">
        <v>1349</v>
      </c>
      <c r="E125" s="188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>
        <v>7</v>
      </c>
      <c r="V125" s="262">
        <v>10</v>
      </c>
      <c r="W125" s="262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262"/>
      <c r="AK125" s="262"/>
      <c r="AL125" s="262"/>
      <c r="AM125" s="262"/>
      <c r="AN125" s="262"/>
      <c r="AO125" s="262"/>
      <c r="AP125" s="262"/>
      <c r="AQ125" s="262"/>
      <c r="AR125" s="262"/>
      <c r="AS125" s="262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  <c r="BW125" s="186"/>
      <c r="BX125" s="186"/>
      <c r="BY125" s="186"/>
      <c r="BZ125" s="186"/>
      <c r="CA125" s="186"/>
      <c r="CB125" s="186"/>
      <c r="CC125" s="186"/>
      <c r="CD125" s="186"/>
      <c r="CE125" s="186"/>
      <c r="CF125" s="186"/>
      <c r="CG125" s="186"/>
      <c r="CH125" s="186"/>
      <c r="CI125" s="186"/>
      <c r="CJ125" s="186"/>
      <c r="CK125" s="186"/>
      <c r="CL125" s="186"/>
      <c r="CM125" s="186"/>
      <c r="CN125" s="186"/>
      <c r="CO125" s="186"/>
      <c r="CP125" s="186"/>
      <c r="CQ125" s="186"/>
      <c r="CR125" s="186"/>
      <c r="CS125" s="186"/>
      <c r="CT125" s="186"/>
      <c r="CU125" s="186"/>
      <c r="CV125" s="186"/>
      <c r="CW125" s="186"/>
      <c r="CX125" s="186"/>
      <c r="CY125" s="186"/>
      <c r="CZ125" s="186"/>
      <c r="DA125" s="186"/>
      <c r="DB125" s="186"/>
      <c r="DC125" s="186"/>
    </row>
    <row r="126" spans="1:107" ht="11.25" customHeight="1" x14ac:dyDescent="0.25">
      <c r="A126" s="262"/>
      <c r="B126" s="186" t="s">
        <v>783</v>
      </c>
      <c r="C126" s="186" t="s">
        <v>1342</v>
      </c>
      <c r="D126" s="186" t="s">
        <v>1351</v>
      </c>
      <c r="E126" s="188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>
        <v>1</v>
      </c>
      <c r="AN126" s="262">
        <v>1</v>
      </c>
      <c r="AO126" s="262">
        <v>1</v>
      </c>
      <c r="AP126" s="262">
        <v>1</v>
      </c>
      <c r="AQ126" s="262"/>
      <c r="AR126" s="262"/>
      <c r="AS126" s="262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  <c r="BW126" s="186"/>
      <c r="BX126" s="186"/>
      <c r="BY126" s="186"/>
      <c r="BZ126" s="186"/>
      <c r="CA126" s="186"/>
      <c r="CB126" s="186"/>
      <c r="CC126" s="186"/>
      <c r="CD126" s="186"/>
      <c r="CE126" s="186"/>
      <c r="CF126" s="186"/>
      <c r="CG126" s="186"/>
      <c r="CH126" s="186"/>
      <c r="CI126" s="186"/>
      <c r="CJ126" s="186"/>
      <c r="CK126" s="186"/>
      <c r="CL126" s="186"/>
      <c r="CM126" s="186"/>
      <c r="CN126" s="186"/>
      <c r="CO126" s="186"/>
      <c r="CP126" s="186"/>
      <c r="CQ126" s="186"/>
      <c r="CR126" s="186"/>
      <c r="CS126" s="186"/>
      <c r="CT126" s="186"/>
      <c r="CU126" s="186"/>
      <c r="CV126" s="186"/>
      <c r="CW126" s="186"/>
      <c r="CX126" s="186"/>
      <c r="CY126" s="186"/>
      <c r="CZ126" s="186"/>
      <c r="DA126" s="186"/>
      <c r="DB126" s="186"/>
      <c r="DC126" s="186"/>
    </row>
    <row r="127" spans="1:107" ht="11.25" customHeight="1" x14ac:dyDescent="0.25">
      <c r="A127" s="262"/>
      <c r="B127" s="186" t="s">
        <v>747</v>
      </c>
      <c r="C127" s="186" t="s">
        <v>1342</v>
      </c>
      <c r="D127" s="186" t="s">
        <v>1352</v>
      </c>
      <c r="E127" s="188"/>
      <c r="F127" s="262"/>
      <c r="G127" s="262"/>
      <c r="H127" s="262"/>
      <c r="I127" s="262"/>
      <c r="J127" s="262">
        <v>12</v>
      </c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  <c r="BW127" s="186"/>
      <c r="BX127" s="186"/>
      <c r="BY127" s="186"/>
      <c r="BZ127" s="186"/>
      <c r="CA127" s="186"/>
      <c r="CB127" s="186"/>
      <c r="CC127" s="186"/>
      <c r="CD127" s="186"/>
      <c r="CE127" s="186"/>
      <c r="CF127" s="186"/>
      <c r="CG127" s="186"/>
      <c r="CH127" s="186"/>
      <c r="CI127" s="186"/>
      <c r="CJ127" s="186"/>
      <c r="CK127" s="186"/>
      <c r="CL127" s="186"/>
      <c r="CM127" s="186"/>
      <c r="CN127" s="186"/>
      <c r="CO127" s="186"/>
      <c r="CP127" s="186"/>
      <c r="CQ127" s="186"/>
      <c r="CR127" s="186"/>
      <c r="CS127" s="186"/>
      <c r="CT127" s="186"/>
      <c r="CU127" s="186"/>
      <c r="CV127" s="186"/>
      <c r="CW127" s="186"/>
      <c r="CX127" s="186"/>
      <c r="CY127" s="186"/>
      <c r="CZ127" s="186"/>
      <c r="DA127" s="186"/>
      <c r="DB127" s="186"/>
      <c r="DC127" s="186"/>
    </row>
    <row r="128" spans="1:107" ht="11.25" customHeight="1" x14ac:dyDescent="0.25">
      <c r="A128" s="262"/>
      <c r="B128" s="186" t="s">
        <v>837</v>
      </c>
      <c r="C128" s="186" t="s">
        <v>1342</v>
      </c>
      <c r="D128" s="186" t="s">
        <v>1356</v>
      </c>
      <c r="E128" s="188"/>
      <c r="F128" s="262"/>
      <c r="G128" s="262"/>
      <c r="H128" s="262"/>
      <c r="I128" s="262"/>
      <c r="J128" s="262"/>
      <c r="K128" s="262"/>
      <c r="L128" s="262">
        <v>24</v>
      </c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  <c r="BW128" s="186"/>
      <c r="BX128" s="186"/>
      <c r="BY128" s="186"/>
      <c r="BZ128" s="186"/>
      <c r="CA128" s="186"/>
      <c r="CB128" s="186"/>
      <c r="CC128" s="186"/>
      <c r="CD128" s="186"/>
      <c r="CE128" s="186"/>
      <c r="CF128" s="186"/>
      <c r="CG128" s="186"/>
      <c r="CH128" s="186"/>
      <c r="CI128" s="186"/>
      <c r="CJ128" s="186"/>
      <c r="CK128" s="186"/>
      <c r="CL128" s="186"/>
      <c r="CM128" s="186"/>
      <c r="CN128" s="186"/>
      <c r="CO128" s="186"/>
      <c r="CP128" s="186"/>
      <c r="CQ128" s="186"/>
      <c r="CR128" s="186"/>
      <c r="CS128" s="186"/>
      <c r="CT128" s="186"/>
      <c r="CU128" s="186"/>
      <c r="CV128" s="186"/>
      <c r="CW128" s="186"/>
      <c r="CX128" s="186"/>
      <c r="CY128" s="186"/>
      <c r="CZ128" s="186"/>
      <c r="DA128" s="186"/>
      <c r="DB128" s="186"/>
      <c r="DC128" s="186"/>
    </row>
    <row r="129" spans="1:107" ht="11.25" customHeight="1" x14ac:dyDescent="0.25">
      <c r="A129" s="262"/>
      <c r="B129" s="186" t="s">
        <v>778</v>
      </c>
      <c r="C129" s="186" t="s">
        <v>1342</v>
      </c>
      <c r="D129" s="186" t="s">
        <v>1358</v>
      </c>
      <c r="E129" s="188"/>
      <c r="F129" s="262"/>
      <c r="G129" s="262"/>
      <c r="H129" s="262"/>
      <c r="I129" s="262"/>
      <c r="J129" s="262"/>
      <c r="K129" s="262"/>
      <c r="L129" s="262">
        <v>24</v>
      </c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  <c r="AO129" s="262"/>
      <c r="AP129" s="262"/>
      <c r="AQ129" s="262"/>
      <c r="AR129" s="262"/>
      <c r="AS129" s="262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  <c r="BW129" s="186"/>
      <c r="BX129" s="186"/>
      <c r="BY129" s="186"/>
      <c r="BZ129" s="186"/>
      <c r="CA129" s="186"/>
      <c r="CB129" s="186"/>
      <c r="CC129" s="186"/>
      <c r="CD129" s="186"/>
      <c r="CE129" s="186"/>
      <c r="CF129" s="186"/>
      <c r="CG129" s="186"/>
      <c r="CH129" s="186"/>
      <c r="CI129" s="186"/>
      <c r="CJ129" s="186"/>
      <c r="CK129" s="186"/>
      <c r="CL129" s="186"/>
      <c r="CM129" s="186"/>
      <c r="CN129" s="186"/>
      <c r="CO129" s="186"/>
      <c r="CP129" s="186"/>
      <c r="CQ129" s="186"/>
      <c r="CR129" s="186"/>
      <c r="CS129" s="186"/>
      <c r="CT129" s="186"/>
      <c r="CU129" s="186"/>
      <c r="CV129" s="186"/>
      <c r="CW129" s="186"/>
      <c r="CX129" s="186"/>
      <c r="CY129" s="186"/>
      <c r="CZ129" s="186"/>
      <c r="DA129" s="186"/>
      <c r="DB129" s="186"/>
      <c r="DC129" s="186"/>
    </row>
    <row r="130" spans="1:107" ht="11.25" customHeight="1" x14ac:dyDescent="0.25">
      <c r="A130" s="262"/>
      <c r="B130" s="186" t="s">
        <v>110</v>
      </c>
      <c r="C130" s="186" t="s">
        <v>1342</v>
      </c>
      <c r="D130" s="186" t="s">
        <v>1368</v>
      </c>
      <c r="E130" s="580"/>
      <c r="F130" s="262"/>
      <c r="G130" s="262"/>
      <c r="H130" s="262"/>
      <c r="I130" s="262"/>
      <c r="J130" s="262">
        <v>12</v>
      </c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513">
        <v>24</v>
      </c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  <c r="BW130" s="186"/>
      <c r="BX130" s="186"/>
      <c r="BY130" s="186"/>
      <c r="BZ130" s="186"/>
      <c r="CA130" s="186"/>
      <c r="CB130" s="186"/>
      <c r="CC130" s="186"/>
      <c r="CD130" s="186"/>
      <c r="CE130" s="186"/>
      <c r="CF130" s="186"/>
      <c r="CG130" s="186"/>
      <c r="CH130" s="186"/>
      <c r="CI130" s="186"/>
      <c r="CJ130" s="186"/>
      <c r="CK130" s="186"/>
      <c r="CL130" s="186"/>
      <c r="CM130" s="186"/>
      <c r="CN130" s="186"/>
      <c r="CO130" s="186"/>
      <c r="CP130" s="186"/>
      <c r="CQ130" s="186"/>
      <c r="CR130" s="186"/>
      <c r="CS130" s="186"/>
      <c r="CT130" s="186"/>
      <c r="CU130" s="186"/>
      <c r="CV130" s="186"/>
      <c r="CW130" s="186"/>
      <c r="CX130" s="186"/>
      <c r="CY130" s="186"/>
      <c r="CZ130" s="186"/>
      <c r="DA130" s="186"/>
      <c r="DB130" s="186"/>
      <c r="DC130" s="186"/>
    </row>
    <row r="131" spans="1:107" ht="11.25" customHeight="1" x14ac:dyDescent="0.25">
      <c r="A131" s="262"/>
      <c r="B131" s="186" t="s">
        <v>747</v>
      </c>
      <c r="C131" s="186" t="s">
        <v>1342</v>
      </c>
      <c r="D131" s="186" t="s">
        <v>1372</v>
      </c>
      <c r="E131" s="188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513">
        <v>12</v>
      </c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6"/>
      <c r="CL131" s="186"/>
      <c r="CM131" s="186"/>
      <c r="CN131" s="186"/>
      <c r="CO131" s="186"/>
      <c r="CP131" s="186"/>
      <c r="CQ131" s="186"/>
      <c r="CR131" s="186"/>
      <c r="CS131" s="186"/>
      <c r="CT131" s="186"/>
      <c r="CU131" s="186"/>
      <c r="CV131" s="186"/>
      <c r="CW131" s="186"/>
      <c r="CX131" s="186"/>
      <c r="CY131" s="186"/>
      <c r="CZ131" s="186"/>
      <c r="DA131" s="186"/>
      <c r="DB131" s="186"/>
      <c r="DC131" s="186"/>
    </row>
    <row r="132" spans="1:107" ht="11.25" customHeight="1" x14ac:dyDescent="0.25">
      <c r="A132" s="262"/>
      <c r="B132" s="186" t="s">
        <v>778</v>
      </c>
      <c r="C132" s="186" t="s">
        <v>1342</v>
      </c>
      <c r="D132" s="186" t="s">
        <v>1374</v>
      </c>
      <c r="E132" s="188"/>
      <c r="F132" s="262"/>
      <c r="G132" s="262"/>
      <c r="H132" s="262"/>
      <c r="I132" s="262"/>
      <c r="J132" s="262"/>
      <c r="K132" s="262"/>
      <c r="L132" s="262">
        <v>24</v>
      </c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  <c r="AO132" s="262"/>
      <c r="AP132" s="262"/>
      <c r="AQ132" s="262"/>
      <c r="AR132" s="262"/>
      <c r="AS132" s="262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6"/>
      <c r="CL132" s="186"/>
      <c r="CM132" s="186"/>
      <c r="CN132" s="186"/>
      <c r="CO132" s="186"/>
      <c r="CP132" s="186"/>
      <c r="CQ132" s="186"/>
      <c r="CR132" s="186"/>
      <c r="CS132" s="186"/>
      <c r="CT132" s="186"/>
      <c r="CU132" s="186"/>
      <c r="CV132" s="186"/>
      <c r="CW132" s="186"/>
      <c r="CX132" s="186"/>
      <c r="CY132" s="186"/>
      <c r="CZ132" s="186"/>
      <c r="DA132" s="186"/>
      <c r="DB132" s="186"/>
      <c r="DC132" s="186"/>
    </row>
    <row r="133" spans="1:107" ht="11.25" customHeight="1" x14ac:dyDescent="0.25">
      <c r="A133" s="262"/>
      <c r="B133" s="186" t="s">
        <v>110</v>
      </c>
      <c r="C133" s="186" t="s">
        <v>1342</v>
      </c>
      <c r="D133" s="186" t="s">
        <v>1378</v>
      </c>
      <c r="E133" s="188" t="s">
        <v>434</v>
      </c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  <c r="BW133" s="186"/>
      <c r="BX133" s="186"/>
      <c r="BY133" s="186"/>
      <c r="BZ133" s="186"/>
      <c r="CA133" s="186"/>
      <c r="CB133" s="186"/>
      <c r="CC133" s="186"/>
      <c r="CD133" s="186"/>
      <c r="CE133" s="186"/>
      <c r="CF133" s="186"/>
      <c r="CG133" s="186"/>
      <c r="CH133" s="186"/>
      <c r="CI133" s="186"/>
      <c r="CJ133" s="186"/>
      <c r="CK133" s="186"/>
      <c r="CL133" s="186"/>
      <c r="CM133" s="186"/>
      <c r="CN133" s="186"/>
      <c r="CO133" s="186"/>
      <c r="CP133" s="186"/>
      <c r="CQ133" s="186"/>
      <c r="CR133" s="186"/>
      <c r="CS133" s="186"/>
      <c r="CT133" s="186"/>
      <c r="CU133" s="186"/>
      <c r="CV133" s="186"/>
      <c r="CW133" s="186"/>
      <c r="CX133" s="186"/>
      <c r="CY133" s="186"/>
      <c r="CZ133" s="186"/>
      <c r="DA133" s="186"/>
      <c r="DB133" s="186"/>
      <c r="DC133" s="186"/>
    </row>
    <row r="134" spans="1:107" ht="11.25" customHeight="1" x14ac:dyDescent="0.25">
      <c r="A134" s="262"/>
      <c r="B134" s="186" t="s">
        <v>778</v>
      </c>
      <c r="C134" s="186" t="s">
        <v>1342</v>
      </c>
      <c r="D134" s="186" t="s">
        <v>1388</v>
      </c>
      <c r="E134" s="188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  <c r="AO134" s="262"/>
      <c r="AP134" s="262"/>
      <c r="AQ134" s="262"/>
      <c r="AR134" s="262"/>
      <c r="AS134" s="262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  <c r="BW134" s="186"/>
      <c r="BX134" s="186"/>
      <c r="BY134" s="186"/>
      <c r="BZ134" s="186"/>
      <c r="CA134" s="186"/>
      <c r="CB134" s="186"/>
      <c r="CC134" s="186"/>
      <c r="CD134" s="186"/>
      <c r="CE134" s="186"/>
      <c r="CF134" s="186"/>
      <c r="CG134" s="186"/>
      <c r="CH134" s="186"/>
      <c r="CI134" s="186"/>
      <c r="CJ134" s="186"/>
      <c r="CK134" s="186"/>
      <c r="CL134" s="186"/>
      <c r="CM134" s="186"/>
      <c r="CN134" s="186"/>
      <c r="CO134" s="186"/>
      <c r="CP134" s="186"/>
      <c r="CQ134" s="186"/>
      <c r="CR134" s="186"/>
      <c r="CS134" s="186"/>
      <c r="CT134" s="186"/>
      <c r="CU134" s="186"/>
      <c r="CV134" s="186"/>
      <c r="CW134" s="186"/>
      <c r="CX134" s="186"/>
      <c r="CY134" s="186"/>
      <c r="CZ134" s="186"/>
      <c r="DA134" s="186"/>
      <c r="DB134" s="186">
        <v>50</v>
      </c>
      <c r="DC134" s="186"/>
    </row>
    <row r="135" spans="1:107" ht="11.25" customHeight="1" x14ac:dyDescent="0.25">
      <c r="A135" s="262"/>
      <c r="B135" s="186" t="s">
        <v>110</v>
      </c>
      <c r="C135" s="186" t="s">
        <v>1342</v>
      </c>
      <c r="D135" s="186" t="s">
        <v>1393</v>
      </c>
      <c r="E135" s="188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>
        <v>24</v>
      </c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  <c r="BW135" s="186"/>
      <c r="BX135" s="186"/>
      <c r="BY135" s="186"/>
      <c r="BZ135" s="186"/>
      <c r="CA135" s="186"/>
      <c r="CB135" s="186"/>
      <c r="CC135" s="186"/>
      <c r="CD135" s="186"/>
      <c r="CE135" s="186"/>
      <c r="CF135" s="186"/>
      <c r="CG135" s="186"/>
      <c r="CH135" s="186"/>
      <c r="CI135" s="186"/>
      <c r="CJ135" s="186"/>
      <c r="CK135" s="186"/>
      <c r="CL135" s="186"/>
      <c r="CM135" s="186"/>
      <c r="CN135" s="186"/>
      <c r="CO135" s="186"/>
      <c r="CP135" s="186"/>
      <c r="CQ135" s="186"/>
      <c r="CR135" s="186"/>
      <c r="CS135" s="186"/>
      <c r="CT135" s="186"/>
      <c r="CU135" s="186"/>
      <c r="CV135" s="186"/>
      <c r="CW135" s="186"/>
      <c r="CX135" s="186"/>
      <c r="CY135" s="186"/>
      <c r="CZ135" s="186"/>
      <c r="DA135" s="186"/>
      <c r="DB135" s="186"/>
      <c r="DC135" s="186"/>
    </row>
    <row r="136" spans="1:107" ht="11.25" customHeight="1" x14ac:dyDescent="0.25">
      <c r="A136" s="262"/>
      <c r="B136" s="186" t="s">
        <v>783</v>
      </c>
      <c r="C136" s="186" t="s">
        <v>1342</v>
      </c>
      <c r="D136" s="186" t="s">
        <v>1396</v>
      </c>
      <c r="E136" s="188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>
        <v>24</v>
      </c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  <c r="AO136" s="262"/>
      <c r="AP136" s="262"/>
      <c r="AQ136" s="262"/>
      <c r="AR136" s="262"/>
      <c r="AS136" s="262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86"/>
      <c r="BZ136" s="186"/>
      <c r="CA136" s="186"/>
      <c r="CB136" s="186"/>
      <c r="CC136" s="186"/>
      <c r="CD136" s="186"/>
      <c r="CE136" s="186"/>
      <c r="CF136" s="186"/>
      <c r="CG136" s="186"/>
      <c r="CH136" s="186"/>
      <c r="CI136" s="186"/>
      <c r="CJ136" s="186"/>
      <c r="CK136" s="186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86"/>
      <c r="DA136" s="186"/>
      <c r="DB136" s="186"/>
      <c r="DC136" s="186"/>
    </row>
    <row r="137" spans="1:107" ht="11.25" customHeight="1" x14ac:dyDescent="0.25">
      <c r="A137" s="262"/>
      <c r="B137" s="186" t="s">
        <v>747</v>
      </c>
      <c r="C137" s="186" t="s">
        <v>1342</v>
      </c>
      <c r="D137" s="186" t="s">
        <v>1409</v>
      </c>
      <c r="E137" s="188" t="s">
        <v>434</v>
      </c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  <c r="AO137" s="262"/>
      <c r="AP137" s="262"/>
      <c r="AQ137" s="262"/>
      <c r="AR137" s="262"/>
      <c r="AS137" s="262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  <c r="BW137" s="186"/>
      <c r="BX137" s="186"/>
      <c r="BY137" s="186"/>
      <c r="BZ137" s="186"/>
      <c r="CA137" s="186"/>
      <c r="CB137" s="186"/>
      <c r="CC137" s="186"/>
      <c r="CD137" s="186"/>
      <c r="CE137" s="186"/>
      <c r="CF137" s="186"/>
      <c r="CG137" s="186"/>
      <c r="CH137" s="186"/>
      <c r="CI137" s="186"/>
      <c r="CJ137" s="186"/>
      <c r="CK137" s="186"/>
      <c r="CL137" s="186"/>
      <c r="CM137" s="186"/>
      <c r="CN137" s="186"/>
      <c r="CO137" s="186"/>
      <c r="CP137" s="186"/>
      <c r="CQ137" s="186"/>
      <c r="CR137" s="186"/>
      <c r="CS137" s="186"/>
      <c r="CT137" s="186"/>
      <c r="CU137" s="186"/>
      <c r="CV137" s="186"/>
      <c r="CW137" s="186"/>
      <c r="CX137" s="186"/>
      <c r="CY137" s="186"/>
      <c r="CZ137" s="186"/>
      <c r="DA137" s="186"/>
      <c r="DB137" s="186"/>
      <c r="DC137" s="186"/>
    </row>
    <row r="138" spans="1:107" ht="11.25" customHeight="1" x14ac:dyDescent="0.25">
      <c r="A138" s="262"/>
      <c r="B138" s="186" t="s">
        <v>837</v>
      </c>
      <c r="C138" s="186" t="s">
        <v>1342</v>
      </c>
      <c r="D138" s="186" t="s">
        <v>1412</v>
      </c>
      <c r="E138" s="188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>
        <v>24</v>
      </c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  <c r="AO138" s="262"/>
      <c r="AP138" s="262"/>
      <c r="AQ138" s="262"/>
      <c r="AR138" s="262"/>
      <c r="AS138" s="262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  <c r="BW138" s="186"/>
      <c r="BX138" s="186"/>
      <c r="BY138" s="186"/>
      <c r="BZ138" s="186"/>
      <c r="CA138" s="186"/>
      <c r="CB138" s="186"/>
      <c r="CC138" s="186"/>
      <c r="CD138" s="186"/>
      <c r="CE138" s="186"/>
      <c r="CF138" s="186"/>
      <c r="CG138" s="186"/>
      <c r="CH138" s="186"/>
      <c r="CI138" s="186"/>
      <c r="CJ138" s="186"/>
      <c r="CK138" s="186"/>
      <c r="CL138" s="186"/>
      <c r="CM138" s="186"/>
      <c r="CN138" s="186"/>
      <c r="CO138" s="186"/>
      <c r="CP138" s="186"/>
      <c r="CQ138" s="186"/>
      <c r="CR138" s="186"/>
      <c r="CS138" s="186"/>
      <c r="CT138" s="186"/>
      <c r="CU138" s="186"/>
      <c r="CV138" s="186"/>
      <c r="CW138" s="186"/>
      <c r="CX138" s="186"/>
      <c r="CY138" s="186"/>
      <c r="CZ138" s="186"/>
      <c r="DA138" s="186"/>
      <c r="DB138" s="186"/>
      <c r="DC138" s="186"/>
    </row>
    <row r="139" spans="1:107" ht="11.25" customHeight="1" x14ac:dyDescent="0.25">
      <c r="A139" s="262"/>
      <c r="B139" s="186" t="s">
        <v>783</v>
      </c>
      <c r="C139" s="186" t="s">
        <v>1342</v>
      </c>
      <c r="D139" s="186" t="s">
        <v>1414</v>
      </c>
      <c r="E139" s="188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6"/>
      <c r="CL139" s="186"/>
      <c r="CM139" s="186"/>
      <c r="CN139" s="186"/>
      <c r="CO139" s="186"/>
      <c r="CP139" s="186"/>
      <c r="CQ139" s="186"/>
      <c r="CR139" s="186"/>
      <c r="CS139" s="186"/>
      <c r="CT139" s="186"/>
      <c r="CU139" s="186"/>
      <c r="CV139" s="186"/>
      <c r="CW139" s="186"/>
      <c r="CX139" s="186"/>
      <c r="CY139" s="186"/>
      <c r="CZ139" s="186"/>
      <c r="DA139" s="606">
        <v>5400</v>
      </c>
      <c r="DB139" s="186"/>
      <c r="DC139" s="186"/>
    </row>
    <row r="140" spans="1:107" ht="11.25" customHeight="1" x14ac:dyDescent="0.25">
      <c r="A140" s="262"/>
      <c r="B140" s="186" t="s">
        <v>110</v>
      </c>
      <c r="C140" s="186" t="s">
        <v>1342</v>
      </c>
      <c r="D140" s="186" t="s">
        <v>1417</v>
      </c>
      <c r="E140" s="188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  <c r="AO140" s="262"/>
      <c r="AP140" s="262"/>
      <c r="AQ140" s="262"/>
      <c r="AR140" s="262"/>
      <c r="AS140" s="262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6"/>
      <c r="CL140" s="186"/>
      <c r="CM140" s="186"/>
      <c r="CN140" s="186"/>
      <c r="CO140" s="186"/>
      <c r="CP140" s="186"/>
      <c r="CQ140" s="186"/>
      <c r="CR140" s="186"/>
      <c r="CS140" s="186"/>
      <c r="CT140" s="186"/>
      <c r="CU140" s="186"/>
      <c r="CV140" s="186"/>
      <c r="CW140" s="186"/>
      <c r="CX140" s="186"/>
      <c r="CY140" s="186"/>
      <c r="CZ140" s="186"/>
      <c r="DA140" s="606">
        <f>6000-381</f>
        <v>5619</v>
      </c>
      <c r="DB140" s="186"/>
      <c r="DC140" s="186"/>
    </row>
    <row r="141" spans="1:107" ht="11.25" customHeight="1" x14ac:dyDescent="0.25">
      <c r="A141" s="262"/>
      <c r="B141" s="186" t="s">
        <v>747</v>
      </c>
      <c r="C141" s="186" t="s">
        <v>1342</v>
      </c>
      <c r="D141" s="186" t="s">
        <v>1418</v>
      </c>
      <c r="E141" s="188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  <c r="AO141" s="262"/>
      <c r="AP141" s="262"/>
      <c r="AQ141" s="262"/>
      <c r="AR141" s="262"/>
      <c r="AS141" s="262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  <c r="BW141" s="186"/>
      <c r="BX141" s="186"/>
      <c r="BY141" s="186"/>
      <c r="BZ141" s="186"/>
      <c r="CA141" s="186"/>
      <c r="CB141" s="186"/>
      <c r="CC141" s="186"/>
      <c r="CD141" s="186"/>
      <c r="CE141" s="186"/>
      <c r="CF141" s="186"/>
      <c r="CG141" s="186"/>
      <c r="CH141" s="186"/>
      <c r="CI141" s="186"/>
      <c r="CJ141" s="186"/>
      <c r="CK141" s="186"/>
      <c r="CL141" s="186"/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6"/>
      <c r="CZ141" s="186"/>
      <c r="DA141" s="186">
        <v>750</v>
      </c>
      <c r="DB141" s="186"/>
      <c r="DC141" s="186"/>
    </row>
    <row r="142" spans="1:107" ht="11.25" customHeight="1" x14ac:dyDescent="0.25">
      <c r="A142" s="262"/>
      <c r="B142" s="186" t="s">
        <v>778</v>
      </c>
      <c r="C142" s="186" t="s">
        <v>1342</v>
      </c>
      <c r="D142" s="186" t="s">
        <v>1419</v>
      </c>
      <c r="E142" s="188"/>
      <c r="F142" s="262"/>
      <c r="G142" s="262"/>
      <c r="H142" s="262"/>
      <c r="I142" s="262"/>
      <c r="J142" s="262"/>
      <c r="K142" s="262">
        <v>24</v>
      </c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  <c r="BW142" s="186"/>
      <c r="BX142" s="186"/>
      <c r="BY142" s="186"/>
      <c r="BZ142" s="186"/>
      <c r="CA142" s="186"/>
      <c r="CB142" s="186"/>
      <c r="CC142" s="186"/>
      <c r="CD142" s="186"/>
      <c r="CE142" s="186"/>
      <c r="CF142" s="186"/>
      <c r="CG142" s="186"/>
      <c r="CH142" s="186"/>
      <c r="CI142" s="186"/>
      <c r="CJ142" s="186"/>
      <c r="CK142" s="186"/>
      <c r="CL142" s="186"/>
      <c r="CM142" s="186"/>
      <c r="CN142" s="186"/>
      <c r="CO142" s="186"/>
      <c r="CP142" s="186"/>
      <c r="CQ142" s="186"/>
      <c r="CR142" s="186"/>
      <c r="CS142" s="186"/>
      <c r="CT142" s="186"/>
      <c r="CU142" s="186"/>
      <c r="CV142" s="186"/>
      <c r="CW142" s="186"/>
      <c r="CX142" s="186"/>
      <c r="CY142" s="186"/>
      <c r="CZ142" s="186"/>
      <c r="DA142" s="186"/>
      <c r="DB142" s="186"/>
      <c r="DC142" s="186"/>
    </row>
    <row r="143" spans="1:107" ht="11.25" customHeight="1" x14ac:dyDescent="0.25">
      <c r="A143" s="262"/>
      <c r="B143" s="186" t="s">
        <v>1421</v>
      </c>
      <c r="C143" s="186" t="s">
        <v>1342</v>
      </c>
      <c r="D143" s="186" t="s">
        <v>1423</v>
      </c>
      <c r="E143" s="188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  <c r="AO143" s="262"/>
      <c r="AP143" s="262"/>
      <c r="AQ143" s="262"/>
      <c r="AR143" s="262"/>
      <c r="AS143" s="262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  <c r="BW143" s="186"/>
      <c r="BX143" s="186"/>
      <c r="BY143" s="186"/>
      <c r="BZ143" s="186"/>
      <c r="CA143" s="186"/>
      <c r="CB143" s="186"/>
      <c r="CC143" s="186"/>
      <c r="CD143" s="186"/>
      <c r="CE143" s="186"/>
      <c r="CF143" s="186"/>
      <c r="CG143" s="186"/>
      <c r="CH143" s="186"/>
      <c r="CI143" s="186"/>
      <c r="CJ143" s="186"/>
      <c r="CK143" s="186"/>
      <c r="CL143" s="186"/>
      <c r="CM143" s="186"/>
      <c r="CN143" s="186"/>
      <c r="CO143" s="186"/>
      <c r="CP143" s="186"/>
      <c r="CQ143" s="186"/>
      <c r="CR143" s="186"/>
      <c r="CS143" s="186"/>
      <c r="CT143" s="186"/>
      <c r="CU143" s="186"/>
      <c r="CV143" s="186"/>
      <c r="CW143" s="186"/>
      <c r="CX143" s="186"/>
      <c r="CY143" s="186"/>
      <c r="CZ143" s="186"/>
      <c r="DA143" s="186">
        <f>2700-90</f>
        <v>2610</v>
      </c>
      <c r="DB143" s="186"/>
      <c r="DC143" s="186"/>
    </row>
    <row r="144" spans="1:107" ht="11.25" customHeight="1" x14ac:dyDescent="0.25">
      <c r="A144" s="262"/>
      <c r="B144" s="186" t="s">
        <v>747</v>
      </c>
      <c r="C144" s="186" t="s">
        <v>1342</v>
      </c>
      <c r="D144" s="186" t="s">
        <v>1425</v>
      </c>
      <c r="E144" s="188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  <c r="AO144" s="262"/>
      <c r="AP144" s="262"/>
      <c r="AQ144" s="262"/>
      <c r="AR144" s="262"/>
      <c r="AS144" s="262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6"/>
      <c r="CL144" s="186"/>
      <c r="CM144" s="186"/>
      <c r="CN144" s="186"/>
      <c r="CO144" s="186"/>
      <c r="CP144" s="186"/>
      <c r="CQ144" s="186"/>
      <c r="CR144" s="186"/>
      <c r="CS144" s="186"/>
      <c r="CT144" s="186"/>
      <c r="CU144" s="186"/>
      <c r="CV144" s="186"/>
      <c r="CW144" s="186"/>
      <c r="CX144" s="186"/>
      <c r="CY144" s="186"/>
      <c r="CZ144" s="186"/>
      <c r="DA144" s="186">
        <v>2165</v>
      </c>
      <c r="DB144" s="186"/>
      <c r="DC144" s="186"/>
    </row>
    <row r="145" spans="1:107" ht="11.25" customHeight="1" x14ac:dyDescent="0.25">
      <c r="A145" s="262"/>
      <c r="B145" s="186" t="s">
        <v>778</v>
      </c>
      <c r="C145" s="186" t="s">
        <v>1342</v>
      </c>
      <c r="D145" s="186" t="s">
        <v>1427</v>
      </c>
      <c r="E145" s="188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  <c r="AO145" s="262"/>
      <c r="AP145" s="262"/>
      <c r="AQ145" s="262"/>
      <c r="AR145" s="262"/>
      <c r="AS145" s="262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6"/>
      <c r="CL145" s="186"/>
      <c r="CM145" s="186"/>
      <c r="CN145" s="186"/>
      <c r="CO145" s="186"/>
      <c r="CP145" s="186"/>
      <c r="CQ145" s="186"/>
      <c r="CR145" s="186"/>
      <c r="CS145" s="186"/>
      <c r="CT145" s="186"/>
      <c r="CU145" s="186"/>
      <c r="CV145" s="186"/>
      <c r="CW145" s="186"/>
      <c r="CX145" s="186"/>
      <c r="CY145" s="186"/>
      <c r="CZ145" s="186"/>
      <c r="DA145" s="186">
        <v>1417</v>
      </c>
      <c r="DB145" s="186"/>
      <c r="DC145" s="186"/>
    </row>
    <row r="146" spans="1:107" ht="11.25" customHeight="1" x14ac:dyDescent="0.25">
      <c r="A146" s="262"/>
      <c r="B146" s="186" t="s">
        <v>110</v>
      </c>
      <c r="C146" s="186" t="s">
        <v>1342</v>
      </c>
      <c r="D146" s="186" t="s">
        <v>1429</v>
      </c>
      <c r="E146" s="188" t="s">
        <v>434</v>
      </c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  <c r="AO146" s="262"/>
      <c r="AP146" s="262"/>
      <c r="AQ146" s="262"/>
      <c r="AR146" s="262"/>
      <c r="AS146" s="262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  <c r="BW146" s="186"/>
      <c r="BX146" s="186"/>
      <c r="BY146" s="186"/>
      <c r="BZ146" s="186"/>
      <c r="CA146" s="186"/>
      <c r="CB146" s="186"/>
      <c r="CC146" s="186"/>
      <c r="CD146" s="186"/>
      <c r="CE146" s="186"/>
      <c r="CF146" s="186"/>
      <c r="CG146" s="186"/>
      <c r="CH146" s="186"/>
      <c r="CI146" s="186"/>
      <c r="CJ146" s="186"/>
      <c r="CK146" s="186"/>
      <c r="CL146" s="186"/>
      <c r="CM146" s="186"/>
      <c r="CN146" s="186"/>
      <c r="CO146" s="186"/>
      <c r="CP146" s="186"/>
      <c r="CQ146" s="186"/>
      <c r="CR146" s="186"/>
      <c r="CS146" s="186"/>
      <c r="CT146" s="186"/>
      <c r="CU146" s="186"/>
      <c r="CV146" s="186"/>
      <c r="CW146" s="186"/>
      <c r="CX146" s="186"/>
      <c r="CY146" s="186"/>
      <c r="CZ146" s="186"/>
      <c r="DA146" s="186"/>
      <c r="DB146" s="186"/>
      <c r="DC146" s="186"/>
    </row>
    <row r="147" spans="1:107" ht="11.25" customHeight="1" x14ac:dyDescent="0.25">
      <c r="A147" s="262"/>
      <c r="B147" s="186" t="s">
        <v>1421</v>
      </c>
      <c r="C147" s="186" t="s">
        <v>1342</v>
      </c>
      <c r="D147" s="186" t="s">
        <v>1431</v>
      </c>
      <c r="E147" s="188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  <c r="AO147" s="262"/>
      <c r="AP147" s="262"/>
      <c r="AQ147" s="262"/>
      <c r="AR147" s="262"/>
      <c r="AS147" s="262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>
        <f>2850-103</f>
        <v>2747</v>
      </c>
      <c r="DB147" s="186"/>
      <c r="DC147" s="186"/>
    </row>
    <row r="148" spans="1:107" ht="11.25" customHeight="1" x14ac:dyDescent="0.25">
      <c r="A148" s="262"/>
      <c r="B148" s="186" t="s">
        <v>778</v>
      </c>
      <c r="C148" s="186" t="s">
        <v>1342</v>
      </c>
      <c r="D148" s="186" t="s">
        <v>1433</v>
      </c>
      <c r="E148" s="188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>
        <v>6</v>
      </c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  <c r="AO148" s="262"/>
      <c r="AP148" s="262"/>
      <c r="AQ148" s="262"/>
      <c r="AR148" s="262"/>
      <c r="AS148" s="262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>
        <v>2</v>
      </c>
      <c r="DC148" s="186"/>
    </row>
    <row r="149" spans="1:107" ht="11.25" customHeight="1" x14ac:dyDescent="0.25">
      <c r="A149" s="262"/>
      <c r="B149" s="186" t="s">
        <v>783</v>
      </c>
      <c r="C149" s="186" t="s">
        <v>1342</v>
      </c>
      <c r="D149" s="186" t="s">
        <v>1437</v>
      </c>
      <c r="E149" s="188"/>
      <c r="F149" s="262"/>
      <c r="G149" s="262"/>
      <c r="H149" s="262"/>
      <c r="I149" s="262"/>
      <c r="J149" s="262">
        <v>6</v>
      </c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  <c r="AO149" s="262"/>
      <c r="AP149" s="262"/>
      <c r="AQ149" s="262"/>
      <c r="AR149" s="262"/>
      <c r="AS149" s="262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>
        <v>10</v>
      </c>
    </row>
    <row r="150" spans="1:107" ht="11.25" customHeight="1" x14ac:dyDescent="0.25">
      <c r="A150" s="262"/>
      <c r="B150" s="186" t="s">
        <v>837</v>
      </c>
      <c r="C150" s="186"/>
      <c r="D150" s="186" t="s">
        <v>1438</v>
      </c>
      <c r="E150" s="188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>
        <v>24</v>
      </c>
      <c r="P150" s="262"/>
      <c r="Q150" s="262"/>
      <c r="R150" s="262"/>
      <c r="S150" s="262"/>
      <c r="T150" s="262">
        <v>8</v>
      </c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</row>
    <row r="151" spans="1:107" ht="11.25" customHeight="1" x14ac:dyDescent="0.25">
      <c r="A151" s="262"/>
      <c r="B151" s="186" t="s">
        <v>783</v>
      </c>
      <c r="C151" s="186" t="s">
        <v>1342</v>
      </c>
      <c r="D151" s="186" t="s">
        <v>1440</v>
      </c>
      <c r="E151" s="188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  <c r="AO151" s="262"/>
      <c r="AP151" s="262"/>
      <c r="AQ151" s="262"/>
      <c r="AR151" s="262"/>
      <c r="AS151" s="262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</row>
    <row r="152" spans="1:107" ht="11.25" customHeight="1" x14ac:dyDescent="0.25">
      <c r="A152" s="262"/>
      <c r="B152" s="186" t="s">
        <v>110</v>
      </c>
      <c r="C152" s="186" t="s">
        <v>1342</v>
      </c>
      <c r="D152" s="186" t="s">
        <v>1441</v>
      </c>
      <c r="E152" s="188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  <c r="AO152" s="262"/>
      <c r="AP152" s="262"/>
      <c r="AQ152" s="262"/>
      <c r="AR152" s="262"/>
      <c r="AS152" s="262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</row>
    <row r="153" spans="1:107" ht="11.25" customHeight="1" x14ac:dyDescent="0.25">
      <c r="A153" s="262"/>
      <c r="B153" s="186" t="s">
        <v>813</v>
      </c>
      <c r="C153" s="186" t="s">
        <v>1342</v>
      </c>
      <c r="D153" s="186" t="s">
        <v>1443</v>
      </c>
      <c r="E153" s="188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</row>
    <row r="154" spans="1:107" ht="11.25" customHeight="1" x14ac:dyDescent="0.25">
      <c r="A154" s="262"/>
      <c r="B154" s="186" t="s">
        <v>778</v>
      </c>
      <c r="C154" s="186" t="s">
        <v>1342</v>
      </c>
      <c r="D154" s="186" t="s">
        <v>1444</v>
      </c>
      <c r="E154" s="188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</row>
    <row r="155" spans="1:107" ht="11.25" customHeight="1" x14ac:dyDescent="0.25">
      <c r="A155" s="262"/>
      <c r="B155" s="186" t="s">
        <v>747</v>
      </c>
      <c r="C155" s="186" t="s">
        <v>1342</v>
      </c>
      <c r="D155" s="186" t="s">
        <v>1447</v>
      </c>
      <c r="E155" s="188"/>
      <c r="F155" s="262"/>
      <c r="G155" s="262"/>
      <c r="H155" s="262"/>
      <c r="I155" s="262"/>
      <c r="J155" s="262">
        <v>24</v>
      </c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</row>
    <row r="156" spans="1:107" ht="11.25" customHeight="1" x14ac:dyDescent="0.25">
      <c r="A156" s="262"/>
      <c r="B156" s="186" t="s">
        <v>1421</v>
      </c>
      <c r="C156" s="186" t="s">
        <v>1342</v>
      </c>
      <c r="D156" s="186" t="s">
        <v>1448</v>
      </c>
      <c r="E156" s="188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>
        <v>3000</v>
      </c>
      <c r="DB156" s="186"/>
      <c r="DC156" s="186"/>
    </row>
    <row r="157" spans="1:107" ht="11.25" customHeight="1" x14ac:dyDescent="0.25">
      <c r="A157" s="262"/>
      <c r="B157" s="186" t="s">
        <v>747</v>
      </c>
      <c r="C157" s="186" t="s">
        <v>1342</v>
      </c>
      <c r="D157" s="186" t="s">
        <v>1453</v>
      </c>
      <c r="E157" s="188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</row>
    <row r="158" spans="1:107" ht="11.25" customHeight="1" x14ac:dyDescent="0.25">
      <c r="A158" s="262"/>
      <c r="B158" s="186" t="s">
        <v>110</v>
      </c>
      <c r="C158" s="186" t="s">
        <v>1342</v>
      </c>
      <c r="D158" s="186" t="s">
        <v>1456</v>
      </c>
      <c r="E158" s="188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</row>
    <row r="159" spans="1:107" ht="11.25" customHeight="1" x14ac:dyDescent="0.25">
      <c r="A159" s="262"/>
      <c r="B159" s="186" t="s">
        <v>747</v>
      </c>
      <c r="C159" s="186" t="s">
        <v>1342</v>
      </c>
      <c r="D159" s="186" t="s">
        <v>1458</v>
      </c>
      <c r="E159" s="188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</row>
    <row r="160" spans="1:107" ht="11.25" customHeight="1" x14ac:dyDescent="0.25">
      <c r="A160" s="638"/>
      <c r="B160" s="192" t="s">
        <v>778</v>
      </c>
      <c r="C160" s="186" t="s">
        <v>1342</v>
      </c>
      <c r="D160" s="186" t="s">
        <v>1460</v>
      </c>
      <c r="E160" s="193"/>
      <c r="F160" s="638"/>
      <c r="G160" s="638"/>
      <c r="H160" s="638"/>
      <c r="I160" s="638"/>
      <c r="J160" s="638"/>
      <c r="K160" s="638"/>
      <c r="L160" s="638"/>
      <c r="M160" s="638"/>
      <c r="N160" s="638"/>
      <c r="O160" s="638"/>
      <c r="P160" s="638"/>
      <c r="Q160" s="638"/>
      <c r="R160" s="638"/>
      <c r="S160" s="638"/>
      <c r="T160" s="638"/>
      <c r="U160" s="638"/>
      <c r="V160" s="638"/>
      <c r="W160" s="638"/>
      <c r="X160" s="638"/>
      <c r="Y160" s="638"/>
      <c r="Z160" s="638"/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  <c r="BD160" s="192"/>
      <c r="BE160" s="192"/>
      <c r="BF160" s="192">
        <v>12</v>
      </c>
      <c r="BG160" s="192"/>
      <c r="BH160" s="192">
        <v>12</v>
      </c>
      <c r="BI160" s="192"/>
      <c r="BJ160" s="192"/>
      <c r="BK160" s="192"/>
      <c r="BL160" s="192"/>
      <c r="BM160" s="192"/>
      <c r="BN160" s="192"/>
      <c r="BO160" s="192"/>
      <c r="BP160" s="192"/>
      <c r="BQ160" s="192"/>
      <c r="BR160" s="192"/>
      <c r="BS160" s="192"/>
      <c r="BT160" s="192"/>
      <c r="BU160" s="192"/>
      <c r="BV160" s="192"/>
      <c r="BW160" s="192"/>
      <c r="BX160" s="192"/>
      <c r="BY160" s="192"/>
      <c r="BZ160" s="192"/>
      <c r="CA160" s="192"/>
      <c r="CB160" s="192"/>
      <c r="CC160" s="192"/>
      <c r="CD160" s="192"/>
      <c r="CE160" s="192"/>
      <c r="CF160" s="192"/>
      <c r="CG160" s="192"/>
      <c r="CH160" s="192"/>
      <c r="CI160" s="192"/>
      <c r="CJ160" s="192"/>
      <c r="CK160" s="192"/>
      <c r="CL160" s="192"/>
      <c r="CM160" s="192"/>
      <c r="CN160" s="192"/>
      <c r="CO160" s="192"/>
      <c r="CP160" s="192"/>
      <c r="CQ160" s="192"/>
      <c r="CR160" s="192"/>
      <c r="CS160" s="192"/>
      <c r="CT160" s="192"/>
      <c r="CU160" s="192"/>
      <c r="CV160" s="192"/>
      <c r="CW160" s="192"/>
      <c r="CX160" s="192"/>
      <c r="CY160" s="192"/>
      <c r="CZ160" s="192"/>
      <c r="DA160" s="192"/>
      <c r="DB160" s="192"/>
      <c r="DC160" s="192"/>
    </row>
    <row r="161" spans="1:107" ht="11.25" customHeight="1" x14ac:dyDescent="0.25">
      <c r="A161" s="638"/>
      <c r="B161" s="192"/>
      <c r="C161" s="192"/>
      <c r="D161" s="192"/>
      <c r="E161" s="193"/>
      <c r="F161" s="638"/>
      <c r="G161" s="638"/>
      <c r="H161" s="638"/>
      <c r="I161" s="638"/>
      <c r="J161" s="638"/>
      <c r="K161" s="638"/>
      <c r="L161" s="638"/>
      <c r="M161" s="638"/>
      <c r="N161" s="638"/>
      <c r="O161" s="638"/>
      <c r="P161" s="638"/>
      <c r="Q161" s="638"/>
      <c r="R161" s="638"/>
      <c r="S161" s="638"/>
      <c r="T161" s="638"/>
      <c r="U161" s="638"/>
      <c r="V161" s="638"/>
      <c r="W161" s="638"/>
      <c r="X161" s="638"/>
      <c r="Y161" s="638"/>
      <c r="Z161" s="638"/>
      <c r="AA161" s="638"/>
      <c r="AB161" s="638"/>
      <c r="AC161" s="638"/>
      <c r="AD161" s="638"/>
      <c r="AE161" s="638"/>
      <c r="AF161" s="638"/>
      <c r="AG161" s="638"/>
      <c r="AH161" s="638"/>
      <c r="AI161" s="638"/>
      <c r="AJ161" s="638"/>
      <c r="AK161" s="638"/>
      <c r="AL161" s="638"/>
      <c r="AM161" s="638"/>
      <c r="AN161" s="638"/>
      <c r="AO161" s="638"/>
      <c r="AP161" s="638"/>
      <c r="AQ161" s="638"/>
      <c r="AR161" s="638"/>
      <c r="AS161" s="638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  <c r="BD161" s="192"/>
      <c r="BE161" s="192"/>
      <c r="BF161" s="192"/>
      <c r="BG161" s="192"/>
      <c r="BH161" s="192"/>
      <c r="BI161" s="192"/>
      <c r="BJ161" s="192"/>
      <c r="BK161" s="192"/>
      <c r="BL161" s="192"/>
      <c r="BM161" s="192"/>
      <c r="BN161" s="192"/>
      <c r="BO161" s="192"/>
      <c r="BP161" s="192"/>
      <c r="BQ161" s="192"/>
      <c r="BR161" s="192"/>
      <c r="BS161" s="192"/>
      <c r="BT161" s="192"/>
      <c r="BU161" s="192"/>
      <c r="BV161" s="192"/>
      <c r="BW161" s="192"/>
      <c r="BX161" s="192"/>
      <c r="BY161" s="192"/>
      <c r="BZ161" s="192"/>
      <c r="CA161" s="192"/>
      <c r="CB161" s="192"/>
      <c r="CC161" s="192"/>
      <c r="CD161" s="192"/>
      <c r="CE161" s="192"/>
      <c r="CF161" s="192"/>
      <c r="CG161" s="192"/>
      <c r="CH161" s="192"/>
      <c r="CI161" s="192"/>
      <c r="CJ161" s="192"/>
      <c r="CK161" s="192"/>
      <c r="CL161" s="192"/>
      <c r="CM161" s="192"/>
      <c r="CN161" s="192"/>
      <c r="CO161" s="192"/>
      <c r="CP161" s="192"/>
      <c r="CQ161" s="192"/>
      <c r="CR161" s="192"/>
      <c r="CS161" s="192"/>
      <c r="CT161" s="192"/>
      <c r="CU161" s="192"/>
      <c r="CV161" s="192"/>
      <c r="CW161" s="192"/>
      <c r="CX161" s="192"/>
      <c r="CY161" s="192"/>
      <c r="CZ161" s="192"/>
      <c r="DA161" s="192"/>
      <c r="DB161" s="192"/>
      <c r="DC161" s="192"/>
    </row>
    <row r="162" spans="1:107" ht="11.25" customHeight="1" x14ac:dyDescent="0.25">
      <c r="A162" s="638"/>
      <c r="B162" s="192"/>
      <c r="C162" s="192"/>
      <c r="D162" s="192"/>
      <c r="E162" s="193"/>
      <c r="F162" s="638"/>
      <c r="G162" s="638"/>
      <c r="H162" s="638"/>
      <c r="I162" s="638"/>
      <c r="J162" s="638"/>
      <c r="K162" s="638"/>
      <c r="L162" s="638"/>
      <c r="M162" s="638"/>
      <c r="N162" s="638"/>
      <c r="O162" s="638"/>
      <c r="P162" s="638"/>
      <c r="Q162" s="638"/>
      <c r="R162" s="638"/>
      <c r="S162" s="638"/>
      <c r="T162" s="638"/>
      <c r="U162" s="638"/>
      <c r="V162" s="638"/>
      <c r="W162" s="638"/>
      <c r="X162" s="638"/>
      <c r="Y162" s="638"/>
      <c r="Z162" s="638"/>
      <c r="AA162" s="638"/>
      <c r="AB162" s="638"/>
      <c r="AC162" s="638"/>
      <c r="AD162" s="638"/>
      <c r="AE162" s="638"/>
      <c r="AF162" s="638"/>
      <c r="AG162" s="638"/>
      <c r="AH162" s="638"/>
      <c r="AI162" s="638"/>
      <c r="AJ162" s="638"/>
      <c r="AK162" s="638"/>
      <c r="AL162" s="638"/>
      <c r="AM162" s="638"/>
      <c r="AN162" s="638"/>
      <c r="AO162" s="638"/>
      <c r="AP162" s="638"/>
      <c r="AQ162" s="638"/>
      <c r="AR162" s="638"/>
      <c r="AS162" s="638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  <c r="BD162" s="192"/>
      <c r="BE162" s="192"/>
      <c r="BF162" s="192"/>
      <c r="BG162" s="192"/>
      <c r="BH162" s="192"/>
      <c r="BI162" s="192"/>
      <c r="BJ162" s="192"/>
      <c r="BK162" s="192"/>
      <c r="BL162" s="192"/>
      <c r="BM162" s="192"/>
      <c r="BN162" s="192"/>
      <c r="BO162" s="192"/>
      <c r="BP162" s="192"/>
      <c r="BQ162" s="192"/>
      <c r="BR162" s="192"/>
      <c r="BS162" s="192"/>
      <c r="BT162" s="192"/>
      <c r="BU162" s="192"/>
      <c r="BV162" s="192"/>
      <c r="BW162" s="192"/>
      <c r="BX162" s="192"/>
      <c r="BY162" s="192"/>
      <c r="BZ162" s="192"/>
      <c r="CA162" s="192"/>
      <c r="CB162" s="192"/>
      <c r="CC162" s="192"/>
      <c r="CD162" s="192"/>
      <c r="CE162" s="192"/>
      <c r="CF162" s="192"/>
      <c r="CG162" s="192"/>
      <c r="CH162" s="192"/>
      <c r="CI162" s="192"/>
      <c r="CJ162" s="192"/>
      <c r="CK162" s="192"/>
      <c r="CL162" s="192"/>
      <c r="CM162" s="192"/>
      <c r="CN162" s="192"/>
      <c r="CO162" s="192"/>
      <c r="CP162" s="192"/>
      <c r="CQ162" s="192"/>
      <c r="CR162" s="192"/>
      <c r="CS162" s="192"/>
      <c r="CT162" s="192"/>
      <c r="CU162" s="192"/>
      <c r="CV162" s="192"/>
      <c r="CW162" s="192"/>
      <c r="CX162" s="192"/>
      <c r="CY162" s="192"/>
      <c r="CZ162" s="192"/>
      <c r="DA162" s="192"/>
      <c r="DB162" s="192"/>
      <c r="DC162" s="192"/>
    </row>
    <row r="163" spans="1:107" ht="11.25" customHeight="1" x14ac:dyDescent="0.25">
      <c r="A163" s="638"/>
      <c r="B163" s="192" t="s">
        <v>1421</v>
      </c>
      <c r="C163" s="192" t="s">
        <v>1342</v>
      </c>
      <c r="D163" s="186" t="s">
        <v>1468</v>
      </c>
      <c r="E163" s="193"/>
      <c r="F163" s="638"/>
      <c r="G163" s="638"/>
      <c r="H163" s="638"/>
      <c r="I163" s="638"/>
      <c r="J163" s="638"/>
      <c r="K163" s="638"/>
      <c r="L163" s="638"/>
      <c r="M163" s="638"/>
      <c r="N163" s="638"/>
      <c r="O163" s="638"/>
      <c r="P163" s="638"/>
      <c r="Q163" s="638"/>
      <c r="R163" s="638"/>
      <c r="S163" s="638"/>
      <c r="T163" s="638"/>
      <c r="U163" s="638"/>
      <c r="V163" s="638"/>
      <c r="W163" s="638"/>
      <c r="X163" s="638"/>
      <c r="Y163" s="638"/>
      <c r="Z163" s="638"/>
      <c r="AA163" s="638"/>
      <c r="AB163" s="638"/>
      <c r="AC163" s="638"/>
      <c r="AD163" s="638"/>
      <c r="AE163" s="638"/>
      <c r="AF163" s="638"/>
      <c r="AG163" s="638"/>
      <c r="AH163" s="638"/>
      <c r="AI163" s="638"/>
      <c r="AJ163" s="638"/>
      <c r="AK163" s="638"/>
      <c r="AL163" s="638"/>
      <c r="AM163" s="638"/>
      <c r="AN163" s="638"/>
      <c r="AO163" s="638"/>
      <c r="AP163" s="638"/>
      <c r="AQ163" s="638"/>
      <c r="AR163" s="638"/>
      <c r="AS163" s="638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  <c r="BD163" s="192"/>
      <c r="BE163" s="192"/>
      <c r="BF163" s="192"/>
      <c r="BG163" s="192"/>
      <c r="BH163" s="192"/>
      <c r="BI163" s="192"/>
      <c r="BJ163" s="192"/>
      <c r="BK163" s="192"/>
      <c r="BL163" s="192"/>
      <c r="BM163" s="192"/>
      <c r="BN163" s="192"/>
      <c r="BO163" s="192"/>
      <c r="BP163" s="192"/>
      <c r="BQ163" s="192"/>
      <c r="BR163" s="192"/>
      <c r="BS163" s="192"/>
      <c r="BT163" s="192"/>
      <c r="BU163" s="192"/>
      <c r="BV163" s="192"/>
      <c r="BW163" s="192"/>
      <c r="BX163" s="192"/>
      <c r="BY163" s="192"/>
      <c r="BZ163" s="192"/>
      <c r="CA163" s="192"/>
      <c r="CB163" s="192"/>
      <c r="CC163" s="192"/>
      <c r="CD163" s="192"/>
      <c r="CE163" s="192"/>
      <c r="CF163" s="192"/>
      <c r="CG163" s="192"/>
      <c r="CH163" s="192"/>
      <c r="CI163" s="192"/>
      <c r="CJ163" s="192"/>
      <c r="CK163" s="192"/>
      <c r="CL163" s="192"/>
      <c r="CM163" s="192"/>
      <c r="CN163" s="192"/>
      <c r="CO163" s="192"/>
      <c r="CP163" s="192"/>
      <c r="CQ163" s="192"/>
      <c r="CR163" s="192"/>
      <c r="CS163" s="192"/>
      <c r="CT163" s="192"/>
      <c r="CU163" s="192"/>
      <c r="CV163" s="192"/>
      <c r="CW163" s="192"/>
      <c r="CX163" s="192"/>
      <c r="CY163" s="192"/>
      <c r="CZ163" s="192"/>
      <c r="DA163" s="192">
        <v>3000</v>
      </c>
      <c r="DB163" s="192"/>
      <c r="DC163" s="192"/>
    </row>
    <row r="164" spans="1:107" ht="11.25" customHeight="1" x14ac:dyDescent="0.25">
      <c r="A164" s="638"/>
      <c r="B164" s="192" t="s">
        <v>1421</v>
      </c>
      <c r="C164" s="186" t="s">
        <v>1342</v>
      </c>
      <c r="D164" s="186" t="s">
        <v>1470</v>
      </c>
      <c r="E164" s="193"/>
      <c r="F164" s="638"/>
      <c r="G164" s="638"/>
      <c r="H164" s="638"/>
      <c r="I164" s="638"/>
      <c r="J164" s="638"/>
      <c r="K164" s="638"/>
      <c r="L164" s="638"/>
      <c r="M164" s="638"/>
      <c r="N164" s="638"/>
      <c r="O164" s="638"/>
      <c r="P164" s="638"/>
      <c r="Q164" s="638"/>
      <c r="R164" s="638"/>
      <c r="S164" s="638"/>
      <c r="T164" s="638"/>
      <c r="U164" s="638"/>
      <c r="V164" s="638"/>
      <c r="W164" s="638"/>
      <c r="X164" s="638"/>
      <c r="Y164" s="638"/>
      <c r="Z164" s="638"/>
      <c r="AA164" s="638"/>
      <c r="AB164" s="638"/>
      <c r="AC164" s="638"/>
      <c r="AD164" s="638"/>
      <c r="AE164" s="638"/>
      <c r="AF164" s="638"/>
      <c r="AG164" s="638"/>
      <c r="AH164" s="638"/>
      <c r="AI164" s="638"/>
      <c r="AJ164" s="638"/>
      <c r="AK164" s="638"/>
      <c r="AL164" s="638"/>
      <c r="AM164" s="638"/>
      <c r="AN164" s="638"/>
      <c r="AO164" s="638"/>
      <c r="AP164" s="638"/>
      <c r="AQ164" s="638"/>
      <c r="AR164" s="638"/>
      <c r="AS164" s="638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  <c r="BD164" s="192"/>
      <c r="BE164" s="192"/>
      <c r="BF164" s="192"/>
      <c r="BG164" s="192"/>
      <c r="BH164" s="192"/>
      <c r="BI164" s="192"/>
      <c r="BJ164" s="192"/>
      <c r="BK164" s="192"/>
      <c r="BL164" s="192"/>
      <c r="BM164" s="192"/>
      <c r="BN164" s="192"/>
      <c r="BO164" s="192"/>
      <c r="BP164" s="192"/>
      <c r="BQ164" s="192"/>
      <c r="BR164" s="192"/>
      <c r="BS164" s="192"/>
      <c r="BT164" s="192"/>
      <c r="BU164" s="192"/>
      <c r="BV164" s="192"/>
      <c r="BW164" s="192"/>
      <c r="BX164" s="192"/>
      <c r="BY164" s="192"/>
      <c r="BZ164" s="192"/>
      <c r="CA164" s="192"/>
      <c r="CB164" s="192"/>
      <c r="CC164" s="192"/>
      <c r="CD164" s="192"/>
      <c r="CE164" s="192"/>
      <c r="CF164" s="192"/>
      <c r="CG164" s="192"/>
      <c r="CH164" s="192"/>
      <c r="CI164" s="192"/>
      <c r="CJ164" s="192"/>
      <c r="CK164" s="192"/>
      <c r="CL164" s="192"/>
      <c r="CM164" s="192"/>
      <c r="CN164" s="192"/>
      <c r="CO164" s="192"/>
      <c r="CP164" s="192"/>
      <c r="CQ164" s="192"/>
      <c r="CR164" s="192"/>
      <c r="CS164" s="192"/>
      <c r="CT164" s="192"/>
      <c r="CU164" s="192"/>
      <c r="CV164" s="192"/>
      <c r="CW164" s="192"/>
      <c r="CX164" s="192"/>
      <c r="CY164" s="192"/>
      <c r="CZ164" s="192"/>
      <c r="DA164" s="192">
        <f>25*30</f>
        <v>750</v>
      </c>
      <c r="DB164" s="192"/>
      <c r="DC164" s="192"/>
    </row>
    <row r="165" spans="1:107" ht="11.25" customHeight="1" x14ac:dyDescent="0.25">
      <c r="A165" s="638"/>
      <c r="B165" s="192"/>
      <c r="C165" s="192"/>
      <c r="D165" s="192"/>
      <c r="E165" s="193"/>
      <c r="F165" s="638"/>
      <c r="G165" s="638"/>
      <c r="H165" s="638"/>
      <c r="I165" s="638"/>
      <c r="J165" s="638"/>
      <c r="K165" s="638"/>
      <c r="L165" s="638"/>
      <c r="M165" s="638"/>
      <c r="N165" s="638"/>
      <c r="O165" s="638"/>
      <c r="P165" s="638"/>
      <c r="Q165" s="638"/>
      <c r="R165" s="638"/>
      <c r="S165" s="638"/>
      <c r="T165" s="638"/>
      <c r="U165" s="638"/>
      <c r="V165" s="638"/>
      <c r="W165" s="638"/>
      <c r="X165" s="638"/>
      <c r="Y165" s="638"/>
      <c r="Z165" s="638"/>
      <c r="AA165" s="638"/>
      <c r="AB165" s="638"/>
      <c r="AC165" s="638"/>
      <c r="AD165" s="638"/>
      <c r="AE165" s="638"/>
      <c r="AF165" s="638"/>
      <c r="AG165" s="638"/>
      <c r="AH165" s="638"/>
      <c r="AI165" s="638"/>
      <c r="AJ165" s="638"/>
      <c r="AK165" s="638"/>
      <c r="AL165" s="638"/>
      <c r="AM165" s="638"/>
      <c r="AN165" s="638"/>
      <c r="AO165" s="638"/>
      <c r="AP165" s="638"/>
      <c r="AQ165" s="638"/>
      <c r="AR165" s="638"/>
      <c r="AS165" s="638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  <c r="BD165" s="192"/>
      <c r="BE165" s="192"/>
      <c r="BF165" s="192"/>
      <c r="BG165" s="192"/>
      <c r="BH165" s="192"/>
      <c r="BI165" s="192"/>
      <c r="BJ165" s="192"/>
      <c r="BK165" s="192"/>
      <c r="BL165" s="192"/>
      <c r="BM165" s="192"/>
      <c r="BN165" s="192"/>
      <c r="BO165" s="192"/>
      <c r="BP165" s="192"/>
      <c r="BQ165" s="192"/>
      <c r="BR165" s="192"/>
      <c r="BS165" s="192"/>
      <c r="BT165" s="192"/>
      <c r="BU165" s="192"/>
      <c r="BV165" s="192"/>
      <c r="BW165" s="192"/>
      <c r="BX165" s="192"/>
      <c r="BY165" s="192"/>
      <c r="BZ165" s="192"/>
      <c r="CA165" s="192"/>
      <c r="CB165" s="192"/>
      <c r="CC165" s="192"/>
      <c r="CD165" s="192"/>
      <c r="CE165" s="192"/>
      <c r="CF165" s="192"/>
      <c r="CG165" s="192"/>
      <c r="CH165" s="192"/>
      <c r="CI165" s="192"/>
      <c r="CJ165" s="192"/>
      <c r="CK165" s="192"/>
      <c r="CL165" s="192"/>
      <c r="CM165" s="192"/>
      <c r="CN165" s="192"/>
      <c r="CO165" s="192"/>
      <c r="CP165" s="192"/>
      <c r="CQ165" s="192"/>
      <c r="CR165" s="192"/>
      <c r="CS165" s="192"/>
      <c r="CT165" s="192"/>
      <c r="CU165" s="192"/>
      <c r="CV165" s="192"/>
      <c r="CW165" s="192"/>
      <c r="CX165" s="192"/>
      <c r="CY165" s="192"/>
      <c r="CZ165" s="192"/>
      <c r="DA165" s="192"/>
      <c r="DB165" s="192"/>
      <c r="DC165" s="192"/>
    </row>
    <row r="166" spans="1:107" ht="11.25" customHeight="1" x14ac:dyDescent="0.25">
      <c r="A166" s="638"/>
      <c r="B166" s="192" t="s">
        <v>778</v>
      </c>
      <c r="C166" s="186" t="s">
        <v>1342</v>
      </c>
      <c r="D166" s="186" t="s">
        <v>1473</v>
      </c>
      <c r="E166" s="193"/>
      <c r="F166" s="638"/>
      <c r="G166" s="638"/>
      <c r="H166" s="638"/>
      <c r="I166" s="638"/>
      <c r="J166" s="638"/>
      <c r="K166" s="638"/>
      <c r="L166" s="638"/>
      <c r="M166" s="638"/>
      <c r="N166" s="638"/>
      <c r="O166" s="638"/>
      <c r="P166" s="638"/>
      <c r="Q166" s="638"/>
      <c r="R166" s="638"/>
      <c r="S166" s="638"/>
      <c r="T166" s="638"/>
      <c r="U166" s="638"/>
      <c r="V166" s="638"/>
      <c r="W166" s="638"/>
      <c r="X166" s="638"/>
      <c r="Y166" s="638"/>
      <c r="Z166" s="638"/>
      <c r="AA166" s="638"/>
      <c r="AB166" s="638"/>
      <c r="AC166" s="638"/>
      <c r="AD166" s="638"/>
      <c r="AE166" s="638"/>
      <c r="AF166" s="638"/>
      <c r="AG166" s="638"/>
      <c r="AH166" s="638"/>
      <c r="AI166" s="638"/>
      <c r="AJ166" s="638"/>
      <c r="AK166" s="638"/>
      <c r="AL166" s="638"/>
      <c r="AM166" s="638"/>
      <c r="AN166" s="638"/>
      <c r="AO166" s="638"/>
      <c r="AP166" s="638"/>
      <c r="AQ166" s="638"/>
      <c r="AR166" s="638"/>
      <c r="AS166" s="638"/>
      <c r="AT166" s="192">
        <v>14</v>
      </c>
      <c r="AU166" s="192">
        <f>216.07+25.93</f>
        <v>242</v>
      </c>
      <c r="AV166" s="192">
        <v>56</v>
      </c>
      <c r="AW166" s="192"/>
      <c r="AX166" s="192"/>
      <c r="AY166" s="192"/>
      <c r="AZ166" s="192"/>
      <c r="BA166" s="192"/>
      <c r="BB166" s="192"/>
      <c r="BC166" s="192"/>
      <c r="BD166" s="192"/>
      <c r="BE166" s="192"/>
      <c r="BF166" s="192"/>
      <c r="BG166" s="192"/>
      <c r="BH166" s="192"/>
      <c r="BI166" s="192"/>
      <c r="BJ166" s="192"/>
      <c r="BK166" s="192"/>
      <c r="BL166" s="192"/>
      <c r="BM166" s="192"/>
      <c r="BN166" s="192"/>
      <c r="BO166" s="192"/>
      <c r="BP166" s="192"/>
      <c r="BQ166" s="192"/>
      <c r="BR166" s="192"/>
      <c r="BS166" s="192"/>
      <c r="BT166" s="192"/>
      <c r="BU166" s="192"/>
      <c r="BV166" s="192"/>
      <c r="BW166" s="192"/>
      <c r="BX166" s="192"/>
      <c r="BY166" s="192"/>
      <c r="BZ166" s="192"/>
      <c r="CA166" s="192"/>
      <c r="CB166" s="192"/>
      <c r="CC166" s="192"/>
      <c r="CD166" s="192"/>
      <c r="CE166" s="192"/>
      <c r="CF166" s="192"/>
      <c r="CG166" s="192"/>
      <c r="CH166" s="192"/>
      <c r="CI166" s="192"/>
      <c r="CJ166" s="192"/>
      <c r="CK166" s="192"/>
      <c r="CL166" s="192"/>
      <c r="CM166" s="192"/>
      <c r="CN166" s="192"/>
      <c r="CO166" s="192"/>
      <c r="CP166" s="192"/>
      <c r="CQ166" s="192"/>
      <c r="CR166" s="192"/>
      <c r="CS166" s="192"/>
      <c r="CT166" s="192"/>
      <c r="CU166" s="192"/>
      <c r="CV166" s="192"/>
      <c r="CW166" s="192"/>
      <c r="CX166" s="192"/>
      <c r="CY166" s="192"/>
      <c r="CZ166" s="192"/>
      <c r="DA166" s="192"/>
      <c r="DB166" s="192"/>
      <c r="DC166" s="192"/>
    </row>
    <row r="167" spans="1:107" ht="11.25" customHeight="1" x14ac:dyDescent="0.25">
      <c r="A167" s="638"/>
      <c r="B167" s="192"/>
      <c r="C167" s="192"/>
      <c r="D167" s="192"/>
      <c r="E167" s="193"/>
      <c r="F167" s="638"/>
      <c r="G167" s="638"/>
      <c r="H167" s="638"/>
      <c r="I167" s="638"/>
      <c r="J167" s="638"/>
      <c r="K167" s="638"/>
      <c r="L167" s="638"/>
      <c r="M167" s="638"/>
      <c r="N167" s="638"/>
      <c r="O167" s="638"/>
      <c r="P167" s="638"/>
      <c r="Q167" s="638"/>
      <c r="R167" s="638"/>
      <c r="S167" s="638"/>
      <c r="T167" s="638"/>
      <c r="U167" s="638"/>
      <c r="V167" s="638"/>
      <c r="W167" s="638"/>
      <c r="X167" s="638"/>
      <c r="Y167" s="638"/>
      <c r="Z167" s="638"/>
      <c r="AA167" s="638"/>
      <c r="AB167" s="638"/>
      <c r="AC167" s="638"/>
      <c r="AD167" s="638"/>
      <c r="AE167" s="638"/>
      <c r="AF167" s="638"/>
      <c r="AG167" s="638"/>
      <c r="AH167" s="638"/>
      <c r="AI167" s="638"/>
      <c r="AJ167" s="638"/>
      <c r="AK167" s="638"/>
      <c r="AL167" s="638"/>
      <c r="AM167" s="638"/>
      <c r="AN167" s="638"/>
      <c r="AO167" s="638"/>
      <c r="AP167" s="638"/>
      <c r="AQ167" s="638"/>
      <c r="AR167" s="638"/>
      <c r="AS167" s="638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  <c r="BD167" s="192"/>
      <c r="BE167" s="192"/>
      <c r="BF167" s="192"/>
      <c r="BG167" s="192"/>
      <c r="BH167" s="192"/>
      <c r="BI167" s="192"/>
      <c r="BJ167" s="192"/>
      <c r="BK167" s="192"/>
      <c r="BL167" s="192"/>
      <c r="BM167" s="192"/>
      <c r="BN167" s="192"/>
      <c r="BO167" s="192"/>
      <c r="BP167" s="192"/>
      <c r="BQ167" s="192"/>
      <c r="BR167" s="192"/>
      <c r="BS167" s="192"/>
      <c r="BT167" s="192"/>
      <c r="BU167" s="192"/>
      <c r="BV167" s="192"/>
      <c r="BW167" s="192"/>
      <c r="BX167" s="192"/>
      <c r="BY167" s="192"/>
      <c r="BZ167" s="192"/>
      <c r="CA167" s="192"/>
      <c r="CB167" s="192"/>
      <c r="CC167" s="192"/>
      <c r="CD167" s="192"/>
      <c r="CE167" s="192"/>
      <c r="CF167" s="192"/>
      <c r="CG167" s="192"/>
      <c r="CH167" s="192"/>
      <c r="CI167" s="192"/>
      <c r="CJ167" s="192"/>
      <c r="CK167" s="192"/>
      <c r="CL167" s="192"/>
      <c r="CM167" s="192"/>
      <c r="CN167" s="192"/>
      <c r="CO167" s="192"/>
      <c r="CP167" s="192"/>
      <c r="CQ167" s="192"/>
      <c r="CR167" s="192"/>
      <c r="CS167" s="192"/>
      <c r="CT167" s="192"/>
      <c r="CU167" s="192"/>
      <c r="CV167" s="192"/>
      <c r="CW167" s="192"/>
      <c r="CX167" s="192"/>
      <c r="CY167" s="192"/>
      <c r="CZ167" s="192"/>
      <c r="DA167" s="192"/>
      <c r="DB167" s="192"/>
      <c r="DC167" s="192"/>
    </row>
    <row r="168" spans="1:107" ht="11.25" customHeight="1" x14ac:dyDescent="0.25">
      <c r="A168" s="638"/>
      <c r="B168" s="186" t="s">
        <v>797</v>
      </c>
      <c r="C168" s="186" t="s">
        <v>1342</v>
      </c>
      <c r="D168" s="186" t="s">
        <v>1479</v>
      </c>
      <c r="E168" s="193"/>
      <c r="F168" s="638"/>
      <c r="G168" s="638"/>
      <c r="H168" s="638"/>
      <c r="I168" s="638"/>
      <c r="J168" s="638"/>
      <c r="K168" s="638"/>
      <c r="L168" s="638"/>
      <c r="M168" s="638"/>
      <c r="N168" s="638"/>
      <c r="O168" s="638"/>
      <c r="P168" s="638"/>
      <c r="Q168" s="638"/>
      <c r="R168" s="638"/>
      <c r="S168" s="638"/>
      <c r="T168" s="638"/>
      <c r="U168" s="638"/>
      <c r="V168" s="638"/>
      <c r="W168" s="638"/>
      <c r="X168" s="638"/>
      <c r="Y168" s="638"/>
      <c r="Z168" s="638"/>
      <c r="AA168" s="638"/>
      <c r="AB168" s="638"/>
      <c r="AC168" s="638"/>
      <c r="AD168" s="638"/>
      <c r="AE168" s="638"/>
      <c r="AF168" s="638"/>
      <c r="AG168" s="638"/>
      <c r="AH168" s="638"/>
      <c r="AI168" s="638"/>
      <c r="AJ168" s="638"/>
      <c r="AK168" s="638"/>
      <c r="AL168" s="638"/>
      <c r="AM168" s="638"/>
      <c r="AN168" s="638"/>
      <c r="AO168" s="638"/>
      <c r="AP168" s="638"/>
      <c r="AQ168" s="638"/>
      <c r="AR168" s="638"/>
      <c r="AS168" s="638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  <c r="BD168" s="192"/>
      <c r="BE168" s="192"/>
      <c r="BF168" s="192">
        <v>2</v>
      </c>
      <c r="BG168" s="192">
        <v>2</v>
      </c>
      <c r="BH168" s="192">
        <v>3</v>
      </c>
      <c r="BI168" s="192"/>
      <c r="BJ168" s="192"/>
      <c r="BK168" s="192"/>
      <c r="BL168" s="192"/>
      <c r="BM168" s="192"/>
      <c r="BN168" s="192"/>
      <c r="BO168" s="192"/>
      <c r="BP168" s="192"/>
      <c r="BQ168" s="192"/>
      <c r="BR168" s="192"/>
      <c r="BS168" s="192"/>
      <c r="BT168" s="192"/>
      <c r="BU168" s="192"/>
      <c r="BV168" s="192"/>
      <c r="BW168" s="192"/>
      <c r="BX168" s="192"/>
      <c r="BY168" s="192"/>
      <c r="BZ168" s="192"/>
      <c r="CA168" s="192"/>
      <c r="CB168" s="192"/>
      <c r="CC168" s="192"/>
      <c r="CD168" s="192"/>
      <c r="CE168" s="192"/>
      <c r="CF168" s="192"/>
      <c r="CG168" s="192"/>
      <c r="CH168" s="192"/>
      <c r="CI168" s="192"/>
      <c r="CJ168" s="192"/>
      <c r="CK168" s="192"/>
      <c r="CL168" s="192"/>
      <c r="CM168" s="192"/>
      <c r="CN168" s="192"/>
      <c r="CO168" s="192"/>
      <c r="CP168" s="192"/>
      <c r="CQ168" s="192"/>
      <c r="CR168" s="192"/>
      <c r="CS168" s="192"/>
      <c r="CT168" s="192"/>
      <c r="CU168" s="192"/>
      <c r="CV168" s="192"/>
      <c r="CW168" s="192"/>
      <c r="CX168" s="192"/>
      <c r="CY168" s="192"/>
      <c r="CZ168" s="192"/>
      <c r="DA168" s="192"/>
      <c r="DB168" s="192"/>
      <c r="DC168" s="192"/>
    </row>
    <row r="169" spans="1:107" ht="11.25" customHeight="1" x14ac:dyDescent="0.25">
      <c r="A169" s="638"/>
      <c r="B169" s="192" t="s">
        <v>778</v>
      </c>
      <c r="C169" s="186" t="s">
        <v>1342</v>
      </c>
      <c r="D169" s="186" t="s">
        <v>1482</v>
      </c>
      <c r="E169" s="193"/>
      <c r="F169" s="638"/>
      <c r="G169" s="638"/>
      <c r="H169" s="638"/>
      <c r="I169" s="638"/>
      <c r="J169" s="638"/>
      <c r="K169" s="638"/>
      <c r="L169" s="638"/>
      <c r="M169" s="638"/>
      <c r="N169" s="638"/>
      <c r="O169" s="638"/>
      <c r="P169" s="638"/>
      <c r="Q169" s="638"/>
      <c r="R169" s="638"/>
      <c r="S169" s="638"/>
      <c r="T169" s="638">
        <v>24</v>
      </c>
      <c r="U169" s="638"/>
      <c r="V169" s="638"/>
      <c r="W169" s="638"/>
      <c r="X169" s="638"/>
      <c r="Y169" s="638"/>
      <c r="Z169" s="638"/>
      <c r="AA169" s="638"/>
      <c r="AB169" s="638"/>
      <c r="AC169" s="638"/>
      <c r="AD169" s="638"/>
      <c r="AE169" s="638"/>
      <c r="AF169" s="638"/>
      <c r="AG169" s="642">
        <v>24</v>
      </c>
      <c r="AH169" s="638"/>
      <c r="AI169" s="638"/>
      <c r="AJ169" s="638"/>
      <c r="AK169" s="638"/>
      <c r="AL169" s="638"/>
      <c r="AM169" s="638"/>
      <c r="AN169" s="638"/>
      <c r="AO169" s="638"/>
      <c r="AP169" s="638"/>
      <c r="AQ169" s="638"/>
      <c r="AR169" s="638"/>
      <c r="AS169" s="638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  <c r="BD169" s="192"/>
      <c r="BE169" s="192"/>
      <c r="BF169" s="192"/>
      <c r="BG169" s="192"/>
      <c r="BH169" s="192"/>
      <c r="BI169" s="192"/>
      <c r="BJ169" s="192"/>
      <c r="BK169" s="192"/>
      <c r="BL169" s="192"/>
      <c r="BM169" s="192"/>
      <c r="BN169" s="192"/>
      <c r="BO169" s="192"/>
      <c r="BP169" s="192"/>
      <c r="BQ169" s="192"/>
      <c r="BR169" s="192"/>
      <c r="BS169" s="192"/>
      <c r="BT169" s="192"/>
      <c r="BU169" s="192"/>
      <c r="BV169" s="192"/>
      <c r="BW169" s="192"/>
      <c r="BX169" s="192"/>
      <c r="BY169" s="192"/>
      <c r="BZ169" s="192"/>
      <c r="CA169" s="192"/>
      <c r="CB169" s="192"/>
      <c r="CC169" s="192"/>
      <c r="CD169" s="192"/>
      <c r="CE169" s="192"/>
      <c r="CF169" s="192"/>
      <c r="CG169" s="192"/>
      <c r="CH169" s="192"/>
      <c r="CI169" s="192"/>
      <c r="CJ169" s="192"/>
      <c r="CK169" s="192"/>
      <c r="CL169" s="192"/>
      <c r="CM169" s="192"/>
      <c r="CN169" s="192"/>
      <c r="CO169" s="192"/>
      <c r="CP169" s="192"/>
      <c r="CQ169" s="192"/>
      <c r="CR169" s="192"/>
      <c r="CS169" s="192"/>
      <c r="CT169" s="192"/>
      <c r="CU169" s="192"/>
      <c r="CV169" s="192"/>
      <c r="CW169" s="192"/>
      <c r="CX169" s="192"/>
      <c r="CY169" s="192"/>
      <c r="CZ169" s="192"/>
      <c r="DA169" s="192"/>
      <c r="DB169" s="192"/>
      <c r="DC169" s="192"/>
    </row>
    <row r="170" spans="1:107" ht="11.25" customHeight="1" x14ac:dyDescent="0.25">
      <c r="A170" s="638"/>
      <c r="B170" s="186" t="s">
        <v>747</v>
      </c>
      <c r="C170" s="186" t="s">
        <v>1342</v>
      </c>
      <c r="D170" s="186" t="s">
        <v>1485</v>
      </c>
      <c r="E170" s="193"/>
      <c r="F170" s="638"/>
      <c r="G170" s="638"/>
      <c r="H170" s="638"/>
      <c r="I170" s="638"/>
      <c r="J170" s="638"/>
      <c r="K170" s="638"/>
      <c r="L170" s="638"/>
      <c r="M170" s="638"/>
      <c r="N170" s="638"/>
      <c r="O170" s="638"/>
      <c r="P170" s="638"/>
      <c r="Q170" s="638"/>
      <c r="R170" s="638"/>
      <c r="S170" s="638"/>
      <c r="T170" s="638"/>
      <c r="U170" s="638"/>
      <c r="V170" s="638"/>
      <c r="W170" s="638"/>
      <c r="X170" s="638"/>
      <c r="Y170" s="638"/>
      <c r="Z170" s="638"/>
      <c r="AA170" s="638"/>
      <c r="AB170" s="638"/>
      <c r="AC170" s="638"/>
      <c r="AD170" s="638"/>
      <c r="AE170" s="638"/>
      <c r="AF170" s="638"/>
      <c r="AG170" s="638"/>
      <c r="AH170" s="638"/>
      <c r="AI170" s="638"/>
      <c r="AJ170" s="638"/>
      <c r="AK170" s="638"/>
      <c r="AL170" s="638"/>
      <c r="AM170" s="638"/>
      <c r="AN170" s="638"/>
      <c r="AO170" s="638"/>
      <c r="AP170" s="638"/>
      <c r="AQ170" s="638"/>
      <c r="AR170" s="638"/>
      <c r="AS170" s="638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  <c r="BD170" s="192"/>
      <c r="BE170" s="192"/>
      <c r="BF170" s="192">
        <v>0</v>
      </c>
      <c r="BG170" s="192">
        <v>8</v>
      </c>
      <c r="BH170" s="192">
        <v>2</v>
      </c>
      <c r="BI170" s="192"/>
      <c r="BJ170" s="192"/>
      <c r="BK170" s="192"/>
      <c r="BL170" s="192"/>
      <c r="BM170" s="192"/>
      <c r="BN170" s="192"/>
      <c r="BO170" s="192"/>
      <c r="BP170" s="192"/>
      <c r="BQ170" s="192"/>
      <c r="BR170" s="192"/>
      <c r="BS170" s="192"/>
      <c r="BT170" s="192"/>
      <c r="BU170" s="192"/>
      <c r="BV170" s="192"/>
      <c r="BW170" s="192"/>
      <c r="BX170" s="192"/>
      <c r="BY170" s="192"/>
      <c r="BZ170" s="192"/>
      <c r="CA170" s="192"/>
      <c r="CB170" s="192"/>
      <c r="CC170" s="192"/>
      <c r="CD170" s="192"/>
      <c r="CE170" s="192"/>
      <c r="CF170" s="192"/>
      <c r="CG170" s="192"/>
      <c r="CH170" s="192"/>
      <c r="CI170" s="192"/>
      <c r="CJ170" s="192"/>
      <c r="CK170" s="192"/>
      <c r="CL170" s="192"/>
      <c r="CM170" s="192"/>
      <c r="CN170" s="192"/>
      <c r="CO170" s="192"/>
      <c r="CP170" s="192"/>
      <c r="CQ170" s="192"/>
      <c r="CR170" s="192"/>
      <c r="CS170" s="192"/>
      <c r="CT170" s="192"/>
      <c r="CU170" s="192"/>
      <c r="CV170" s="192"/>
      <c r="CW170" s="192"/>
      <c r="CX170" s="192"/>
      <c r="CY170" s="192"/>
      <c r="CZ170" s="192"/>
      <c r="DA170" s="192"/>
      <c r="DB170" s="192"/>
      <c r="DC170" s="192"/>
    </row>
    <row r="171" spans="1:107" ht="11.25" customHeight="1" x14ac:dyDescent="0.25">
      <c r="A171" s="638"/>
      <c r="B171" s="192"/>
      <c r="C171" s="186"/>
      <c r="D171" s="186"/>
      <c r="E171" s="193"/>
      <c r="F171" s="638"/>
      <c r="G171" s="638"/>
      <c r="H171" s="638"/>
      <c r="I171" s="638"/>
      <c r="J171" s="638"/>
      <c r="K171" s="638"/>
      <c r="L171" s="638"/>
      <c r="M171" s="638"/>
      <c r="N171" s="638"/>
      <c r="O171" s="638"/>
      <c r="P171" s="638"/>
      <c r="Q171" s="638"/>
      <c r="R171" s="638"/>
      <c r="S171" s="638"/>
      <c r="T171" s="638"/>
      <c r="U171" s="638"/>
      <c r="V171" s="638"/>
      <c r="W171" s="638"/>
      <c r="X171" s="638"/>
      <c r="Y171" s="638"/>
      <c r="Z171" s="638"/>
      <c r="AA171" s="638"/>
      <c r="AB171" s="638"/>
      <c r="AC171" s="638"/>
      <c r="AD171" s="638"/>
      <c r="AE171" s="638"/>
      <c r="AF171" s="638"/>
      <c r="AG171" s="638"/>
      <c r="AH171" s="638"/>
      <c r="AI171" s="638"/>
      <c r="AJ171" s="638"/>
      <c r="AK171" s="638"/>
      <c r="AL171" s="638"/>
      <c r="AM171" s="638"/>
      <c r="AN171" s="638"/>
      <c r="AO171" s="638"/>
      <c r="AP171" s="638"/>
      <c r="AQ171" s="638"/>
      <c r="AR171" s="638"/>
      <c r="AS171" s="638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  <c r="BD171" s="192"/>
      <c r="BE171" s="192"/>
      <c r="BF171" s="192"/>
      <c r="BG171" s="192"/>
      <c r="BH171" s="192"/>
      <c r="BI171" s="192"/>
      <c r="BJ171" s="192"/>
      <c r="BK171" s="192"/>
      <c r="BL171" s="192"/>
      <c r="BM171" s="192"/>
      <c r="BN171" s="192"/>
      <c r="BO171" s="192"/>
      <c r="BP171" s="192"/>
      <c r="BQ171" s="192"/>
      <c r="BR171" s="192"/>
      <c r="BS171" s="192"/>
      <c r="BT171" s="192"/>
      <c r="BU171" s="192"/>
      <c r="BV171" s="192"/>
      <c r="BW171" s="192"/>
      <c r="BX171" s="192"/>
      <c r="BY171" s="192"/>
      <c r="BZ171" s="192"/>
      <c r="CA171" s="192"/>
      <c r="CB171" s="192"/>
      <c r="CC171" s="192"/>
      <c r="CD171" s="192"/>
      <c r="CE171" s="192"/>
      <c r="CF171" s="192"/>
      <c r="CG171" s="192"/>
      <c r="CH171" s="192"/>
      <c r="CI171" s="192"/>
      <c r="CJ171" s="192"/>
      <c r="CK171" s="192"/>
      <c r="CL171" s="192"/>
      <c r="CM171" s="192"/>
      <c r="CN171" s="192"/>
      <c r="CO171" s="192"/>
      <c r="CP171" s="192"/>
      <c r="CQ171" s="192"/>
      <c r="CR171" s="192"/>
      <c r="CS171" s="192"/>
      <c r="CT171" s="192"/>
      <c r="CU171" s="192"/>
      <c r="CV171" s="192"/>
      <c r="CW171" s="192"/>
      <c r="CX171" s="192"/>
      <c r="CY171" s="192"/>
      <c r="CZ171" s="192"/>
      <c r="DA171" s="192"/>
      <c r="DB171" s="192"/>
      <c r="DC171" s="192"/>
    </row>
    <row r="172" spans="1:107" ht="11.25" customHeight="1" x14ac:dyDescent="0.25">
      <c r="A172" s="638"/>
      <c r="B172" s="192" t="s">
        <v>778</v>
      </c>
      <c r="C172" s="186" t="s">
        <v>1342</v>
      </c>
      <c r="D172" s="186" t="s">
        <v>1114</v>
      </c>
      <c r="E172" s="193"/>
      <c r="F172" s="638"/>
      <c r="G172" s="638"/>
      <c r="H172" s="638"/>
      <c r="I172" s="638"/>
      <c r="J172" s="638"/>
      <c r="K172" s="638"/>
      <c r="L172" s="638"/>
      <c r="M172" s="638"/>
      <c r="N172" s="638"/>
      <c r="O172" s="638"/>
      <c r="P172" s="638"/>
      <c r="Q172" s="638"/>
      <c r="R172" s="638"/>
      <c r="S172" s="638"/>
      <c r="T172" s="638"/>
      <c r="U172" s="638"/>
      <c r="V172" s="638"/>
      <c r="W172" s="638"/>
      <c r="X172" s="638"/>
      <c r="Y172" s="638"/>
      <c r="Z172" s="638"/>
      <c r="AA172" s="638"/>
      <c r="AB172" s="638"/>
      <c r="AC172" s="638"/>
      <c r="AD172" s="638"/>
      <c r="AE172" s="638"/>
      <c r="AF172" s="638"/>
      <c r="AG172" s="638"/>
      <c r="AH172" s="638"/>
      <c r="AI172" s="638"/>
      <c r="AJ172" s="638"/>
      <c r="AK172" s="638"/>
      <c r="AL172" s="638"/>
      <c r="AM172" s="638"/>
      <c r="AN172" s="638"/>
      <c r="AO172" s="638"/>
      <c r="AP172" s="638"/>
      <c r="AQ172" s="638"/>
      <c r="AR172" s="638"/>
      <c r="AS172" s="638"/>
      <c r="AT172" s="192"/>
      <c r="AU172" s="192"/>
      <c r="AV172" s="192"/>
      <c r="AW172" s="192"/>
      <c r="AX172" s="192"/>
      <c r="AY172" s="192"/>
      <c r="AZ172" s="192"/>
      <c r="BA172" s="192"/>
      <c r="BB172" s="192"/>
      <c r="BC172" s="192"/>
      <c r="BD172" s="192"/>
      <c r="BE172" s="192"/>
      <c r="BF172" s="192"/>
      <c r="BG172" s="192"/>
      <c r="BH172" s="192">
        <v>5</v>
      </c>
      <c r="BI172" s="192"/>
      <c r="BJ172" s="192"/>
      <c r="BK172" s="192"/>
      <c r="BL172" s="192"/>
      <c r="BM172" s="192"/>
      <c r="BN172" s="192"/>
      <c r="BO172" s="192"/>
      <c r="BP172" s="192"/>
      <c r="BQ172" s="192"/>
      <c r="BR172" s="192"/>
      <c r="BS172" s="192"/>
      <c r="BT172" s="192"/>
      <c r="BU172" s="192"/>
      <c r="BV172" s="192"/>
      <c r="BW172" s="192"/>
      <c r="BX172" s="192"/>
      <c r="BY172" s="192"/>
      <c r="BZ172" s="192"/>
      <c r="CA172" s="192"/>
      <c r="CB172" s="192"/>
      <c r="CC172" s="192"/>
      <c r="CD172" s="192"/>
      <c r="CE172" s="192"/>
      <c r="CF172" s="192"/>
      <c r="CG172" s="192"/>
      <c r="CH172" s="192"/>
      <c r="CI172" s="192"/>
      <c r="CJ172" s="192"/>
      <c r="CK172" s="192"/>
      <c r="CL172" s="192"/>
      <c r="CM172" s="192"/>
      <c r="CN172" s="192"/>
      <c r="CO172" s="192"/>
      <c r="CP172" s="192"/>
      <c r="CQ172" s="192"/>
      <c r="CR172" s="192"/>
      <c r="CS172" s="192"/>
      <c r="CT172" s="192"/>
      <c r="CU172" s="192"/>
      <c r="CV172" s="192"/>
      <c r="CW172" s="192"/>
      <c r="CX172" s="192"/>
      <c r="CY172" s="192"/>
      <c r="CZ172" s="192"/>
      <c r="DA172" s="192"/>
      <c r="DB172" s="192"/>
      <c r="DC172" s="192"/>
    </row>
    <row r="173" spans="1:107" ht="11.25" customHeight="1" x14ac:dyDescent="0.25">
      <c r="A173" s="638"/>
      <c r="B173" s="192"/>
      <c r="C173" s="192"/>
      <c r="D173" s="192"/>
      <c r="E173" s="193"/>
      <c r="F173" s="638"/>
      <c r="G173" s="638"/>
      <c r="H173" s="638"/>
      <c r="I173" s="638"/>
      <c r="J173" s="638"/>
      <c r="K173" s="638"/>
      <c r="L173" s="638"/>
      <c r="M173" s="638"/>
      <c r="N173" s="638"/>
      <c r="O173" s="638"/>
      <c r="P173" s="638"/>
      <c r="Q173" s="638"/>
      <c r="R173" s="638"/>
      <c r="S173" s="638"/>
      <c r="T173" s="638"/>
      <c r="U173" s="638"/>
      <c r="V173" s="638"/>
      <c r="W173" s="638"/>
      <c r="X173" s="638"/>
      <c r="Y173" s="638"/>
      <c r="Z173" s="638"/>
      <c r="AA173" s="638"/>
      <c r="AB173" s="638"/>
      <c r="AC173" s="638"/>
      <c r="AD173" s="638"/>
      <c r="AE173" s="638"/>
      <c r="AF173" s="638"/>
      <c r="AG173" s="638"/>
      <c r="AH173" s="638"/>
      <c r="AI173" s="638"/>
      <c r="AJ173" s="638"/>
      <c r="AK173" s="638"/>
      <c r="AL173" s="638"/>
      <c r="AM173" s="638"/>
      <c r="AN173" s="638"/>
      <c r="AO173" s="638"/>
      <c r="AP173" s="638"/>
      <c r="AQ173" s="638"/>
      <c r="AR173" s="638"/>
      <c r="AS173" s="638"/>
      <c r="AT173" s="192"/>
      <c r="AU173" s="192"/>
      <c r="AV173" s="192"/>
      <c r="AW173" s="192"/>
      <c r="AX173" s="192"/>
      <c r="AY173" s="192"/>
      <c r="AZ173" s="192"/>
      <c r="BA173" s="192"/>
      <c r="BB173" s="192"/>
      <c r="BC173" s="192"/>
      <c r="BD173" s="192"/>
      <c r="BE173" s="192"/>
      <c r="BF173" s="192"/>
      <c r="BG173" s="192"/>
      <c r="BH173" s="192"/>
      <c r="BI173" s="192"/>
      <c r="BJ173" s="192"/>
      <c r="BK173" s="192"/>
      <c r="BL173" s="192"/>
      <c r="BM173" s="192"/>
      <c r="BN173" s="192"/>
      <c r="BO173" s="192"/>
      <c r="BP173" s="192"/>
      <c r="BQ173" s="192"/>
      <c r="BR173" s="192"/>
      <c r="BS173" s="192"/>
      <c r="BT173" s="192"/>
      <c r="BU173" s="192"/>
      <c r="BV173" s="192"/>
      <c r="BW173" s="192"/>
      <c r="BX173" s="192"/>
      <c r="BY173" s="192"/>
      <c r="BZ173" s="192"/>
      <c r="CA173" s="192"/>
      <c r="CB173" s="192"/>
      <c r="CC173" s="192"/>
      <c r="CD173" s="192"/>
      <c r="CE173" s="192"/>
      <c r="CF173" s="192"/>
      <c r="CG173" s="192"/>
      <c r="CH173" s="192"/>
      <c r="CI173" s="192"/>
      <c r="CJ173" s="192"/>
      <c r="CK173" s="192"/>
      <c r="CL173" s="192"/>
      <c r="CM173" s="192"/>
      <c r="CN173" s="192"/>
      <c r="CO173" s="192"/>
      <c r="CP173" s="192"/>
      <c r="CQ173" s="192"/>
      <c r="CR173" s="192"/>
      <c r="CS173" s="192"/>
      <c r="CT173" s="192"/>
      <c r="CU173" s="192"/>
      <c r="CV173" s="192"/>
      <c r="CW173" s="192"/>
      <c r="CX173" s="192"/>
      <c r="CY173" s="192"/>
      <c r="CZ173" s="192"/>
      <c r="DA173" s="192"/>
      <c r="DB173" s="192"/>
      <c r="DC173" s="192"/>
    </row>
    <row r="174" spans="1:107" ht="11.25" customHeight="1" x14ac:dyDescent="0.25">
      <c r="A174" s="638"/>
      <c r="B174" s="192"/>
      <c r="C174" s="192"/>
      <c r="D174" s="192"/>
      <c r="E174" s="193"/>
      <c r="F174" s="638"/>
      <c r="G174" s="638"/>
      <c r="H174" s="638"/>
      <c r="I174" s="638"/>
      <c r="J174" s="638"/>
      <c r="K174" s="638"/>
      <c r="L174" s="638"/>
      <c r="M174" s="638"/>
      <c r="N174" s="638"/>
      <c r="O174" s="638"/>
      <c r="P174" s="638"/>
      <c r="Q174" s="638"/>
      <c r="R174" s="638"/>
      <c r="S174" s="638"/>
      <c r="T174" s="638"/>
      <c r="U174" s="638"/>
      <c r="V174" s="638"/>
      <c r="W174" s="638"/>
      <c r="X174" s="638"/>
      <c r="Y174" s="638"/>
      <c r="Z174" s="638"/>
      <c r="AA174" s="638"/>
      <c r="AB174" s="638"/>
      <c r="AC174" s="638"/>
      <c r="AD174" s="638"/>
      <c r="AE174" s="638"/>
      <c r="AF174" s="638"/>
      <c r="AG174" s="638"/>
      <c r="AH174" s="638"/>
      <c r="AI174" s="638"/>
      <c r="AJ174" s="638"/>
      <c r="AK174" s="638"/>
      <c r="AL174" s="638"/>
      <c r="AM174" s="638"/>
      <c r="AN174" s="638"/>
      <c r="AO174" s="638"/>
      <c r="AP174" s="638"/>
      <c r="AQ174" s="638"/>
      <c r="AR174" s="638"/>
      <c r="AS174" s="638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92"/>
      <c r="BD174" s="192"/>
      <c r="BE174" s="192"/>
      <c r="BF174" s="192"/>
      <c r="BG174" s="192"/>
      <c r="BH174" s="192"/>
      <c r="BI174" s="192"/>
      <c r="BJ174" s="192"/>
      <c r="BK174" s="192"/>
      <c r="BL174" s="192"/>
      <c r="BM174" s="192"/>
      <c r="BN174" s="192"/>
      <c r="BO174" s="192"/>
      <c r="BP174" s="192"/>
      <c r="BQ174" s="192"/>
      <c r="BR174" s="192"/>
      <c r="BS174" s="192"/>
      <c r="BT174" s="192"/>
      <c r="BU174" s="192"/>
      <c r="BV174" s="192"/>
      <c r="BW174" s="192"/>
      <c r="BX174" s="192"/>
      <c r="BY174" s="192"/>
      <c r="BZ174" s="192"/>
      <c r="CA174" s="192"/>
      <c r="CB174" s="192"/>
      <c r="CC174" s="192"/>
      <c r="CD174" s="192"/>
      <c r="CE174" s="192"/>
      <c r="CF174" s="192"/>
      <c r="CG174" s="192"/>
      <c r="CH174" s="192"/>
      <c r="CI174" s="192"/>
      <c r="CJ174" s="192"/>
      <c r="CK174" s="192"/>
      <c r="CL174" s="192"/>
      <c r="CM174" s="192"/>
      <c r="CN174" s="192"/>
      <c r="CO174" s="192"/>
      <c r="CP174" s="192"/>
      <c r="CQ174" s="192"/>
      <c r="CR174" s="192"/>
      <c r="CS174" s="192"/>
      <c r="CT174" s="192"/>
      <c r="CU174" s="192"/>
      <c r="CV174" s="192"/>
      <c r="CW174" s="192"/>
      <c r="CX174" s="192"/>
      <c r="CY174" s="192"/>
      <c r="CZ174" s="192"/>
      <c r="DA174" s="192"/>
      <c r="DB174" s="192"/>
      <c r="DC174" s="192"/>
    </row>
    <row r="175" spans="1:107" ht="11.25" customHeight="1" x14ac:dyDescent="0.25">
      <c r="A175" s="638"/>
      <c r="B175" s="186" t="s">
        <v>797</v>
      </c>
      <c r="C175" s="186" t="s">
        <v>1342</v>
      </c>
      <c r="D175" s="186" t="s">
        <v>1504</v>
      </c>
      <c r="E175" s="193"/>
      <c r="F175" s="638"/>
      <c r="G175" s="638"/>
      <c r="H175" s="638"/>
      <c r="I175" s="638"/>
      <c r="J175" s="638"/>
      <c r="K175" s="638"/>
      <c r="L175" s="638"/>
      <c r="M175" s="638"/>
      <c r="N175" s="638"/>
      <c r="O175" s="638"/>
      <c r="P175" s="638"/>
      <c r="Q175" s="638"/>
      <c r="R175" s="638"/>
      <c r="S175" s="638"/>
      <c r="T175" s="638"/>
      <c r="U175" s="638"/>
      <c r="V175" s="638"/>
      <c r="W175" s="638"/>
      <c r="X175" s="638"/>
      <c r="Y175" s="638"/>
      <c r="Z175" s="638"/>
      <c r="AA175" s="638"/>
      <c r="AB175" s="638"/>
      <c r="AC175" s="638"/>
      <c r="AD175" s="638"/>
      <c r="AE175" s="638"/>
      <c r="AF175" s="638"/>
      <c r="AG175" s="638"/>
      <c r="AH175" s="638"/>
      <c r="AI175" s="638"/>
      <c r="AJ175" s="638"/>
      <c r="AK175" s="638"/>
      <c r="AL175" s="638"/>
      <c r="AM175" s="638"/>
      <c r="AN175" s="638"/>
      <c r="AO175" s="638"/>
      <c r="AP175" s="638"/>
      <c r="AQ175" s="638"/>
      <c r="AR175" s="638"/>
      <c r="AS175" s="638"/>
      <c r="AT175" s="192"/>
      <c r="AU175" s="192"/>
      <c r="AV175" s="192"/>
      <c r="AW175" s="192"/>
      <c r="AX175" s="192"/>
      <c r="AY175" s="192"/>
      <c r="AZ175" s="192"/>
      <c r="BA175" s="192"/>
      <c r="BB175" s="192"/>
      <c r="BC175" s="192"/>
      <c r="BD175" s="192"/>
      <c r="BE175" s="192"/>
      <c r="BF175" s="192">
        <v>2</v>
      </c>
      <c r="BG175" s="192">
        <v>2</v>
      </c>
      <c r="BH175" s="192">
        <v>2</v>
      </c>
      <c r="BI175" s="192"/>
      <c r="BJ175" s="192"/>
      <c r="BK175" s="192"/>
      <c r="BL175" s="192"/>
      <c r="BM175" s="192"/>
      <c r="BN175" s="192"/>
      <c r="BO175" s="192"/>
      <c r="BP175" s="192"/>
      <c r="BQ175" s="192"/>
      <c r="BR175" s="192"/>
      <c r="BS175" s="192"/>
      <c r="BT175" s="192"/>
      <c r="BU175" s="192"/>
      <c r="BV175" s="192"/>
      <c r="BW175" s="192"/>
      <c r="BX175" s="192"/>
      <c r="BY175" s="192"/>
      <c r="BZ175" s="192"/>
      <c r="CA175" s="192"/>
      <c r="CB175" s="192"/>
      <c r="CC175" s="192"/>
      <c r="CD175" s="192"/>
      <c r="CE175" s="192"/>
      <c r="CF175" s="192"/>
      <c r="CG175" s="192"/>
      <c r="CH175" s="192"/>
      <c r="CI175" s="192"/>
      <c r="CJ175" s="192"/>
      <c r="CK175" s="192"/>
      <c r="CL175" s="192"/>
      <c r="CM175" s="192"/>
      <c r="CN175" s="192"/>
      <c r="CO175" s="192"/>
      <c r="CP175" s="192"/>
      <c r="CQ175" s="192"/>
      <c r="CR175" s="192"/>
      <c r="CS175" s="192"/>
      <c r="CT175" s="192"/>
      <c r="CU175" s="192"/>
      <c r="CV175" s="192"/>
      <c r="CW175" s="192"/>
      <c r="CX175" s="192"/>
      <c r="CY175" s="192"/>
      <c r="CZ175" s="192"/>
      <c r="DA175" s="192"/>
      <c r="DB175" s="192"/>
      <c r="DC175" s="192"/>
    </row>
    <row r="176" spans="1:107" ht="11.25" customHeight="1" x14ac:dyDescent="0.25">
      <c r="A176" s="638"/>
      <c r="B176" s="186" t="s">
        <v>783</v>
      </c>
      <c r="C176" s="186" t="s">
        <v>1342</v>
      </c>
      <c r="D176" s="186" t="s">
        <v>1517</v>
      </c>
      <c r="E176" s="193"/>
      <c r="F176" s="638">
        <v>4</v>
      </c>
      <c r="G176" s="638">
        <v>4</v>
      </c>
      <c r="H176" s="638">
        <v>8</v>
      </c>
      <c r="I176" s="638"/>
      <c r="J176" s="638"/>
      <c r="K176" s="638"/>
      <c r="L176" s="638"/>
      <c r="M176" s="638">
        <v>48</v>
      </c>
      <c r="N176" s="638">
        <v>4</v>
      </c>
      <c r="O176" s="638"/>
      <c r="P176" s="638"/>
      <c r="Q176" s="638"/>
      <c r="R176" s="638">
        <v>24</v>
      </c>
      <c r="S176" s="638"/>
      <c r="T176" s="638"/>
      <c r="U176" s="638"/>
      <c r="V176" s="638"/>
      <c r="W176" s="638">
        <v>4</v>
      </c>
      <c r="X176" s="638"/>
      <c r="Y176" s="638"/>
      <c r="Z176" s="638"/>
      <c r="AA176" s="638"/>
      <c r="AB176" s="638"/>
      <c r="AC176" s="638">
        <v>96</v>
      </c>
      <c r="AD176" s="638">
        <v>4</v>
      </c>
      <c r="AE176" s="638">
        <v>24</v>
      </c>
      <c r="AF176" s="638"/>
      <c r="AG176" s="638"/>
      <c r="AH176" s="638"/>
      <c r="AI176" s="638"/>
      <c r="AJ176" s="638"/>
      <c r="AK176" s="638"/>
      <c r="AL176" s="638">
        <v>24</v>
      </c>
      <c r="AM176" s="638">
        <v>4</v>
      </c>
      <c r="AN176" s="638">
        <v>4</v>
      </c>
      <c r="AO176" s="638"/>
      <c r="AP176" s="638">
        <v>4</v>
      </c>
      <c r="AQ176" s="638">
        <v>24</v>
      </c>
      <c r="AR176" s="638"/>
      <c r="AS176" s="638">
        <v>4</v>
      </c>
      <c r="AT176" s="192"/>
      <c r="AU176" s="192"/>
      <c r="AV176" s="192"/>
      <c r="AW176" s="192"/>
      <c r="AX176" s="192"/>
      <c r="AY176" s="192"/>
      <c r="AZ176" s="192"/>
      <c r="BA176" s="192"/>
      <c r="BB176" s="192"/>
      <c r="BC176" s="192"/>
      <c r="BD176" s="192"/>
      <c r="BE176" s="192"/>
      <c r="BF176" s="192"/>
      <c r="BG176" s="192"/>
      <c r="BH176" s="192"/>
      <c r="BI176" s="192"/>
      <c r="BJ176" s="192"/>
      <c r="BK176" s="192"/>
      <c r="BL176" s="192"/>
      <c r="BM176" s="192"/>
      <c r="BN176" s="192"/>
      <c r="BO176" s="192"/>
      <c r="BP176" s="192"/>
      <c r="BQ176" s="192"/>
      <c r="BR176" s="192"/>
      <c r="BS176" s="192"/>
      <c r="BT176" s="192"/>
      <c r="BU176" s="192"/>
      <c r="BV176" s="192"/>
      <c r="BW176" s="192"/>
      <c r="BX176" s="192"/>
      <c r="BY176" s="192"/>
      <c r="BZ176" s="192"/>
      <c r="CA176" s="192"/>
      <c r="CB176" s="192"/>
      <c r="CC176" s="192"/>
      <c r="CD176" s="192"/>
      <c r="CE176" s="192"/>
      <c r="CF176" s="192"/>
      <c r="CG176" s="192"/>
      <c r="CH176" s="192"/>
      <c r="CI176" s="192"/>
      <c r="CJ176" s="192"/>
      <c r="CK176" s="192"/>
      <c r="CL176" s="192"/>
      <c r="CM176" s="192"/>
      <c r="CN176" s="192"/>
      <c r="CO176" s="192"/>
      <c r="CP176" s="192"/>
      <c r="CQ176" s="192"/>
      <c r="CR176" s="192"/>
      <c r="CS176" s="192"/>
      <c r="CT176" s="192"/>
      <c r="CU176" s="192"/>
      <c r="CV176" s="192"/>
      <c r="CW176" s="192"/>
      <c r="CX176" s="192"/>
      <c r="CY176" s="192"/>
      <c r="CZ176" s="192"/>
      <c r="DA176" s="192"/>
      <c r="DB176" s="192"/>
      <c r="DC176" s="192"/>
    </row>
    <row r="177" spans="1:107" ht="11.25" customHeight="1" x14ac:dyDescent="0.25">
      <c r="A177" s="638"/>
      <c r="B177" s="186" t="s">
        <v>110</v>
      </c>
      <c r="C177" s="186" t="s">
        <v>1342</v>
      </c>
      <c r="D177" s="186" t="s">
        <v>1522</v>
      </c>
      <c r="E177" s="193"/>
      <c r="F177" s="638"/>
      <c r="G177" s="638"/>
      <c r="H177" s="638"/>
      <c r="I177" s="638"/>
      <c r="J177" s="638"/>
      <c r="K177" s="638"/>
      <c r="L177" s="638"/>
      <c r="M177" s="638">
        <v>24</v>
      </c>
      <c r="N177" s="638"/>
      <c r="O177" s="638">
        <v>13</v>
      </c>
      <c r="P177" s="638">
        <v>24</v>
      </c>
      <c r="Q177" s="638"/>
      <c r="R177" s="638"/>
      <c r="S177" s="638"/>
      <c r="T177" s="638"/>
      <c r="U177" s="638"/>
      <c r="V177" s="638"/>
      <c r="W177" s="638"/>
      <c r="X177" s="638"/>
      <c r="Y177" s="638"/>
      <c r="Z177" s="638"/>
      <c r="AA177" s="638"/>
      <c r="AB177" s="638"/>
      <c r="AC177" s="638">
        <v>24</v>
      </c>
      <c r="AD177" s="638"/>
      <c r="AE177" s="638"/>
      <c r="AF177" s="638"/>
      <c r="AG177" s="638"/>
      <c r="AH177" s="638"/>
      <c r="AI177" s="638"/>
      <c r="AJ177" s="638"/>
      <c r="AK177" s="638"/>
      <c r="AL177" s="638">
        <v>24</v>
      </c>
      <c r="AM177" s="638"/>
      <c r="AN177" s="638"/>
      <c r="AO177" s="638"/>
      <c r="AP177" s="638"/>
      <c r="AQ177" s="638">
        <v>4</v>
      </c>
      <c r="AR177" s="638"/>
      <c r="AS177" s="638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92"/>
      <c r="BD177" s="192"/>
      <c r="BE177" s="192"/>
      <c r="BF177" s="192"/>
      <c r="BG177" s="192"/>
      <c r="BH177" s="192"/>
      <c r="BI177" s="192"/>
      <c r="BJ177" s="192"/>
      <c r="BK177" s="192"/>
      <c r="BL177" s="192"/>
      <c r="BM177" s="192"/>
      <c r="BN177" s="192"/>
      <c r="BO177" s="192"/>
      <c r="BP177" s="192"/>
      <c r="BQ177" s="192"/>
      <c r="BR177" s="192"/>
      <c r="BS177" s="192"/>
      <c r="BT177" s="192"/>
      <c r="BU177" s="192"/>
      <c r="BV177" s="192"/>
      <c r="BW177" s="192"/>
      <c r="BX177" s="192"/>
      <c r="BY177" s="192"/>
      <c r="BZ177" s="192"/>
      <c r="CA177" s="192"/>
      <c r="CB177" s="192"/>
      <c r="CC177" s="192"/>
      <c r="CD177" s="192"/>
      <c r="CE177" s="192"/>
      <c r="CF177" s="192"/>
      <c r="CG177" s="192"/>
      <c r="CH177" s="192"/>
      <c r="CI177" s="192"/>
      <c r="CJ177" s="192"/>
      <c r="CK177" s="192"/>
      <c r="CL177" s="192"/>
      <c r="CM177" s="192"/>
      <c r="CN177" s="192"/>
      <c r="CO177" s="192"/>
      <c r="CP177" s="192"/>
      <c r="CQ177" s="192"/>
      <c r="CR177" s="192"/>
      <c r="CS177" s="192"/>
      <c r="CT177" s="192"/>
      <c r="CU177" s="192"/>
      <c r="CV177" s="192"/>
      <c r="CW177" s="192"/>
      <c r="CX177" s="192"/>
      <c r="CY177" s="192"/>
      <c r="CZ177" s="192"/>
      <c r="DA177" s="192"/>
      <c r="DB177" s="192"/>
      <c r="DC177" s="192"/>
    </row>
    <row r="178" spans="1:107" ht="11.25" customHeight="1" x14ac:dyDescent="0.25">
      <c r="A178" s="638"/>
      <c r="B178" s="186" t="s">
        <v>813</v>
      </c>
      <c r="C178" s="186" t="s">
        <v>1342</v>
      </c>
      <c r="D178" s="186" t="s">
        <v>1524</v>
      </c>
      <c r="E178" s="193"/>
      <c r="F178" s="638"/>
      <c r="G178" s="638"/>
      <c r="H178" s="638"/>
      <c r="I178" s="638"/>
      <c r="J178" s="638"/>
      <c r="K178" s="638"/>
      <c r="L178" s="638"/>
      <c r="M178" s="638">
        <v>24</v>
      </c>
      <c r="N178" s="638"/>
      <c r="O178" s="638"/>
      <c r="P178" s="638"/>
      <c r="Q178" s="638"/>
      <c r="R178" s="638"/>
      <c r="S178" s="638"/>
      <c r="T178" s="638">
        <v>24</v>
      </c>
      <c r="U178" s="638"/>
      <c r="V178" s="638"/>
      <c r="W178" s="638"/>
      <c r="X178" s="638"/>
      <c r="Y178" s="638"/>
      <c r="Z178" s="638"/>
      <c r="AA178" s="638"/>
      <c r="AB178" s="638"/>
      <c r="AC178" s="638"/>
      <c r="AD178" s="638"/>
      <c r="AE178" s="638"/>
      <c r="AF178" s="638"/>
      <c r="AG178" s="638"/>
      <c r="AH178" s="638"/>
      <c r="AI178" s="638"/>
      <c r="AJ178" s="638"/>
      <c r="AK178" s="638"/>
      <c r="AL178" s="638">
        <v>24</v>
      </c>
      <c r="AM178" s="638"/>
      <c r="AN178" s="638"/>
      <c r="AO178" s="638"/>
      <c r="AP178" s="638"/>
      <c r="AQ178" s="638"/>
      <c r="AR178" s="638"/>
      <c r="AS178" s="638"/>
      <c r="AT178" s="192"/>
      <c r="AU178" s="192"/>
      <c r="AV178" s="192"/>
      <c r="AW178" s="192"/>
      <c r="AX178" s="192"/>
      <c r="AY178" s="192"/>
      <c r="AZ178" s="192"/>
      <c r="BA178" s="192"/>
      <c r="BB178" s="192"/>
      <c r="BC178" s="192"/>
      <c r="BD178" s="192"/>
      <c r="BE178" s="192"/>
      <c r="BF178" s="192"/>
      <c r="BG178" s="192"/>
      <c r="BH178" s="192"/>
      <c r="BI178" s="192"/>
      <c r="BJ178" s="192"/>
      <c r="BK178" s="192"/>
      <c r="BL178" s="192"/>
      <c r="BM178" s="192"/>
      <c r="BN178" s="192"/>
      <c r="BO178" s="192"/>
      <c r="BP178" s="192"/>
      <c r="BQ178" s="192"/>
      <c r="BR178" s="192"/>
      <c r="BS178" s="192"/>
      <c r="BT178" s="192"/>
      <c r="BU178" s="192"/>
      <c r="BV178" s="192"/>
      <c r="BW178" s="192"/>
      <c r="BX178" s="192"/>
      <c r="BY178" s="192"/>
      <c r="BZ178" s="192"/>
      <c r="CA178" s="192"/>
      <c r="CB178" s="192"/>
      <c r="CC178" s="192"/>
      <c r="CD178" s="192"/>
      <c r="CE178" s="192"/>
      <c r="CF178" s="192"/>
      <c r="CG178" s="192"/>
      <c r="CH178" s="192"/>
      <c r="CI178" s="192"/>
      <c r="CJ178" s="192"/>
      <c r="CK178" s="192"/>
      <c r="CL178" s="192"/>
      <c r="CM178" s="192"/>
      <c r="CN178" s="192"/>
      <c r="CO178" s="192"/>
      <c r="CP178" s="192"/>
      <c r="CQ178" s="192"/>
      <c r="CR178" s="192"/>
      <c r="CS178" s="192"/>
      <c r="CT178" s="192"/>
      <c r="CU178" s="192"/>
      <c r="CV178" s="192"/>
      <c r="CW178" s="192"/>
      <c r="CX178" s="192"/>
      <c r="CY178" s="192"/>
      <c r="CZ178" s="192"/>
      <c r="DA178" s="192"/>
      <c r="DB178" s="192"/>
      <c r="DC178" s="192"/>
    </row>
    <row r="179" spans="1:107" ht="11.25" customHeight="1" x14ac:dyDescent="0.25">
      <c r="A179" s="638"/>
      <c r="B179" s="186" t="s">
        <v>837</v>
      </c>
      <c r="C179" s="186" t="s">
        <v>1342</v>
      </c>
      <c r="D179" s="186" t="s">
        <v>1527</v>
      </c>
      <c r="E179" s="193"/>
      <c r="F179" s="638"/>
      <c r="G179" s="638"/>
      <c r="H179" s="638"/>
      <c r="I179" s="638"/>
      <c r="J179" s="638"/>
      <c r="K179" s="638"/>
      <c r="L179" s="638"/>
      <c r="M179" s="638"/>
      <c r="N179" s="638"/>
      <c r="O179" s="638"/>
      <c r="P179" s="638"/>
      <c r="Q179" s="638"/>
      <c r="R179" s="638"/>
      <c r="S179" s="638"/>
      <c r="T179" s="638"/>
      <c r="U179" s="638"/>
      <c r="V179" s="638"/>
      <c r="W179" s="638"/>
      <c r="X179" s="638"/>
      <c r="Y179" s="638"/>
      <c r="Z179" s="638"/>
      <c r="AA179" s="638"/>
      <c r="AB179" s="638"/>
      <c r="AC179" s="638"/>
      <c r="AD179" s="638"/>
      <c r="AE179" s="638">
        <v>24</v>
      </c>
      <c r="AF179" s="638"/>
      <c r="AG179" s="638"/>
      <c r="AH179" s="638"/>
      <c r="AI179" s="638"/>
      <c r="AJ179" s="638"/>
      <c r="AK179" s="638"/>
      <c r="AL179" s="638">
        <v>4</v>
      </c>
      <c r="AM179" s="638"/>
      <c r="AN179" s="638"/>
      <c r="AO179" s="638"/>
      <c r="AP179" s="638"/>
      <c r="AQ179" s="638"/>
      <c r="AR179" s="638"/>
      <c r="AS179" s="638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  <c r="BD179" s="192"/>
      <c r="BE179" s="192"/>
      <c r="BF179" s="192"/>
      <c r="BG179" s="192"/>
      <c r="BH179" s="192"/>
      <c r="BI179" s="192"/>
      <c r="BJ179" s="192"/>
      <c r="BK179" s="192"/>
      <c r="BL179" s="192"/>
      <c r="BM179" s="192"/>
      <c r="BN179" s="192"/>
      <c r="BO179" s="192"/>
      <c r="BP179" s="192"/>
      <c r="BQ179" s="192"/>
      <c r="BR179" s="192"/>
      <c r="BS179" s="192"/>
      <c r="BT179" s="192"/>
      <c r="BU179" s="192"/>
      <c r="BV179" s="192"/>
      <c r="BW179" s="192"/>
      <c r="BX179" s="192"/>
      <c r="BY179" s="192"/>
      <c r="BZ179" s="192"/>
      <c r="CA179" s="192"/>
      <c r="CB179" s="192"/>
      <c r="CC179" s="192"/>
      <c r="CD179" s="192"/>
      <c r="CE179" s="192"/>
      <c r="CF179" s="192"/>
      <c r="CG179" s="192"/>
      <c r="CH179" s="192"/>
      <c r="CI179" s="192"/>
      <c r="CJ179" s="192"/>
      <c r="CK179" s="192"/>
      <c r="CL179" s="192"/>
      <c r="CM179" s="192"/>
      <c r="CN179" s="192"/>
      <c r="CO179" s="192"/>
      <c r="CP179" s="192"/>
      <c r="CQ179" s="192"/>
      <c r="CR179" s="192"/>
      <c r="CS179" s="192"/>
      <c r="CT179" s="192"/>
      <c r="CU179" s="192"/>
      <c r="CV179" s="192"/>
      <c r="CW179" s="192"/>
      <c r="CX179" s="192"/>
      <c r="CY179" s="192"/>
      <c r="CZ179" s="192"/>
      <c r="DA179" s="192"/>
      <c r="DB179" s="192"/>
      <c r="DC179" s="192"/>
    </row>
    <row r="180" spans="1:107" ht="11.25" customHeight="1" x14ac:dyDescent="0.25">
      <c r="A180" s="638"/>
      <c r="B180" s="186" t="s">
        <v>1531</v>
      </c>
      <c r="C180" s="186" t="s">
        <v>1342</v>
      </c>
      <c r="D180" s="186" t="s">
        <v>1534</v>
      </c>
      <c r="E180" s="193"/>
      <c r="F180" s="638"/>
      <c r="G180" s="638"/>
      <c r="H180" s="638"/>
      <c r="I180" s="638"/>
      <c r="J180" s="638"/>
      <c r="K180" s="638"/>
      <c r="L180" s="638"/>
      <c r="M180" s="638"/>
      <c r="N180" s="638"/>
      <c r="O180" s="638"/>
      <c r="P180" s="638"/>
      <c r="Q180" s="638"/>
      <c r="R180" s="638"/>
      <c r="S180" s="638"/>
      <c r="T180" s="638"/>
      <c r="U180" s="638"/>
      <c r="V180" s="638"/>
      <c r="W180" s="638"/>
      <c r="X180" s="638"/>
      <c r="Y180" s="638"/>
      <c r="Z180" s="638"/>
      <c r="AA180" s="638"/>
      <c r="AB180" s="638"/>
      <c r="AC180" s="638"/>
      <c r="AD180" s="638"/>
      <c r="AE180" s="638"/>
      <c r="AF180" s="638"/>
      <c r="AG180" s="638"/>
      <c r="AH180" s="638"/>
      <c r="AI180" s="638"/>
      <c r="AJ180" s="638"/>
      <c r="AK180" s="638"/>
      <c r="AL180" s="638"/>
      <c r="AM180" s="638"/>
      <c r="AN180" s="638"/>
      <c r="AO180" s="638"/>
      <c r="AP180" s="638"/>
      <c r="AQ180" s="638"/>
      <c r="AR180" s="638"/>
      <c r="AS180" s="638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92"/>
      <c r="BD180" s="192"/>
      <c r="BE180" s="192"/>
      <c r="BF180" s="192"/>
      <c r="BG180" s="192"/>
      <c r="BH180" s="192"/>
      <c r="BI180" s="192"/>
      <c r="BJ180" s="192"/>
      <c r="BK180" s="192"/>
      <c r="BL180" s="192"/>
      <c r="BM180" s="192"/>
      <c r="BN180" s="192"/>
      <c r="BO180" s="192"/>
      <c r="BP180" s="192"/>
      <c r="BQ180" s="192"/>
      <c r="BR180" s="192"/>
      <c r="BS180" s="192"/>
      <c r="BT180" s="192"/>
      <c r="BU180" s="192"/>
      <c r="BV180" s="192"/>
      <c r="BW180" s="192"/>
      <c r="BX180" s="192"/>
      <c r="BY180" s="192"/>
      <c r="BZ180" s="192"/>
      <c r="CA180" s="192"/>
      <c r="CB180" s="192"/>
      <c r="CC180" s="192"/>
      <c r="CD180" s="192"/>
      <c r="CE180" s="192"/>
      <c r="CF180" s="192"/>
      <c r="CG180" s="192"/>
      <c r="CH180" s="192"/>
      <c r="CI180" s="192"/>
      <c r="CJ180" s="192"/>
      <c r="CK180" s="192"/>
      <c r="CL180" s="192"/>
      <c r="CM180" s="192"/>
      <c r="CN180" s="192"/>
      <c r="CO180" s="192"/>
      <c r="CP180" s="192"/>
      <c r="CQ180" s="192"/>
      <c r="CR180" s="192"/>
      <c r="CS180" s="192"/>
      <c r="CT180" s="192"/>
      <c r="CU180" s="192"/>
      <c r="CV180" s="192"/>
      <c r="CW180" s="192"/>
      <c r="CX180" s="192"/>
      <c r="CY180" s="192"/>
      <c r="CZ180" s="192"/>
      <c r="DA180" s="192">
        <f>65*1000/340</f>
        <v>191.1764705882353</v>
      </c>
      <c r="DB180" s="192"/>
      <c r="DC180" s="192"/>
    </row>
    <row r="181" spans="1:107" ht="11.25" customHeight="1" x14ac:dyDescent="0.25">
      <c r="A181" s="638"/>
      <c r="B181" s="186" t="s">
        <v>837</v>
      </c>
      <c r="C181" s="186" t="s">
        <v>1342</v>
      </c>
      <c r="D181" s="186" t="s">
        <v>1536</v>
      </c>
      <c r="E181" s="193"/>
      <c r="F181" s="638"/>
      <c r="G181" s="638"/>
      <c r="H181" s="638"/>
      <c r="I181" s="638"/>
      <c r="J181" s="638"/>
      <c r="K181" s="638"/>
      <c r="L181" s="638"/>
      <c r="M181" s="638"/>
      <c r="N181" s="638"/>
      <c r="O181" s="638"/>
      <c r="P181" s="638"/>
      <c r="Q181" s="638"/>
      <c r="R181" s="638"/>
      <c r="S181" s="638"/>
      <c r="T181" s="638"/>
      <c r="U181" s="638"/>
      <c r="V181" s="638"/>
      <c r="W181" s="638"/>
      <c r="X181" s="638"/>
      <c r="Y181" s="638"/>
      <c r="Z181" s="638"/>
      <c r="AA181" s="638"/>
      <c r="AB181" s="638"/>
      <c r="AC181" s="638"/>
      <c r="AD181" s="638"/>
      <c r="AE181" s="638"/>
      <c r="AF181" s="638"/>
      <c r="AG181" s="638"/>
      <c r="AH181" s="638"/>
      <c r="AI181" s="638"/>
      <c r="AJ181" s="638"/>
      <c r="AK181" s="638"/>
      <c r="AL181" s="638"/>
      <c r="AM181" s="638"/>
      <c r="AN181" s="638"/>
      <c r="AO181" s="638"/>
      <c r="AP181" s="638"/>
      <c r="AQ181" s="638"/>
      <c r="AR181" s="638"/>
      <c r="AS181" s="638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  <c r="BD181" s="192"/>
      <c r="BE181" s="192"/>
      <c r="BF181" s="192"/>
      <c r="BG181" s="192">
        <v>1</v>
      </c>
      <c r="BH181" s="192"/>
      <c r="BI181" s="192"/>
      <c r="BJ181" s="192"/>
      <c r="BK181" s="192"/>
      <c r="BL181" s="192"/>
      <c r="BM181" s="192"/>
      <c r="BN181" s="192"/>
      <c r="BO181" s="192"/>
      <c r="BP181" s="192"/>
      <c r="BQ181" s="192"/>
      <c r="BR181" s="192"/>
      <c r="BS181" s="192"/>
      <c r="BT181" s="192"/>
      <c r="BU181" s="192"/>
      <c r="BV181" s="192"/>
      <c r="BW181" s="192"/>
      <c r="BX181" s="192"/>
      <c r="BY181" s="192"/>
      <c r="BZ181" s="192"/>
      <c r="CA181" s="192"/>
      <c r="CB181" s="192"/>
      <c r="CC181" s="192"/>
      <c r="CD181" s="192"/>
      <c r="CE181" s="192"/>
      <c r="CF181" s="192"/>
      <c r="CG181" s="192"/>
      <c r="CH181" s="192"/>
      <c r="CI181" s="192"/>
      <c r="CJ181" s="192"/>
      <c r="CK181" s="192"/>
      <c r="CL181" s="192"/>
      <c r="CM181" s="192"/>
      <c r="CN181" s="192"/>
      <c r="CO181" s="192"/>
      <c r="CP181" s="192"/>
      <c r="CQ181" s="192"/>
      <c r="CR181" s="192"/>
      <c r="CS181" s="192"/>
      <c r="CT181" s="192"/>
      <c r="CU181" s="192"/>
      <c r="CV181" s="192"/>
      <c r="CW181" s="192"/>
      <c r="CX181" s="192"/>
      <c r="CY181" s="192"/>
      <c r="CZ181" s="192"/>
      <c r="DA181" s="192"/>
      <c r="DB181" s="192"/>
      <c r="DC181" s="192"/>
    </row>
    <row r="182" spans="1:107" ht="11.25" customHeight="1" x14ac:dyDescent="0.25">
      <c r="A182" s="638"/>
      <c r="B182" s="186" t="s">
        <v>783</v>
      </c>
      <c r="C182" s="186" t="s">
        <v>1342</v>
      </c>
      <c r="D182" s="186" t="s">
        <v>1539</v>
      </c>
      <c r="E182" s="193"/>
      <c r="F182" s="638"/>
      <c r="G182" s="638"/>
      <c r="H182" s="638"/>
      <c r="I182" s="638"/>
      <c r="J182" s="638"/>
      <c r="K182" s="638"/>
      <c r="L182" s="638"/>
      <c r="M182" s="638"/>
      <c r="N182" s="638"/>
      <c r="O182" s="638"/>
      <c r="P182" s="638"/>
      <c r="Q182" s="638"/>
      <c r="R182" s="638"/>
      <c r="S182" s="638"/>
      <c r="T182" s="638"/>
      <c r="U182" s="638"/>
      <c r="V182" s="638"/>
      <c r="W182" s="638"/>
      <c r="X182" s="638"/>
      <c r="Y182" s="638"/>
      <c r="Z182" s="638"/>
      <c r="AA182" s="638"/>
      <c r="AB182" s="638"/>
      <c r="AC182" s="638"/>
      <c r="AD182" s="638"/>
      <c r="AE182" s="638"/>
      <c r="AF182" s="638"/>
      <c r="AG182" s="638"/>
      <c r="AH182" s="638"/>
      <c r="AI182" s="638"/>
      <c r="AJ182" s="638"/>
      <c r="AK182" s="638"/>
      <c r="AL182" s="638"/>
      <c r="AM182" s="638"/>
      <c r="AN182" s="638"/>
      <c r="AO182" s="638"/>
      <c r="AP182" s="638"/>
      <c r="AQ182" s="638"/>
      <c r="AR182" s="638"/>
      <c r="AS182" s="638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  <c r="BD182" s="192"/>
      <c r="BE182" s="192"/>
      <c r="BF182" s="192"/>
      <c r="BG182" s="192"/>
      <c r="BH182" s="192"/>
      <c r="BI182" s="192"/>
      <c r="BJ182" s="192"/>
      <c r="BK182" s="192"/>
      <c r="BL182" s="192"/>
      <c r="BM182" s="192"/>
      <c r="BN182" s="192"/>
      <c r="BO182" s="192"/>
      <c r="BP182" s="192"/>
      <c r="BQ182" s="192"/>
      <c r="BR182" s="192"/>
      <c r="BS182" s="192"/>
      <c r="BT182" s="192"/>
      <c r="BU182" s="192"/>
      <c r="BV182" s="192"/>
      <c r="BW182" s="192"/>
      <c r="BX182" s="192"/>
      <c r="BY182" s="192"/>
      <c r="BZ182" s="192"/>
      <c r="CA182" s="192"/>
      <c r="CB182" s="192"/>
      <c r="CC182" s="192"/>
      <c r="CD182" s="192"/>
      <c r="CE182" s="192"/>
      <c r="CF182" s="192"/>
      <c r="CG182" s="192"/>
      <c r="CH182" s="192"/>
      <c r="CI182" s="192"/>
      <c r="CJ182" s="192"/>
      <c r="CK182" s="192"/>
      <c r="CL182" s="192"/>
      <c r="CM182" s="192"/>
      <c r="CN182" s="192"/>
      <c r="CO182" s="192"/>
      <c r="CP182" s="192"/>
      <c r="CQ182" s="192"/>
      <c r="CR182" s="192"/>
      <c r="CS182" s="192"/>
      <c r="CT182" s="192"/>
      <c r="CU182" s="192"/>
      <c r="CV182" s="192"/>
      <c r="CW182" s="192"/>
      <c r="CX182" s="192"/>
      <c r="CY182" s="192"/>
      <c r="CZ182" s="192"/>
      <c r="DA182" s="192"/>
      <c r="DB182" s="192">
        <v>50</v>
      </c>
      <c r="DC182" s="192"/>
    </row>
    <row r="183" spans="1:107" ht="11.25" customHeight="1" x14ac:dyDescent="0.25">
      <c r="A183" s="638"/>
      <c r="B183" s="192"/>
      <c r="C183" s="192"/>
      <c r="D183" s="192"/>
      <c r="E183" s="193"/>
      <c r="F183" s="638"/>
      <c r="G183" s="638"/>
      <c r="H183" s="638"/>
      <c r="I183" s="638"/>
      <c r="J183" s="638"/>
      <c r="K183" s="638"/>
      <c r="L183" s="638"/>
      <c r="M183" s="638"/>
      <c r="N183" s="638"/>
      <c r="O183" s="638"/>
      <c r="P183" s="638"/>
      <c r="Q183" s="638"/>
      <c r="R183" s="638"/>
      <c r="S183" s="638"/>
      <c r="T183" s="638"/>
      <c r="U183" s="638"/>
      <c r="V183" s="638"/>
      <c r="W183" s="638"/>
      <c r="X183" s="638"/>
      <c r="Y183" s="638"/>
      <c r="Z183" s="638"/>
      <c r="AA183" s="638"/>
      <c r="AB183" s="638"/>
      <c r="AC183" s="638"/>
      <c r="AD183" s="638"/>
      <c r="AE183" s="638"/>
      <c r="AF183" s="638"/>
      <c r="AG183" s="638"/>
      <c r="AH183" s="638"/>
      <c r="AI183" s="638"/>
      <c r="AJ183" s="638"/>
      <c r="AK183" s="638"/>
      <c r="AL183" s="638"/>
      <c r="AM183" s="638"/>
      <c r="AN183" s="638"/>
      <c r="AO183" s="638"/>
      <c r="AP183" s="638"/>
      <c r="AQ183" s="638"/>
      <c r="AR183" s="638"/>
      <c r="AS183" s="638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  <c r="BD183" s="192"/>
      <c r="BE183" s="192"/>
      <c r="BF183" s="192"/>
      <c r="BG183" s="192"/>
      <c r="BH183" s="192"/>
      <c r="BI183" s="192"/>
      <c r="BJ183" s="192"/>
      <c r="BK183" s="192"/>
      <c r="BL183" s="192"/>
      <c r="BM183" s="192"/>
      <c r="BN183" s="192"/>
      <c r="BO183" s="192"/>
      <c r="BP183" s="192"/>
      <c r="BQ183" s="192"/>
      <c r="BR183" s="192"/>
      <c r="BS183" s="192"/>
      <c r="BT183" s="192"/>
      <c r="BU183" s="192"/>
      <c r="BV183" s="192"/>
      <c r="BW183" s="192"/>
      <c r="BX183" s="192"/>
      <c r="BY183" s="192"/>
      <c r="BZ183" s="192"/>
      <c r="CA183" s="192"/>
      <c r="CB183" s="192"/>
      <c r="CC183" s="192"/>
      <c r="CD183" s="192"/>
      <c r="CE183" s="192"/>
      <c r="CF183" s="192"/>
      <c r="CG183" s="192"/>
      <c r="CH183" s="192"/>
      <c r="CI183" s="192"/>
      <c r="CJ183" s="192"/>
      <c r="CK183" s="192"/>
      <c r="CL183" s="192"/>
      <c r="CM183" s="192"/>
      <c r="CN183" s="192"/>
      <c r="CO183" s="192"/>
      <c r="CP183" s="192"/>
      <c r="CQ183" s="192"/>
      <c r="CR183" s="192"/>
      <c r="CS183" s="192"/>
      <c r="CT183" s="192"/>
      <c r="CU183" s="192"/>
      <c r="CV183" s="192"/>
      <c r="CW183" s="192"/>
      <c r="CX183" s="192"/>
      <c r="CY183" s="192"/>
      <c r="CZ183" s="192"/>
      <c r="DA183" s="192"/>
      <c r="DB183" s="192"/>
      <c r="DC183" s="192"/>
    </row>
    <row r="184" spans="1:107" ht="11.25" customHeight="1" x14ac:dyDescent="0.25">
      <c r="A184" s="638"/>
      <c r="B184" s="192"/>
      <c r="C184" s="192"/>
      <c r="D184" s="192"/>
      <c r="E184" s="193"/>
      <c r="F184" s="638"/>
      <c r="G184" s="638"/>
      <c r="H184" s="638"/>
      <c r="I184" s="638"/>
      <c r="J184" s="638"/>
      <c r="K184" s="638"/>
      <c r="L184" s="638"/>
      <c r="M184" s="638"/>
      <c r="N184" s="638"/>
      <c r="O184" s="638"/>
      <c r="P184" s="638"/>
      <c r="Q184" s="638"/>
      <c r="R184" s="638"/>
      <c r="S184" s="638"/>
      <c r="T184" s="638"/>
      <c r="U184" s="638"/>
      <c r="V184" s="638"/>
      <c r="W184" s="638"/>
      <c r="X184" s="638"/>
      <c r="Y184" s="638"/>
      <c r="Z184" s="638"/>
      <c r="AA184" s="638"/>
      <c r="AB184" s="638"/>
      <c r="AC184" s="638"/>
      <c r="AD184" s="638"/>
      <c r="AE184" s="638"/>
      <c r="AF184" s="638"/>
      <c r="AG184" s="638"/>
      <c r="AH184" s="638"/>
      <c r="AI184" s="638"/>
      <c r="AJ184" s="638"/>
      <c r="AK184" s="638"/>
      <c r="AL184" s="638"/>
      <c r="AM184" s="638"/>
      <c r="AN184" s="638"/>
      <c r="AO184" s="638"/>
      <c r="AP184" s="638"/>
      <c r="AQ184" s="638"/>
      <c r="AR184" s="638"/>
      <c r="AS184" s="638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  <c r="BD184" s="192"/>
      <c r="BE184" s="192"/>
      <c r="BF184" s="192"/>
      <c r="BG184" s="192"/>
      <c r="BH184" s="192"/>
      <c r="BI184" s="192"/>
      <c r="BJ184" s="192"/>
      <c r="BK184" s="192"/>
      <c r="BL184" s="192"/>
      <c r="BM184" s="192"/>
      <c r="BN184" s="192"/>
      <c r="BO184" s="192"/>
      <c r="BP184" s="192"/>
      <c r="BQ184" s="192"/>
      <c r="BR184" s="192"/>
      <c r="BS184" s="192"/>
      <c r="BT184" s="192"/>
      <c r="BU184" s="192"/>
      <c r="BV184" s="192"/>
      <c r="BW184" s="192"/>
      <c r="BX184" s="192"/>
      <c r="BY184" s="192"/>
      <c r="BZ184" s="192"/>
      <c r="CA184" s="192"/>
      <c r="CB184" s="192"/>
      <c r="CC184" s="192"/>
      <c r="CD184" s="192"/>
      <c r="CE184" s="192"/>
      <c r="CF184" s="192"/>
      <c r="CG184" s="192"/>
      <c r="CH184" s="192"/>
      <c r="CI184" s="192"/>
      <c r="CJ184" s="192"/>
      <c r="CK184" s="192"/>
      <c r="CL184" s="192"/>
      <c r="CM184" s="192"/>
      <c r="CN184" s="192"/>
      <c r="CO184" s="192"/>
      <c r="CP184" s="192"/>
      <c r="CQ184" s="192"/>
      <c r="CR184" s="192"/>
      <c r="CS184" s="192"/>
      <c r="CT184" s="192"/>
      <c r="CU184" s="192"/>
      <c r="CV184" s="192"/>
      <c r="CW184" s="192"/>
      <c r="CX184" s="192"/>
      <c r="CY184" s="192"/>
      <c r="CZ184" s="192"/>
      <c r="DA184" s="192"/>
      <c r="DB184" s="192"/>
      <c r="DC184" s="192"/>
    </row>
    <row r="185" spans="1:107" ht="10.5" customHeight="1" x14ac:dyDescent="0.25">
      <c r="A185" s="638"/>
      <c r="B185" s="186" t="s">
        <v>783</v>
      </c>
      <c r="C185" s="186" t="s">
        <v>1342</v>
      </c>
      <c r="D185" s="186" t="s">
        <v>1555</v>
      </c>
      <c r="E185" s="193"/>
      <c r="F185" s="638"/>
      <c r="G185" s="638"/>
      <c r="H185" s="638"/>
      <c r="I185" s="638"/>
      <c r="J185" s="638">
        <v>6</v>
      </c>
      <c r="K185" s="638"/>
      <c r="L185" s="638">
        <v>24</v>
      </c>
      <c r="M185" s="638">
        <v>24</v>
      </c>
      <c r="N185" s="638"/>
      <c r="O185" s="638"/>
      <c r="P185" s="638"/>
      <c r="Q185" s="638"/>
      <c r="R185" s="638">
        <v>24</v>
      </c>
      <c r="S185" s="638"/>
      <c r="T185" s="638"/>
      <c r="U185" s="638"/>
      <c r="V185" s="638"/>
      <c r="W185" s="638"/>
      <c r="X185" s="638"/>
      <c r="Y185" s="638"/>
      <c r="Z185" s="638"/>
      <c r="AA185" s="638"/>
      <c r="AB185" s="638"/>
      <c r="AC185" s="638"/>
      <c r="AD185" s="638"/>
      <c r="AE185" s="638"/>
      <c r="AF185" s="638"/>
      <c r="AG185" s="638"/>
      <c r="AH185" s="638"/>
      <c r="AI185" s="638"/>
      <c r="AJ185" s="638"/>
      <c r="AK185" s="638"/>
      <c r="AL185" s="638"/>
      <c r="AM185" s="638"/>
      <c r="AN185" s="638"/>
      <c r="AO185" s="638"/>
      <c r="AP185" s="638"/>
      <c r="AQ185" s="638"/>
      <c r="AR185" s="638"/>
      <c r="AS185" s="638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  <c r="BD185" s="192"/>
      <c r="BE185" s="192"/>
      <c r="BF185" s="192"/>
      <c r="BG185" s="192"/>
      <c r="BH185" s="192"/>
      <c r="BI185" s="192"/>
      <c r="BJ185" s="192"/>
      <c r="BK185" s="192"/>
      <c r="BL185" s="192"/>
      <c r="BM185" s="192"/>
      <c r="BN185" s="192"/>
      <c r="BO185" s="192"/>
      <c r="BP185" s="192"/>
      <c r="BQ185" s="192"/>
      <c r="BR185" s="192"/>
      <c r="BS185" s="192"/>
      <c r="BT185" s="192"/>
      <c r="BU185" s="192"/>
      <c r="BV185" s="192"/>
      <c r="BW185" s="192"/>
      <c r="BX185" s="192"/>
      <c r="BY185" s="192"/>
      <c r="BZ185" s="192"/>
      <c r="CA185" s="192"/>
      <c r="CB185" s="192"/>
      <c r="CC185" s="192"/>
      <c r="CD185" s="192"/>
      <c r="CE185" s="192"/>
      <c r="CF185" s="192"/>
      <c r="CG185" s="192"/>
      <c r="CH185" s="192"/>
      <c r="CI185" s="192"/>
      <c r="CJ185" s="192"/>
      <c r="CK185" s="192"/>
      <c r="CL185" s="192"/>
      <c r="CM185" s="192"/>
      <c r="CN185" s="192"/>
      <c r="CO185" s="192"/>
      <c r="CP185" s="192"/>
      <c r="CQ185" s="192"/>
      <c r="CR185" s="192"/>
      <c r="CS185" s="192"/>
      <c r="CT185" s="192"/>
      <c r="CU185" s="192"/>
      <c r="CV185" s="192"/>
      <c r="CW185" s="192"/>
      <c r="CX185" s="192"/>
      <c r="CY185" s="192"/>
      <c r="CZ185" s="192"/>
      <c r="DA185" s="192"/>
      <c r="DB185" s="192"/>
      <c r="DC185" s="192"/>
    </row>
    <row r="186" spans="1:107" ht="10.5" customHeight="1" x14ac:dyDescent="0.25">
      <c r="A186" s="638"/>
      <c r="B186" s="186" t="s">
        <v>747</v>
      </c>
      <c r="C186" s="186" t="s">
        <v>1342</v>
      </c>
      <c r="D186" s="186" t="s">
        <v>1565</v>
      </c>
      <c r="E186" s="193"/>
      <c r="F186" s="638"/>
      <c r="G186" s="638"/>
      <c r="H186" s="638"/>
      <c r="I186" s="638"/>
      <c r="J186" s="638"/>
      <c r="K186" s="638"/>
      <c r="L186" s="638"/>
      <c r="M186" s="638"/>
      <c r="N186" s="638"/>
      <c r="O186" s="638"/>
      <c r="P186" s="638"/>
      <c r="Q186" s="638"/>
      <c r="R186" s="638"/>
      <c r="S186" s="638"/>
      <c r="T186" s="638">
        <v>24</v>
      </c>
      <c r="U186" s="638"/>
      <c r="V186" s="638"/>
      <c r="W186" s="638"/>
      <c r="X186" s="638"/>
      <c r="Y186" s="638"/>
      <c r="Z186" s="638"/>
      <c r="AA186" s="638"/>
      <c r="AB186" s="638"/>
      <c r="AC186" s="638">
        <v>24</v>
      </c>
      <c r="AD186" s="638">
        <v>12</v>
      </c>
      <c r="AE186" s="638"/>
      <c r="AF186" s="638"/>
      <c r="AG186" s="638"/>
      <c r="AH186" s="638"/>
      <c r="AI186" s="638"/>
      <c r="AJ186" s="638"/>
      <c r="AK186" s="638"/>
      <c r="AL186" s="638"/>
      <c r="AM186" s="638"/>
      <c r="AN186" s="638"/>
      <c r="AO186" s="638"/>
      <c r="AP186" s="638"/>
      <c r="AQ186" s="638"/>
      <c r="AR186" s="638"/>
      <c r="AS186" s="638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  <c r="BD186" s="192"/>
      <c r="BE186" s="192"/>
      <c r="BF186" s="192"/>
      <c r="BG186" s="192"/>
      <c r="BH186" s="192"/>
      <c r="BI186" s="192"/>
      <c r="BJ186" s="192"/>
      <c r="BK186" s="192"/>
      <c r="BL186" s="192"/>
      <c r="BM186" s="192"/>
      <c r="BN186" s="192"/>
      <c r="BO186" s="192"/>
      <c r="BP186" s="192"/>
      <c r="BQ186" s="192"/>
      <c r="BR186" s="192"/>
      <c r="BS186" s="192"/>
      <c r="BT186" s="192"/>
      <c r="BU186" s="192"/>
      <c r="BV186" s="192"/>
      <c r="BW186" s="192"/>
      <c r="BX186" s="192"/>
      <c r="BY186" s="192"/>
      <c r="BZ186" s="192"/>
      <c r="CA186" s="192"/>
      <c r="CB186" s="192"/>
      <c r="CC186" s="192"/>
      <c r="CD186" s="192"/>
      <c r="CE186" s="192"/>
      <c r="CF186" s="192"/>
      <c r="CG186" s="192"/>
      <c r="CH186" s="192"/>
      <c r="CI186" s="192"/>
      <c r="CJ186" s="192"/>
      <c r="CK186" s="192"/>
      <c r="CL186" s="192"/>
      <c r="CM186" s="192"/>
      <c r="CN186" s="192"/>
      <c r="CO186" s="192"/>
      <c r="CP186" s="192"/>
      <c r="CQ186" s="192"/>
      <c r="CR186" s="192"/>
      <c r="CS186" s="192"/>
      <c r="CT186" s="192"/>
      <c r="CU186" s="192"/>
      <c r="CV186" s="192"/>
      <c r="CW186" s="192"/>
      <c r="CX186" s="192"/>
      <c r="CY186" s="192"/>
      <c r="CZ186" s="192"/>
      <c r="DA186" s="192"/>
      <c r="DB186" s="192"/>
      <c r="DC186" s="192"/>
    </row>
    <row r="187" spans="1:107" ht="10.5" customHeight="1" x14ac:dyDescent="0.25">
      <c r="A187" s="638"/>
      <c r="B187" s="192"/>
      <c r="C187" s="192"/>
      <c r="D187" s="192"/>
      <c r="E187" s="193"/>
      <c r="F187" s="638"/>
      <c r="G187" s="638"/>
      <c r="H187" s="638"/>
      <c r="I187" s="638"/>
      <c r="J187" s="638"/>
      <c r="K187" s="638"/>
      <c r="L187" s="638"/>
      <c r="M187" s="638"/>
      <c r="N187" s="638"/>
      <c r="O187" s="638"/>
      <c r="P187" s="638"/>
      <c r="Q187" s="638"/>
      <c r="R187" s="638"/>
      <c r="S187" s="638"/>
      <c r="T187" s="638"/>
      <c r="U187" s="638"/>
      <c r="V187" s="638"/>
      <c r="W187" s="638"/>
      <c r="X187" s="638"/>
      <c r="Y187" s="638"/>
      <c r="Z187" s="638"/>
      <c r="AA187" s="638"/>
      <c r="AB187" s="638"/>
      <c r="AC187" s="638"/>
      <c r="AD187" s="638"/>
      <c r="AE187" s="638"/>
      <c r="AF187" s="638"/>
      <c r="AG187" s="638"/>
      <c r="AH187" s="638"/>
      <c r="AI187" s="638"/>
      <c r="AJ187" s="638"/>
      <c r="AK187" s="638"/>
      <c r="AL187" s="638"/>
      <c r="AM187" s="638"/>
      <c r="AN187" s="638"/>
      <c r="AO187" s="638"/>
      <c r="AP187" s="638"/>
      <c r="AQ187" s="638"/>
      <c r="AR187" s="638"/>
      <c r="AS187" s="638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  <c r="BD187" s="192"/>
      <c r="BE187" s="192"/>
      <c r="BF187" s="192"/>
      <c r="BG187" s="192"/>
      <c r="BH187" s="192"/>
      <c r="BI187" s="192"/>
      <c r="BJ187" s="192"/>
      <c r="BK187" s="192"/>
      <c r="BL187" s="192"/>
      <c r="BM187" s="192"/>
      <c r="BN187" s="192"/>
      <c r="BO187" s="192"/>
      <c r="BP187" s="192"/>
      <c r="BQ187" s="192"/>
      <c r="BR187" s="192"/>
      <c r="BS187" s="192"/>
      <c r="BT187" s="192"/>
      <c r="BU187" s="192"/>
      <c r="BV187" s="192"/>
      <c r="BW187" s="192"/>
      <c r="BX187" s="192"/>
      <c r="BY187" s="192"/>
      <c r="BZ187" s="192"/>
      <c r="CA187" s="192"/>
      <c r="CB187" s="192"/>
      <c r="CC187" s="192"/>
      <c r="CD187" s="192"/>
      <c r="CE187" s="192"/>
      <c r="CF187" s="192"/>
      <c r="CG187" s="192"/>
      <c r="CH187" s="192"/>
      <c r="CI187" s="192"/>
      <c r="CJ187" s="192"/>
      <c r="CK187" s="192"/>
      <c r="CL187" s="192"/>
      <c r="CM187" s="192"/>
      <c r="CN187" s="192"/>
      <c r="CO187" s="192"/>
      <c r="CP187" s="192"/>
      <c r="CQ187" s="192"/>
      <c r="CR187" s="192"/>
      <c r="CS187" s="192"/>
      <c r="CT187" s="192"/>
      <c r="CU187" s="192"/>
      <c r="CV187" s="192"/>
      <c r="CW187" s="192"/>
      <c r="CX187" s="192"/>
      <c r="CY187" s="192"/>
      <c r="CZ187" s="192"/>
      <c r="DA187" s="192"/>
      <c r="DB187" s="192"/>
      <c r="DC187" s="192"/>
    </row>
    <row r="188" spans="1:107" ht="10.5" customHeight="1" x14ac:dyDescent="0.25">
      <c r="A188" s="638"/>
      <c r="B188" s="192"/>
      <c r="C188" s="192"/>
      <c r="D188" s="192"/>
      <c r="E188" s="193"/>
      <c r="F188" s="638"/>
      <c r="G188" s="638"/>
      <c r="H188" s="638"/>
      <c r="I188" s="638"/>
      <c r="J188" s="638"/>
      <c r="K188" s="638"/>
      <c r="L188" s="638"/>
      <c r="M188" s="638"/>
      <c r="N188" s="638"/>
      <c r="O188" s="638"/>
      <c r="P188" s="638"/>
      <c r="Q188" s="638"/>
      <c r="R188" s="638"/>
      <c r="S188" s="638"/>
      <c r="T188" s="638"/>
      <c r="U188" s="638"/>
      <c r="V188" s="638"/>
      <c r="W188" s="638"/>
      <c r="X188" s="638"/>
      <c r="Y188" s="638"/>
      <c r="Z188" s="638"/>
      <c r="AA188" s="638"/>
      <c r="AB188" s="638"/>
      <c r="AC188" s="638"/>
      <c r="AD188" s="638"/>
      <c r="AE188" s="638"/>
      <c r="AF188" s="638"/>
      <c r="AG188" s="638"/>
      <c r="AH188" s="638"/>
      <c r="AI188" s="638"/>
      <c r="AJ188" s="638"/>
      <c r="AK188" s="638"/>
      <c r="AL188" s="638"/>
      <c r="AM188" s="638"/>
      <c r="AN188" s="638"/>
      <c r="AO188" s="638"/>
      <c r="AP188" s="638"/>
      <c r="AQ188" s="638"/>
      <c r="AR188" s="638"/>
      <c r="AS188" s="638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  <c r="BD188" s="192"/>
      <c r="BE188" s="192"/>
      <c r="BF188" s="192"/>
      <c r="BG188" s="192"/>
      <c r="BH188" s="192"/>
      <c r="BI188" s="192"/>
      <c r="BJ188" s="192"/>
      <c r="BK188" s="192"/>
      <c r="BL188" s="192"/>
      <c r="BM188" s="192"/>
      <c r="BN188" s="192"/>
      <c r="BO188" s="192"/>
      <c r="BP188" s="192"/>
      <c r="BQ188" s="192"/>
      <c r="BR188" s="192"/>
      <c r="BS188" s="192"/>
      <c r="BT188" s="192"/>
      <c r="BU188" s="192"/>
      <c r="BV188" s="192"/>
      <c r="BW188" s="192"/>
      <c r="BX188" s="192"/>
      <c r="BY188" s="192"/>
      <c r="BZ188" s="192"/>
      <c r="CA188" s="192"/>
      <c r="CB188" s="192"/>
      <c r="CC188" s="192"/>
      <c r="CD188" s="192"/>
      <c r="CE188" s="192"/>
      <c r="CF188" s="192"/>
      <c r="CG188" s="192"/>
      <c r="CH188" s="192"/>
      <c r="CI188" s="192"/>
      <c r="CJ188" s="192"/>
      <c r="CK188" s="192"/>
      <c r="CL188" s="192"/>
      <c r="CM188" s="192"/>
      <c r="CN188" s="192"/>
      <c r="CO188" s="192"/>
      <c r="CP188" s="192"/>
      <c r="CQ188" s="192"/>
      <c r="CR188" s="192"/>
      <c r="CS188" s="192"/>
      <c r="CT188" s="192"/>
      <c r="CU188" s="192"/>
      <c r="CV188" s="192"/>
      <c r="CW188" s="192"/>
      <c r="CX188" s="192"/>
      <c r="CY188" s="192"/>
      <c r="CZ188" s="192"/>
      <c r="DA188" s="192"/>
      <c r="DB188" s="192"/>
      <c r="DC188" s="192"/>
    </row>
    <row r="189" spans="1:107" ht="10.5" customHeight="1" x14ac:dyDescent="0.25">
      <c r="A189" s="638"/>
      <c r="B189" s="192"/>
      <c r="C189" s="192"/>
      <c r="D189" s="192"/>
      <c r="E189" s="193"/>
      <c r="F189" s="638"/>
      <c r="G189" s="638"/>
      <c r="H189" s="638"/>
      <c r="I189" s="638"/>
      <c r="J189" s="638"/>
      <c r="K189" s="638"/>
      <c r="L189" s="638"/>
      <c r="M189" s="638"/>
      <c r="N189" s="638"/>
      <c r="O189" s="638"/>
      <c r="P189" s="638"/>
      <c r="Q189" s="638"/>
      <c r="R189" s="638"/>
      <c r="S189" s="638"/>
      <c r="T189" s="638"/>
      <c r="U189" s="638"/>
      <c r="V189" s="638"/>
      <c r="W189" s="638"/>
      <c r="X189" s="638"/>
      <c r="Y189" s="638"/>
      <c r="Z189" s="638"/>
      <c r="AA189" s="638"/>
      <c r="AB189" s="638"/>
      <c r="AC189" s="638"/>
      <c r="AD189" s="638"/>
      <c r="AE189" s="638"/>
      <c r="AF189" s="638"/>
      <c r="AG189" s="638"/>
      <c r="AH189" s="638"/>
      <c r="AI189" s="638"/>
      <c r="AJ189" s="638"/>
      <c r="AK189" s="638"/>
      <c r="AL189" s="638"/>
      <c r="AM189" s="638"/>
      <c r="AN189" s="638"/>
      <c r="AO189" s="638"/>
      <c r="AP189" s="638"/>
      <c r="AQ189" s="638"/>
      <c r="AR189" s="638"/>
      <c r="AS189" s="638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  <c r="BD189" s="192"/>
      <c r="BE189" s="192"/>
      <c r="BF189" s="192"/>
      <c r="BG189" s="192"/>
      <c r="BH189" s="192"/>
      <c r="BI189" s="192"/>
      <c r="BJ189" s="192"/>
      <c r="BK189" s="192"/>
      <c r="BL189" s="192"/>
      <c r="BM189" s="192"/>
      <c r="BN189" s="192"/>
      <c r="BO189" s="192"/>
      <c r="BP189" s="192"/>
      <c r="BQ189" s="192"/>
      <c r="BR189" s="192"/>
      <c r="BS189" s="192"/>
      <c r="BT189" s="192"/>
      <c r="BU189" s="192"/>
      <c r="BV189" s="192"/>
      <c r="BW189" s="192"/>
      <c r="BX189" s="192"/>
      <c r="BY189" s="192"/>
      <c r="BZ189" s="192"/>
      <c r="CA189" s="192"/>
      <c r="CB189" s="192"/>
      <c r="CC189" s="192"/>
      <c r="CD189" s="192"/>
      <c r="CE189" s="192"/>
      <c r="CF189" s="192"/>
      <c r="CG189" s="192"/>
      <c r="CH189" s="192"/>
      <c r="CI189" s="192"/>
      <c r="CJ189" s="192"/>
      <c r="CK189" s="192"/>
      <c r="CL189" s="192"/>
      <c r="CM189" s="192"/>
      <c r="CN189" s="192"/>
      <c r="CO189" s="192"/>
      <c r="CP189" s="192"/>
      <c r="CQ189" s="192"/>
      <c r="CR189" s="192"/>
      <c r="CS189" s="192"/>
      <c r="CT189" s="192"/>
      <c r="CU189" s="192"/>
      <c r="CV189" s="192"/>
      <c r="CW189" s="192"/>
      <c r="CX189" s="192"/>
      <c r="CY189" s="192"/>
      <c r="CZ189" s="192"/>
      <c r="DA189" s="192"/>
      <c r="DB189" s="192"/>
      <c r="DC189" s="192"/>
    </row>
    <row r="190" spans="1:107" ht="10.5" customHeight="1" x14ac:dyDescent="0.25">
      <c r="A190" s="638"/>
      <c r="B190" s="192"/>
      <c r="C190" s="192"/>
      <c r="D190" s="192"/>
      <c r="E190" s="193"/>
      <c r="F190" s="638"/>
      <c r="G190" s="638"/>
      <c r="H190" s="638"/>
      <c r="I190" s="638"/>
      <c r="J190" s="638"/>
      <c r="K190" s="638"/>
      <c r="L190" s="638"/>
      <c r="M190" s="638"/>
      <c r="N190" s="638"/>
      <c r="O190" s="638"/>
      <c r="P190" s="638"/>
      <c r="Q190" s="638"/>
      <c r="R190" s="638"/>
      <c r="S190" s="638"/>
      <c r="T190" s="638"/>
      <c r="U190" s="638"/>
      <c r="V190" s="638"/>
      <c r="W190" s="638"/>
      <c r="X190" s="638"/>
      <c r="Y190" s="638"/>
      <c r="Z190" s="638"/>
      <c r="AA190" s="638"/>
      <c r="AB190" s="638"/>
      <c r="AC190" s="638"/>
      <c r="AD190" s="638"/>
      <c r="AE190" s="638"/>
      <c r="AF190" s="638"/>
      <c r="AG190" s="638"/>
      <c r="AH190" s="638"/>
      <c r="AI190" s="638"/>
      <c r="AJ190" s="638"/>
      <c r="AK190" s="638"/>
      <c r="AL190" s="638"/>
      <c r="AM190" s="638"/>
      <c r="AN190" s="638"/>
      <c r="AO190" s="638"/>
      <c r="AP190" s="638"/>
      <c r="AQ190" s="638"/>
      <c r="AR190" s="638"/>
      <c r="AS190" s="638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  <c r="BD190" s="192"/>
      <c r="BE190" s="192"/>
      <c r="BF190" s="192"/>
      <c r="BG190" s="192"/>
      <c r="BH190" s="192"/>
      <c r="BI190" s="192"/>
      <c r="BJ190" s="192"/>
      <c r="BK190" s="192"/>
      <c r="BL190" s="192"/>
      <c r="BM190" s="192"/>
      <c r="BN190" s="192"/>
      <c r="BO190" s="192"/>
      <c r="BP190" s="192"/>
      <c r="BQ190" s="192"/>
      <c r="BR190" s="192"/>
      <c r="BS190" s="192"/>
      <c r="BT190" s="192"/>
      <c r="BU190" s="192"/>
      <c r="BV190" s="192"/>
      <c r="BW190" s="192"/>
      <c r="BX190" s="192"/>
      <c r="BY190" s="192"/>
      <c r="BZ190" s="192"/>
      <c r="CA190" s="192"/>
      <c r="CB190" s="192"/>
      <c r="CC190" s="192"/>
      <c r="CD190" s="192"/>
      <c r="CE190" s="192"/>
      <c r="CF190" s="192"/>
      <c r="CG190" s="192"/>
      <c r="CH190" s="192"/>
      <c r="CI190" s="192"/>
      <c r="CJ190" s="192"/>
      <c r="CK190" s="192"/>
      <c r="CL190" s="192"/>
      <c r="CM190" s="192"/>
      <c r="CN190" s="192"/>
      <c r="CO190" s="192"/>
      <c r="CP190" s="192"/>
      <c r="CQ190" s="192"/>
      <c r="CR190" s="192"/>
      <c r="CS190" s="192"/>
      <c r="CT190" s="192"/>
      <c r="CU190" s="192"/>
      <c r="CV190" s="192"/>
      <c r="CW190" s="192"/>
      <c r="CX190" s="192"/>
      <c r="CY190" s="192"/>
      <c r="CZ190" s="192"/>
      <c r="DA190" s="192"/>
      <c r="DB190" s="192"/>
      <c r="DC190" s="192"/>
    </row>
    <row r="191" spans="1:107" ht="10.5" customHeight="1" x14ac:dyDescent="0.25">
      <c r="A191" s="638"/>
      <c r="B191" s="186" t="s">
        <v>804</v>
      </c>
      <c r="C191" s="186" t="s">
        <v>1342</v>
      </c>
      <c r="D191" s="186" t="s">
        <v>1577</v>
      </c>
      <c r="E191" s="193"/>
      <c r="F191" s="638"/>
      <c r="G191" s="638"/>
      <c r="H191" s="638"/>
      <c r="I191" s="638"/>
      <c r="J191" s="638"/>
      <c r="K191" s="638"/>
      <c r="L191" s="638"/>
      <c r="M191" s="638"/>
      <c r="N191" s="638"/>
      <c r="O191" s="638"/>
      <c r="P191" s="638"/>
      <c r="Q191" s="638"/>
      <c r="R191" s="638"/>
      <c r="S191" s="638"/>
      <c r="T191" s="638"/>
      <c r="U191" s="638"/>
      <c r="V191" s="638"/>
      <c r="W191" s="638"/>
      <c r="X191" s="638"/>
      <c r="Y191" s="638"/>
      <c r="Z191" s="638"/>
      <c r="AA191" s="638"/>
      <c r="AB191" s="638"/>
      <c r="AC191" s="638"/>
      <c r="AD191" s="638"/>
      <c r="AE191" s="638"/>
      <c r="AF191" s="638"/>
      <c r="AG191" s="638"/>
      <c r="AH191" s="638"/>
      <c r="AI191" s="638"/>
      <c r="AJ191" s="638"/>
      <c r="AK191" s="638"/>
      <c r="AL191" s="638"/>
      <c r="AM191" s="638"/>
      <c r="AN191" s="638"/>
      <c r="AO191" s="638"/>
      <c r="AP191" s="638"/>
      <c r="AQ191" s="638"/>
      <c r="AR191" s="638"/>
      <c r="AS191" s="638"/>
      <c r="AT191" s="192"/>
      <c r="AU191" s="192"/>
      <c r="AV191" s="192"/>
      <c r="AW191" s="192"/>
      <c r="AX191" s="192"/>
      <c r="AY191" s="192"/>
      <c r="AZ191" s="192"/>
      <c r="BA191" s="192"/>
      <c r="BB191" s="192"/>
      <c r="BC191" s="192"/>
      <c r="BD191" s="192"/>
      <c r="BE191" s="192"/>
      <c r="BF191" s="192"/>
      <c r="BG191" s="192">
        <v>9</v>
      </c>
      <c r="BH191" s="192">
        <v>1</v>
      </c>
      <c r="BI191" s="192"/>
      <c r="BJ191" s="192"/>
      <c r="BK191" s="192"/>
      <c r="BL191" s="192"/>
      <c r="BM191" s="192"/>
      <c r="BN191" s="192"/>
      <c r="BO191" s="192"/>
      <c r="BP191" s="192"/>
      <c r="BQ191" s="192"/>
      <c r="BR191" s="192"/>
      <c r="BS191" s="192"/>
      <c r="BT191" s="192"/>
      <c r="BU191" s="192"/>
      <c r="BV191" s="192"/>
      <c r="BW191" s="192"/>
      <c r="BX191" s="192"/>
      <c r="BY191" s="192"/>
      <c r="BZ191" s="192"/>
      <c r="CA191" s="192"/>
      <c r="CB191" s="192"/>
      <c r="CC191" s="192"/>
      <c r="CD191" s="192"/>
      <c r="CE191" s="192"/>
      <c r="CF191" s="192"/>
      <c r="CG191" s="192"/>
      <c r="CH191" s="192"/>
      <c r="CI191" s="192"/>
      <c r="CJ191" s="192"/>
      <c r="CK191" s="192"/>
      <c r="CL191" s="192"/>
      <c r="CM191" s="192"/>
      <c r="CN191" s="192"/>
      <c r="CO191" s="192"/>
      <c r="CP191" s="192"/>
      <c r="CQ191" s="192"/>
      <c r="CR191" s="192"/>
      <c r="CS191" s="192"/>
      <c r="CT191" s="192"/>
      <c r="CU191" s="192"/>
      <c r="CV191" s="192"/>
      <c r="CW191" s="192"/>
      <c r="CX191" s="192"/>
      <c r="CY191" s="192"/>
      <c r="CZ191" s="192"/>
      <c r="DA191" s="192"/>
      <c r="DB191" s="192"/>
      <c r="DC191" s="192"/>
    </row>
    <row r="192" spans="1:107" ht="10.5" customHeight="1" x14ac:dyDescent="0.25">
      <c r="A192" s="638"/>
      <c r="B192" s="186" t="s">
        <v>747</v>
      </c>
      <c r="C192" s="186" t="s">
        <v>1342</v>
      </c>
      <c r="D192" s="186" t="s">
        <v>1586</v>
      </c>
      <c r="E192" s="193"/>
      <c r="F192" s="638"/>
      <c r="G192" s="638"/>
      <c r="H192" s="638"/>
      <c r="I192" s="638"/>
      <c r="J192" s="638"/>
      <c r="K192" s="638"/>
      <c r="L192" s="638"/>
      <c r="M192" s="638"/>
      <c r="N192" s="638"/>
      <c r="O192" s="638"/>
      <c r="P192" s="638"/>
      <c r="Q192" s="638"/>
      <c r="R192" s="638"/>
      <c r="S192" s="638"/>
      <c r="T192" s="638"/>
      <c r="U192" s="638"/>
      <c r="V192" s="638"/>
      <c r="W192" s="638"/>
      <c r="X192" s="638"/>
      <c r="Y192" s="638"/>
      <c r="Z192" s="638"/>
      <c r="AA192" s="638"/>
      <c r="AB192" s="638"/>
      <c r="AC192" s="638"/>
      <c r="AD192" s="638"/>
      <c r="AE192" s="638"/>
      <c r="AF192" s="638"/>
      <c r="AG192" s="638"/>
      <c r="AH192" s="638"/>
      <c r="AI192" s="638"/>
      <c r="AJ192" s="638"/>
      <c r="AK192" s="638"/>
      <c r="AL192" s="638"/>
      <c r="AM192" s="638"/>
      <c r="AN192" s="638"/>
      <c r="AO192" s="638"/>
      <c r="AP192" s="638"/>
      <c r="AQ192" s="638"/>
      <c r="AR192" s="638"/>
      <c r="AS192" s="638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  <c r="BD192" s="192"/>
      <c r="BE192" s="192"/>
      <c r="BF192" s="192"/>
      <c r="BG192" s="192">
        <v>1</v>
      </c>
      <c r="BH192" s="192"/>
      <c r="BI192" s="192"/>
      <c r="BJ192" s="192"/>
      <c r="BK192" s="192"/>
      <c r="BL192" s="192"/>
      <c r="BM192" s="192"/>
      <c r="BN192" s="192"/>
      <c r="BO192" s="192"/>
      <c r="BP192" s="192"/>
      <c r="BQ192" s="192"/>
      <c r="BR192" s="192"/>
      <c r="BS192" s="192"/>
      <c r="BT192" s="192"/>
      <c r="BU192" s="192"/>
      <c r="BV192" s="192"/>
      <c r="BW192" s="192"/>
      <c r="BX192" s="192"/>
      <c r="BY192" s="192"/>
      <c r="BZ192" s="192"/>
      <c r="CA192" s="192"/>
      <c r="CB192" s="192"/>
      <c r="CC192" s="192"/>
      <c r="CD192" s="192"/>
      <c r="CE192" s="192"/>
      <c r="CF192" s="192"/>
      <c r="CG192" s="192"/>
      <c r="CH192" s="192"/>
      <c r="CI192" s="192"/>
      <c r="CJ192" s="192"/>
      <c r="CK192" s="192"/>
      <c r="CL192" s="192"/>
      <c r="CM192" s="192"/>
      <c r="CN192" s="192"/>
      <c r="CO192" s="192"/>
      <c r="CP192" s="192"/>
      <c r="CQ192" s="192"/>
      <c r="CR192" s="192"/>
      <c r="CS192" s="192"/>
      <c r="CT192" s="192"/>
      <c r="CU192" s="192"/>
      <c r="CV192" s="192"/>
      <c r="CW192" s="192"/>
      <c r="CX192" s="192"/>
      <c r="CY192" s="192"/>
      <c r="CZ192" s="192"/>
      <c r="DA192" s="192"/>
      <c r="DB192" s="192"/>
      <c r="DC192" s="192"/>
    </row>
    <row r="193" spans="1:107" ht="10.5" customHeight="1" x14ac:dyDescent="0.25">
      <c r="A193" s="638"/>
      <c r="B193" s="186" t="s">
        <v>783</v>
      </c>
      <c r="C193" s="186" t="s">
        <v>1342</v>
      </c>
      <c r="D193" s="186" t="s">
        <v>1587</v>
      </c>
      <c r="E193" s="193"/>
      <c r="F193" s="638"/>
      <c r="G193" s="638"/>
      <c r="H193" s="638"/>
      <c r="I193" s="638"/>
      <c r="J193" s="638"/>
      <c r="K193" s="638">
        <v>24</v>
      </c>
      <c r="L193" s="638">
        <v>24</v>
      </c>
      <c r="M193" s="638"/>
      <c r="N193" s="638"/>
      <c r="O193" s="638"/>
      <c r="P193" s="638"/>
      <c r="Q193" s="638"/>
      <c r="R193" s="638"/>
      <c r="S193" s="638"/>
      <c r="T193" s="638"/>
      <c r="U193" s="638"/>
      <c r="V193" s="638"/>
      <c r="W193" s="638"/>
      <c r="X193" s="638"/>
      <c r="Y193" s="638"/>
      <c r="Z193" s="638"/>
      <c r="AA193" s="638"/>
      <c r="AB193" s="638"/>
      <c r="AC193" s="638">
        <v>24</v>
      </c>
      <c r="AD193" s="638"/>
      <c r="AE193" s="638"/>
      <c r="AF193" s="638"/>
      <c r="AG193" s="638"/>
      <c r="AH193" s="638"/>
      <c r="AI193" s="638"/>
      <c r="AJ193" s="638"/>
      <c r="AK193" s="638"/>
      <c r="AL193" s="638"/>
      <c r="AM193" s="638"/>
      <c r="AN193" s="638"/>
      <c r="AO193" s="638"/>
      <c r="AP193" s="638"/>
      <c r="AQ193" s="638"/>
      <c r="AR193" s="638"/>
      <c r="AS193" s="638"/>
      <c r="AT193" s="192"/>
      <c r="AU193" s="192"/>
      <c r="AV193" s="192"/>
      <c r="AW193" s="192"/>
      <c r="AX193" s="192"/>
      <c r="AY193" s="192"/>
      <c r="AZ193" s="192"/>
      <c r="BA193" s="192"/>
      <c r="BB193" s="192"/>
      <c r="BC193" s="192"/>
      <c r="BD193" s="192"/>
      <c r="BE193" s="192"/>
      <c r="BF193" s="192"/>
      <c r="BG193" s="192"/>
      <c r="BH193" s="192"/>
      <c r="BI193" s="192"/>
      <c r="BJ193" s="192"/>
      <c r="BK193" s="192"/>
      <c r="BL193" s="192"/>
      <c r="BM193" s="192"/>
      <c r="BN193" s="192"/>
      <c r="BO193" s="192"/>
      <c r="BP193" s="192"/>
      <c r="BQ193" s="192"/>
      <c r="BR193" s="192"/>
      <c r="BS193" s="192"/>
      <c r="BT193" s="192"/>
      <c r="BU193" s="192"/>
      <c r="BV193" s="192"/>
      <c r="BW193" s="192"/>
      <c r="BX193" s="192"/>
      <c r="BY193" s="192"/>
      <c r="BZ193" s="192"/>
      <c r="CA193" s="192"/>
      <c r="CB193" s="192"/>
      <c r="CC193" s="192"/>
      <c r="CD193" s="192"/>
      <c r="CE193" s="192"/>
      <c r="CF193" s="192"/>
      <c r="CG193" s="192"/>
      <c r="CH193" s="192"/>
      <c r="CI193" s="192"/>
      <c r="CJ193" s="192"/>
      <c r="CK193" s="192"/>
      <c r="CL193" s="192"/>
      <c r="CM193" s="192"/>
      <c r="CN193" s="192"/>
      <c r="CO193" s="192"/>
      <c r="CP193" s="192"/>
      <c r="CQ193" s="192"/>
      <c r="CR193" s="192"/>
      <c r="CS193" s="192"/>
      <c r="CT193" s="192"/>
      <c r="CU193" s="192"/>
      <c r="CV193" s="192"/>
      <c r="CW193" s="192"/>
      <c r="CX193" s="192"/>
      <c r="CY193" s="192"/>
      <c r="CZ193" s="192"/>
      <c r="DA193" s="192"/>
      <c r="DB193" s="192"/>
      <c r="DC193" s="192"/>
    </row>
    <row r="194" spans="1:107" ht="10.5" customHeight="1" x14ac:dyDescent="0.25">
      <c r="A194" s="638"/>
      <c r="B194" s="186" t="s">
        <v>805</v>
      </c>
      <c r="C194" s="186" t="s">
        <v>1342</v>
      </c>
      <c r="D194" s="186" t="s">
        <v>1592</v>
      </c>
      <c r="E194" s="193"/>
      <c r="F194" s="638"/>
      <c r="G194" s="638"/>
      <c r="H194" s="638"/>
      <c r="I194" s="638"/>
      <c r="J194" s="638"/>
      <c r="K194" s="638"/>
      <c r="L194" s="638"/>
      <c r="M194" s="638"/>
      <c r="N194" s="638"/>
      <c r="O194" s="638"/>
      <c r="P194" s="638"/>
      <c r="Q194" s="638"/>
      <c r="R194" s="638"/>
      <c r="S194" s="638"/>
      <c r="T194" s="638"/>
      <c r="U194" s="638"/>
      <c r="V194" s="638"/>
      <c r="W194" s="638"/>
      <c r="X194" s="638"/>
      <c r="Y194" s="638"/>
      <c r="Z194" s="638"/>
      <c r="AA194" s="638"/>
      <c r="AB194" s="638"/>
      <c r="AC194" s="638"/>
      <c r="AD194" s="638"/>
      <c r="AE194" s="638"/>
      <c r="AF194" s="638"/>
      <c r="AG194" s="638"/>
      <c r="AH194" s="638"/>
      <c r="AI194" s="638"/>
      <c r="AJ194" s="638"/>
      <c r="AK194" s="638"/>
      <c r="AL194" s="638"/>
      <c r="AM194" s="638"/>
      <c r="AN194" s="638"/>
      <c r="AO194" s="638"/>
      <c r="AP194" s="638"/>
      <c r="AQ194" s="638"/>
      <c r="AR194" s="638"/>
      <c r="AS194" s="638"/>
      <c r="AT194" s="192"/>
      <c r="AU194" s="192"/>
      <c r="AV194" s="192"/>
      <c r="AW194" s="192"/>
      <c r="AX194" s="192"/>
      <c r="AY194" s="192"/>
      <c r="AZ194" s="192"/>
      <c r="BA194" s="192"/>
      <c r="BB194" s="192"/>
      <c r="BC194" s="192"/>
      <c r="BD194" s="192"/>
      <c r="BE194" s="192"/>
      <c r="BF194" s="192"/>
      <c r="BG194" s="192">
        <v>28</v>
      </c>
      <c r="BH194" s="192">
        <v>6</v>
      </c>
      <c r="BI194" s="192"/>
      <c r="BJ194" s="192"/>
      <c r="BK194" s="192"/>
      <c r="BL194" s="192"/>
      <c r="BM194" s="192"/>
      <c r="BN194" s="192"/>
      <c r="BO194" s="192"/>
      <c r="BP194" s="192"/>
      <c r="BQ194" s="192"/>
      <c r="BR194" s="192"/>
      <c r="BS194" s="192"/>
      <c r="BT194" s="192"/>
      <c r="BU194" s="192"/>
      <c r="BV194" s="192"/>
      <c r="BW194" s="192"/>
      <c r="BX194" s="192"/>
      <c r="BY194" s="192"/>
      <c r="BZ194" s="192"/>
      <c r="CA194" s="192"/>
      <c r="CB194" s="192"/>
      <c r="CC194" s="192"/>
      <c r="CD194" s="192"/>
      <c r="CE194" s="192"/>
      <c r="CF194" s="192"/>
      <c r="CG194" s="192"/>
      <c r="CH194" s="192"/>
      <c r="CI194" s="192"/>
      <c r="CJ194" s="192"/>
      <c r="CK194" s="192"/>
      <c r="CL194" s="192"/>
      <c r="CM194" s="192"/>
      <c r="CN194" s="192"/>
      <c r="CO194" s="192"/>
      <c r="CP194" s="192"/>
      <c r="CQ194" s="192"/>
      <c r="CR194" s="192"/>
      <c r="CS194" s="192"/>
      <c r="CT194" s="192"/>
      <c r="CU194" s="192"/>
      <c r="CV194" s="192"/>
      <c r="CW194" s="192"/>
      <c r="CX194" s="192"/>
      <c r="CY194" s="192"/>
      <c r="CZ194" s="192"/>
      <c r="DA194" s="192"/>
      <c r="DB194" s="192"/>
      <c r="DC194" s="192"/>
    </row>
    <row r="195" spans="1:107" ht="10.5" customHeight="1" x14ac:dyDescent="0.25">
      <c r="A195" s="638"/>
      <c r="B195" s="186" t="s">
        <v>747</v>
      </c>
      <c r="C195" s="186" t="s">
        <v>1342</v>
      </c>
      <c r="D195" s="186" t="s">
        <v>1601</v>
      </c>
      <c r="E195" s="193"/>
      <c r="F195" s="638"/>
      <c r="G195" s="638"/>
      <c r="H195" s="638"/>
      <c r="I195" s="638"/>
      <c r="J195" s="638"/>
      <c r="K195" s="638"/>
      <c r="L195" s="638"/>
      <c r="M195" s="638"/>
      <c r="N195" s="638"/>
      <c r="O195" s="638"/>
      <c r="P195" s="638"/>
      <c r="Q195" s="638"/>
      <c r="R195" s="638"/>
      <c r="S195" s="638"/>
      <c r="T195" s="638"/>
      <c r="U195" s="638"/>
      <c r="V195" s="638"/>
      <c r="W195" s="638"/>
      <c r="X195" s="638"/>
      <c r="Y195" s="638"/>
      <c r="Z195" s="638"/>
      <c r="AA195" s="638"/>
      <c r="AB195" s="638"/>
      <c r="AC195" s="638"/>
      <c r="AD195" s="638"/>
      <c r="AE195" s="638"/>
      <c r="AF195" s="638"/>
      <c r="AG195" s="638"/>
      <c r="AH195" s="638"/>
      <c r="AI195" s="638"/>
      <c r="AJ195" s="638"/>
      <c r="AK195" s="638"/>
      <c r="AL195" s="638"/>
      <c r="AM195" s="638"/>
      <c r="AN195" s="638"/>
      <c r="AO195" s="638"/>
      <c r="AP195" s="638"/>
      <c r="AQ195" s="638"/>
      <c r="AR195" s="638"/>
      <c r="AS195" s="638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92"/>
      <c r="BD195" s="192"/>
      <c r="BE195" s="192"/>
      <c r="BF195" s="192"/>
      <c r="BG195" s="192">
        <v>7</v>
      </c>
      <c r="BH195" s="192">
        <v>3</v>
      </c>
      <c r="BI195" s="192"/>
      <c r="BJ195" s="192"/>
      <c r="BK195" s="192"/>
      <c r="BL195" s="192"/>
      <c r="BM195" s="192"/>
      <c r="BN195" s="192"/>
      <c r="BO195" s="192"/>
      <c r="BP195" s="192"/>
      <c r="BQ195" s="192"/>
      <c r="BR195" s="192"/>
      <c r="BS195" s="192"/>
      <c r="BT195" s="192"/>
      <c r="BU195" s="192"/>
      <c r="BV195" s="192"/>
      <c r="BW195" s="192"/>
      <c r="BX195" s="192"/>
      <c r="BY195" s="192"/>
      <c r="BZ195" s="192"/>
      <c r="CA195" s="192"/>
      <c r="CB195" s="192"/>
      <c r="CC195" s="192"/>
      <c r="CD195" s="192"/>
      <c r="CE195" s="192"/>
      <c r="CF195" s="192"/>
      <c r="CG195" s="192"/>
      <c r="CH195" s="192"/>
      <c r="CI195" s="192"/>
      <c r="CJ195" s="192"/>
      <c r="CK195" s="192"/>
      <c r="CL195" s="192"/>
      <c r="CM195" s="192"/>
      <c r="CN195" s="192"/>
      <c r="CO195" s="192"/>
      <c r="CP195" s="192"/>
      <c r="CQ195" s="192"/>
      <c r="CR195" s="192"/>
      <c r="CS195" s="192"/>
      <c r="CT195" s="192"/>
      <c r="CU195" s="192"/>
      <c r="CV195" s="192"/>
      <c r="CW195" s="192"/>
      <c r="CX195" s="192"/>
      <c r="CY195" s="192"/>
      <c r="CZ195" s="192"/>
      <c r="DA195" s="192"/>
      <c r="DB195" s="192"/>
      <c r="DC195" s="192"/>
    </row>
    <row r="196" spans="1:107" ht="10.5" customHeight="1" x14ac:dyDescent="0.25">
      <c r="A196" s="638"/>
      <c r="B196" s="186" t="s">
        <v>110</v>
      </c>
      <c r="C196" s="186" t="s">
        <v>1342</v>
      </c>
      <c r="D196" s="186" t="s">
        <v>1603</v>
      </c>
      <c r="E196" s="193"/>
      <c r="F196" s="638"/>
      <c r="G196" s="638"/>
      <c r="H196" s="638"/>
      <c r="I196" s="638"/>
      <c r="J196" s="638"/>
      <c r="K196" s="638"/>
      <c r="L196" s="638"/>
      <c r="M196" s="638"/>
      <c r="N196" s="638"/>
      <c r="O196" s="638"/>
      <c r="P196" s="638"/>
      <c r="Q196" s="638"/>
      <c r="R196" s="638"/>
      <c r="S196" s="638"/>
      <c r="T196" s="638"/>
      <c r="U196" s="638"/>
      <c r="V196" s="638"/>
      <c r="W196" s="638"/>
      <c r="X196" s="638"/>
      <c r="Y196" s="638"/>
      <c r="Z196" s="638"/>
      <c r="AA196" s="638"/>
      <c r="AB196" s="638"/>
      <c r="AC196" s="638"/>
      <c r="AD196" s="638"/>
      <c r="AE196" s="638"/>
      <c r="AF196" s="638"/>
      <c r="AG196" s="638"/>
      <c r="AH196" s="638"/>
      <c r="AI196" s="638"/>
      <c r="AJ196" s="638"/>
      <c r="AK196" s="638"/>
      <c r="AL196" s="638"/>
      <c r="AM196" s="638"/>
      <c r="AN196" s="638"/>
      <c r="AO196" s="638"/>
      <c r="AP196" s="638"/>
      <c r="AQ196" s="638"/>
      <c r="AR196" s="638"/>
      <c r="AS196" s="638"/>
      <c r="AT196" s="192"/>
      <c r="AU196" s="192"/>
      <c r="AV196" s="192"/>
      <c r="AW196" s="192"/>
      <c r="AX196" s="192"/>
      <c r="AY196" s="192"/>
      <c r="AZ196" s="192"/>
      <c r="BA196" s="192"/>
      <c r="BB196" s="192"/>
      <c r="BC196" s="192"/>
      <c r="BD196" s="192"/>
      <c r="BE196" s="192"/>
      <c r="BF196" s="192"/>
      <c r="BG196" s="192">
        <v>35</v>
      </c>
      <c r="BH196" s="192">
        <v>15</v>
      </c>
      <c r="BI196" s="192"/>
      <c r="BJ196" s="192"/>
      <c r="BK196" s="192"/>
      <c r="BL196" s="192"/>
      <c r="BM196" s="192"/>
      <c r="BN196" s="192"/>
      <c r="BO196" s="192"/>
      <c r="BP196" s="192"/>
      <c r="BQ196" s="192"/>
      <c r="BR196" s="192"/>
      <c r="BS196" s="192"/>
      <c r="BT196" s="192"/>
      <c r="BU196" s="192"/>
      <c r="BV196" s="192"/>
      <c r="BW196" s="192"/>
      <c r="BX196" s="192"/>
      <c r="BY196" s="192"/>
      <c r="BZ196" s="192"/>
      <c r="CA196" s="192"/>
      <c r="CB196" s="192"/>
      <c r="CC196" s="192"/>
      <c r="CD196" s="192"/>
      <c r="CE196" s="192"/>
      <c r="CF196" s="192"/>
      <c r="CG196" s="192"/>
      <c r="CH196" s="192"/>
      <c r="CI196" s="192"/>
      <c r="CJ196" s="192"/>
      <c r="CK196" s="192"/>
      <c r="CL196" s="192"/>
      <c r="CM196" s="192"/>
      <c r="CN196" s="192"/>
      <c r="CO196" s="192"/>
      <c r="CP196" s="192"/>
      <c r="CQ196" s="192"/>
      <c r="CR196" s="192"/>
      <c r="CS196" s="192"/>
      <c r="CT196" s="192"/>
      <c r="CU196" s="192"/>
      <c r="CV196" s="192"/>
      <c r="CW196" s="192"/>
      <c r="CX196" s="192"/>
      <c r="CY196" s="192"/>
      <c r="CZ196" s="192"/>
      <c r="DA196" s="192"/>
      <c r="DB196" s="192"/>
      <c r="DC196" s="192"/>
    </row>
    <row r="197" spans="1:107" ht="10.5" customHeight="1" x14ac:dyDescent="0.25">
      <c r="A197" s="638"/>
      <c r="B197" s="186"/>
      <c r="C197" s="186"/>
      <c r="D197" s="186"/>
      <c r="E197" s="193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38"/>
      <c r="AB197" s="638"/>
      <c r="AC197" s="638"/>
      <c r="AD197" s="638"/>
      <c r="AE197" s="638"/>
      <c r="AF197" s="638"/>
      <c r="AG197" s="638"/>
      <c r="AH197" s="638"/>
      <c r="AI197" s="638"/>
      <c r="AJ197" s="638"/>
      <c r="AK197" s="638"/>
      <c r="AL197" s="638"/>
      <c r="AM197" s="638"/>
      <c r="AN197" s="638"/>
      <c r="AO197" s="638"/>
      <c r="AP197" s="638"/>
      <c r="AQ197" s="638"/>
      <c r="AR197" s="638"/>
      <c r="AS197" s="638"/>
      <c r="AT197" s="192"/>
      <c r="AU197" s="192"/>
      <c r="AV197" s="192"/>
      <c r="AW197" s="192"/>
      <c r="AX197" s="192"/>
      <c r="AY197" s="192"/>
      <c r="AZ197" s="192"/>
      <c r="BA197" s="192"/>
      <c r="BB197" s="192"/>
      <c r="BC197" s="192"/>
      <c r="BD197" s="192"/>
      <c r="BE197" s="192"/>
      <c r="BF197" s="192"/>
      <c r="BG197" s="192"/>
      <c r="BH197" s="192"/>
      <c r="BI197" s="192"/>
      <c r="BJ197" s="192"/>
      <c r="BK197" s="192"/>
      <c r="BL197" s="192"/>
      <c r="BM197" s="192"/>
      <c r="BN197" s="192"/>
      <c r="BO197" s="192"/>
      <c r="BP197" s="192"/>
      <c r="BQ197" s="192"/>
      <c r="BR197" s="192"/>
      <c r="BS197" s="192"/>
      <c r="BT197" s="192"/>
      <c r="BU197" s="192"/>
      <c r="BV197" s="192"/>
      <c r="BW197" s="192"/>
      <c r="BX197" s="192"/>
      <c r="BY197" s="192"/>
      <c r="BZ197" s="192"/>
      <c r="CA197" s="192"/>
      <c r="CB197" s="192"/>
      <c r="CC197" s="192"/>
      <c r="CD197" s="192"/>
      <c r="CE197" s="192"/>
      <c r="CF197" s="192"/>
      <c r="CG197" s="192"/>
      <c r="CH197" s="192"/>
      <c r="CI197" s="192"/>
      <c r="CJ197" s="192"/>
      <c r="CK197" s="192"/>
      <c r="CL197" s="192"/>
      <c r="CM197" s="192"/>
      <c r="CN197" s="192"/>
      <c r="CO197" s="192"/>
      <c r="CP197" s="192"/>
      <c r="CQ197" s="192"/>
      <c r="CR197" s="192"/>
      <c r="CS197" s="192"/>
      <c r="CT197" s="192"/>
      <c r="CU197" s="192"/>
      <c r="CV197" s="192"/>
      <c r="CW197" s="192"/>
      <c r="CX197" s="192"/>
      <c r="CY197" s="192"/>
      <c r="CZ197" s="192"/>
      <c r="DA197" s="192"/>
      <c r="DB197" s="192"/>
      <c r="DC197" s="192"/>
    </row>
    <row r="198" spans="1:107" ht="10.5" customHeight="1" x14ac:dyDescent="0.25">
      <c r="A198" s="638"/>
      <c r="B198" s="186" t="s">
        <v>778</v>
      </c>
      <c r="C198" s="186" t="s">
        <v>1342</v>
      </c>
      <c r="D198" s="186" t="s">
        <v>1606</v>
      </c>
      <c r="E198" s="193"/>
      <c r="F198" s="638">
        <v>24</v>
      </c>
      <c r="G198" s="638"/>
      <c r="H198" s="638">
        <v>24</v>
      </c>
      <c r="I198" s="638"/>
      <c r="J198" s="638"/>
      <c r="K198" s="638">
        <v>24</v>
      </c>
      <c r="L198" s="638">
        <v>24</v>
      </c>
      <c r="M198" s="638">
        <v>24</v>
      </c>
      <c r="N198" s="638"/>
      <c r="O198" s="638"/>
      <c r="P198" s="638"/>
      <c r="Q198" s="638"/>
      <c r="R198" s="638">
        <f>115+5</f>
        <v>120</v>
      </c>
      <c r="S198" s="638"/>
      <c r="T198" s="638"/>
      <c r="U198" s="638">
        <v>24</v>
      </c>
      <c r="V198" s="638"/>
      <c r="W198" s="638">
        <v>24</v>
      </c>
      <c r="X198" s="638"/>
      <c r="Y198" s="638"/>
      <c r="Z198" s="638"/>
      <c r="AA198" s="638"/>
      <c r="AB198" s="638"/>
      <c r="AC198" s="638">
        <v>72</v>
      </c>
      <c r="AD198" s="638"/>
      <c r="AE198" s="638">
        <v>48</v>
      </c>
      <c r="AF198" s="638"/>
      <c r="AG198" s="638"/>
      <c r="AH198" s="638"/>
      <c r="AI198" s="638"/>
      <c r="AJ198" s="638"/>
      <c r="AK198" s="638"/>
      <c r="AL198" s="638">
        <v>24</v>
      </c>
      <c r="AM198" s="638"/>
      <c r="AN198" s="638"/>
      <c r="AO198" s="638"/>
      <c r="AP198" s="638"/>
      <c r="AQ198" s="638">
        <v>24</v>
      </c>
      <c r="AR198" s="638">
        <v>24</v>
      </c>
      <c r="AS198" s="638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  <c r="BD198" s="192"/>
      <c r="BE198" s="192"/>
      <c r="BF198" s="192"/>
      <c r="BG198" s="192"/>
      <c r="BH198" s="192"/>
      <c r="BI198" s="192"/>
      <c r="BJ198" s="192"/>
      <c r="BK198" s="192"/>
      <c r="BL198" s="192"/>
      <c r="BM198" s="192"/>
      <c r="BN198" s="192"/>
      <c r="BO198" s="192"/>
      <c r="BP198" s="192"/>
      <c r="BQ198" s="192"/>
      <c r="BR198" s="192"/>
      <c r="BS198" s="192"/>
      <c r="BT198" s="192"/>
      <c r="BU198" s="192"/>
      <c r="BV198" s="192"/>
      <c r="BW198" s="192"/>
      <c r="BX198" s="192"/>
      <c r="BY198" s="192"/>
      <c r="BZ198" s="192"/>
      <c r="CA198" s="192"/>
      <c r="CB198" s="192"/>
      <c r="CC198" s="192"/>
      <c r="CD198" s="192"/>
      <c r="CE198" s="192"/>
      <c r="CF198" s="192"/>
      <c r="CG198" s="192"/>
      <c r="CH198" s="192"/>
      <c r="CI198" s="192"/>
      <c r="CJ198" s="192"/>
      <c r="CK198" s="192"/>
      <c r="CL198" s="192"/>
      <c r="CM198" s="192"/>
      <c r="CN198" s="192"/>
      <c r="CO198" s="192"/>
      <c r="CP198" s="192"/>
      <c r="CQ198" s="192"/>
      <c r="CR198" s="192"/>
      <c r="CS198" s="192"/>
      <c r="CT198" s="192"/>
      <c r="CU198" s="192"/>
      <c r="CV198" s="192"/>
      <c r="CW198" s="192"/>
      <c r="CX198" s="192"/>
      <c r="CY198" s="192"/>
      <c r="CZ198" s="192"/>
      <c r="DA198" s="192"/>
      <c r="DB198" s="192"/>
      <c r="DC198" s="192"/>
    </row>
    <row r="199" spans="1:107" ht="10.5" customHeight="1" x14ac:dyDescent="0.25">
      <c r="A199" s="638"/>
      <c r="B199" s="186" t="s">
        <v>747</v>
      </c>
      <c r="C199" s="186" t="s">
        <v>1342</v>
      </c>
      <c r="D199" s="186" t="s">
        <v>1609</v>
      </c>
      <c r="E199" s="193"/>
      <c r="F199" s="638"/>
      <c r="G199" s="638"/>
      <c r="H199" s="638"/>
      <c r="I199" s="638"/>
      <c r="J199" s="638"/>
      <c r="K199" s="638"/>
      <c r="L199" s="638"/>
      <c r="M199" s="638"/>
      <c r="N199" s="638"/>
      <c r="O199" s="638"/>
      <c r="P199" s="638"/>
      <c r="Q199" s="638"/>
      <c r="R199" s="638"/>
      <c r="S199" s="638"/>
      <c r="T199" s="638"/>
      <c r="U199" s="638"/>
      <c r="V199" s="638"/>
      <c r="W199" s="638"/>
      <c r="X199" s="638"/>
      <c r="Y199" s="638"/>
      <c r="Z199" s="638"/>
      <c r="AA199" s="638"/>
      <c r="AB199" s="638"/>
      <c r="AC199" s="638"/>
      <c r="AD199" s="638"/>
      <c r="AE199" s="638"/>
      <c r="AF199" s="638"/>
      <c r="AG199" s="638"/>
      <c r="AH199" s="638"/>
      <c r="AI199" s="638"/>
      <c r="AJ199" s="638"/>
      <c r="AK199" s="638"/>
      <c r="AL199" s="638"/>
      <c r="AM199" s="638"/>
      <c r="AN199" s="638"/>
      <c r="AO199" s="638"/>
      <c r="AP199" s="638"/>
      <c r="AQ199" s="638"/>
      <c r="AR199" s="638"/>
      <c r="AS199" s="638"/>
      <c r="AT199" s="192"/>
      <c r="AU199" s="192"/>
      <c r="AV199" s="192"/>
      <c r="AW199" s="192"/>
      <c r="AX199" s="192"/>
      <c r="AY199" s="192"/>
      <c r="AZ199" s="192"/>
      <c r="BA199" s="192"/>
      <c r="BB199" s="192"/>
      <c r="BC199" s="192"/>
      <c r="BD199" s="192"/>
      <c r="BE199" s="192"/>
      <c r="BF199" s="192"/>
      <c r="BG199" s="192">
        <v>7</v>
      </c>
      <c r="BH199" s="192">
        <v>3</v>
      </c>
      <c r="BI199" s="192"/>
      <c r="BJ199" s="192"/>
      <c r="BK199" s="192"/>
      <c r="BL199" s="192"/>
      <c r="BM199" s="192"/>
      <c r="BN199" s="192"/>
      <c r="BO199" s="192"/>
      <c r="BP199" s="192"/>
      <c r="BQ199" s="192"/>
      <c r="BR199" s="192"/>
      <c r="BS199" s="192"/>
      <c r="BT199" s="192"/>
      <c r="BU199" s="192"/>
      <c r="BV199" s="192"/>
      <c r="BW199" s="192"/>
      <c r="BX199" s="192"/>
      <c r="BY199" s="192"/>
      <c r="BZ199" s="192"/>
      <c r="CA199" s="192"/>
      <c r="CB199" s="192"/>
      <c r="CC199" s="192"/>
      <c r="CD199" s="192"/>
      <c r="CE199" s="192"/>
      <c r="CF199" s="192"/>
      <c r="CG199" s="192"/>
      <c r="CH199" s="192"/>
      <c r="CI199" s="192"/>
      <c r="CJ199" s="192"/>
      <c r="CK199" s="192"/>
      <c r="CL199" s="192"/>
      <c r="CM199" s="192"/>
      <c r="CN199" s="192"/>
      <c r="CO199" s="192"/>
      <c r="CP199" s="192"/>
      <c r="CQ199" s="192"/>
      <c r="CR199" s="192"/>
      <c r="CS199" s="192"/>
      <c r="CT199" s="192"/>
      <c r="CU199" s="192"/>
      <c r="CV199" s="192"/>
      <c r="CW199" s="192"/>
      <c r="CX199" s="192"/>
      <c r="CY199" s="192"/>
      <c r="CZ199" s="192"/>
      <c r="DA199" s="192"/>
      <c r="DB199" s="192"/>
      <c r="DC199" s="192"/>
    </row>
    <row r="200" spans="1:107" ht="10.5" customHeight="1" x14ac:dyDescent="0.25">
      <c r="A200" s="638"/>
      <c r="B200" s="186"/>
      <c r="C200" s="186"/>
      <c r="D200" s="186"/>
      <c r="E200" s="193"/>
      <c r="F200" s="638"/>
      <c r="G200" s="638"/>
      <c r="H200" s="638"/>
      <c r="I200" s="638"/>
      <c r="J200" s="638"/>
      <c r="K200" s="638"/>
      <c r="L200" s="638"/>
      <c r="M200" s="638"/>
      <c r="N200" s="638"/>
      <c r="O200" s="638"/>
      <c r="P200" s="638"/>
      <c r="Q200" s="638"/>
      <c r="R200" s="638"/>
      <c r="S200" s="638"/>
      <c r="T200" s="638"/>
      <c r="U200" s="638"/>
      <c r="V200" s="638"/>
      <c r="W200" s="638"/>
      <c r="X200" s="638"/>
      <c r="Y200" s="638"/>
      <c r="Z200" s="638"/>
      <c r="AA200" s="638"/>
      <c r="AB200" s="638"/>
      <c r="AC200" s="638"/>
      <c r="AD200" s="638"/>
      <c r="AE200" s="638"/>
      <c r="AF200" s="638"/>
      <c r="AG200" s="638"/>
      <c r="AH200" s="638"/>
      <c r="AI200" s="638"/>
      <c r="AJ200" s="638"/>
      <c r="AK200" s="638"/>
      <c r="AL200" s="638"/>
      <c r="AM200" s="638"/>
      <c r="AN200" s="638"/>
      <c r="AO200" s="638"/>
      <c r="AP200" s="638"/>
      <c r="AQ200" s="638"/>
      <c r="AR200" s="638"/>
      <c r="AS200" s="638"/>
      <c r="AT200" s="192"/>
      <c r="AU200" s="192"/>
      <c r="AV200" s="192"/>
      <c r="AW200" s="192"/>
      <c r="AX200" s="192"/>
      <c r="AY200" s="192"/>
      <c r="AZ200" s="192"/>
      <c r="BA200" s="192"/>
      <c r="BB200" s="192"/>
      <c r="BC200" s="192"/>
      <c r="BD200" s="192"/>
      <c r="BE200" s="192"/>
      <c r="BF200" s="192"/>
      <c r="BG200" s="192"/>
      <c r="BH200" s="192"/>
      <c r="BI200" s="192"/>
      <c r="BJ200" s="192"/>
      <c r="BK200" s="192"/>
      <c r="BL200" s="192"/>
      <c r="BM200" s="192"/>
      <c r="BN200" s="192"/>
      <c r="BO200" s="192"/>
      <c r="BP200" s="192"/>
      <c r="BQ200" s="192"/>
      <c r="BR200" s="192"/>
      <c r="BS200" s="192"/>
      <c r="BT200" s="192"/>
      <c r="BU200" s="192"/>
      <c r="BV200" s="192"/>
      <c r="BW200" s="192"/>
      <c r="BX200" s="192"/>
      <c r="BY200" s="192"/>
      <c r="BZ200" s="192"/>
      <c r="CA200" s="192"/>
      <c r="CB200" s="192"/>
      <c r="CC200" s="192"/>
      <c r="CD200" s="192"/>
      <c r="CE200" s="192"/>
      <c r="CF200" s="192"/>
      <c r="CG200" s="192"/>
      <c r="CH200" s="192"/>
      <c r="CI200" s="192"/>
      <c r="CJ200" s="192"/>
      <c r="CK200" s="192"/>
      <c r="CL200" s="192"/>
      <c r="CM200" s="192"/>
      <c r="CN200" s="192"/>
      <c r="CO200" s="192"/>
      <c r="CP200" s="192"/>
      <c r="CQ200" s="192"/>
      <c r="CR200" s="192"/>
      <c r="CS200" s="192"/>
      <c r="CT200" s="192"/>
      <c r="CU200" s="192"/>
      <c r="CV200" s="192"/>
      <c r="CW200" s="192"/>
      <c r="CX200" s="192"/>
      <c r="CY200" s="192"/>
      <c r="CZ200" s="192"/>
      <c r="DA200" s="192"/>
      <c r="DB200" s="192"/>
      <c r="DC200" s="192"/>
    </row>
    <row r="201" spans="1:107" ht="10.5" customHeight="1" x14ac:dyDescent="0.25">
      <c r="A201" s="638"/>
      <c r="B201" s="186" t="s">
        <v>783</v>
      </c>
      <c r="C201" s="186" t="s">
        <v>1342</v>
      </c>
      <c r="D201" s="186" t="s">
        <v>1614</v>
      </c>
      <c r="E201" s="193"/>
      <c r="F201" s="638"/>
      <c r="G201" s="638"/>
      <c r="H201" s="638"/>
      <c r="I201" s="638"/>
      <c r="J201" s="638"/>
      <c r="K201" s="638"/>
      <c r="L201" s="638"/>
      <c r="M201" s="638"/>
      <c r="N201" s="638"/>
      <c r="O201" s="638"/>
      <c r="P201" s="638"/>
      <c r="Q201" s="638"/>
      <c r="R201" s="638"/>
      <c r="S201" s="638"/>
      <c r="T201" s="638"/>
      <c r="U201" s="638"/>
      <c r="V201" s="638"/>
      <c r="W201" s="638"/>
      <c r="X201" s="638"/>
      <c r="Y201" s="638"/>
      <c r="Z201" s="638"/>
      <c r="AA201" s="638"/>
      <c r="AB201" s="638"/>
      <c r="AC201" s="638"/>
      <c r="AD201" s="638"/>
      <c r="AE201" s="638"/>
      <c r="AF201" s="638"/>
      <c r="AG201" s="638"/>
      <c r="AH201" s="638"/>
      <c r="AI201" s="638"/>
      <c r="AJ201" s="638"/>
      <c r="AK201" s="638"/>
      <c r="AL201" s="638"/>
      <c r="AM201" s="638">
        <v>4</v>
      </c>
      <c r="AN201" s="638"/>
      <c r="AO201" s="638"/>
      <c r="AP201" s="638"/>
      <c r="AQ201" s="638"/>
      <c r="AR201" s="638"/>
      <c r="AS201" s="638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92"/>
      <c r="BD201" s="192"/>
      <c r="BE201" s="192"/>
      <c r="BF201" s="192"/>
      <c r="BG201" s="192"/>
      <c r="BH201" s="192"/>
      <c r="BI201" s="192"/>
      <c r="BJ201" s="192"/>
      <c r="BK201" s="192"/>
      <c r="BL201" s="192"/>
      <c r="BM201" s="192"/>
      <c r="BN201" s="192"/>
      <c r="BO201" s="192"/>
      <c r="BP201" s="192"/>
      <c r="BQ201" s="192"/>
      <c r="BR201" s="192"/>
      <c r="BS201" s="192"/>
      <c r="BT201" s="192"/>
      <c r="BU201" s="192"/>
      <c r="BV201" s="192"/>
      <c r="BW201" s="192"/>
      <c r="BX201" s="192"/>
      <c r="BY201" s="192"/>
      <c r="BZ201" s="192"/>
      <c r="CA201" s="192"/>
      <c r="CB201" s="192"/>
      <c r="CC201" s="192"/>
      <c r="CD201" s="192"/>
      <c r="CE201" s="192"/>
      <c r="CF201" s="192"/>
      <c r="CG201" s="192"/>
      <c r="CH201" s="192"/>
      <c r="CI201" s="192"/>
      <c r="CJ201" s="192"/>
      <c r="CK201" s="192"/>
      <c r="CL201" s="192"/>
      <c r="CM201" s="192"/>
      <c r="CN201" s="192"/>
      <c r="CO201" s="192"/>
      <c r="CP201" s="192"/>
      <c r="CQ201" s="192"/>
      <c r="CR201" s="192"/>
      <c r="CS201" s="192"/>
      <c r="CT201" s="192"/>
      <c r="CU201" s="192"/>
      <c r="CV201" s="192"/>
      <c r="CW201" s="192"/>
      <c r="CX201" s="192"/>
      <c r="CY201" s="192"/>
      <c r="CZ201" s="192"/>
      <c r="DA201" s="192"/>
      <c r="DB201" s="192"/>
      <c r="DC201" s="192"/>
    </row>
    <row r="202" spans="1:107" ht="10.5" customHeight="1" x14ac:dyDescent="0.25">
      <c r="A202" s="638"/>
      <c r="B202" s="186" t="s">
        <v>837</v>
      </c>
      <c r="C202" s="186" t="s">
        <v>1342</v>
      </c>
      <c r="D202" s="186" t="s">
        <v>1617</v>
      </c>
      <c r="E202" s="193"/>
      <c r="F202" s="638"/>
      <c r="G202" s="638"/>
      <c r="H202" s="638"/>
      <c r="I202" s="638"/>
      <c r="J202" s="638"/>
      <c r="K202" s="638"/>
      <c r="L202" s="638"/>
      <c r="M202" s="638">
        <v>24</v>
      </c>
      <c r="N202" s="638"/>
      <c r="O202" s="638"/>
      <c r="P202" s="638"/>
      <c r="Q202" s="638"/>
      <c r="R202" s="638"/>
      <c r="S202" s="638"/>
      <c r="T202" s="638"/>
      <c r="U202" s="638"/>
      <c r="V202" s="638"/>
      <c r="W202" s="638"/>
      <c r="X202" s="638"/>
      <c r="Y202" s="638"/>
      <c r="Z202" s="638"/>
      <c r="AA202" s="638"/>
      <c r="AB202" s="638"/>
      <c r="AC202" s="638"/>
      <c r="AD202" s="638"/>
      <c r="AE202" s="638"/>
      <c r="AF202" s="638"/>
      <c r="AG202" s="642">
        <v>10</v>
      </c>
      <c r="AH202" s="638"/>
      <c r="AI202" s="638"/>
      <c r="AJ202" s="638"/>
      <c r="AK202" s="638"/>
      <c r="AL202" s="638"/>
      <c r="AM202" s="638"/>
      <c r="AN202" s="638"/>
      <c r="AO202" s="638"/>
      <c r="AP202" s="638"/>
      <c r="AQ202" s="638"/>
      <c r="AR202" s="638"/>
      <c r="AS202" s="638"/>
      <c r="AT202" s="192"/>
      <c r="AU202" s="192"/>
      <c r="AV202" s="192"/>
      <c r="AW202" s="192"/>
      <c r="AX202" s="192"/>
      <c r="AY202" s="192"/>
      <c r="AZ202" s="192"/>
      <c r="BA202" s="192"/>
      <c r="BB202" s="192"/>
      <c r="BC202" s="192"/>
      <c r="BD202" s="192"/>
      <c r="BE202" s="192"/>
      <c r="BF202" s="192"/>
      <c r="BG202" s="192"/>
      <c r="BH202" s="192"/>
      <c r="BI202" s="192"/>
      <c r="BJ202" s="192"/>
      <c r="BK202" s="192"/>
      <c r="BL202" s="192"/>
      <c r="BM202" s="192"/>
      <c r="BN202" s="192"/>
      <c r="BO202" s="192"/>
      <c r="BP202" s="192"/>
      <c r="BQ202" s="192"/>
      <c r="BR202" s="192"/>
      <c r="BS202" s="192"/>
      <c r="BT202" s="192"/>
      <c r="BU202" s="192"/>
      <c r="BV202" s="192"/>
      <c r="BW202" s="192"/>
      <c r="BX202" s="192"/>
      <c r="BY202" s="192"/>
      <c r="BZ202" s="192"/>
      <c r="CA202" s="192"/>
      <c r="CB202" s="192"/>
      <c r="CC202" s="192"/>
      <c r="CD202" s="192"/>
      <c r="CE202" s="192"/>
      <c r="CF202" s="192"/>
      <c r="CG202" s="192"/>
      <c r="CH202" s="192"/>
      <c r="CI202" s="192"/>
      <c r="CJ202" s="192"/>
      <c r="CK202" s="192"/>
      <c r="CL202" s="192"/>
      <c r="CM202" s="192"/>
      <c r="CN202" s="192"/>
      <c r="CO202" s="192"/>
      <c r="CP202" s="192"/>
      <c r="CQ202" s="192"/>
      <c r="CR202" s="192"/>
      <c r="CS202" s="192"/>
      <c r="CT202" s="192"/>
      <c r="CU202" s="192"/>
      <c r="CV202" s="192"/>
      <c r="CW202" s="192"/>
      <c r="CX202" s="192"/>
      <c r="CY202" s="192"/>
      <c r="CZ202" s="192"/>
      <c r="DA202" s="192"/>
      <c r="DB202" s="192"/>
      <c r="DC202" s="192"/>
    </row>
    <row r="203" spans="1:107" ht="10.5" customHeight="1" x14ac:dyDescent="0.25">
      <c r="A203" s="638"/>
      <c r="B203" s="186"/>
      <c r="C203" s="186"/>
      <c r="D203" s="186"/>
      <c r="E203" s="193"/>
      <c r="F203" s="638"/>
      <c r="G203" s="638"/>
      <c r="H203" s="638"/>
      <c r="I203" s="638"/>
      <c r="J203" s="638"/>
      <c r="K203" s="638"/>
      <c r="L203" s="638"/>
      <c r="M203" s="638"/>
      <c r="N203" s="638"/>
      <c r="O203" s="638"/>
      <c r="P203" s="638"/>
      <c r="Q203" s="638"/>
      <c r="R203" s="638"/>
      <c r="S203" s="638"/>
      <c r="T203" s="638"/>
      <c r="U203" s="638"/>
      <c r="V203" s="638"/>
      <c r="W203" s="638"/>
      <c r="X203" s="638"/>
      <c r="Y203" s="638"/>
      <c r="Z203" s="638"/>
      <c r="AA203" s="638"/>
      <c r="AB203" s="638"/>
      <c r="AC203" s="638"/>
      <c r="AD203" s="638"/>
      <c r="AE203" s="638"/>
      <c r="AF203" s="638"/>
      <c r="AG203" s="638"/>
      <c r="AH203" s="638"/>
      <c r="AI203" s="638"/>
      <c r="AJ203" s="638"/>
      <c r="AK203" s="638"/>
      <c r="AL203" s="638"/>
      <c r="AM203" s="638"/>
      <c r="AN203" s="638"/>
      <c r="AO203" s="638"/>
      <c r="AP203" s="638"/>
      <c r="AQ203" s="638"/>
      <c r="AR203" s="638"/>
      <c r="AS203" s="638"/>
      <c r="AT203" s="192"/>
      <c r="AU203" s="192"/>
      <c r="AV203" s="192"/>
      <c r="AW203" s="192"/>
      <c r="AX203" s="192"/>
      <c r="AY203" s="192"/>
      <c r="AZ203" s="192"/>
      <c r="BA203" s="192"/>
      <c r="BB203" s="192"/>
      <c r="BC203" s="192"/>
      <c r="BD203" s="192"/>
      <c r="BE203" s="192"/>
      <c r="BF203" s="192"/>
      <c r="BG203" s="192"/>
      <c r="BH203" s="192"/>
      <c r="BI203" s="192"/>
      <c r="BJ203" s="192"/>
      <c r="BK203" s="192"/>
      <c r="BL203" s="192"/>
      <c r="BM203" s="192"/>
      <c r="BN203" s="192"/>
      <c r="BO203" s="192"/>
      <c r="BP203" s="192"/>
      <c r="BQ203" s="192"/>
      <c r="BR203" s="192"/>
      <c r="BS203" s="192"/>
      <c r="BT203" s="192"/>
      <c r="BU203" s="192"/>
      <c r="BV203" s="192"/>
      <c r="BW203" s="192"/>
      <c r="BX203" s="192"/>
      <c r="BY203" s="192"/>
      <c r="BZ203" s="192"/>
      <c r="CA203" s="192"/>
      <c r="CB203" s="192"/>
      <c r="CC203" s="192"/>
      <c r="CD203" s="192"/>
      <c r="CE203" s="192"/>
      <c r="CF203" s="192"/>
      <c r="CG203" s="192"/>
      <c r="CH203" s="192"/>
      <c r="CI203" s="192"/>
      <c r="CJ203" s="192"/>
      <c r="CK203" s="192"/>
      <c r="CL203" s="192"/>
      <c r="CM203" s="192"/>
      <c r="CN203" s="192"/>
      <c r="CO203" s="192"/>
      <c r="CP203" s="192"/>
      <c r="CQ203" s="192"/>
      <c r="CR203" s="192"/>
      <c r="CS203" s="192"/>
      <c r="CT203" s="192"/>
      <c r="CU203" s="192"/>
      <c r="CV203" s="192"/>
      <c r="CW203" s="192"/>
      <c r="CX203" s="192"/>
      <c r="CY203" s="192"/>
      <c r="CZ203" s="192"/>
      <c r="DA203" s="192"/>
      <c r="DB203" s="192"/>
      <c r="DC203" s="192"/>
    </row>
    <row r="204" spans="1:107" ht="10.5" customHeight="1" x14ac:dyDescent="0.25">
      <c r="A204" s="638"/>
      <c r="B204" s="186" t="s">
        <v>747</v>
      </c>
      <c r="C204" s="186" t="s">
        <v>1342</v>
      </c>
      <c r="D204" s="186" t="s">
        <v>1620</v>
      </c>
      <c r="E204" s="193"/>
      <c r="F204" s="638"/>
      <c r="G204" s="638"/>
      <c r="H204" s="638"/>
      <c r="I204" s="638"/>
      <c r="J204" s="638"/>
      <c r="K204" s="638"/>
      <c r="L204" s="638"/>
      <c r="M204" s="638">
        <v>24</v>
      </c>
      <c r="N204" s="638"/>
      <c r="O204" s="638"/>
      <c r="P204" s="638"/>
      <c r="Q204" s="638"/>
      <c r="R204" s="638"/>
      <c r="S204" s="638"/>
      <c r="T204" s="638"/>
      <c r="U204" s="638"/>
      <c r="V204" s="638"/>
      <c r="W204" s="638"/>
      <c r="X204" s="638"/>
      <c r="Y204" s="638"/>
      <c r="Z204" s="638"/>
      <c r="AA204" s="638"/>
      <c r="AB204" s="638"/>
      <c r="AC204" s="638"/>
      <c r="AD204" s="638"/>
      <c r="AE204" s="638">
        <v>24</v>
      </c>
      <c r="AF204" s="638"/>
      <c r="AG204" s="638"/>
      <c r="AH204" s="638"/>
      <c r="AI204" s="638"/>
      <c r="AJ204" s="638"/>
      <c r="AK204" s="638"/>
      <c r="AL204" s="638"/>
      <c r="AM204" s="638"/>
      <c r="AN204" s="638"/>
      <c r="AO204" s="638"/>
      <c r="AP204" s="638"/>
      <c r="AQ204" s="638"/>
      <c r="AR204" s="638"/>
      <c r="AS204" s="638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92"/>
      <c r="BD204" s="192"/>
      <c r="BE204" s="192"/>
      <c r="BF204" s="192"/>
      <c r="BG204" s="192"/>
      <c r="BH204" s="192"/>
      <c r="BI204" s="192"/>
      <c r="BJ204" s="192"/>
      <c r="BK204" s="192"/>
      <c r="BL204" s="192"/>
      <c r="BM204" s="192"/>
      <c r="BN204" s="192"/>
      <c r="BO204" s="192"/>
      <c r="BP204" s="192"/>
      <c r="BQ204" s="192"/>
      <c r="BR204" s="192"/>
      <c r="BS204" s="192"/>
      <c r="BT204" s="192"/>
      <c r="BU204" s="192"/>
      <c r="BV204" s="192"/>
      <c r="BW204" s="192"/>
      <c r="BX204" s="192"/>
      <c r="BY204" s="192"/>
      <c r="BZ204" s="192"/>
      <c r="CA204" s="192"/>
      <c r="CB204" s="192"/>
      <c r="CC204" s="192"/>
      <c r="CD204" s="192"/>
      <c r="CE204" s="192"/>
      <c r="CF204" s="192"/>
      <c r="CG204" s="192"/>
      <c r="CH204" s="192"/>
      <c r="CI204" s="192"/>
      <c r="CJ204" s="192"/>
      <c r="CK204" s="192"/>
      <c r="CL204" s="192"/>
      <c r="CM204" s="192"/>
      <c r="CN204" s="192"/>
      <c r="CO204" s="192"/>
      <c r="CP204" s="192"/>
      <c r="CQ204" s="192"/>
      <c r="CR204" s="192"/>
      <c r="CS204" s="192"/>
      <c r="CT204" s="192"/>
      <c r="CU204" s="192"/>
      <c r="CV204" s="192"/>
      <c r="CW204" s="192"/>
      <c r="CX204" s="192"/>
      <c r="CY204" s="192"/>
      <c r="CZ204" s="192"/>
      <c r="DA204" s="192"/>
      <c r="DB204" s="192"/>
      <c r="DC204" s="192"/>
    </row>
    <row r="205" spans="1:107" ht="10.5" customHeight="1" x14ac:dyDescent="0.25">
      <c r="A205" s="638"/>
      <c r="B205" s="186" t="s">
        <v>805</v>
      </c>
      <c r="C205" s="186" t="s">
        <v>1342</v>
      </c>
      <c r="D205" s="186" t="s">
        <v>1628</v>
      </c>
      <c r="E205" s="193"/>
      <c r="F205" s="638"/>
      <c r="G205" s="638"/>
      <c r="H205" s="638"/>
      <c r="I205" s="638"/>
      <c r="J205" s="638"/>
      <c r="K205" s="638"/>
      <c r="L205" s="638"/>
      <c r="M205" s="638"/>
      <c r="N205" s="638"/>
      <c r="O205" s="638"/>
      <c r="P205" s="638"/>
      <c r="Q205" s="638"/>
      <c r="R205" s="638"/>
      <c r="S205" s="638"/>
      <c r="T205" s="638"/>
      <c r="U205" s="638"/>
      <c r="V205" s="638"/>
      <c r="W205" s="638"/>
      <c r="X205" s="638"/>
      <c r="Y205" s="638"/>
      <c r="Z205" s="638"/>
      <c r="AA205" s="638"/>
      <c r="AB205" s="638"/>
      <c r="AC205" s="638"/>
      <c r="AD205" s="638"/>
      <c r="AE205" s="638"/>
      <c r="AF205" s="638"/>
      <c r="AG205" s="638"/>
      <c r="AH205" s="638"/>
      <c r="AI205" s="638"/>
      <c r="AJ205" s="638"/>
      <c r="AK205" s="638"/>
      <c r="AL205" s="638"/>
      <c r="AM205" s="638"/>
      <c r="AN205" s="638"/>
      <c r="AO205" s="638"/>
      <c r="AP205" s="638"/>
      <c r="AQ205" s="638"/>
      <c r="AR205" s="638"/>
      <c r="AS205" s="638"/>
      <c r="AT205" s="192"/>
      <c r="AU205" s="192"/>
      <c r="AV205" s="192"/>
      <c r="AW205" s="192"/>
      <c r="AX205" s="192"/>
      <c r="AY205" s="192"/>
      <c r="AZ205" s="192"/>
      <c r="BA205" s="192"/>
      <c r="BB205" s="192"/>
      <c r="BC205" s="192"/>
      <c r="BD205" s="192"/>
      <c r="BE205" s="192"/>
      <c r="BF205" s="192"/>
      <c r="BG205" s="192">
        <v>20</v>
      </c>
      <c r="BH205" s="192">
        <v>18</v>
      </c>
      <c r="BI205" s="192"/>
      <c r="BJ205" s="192"/>
      <c r="BK205" s="192"/>
      <c r="BL205" s="192"/>
      <c r="BM205" s="192"/>
      <c r="BN205" s="192"/>
      <c r="BO205" s="192"/>
      <c r="BP205" s="192"/>
      <c r="BQ205" s="192"/>
      <c r="BR205" s="192"/>
      <c r="BS205" s="192"/>
      <c r="BT205" s="192"/>
      <c r="BU205" s="192"/>
      <c r="BV205" s="192"/>
      <c r="BW205" s="192"/>
      <c r="BX205" s="192"/>
      <c r="BY205" s="192"/>
      <c r="BZ205" s="192"/>
      <c r="CA205" s="192"/>
      <c r="CB205" s="192"/>
      <c r="CC205" s="192"/>
      <c r="CD205" s="192"/>
      <c r="CE205" s="192"/>
      <c r="CF205" s="192"/>
      <c r="CG205" s="192"/>
      <c r="CH205" s="192"/>
      <c r="CI205" s="192"/>
      <c r="CJ205" s="192"/>
      <c r="CK205" s="192"/>
      <c r="CL205" s="192"/>
      <c r="CM205" s="192"/>
      <c r="CN205" s="192"/>
      <c r="CO205" s="192"/>
      <c r="CP205" s="192"/>
      <c r="CQ205" s="192"/>
      <c r="CR205" s="192"/>
      <c r="CS205" s="192"/>
      <c r="CT205" s="192"/>
      <c r="CU205" s="192"/>
      <c r="CV205" s="192"/>
      <c r="CW205" s="192"/>
      <c r="CX205" s="192"/>
      <c r="CY205" s="192"/>
      <c r="CZ205" s="192"/>
      <c r="DA205" s="192"/>
      <c r="DB205" s="192"/>
      <c r="DC205" s="192"/>
    </row>
    <row r="206" spans="1:107" ht="10.5" customHeight="1" x14ac:dyDescent="0.25">
      <c r="A206" s="638"/>
      <c r="B206" s="186" t="s">
        <v>783</v>
      </c>
      <c r="C206" s="186" t="s">
        <v>1342</v>
      </c>
      <c r="D206" s="186" t="s">
        <v>1630</v>
      </c>
      <c r="E206" s="193"/>
      <c r="F206" s="638"/>
      <c r="G206" s="638"/>
      <c r="H206" s="638"/>
      <c r="I206" s="638"/>
      <c r="J206" s="638"/>
      <c r="K206" s="638"/>
      <c r="L206" s="638"/>
      <c r="M206" s="638"/>
      <c r="N206" s="638"/>
      <c r="O206" s="638"/>
      <c r="P206" s="638"/>
      <c r="Q206" s="638"/>
      <c r="R206" s="638"/>
      <c r="S206" s="638"/>
      <c r="T206" s="638"/>
      <c r="U206" s="638"/>
      <c r="V206" s="638"/>
      <c r="W206" s="638"/>
      <c r="X206" s="638"/>
      <c r="Y206" s="638"/>
      <c r="Z206" s="638"/>
      <c r="AA206" s="638"/>
      <c r="AB206" s="638"/>
      <c r="AC206" s="638"/>
      <c r="AD206" s="638"/>
      <c r="AE206" s="638"/>
      <c r="AF206" s="638"/>
      <c r="AG206" s="638"/>
      <c r="AH206" s="638"/>
      <c r="AI206" s="638"/>
      <c r="AJ206" s="638"/>
      <c r="AK206" s="638"/>
      <c r="AL206" s="638"/>
      <c r="AM206" s="638"/>
      <c r="AN206" s="638"/>
      <c r="AO206" s="638"/>
      <c r="AP206" s="638"/>
      <c r="AQ206" s="638">
        <v>50</v>
      </c>
      <c r="AR206" s="638"/>
      <c r="AS206" s="638"/>
      <c r="AT206" s="192"/>
      <c r="AU206" s="192"/>
      <c r="AV206" s="192"/>
      <c r="AW206" s="192"/>
      <c r="AX206" s="192"/>
      <c r="AY206" s="192"/>
      <c r="AZ206" s="192"/>
      <c r="BA206" s="192"/>
      <c r="BB206" s="192"/>
      <c r="BC206" s="192"/>
      <c r="BD206" s="192"/>
      <c r="BE206" s="192"/>
      <c r="BF206" s="192"/>
      <c r="BG206" s="192"/>
      <c r="BH206" s="192"/>
      <c r="BI206" s="192"/>
      <c r="BJ206" s="192"/>
      <c r="BK206" s="192"/>
      <c r="BL206" s="192"/>
      <c r="BM206" s="192"/>
      <c r="BN206" s="192"/>
      <c r="BO206" s="192"/>
      <c r="BP206" s="192"/>
      <c r="BQ206" s="192"/>
      <c r="BR206" s="192"/>
      <c r="BS206" s="192"/>
      <c r="BT206" s="192"/>
      <c r="BU206" s="192"/>
      <c r="BV206" s="192"/>
      <c r="BW206" s="192"/>
      <c r="BX206" s="192"/>
      <c r="BY206" s="192"/>
      <c r="BZ206" s="192"/>
      <c r="CA206" s="192"/>
      <c r="CB206" s="192"/>
      <c r="CC206" s="192"/>
      <c r="CD206" s="192"/>
      <c r="CE206" s="192"/>
      <c r="CF206" s="192"/>
      <c r="CG206" s="192"/>
      <c r="CH206" s="192"/>
      <c r="CI206" s="192"/>
      <c r="CJ206" s="192"/>
      <c r="CK206" s="192"/>
      <c r="CL206" s="192"/>
      <c r="CM206" s="192"/>
      <c r="CN206" s="192"/>
      <c r="CO206" s="192"/>
      <c r="CP206" s="192"/>
      <c r="CQ206" s="192"/>
      <c r="CR206" s="192"/>
      <c r="CS206" s="192"/>
      <c r="CT206" s="192"/>
      <c r="CU206" s="192"/>
      <c r="CV206" s="192"/>
      <c r="CW206" s="192"/>
      <c r="CX206" s="192"/>
      <c r="CY206" s="192"/>
      <c r="CZ206" s="192"/>
      <c r="DA206" s="192"/>
      <c r="DB206" s="192"/>
      <c r="DC206" s="192"/>
    </row>
    <row r="207" spans="1:107" ht="10.5" customHeight="1" x14ac:dyDescent="0.25">
      <c r="A207" s="638"/>
      <c r="B207" s="186" t="s">
        <v>778</v>
      </c>
      <c r="C207" s="186" t="s">
        <v>1342</v>
      </c>
      <c r="D207" s="186" t="s">
        <v>1633</v>
      </c>
      <c r="E207" s="193"/>
      <c r="F207" s="638"/>
      <c r="G207" s="638"/>
      <c r="H207" s="638"/>
      <c r="I207" s="638"/>
      <c r="J207" s="638"/>
      <c r="K207" s="638"/>
      <c r="L207" s="638"/>
      <c r="M207" s="638"/>
      <c r="N207" s="638"/>
      <c r="O207" s="638"/>
      <c r="P207" s="638"/>
      <c r="Q207" s="638"/>
      <c r="R207" s="638"/>
      <c r="S207" s="638"/>
      <c r="T207" s="638"/>
      <c r="U207" s="638"/>
      <c r="V207" s="638"/>
      <c r="W207" s="638"/>
      <c r="X207" s="638"/>
      <c r="Y207" s="638"/>
      <c r="Z207" s="638"/>
      <c r="AA207" s="638"/>
      <c r="AB207" s="638"/>
      <c r="AC207" s="638"/>
      <c r="AD207" s="638"/>
      <c r="AE207" s="638"/>
      <c r="AF207" s="638"/>
      <c r="AG207" s="638"/>
      <c r="AH207" s="638"/>
      <c r="AI207" s="638"/>
      <c r="AJ207" s="638"/>
      <c r="AK207" s="638"/>
      <c r="AL207" s="638"/>
      <c r="AM207" s="638"/>
      <c r="AN207" s="638"/>
      <c r="AO207" s="638"/>
      <c r="AP207" s="638"/>
      <c r="AQ207" s="638"/>
      <c r="AR207" s="638"/>
      <c r="AS207" s="638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92"/>
      <c r="BD207" s="192"/>
      <c r="BE207" s="192"/>
      <c r="BF207" s="192"/>
      <c r="BG207" s="192"/>
      <c r="BH207" s="192">
        <v>3</v>
      </c>
      <c r="BI207" s="192"/>
      <c r="BJ207" s="192"/>
      <c r="BK207" s="192"/>
      <c r="BL207" s="192"/>
      <c r="BM207" s="192"/>
      <c r="BN207" s="192"/>
      <c r="BO207" s="192"/>
      <c r="BP207" s="192"/>
      <c r="BQ207" s="192"/>
      <c r="BR207" s="192"/>
      <c r="BS207" s="192"/>
      <c r="BT207" s="192"/>
      <c r="BU207" s="192"/>
      <c r="BV207" s="192"/>
      <c r="BW207" s="192"/>
      <c r="BX207" s="192"/>
      <c r="BY207" s="192"/>
      <c r="BZ207" s="192"/>
      <c r="CA207" s="192"/>
      <c r="CB207" s="192"/>
      <c r="CC207" s="192"/>
      <c r="CD207" s="192"/>
      <c r="CE207" s="192"/>
      <c r="CF207" s="192"/>
      <c r="CG207" s="192"/>
      <c r="CH207" s="192"/>
      <c r="CI207" s="192"/>
      <c r="CJ207" s="192"/>
      <c r="CK207" s="192"/>
      <c r="CL207" s="192"/>
      <c r="CM207" s="192"/>
      <c r="CN207" s="192"/>
      <c r="CO207" s="192"/>
      <c r="CP207" s="192"/>
      <c r="CQ207" s="192"/>
      <c r="CR207" s="192"/>
      <c r="CS207" s="192"/>
      <c r="CT207" s="192"/>
      <c r="CU207" s="192"/>
      <c r="CV207" s="192"/>
      <c r="CW207" s="192"/>
      <c r="CX207" s="192"/>
      <c r="CY207" s="192"/>
      <c r="CZ207" s="192"/>
      <c r="DA207" s="192"/>
      <c r="DB207" s="192"/>
      <c r="DC207" s="192"/>
    </row>
    <row r="208" spans="1:107" ht="10.5" customHeight="1" x14ac:dyDescent="0.25">
      <c r="A208" s="638"/>
      <c r="B208" s="186" t="s">
        <v>783</v>
      </c>
      <c r="C208" s="186" t="s">
        <v>1636</v>
      </c>
      <c r="D208" s="186" t="s">
        <v>1637</v>
      </c>
      <c r="E208" s="193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>
        <v>24</v>
      </c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38"/>
      <c r="AB208" s="638"/>
      <c r="AC208" s="638"/>
      <c r="AD208" s="638"/>
      <c r="AE208" s="638"/>
      <c r="AF208" s="638"/>
      <c r="AG208" s="638"/>
      <c r="AH208" s="638"/>
      <c r="AI208" s="638"/>
      <c r="AJ208" s="638"/>
      <c r="AK208" s="638"/>
      <c r="AL208" s="638"/>
      <c r="AM208" s="638"/>
      <c r="AN208" s="638"/>
      <c r="AO208" s="638"/>
      <c r="AP208" s="638"/>
      <c r="AQ208" s="638"/>
      <c r="AR208" s="638"/>
      <c r="AS208" s="638"/>
      <c r="AT208" s="192"/>
      <c r="AU208" s="192"/>
      <c r="AV208" s="192"/>
      <c r="AW208" s="192"/>
      <c r="AX208" s="192"/>
      <c r="AY208" s="192"/>
      <c r="AZ208" s="192"/>
      <c r="BA208" s="192"/>
      <c r="BB208" s="192"/>
      <c r="BC208" s="192"/>
      <c r="BD208" s="192"/>
      <c r="BE208" s="192"/>
      <c r="BF208" s="192"/>
      <c r="BG208" s="192"/>
      <c r="BH208" s="192"/>
      <c r="BI208" s="192"/>
      <c r="BJ208" s="192"/>
      <c r="BK208" s="192"/>
      <c r="BL208" s="192"/>
      <c r="BM208" s="192"/>
      <c r="BN208" s="192"/>
      <c r="BO208" s="192"/>
      <c r="BP208" s="192"/>
      <c r="BQ208" s="192"/>
      <c r="BR208" s="192"/>
      <c r="BS208" s="192"/>
      <c r="BT208" s="192"/>
      <c r="BU208" s="192"/>
      <c r="BV208" s="192"/>
      <c r="BW208" s="192"/>
      <c r="BX208" s="192"/>
      <c r="BY208" s="192"/>
      <c r="BZ208" s="192"/>
      <c r="CA208" s="192"/>
      <c r="CB208" s="192"/>
      <c r="CC208" s="192"/>
      <c r="CD208" s="192"/>
      <c r="CE208" s="192"/>
      <c r="CF208" s="192"/>
      <c r="CG208" s="192"/>
      <c r="CH208" s="192"/>
      <c r="CI208" s="192"/>
      <c r="CJ208" s="192"/>
      <c r="CK208" s="192"/>
      <c r="CL208" s="192"/>
      <c r="CM208" s="192"/>
      <c r="CN208" s="192"/>
      <c r="CO208" s="192"/>
      <c r="CP208" s="192"/>
      <c r="CQ208" s="192"/>
      <c r="CR208" s="192"/>
      <c r="CS208" s="192"/>
      <c r="CT208" s="192"/>
      <c r="CU208" s="192"/>
      <c r="CV208" s="192"/>
      <c r="CW208" s="192"/>
      <c r="CX208" s="192"/>
      <c r="CY208" s="192"/>
      <c r="CZ208" s="192"/>
      <c r="DA208" s="192"/>
      <c r="DB208" s="192"/>
      <c r="DC208" s="192"/>
    </row>
    <row r="209" spans="1:107" ht="10.5" customHeight="1" x14ac:dyDescent="0.25">
      <c r="A209" s="638"/>
      <c r="B209" s="186" t="s">
        <v>110</v>
      </c>
      <c r="C209" s="186" t="s">
        <v>1342</v>
      </c>
      <c r="D209" s="186" t="s">
        <v>1646</v>
      </c>
      <c r="E209" s="193"/>
      <c r="F209" s="638"/>
      <c r="G209" s="638"/>
      <c r="H209" s="638"/>
      <c r="I209" s="638"/>
      <c r="J209" s="638"/>
      <c r="K209" s="638">
        <v>24</v>
      </c>
      <c r="L209" s="638"/>
      <c r="M209" s="638"/>
      <c r="N209" s="638"/>
      <c r="O209" s="638"/>
      <c r="P209" s="638"/>
      <c r="Q209" s="638"/>
      <c r="R209" s="638"/>
      <c r="S209" s="638"/>
      <c r="T209" s="638"/>
      <c r="U209" s="638"/>
      <c r="V209" s="638"/>
      <c r="W209" s="638"/>
      <c r="X209" s="638"/>
      <c r="Y209" s="638"/>
      <c r="Z209" s="638"/>
      <c r="AA209" s="638"/>
      <c r="AB209" s="638"/>
      <c r="AC209" s="638"/>
      <c r="AD209" s="638"/>
      <c r="AE209" s="638"/>
      <c r="AF209" s="638"/>
      <c r="AG209" s="638"/>
      <c r="AH209" s="638"/>
      <c r="AI209" s="638"/>
      <c r="AJ209" s="638"/>
      <c r="AK209" s="638"/>
      <c r="AL209" s="638"/>
      <c r="AM209" s="638"/>
      <c r="AN209" s="638"/>
      <c r="AO209" s="638"/>
      <c r="AP209" s="638"/>
      <c r="AQ209" s="638">
        <v>4</v>
      </c>
      <c r="AR209" s="638">
        <v>4</v>
      </c>
      <c r="AS209" s="638"/>
      <c r="AT209" s="192"/>
      <c r="AU209" s="192"/>
      <c r="AV209" s="192"/>
      <c r="AW209" s="192"/>
      <c r="AX209" s="192"/>
      <c r="AY209" s="192"/>
      <c r="AZ209" s="192"/>
      <c r="BA209" s="192"/>
      <c r="BB209" s="192"/>
      <c r="BC209" s="192"/>
      <c r="BD209" s="192"/>
      <c r="BE209" s="192"/>
      <c r="BF209" s="192"/>
      <c r="BG209" s="192"/>
      <c r="BH209" s="192"/>
      <c r="BI209" s="192"/>
      <c r="BJ209" s="192"/>
      <c r="BK209" s="192"/>
      <c r="BL209" s="192"/>
      <c r="BM209" s="192"/>
      <c r="BN209" s="192"/>
      <c r="BO209" s="192"/>
      <c r="BP209" s="192"/>
      <c r="BQ209" s="192"/>
      <c r="BR209" s="192"/>
      <c r="BS209" s="192"/>
      <c r="BT209" s="192"/>
      <c r="BU209" s="192"/>
      <c r="BV209" s="192"/>
      <c r="BW209" s="192"/>
      <c r="BX209" s="192"/>
      <c r="BY209" s="192"/>
      <c r="BZ209" s="192"/>
      <c r="CA209" s="192"/>
      <c r="CB209" s="192"/>
      <c r="CC209" s="192"/>
      <c r="CD209" s="192"/>
      <c r="CE209" s="192"/>
      <c r="CF209" s="192"/>
      <c r="CG209" s="192"/>
      <c r="CH209" s="192"/>
      <c r="CI209" s="192"/>
      <c r="CJ209" s="192"/>
      <c r="CK209" s="192"/>
      <c r="CL209" s="192"/>
      <c r="CM209" s="192"/>
      <c r="CN209" s="192"/>
      <c r="CO209" s="192"/>
      <c r="CP209" s="192"/>
      <c r="CQ209" s="192"/>
      <c r="CR209" s="192"/>
      <c r="CS209" s="192"/>
      <c r="CT209" s="192"/>
      <c r="CU209" s="192"/>
      <c r="CV209" s="192"/>
      <c r="CW209" s="192"/>
      <c r="CX209" s="192"/>
      <c r="CY209" s="192"/>
      <c r="CZ209" s="192"/>
      <c r="DA209" s="192"/>
      <c r="DB209" s="192"/>
      <c r="DC209" s="192"/>
    </row>
    <row r="210" spans="1:107" ht="10.5" customHeight="1" x14ac:dyDescent="0.25">
      <c r="A210" s="638"/>
      <c r="B210" s="186" t="s">
        <v>783</v>
      </c>
      <c r="C210" s="186" t="s">
        <v>1342</v>
      </c>
      <c r="D210" s="186" t="s">
        <v>1650</v>
      </c>
      <c r="E210" s="193"/>
      <c r="F210" s="638">
        <v>24</v>
      </c>
      <c r="G210" s="638"/>
      <c r="H210" s="638">
        <v>24</v>
      </c>
      <c r="I210" s="638"/>
      <c r="J210" s="638"/>
      <c r="K210" s="638"/>
      <c r="L210" s="638"/>
      <c r="M210" s="638"/>
      <c r="N210" s="638"/>
      <c r="O210" s="638"/>
      <c r="P210" s="638"/>
      <c r="Q210" s="638"/>
      <c r="R210" s="638"/>
      <c r="S210" s="638"/>
      <c r="T210" s="638"/>
      <c r="U210" s="638"/>
      <c r="V210" s="638"/>
      <c r="W210" s="638"/>
      <c r="X210" s="638"/>
      <c r="Y210" s="638"/>
      <c r="Z210" s="638"/>
      <c r="AA210" s="638"/>
      <c r="AB210" s="638"/>
      <c r="AC210" s="638">
        <v>24</v>
      </c>
      <c r="AD210" s="638"/>
      <c r="AE210" s="638"/>
      <c r="AF210" s="638"/>
      <c r="AG210" s="638"/>
      <c r="AH210" s="638"/>
      <c r="AI210" s="638"/>
      <c r="AJ210" s="638"/>
      <c r="AK210" s="638"/>
      <c r="AL210" s="638"/>
      <c r="AM210" s="638"/>
      <c r="AN210" s="638"/>
      <c r="AO210" s="638"/>
      <c r="AP210" s="638"/>
      <c r="AQ210" s="638"/>
      <c r="AR210" s="638"/>
      <c r="AS210" s="638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92"/>
      <c r="BD210" s="192"/>
      <c r="BE210" s="192"/>
      <c r="BF210" s="192"/>
      <c r="BG210" s="192"/>
      <c r="BH210" s="192"/>
      <c r="BI210" s="192"/>
      <c r="BJ210" s="192"/>
      <c r="BK210" s="192"/>
      <c r="BL210" s="192"/>
      <c r="BM210" s="192"/>
      <c r="BN210" s="192"/>
      <c r="BO210" s="192"/>
      <c r="BP210" s="192"/>
      <c r="BQ210" s="192"/>
      <c r="BR210" s="192"/>
      <c r="BS210" s="192"/>
      <c r="BT210" s="192"/>
      <c r="BU210" s="192"/>
      <c r="BV210" s="192"/>
      <c r="BW210" s="192"/>
      <c r="BX210" s="192"/>
      <c r="BY210" s="192"/>
      <c r="BZ210" s="192"/>
      <c r="CA210" s="192"/>
      <c r="CB210" s="192"/>
      <c r="CC210" s="192"/>
      <c r="CD210" s="192"/>
      <c r="CE210" s="192"/>
      <c r="CF210" s="192"/>
      <c r="CG210" s="192"/>
      <c r="CH210" s="192"/>
      <c r="CI210" s="192"/>
      <c r="CJ210" s="192"/>
      <c r="CK210" s="192"/>
      <c r="CL210" s="192"/>
      <c r="CM210" s="192"/>
      <c r="CN210" s="192"/>
      <c r="CO210" s="192"/>
      <c r="CP210" s="192"/>
      <c r="CQ210" s="192"/>
      <c r="CR210" s="192"/>
      <c r="CS210" s="192"/>
      <c r="CT210" s="192"/>
      <c r="CU210" s="192"/>
      <c r="CV210" s="192"/>
      <c r="CW210" s="192"/>
      <c r="CX210" s="192"/>
      <c r="CY210" s="192"/>
      <c r="CZ210" s="192"/>
      <c r="DA210" s="192"/>
      <c r="DB210" s="192"/>
      <c r="DC210" s="192"/>
    </row>
    <row r="211" spans="1:107" ht="10.5" customHeight="1" x14ac:dyDescent="0.25">
      <c r="A211" s="638"/>
      <c r="B211" s="186"/>
      <c r="C211" s="186"/>
      <c r="D211" s="186"/>
      <c r="E211" s="193"/>
      <c r="F211" s="638"/>
      <c r="G211" s="638"/>
      <c r="H211" s="638"/>
      <c r="I211" s="638"/>
      <c r="J211" s="638"/>
      <c r="K211" s="638"/>
      <c r="L211" s="638"/>
      <c r="M211" s="638"/>
      <c r="N211" s="638"/>
      <c r="O211" s="638"/>
      <c r="P211" s="638"/>
      <c r="Q211" s="638"/>
      <c r="R211" s="638"/>
      <c r="S211" s="638"/>
      <c r="T211" s="638"/>
      <c r="U211" s="638"/>
      <c r="V211" s="638"/>
      <c r="W211" s="638"/>
      <c r="X211" s="638"/>
      <c r="Y211" s="638"/>
      <c r="Z211" s="638"/>
      <c r="AA211" s="638"/>
      <c r="AB211" s="638"/>
      <c r="AC211" s="638"/>
      <c r="AD211" s="638"/>
      <c r="AE211" s="638"/>
      <c r="AF211" s="638"/>
      <c r="AG211" s="638"/>
      <c r="AH211" s="638"/>
      <c r="AI211" s="638"/>
      <c r="AJ211" s="638"/>
      <c r="AK211" s="638"/>
      <c r="AL211" s="638"/>
      <c r="AM211" s="638"/>
      <c r="AN211" s="638"/>
      <c r="AO211" s="638"/>
      <c r="AP211" s="638"/>
      <c r="AQ211" s="638"/>
      <c r="AR211" s="638"/>
      <c r="AS211" s="638"/>
      <c r="AT211" s="192"/>
      <c r="AU211" s="192"/>
      <c r="AV211" s="192"/>
      <c r="AW211" s="192"/>
      <c r="AX211" s="192"/>
      <c r="AY211" s="192"/>
      <c r="AZ211" s="192"/>
      <c r="BA211" s="192"/>
      <c r="BB211" s="192"/>
      <c r="BC211" s="192"/>
      <c r="BD211" s="192"/>
      <c r="BE211" s="192"/>
      <c r="BF211" s="192"/>
      <c r="BG211" s="192"/>
      <c r="BH211" s="192"/>
      <c r="BI211" s="192"/>
      <c r="BJ211" s="192"/>
      <c r="BK211" s="192"/>
      <c r="BL211" s="192"/>
      <c r="BM211" s="192"/>
      <c r="BN211" s="192"/>
      <c r="BO211" s="192"/>
      <c r="BP211" s="192"/>
      <c r="BQ211" s="192"/>
      <c r="BR211" s="192"/>
      <c r="BS211" s="192"/>
      <c r="BT211" s="192"/>
      <c r="BU211" s="192"/>
      <c r="BV211" s="192"/>
      <c r="BW211" s="192"/>
      <c r="BX211" s="192"/>
      <c r="BY211" s="192"/>
      <c r="BZ211" s="192"/>
      <c r="CA211" s="192"/>
      <c r="CB211" s="192"/>
      <c r="CC211" s="192"/>
      <c r="CD211" s="192"/>
      <c r="CE211" s="192"/>
      <c r="CF211" s="192"/>
      <c r="CG211" s="192"/>
      <c r="CH211" s="192"/>
      <c r="CI211" s="192"/>
      <c r="CJ211" s="192"/>
      <c r="CK211" s="192"/>
      <c r="CL211" s="192"/>
      <c r="CM211" s="192"/>
      <c r="CN211" s="192"/>
      <c r="CO211" s="192"/>
      <c r="CP211" s="192"/>
      <c r="CQ211" s="192"/>
      <c r="CR211" s="192"/>
      <c r="CS211" s="192"/>
      <c r="CT211" s="192"/>
      <c r="CU211" s="192"/>
      <c r="CV211" s="192"/>
      <c r="CW211" s="192"/>
      <c r="CX211" s="192"/>
      <c r="CY211" s="192"/>
      <c r="CZ211" s="192"/>
      <c r="DA211" s="192"/>
      <c r="DB211" s="192"/>
      <c r="DC211" s="192"/>
    </row>
    <row r="212" spans="1:107" ht="10.5" customHeight="1" x14ac:dyDescent="0.25">
      <c r="A212" s="638"/>
      <c r="B212" s="186"/>
      <c r="C212" s="186"/>
      <c r="D212" s="186"/>
      <c r="E212" s="193"/>
      <c r="F212" s="638"/>
      <c r="G212" s="638"/>
      <c r="H212" s="638"/>
      <c r="I212" s="638"/>
      <c r="J212" s="638"/>
      <c r="K212" s="638"/>
      <c r="L212" s="638"/>
      <c r="M212" s="638"/>
      <c r="N212" s="638"/>
      <c r="O212" s="638"/>
      <c r="P212" s="638"/>
      <c r="Q212" s="638"/>
      <c r="R212" s="638"/>
      <c r="S212" s="638"/>
      <c r="T212" s="638"/>
      <c r="U212" s="638"/>
      <c r="V212" s="638"/>
      <c r="W212" s="638"/>
      <c r="X212" s="638"/>
      <c r="Y212" s="638"/>
      <c r="Z212" s="638"/>
      <c r="AA212" s="638"/>
      <c r="AB212" s="638"/>
      <c r="AC212" s="638"/>
      <c r="AD212" s="638"/>
      <c r="AE212" s="638"/>
      <c r="AF212" s="638"/>
      <c r="AG212" s="638"/>
      <c r="AH212" s="638"/>
      <c r="AI212" s="638"/>
      <c r="AJ212" s="638"/>
      <c r="AK212" s="638"/>
      <c r="AL212" s="638"/>
      <c r="AM212" s="638"/>
      <c r="AN212" s="638"/>
      <c r="AO212" s="638"/>
      <c r="AP212" s="638"/>
      <c r="AQ212" s="638"/>
      <c r="AR212" s="638"/>
      <c r="AS212" s="638"/>
      <c r="AT212" s="192"/>
      <c r="AU212" s="192"/>
      <c r="AV212" s="192"/>
      <c r="AW212" s="192"/>
      <c r="AX212" s="192"/>
      <c r="AY212" s="192"/>
      <c r="AZ212" s="192"/>
      <c r="BA212" s="192"/>
      <c r="BB212" s="192"/>
      <c r="BC212" s="192"/>
      <c r="BD212" s="192"/>
      <c r="BE212" s="192"/>
      <c r="BF212" s="192"/>
      <c r="BG212" s="192"/>
      <c r="BH212" s="192"/>
      <c r="BI212" s="192"/>
      <c r="BJ212" s="192"/>
      <c r="BK212" s="192"/>
      <c r="BL212" s="192"/>
      <c r="BM212" s="192"/>
      <c r="BN212" s="192"/>
      <c r="BO212" s="192"/>
      <c r="BP212" s="192"/>
      <c r="BQ212" s="192"/>
      <c r="BR212" s="192"/>
      <c r="BS212" s="192"/>
      <c r="BT212" s="192"/>
      <c r="BU212" s="192"/>
      <c r="BV212" s="192"/>
      <c r="BW212" s="192"/>
      <c r="BX212" s="192"/>
      <c r="BY212" s="192"/>
      <c r="BZ212" s="192"/>
      <c r="CA212" s="192"/>
      <c r="CB212" s="192"/>
      <c r="CC212" s="192"/>
      <c r="CD212" s="192"/>
      <c r="CE212" s="192"/>
      <c r="CF212" s="192"/>
      <c r="CG212" s="192"/>
      <c r="CH212" s="192"/>
      <c r="CI212" s="192"/>
      <c r="CJ212" s="192"/>
      <c r="CK212" s="192"/>
      <c r="CL212" s="192"/>
      <c r="CM212" s="192"/>
      <c r="CN212" s="192"/>
      <c r="CO212" s="192"/>
      <c r="CP212" s="192"/>
      <c r="CQ212" s="192"/>
      <c r="CR212" s="192"/>
      <c r="CS212" s="192"/>
      <c r="CT212" s="192"/>
      <c r="CU212" s="192"/>
      <c r="CV212" s="192"/>
      <c r="CW212" s="192"/>
      <c r="CX212" s="192"/>
      <c r="CY212" s="192"/>
      <c r="CZ212" s="192"/>
      <c r="DA212" s="192"/>
      <c r="DB212" s="192"/>
      <c r="DC212" s="192"/>
    </row>
    <row r="213" spans="1:107" ht="10.5" customHeight="1" x14ac:dyDescent="0.25">
      <c r="A213" s="638"/>
      <c r="B213" s="186" t="s">
        <v>747</v>
      </c>
      <c r="C213" s="186" t="s">
        <v>1342</v>
      </c>
      <c r="D213" s="186" t="s">
        <v>1659</v>
      </c>
      <c r="E213" s="193"/>
      <c r="F213" s="638"/>
      <c r="G213" s="638">
        <v>24</v>
      </c>
      <c r="H213" s="638"/>
      <c r="I213" s="638"/>
      <c r="J213" s="638"/>
      <c r="K213" s="638"/>
      <c r="L213" s="638"/>
      <c r="M213" s="638"/>
      <c r="N213" s="638"/>
      <c r="O213" s="638"/>
      <c r="P213" s="638">
        <v>24</v>
      </c>
      <c r="Q213" s="638"/>
      <c r="R213" s="638"/>
      <c r="S213" s="638"/>
      <c r="T213" s="638"/>
      <c r="U213" s="638"/>
      <c r="V213" s="638"/>
      <c r="W213" s="638"/>
      <c r="X213" s="638"/>
      <c r="Y213" s="638"/>
      <c r="Z213" s="638"/>
      <c r="AA213" s="638"/>
      <c r="AB213" s="638"/>
      <c r="AC213" s="638"/>
      <c r="AD213" s="638"/>
      <c r="AE213" s="638"/>
      <c r="AF213" s="638"/>
      <c r="AG213" s="638"/>
      <c r="AH213" s="638"/>
      <c r="AI213" s="638"/>
      <c r="AJ213" s="638"/>
      <c r="AK213" s="638"/>
      <c r="AL213" s="638"/>
      <c r="AM213" s="638"/>
      <c r="AN213" s="638"/>
      <c r="AO213" s="638"/>
      <c r="AP213" s="638"/>
      <c r="AQ213" s="638"/>
      <c r="AR213" s="638"/>
      <c r="AS213" s="638"/>
      <c r="AT213" s="192"/>
      <c r="AU213" s="192"/>
      <c r="AV213" s="192"/>
      <c r="AW213" s="192"/>
      <c r="AX213" s="192"/>
      <c r="AY213" s="192"/>
      <c r="AZ213" s="192"/>
      <c r="BA213" s="192"/>
      <c r="BB213" s="192"/>
      <c r="BC213" s="192"/>
      <c r="BD213" s="192"/>
      <c r="BE213" s="192"/>
      <c r="BF213" s="192"/>
      <c r="BG213" s="192"/>
      <c r="BH213" s="192"/>
      <c r="BI213" s="192"/>
      <c r="BJ213" s="192"/>
      <c r="BK213" s="192"/>
      <c r="BL213" s="192"/>
      <c r="BM213" s="192"/>
      <c r="BN213" s="192"/>
      <c r="BO213" s="192"/>
      <c r="BP213" s="192"/>
      <c r="BQ213" s="192"/>
      <c r="BR213" s="192"/>
      <c r="BS213" s="192"/>
      <c r="BT213" s="192"/>
      <c r="BU213" s="192"/>
      <c r="BV213" s="192"/>
      <c r="BW213" s="192"/>
      <c r="BX213" s="192"/>
      <c r="BY213" s="192"/>
      <c r="BZ213" s="192"/>
      <c r="CA213" s="192"/>
      <c r="CB213" s="192"/>
      <c r="CC213" s="192"/>
      <c r="CD213" s="192"/>
      <c r="CE213" s="192"/>
      <c r="CF213" s="192"/>
      <c r="CG213" s="192"/>
      <c r="CH213" s="192"/>
      <c r="CI213" s="192"/>
      <c r="CJ213" s="192"/>
      <c r="CK213" s="192"/>
      <c r="CL213" s="192"/>
      <c r="CM213" s="192"/>
      <c r="CN213" s="192"/>
      <c r="CO213" s="192"/>
      <c r="CP213" s="192"/>
      <c r="CQ213" s="192"/>
      <c r="CR213" s="192"/>
      <c r="CS213" s="192"/>
      <c r="CT213" s="192"/>
      <c r="CU213" s="192"/>
      <c r="CV213" s="192"/>
      <c r="CW213" s="192"/>
      <c r="CX213" s="192"/>
      <c r="CY213" s="192"/>
      <c r="CZ213" s="192"/>
      <c r="DA213" s="192"/>
      <c r="DB213" s="192"/>
      <c r="DC213" s="192"/>
    </row>
    <row r="214" spans="1:107" ht="10.5" customHeight="1" x14ac:dyDescent="0.25">
      <c r="A214" s="638"/>
      <c r="B214" s="186" t="s">
        <v>783</v>
      </c>
      <c r="C214" s="186" t="s">
        <v>1342</v>
      </c>
      <c r="D214" s="186" t="s">
        <v>1661</v>
      </c>
      <c r="E214" s="193"/>
      <c r="F214" s="638"/>
      <c r="G214" s="638"/>
      <c r="H214" s="638"/>
      <c r="I214" s="638"/>
      <c r="J214" s="638"/>
      <c r="K214" s="638"/>
      <c r="L214" s="638">
        <v>27</v>
      </c>
      <c r="M214" s="638"/>
      <c r="N214" s="638"/>
      <c r="O214" s="638"/>
      <c r="P214" s="638"/>
      <c r="Q214" s="638"/>
      <c r="R214" s="638"/>
      <c r="S214" s="638"/>
      <c r="T214" s="638"/>
      <c r="U214" s="638"/>
      <c r="V214" s="638"/>
      <c r="W214" s="638"/>
      <c r="X214" s="638"/>
      <c r="Y214" s="638"/>
      <c r="Z214" s="638"/>
      <c r="AA214" s="638"/>
      <c r="AB214" s="638"/>
      <c r="AC214" s="638"/>
      <c r="AD214" s="638"/>
      <c r="AE214" s="638"/>
      <c r="AF214" s="638"/>
      <c r="AG214" s="638"/>
      <c r="AH214" s="638"/>
      <c r="AI214" s="638"/>
      <c r="AJ214" s="638"/>
      <c r="AK214" s="638"/>
      <c r="AL214" s="638"/>
      <c r="AM214" s="638"/>
      <c r="AN214" s="638"/>
      <c r="AO214" s="638"/>
      <c r="AP214" s="638"/>
      <c r="AQ214" s="638"/>
      <c r="AR214" s="638"/>
      <c r="AS214" s="638"/>
      <c r="AT214" s="192"/>
      <c r="AU214" s="192"/>
      <c r="AV214" s="192"/>
      <c r="AW214" s="192"/>
      <c r="AX214" s="192"/>
      <c r="AY214" s="192"/>
      <c r="AZ214" s="192"/>
      <c r="BA214" s="192"/>
      <c r="BB214" s="192"/>
      <c r="BC214" s="192"/>
      <c r="BD214" s="192"/>
      <c r="BE214" s="192"/>
      <c r="BF214" s="192"/>
      <c r="BG214" s="192"/>
      <c r="BH214" s="192"/>
      <c r="BI214" s="192"/>
      <c r="BJ214" s="192"/>
      <c r="BK214" s="192"/>
      <c r="BL214" s="192"/>
      <c r="BM214" s="192"/>
      <c r="BN214" s="192"/>
      <c r="BO214" s="192"/>
      <c r="BP214" s="192"/>
      <c r="BQ214" s="192"/>
      <c r="BR214" s="192"/>
      <c r="BS214" s="192"/>
      <c r="BT214" s="192"/>
      <c r="BU214" s="192"/>
      <c r="BV214" s="192"/>
      <c r="BW214" s="192"/>
      <c r="BX214" s="192"/>
      <c r="BY214" s="192"/>
      <c r="BZ214" s="192"/>
      <c r="CA214" s="192"/>
      <c r="CB214" s="192"/>
      <c r="CC214" s="192"/>
      <c r="CD214" s="192"/>
      <c r="CE214" s="192"/>
      <c r="CF214" s="192"/>
      <c r="CG214" s="192"/>
      <c r="CH214" s="192"/>
      <c r="CI214" s="192"/>
      <c r="CJ214" s="192"/>
      <c r="CK214" s="192"/>
      <c r="CL214" s="192"/>
      <c r="CM214" s="192"/>
      <c r="CN214" s="192"/>
      <c r="CO214" s="192"/>
      <c r="CP214" s="192"/>
      <c r="CQ214" s="192"/>
      <c r="CR214" s="192"/>
      <c r="CS214" s="192"/>
      <c r="CT214" s="192"/>
      <c r="CU214" s="192"/>
      <c r="CV214" s="192"/>
      <c r="CW214" s="192"/>
      <c r="CX214" s="192"/>
      <c r="CY214" s="192"/>
      <c r="CZ214" s="192"/>
      <c r="DA214" s="192"/>
      <c r="DB214" s="192"/>
      <c r="DC214" s="192"/>
    </row>
    <row r="215" spans="1:107" ht="10.5" customHeight="1" x14ac:dyDescent="0.25">
      <c r="A215" s="638"/>
      <c r="B215" s="186" t="s">
        <v>778</v>
      </c>
      <c r="C215" s="186" t="s">
        <v>1342</v>
      </c>
      <c r="D215" s="186" t="s">
        <v>1681</v>
      </c>
      <c r="E215" s="193"/>
      <c r="F215" s="638"/>
      <c r="G215" s="638"/>
      <c r="H215" s="638"/>
      <c r="I215" s="638"/>
      <c r="J215" s="638"/>
      <c r="K215" s="638"/>
      <c r="L215" s="638"/>
      <c r="M215" s="638"/>
      <c r="N215" s="638"/>
      <c r="O215" s="638"/>
      <c r="P215" s="638"/>
      <c r="Q215" s="638"/>
      <c r="R215" s="638"/>
      <c r="S215" s="638"/>
      <c r="T215" s="638"/>
      <c r="U215" s="638"/>
      <c r="V215" s="638"/>
      <c r="W215" s="638"/>
      <c r="X215" s="638"/>
      <c r="Y215" s="638"/>
      <c r="Z215" s="638"/>
      <c r="AA215" s="638"/>
      <c r="AB215" s="638"/>
      <c r="AC215" s="638"/>
      <c r="AD215" s="638"/>
      <c r="AE215" s="638"/>
      <c r="AF215" s="638"/>
      <c r="AG215" s="638"/>
      <c r="AH215" s="638"/>
      <c r="AI215" s="638"/>
      <c r="AJ215" s="638"/>
      <c r="AK215" s="638"/>
      <c r="AL215" s="638"/>
      <c r="AM215" s="638"/>
      <c r="AN215" s="638"/>
      <c r="AO215" s="638"/>
      <c r="AP215" s="638"/>
      <c r="AQ215" s="638"/>
      <c r="AR215" s="638"/>
      <c r="AS215" s="638"/>
      <c r="AT215" s="192"/>
      <c r="AU215" s="192"/>
      <c r="AV215" s="192"/>
      <c r="AW215" s="192"/>
      <c r="AX215" s="192"/>
      <c r="AY215" s="192"/>
      <c r="AZ215" s="192"/>
      <c r="BA215" s="192"/>
      <c r="BB215" s="192"/>
      <c r="BC215" s="192"/>
      <c r="BD215" s="192"/>
      <c r="BE215" s="192"/>
      <c r="BF215" s="192"/>
      <c r="BG215" s="192"/>
      <c r="BH215" s="192">
        <v>4</v>
      </c>
      <c r="BI215" s="192"/>
      <c r="BJ215" s="192"/>
      <c r="BK215" s="192"/>
      <c r="BL215" s="192"/>
      <c r="BM215" s="192"/>
      <c r="BN215" s="192"/>
      <c r="BO215" s="192"/>
      <c r="BP215" s="192"/>
      <c r="BQ215" s="192"/>
      <c r="BR215" s="192"/>
      <c r="BS215" s="192"/>
      <c r="BT215" s="192"/>
      <c r="BU215" s="192"/>
      <c r="BV215" s="192"/>
      <c r="BW215" s="192"/>
      <c r="BX215" s="192"/>
      <c r="BY215" s="192"/>
      <c r="BZ215" s="192"/>
      <c r="CA215" s="192"/>
      <c r="CB215" s="192"/>
      <c r="CC215" s="192"/>
      <c r="CD215" s="192"/>
      <c r="CE215" s="192"/>
      <c r="CF215" s="192"/>
      <c r="CG215" s="192"/>
      <c r="CH215" s="192"/>
      <c r="CI215" s="192"/>
      <c r="CJ215" s="192"/>
      <c r="CK215" s="192"/>
      <c r="CL215" s="192"/>
      <c r="CM215" s="192"/>
      <c r="CN215" s="192"/>
      <c r="CO215" s="192"/>
      <c r="CP215" s="192"/>
      <c r="CQ215" s="192"/>
      <c r="CR215" s="192"/>
      <c r="CS215" s="192"/>
      <c r="CT215" s="192"/>
      <c r="CU215" s="192"/>
      <c r="CV215" s="192"/>
      <c r="CW215" s="192"/>
      <c r="CX215" s="192"/>
      <c r="CY215" s="192"/>
      <c r="CZ215" s="192"/>
      <c r="DA215" s="192"/>
      <c r="DB215" s="192"/>
      <c r="DC215" s="192"/>
    </row>
    <row r="216" spans="1:107" ht="10.5" customHeight="1" x14ac:dyDescent="0.25">
      <c r="A216" s="638"/>
      <c r="B216" s="186" t="s">
        <v>747</v>
      </c>
      <c r="C216" s="186" t="s">
        <v>1683</v>
      </c>
      <c r="D216" s="186" t="s">
        <v>1684</v>
      </c>
      <c r="E216" s="193"/>
      <c r="F216" s="638"/>
      <c r="G216" s="638"/>
      <c r="H216" s="638"/>
      <c r="I216" s="638"/>
      <c r="J216" s="638"/>
      <c r="K216" s="638"/>
      <c r="L216" s="638"/>
      <c r="M216" s="638"/>
      <c r="N216" s="638"/>
      <c r="O216" s="638"/>
      <c r="P216" s="638"/>
      <c r="Q216" s="638"/>
      <c r="R216" s="638"/>
      <c r="S216" s="638"/>
      <c r="T216" s="638"/>
      <c r="U216" s="638"/>
      <c r="V216" s="638"/>
      <c r="W216" s="638"/>
      <c r="X216" s="638"/>
      <c r="Y216" s="638"/>
      <c r="Z216" s="638"/>
      <c r="AA216" s="638"/>
      <c r="AB216" s="638"/>
      <c r="AC216" s="638"/>
      <c r="AD216" s="638"/>
      <c r="AE216" s="638"/>
      <c r="AF216" s="638"/>
      <c r="AG216" s="638"/>
      <c r="AH216" s="638"/>
      <c r="AI216" s="638"/>
      <c r="AJ216" s="638"/>
      <c r="AK216" s="638"/>
      <c r="AL216" s="638"/>
      <c r="AM216" s="638"/>
      <c r="AN216" s="638"/>
      <c r="AO216" s="638"/>
      <c r="AP216" s="638"/>
      <c r="AQ216" s="638"/>
      <c r="AR216" s="638"/>
      <c r="AS216" s="638"/>
      <c r="AT216" s="192"/>
      <c r="AU216" s="192"/>
      <c r="AV216" s="192"/>
      <c r="AW216" s="192"/>
      <c r="AX216" s="192"/>
      <c r="AY216" s="192"/>
      <c r="AZ216" s="192"/>
      <c r="BA216" s="192"/>
      <c r="BB216" s="192"/>
      <c r="BC216" s="192"/>
      <c r="BD216" s="192"/>
      <c r="BE216" s="192"/>
      <c r="BF216" s="192"/>
      <c r="BG216" s="192"/>
      <c r="BH216" s="192">
        <v>15</v>
      </c>
      <c r="BI216" s="192"/>
      <c r="BJ216" s="192"/>
      <c r="BK216" s="192"/>
      <c r="BL216" s="192"/>
      <c r="BM216" s="192"/>
      <c r="BN216" s="192"/>
      <c r="BO216" s="192"/>
      <c r="BP216" s="192"/>
      <c r="BQ216" s="192"/>
      <c r="BR216" s="192"/>
      <c r="BS216" s="192"/>
      <c r="BT216" s="192"/>
      <c r="BU216" s="192"/>
      <c r="BV216" s="192"/>
      <c r="BW216" s="192"/>
      <c r="BX216" s="192"/>
      <c r="BY216" s="192"/>
      <c r="BZ216" s="192"/>
      <c r="CA216" s="192"/>
      <c r="CB216" s="192"/>
      <c r="CC216" s="192"/>
      <c r="CD216" s="192"/>
      <c r="CE216" s="192"/>
      <c r="CF216" s="192"/>
      <c r="CG216" s="192"/>
      <c r="CH216" s="192"/>
      <c r="CI216" s="192"/>
      <c r="CJ216" s="192"/>
      <c r="CK216" s="192"/>
      <c r="CL216" s="192"/>
      <c r="CM216" s="192"/>
      <c r="CN216" s="192"/>
      <c r="CO216" s="192"/>
      <c r="CP216" s="192"/>
      <c r="CQ216" s="192"/>
      <c r="CR216" s="192"/>
      <c r="CS216" s="192"/>
      <c r="CT216" s="192"/>
      <c r="CU216" s="192"/>
      <c r="CV216" s="192"/>
      <c r="CW216" s="192"/>
      <c r="CX216" s="192"/>
      <c r="CY216" s="192"/>
      <c r="CZ216" s="192"/>
      <c r="DA216" s="192"/>
      <c r="DB216" s="192"/>
      <c r="DC216" s="192"/>
    </row>
    <row r="217" spans="1:107" ht="10.5" customHeight="1" x14ac:dyDescent="0.25">
      <c r="A217" s="638"/>
      <c r="B217" s="186" t="s">
        <v>805</v>
      </c>
      <c r="C217" s="186" t="s">
        <v>1342</v>
      </c>
      <c r="D217" s="186" t="s">
        <v>1686</v>
      </c>
      <c r="E217" s="193"/>
      <c r="F217" s="638"/>
      <c r="G217" s="638"/>
      <c r="H217" s="638"/>
      <c r="I217" s="638"/>
      <c r="J217" s="638"/>
      <c r="K217" s="638"/>
      <c r="L217" s="638"/>
      <c r="M217" s="638"/>
      <c r="N217" s="638"/>
      <c r="O217" s="638"/>
      <c r="P217" s="638"/>
      <c r="Q217" s="638"/>
      <c r="R217" s="638"/>
      <c r="S217" s="638"/>
      <c r="T217" s="638"/>
      <c r="U217" s="638"/>
      <c r="V217" s="638"/>
      <c r="W217" s="638"/>
      <c r="X217" s="638"/>
      <c r="Y217" s="638"/>
      <c r="Z217" s="638"/>
      <c r="AA217" s="638"/>
      <c r="AB217" s="638"/>
      <c r="AC217" s="638"/>
      <c r="AD217" s="638"/>
      <c r="AE217" s="638"/>
      <c r="AF217" s="638"/>
      <c r="AG217" s="638"/>
      <c r="AH217" s="638"/>
      <c r="AI217" s="638"/>
      <c r="AJ217" s="638"/>
      <c r="AK217" s="638"/>
      <c r="AL217" s="638"/>
      <c r="AM217" s="638"/>
      <c r="AN217" s="638"/>
      <c r="AO217" s="638"/>
      <c r="AP217" s="638"/>
      <c r="AQ217" s="638"/>
      <c r="AR217" s="638"/>
      <c r="AS217" s="638"/>
      <c r="AT217" s="192"/>
      <c r="AU217" s="192"/>
      <c r="AV217" s="192"/>
      <c r="AW217" s="192"/>
      <c r="AX217" s="192"/>
      <c r="AY217" s="192"/>
      <c r="AZ217" s="192"/>
      <c r="BA217" s="192"/>
      <c r="BB217" s="192"/>
      <c r="BC217" s="192"/>
      <c r="BD217" s="192"/>
      <c r="BE217" s="192"/>
      <c r="BF217" s="192"/>
      <c r="BG217" s="192">
        <v>8</v>
      </c>
      <c r="BH217" s="192">
        <v>25</v>
      </c>
      <c r="BI217" s="192"/>
      <c r="BJ217" s="192"/>
      <c r="BK217" s="192"/>
      <c r="BL217" s="192"/>
      <c r="BM217" s="192"/>
      <c r="BN217" s="192"/>
      <c r="BO217" s="192"/>
      <c r="BP217" s="192"/>
      <c r="BQ217" s="192"/>
      <c r="BR217" s="192"/>
      <c r="BS217" s="192"/>
      <c r="BT217" s="192"/>
      <c r="BU217" s="192"/>
      <c r="BV217" s="192"/>
      <c r="BW217" s="192"/>
      <c r="BX217" s="192"/>
      <c r="BY217" s="192"/>
      <c r="BZ217" s="192"/>
      <c r="CA217" s="192"/>
      <c r="CB217" s="192"/>
      <c r="CC217" s="192"/>
      <c r="CD217" s="192"/>
      <c r="CE217" s="192"/>
      <c r="CF217" s="192"/>
      <c r="CG217" s="192"/>
      <c r="CH217" s="192"/>
      <c r="CI217" s="192"/>
      <c r="CJ217" s="192"/>
      <c r="CK217" s="192"/>
      <c r="CL217" s="192"/>
      <c r="CM217" s="192"/>
      <c r="CN217" s="192"/>
      <c r="CO217" s="192"/>
      <c r="CP217" s="192"/>
      <c r="CQ217" s="192"/>
      <c r="CR217" s="192"/>
      <c r="CS217" s="192"/>
      <c r="CT217" s="192"/>
      <c r="CU217" s="192"/>
      <c r="CV217" s="192"/>
      <c r="CW217" s="192"/>
      <c r="CX217" s="192"/>
      <c r="CY217" s="192"/>
      <c r="CZ217" s="192"/>
      <c r="DA217" s="192"/>
      <c r="DB217" s="192"/>
      <c r="DC217" s="192"/>
    </row>
    <row r="218" spans="1:107" ht="10.5" customHeight="1" x14ac:dyDescent="0.25">
      <c r="A218" s="638"/>
      <c r="B218" s="186" t="s">
        <v>783</v>
      </c>
      <c r="C218" s="186" t="s">
        <v>1687</v>
      </c>
      <c r="D218" s="186" t="s">
        <v>1688</v>
      </c>
      <c r="E218" s="193"/>
      <c r="F218" s="638"/>
      <c r="G218" s="638"/>
      <c r="H218" s="638"/>
      <c r="I218" s="638"/>
      <c r="J218" s="638"/>
      <c r="K218" s="638"/>
      <c r="L218" s="638"/>
      <c r="M218" s="638"/>
      <c r="N218" s="638"/>
      <c r="O218" s="638"/>
      <c r="P218" s="638"/>
      <c r="Q218" s="638"/>
      <c r="R218" s="638"/>
      <c r="S218" s="638"/>
      <c r="T218" s="638"/>
      <c r="U218" s="638"/>
      <c r="V218" s="638"/>
      <c r="W218" s="638"/>
      <c r="X218" s="638"/>
      <c r="Y218" s="638"/>
      <c r="Z218" s="638"/>
      <c r="AA218" s="638"/>
      <c r="AB218" s="638"/>
      <c r="AC218" s="638">
        <v>204</v>
      </c>
      <c r="AD218" s="638"/>
      <c r="AE218" s="638"/>
      <c r="AF218" s="638"/>
      <c r="AG218" s="638"/>
      <c r="AH218" s="638"/>
      <c r="AI218" s="638"/>
      <c r="AJ218" s="638"/>
      <c r="AK218" s="638"/>
      <c r="AL218" s="638"/>
      <c r="AM218" s="638"/>
      <c r="AN218" s="638"/>
      <c r="AO218" s="638"/>
      <c r="AP218" s="638"/>
      <c r="AQ218" s="638"/>
      <c r="AR218" s="638"/>
      <c r="AS218" s="638"/>
      <c r="AT218" s="192"/>
      <c r="AU218" s="192"/>
      <c r="AV218" s="192"/>
      <c r="AW218" s="192"/>
      <c r="AX218" s="192"/>
      <c r="AY218" s="192"/>
      <c r="AZ218" s="192"/>
      <c r="BA218" s="192"/>
      <c r="BB218" s="192"/>
      <c r="BC218" s="192"/>
      <c r="BD218" s="192"/>
      <c r="BE218" s="192"/>
      <c r="BF218" s="192"/>
      <c r="BG218" s="192"/>
      <c r="BH218" s="192"/>
      <c r="BI218" s="192"/>
      <c r="BJ218" s="192"/>
      <c r="BK218" s="192"/>
      <c r="BL218" s="192"/>
      <c r="BM218" s="192"/>
      <c r="BN218" s="192"/>
      <c r="BO218" s="192"/>
      <c r="BP218" s="192"/>
      <c r="BQ218" s="192"/>
      <c r="BR218" s="192"/>
      <c r="BS218" s="192"/>
      <c r="BT218" s="192"/>
      <c r="BU218" s="192"/>
      <c r="BV218" s="192"/>
      <c r="BW218" s="192"/>
      <c r="BX218" s="192"/>
      <c r="BY218" s="192"/>
      <c r="BZ218" s="192"/>
      <c r="CA218" s="192"/>
      <c r="CB218" s="192"/>
      <c r="CC218" s="192"/>
      <c r="CD218" s="192"/>
      <c r="CE218" s="192"/>
      <c r="CF218" s="192"/>
      <c r="CG218" s="192"/>
      <c r="CH218" s="192"/>
      <c r="CI218" s="192"/>
      <c r="CJ218" s="192"/>
      <c r="CK218" s="192"/>
      <c r="CL218" s="192"/>
      <c r="CM218" s="192"/>
      <c r="CN218" s="192"/>
      <c r="CO218" s="192"/>
      <c r="CP218" s="192"/>
      <c r="CQ218" s="192"/>
      <c r="CR218" s="192"/>
      <c r="CS218" s="192"/>
      <c r="CT218" s="192"/>
      <c r="CU218" s="192"/>
      <c r="CV218" s="192"/>
      <c r="CW218" s="192"/>
      <c r="CX218" s="192"/>
      <c r="CY218" s="192"/>
      <c r="CZ218" s="192"/>
      <c r="DA218" s="192"/>
      <c r="DB218" s="192"/>
      <c r="DC218" s="192"/>
    </row>
    <row r="219" spans="1:107" ht="10.5" customHeight="1" x14ac:dyDescent="0.25">
      <c r="A219" s="638"/>
      <c r="B219" s="192"/>
      <c r="C219" s="192"/>
      <c r="D219" s="192"/>
      <c r="E219" s="193"/>
      <c r="F219" s="638"/>
      <c r="G219" s="638"/>
      <c r="H219" s="638"/>
      <c r="I219" s="638"/>
      <c r="J219" s="638"/>
      <c r="K219" s="638"/>
      <c r="L219" s="638"/>
      <c r="M219" s="638"/>
      <c r="N219" s="638"/>
      <c r="O219" s="638"/>
      <c r="P219" s="638"/>
      <c r="Q219" s="638"/>
      <c r="R219" s="638"/>
      <c r="S219" s="638"/>
      <c r="T219" s="638"/>
      <c r="U219" s="638"/>
      <c r="V219" s="638"/>
      <c r="W219" s="638"/>
      <c r="X219" s="638"/>
      <c r="Y219" s="638"/>
      <c r="Z219" s="638"/>
      <c r="AA219" s="638"/>
      <c r="AB219" s="638"/>
      <c r="AC219" s="638"/>
      <c r="AD219" s="638"/>
      <c r="AE219" s="638"/>
      <c r="AF219" s="638"/>
      <c r="AG219" s="638"/>
      <c r="AH219" s="638"/>
      <c r="AI219" s="638"/>
      <c r="AJ219" s="638"/>
      <c r="AK219" s="638"/>
      <c r="AL219" s="638"/>
      <c r="AM219" s="638"/>
      <c r="AN219" s="638"/>
      <c r="AO219" s="638"/>
      <c r="AP219" s="638"/>
      <c r="AQ219" s="638"/>
      <c r="AR219" s="638"/>
      <c r="AS219" s="638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92"/>
      <c r="BD219" s="192"/>
      <c r="BE219" s="192"/>
      <c r="BF219" s="192"/>
      <c r="BG219" s="192"/>
      <c r="BH219" s="192"/>
      <c r="BI219" s="192"/>
      <c r="BJ219" s="192"/>
      <c r="BK219" s="192"/>
      <c r="BL219" s="192"/>
      <c r="BM219" s="192"/>
      <c r="BN219" s="192"/>
      <c r="BO219" s="192"/>
      <c r="BP219" s="192"/>
      <c r="BQ219" s="192"/>
      <c r="BR219" s="192"/>
      <c r="BS219" s="192"/>
      <c r="BT219" s="192"/>
      <c r="BU219" s="192"/>
      <c r="BV219" s="192"/>
      <c r="BW219" s="192"/>
      <c r="BX219" s="192"/>
      <c r="BY219" s="192"/>
      <c r="BZ219" s="192"/>
      <c r="CA219" s="192"/>
      <c r="CB219" s="192"/>
      <c r="CC219" s="192"/>
      <c r="CD219" s="192"/>
      <c r="CE219" s="192"/>
      <c r="CF219" s="192"/>
      <c r="CG219" s="192"/>
      <c r="CH219" s="192"/>
      <c r="CI219" s="192"/>
      <c r="CJ219" s="192"/>
      <c r="CK219" s="192"/>
      <c r="CL219" s="192"/>
      <c r="CM219" s="192"/>
      <c r="CN219" s="192"/>
      <c r="CO219" s="192"/>
      <c r="CP219" s="192"/>
      <c r="CQ219" s="192"/>
      <c r="CR219" s="192"/>
      <c r="CS219" s="192"/>
      <c r="CT219" s="192"/>
      <c r="CU219" s="192"/>
      <c r="CV219" s="192"/>
      <c r="CW219" s="192"/>
      <c r="CX219" s="192"/>
      <c r="CY219" s="192"/>
      <c r="CZ219" s="192"/>
      <c r="DA219" s="192"/>
      <c r="DB219" s="192"/>
      <c r="DC219" s="192"/>
    </row>
    <row r="220" spans="1:107" ht="10.5" customHeight="1" x14ac:dyDescent="0.25">
      <c r="A220" s="638"/>
      <c r="B220" s="186" t="s">
        <v>778</v>
      </c>
      <c r="C220" s="269" t="s">
        <v>1690</v>
      </c>
      <c r="D220" s="269" t="s">
        <v>1691</v>
      </c>
      <c r="E220" s="193"/>
      <c r="F220" s="638"/>
      <c r="G220" s="638"/>
      <c r="H220" s="638"/>
      <c r="I220" s="638"/>
      <c r="J220" s="638"/>
      <c r="K220" s="638"/>
      <c r="L220" s="638"/>
      <c r="M220" s="638"/>
      <c r="N220" s="638"/>
      <c r="O220" s="638"/>
      <c r="P220" s="638"/>
      <c r="Q220" s="638"/>
      <c r="R220" s="638">
        <v>24</v>
      </c>
      <c r="S220" s="638"/>
      <c r="T220" s="638"/>
      <c r="U220" s="638"/>
      <c r="V220" s="638"/>
      <c r="W220" s="638"/>
      <c r="X220" s="638"/>
      <c r="Y220" s="638"/>
      <c r="Z220" s="638"/>
      <c r="AA220" s="638"/>
      <c r="AB220" s="638"/>
      <c r="AC220" s="638"/>
      <c r="AD220" s="638"/>
      <c r="AE220" s="638"/>
      <c r="AF220" s="638"/>
      <c r="AG220" s="638"/>
      <c r="AH220" s="638"/>
      <c r="AI220" s="638"/>
      <c r="AJ220" s="638"/>
      <c r="AK220" s="638"/>
      <c r="AL220" s="638"/>
      <c r="AM220" s="638"/>
      <c r="AN220" s="638"/>
      <c r="AO220" s="638"/>
      <c r="AP220" s="638"/>
      <c r="AQ220" s="638"/>
      <c r="AR220" s="638"/>
      <c r="AS220" s="638"/>
      <c r="AT220" s="192"/>
      <c r="AU220" s="192"/>
      <c r="AV220" s="192"/>
      <c r="AW220" s="192"/>
      <c r="AX220" s="192"/>
      <c r="AY220" s="192"/>
      <c r="AZ220" s="192"/>
      <c r="BA220" s="192"/>
      <c r="BB220" s="192"/>
      <c r="BC220" s="192"/>
      <c r="BD220" s="192"/>
      <c r="BE220" s="192"/>
      <c r="BF220" s="192"/>
      <c r="BG220" s="192"/>
      <c r="BH220" s="192"/>
      <c r="BI220" s="192"/>
      <c r="BJ220" s="192"/>
      <c r="BK220" s="192"/>
      <c r="BL220" s="192"/>
      <c r="BM220" s="192"/>
      <c r="BN220" s="192"/>
      <c r="BO220" s="192"/>
      <c r="BP220" s="192"/>
      <c r="BQ220" s="192"/>
      <c r="BR220" s="192"/>
      <c r="BS220" s="192"/>
      <c r="BT220" s="192"/>
      <c r="BU220" s="192"/>
      <c r="BV220" s="192"/>
      <c r="BW220" s="192"/>
      <c r="BX220" s="192"/>
      <c r="BY220" s="192"/>
      <c r="BZ220" s="192"/>
      <c r="CA220" s="192"/>
      <c r="CB220" s="192"/>
      <c r="CC220" s="192"/>
      <c r="CD220" s="192"/>
      <c r="CE220" s="192"/>
      <c r="CF220" s="192"/>
      <c r="CG220" s="192"/>
      <c r="CH220" s="192"/>
      <c r="CI220" s="192"/>
      <c r="CJ220" s="192"/>
      <c r="CK220" s="192"/>
      <c r="CL220" s="192"/>
      <c r="CM220" s="192"/>
      <c r="CN220" s="192"/>
      <c r="CO220" s="192"/>
      <c r="CP220" s="192"/>
      <c r="CQ220" s="192"/>
      <c r="CR220" s="192"/>
      <c r="CS220" s="192"/>
      <c r="CT220" s="192"/>
      <c r="CU220" s="192"/>
      <c r="CV220" s="192"/>
      <c r="CW220" s="192"/>
      <c r="CX220" s="192"/>
      <c r="CY220" s="192"/>
      <c r="CZ220" s="192"/>
      <c r="DA220" s="192"/>
      <c r="DB220" s="192"/>
      <c r="DC220" s="192"/>
    </row>
    <row r="221" spans="1:107" ht="10.5" customHeight="1" x14ac:dyDescent="0.25">
      <c r="A221" s="638"/>
      <c r="B221" s="186" t="s">
        <v>783</v>
      </c>
      <c r="C221" s="192" t="s">
        <v>748</v>
      </c>
      <c r="D221" s="269" t="s">
        <v>1694</v>
      </c>
      <c r="E221" s="193"/>
      <c r="F221" s="638"/>
      <c r="G221" s="638"/>
      <c r="H221" s="638"/>
      <c r="I221" s="638"/>
      <c r="J221" s="638"/>
      <c r="K221" s="638"/>
      <c r="L221" s="638"/>
      <c r="M221" s="638"/>
      <c r="N221" s="638"/>
      <c r="O221" s="638"/>
      <c r="P221" s="638"/>
      <c r="Q221" s="638"/>
      <c r="R221" s="638"/>
      <c r="S221" s="638"/>
      <c r="T221" s="638"/>
      <c r="U221" s="638"/>
      <c r="V221" s="638"/>
      <c r="W221" s="638"/>
      <c r="X221" s="638"/>
      <c r="Y221" s="638"/>
      <c r="Z221" s="638"/>
      <c r="AA221" s="638"/>
      <c r="AB221" s="638"/>
      <c r="AC221" s="638"/>
      <c r="AD221" s="638"/>
      <c r="AE221" s="638">
        <v>5</v>
      </c>
      <c r="AF221" s="638"/>
      <c r="AG221" s="638"/>
      <c r="AH221" s="638"/>
      <c r="AI221" s="638"/>
      <c r="AJ221" s="638"/>
      <c r="AK221" s="638"/>
      <c r="AL221" s="638">
        <v>2</v>
      </c>
      <c r="AM221" s="638"/>
      <c r="AN221" s="638"/>
      <c r="AO221" s="638"/>
      <c r="AP221" s="638"/>
      <c r="AQ221" s="638"/>
      <c r="AR221" s="638"/>
      <c r="AS221" s="638"/>
      <c r="AT221" s="192"/>
      <c r="AU221" s="192"/>
      <c r="AV221" s="192"/>
      <c r="AW221" s="192"/>
      <c r="AX221" s="192"/>
      <c r="AY221" s="192"/>
      <c r="AZ221" s="192"/>
      <c r="BA221" s="192"/>
      <c r="BB221" s="192"/>
      <c r="BC221" s="192"/>
      <c r="BD221" s="192"/>
      <c r="BE221" s="192"/>
      <c r="BF221" s="192"/>
      <c r="BG221" s="192"/>
      <c r="BH221" s="192"/>
      <c r="BI221" s="192"/>
      <c r="BJ221" s="192"/>
      <c r="BK221" s="192"/>
      <c r="BL221" s="192"/>
      <c r="BM221" s="192"/>
      <c r="BN221" s="192"/>
      <c r="BO221" s="192"/>
      <c r="BP221" s="192"/>
      <c r="BQ221" s="192"/>
      <c r="BR221" s="192"/>
      <c r="BS221" s="192"/>
      <c r="BT221" s="192"/>
      <c r="BU221" s="192"/>
      <c r="BV221" s="192"/>
      <c r="BW221" s="192"/>
      <c r="BX221" s="192"/>
      <c r="BY221" s="192"/>
      <c r="BZ221" s="192"/>
      <c r="CA221" s="192"/>
      <c r="CB221" s="192"/>
      <c r="CC221" s="192"/>
      <c r="CD221" s="192"/>
      <c r="CE221" s="192"/>
      <c r="CF221" s="192"/>
      <c r="CG221" s="192"/>
      <c r="CH221" s="192"/>
      <c r="CI221" s="192"/>
      <c r="CJ221" s="192"/>
      <c r="CK221" s="192"/>
      <c r="CL221" s="192"/>
      <c r="CM221" s="192"/>
      <c r="CN221" s="192"/>
      <c r="CO221" s="192"/>
      <c r="CP221" s="192"/>
      <c r="CQ221" s="192"/>
      <c r="CR221" s="192"/>
      <c r="CS221" s="192"/>
      <c r="CT221" s="192"/>
      <c r="CU221" s="192"/>
      <c r="CV221" s="192"/>
      <c r="CW221" s="192"/>
      <c r="CX221" s="192"/>
      <c r="CY221" s="192"/>
      <c r="CZ221" s="192"/>
      <c r="DA221" s="192"/>
      <c r="DB221" s="192"/>
      <c r="DC221" s="192"/>
    </row>
    <row r="222" spans="1:107" ht="10.5" customHeight="1" x14ac:dyDescent="0.25">
      <c r="A222" s="638"/>
      <c r="B222" s="186" t="s">
        <v>892</v>
      </c>
      <c r="C222" s="186" t="s">
        <v>1696</v>
      </c>
      <c r="D222" s="269" t="s">
        <v>1697</v>
      </c>
      <c r="E222" s="193"/>
      <c r="F222" s="638"/>
      <c r="G222" s="638"/>
      <c r="H222" s="638"/>
      <c r="I222" s="638"/>
      <c r="J222" s="638"/>
      <c r="K222" s="638"/>
      <c r="L222" s="638"/>
      <c r="M222" s="638">
        <v>24</v>
      </c>
      <c r="N222" s="638"/>
      <c r="O222" s="638"/>
      <c r="P222" s="638"/>
      <c r="Q222" s="638"/>
      <c r="R222" s="638"/>
      <c r="S222" s="638"/>
      <c r="T222" s="638"/>
      <c r="U222" s="638"/>
      <c r="V222" s="638"/>
      <c r="W222" s="638"/>
      <c r="X222" s="638"/>
      <c r="Y222" s="638"/>
      <c r="Z222" s="638"/>
      <c r="AA222" s="638"/>
      <c r="AB222" s="638"/>
      <c r="AC222" s="638"/>
      <c r="AD222" s="638"/>
      <c r="AE222" s="638"/>
      <c r="AF222" s="638"/>
      <c r="AG222" s="638"/>
      <c r="AH222" s="638"/>
      <c r="AI222" s="638"/>
      <c r="AJ222" s="638"/>
      <c r="AK222" s="638"/>
      <c r="AL222" s="638"/>
      <c r="AM222" s="638"/>
      <c r="AN222" s="638"/>
      <c r="AO222" s="638"/>
      <c r="AP222" s="638"/>
      <c r="AQ222" s="638"/>
      <c r="AR222" s="638"/>
      <c r="AS222" s="638"/>
      <c r="AT222" s="192"/>
      <c r="AU222" s="192"/>
      <c r="AV222" s="192"/>
      <c r="AW222" s="192"/>
      <c r="AX222" s="192"/>
      <c r="AY222" s="192"/>
      <c r="AZ222" s="192"/>
      <c r="BA222" s="192"/>
      <c r="BB222" s="192"/>
      <c r="BC222" s="192"/>
      <c r="BD222" s="192"/>
      <c r="BE222" s="192"/>
      <c r="BF222" s="192"/>
      <c r="BG222" s="192"/>
      <c r="BH222" s="192"/>
      <c r="BI222" s="192"/>
      <c r="BJ222" s="192"/>
      <c r="BK222" s="192"/>
      <c r="BL222" s="192"/>
      <c r="BM222" s="192"/>
      <c r="BN222" s="192"/>
      <c r="BO222" s="192"/>
      <c r="BP222" s="192"/>
      <c r="BQ222" s="192"/>
      <c r="BR222" s="192"/>
      <c r="BS222" s="192"/>
      <c r="BT222" s="192"/>
      <c r="BU222" s="192"/>
      <c r="BV222" s="192"/>
      <c r="BW222" s="192"/>
      <c r="BX222" s="192"/>
      <c r="BY222" s="192"/>
      <c r="BZ222" s="192"/>
      <c r="CA222" s="192"/>
      <c r="CB222" s="192"/>
      <c r="CC222" s="192"/>
      <c r="CD222" s="192"/>
      <c r="CE222" s="192"/>
      <c r="CF222" s="192"/>
      <c r="CG222" s="192"/>
      <c r="CH222" s="192"/>
      <c r="CI222" s="192"/>
      <c r="CJ222" s="192"/>
      <c r="CK222" s="192"/>
      <c r="CL222" s="192"/>
      <c r="CM222" s="192"/>
      <c r="CN222" s="192"/>
      <c r="CO222" s="192"/>
      <c r="CP222" s="192"/>
      <c r="CQ222" s="192"/>
      <c r="CR222" s="192"/>
      <c r="CS222" s="192"/>
      <c r="CT222" s="192"/>
      <c r="CU222" s="192"/>
      <c r="CV222" s="192"/>
      <c r="CW222" s="192"/>
      <c r="CX222" s="192"/>
      <c r="CY222" s="192"/>
      <c r="CZ222" s="192"/>
      <c r="DA222" s="192"/>
      <c r="DB222" s="192"/>
      <c r="DC222" s="192"/>
    </row>
    <row r="223" spans="1:107" ht="10.5" customHeight="1" x14ac:dyDescent="0.25">
      <c r="A223" s="638"/>
      <c r="B223" s="192"/>
      <c r="C223" s="192"/>
      <c r="D223" s="192"/>
      <c r="E223" s="193"/>
      <c r="F223" s="638"/>
      <c r="G223" s="638"/>
      <c r="H223" s="638"/>
      <c r="I223" s="638"/>
      <c r="J223" s="638"/>
      <c r="K223" s="638"/>
      <c r="L223" s="638"/>
      <c r="M223" s="638"/>
      <c r="N223" s="638"/>
      <c r="O223" s="638"/>
      <c r="P223" s="638"/>
      <c r="Q223" s="638"/>
      <c r="R223" s="638"/>
      <c r="S223" s="638"/>
      <c r="T223" s="638"/>
      <c r="U223" s="638"/>
      <c r="V223" s="638"/>
      <c r="W223" s="638"/>
      <c r="X223" s="638"/>
      <c r="Y223" s="638"/>
      <c r="Z223" s="638"/>
      <c r="AA223" s="638"/>
      <c r="AB223" s="638"/>
      <c r="AC223" s="638"/>
      <c r="AD223" s="638"/>
      <c r="AE223" s="638"/>
      <c r="AF223" s="638"/>
      <c r="AG223" s="638"/>
      <c r="AH223" s="638"/>
      <c r="AI223" s="638"/>
      <c r="AJ223" s="638"/>
      <c r="AK223" s="638"/>
      <c r="AL223" s="638"/>
      <c r="AM223" s="638"/>
      <c r="AN223" s="638"/>
      <c r="AO223" s="638"/>
      <c r="AP223" s="638"/>
      <c r="AQ223" s="638"/>
      <c r="AR223" s="638"/>
      <c r="AS223" s="638"/>
      <c r="AT223" s="192"/>
      <c r="AU223" s="192"/>
      <c r="AV223" s="192"/>
      <c r="AW223" s="192"/>
      <c r="AX223" s="192"/>
      <c r="AY223" s="192"/>
      <c r="AZ223" s="192"/>
      <c r="BA223" s="192"/>
      <c r="BB223" s="192"/>
      <c r="BC223" s="192"/>
      <c r="BD223" s="192"/>
      <c r="BE223" s="192"/>
      <c r="BF223" s="192"/>
      <c r="BG223" s="192"/>
      <c r="BH223" s="192"/>
      <c r="BI223" s="192"/>
      <c r="BJ223" s="192"/>
      <c r="BK223" s="192"/>
      <c r="BL223" s="192"/>
      <c r="BM223" s="192"/>
      <c r="BN223" s="192"/>
      <c r="BO223" s="192"/>
      <c r="BP223" s="192"/>
      <c r="BQ223" s="192"/>
      <c r="BR223" s="192"/>
      <c r="BS223" s="192"/>
      <c r="BT223" s="192"/>
      <c r="BU223" s="192"/>
      <c r="BV223" s="192"/>
      <c r="BW223" s="192"/>
      <c r="BX223" s="192"/>
      <c r="BY223" s="192"/>
      <c r="BZ223" s="192"/>
      <c r="CA223" s="192"/>
      <c r="CB223" s="192"/>
      <c r="CC223" s="192"/>
      <c r="CD223" s="192"/>
      <c r="CE223" s="192"/>
      <c r="CF223" s="192"/>
      <c r="CG223" s="192"/>
      <c r="CH223" s="192"/>
      <c r="CI223" s="192"/>
      <c r="CJ223" s="192"/>
      <c r="CK223" s="192"/>
      <c r="CL223" s="192"/>
      <c r="CM223" s="192"/>
      <c r="CN223" s="192"/>
      <c r="CO223" s="192"/>
      <c r="CP223" s="192"/>
      <c r="CQ223" s="192"/>
      <c r="CR223" s="192"/>
      <c r="CS223" s="192"/>
      <c r="CT223" s="192"/>
      <c r="CU223" s="192"/>
      <c r="CV223" s="192"/>
      <c r="CW223" s="192"/>
      <c r="CX223" s="192"/>
      <c r="CY223" s="192"/>
      <c r="CZ223" s="192"/>
      <c r="DA223" s="192"/>
      <c r="DB223" s="192"/>
      <c r="DC223" s="192"/>
    </row>
    <row r="224" spans="1:107" ht="10.5" customHeight="1" x14ac:dyDescent="0.25">
      <c r="A224" s="638"/>
      <c r="B224" s="186" t="s">
        <v>747</v>
      </c>
      <c r="C224" s="186" t="s">
        <v>1699</v>
      </c>
      <c r="D224" s="269" t="s">
        <v>1700</v>
      </c>
      <c r="E224" s="193"/>
      <c r="F224" s="638"/>
      <c r="G224" s="638"/>
      <c r="H224" s="638"/>
      <c r="I224" s="638"/>
      <c r="J224" s="638"/>
      <c r="K224" s="638"/>
      <c r="L224" s="638"/>
      <c r="M224" s="638"/>
      <c r="N224" s="638"/>
      <c r="O224" s="638"/>
      <c r="P224" s="638"/>
      <c r="Q224" s="638"/>
      <c r="R224" s="638"/>
      <c r="S224" s="638"/>
      <c r="T224" s="638"/>
      <c r="U224" s="638"/>
      <c r="V224" s="638"/>
      <c r="W224" s="638"/>
      <c r="X224" s="685">
        <v>26</v>
      </c>
      <c r="Y224" s="638"/>
      <c r="Z224" s="638"/>
      <c r="AA224" s="638"/>
      <c r="AB224" s="638"/>
      <c r="AC224" s="638"/>
      <c r="AD224" s="638"/>
      <c r="AE224" s="638"/>
      <c r="AF224" s="638"/>
      <c r="AG224" s="638"/>
      <c r="AH224" s="638"/>
      <c r="AI224" s="638"/>
      <c r="AJ224" s="638"/>
      <c r="AK224" s="638"/>
      <c r="AL224" s="638"/>
      <c r="AM224" s="638"/>
      <c r="AN224" s="638"/>
      <c r="AO224" s="638"/>
      <c r="AP224" s="638"/>
      <c r="AQ224" s="638"/>
      <c r="AR224" s="638"/>
      <c r="AS224" s="638"/>
      <c r="AT224" s="192"/>
      <c r="AU224" s="192"/>
      <c r="AV224" s="192"/>
      <c r="AW224" s="192"/>
      <c r="AX224" s="192"/>
      <c r="AY224" s="192"/>
      <c r="AZ224" s="192"/>
      <c r="BA224" s="192"/>
      <c r="BB224" s="192"/>
      <c r="BC224" s="192"/>
      <c r="BD224" s="192"/>
      <c r="BE224" s="192"/>
      <c r="BF224" s="192"/>
      <c r="BG224" s="192"/>
      <c r="BH224" s="192"/>
      <c r="BI224" s="192"/>
      <c r="BJ224" s="192"/>
      <c r="BK224" s="192"/>
      <c r="BL224" s="192"/>
      <c r="BM224" s="192"/>
      <c r="BN224" s="192"/>
      <c r="BO224" s="192"/>
      <c r="BP224" s="192"/>
      <c r="BQ224" s="192"/>
      <c r="BR224" s="192"/>
      <c r="BS224" s="192"/>
      <c r="BT224" s="192"/>
      <c r="BU224" s="192"/>
      <c r="BV224" s="192"/>
      <c r="BW224" s="192"/>
      <c r="BX224" s="192"/>
      <c r="BY224" s="192"/>
      <c r="BZ224" s="192"/>
      <c r="CA224" s="192"/>
      <c r="CB224" s="192"/>
      <c r="CC224" s="192"/>
      <c r="CD224" s="192"/>
      <c r="CE224" s="192"/>
      <c r="CF224" s="192"/>
      <c r="CG224" s="192"/>
      <c r="CH224" s="192"/>
      <c r="CI224" s="192"/>
      <c r="CJ224" s="192"/>
      <c r="CK224" s="192"/>
      <c r="CL224" s="192"/>
      <c r="CM224" s="192"/>
      <c r="CN224" s="192"/>
      <c r="CO224" s="192"/>
      <c r="CP224" s="192"/>
      <c r="CQ224" s="192"/>
      <c r="CR224" s="192"/>
      <c r="CS224" s="192"/>
      <c r="CT224" s="192"/>
      <c r="CU224" s="192"/>
      <c r="CV224" s="192"/>
      <c r="CW224" s="192"/>
      <c r="CX224" s="192"/>
      <c r="CY224" s="192"/>
      <c r="CZ224" s="192"/>
      <c r="DA224" s="192"/>
      <c r="DB224" s="192"/>
      <c r="DC224" s="192"/>
    </row>
    <row r="225" spans="1:107" ht="10.5" customHeight="1" x14ac:dyDescent="0.25">
      <c r="A225" s="638"/>
      <c r="B225" s="186" t="s">
        <v>778</v>
      </c>
      <c r="C225" s="186" t="s">
        <v>1699</v>
      </c>
      <c r="D225" s="269" t="s">
        <v>1076</v>
      </c>
      <c r="E225" s="193"/>
      <c r="F225" s="638"/>
      <c r="G225" s="638"/>
      <c r="H225" s="638">
        <v>12</v>
      </c>
      <c r="I225" s="638"/>
      <c r="J225" s="638"/>
      <c r="K225" s="638">
        <v>24</v>
      </c>
      <c r="L225" s="638"/>
      <c r="M225" s="638">
        <v>24</v>
      </c>
      <c r="N225" s="638"/>
      <c r="O225" s="638"/>
      <c r="P225" s="638">
        <v>24</v>
      </c>
      <c r="Q225" s="638"/>
      <c r="R225" s="638">
        <v>24</v>
      </c>
      <c r="S225" s="638"/>
      <c r="T225" s="638"/>
      <c r="U225" s="638"/>
      <c r="V225" s="638"/>
      <c r="W225" s="638"/>
      <c r="X225" s="685">
        <v>24</v>
      </c>
      <c r="Y225" s="638"/>
      <c r="Z225" s="638"/>
      <c r="AA225" s="638"/>
      <c r="AB225" s="638"/>
      <c r="AC225" s="638"/>
      <c r="AD225" s="638"/>
      <c r="AE225" s="638"/>
      <c r="AF225" s="638"/>
      <c r="AG225" s="638"/>
      <c r="AH225" s="638"/>
      <c r="AI225" s="638"/>
      <c r="AJ225" s="638"/>
      <c r="AK225" s="638">
        <v>24</v>
      </c>
      <c r="AL225" s="638"/>
      <c r="AM225" s="638"/>
      <c r="AN225" s="638"/>
      <c r="AO225" s="638"/>
      <c r="AP225" s="638"/>
      <c r="AQ225" s="638"/>
      <c r="AR225" s="638"/>
      <c r="AS225" s="638"/>
      <c r="AT225" s="192"/>
      <c r="AU225" s="192"/>
      <c r="AV225" s="192"/>
      <c r="AW225" s="192"/>
      <c r="AX225" s="192"/>
      <c r="AY225" s="192"/>
      <c r="AZ225" s="192"/>
      <c r="BA225" s="192"/>
      <c r="BB225" s="192"/>
      <c r="BC225" s="192"/>
      <c r="BD225" s="192"/>
      <c r="BE225" s="192"/>
      <c r="BF225" s="192"/>
      <c r="BG225" s="192"/>
      <c r="BH225" s="192">
        <v>4</v>
      </c>
      <c r="BI225" s="192"/>
      <c r="BJ225" s="192"/>
      <c r="BK225" s="192"/>
      <c r="BL225" s="192"/>
      <c r="BM225" s="192"/>
      <c r="BN225" s="192"/>
      <c r="BO225" s="192"/>
      <c r="BP225" s="192"/>
      <c r="BQ225" s="192"/>
      <c r="BR225" s="192"/>
      <c r="BS225" s="192"/>
      <c r="BT225" s="192"/>
      <c r="BU225" s="192"/>
      <c r="BV225" s="192"/>
      <c r="BW225" s="192"/>
      <c r="BX225" s="192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</row>
    <row r="226" spans="1:107" ht="10.5" customHeight="1" x14ac:dyDescent="0.25">
      <c r="A226" s="638"/>
      <c r="B226" s="192"/>
      <c r="C226" s="192"/>
      <c r="D226" s="686"/>
      <c r="E226" s="193"/>
      <c r="F226" s="638"/>
      <c r="G226" s="638"/>
      <c r="H226" s="638"/>
      <c r="I226" s="638"/>
      <c r="J226" s="638"/>
      <c r="K226" s="638"/>
      <c r="L226" s="638"/>
      <c r="M226" s="638"/>
      <c r="N226" s="638"/>
      <c r="O226" s="638"/>
      <c r="P226" s="638"/>
      <c r="Q226" s="638"/>
      <c r="R226" s="638"/>
      <c r="S226" s="638"/>
      <c r="T226" s="638"/>
      <c r="U226" s="638"/>
      <c r="V226" s="638"/>
      <c r="W226" s="638"/>
      <c r="X226" s="685"/>
      <c r="Y226" s="638"/>
      <c r="Z226" s="638"/>
      <c r="AA226" s="638"/>
      <c r="AB226" s="638"/>
      <c r="AC226" s="638"/>
      <c r="AD226" s="638"/>
      <c r="AE226" s="638"/>
      <c r="AF226" s="638"/>
      <c r="AG226" s="638"/>
      <c r="AH226" s="638"/>
      <c r="AI226" s="638"/>
      <c r="AJ226" s="638"/>
      <c r="AK226" s="638"/>
      <c r="AL226" s="638"/>
      <c r="AM226" s="638"/>
      <c r="AN226" s="638"/>
      <c r="AO226" s="638"/>
      <c r="AP226" s="638"/>
      <c r="AQ226" s="638"/>
      <c r="AR226" s="638"/>
      <c r="AS226" s="638"/>
      <c r="AT226" s="192"/>
      <c r="AU226" s="192"/>
      <c r="AV226" s="192"/>
      <c r="AW226" s="192"/>
      <c r="AX226" s="192"/>
      <c r="AY226" s="192"/>
      <c r="AZ226" s="192"/>
      <c r="BA226" s="192"/>
      <c r="BB226" s="192"/>
      <c r="BC226" s="192"/>
      <c r="BD226" s="192"/>
      <c r="BE226" s="192"/>
      <c r="BF226" s="192"/>
      <c r="BG226" s="192"/>
      <c r="BH226" s="192"/>
      <c r="BI226" s="192"/>
      <c r="BJ226" s="192"/>
      <c r="BK226" s="192"/>
      <c r="BL226" s="192"/>
      <c r="BM226" s="192"/>
      <c r="BN226" s="192"/>
      <c r="BO226" s="192"/>
      <c r="BP226" s="192"/>
      <c r="BQ226" s="192"/>
      <c r="BR226" s="192"/>
      <c r="BS226" s="192"/>
      <c r="BT226" s="192"/>
      <c r="BU226" s="192"/>
      <c r="BV226" s="192"/>
      <c r="BW226" s="192"/>
      <c r="BX226" s="192"/>
      <c r="BY226" s="192"/>
      <c r="BZ226" s="192"/>
      <c r="CA226" s="192"/>
      <c r="CB226" s="192"/>
      <c r="CC226" s="192"/>
      <c r="CD226" s="192"/>
      <c r="CE226" s="192"/>
      <c r="CF226" s="192"/>
      <c r="CG226" s="192"/>
      <c r="CH226" s="192"/>
      <c r="CI226" s="192"/>
      <c r="CJ226" s="192"/>
      <c r="CK226" s="192"/>
      <c r="CL226" s="192"/>
      <c r="CM226" s="192"/>
      <c r="CN226" s="192"/>
      <c r="CO226" s="192"/>
      <c r="CP226" s="192"/>
      <c r="CQ226" s="192"/>
      <c r="CR226" s="192"/>
      <c r="CS226" s="192"/>
      <c r="CT226" s="192"/>
      <c r="CU226" s="192"/>
      <c r="CV226" s="192"/>
      <c r="CW226" s="192"/>
      <c r="CX226" s="192"/>
      <c r="CY226" s="192"/>
      <c r="CZ226" s="192"/>
      <c r="DA226" s="192"/>
      <c r="DB226" s="192"/>
      <c r="DC226" s="192"/>
    </row>
    <row r="227" spans="1:107" ht="10.5" customHeight="1" x14ac:dyDescent="0.25">
      <c r="A227" s="638"/>
      <c r="B227" s="192" t="s">
        <v>783</v>
      </c>
      <c r="C227" s="186" t="s">
        <v>750</v>
      </c>
      <c r="D227" s="269" t="s">
        <v>1707</v>
      </c>
      <c r="E227" s="193"/>
      <c r="F227" s="638">
        <v>18</v>
      </c>
      <c r="G227" s="638">
        <v>4</v>
      </c>
      <c r="H227" s="638"/>
      <c r="I227" s="638"/>
      <c r="J227" s="638"/>
      <c r="K227" s="638"/>
      <c r="L227" s="638"/>
      <c r="M227" s="638">
        <f>60.38+2.62</f>
        <v>63</v>
      </c>
      <c r="N227" s="638"/>
      <c r="O227" s="638"/>
      <c r="P227" s="638"/>
      <c r="Q227" s="638"/>
      <c r="R227" s="638"/>
      <c r="S227" s="638"/>
      <c r="T227" s="638"/>
      <c r="U227" s="638"/>
      <c r="V227" s="638"/>
      <c r="W227" s="638"/>
      <c r="X227" s="685"/>
      <c r="Y227" s="638"/>
      <c r="Z227" s="638"/>
      <c r="AA227" s="638"/>
      <c r="AB227" s="638"/>
      <c r="AC227" s="638"/>
      <c r="AD227" s="638"/>
      <c r="AE227" s="638"/>
      <c r="AF227" s="638"/>
      <c r="AG227" s="638"/>
      <c r="AH227" s="638"/>
      <c r="AI227" s="638"/>
      <c r="AJ227" s="638"/>
      <c r="AK227" s="638">
        <v>36</v>
      </c>
      <c r="AL227" s="638"/>
      <c r="AM227" s="638"/>
      <c r="AN227" s="638">
        <v>4</v>
      </c>
      <c r="AO227" s="638"/>
      <c r="AP227" s="638"/>
      <c r="AQ227" s="638"/>
      <c r="AR227" s="638">
        <v>4</v>
      </c>
      <c r="AS227" s="638">
        <v>4</v>
      </c>
      <c r="AT227" s="192"/>
      <c r="AU227" s="192"/>
      <c r="AV227" s="192"/>
      <c r="AW227" s="192"/>
      <c r="AX227" s="192"/>
      <c r="AY227" s="192"/>
      <c r="AZ227" s="192"/>
      <c r="BA227" s="192"/>
      <c r="BB227" s="192"/>
      <c r="BC227" s="192"/>
      <c r="BD227" s="192"/>
      <c r="BE227" s="192"/>
      <c r="BF227" s="192"/>
      <c r="BG227" s="192"/>
      <c r="BH227" s="192"/>
      <c r="BI227" s="192"/>
      <c r="BJ227" s="192"/>
      <c r="BK227" s="192"/>
      <c r="BL227" s="192"/>
      <c r="BM227" s="192"/>
      <c r="BN227" s="192"/>
      <c r="BO227" s="192"/>
      <c r="BP227" s="192"/>
      <c r="BQ227" s="192"/>
      <c r="BR227" s="192"/>
      <c r="BS227" s="192"/>
      <c r="BT227" s="192"/>
      <c r="BU227" s="192"/>
      <c r="BV227" s="192"/>
      <c r="BW227" s="192"/>
      <c r="BX227" s="192"/>
      <c r="BY227" s="192"/>
      <c r="BZ227" s="192"/>
      <c r="CA227" s="192"/>
      <c r="CB227" s="192"/>
      <c r="CC227" s="192"/>
      <c r="CD227" s="192"/>
      <c r="CE227" s="192"/>
      <c r="CF227" s="192"/>
      <c r="CG227" s="192"/>
      <c r="CH227" s="192"/>
      <c r="CI227" s="192"/>
      <c r="CJ227" s="192"/>
      <c r="CK227" s="192"/>
      <c r="CL227" s="192"/>
      <c r="CM227" s="192"/>
      <c r="CN227" s="192"/>
      <c r="CO227" s="192"/>
      <c r="CP227" s="192"/>
      <c r="CQ227" s="192"/>
      <c r="CR227" s="192"/>
      <c r="CS227" s="192"/>
      <c r="CT227" s="192"/>
      <c r="CU227" s="192"/>
      <c r="CV227" s="192"/>
      <c r="CW227" s="192"/>
      <c r="CX227" s="192"/>
      <c r="CY227" s="192"/>
      <c r="CZ227" s="192"/>
      <c r="DA227" s="192"/>
      <c r="DB227" s="192"/>
      <c r="DC227" s="192"/>
    </row>
    <row r="228" spans="1:107" ht="10.5" customHeight="1" x14ac:dyDescent="0.25">
      <c r="A228" s="638"/>
      <c r="B228" s="192" t="s">
        <v>875</v>
      </c>
      <c r="C228" s="192" t="s">
        <v>750</v>
      </c>
      <c r="D228" s="269" t="s">
        <v>1712</v>
      </c>
      <c r="E228" s="193"/>
      <c r="F228" s="638"/>
      <c r="G228" s="638"/>
      <c r="H228" s="638"/>
      <c r="I228" s="638"/>
      <c r="J228" s="638"/>
      <c r="K228" s="638"/>
      <c r="L228" s="638"/>
      <c r="M228" s="638"/>
      <c r="N228" s="638"/>
      <c r="O228" s="638"/>
      <c r="P228" s="638">
        <v>4</v>
      </c>
      <c r="Q228" s="638"/>
      <c r="R228" s="638"/>
      <c r="S228" s="638"/>
      <c r="T228" s="638"/>
      <c r="U228" s="638"/>
      <c r="V228" s="638"/>
      <c r="W228" s="638"/>
      <c r="X228" s="685"/>
      <c r="Y228" s="638"/>
      <c r="Z228" s="638">
        <v>4</v>
      </c>
      <c r="AA228" s="638"/>
      <c r="AB228" s="638"/>
      <c r="AC228" s="638"/>
      <c r="AD228" s="638"/>
      <c r="AE228" s="638"/>
      <c r="AF228" s="638"/>
      <c r="AG228" s="638"/>
      <c r="AH228" s="638"/>
      <c r="AI228" s="638"/>
      <c r="AJ228" s="638"/>
      <c r="AK228" s="638"/>
      <c r="AL228" s="638"/>
      <c r="AM228" s="638"/>
      <c r="AN228" s="638"/>
      <c r="AO228" s="638"/>
      <c r="AP228" s="638"/>
      <c r="AQ228" s="638"/>
      <c r="AR228" s="638"/>
      <c r="AS228" s="638"/>
      <c r="AT228" s="192"/>
      <c r="AU228" s="192"/>
      <c r="AV228" s="192"/>
      <c r="AW228" s="192"/>
      <c r="AX228" s="192"/>
      <c r="AY228" s="192"/>
      <c r="AZ228" s="192"/>
      <c r="BA228" s="192"/>
      <c r="BB228" s="192"/>
      <c r="BC228" s="192"/>
      <c r="BD228" s="192"/>
      <c r="BE228" s="192"/>
      <c r="BF228" s="192"/>
      <c r="BG228" s="192"/>
      <c r="BH228" s="192"/>
      <c r="BI228" s="192"/>
      <c r="BJ228" s="192"/>
      <c r="BK228" s="192"/>
      <c r="BL228" s="192"/>
      <c r="BM228" s="192"/>
      <c r="BN228" s="192"/>
      <c r="BO228" s="192"/>
      <c r="BP228" s="192"/>
      <c r="BQ228" s="192"/>
      <c r="BR228" s="192"/>
      <c r="BS228" s="192"/>
      <c r="BT228" s="192"/>
      <c r="BU228" s="192"/>
      <c r="BV228" s="192"/>
      <c r="BW228" s="192"/>
      <c r="BX228" s="192"/>
      <c r="BY228" s="192"/>
      <c r="BZ228" s="192"/>
      <c r="CA228" s="192"/>
      <c r="CB228" s="192"/>
      <c r="CC228" s="192"/>
      <c r="CD228" s="192"/>
      <c r="CE228" s="192"/>
      <c r="CF228" s="192"/>
      <c r="CG228" s="192"/>
      <c r="CH228" s="192"/>
      <c r="CI228" s="192"/>
      <c r="CJ228" s="192"/>
      <c r="CK228" s="192"/>
      <c r="CL228" s="192"/>
      <c r="CM228" s="192"/>
      <c r="CN228" s="192"/>
      <c r="CO228" s="192"/>
      <c r="CP228" s="192"/>
      <c r="CQ228" s="192"/>
      <c r="CR228" s="192"/>
      <c r="CS228" s="192"/>
      <c r="CT228" s="192"/>
      <c r="CU228" s="192"/>
      <c r="CV228" s="192"/>
      <c r="CW228" s="192"/>
      <c r="CX228" s="192"/>
      <c r="CY228" s="192"/>
      <c r="CZ228" s="192"/>
      <c r="DA228" s="192"/>
      <c r="DB228" s="192"/>
      <c r="DC228" s="192"/>
    </row>
    <row r="229" spans="1:107" ht="10.5" customHeight="1" x14ac:dyDescent="0.25">
      <c r="A229" s="638"/>
      <c r="B229" s="192" t="s">
        <v>1295</v>
      </c>
      <c r="C229" s="192" t="s">
        <v>1714</v>
      </c>
      <c r="D229" s="269" t="s">
        <v>1077</v>
      </c>
      <c r="E229" s="193"/>
      <c r="F229" s="638"/>
      <c r="G229" s="638"/>
      <c r="H229" s="638"/>
      <c r="I229" s="638"/>
      <c r="J229" s="638"/>
      <c r="K229" s="638"/>
      <c r="L229" s="638"/>
      <c r="M229" s="638"/>
      <c r="N229" s="638"/>
      <c r="O229" s="638"/>
      <c r="P229" s="638">
        <v>4</v>
      </c>
      <c r="Q229" s="638"/>
      <c r="R229" s="638"/>
      <c r="S229" s="638"/>
      <c r="T229" s="638"/>
      <c r="U229" s="638"/>
      <c r="V229" s="638"/>
      <c r="W229" s="638"/>
      <c r="X229" s="685"/>
      <c r="Y229" s="638"/>
      <c r="Z229" s="638"/>
      <c r="AA229" s="638"/>
      <c r="AB229" s="638"/>
      <c r="AC229" s="638"/>
      <c r="AD229" s="638"/>
      <c r="AE229" s="638"/>
      <c r="AF229" s="638"/>
      <c r="AG229" s="638"/>
      <c r="AH229" s="638"/>
      <c r="AI229" s="638"/>
      <c r="AJ229" s="638"/>
      <c r="AK229" s="638"/>
      <c r="AL229" s="638"/>
      <c r="AM229" s="638"/>
      <c r="AN229" s="638"/>
      <c r="AO229" s="638"/>
      <c r="AP229" s="638"/>
      <c r="AQ229" s="638"/>
      <c r="AR229" s="638"/>
      <c r="AS229" s="638"/>
      <c r="AT229" s="192"/>
      <c r="AU229" s="192"/>
      <c r="AV229" s="192"/>
      <c r="AW229" s="192"/>
      <c r="AX229" s="192"/>
      <c r="AY229" s="192"/>
      <c r="AZ229" s="192"/>
      <c r="BA229" s="192"/>
      <c r="BB229" s="192"/>
      <c r="BC229" s="192"/>
      <c r="BD229" s="192"/>
      <c r="BE229" s="192"/>
      <c r="BF229" s="192"/>
      <c r="BG229" s="192"/>
      <c r="BH229" s="192"/>
      <c r="BI229" s="192"/>
      <c r="BJ229" s="192"/>
      <c r="BK229" s="192"/>
      <c r="BL229" s="192"/>
      <c r="BM229" s="192"/>
      <c r="BN229" s="192"/>
      <c r="BO229" s="192"/>
      <c r="BP229" s="192"/>
      <c r="BQ229" s="192"/>
      <c r="BR229" s="192"/>
      <c r="BS229" s="192"/>
      <c r="BT229" s="192"/>
      <c r="BU229" s="192"/>
      <c r="BV229" s="192"/>
      <c r="BW229" s="192"/>
      <c r="BX229" s="192"/>
      <c r="BY229" s="192"/>
      <c r="BZ229" s="192"/>
      <c r="CA229" s="192"/>
      <c r="CB229" s="192"/>
      <c r="CC229" s="192"/>
      <c r="CD229" s="192"/>
      <c r="CE229" s="192"/>
      <c r="CF229" s="192"/>
      <c r="CG229" s="192"/>
      <c r="CH229" s="192"/>
      <c r="CI229" s="192"/>
      <c r="CJ229" s="192"/>
      <c r="CK229" s="192"/>
      <c r="CL229" s="192"/>
      <c r="CM229" s="192"/>
      <c r="CN229" s="192"/>
      <c r="CO229" s="192"/>
      <c r="CP229" s="192"/>
      <c r="CQ229" s="192"/>
      <c r="CR229" s="192"/>
      <c r="CS229" s="192"/>
      <c r="CT229" s="192"/>
      <c r="CU229" s="192"/>
      <c r="CV229" s="192"/>
      <c r="CW229" s="192"/>
      <c r="CX229" s="192"/>
      <c r="CY229" s="192"/>
      <c r="CZ229" s="192"/>
      <c r="DA229" s="192"/>
      <c r="DB229" s="192"/>
      <c r="DC229" s="192"/>
    </row>
    <row r="230" spans="1:107" ht="10.5" customHeight="1" x14ac:dyDescent="0.25">
      <c r="A230" s="638"/>
      <c r="B230" s="192" t="s">
        <v>783</v>
      </c>
      <c r="C230" s="192" t="s">
        <v>1718</v>
      </c>
      <c r="D230" s="269" t="s">
        <v>1719</v>
      </c>
      <c r="E230" s="193"/>
      <c r="F230" s="638"/>
      <c r="G230" s="638"/>
      <c r="H230" s="638"/>
      <c r="I230" s="638"/>
      <c r="J230" s="638"/>
      <c r="K230" s="638"/>
      <c r="L230" s="638"/>
      <c r="M230" s="638"/>
      <c r="N230" s="638"/>
      <c r="O230" s="638"/>
      <c r="P230" s="638"/>
      <c r="Q230" s="638"/>
      <c r="R230" s="638"/>
      <c r="S230" s="638"/>
      <c r="T230" s="638"/>
      <c r="U230" s="638"/>
      <c r="V230" s="638"/>
      <c r="W230" s="638"/>
      <c r="X230" s="685"/>
      <c r="Y230" s="638"/>
      <c r="Z230" s="638"/>
      <c r="AA230" s="638"/>
      <c r="AB230" s="638"/>
      <c r="AC230" s="638"/>
      <c r="AD230" s="638"/>
      <c r="AE230" s="638"/>
      <c r="AF230" s="638"/>
      <c r="AG230" s="638"/>
      <c r="AH230" s="638"/>
      <c r="AI230" s="638"/>
      <c r="AJ230" s="638"/>
      <c r="AK230" s="638"/>
      <c r="AL230" s="638"/>
      <c r="AM230" s="638"/>
      <c r="AN230" s="638"/>
      <c r="AO230" s="638"/>
      <c r="AP230" s="638"/>
      <c r="AQ230" s="638"/>
      <c r="AR230" s="638">
        <v>20</v>
      </c>
      <c r="AS230" s="638"/>
      <c r="AT230" s="192"/>
      <c r="AU230" s="192"/>
      <c r="AV230" s="192"/>
      <c r="AW230" s="192"/>
      <c r="AX230" s="192"/>
      <c r="AY230" s="192"/>
      <c r="AZ230" s="192"/>
      <c r="BA230" s="192"/>
      <c r="BB230" s="192"/>
      <c r="BC230" s="192"/>
      <c r="BD230" s="192"/>
      <c r="BE230" s="192"/>
      <c r="BF230" s="192"/>
      <c r="BG230" s="192"/>
      <c r="BH230" s="192"/>
      <c r="BI230" s="192"/>
      <c r="BJ230" s="192"/>
      <c r="BK230" s="192"/>
      <c r="BL230" s="192"/>
      <c r="BM230" s="192"/>
      <c r="BN230" s="192"/>
      <c r="BO230" s="192"/>
      <c r="BP230" s="192"/>
      <c r="BQ230" s="192"/>
      <c r="BR230" s="192"/>
      <c r="BS230" s="192"/>
      <c r="BT230" s="192"/>
      <c r="BU230" s="192"/>
      <c r="BV230" s="192"/>
      <c r="BW230" s="192"/>
      <c r="BX230" s="192"/>
      <c r="BY230" s="192"/>
      <c r="BZ230" s="192"/>
      <c r="CA230" s="192"/>
      <c r="CB230" s="192"/>
      <c r="CC230" s="192"/>
      <c r="CD230" s="192"/>
      <c r="CE230" s="192"/>
      <c r="CF230" s="192"/>
      <c r="CG230" s="192"/>
      <c r="CH230" s="192"/>
      <c r="CI230" s="192"/>
      <c r="CJ230" s="192"/>
      <c r="CK230" s="192"/>
      <c r="CL230" s="192"/>
      <c r="CM230" s="192"/>
      <c r="CN230" s="192"/>
      <c r="CO230" s="192"/>
      <c r="CP230" s="192"/>
      <c r="CQ230" s="192"/>
      <c r="CR230" s="192"/>
      <c r="CS230" s="192"/>
      <c r="CT230" s="192"/>
      <c r="CU230" s="192"/>
      <c r="CV230" s="192"/>
      <c r="CW230" s="192"/>
      <c r="CX230" s="192"/>
      <c r="CY230" s="192"/>
      <c r="CZ230" s="192"/>
      <c r="DA230" s="192"/>
      <c r="DB230" s="192"/>
      <c r="DC230" s="192"/>
    </row>
    <row r="231" spans="1:107" ht="10.5" customHeight="1" x14ac:dyDescent="0.25">
      <c r="A231" s="638"/>
      <c r="B231" s="192" t="s">
        <v>892</v>
      </c>
      <c r="C231" s="192" t="s">
        <v>1718</v>
      </c>
      <c r="D231" s="269" t="s">
        <v>1115</v>
      </c>
      <c r="E231" s="193"/>
      <c r="F231" s="638"/>
      <c r="G231" s="638"/>
      <c r="H231" s="638"/>
      <c r="I231" s="638"/>
      <c r="J231" s="638"/>
      <c r="K231" s="638">
        <v>24</v>
      </c>
      <c r="L231" s="638"/>
      <c r="M231" s="638"/>
      <c r="N231" s="638">
        <v>24</v>
      </c>
      <c r="O231" s="638"/>
      <c r="P231" s="638">
        <v>24</v>
      </c>
      <c r="Q231" s="638">
        <v>24</v>
      </c>
      <c r="R231" s="638"/>
      <c r="S231" s="638"/>
      <c r="T231" s="638"/>
      <c r="U231" s="638"/>
      <c r="V231" s="638"/>
      <c r="W231" s="638"/>
      <c r="X231" s="685"/>
      <c r="Y231" s="638"/>
      <c r="Z231" s="638"/>
      <c r="AA231" s="638"/>
      <c r="AB231" s="638"/>
      <c r="AC231" s="638"/>
      <c r="AD231" s="638"/>
      <c r="AE231" s="638"/>
      <c r="AF231" s="638"/>
      <c r="AG231" s="638"/>
      <c r="AH231" s="638"/>
      <c r="AI231" s="638"/>
      <c r="AJ231" s="638"/>
      <c r="AK231" s="638"/>
      <c r="AL231" s="638"/>
      <c r="AM231" s="638"/>
      <c r="AN231" s="638"/>
      <c r="AO231" s="638"/>
      <c r="AP231" s="638"/>
      <c r="AQ231" s="638"/>
      <c r="AR231" s="638"/>
      <c r="AS231" s="638"/>
      <c r="AT231" s="192"/>
      <c r="AU231" s="192"/>
      <c r="AV231" s="192"/>
      <c r="AW231" s="192"/>
      <c r="AX231" s="192"/>
      <c r="AY231" s="192"/>
      <c r="AZ231" s="192"/>
      <c r="BA231" s="192"/>
      <c r="BB231" s="192"/>
      <c r="BC231" s="192"/>
      <c r="BD231" s="192"/>
      <c r="BE231" s="192"/>
      <c r="BF231" s="192"/>
      <c r="BG231" s="192"/>
      <c r="BH231" s="192"/>
      <c r="BI231" s="192"/>
      <c r="BJ231" s="192"/>
      <c r="BK231" s="192"/>
      <c r="BL231" s="192"/>
      <c r="BM231" s="192"/>
      <c r="BN231" s="192"/>
      <c r="BO231" s="192"/>
      <c r="BP231" s="192"/>
      <c r="BQ231" s="192"/>
      <c r="BR231" s="192"/>
      <c r="BS231" s="192"/>
      <c r="BT231" s="192"/>
      <c r="BU231" s="192"/>
      <c r="BV231" s="192"/>
      <c r="BW231" s="192"/>
      <c r="BX231" s="192"/>
      <c r="BY231" s="192"/>
      <c r="BZ231" s="192"/>
      <c r="CA231" s="192"/>
      <c r="CB231" s="192"/>
      <c r="CC231" s="192"/>
      <c r="CD231" s="192"/>
      <c r="CE231" s="192"/>
      <c r="CF231" s="192"/>
      <c r="CG231" s="192"/>
      <c r="CH231" s="192"/>
      <c r="CI231" s="192"/>
      <c r="CJ231" s="192"/>
      <c r="CK231" s="192"/>
      <c r="CL231" s="192"/>
      <c r="CM231" s="192"/>
      <c r="CN231" s="192"/>
      <c r="CO231" s="192"/>
      <c r="CP231" s="192"/>
      <c r="CQ231" s="192"/>
      <c r="CR231" s="192"/>
      <c r="CS231" s="192"/>
      <c r="CT231" s="192"/>
      <c r="CU231" s="192"/>
      <c r="CV231" s="192"/>
      <c r="CW231" s="192"/>
      <c r="CX231" s="192"/>
      <c r="CY231" s="192"/>
      <c r="CZ231" s="192"/>
      <c r="DA231" s="192"/>
      <c r="DB231" s="192"/>
      <c r="DC231" s="192"/>
    </row>
    <row r="232" spans="1:107" ht="10.5" customHeight="1" x14ac:dyDescent="0.25">
      <c r="A232" s="638"/>
      <c r="B232" s="192" t="s">
        <v>837</v>
      </c>
      <c r="C232" s="192" t="s">
        <v>1723</v>
      </c>
      <c r="D232" s="269" t="s">
        <v>1724</v>
      </c>
      <c r="E232" s="193"/>
      <c r="F232" s="638"/>
      <c r="G232" s="638"/>
      <c r="H232" s="638"/>
      <c r="I232" s="638"/>
      <c r="J232" s="638"/>
      <c r="K232" s="638"/>
      <c r="L232" s="638"/>
      <c r="M232" s="638"/>
      <c r="N232" s="638"/>
      <c r="O232" s="638"/>
      <c r="P232" s="638"/>
      <c r="Q232" s="638"/>
      <c r="R232" s="638"/>
      <c r="S232" s="638"/>
      <c r="T232" s="638"/>
      <c r="U232" s="638"/>
      <c r="V232" s="638"/>
      <c r="W232" s="638"/>
      <c r="X232" s="685"/>
      <c r="Y232" s="638"/>
      <c r="Z232" s="638"/>
      <c r="AA232" s="638"/>
      <c r="AB232" s="638"/>
      <c r="AC232" s="638"/>
      <c r="AD232" s="638"/>
      <c r="AE232" s="638"/>
      <c r="AF232" s="638"/>
      <c r="AG232" s="638"/>
      <c r="AH232" s="638"/>
      <c r="AI232" s="638"/>
      <c r="AJ232" s="638"/>
      <c r="AK232" s="638"/>
      <c r="AL232" s="638"/>
      <c r="AM232" s="638"/>
      <c r="AN232" s="638"/>
      <c r="AO232" s="638"/>
      <c r="AP232" s="638"/>
      <c r="AQ232" s="638"/>
      <c r="AR232" s="638"/>
      <c r="AS232" s="638"/>
      <c r="AT232" s="192"/>
      <c r="AU232" s="192"/>
      <c r="AV232" s="192"/>
      <c r="AW232" s="192"/>
      <c r="AX232" s="192"/>
      <c r="AY232" s="192"/>
      <c r="AZ232" s="192"/>
      <c r="BA232" s="192"/>
      <c r="BB232" s="192"/>
      <c r="BC232" s="192"/>
      <c r="BD232" s="192"/>
      <c r="BE232" s="192"/>
      <c r="BF232" s="192"/>
      <c r="BG232" s="192">
        <v>1</v>
      </c>
      <c r="BH232" s="192"/>
      <c r="BI232" s="192"/>
      <c r="BJ232" s="192"/>
      <c r="BK232" s="192"/>
      <c r="BL232" s="192"/>
      <c r="BM232" s="192"/>
      <c r="BN232" s="192"/>
      <c r="BO232" s="192"/>
      <c r="BP232" s="192"/>
      <c r="BQ232" s="192"/>
      <c r="BR232" s="192"/>
      <c r="BS232" s="192"/>
      <c r="BT232" s="192"/>
      <c r="BU232" s="192"/>
      <c r="BV232" s="192"/>
      <c r="BW232" s="192"/>
      <c r="BX232" s="192"/>
      <c r="BY232" s="192"/>
      <c r="BZ232" s="192"/>
      <c r="CA232" s="192"/>
      <c r="CB232" s="192"/>
      <c r="CC232" s="192"/>
      <c r="CD232" s="192"/>
      <c r="CE232" s="192"/>
      <c r="CF232" s="192"/>
      <c r="CG232" s="192"/>
      <c r="CH232" s="192"/>
      <c r="CI232" s="192"/>
      <c r="CJ232" s="192"/>
      <c r="CK232" s="192"/>
      <c r="CL232" s="192"/>
      <c r="CM232" s="192"/>
      <c r="CN232" s="192"/>
      <c r="CO232" s="192"/>
      <c r="CP232" s="192"/>
      <c r="CQ232" s="192"/>
      <c r="CR232" s="192"/>
      <c r="CS232" s="192"/>
      <c r="CT232" s="192"/>
      <c r="CU232" s="192"/>
      <c r="CV232" s="192"/>
      <c r="CW232" s="192"/>
      <c r="CX232" s="192"/>
      <c r="CY232" s="192"/>
      <c r="CZ232" s="192"/>
      <c r="DA232" s="192"/>
      <c r="DB232" s="192"/>
      <c r="DC232" s="192"/>
    </row>
    <row r="233" spans="1:107" ht="10.5" customHeight="1" x14ac:dyDescent="0.25">
      <c r="A233" s="638"/>
      <c r="B233" s="192" t="s">
        <v>747</v>
      </c>
      <c r="C233" s="192" t="s">
        <v>1727</v>
      </c>
      <c r="D233" s="269" t="s">
        <v>1728</v>
      </c>
      <c r="E233" s="193"/>
      <c r="F233" s="638"/>
      <c r="G233" s="638"/>
      <c r="H233" s="638"/>
      <c r="I233" s="638"/>
      <c r="J233" s="638"/>
      <c r="K233" s="638"/>
      <c r="L233" s="638"/>
      <c r="M233" s="638"/>
      <c r="N233" s="638"/>
      <c r="O233" s="638"/>
      <c r="P233" s="638"/>
      <c r="Q233" s="638"/>
      <c r="R233" s="638"/>
      <c r="S233" s="638"/>
      <c r="T233" s="638"/>
      <c r="U233" s="638"/>
      <c r="V233" s="638"/>
      <c r="W233" s="638"/>
      <c r="X233" s="685"/>
      <c r="Y233" s="638"/>
      <c r="Z233" s="638"/>
      <c r="AA233" s="638"/>
      <c r="AB233" s="638"/>
      <c r="AC233" s="638"/>
      <c r="AD233" s="638"/>
      <c r="AE233" s="638"/>
      <c r="AF233" s="638"/>
      <c r="AG233" s="638"/>
      <c r="AH233" s="638"/>
      <c r="AI233" s="638"/>
      <c r="AJ233" s="638"/>
      <c r="AK233" s="638"/>
      <c r="AL233" s="638"/>
      <c r="AM233" s="638"/>
      <c r="AN233" s="638"/>
      <c r="AO233" s="638"/>
      <c r="AP233" s="638"/>
      <c r="AQ233" s="638"/>
      <c r="AR233" s="638"/>
      <c r="AS233" s="638"/>
      <c r="AT233" s="192"/>
      <c r="AU233" s="192"/>
      <c r="AV233" s="192"/>
      <c r="AW233" s="192"/>
      <c r="AX233" s="192"/>
      <c r="AY233" s="192"/>
      <c r="AZ233" s="192"/>
      <c r="BA233" s="192"/>
      <c r="BB233" s="192"/>
      <c r="BC233" s="192"/>
      <c r="BD233" s="192"/>
      <c r="BE233" s="192"/>
      <c r="BF233" s="192"/>
      <c r="BG233" s="192"/>
      <c r="BH233" s="192"/>
      <c r="BI233" s="192"/>
      <c r="BJ233" s="192"/>
      <c r="BK233" s="192"/>
      <c r="BL233" s="192"/>
      <c r="BM233" s="192"/>
      <c r="BN233" s="192"/>
      <c r="BO233" s="192"/>
      <c r="BP233" s="192"/>
      <c r="BQ233" s="192"/>
      <c r="BR233" s="192"/>
      <c r="BS233" s="192"/>
      <c r="BT233" s="192"/>
      <c r="BU233" s="192"/>
      <c r="BV233" s="192"/>
      <c r="BW233" s="192"/>
      <c r="BX233" s="192"/>
      <c r="BY233" s="192"/>
      <c r="BZ233" s="192"/>
      <c r="CA233" s="192"/>
      <c r="CB233" s="192"/>
      <c r="CC233" s="192"/>
      <c r="CD233" s="192"/>
      <c r="CE233" s="192"/>
      <c r="CF233" s="192"/>
      <c r="CG233" s="192"/>
      <c r="CH233" s="192"/>
      <c r="CI233" s="192"/>
      <c r="CJ233" s="192"/>
      <c r="CK233" s="192"/>
      <c r="CL233" s="192"/>
      <c r="CM233" s="192"/>
      <c r="CN233" s="192"/>
      <c r="CO233" s="192"/>
      <c r="CP233" s="192"/>
      <c r="CQ233" s="192"/>
      <c r="CR233" s="192"/>
      <c r="CS233" s="192"/>
      <c r="CT233" s="192"/>
      <c r="CU233" s="192"/>
      <c r="CV233" s="192"/>
      <c r="CW233" s="192"/>
      <c r="CX233" s="192"/>
      <c r="CY233" s="192"/>
      <c r="CZ233" s="192"/>
      <c r="DA233" s="192"/>
      <c r="DB233" s="192"/>
      <c r="DC233" s="192"/>
    </row>
    <row r="234" spans="1:107" ht="10.5" customHeight="1" x14ac:dyDescent="0.25">
      <c r="A234" s="638"/>
      <c r="B234" s="192" t="s">
        <v>783</v>
      </c>
      <c r="C234" s="192" t="s">
        <v>1731</v>
      </c>
      <c r="D234" s="269" t="s">
        <v>1732</v>
      </c>
      <c r="E234" s="193"/>
      <c r="F234" s="638"/>
      <c r="G234" s="638"/>
      <c r="H234" s="638"/>
      <c r="I234" s="638"/>
      <c r="J234" s="638"/>
      <c r="K234" s="638"/>
      <c r="L234" s="638"/>
      <c r="M234" s="638"/>
      <c r="N234" s="638"/>
      <c r="O234" s="638"/>
      <c r="P234" s="638"/>
      <c r="Q234" s="638"/>
      <c r="R234" s="638"/>
      <c r="S234" s="638"/>
      <c r="T234" s="638"/>
      <c r="U234" s="638"/>
      <c r="V234" s="638"/>
      <c r="W234" s="638"/>
      <c r="X234" s="685"/>
      <c r="Y234" s="638">
        <v>24</v>
      </c>
      <c r="Z234" s="638"/>
      <c r="AA234" s="638"/>
      <c r="AB234" s="638"/>
      <c r="AC234" s="638">
        <v>5</v>
      </c>
      <c r="AD234" s="638"/>
      <c r="AE234" s="638"/>
      <c r="AF234" s="638"/>
      <c r="AG234" s="638"/>
      <c r="AH234" s="638"/>
      <c r="AI234" s="638"/>
      <c r="AJ234" s="638"/>
      <c r="AK234" s="638"/>
      <c r="AL234" s="638"/>
      <c r="AM234" s="638"/>
      <c r="AN234" s="638"/>
      <c r="AO234" s="638"/>
      <c r="AP234" s="638"/>
      <c r="AQ234" s="638"/>
      <c r="AR234" s="638">
        <v>4</v>
      </c>
      <c r="AS234" s="638"/>
      <c r="AT234" s="192"/>
      <c r="AU234" s="192"/>
      <c r="AV234" s="192"/>
      <c r="AW234" s="192"/>
      <c r="AX234" s="192"/>
      <c r="AY234" s="192"/>
      <c r="AZ234" s="192"/>
      <c r="BA234" s="192"/>
      <c r="BB234" s="192"/>
      <c r="BC234" s="192"/>
      <c r="BD234" s="192"/>
      <c r="BE234" s="192"/>
      <c r="BF234" s="192"/>
      <c r="BG234" s="192"/>
      <c r="BH234" s="192"/>
      <c r="BI234" s="192"/>
      <c r="BJ234" s="192"/>
      <c r="BK234" s="192"/>
      <c r="BL234" s="192"/>
      <c r="BM234" s="192"/>
      <c r="BN234" s="192"/>
      <c r="BO234" s="192"/>
      <c r="BP234" s="192"/>
      <c r="BQ234" s="192"/>
      <c r="BR234" s="192"/>
      <c r="BS234" s="192"/>
      <c r="BT234" s="192"/>
      <c r="BU234" s="192"/>
      <c r="BV234" s="192"/>
      <c r="BW234" s="192"/>
      <c r="BX234" s="192"/>
      <c r="BY234" s="192"/>
      <c r="BZ234" s="192"/>
      <c r="CA234" s="192"/>
      <c r="CB234" s="192"/>
      <c r="CC234" s="192"/>
      <c r="CD234" s="192"/>
      <c r="CE234" s="192"/>
      <c r="CF234" s="192"/>
      <c r="CG234" s="192"/>
      <c r="CH234" s="192"/>
      <c r="CI234" s="192"/>
      <c r="CJ234" s="192"/>
      <c r="CK234" s="192"/>
      <c r="CL234" s="192"/>
      <c r="CM234" s="192"/>
      <c r="CN234" s="192"/>
      <c r="CO234" s="192"/>
      <c r="CP234" s="192"/>
      <c r="CQ234" s="192"/>
      <c r="CR234" s="192"/>
      <c r="CS234" s="192"/>
      <c r="CT234" s="192"/>
      <c r="CU234" s="192"/>
      <c r="CV234" s="192"/>
      <c r="CW234" s="192"/>
      <c r="CX234" s="192"/>
      <c r="CY234" s="192"/>
      <c r="CZ234" s="192"/>
      <c r="DA234" s="192"/>
      <c r="DB234" s="192"/>
      <c r="DC234" s="192"/>
    </row>
    <row r="235" spans="1:107" ht="10.5" customHeight="1" x14ac:dyDescent="0.25">
      <c r="A235" s="638"/>
      <c r="B235" s="192" t="s">
        <v>747</v>
      </c>
      <c r="C235" s="192" t="s">
        <v>753</v>
      </c>
      <c r="D235" s="269" t="s">
        <v>1735</v>
      </c>
      <c r="E235" s="193"/>
      <c r="F235" s="638"/>
      <c r="G235" s="638"/>
      <c r="H235" s="638"/>
      <c r="I235" s="638"/>
      <c r="J235" s="638"/>
      <c r="K235" s="638"/>
      <c r="L235" s="638"/>
      <c r="M235" s="638"/>
      <c r="N235" s="638"/>
      <c r="O235" s="638"/>
      <c r="P235" s="638"/>
      <c r="Q235" s="638"/>
      <c r="R235" s="638"/>
      <c r="S235" s="638"/>
      <c r="T235" s="638"/>
      <c r="U235" s="638"/>
      <c r="V235" s="638"/>
      <c r="W235" s="638"/>
      <c r="X235" s="685"/>
      <c r="Y235" s="638"/>
      <c r="Z235" s="638"/>
      <c r="AA235" s="638"/>
      <c r="AB235" s="638"/>
      <c r="AC235" s="638"/>
      <c r="AD235" s="638"/>
      <c r="AE235" s="638"/>
      <c r="AF235" s="638"/>
      <c r="AG235" s="638"/>
      <c r="AH235" s="638"/>
      <c r="AI235" s="638"/>
      <c r="AJ235" s="638"/>
      <c r="AK235" s="638"/>
      <c r="AL235" s="638"/>
      <c r="AM235" s="638"/>
      <c r="AN235" s="638"/>
      <c r="AO235" s="638"/>
      <c r="AP235" s="638"/>
      <c r="AQ235" s="638"/>
      <c r="AR235" s="638"/>
      <c r="AS235" s="638"/>
      <c r="AT235" s="192"/>
      <c r="AU235" s="192"/>
      <c r="AV235" s="192"/>
      <c r="AW235" s="192"/>
      <c r="AX235" s="192"/>
      <c r="AY235" s="192"/>
      <c r="AZ235" s="192"/>
      <c r="BA235" s="192"/>
      <c r="BB235" s="192"/>
      <c r="BC235" s="192"/>
      <c r="BD235" s="192"/>
      <c r="BE235" s="192"/>
      <c r="BF235" s="192">
        <v>6</v>
      </c>
      <c r="BG235" s="192">
        <v>36</v>
      </c>
      <c r="BH235" s="192">
        <v>18</v>
      </c>
      <c r="BI235" s="192"/>
      <c r="BJ235" s="192"/>
      <c r="BK235" s="192"/>
      <c r="BL235" s="192"/>
      <c r="BM235" s="192"/>
      <c r="BN235" s="192"/>
      <c r="BO235" s="192"/>
      <c r="BP235" s="192"/>
      <c r="BQ235" s="192"/>
      <c r="BR235" s="192"/>
      <c r="BS235" s="192"/>
      <c r="BT235" s="192"/>
      <c r="BU235" s="192"/>
      <c r="BV235" s="192"/>
      <c r="BW235" s="192"/>
      <c r="BX235" s="192"/>
      <c r="BY235" s="192"/>
      <c r="BZ235" s="192"/>
      <c r="CA235" s="192"/>
      <c r="CB235" s="192"/>
      <c r="CC235" s="192"/>
      <c r="CD235" s="192"/>
      <c r="CE235" s="192"/>
      <c r="CF235" s="192"/>
      <c r="CG235" s="192"/>
      <c r="CH235" s="192"/>
      <c r="CI235" s="192"/>
      <c r="CJ235" s="192"/>
      <c r="CK235" s="192"/>
      <c r="CL235" s="192"/>
      <c r="CM235" s="192"/>
      <c r="CN235" s="192"/>
      <c r="CO235" s="192"/>
      <c r="CP235" s="192"/>
      <c r="CQ235" s="192"/>
      <c r="CR235" s="192"/>
      <c r="CS235" s="192"/>
      <c r="CT235" s="192"/>
      <c r="CU235" s="192"/>
      <c r="CV235" s="192"/>
      <c r="CW235" s="192"/>
      <c r="CX235" s="192"/>
      <c r="CY235" s="192"/>
      <c r="CZ235" s="192"/>
      <c r="DA235" s="192"/>
      <c r="DB235" s="192"/>
      <c r="DC235" s="192"/>
    </row>
    <row r="236" spans="1:107" ht="10.5" customHeight="1" x14ac:dyDescent="0.25">
      <c r="A236" s="638"/>
      <c r="B236" s="192"/>
      <c r="C236" s="192"/>
      <c r="D236" s="269"/>
      <c r="E236" s="193"/>
      <c r="F236" s="638"/>
      <c r="G236" s="638"/>
      <c r="H236" s="638"/>
      <c r="I236" s="638"/>
      <c r="J236" s="638"/>
      <c r="K236" s="638"/>
      <c r="L236" s="638"/>
      <c r="M236" s="638"/>
      <c r="N236" s="638"/>
      <c r="O236" s="638"/>
      <c r="P236" s="638"/>
      <c r="Q236" s="638"/>
      <c r="R236" s="638"/>
      <c r="S236" s="638"/>
      <c r="T236" s="638"/>
      <c r="U236" s="638"/>
      <c r="V236" s="638"/>
      <c r="W236" s="638"/>
      <c r="X236" s="685"/>
      <c r="Y236" s="638"/>
      <c r="Z236" s="638"/>
      <c r="AA236" s="638"/>
      <c r="AB236" s="638"/>
      <c r="AC236" s="638"/>
      <c r="AD236" s="638"/>
      <c r="AE236" s="638"/>
      <c r="AF236" s="638"/>
      <c r="AG236" s="638"/>
      <c r="AH236" s="638"/>
      <c r="AI236" s="638"/>
      <c r="AJ236" s="638"/>
      <c r="AK236" s="638"/>
      <c r="AL236" s="638"/>
      <c r="AM236" s="638"/>
      <c r="AN236" s="638"/>
      <c r="AO236" s="638"/>
      <c r="AP236" s="638"/>
      <c r="AQ236" s="638"/>
      <c r="AR236" s="638"/>
      <c r="AS236" s="638"/>
      <c r="AT236" s="192"/>
      <c r="AU236" s="192"/>
      <c r="AV236" s="192"/>
      <c r="AW236" s="192"/>
      <c r="AX236" s="192"/>
      <c r="AY236" s="192"/>
      <c r="AZ236" s="192"/>
      <c r="BA236" s="192"/>
      <c r="BB236" s="192"/>
      <c r="BC236" s="192"/>
      <c r="BD236" s="192"/>
      <c r="BE236" s="192"/>
      <c r="BF236" s="192"/>
      <c r="BG236" s="192"/>
      <c r="BH236" s="192"/>
      <c r="BI236" s="192"/>
      <c r="BJ236" s="192"/>
      <c r="BK236" s="192"/>
      <c r="BL236" s="192"/>
      <c r="BM236" s="192"/>
      <c r="BN236" s="192"/>
      <c r="BO236" s="192"/>
      <c r="BP236" s="192"/>
      <c r="BQ236" s="192"/>
      <c r="BR236" s="192"/>
      <c r="BS236" s="192"/>
      <c r="BT236" s="192"/>
      <c r="BU236" s="192"/>
      <c r="BV236" s="192"/>
      <c r="BW236" s="192"/>
      <c r="BX236" s="192"/>
      <c r="BY236" s="192"/>
      <c r="BZ236" s="192"/>
      <c r="CA236" s="192"/>
      <c r="CB236" s="192"/>
      <c r="CC236" s="192"/>
      <c r="CD236" s="192"/>
      <c r="CE236" s="192"/>
      <c r="CF236" s="192"/>
      <c r="CG236" s="192"/>
      <c r="CH236" s="192"/>
      <c r="CI236" s="192"/>
      <c r="CJ236" s="192"/>
      <c r="CK236" s="192"/>
      <c r="CL236" s="192"/>
      <c r="CM236" s="192"/>
      <c r="CN236" s="192"/>
      <c r="CO236" s="192"/>
      <c r="CP236" s="192"/>
      <c r="CQ236" s="192"/>
      <c r="CR236" s="192"/>
      <c r="CS236" s="192"/>
      <c r="CT236" s="192"/>
      <c r="CU236" s="192"/>
      <c r="CV236" s="192"/>
      <c r="CW236" s="192"/>
      <c r="CX236" s="192"/>
      <c r="CY236" s="192"/>
      <c r="CZ236" s="192"/>
      <c r="DA236" s="192"/>
      <c r="DB236" s="192"/>
      <c r="DC236" s="192"/>
    </row>
    <row r="237" spans="1:107" ht="10.5" customHeight="1" x14ac:dyDescent="0.25">
      <c r="A237" s="638"/>
      <c r="B237" s="192"/>
      <c r="C237" s="192"/>
      <c r="D237" s="269"/>
      <c r="E237" s="193"/>
      <c r="F237" s="638"/>
      <c r="G237" s="638"/>
      <c r="H237" s="638"/>
      <c r="I237" s="638"/>
      <c r="J237" s="638"/>
      <c r="K237" s="638"/>
      <c r="L237" s="638"/>
      <c r="M237" s="638"/>
      <c r="N237" s="638"/>
      <c r="O237" s="638"/>
      <c r="P237" s="638"/>
      <c r="Q237" s="638"/>
      <c r="R237" s="638"/>
      <c r="S237" s="638"/>
      <c r="T237" s="638"/>
      <c r="U237" s="638"/>
      <c r="V237" s="638"/>
      <c r="W237" s="638"/>
      <c r="X237" s="685"/>
      <c r="Y237" s="638"/>
      <c r="Z237" s="638"/>
      <c r="AA237" s="638"/>
      <c r="AB237" s="638"/>
      <c r="AC237" s="638"/>
      <c r="AD237" s="638"/>
      <c r="AE237" s="638"/>
      <c r="AF237" s="638"/>
      <c r="AG237" s="638"/>
      <c r="AH237" s="638"/>
      <c r="AI237" s="638"/>
      <c r="AJ237" s="638"/>
      <c r="AK237" s="638"/>
      <c r="AL237" s="638"/>
      <c r="AM237" s="638"/>
      <c r="AN237" s="638"/>
      <c r="AO237" s="638"/>
      <c r="AP237" s="638"/>
      <c r="AQ237" s="638"/>
      <c r="AR237" s="638"/>
      <c r="AS237" s="638"/>
      <c r="AT237" s="192"/>
      <c r="AU237" s="192"/>
      <c r="AV237" s="192"/>
      <c r="AW237" s="192"/>
      <c r="AX237" s="192"/>
      <c r="AY237" s="192"/>
      <c r="AZ237" s="192"/>
      <c r="BA237" s="192"/>
      <c r="BB237" s="192"/>
      <c r="BC237" s="192"/>
      <c r="BD237" s="192"/>
      <c r="BE237" s="192"/>
      <c r="BF237" s="192"/>
      <c r="BG237" s="192"/>
      <c r="BH237" s="192"/>
      <c r="BI237" s="192"/>
      <c r="BJ237" s="192"/>
      <c r="BK237" s="192"/>
      <c r="BL237" s="192"/>
      <c r="BM237" s="192"/>
      <c r="BN237" s="192"/>
      <c r="BO237" s="192"/>
      <c r="BP237" s="192"/>
      <c r="BQ237" s="192"/>
      <c r="BR237" s="192"/>
      <c r="BS237" s="192"/>
      <c r="BT237" s="192"/>
      <c r="BU237" s="192"/>
      <c r="BV237" s="192"/>
      <c r="BW237" s="192"/>
      <c r="BX237" s="192"/>
      <c r="BY237" s="192"/>
      <c r="BZ237" s="192"/>
      <c r="CA237" s="192"/>
      <c r="CB237" s="192"/>
      <c r="CC237" s="192"/>
      <c r="CD237" s="192"/>
      <c r="CE237" s="192"/>
      <c r="CF237" s="192"/>
      <c r="CG237" s="192"/>
      <c r="CH237" s="192"/>
      <c r="CI237" s="192"/>
      <c r="CJ237" s="192"/>
      <c r="CK237" s="192"/>
      <c r="CL237" s="192"/>
      <c r="CM237" s="192"/>
      <c r="CN237" s="192"/>
      <c r="CO237" s="192"/>
      <c r="CP237" s="192"/>
      <c r="CQ237" s="192"/>
      <c r="CR237" s="192"/>
      <c r="CS237" s="192"/>
      <c r="CT237" s="192"/>
      <c r="CU237" s="192"/>
      <c r="CV237" s="192"/>
      <c r="CW237" s="192"/>
      <c r="CX237" s="192"/>
      <c r="CY237" s="192"/>
      <c r="CZ237" s="192"/>
      <c r="DA237" s="192"/>
      <c r="DB237" s="192"/>
      <c r="DC237" s="192"/>
    </row>
    <row r="238" spans="1:107" ht="10.5" customHeight="1" x14ac:dyDescent="0.25">
      <c r="A238" s="638"/>
      <c r="B238" s="192"/>
      <c r="C238" s="192"/>
      <c r="D238" s="269"/>
      <c r="E238" s="193"/>
      <c r="F238" s="638"/>
      <c r="G238" s="638"/>
      <c r="H238" s="638"/>
      <c r="I238" s="638"/>
      <c r="J238" s="638"/>
      <c r="K238" s="638"/>
      <c r="L238" s="638"/>
      <c r="M238" s="638"/>
      <c r="N238" s="638"/>
      <c r="O238" s="638"/>
      <c r="P238" s="638"/>
      <c r="Q238" s="638"/>
      <c r="R238" s="638"/>
      <c r="S238" s="638"/>
      <c r="T238" s="638"/>
      <c r="U238" s="638"/>
      <c r="V238" s="638"/>
      <c r="W238" s="638"/>
      <c r="X238" s="685"/>
      <c r="Y238" s="638"/>
      <c r="Z238" s="638"/>
      <c r="AA238" s="638"/>
      <c r="AB238" s="638"/>
      <c r="AC238" s="638"/>
      <c r="AD238" s="638"/>
      <c r="AE238" s="638"/>
      <c r="AF238" s="638"/>
      <c r="AG238" s="638"/>
      <c r="AH238" s="638"/>
      <c r="AI238" s="638"/>
      <c r="AJ238" s="638"/>
      <c r="AK238" s="638"/>
      <c r="AL238" s="638"/>
      <c r="AM238" s="638"/>
      <c r="AN238" s="638"/>
      <c r="AO238" s="638"/>
      <c r="AP238" s="638"/>
      <c r="AQ238" s="638"/>
      <c r="AR238" s="638"/>
      <c r="AS238" s="638"/>
      <c r="AT238" s="192"/>
      <c r="AU238" s="192"/>
      <c r="AV238" s="192"/>
      <c r="AW238" s="192"/>
      <c r="AX238" s="192"/>
      <c r="AY238" s="192"/>
      <c r="AZ238" s="192"/>
      <c r="BA238" s="192"/>
      <c r="BB238" s="192"/>
      <c r="BC238" s="192"/>
      <c r="BD238" s="192"/>
      <c r="BE238" s="192"/>
      <c r="BF238" s="192"/>
      <c r="BG238" s="192"/>
      <c r="BH238" s="192"/>
      <c r="BI238" s="192"/>
      <c r="BJ238" s="192"/>
      <c r="BK238" s="192"/>
      <c r="BL238" s="192"/>
      <c r="BM238" s="192"/>
      <c r="BN238" s="192"/>
      <c r="BO238" s="192"/>
      <c r="BP238" s="192"/>
      <c r="BQ238" s="192"/>
      <c r="BR238" s="192"/>
      <c r="BS238" s="192"/>
      <c r="BT238" s="192"/>
      <c r="BU238" s="192"/>
      <c r="BV238" s="192"/>
      <c r="BW238" s="192"/>
      <c r="BX238" s="192"/>
      <c r="BY238" s="192"/>
      <c r="BZ238" s="192"/>
      <c r="CA238" s="192"/>
      <c r="CB238" s="192"/>
      <c r="CC238" s="192"/>
      <c r="CD238" s="192"/>
      <c r="CE238" s="192"/>
      <c r="CF238" s="192"/>
      <c r="CG238" s="192"/>
      <c r="CH238" s="192"/>
      <c r="CI238" s="192"/>
      <c r="CJ238" s="192"/>
      <c r="CK238" s="192"/>
      <c r="CL238" s="192"/>
      <c r="CM238" s="192"/>
      <c r="CN238" s="192"/>
      <c r="CO238" s="192"/>
      <c r="CP238" s="192"/>
      <c r="CQ238" s="192"/>
      <c r="CR238" s="192"/>
      <c r="CS238" s="192"/>
      <c r="CT238" s="192"/>
      <c r="CU238" s="192"/>
      <c r="CV238" s="192"/>
      <c r="CW238" s="192"/>
      <c r="CX238" s="192"/>
      <c r="CY238" s="192"/>
      <c r="CZ238" s="192"/>
      <c r="DA238" s="192"/>
      <c r="DB238" s="192"/>
      <c r="DC238" s="192"/>
    </row>
    <row r="239" spans="1:107" ht="10.5" customHeight="1" x14ac:dyDescent="0.25">
      <c r="A239" s="638"/>
      <c r="B239" s="192"/>
      <c r="C239" s="192"/>
      <c r="D239" s="269"/>
      <c r="E239" s="193"/>
      <c r="F239" s="638"/>
      <c r="G239" s="638"/>
      <c r="H239" s="638"/>
      <c r="I239" s="638"/>
      <c r="J239" s="638"/>
      <c r="K239" s="638"/>
      <c r="L239" s="638"/>
      <c r="M239" s="638"/>
      <c r="N239" s="638"/>
      <c r="O239" s="638"/>
      <c r="P239" s="638"/>
      <c r="Q239" s="638"/>
      <c r="R239" s="638"/>
      <c r="S239" s="638"/>
      <c r="T239" s="638"/>
      <c r="U239" s="638"/>
      <c r="V239" s="638"/>
      <c r="W239" s="638"/>
      <c r="X239" s="685"/>
      <c r="Y239" s="638"/>
      <c r="Z239" s="638"/>
      <c r="AA239" s="638"/>
      <c r="AB239" s="638"/>
      <c r="AC239" s="638"/>
      <c r="AD239" s="638"/>
      <c r="AE239" s="638"/>
      <c r="AF239" s="638"/>
      <c r="AG239" s="638"/>
      <c r="AH239" s="638"/>
      <c r="AI239" s="638"/>
      <c r="AJ239" s="638"/>
      <c r="AK239" s="638"/>
      <c r="AL239" s="638"/>
      <c r="AM239" s="638"/>
      <c r="AN239" s="638"/>
      <c r="AO239" s="638"/>
      <c r="AP239" s="638"/>
      <c r="AQ239" s="638"/>
      <c r="AR239" s="638"/>
      <c r="AS239" s="638"/>
      <c r="AT239" s="192"/>
      <c r="AU239" s="192"/>
      <c r="AV239" s="192"/>
      <c r="AW239" s="192"/>
      <c r="AX239" s="192"/>
      <c r="AY239" s="192"/>
      <c r="AZ239" s="192"/>
      <c r="BA239" s="192"/>
      <c r="BB239" s="192"/>
      <c r="BC239" s="192"/>
      <c r="BD239" s="192"/>
      <c r="BE239" s="192"/>
      <c r="BF239" s="192"/>
      <c r="BG239" s="192"/>
      <c r="BH239" s="192"/>
      <c r="BI239" s="192"/>
      <c r="BJ239" s="192"/>
      <c r="BK239" s="192"/>
      <c r="BL239" s="192"/>
      <c r="BM239" s="192"/>
      <c r="BN239" s="192"/>
      <c r="BO239" s="192"/>
      <c r="BP239" s="192"/>
      <c r="BQ239" s="192"/>
      <c r="BR239" s="192"/>
      <c r="BS239" s="192"/>
      <c r="BT239" s="192"/>
      <c r="BU239" s="192"/>
      <c r="BV239" s="192"/>
      <c r="BW239" s="192"/>
      <c r="BX239" s="192"/>
      <c r="BY239" s="192"/>
      <c r="BZ239" s="192"/>
      <c r="CA239" s="192"/>
      <c r="CB239" s="192"/>
      <c r="CC239" s="192"/>
      <c r="CD239" s="192"/>
      <c r="CE239" s="192"/>
      <c r="CF239" s="192"/>
      <c r="CG239" s="192"/>
      <c r="CH239" s="192"/>
      <c r="CI239" s="192"/>
      <c r="CJ239" s="192"/>
      <c r="CK239" s="192"/>
      <c r="CL239" s="192"/>
      <c r="CM239" s="192"/>
      <c r="CN239" s="192"/>
      <c r="CO239" s="192"/>
      <c r="CP239" s="192"/>
      <c r="CQ239" s="192"/>
      <c r="CR239" s="192"/>
      <c r="CS239" s="192"/>
      <c r="CT239" s="192"/>
      <c r="CU239" s="192"/>
      <c r="CV239" s="192"/>
      <c r="CW239" s="192"/>
      <c r="CX239" s="192"/>
      <c r="CY239" s="192"/>
      <c r="CZ239" s="192"/>
      <c r="DA239" s="192"/>
      <c r="DB239" s="192"/>
      <c r="DC239" s="192"/>
    </row>
    <row r="240" spans="1:107" ht="10.5" customHeight="1" x14ac:dyDescent="0.25">
      <c r="A240" s="638"/>
      <c r="B240" s="192"/>
      <c r="C240" s="192"/>
      <c r="D240" s="192"/>
      <c r="E240" s="193"/>
      <c r="F240" s="638"/>
      <c r="G240" s="638"/>
      <c r="H240" s="638"/>
      <c r="I240" s="638"/>
      <c r="J240" s="638"/>
      <c r="K240" s="638"/>
      <c r="L240" s="638"/>
      <c r="M240" s="638"/>
      <c r="N240" s="638"/>
      <c r="O240" s="638"/>
      <c r="P240" s="638"/>
      <c r="Q240" s="638"/>
      <c r="R240" s="638"/>
      <c r="S240" s="638"/>
      <c r="T240" s="638"/>
      <c r="U240" s="638"/>
      <c r="V240" s="638"/>
      <c r="W240" s="638"/>
      <c r="X240" s="685"/>
      <c r="Y240" s="638"/>
      <c r="Z240" s="638"/>
      <c r="AA240" s="638"/>
      <c r="AB240" s="638"/>
      <c r="AC240" s="638"/>
      <c r="AD240" s="638"/>
      <c r="AE240" s="638"/>
      <c r="AF240" s="638"/>
      <c r="AG240" s="638"/>
      <c r="AH240" s="638"/>
      <c r="AI240" s="638"/>
      <c r="AJ240" s="638"/>
      <c r="AK240" s="638"/>
      <c r="AL240" s="638"/>
      <c r="AM240" s="638"/>
      <c r="AN240" s="638"/>
      <c r="AO240" s="638"/>
      <c r="AP240" s="638"/>
      <c r="AQ240" s="638"/>
      <c r="AR240" s="638"/>
      <c r="AS240" s="638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92"/>
      <c r="BD240" s="192"/>
      <c r="BE240" s="192"/>
      <c r="BF240" s="192"/>
      <c r="BG240" s="192"/>
      <c r="BH240" s="192"/>
      <c r="BI240" s="192"/>
      <c r="BJ240" s="192"/>
      <c r="BK240" s="192"/>
      <c r="BL240" s="192"/>
      <c r="BM240" s="192"/>
      <c r="BN240" s="192"/>
      <c r="BO240" s="192"/>
      <c r="BP240" s="192"/>
      <c r="BQ240" s="192"/>
      <c r="BR240" s="192"/>
      <c r="BS240" s="192"/>
      <c r="BT240" s="192"/>
      <c r="BU240" s="192"/>
      <c r="BV240" s="192"/>
      <c r="BW240" s="192"/>
      <c r="BX240" s="192"/>
      <c r="BY240" s="192"/>
      <c r="BZ240" s="192"/>
      <c r="CA240" s="192"/>
      <c r="CB240" s="192"/>
      <c r="CC240" s="192"/>
      <c r="CD240" s="192"/>
      <c r="CE240" s="192"/>
      <c r="CF240" s="192"/>
      <c r="CG240" s="192"/>
      <c r="CH240" s="192"/>
      <c r="CI240" s="192"/>
      <c r="CJ240" s="192"/>
      <c r="CK240" s="192"/>
      <c r="CL240" s="192"/>
      <c r="CM240" s="192"/>
      <c r="CN240" s="192"/>
      <c r="CO240" s="192"/>
      <c r="CP240" s="192"/>
      <c r="CQ240" s="192"/>
      <c r="CR240" s="192"/>
      <c r="CS240" s="192"/>
      <c r="CT240" s="192"/>
      <c r="CU240" s="192"/>
      <c r="CV240" s="192"/>
      <c r="CW240" s="192"/>
      <c r="CX240" s="192"/>
      <c r="CY240" s="192"/>
      <c r="CZ240" s="192"/>
      <c r="DA240" s="192"/>
      <c r="DB240" s="192"/>
      <c r="DC240" s="192"/>
    </row>
    <row r="241" spans="1:107" ht="11.25" customHeight="1" x14ac:dyDescent="0.25">
      <c r="A241" s="638"/>
      <c r="B241" s="192"/>
      <c r="C241" s="192"/>
      <c r="D241" s="192"/>
      <c r="E241" s="193"/>
      <c r="F241" s="638"/>
      <c r="G241" s="638"/>
      <c r="H241" s="638"/>
      <c r="I241" s="638"/>
      <c r="J241" s="638"/>
      <c r="K241" s="638"/>
      <c r="L241" s="638"/>
      <c r="M241" s="638"/>
      <c r="N241" s="638"/>
      <c r="O241" s="638"/>
      <c r="P241" s="638"/>
      <c r="Q241" s="638"/>
      <c r="R241" s="638"/>
      <c r="S241" s="638"/>
      <c r="T241" s="638"/>
      <c r="U241" s="638"/>
      <c r="V241" s="638"/>
      <c r="W241" s="638"/>
      <c r="X241" s="685"/>
      <c r="Y241" s="638"/>
      <c r="Z241" s="638"/>
      <c r="AA241" s="638"/>
      <c r="AB241" s="638"/>
      <c r="AC241" s="638"/>
      <c r="AD241" s="638"/>
      <c r="AE241" s="638"/>
      <c r="AF241" s="638"/>
      <c r="AG241" s="638"/>
      <c r="AH241" s="638"/>
      <c r="AI241" s="638"/>
      <c r="AJ241" s="638"/>
      <c r="AK241" s="638"/>
      <c r="AL241" s="638"/>
      <c r="AM241" s="638"/>
      <c r="AN241" s="638"/>
      <c r="AO241" s="638"/>
      <c r="AP241" s="638"/>
      <c r="AQ241" s="638"/>
      <c r="AR241" s="638"/>
      <c r="AS241" s="638"/>
      <c r="AT241" s="192"/>
      <c r="AU241" s="192"/>
      <c r="AV241" s="192"/>
      <c r="AW241" s="192"/>
      <c r="AX241" s="192"/>
      <c r="AY241" s="192"/>
      <c r="AZ241" s="192"/>
      <c r="BA241" s="192"/>
      <c r="BB241" s="192"/>
      <c r="BC241" s="192"/>
      <c r="BD241" s="192"/>
      <c r="BE241" s="192"/>
      <c r="BF241" s="192"/>
      <c r="BG241" s="192"/>
      <c r="BH241" s="192"/>
      <c r="BI241" s="192"/>
      <c r="BJ241" s="192"/>
      <c r="BK241" s="192"/>
      <c r="BL241" s="192"/>
      <c r="BM241" s="192"/>
      <c r="BN241" s="192"/>
      <c r="BO241" s="192"/>
      <c r="BP241" s="192"/>
      <c r="BQ241" s="192"/>
      <c r="BR241" s="192"/>
      <c r="BS241" s="192"/>
      <c r="BT241" s="192"/>
      <c r="BU241" s="192"/>
      <c r="BV241" s="192"/>
      <c r="BW241" s="192"/>
      <c r="BX241" s="192"/>
      <c r="BY241" s="192"/>
      <c r="BZ241" s="192"/>
      <c r="CA241" s="192"/>
      <c r="CB241" s="192"/>
      <c r="CC241" s="192"/>
      <c r="CD241" s="192"/>
      <c r="CE241" s="192"/>
      <c r="CF241" s="192"/>
      <c r="CG241" s="192"/>
      <c r="CH241" s="192"/>
      <c r="CI241" s="192"/>
      <c r="CJ241" s="192"/>
      <c r="CK241" s="192"/>
      <c r="CL241" s="192"/>
      <c r="CM241" s="192"/>
      <c r="CN241" s="192"/>
      <c r="CO241" s="192"/>
      <c r="CP241" s="192"/>
      <c r="CQ241" s="192"/>
      <c r="CR241" s="192"/>
      <c r="CS241" s="192"/>
      <c r="CT241" s="192"/>
      <c r="CU241" s="192"/>
      <c r="CV241" s="192"/>
      <c r="CW241" s="192"/>
      <c r="CX241" s="192"/>
      <c r="CY241" s="192"/>
      <c r="CZ241" s="192"/>
      <c r="DA241" s="192"/>
      <c r="DB241" s="192"/>
      <c r="DC241" s="192"/>
    </row>
    <row r="242" spans="1:107" ht="11.25" customHeight="1" x14ac:dyDescent="0.25">
      <c r="A242" s="638"/>
      <c r="B242" s="192"/>
      <c r="C242" s="192"/>
      <c r="D242" s="192"/>
      <c r="E242" s="193"/>
      <c r="F242" s="638"/>
      <c r="G242" s="638"/>
      <c r="H242" s="638"/>
      <c r="I242" s="638"/>
      <c r="J242" s="638"/>
      <c r="K242" s="638"/>
      <c r="L242" s="638"/>
      <c r="M242" s="638"/>
      <c r="N242" s="638"/>
      <c r="O242" s="638"/>
      <c r="P242" s="638"/>
      <c r="Q242" s="638"/>
      <c r="R242" s="638"/>
      <c r="S242" s="638"/>
      <c r="T242" s="638"/>
      <c r="U242" s="638"/>
      <c r="V242" s="638"/>
      <c r="W242" s="638"/>
      <c r="X242" s="685"/>
      <c r="Y242" s="638"/>
      <c r="Z242" s="638"/>
      <c r="AA242" s="638"/>
      <c r="AB242" s="638"/>
      <c r="AC242" s="638"/>
      <c r="AD242" s="638"/>
      <c r="AE242" s="638"/>
      <c r="AF242" s="638"/>
      <c r="AG242" s="638"/>
      <c r="AH242" s="638"/>
      <c r="AI242" s="638"/>
      <c r="AJ242" s="638"/>
      <c r="AK242" s="638"/>
      <c r="AL242" s="638"/>
      <c r="AM242" s="638"/>
      <c r="AN242" s="638"/>
      <c r="AO242" s="638"/>
      <c r="AP242" s="638"/>
      <c r="AQ242" s="638"/>
      <c r="AR242" s="638"/>
      <c r="AS242" s="638"/>
      <c r="AT242" s="192"/>
      <c r="AU242" s="192"/>
      <c r="AV242" s="192"/>
      <c r="AW242" s="192"/>
      <c r="AX242" s="192"/>
      <c r="AY242" s="192"/>
      <c r="AZ242" s="192"/>
      <c r="BA242" s="192"/>
      <c r="BB242" s="192"/>
      <c r="BC242" s="192"/>
      <c r="BD242" s="192"/>
      <c r="BE242" s="192"/>
      <c r="BF242" s="192"/>
      <c r="BG242" s="192"/>
      <c r="BH242" s="192"/>
      <c r="BI242" s="192"/>
      <c r="BJ242" s="192"/>
      <c r="BK242" s="192"/>
      <c r="BL242" s="192"/>
      <c r="BM242" s="192"/>
      <c r="BN242" s="192"/>
      <c r="BO242" s="192"/>
      <c r="BP242" s="192"/>
      <c r="BQ242" s="192"/>
      <c r="BR242" s="192"/>
      <c r="BS242" s="192"/>
      <c r="BT242" s="192"/>
      <c r="BU242" s="192"/>
      <c r="BV242" s="192"/>
      <c r="BW242" s="192"/>
      <c r="BX242" s="192"/>
      <c r="BY242" s="192"/>
      <c r="BZ242" s="192"/>
      <c r="CA242" s="192"/>
      <c r="CB242" s="192"/>
      <c r="CC242" s="192"/>
      <c r="CD242" s="192"/>
      <c r="CE242" s="192"/>
      <c r="CF242" s="192"/>
      <c r="CG242" s="192"/>
      <c r="CH242" s="192"/>
      <c r="CI242" s="192"/>
      <c r="CJ242" s="192"/>
      <c r="CK242" s="192"/>
      <c r="CL242" s="192"/>
      <c r="CM242" s="192"/>
      <c r="CN242" s="192"/>
      <c r="CO242" s="192"/>
      <c r="CP242" s="192"/>
      <c r="CQ242" s="192"/>
      <c r="CR242" s="192"/>
      <c r="CS242" s="192"/>
      <c r="CT242" s="192"/>
      <c r="CU242" s="192"/>
      <c r="CV242" s="192"/>
      <c r="CW242" s="192"/>
      <c r="CX242" s="192"/>
      <c r="CY242" s="192"/>
      <c r="CZ242" s="192"/>
      <c r="DA242" s="192"/>
      <c r="DB242" s="192"/>
      <c r="DC242" s="192"/>
    </row>
    <row r="243" spans="1:107" ht="11.25" customHeight="1" x14ac:dyDescent="0.25">
      <c r="A243" s="711"/>
      <c r="B243" s="712" t="s">
        <v>1749</v>
      </c>
      <c r="C243" s="712"/>
      <c r="D243" s="712"/>
      <c r="E243" s="713"/>
      <c r="F243" s="712">
        <f t="shared" ref="F243:O243" si="1">SUM(F37:F242)</f>
        <v>70</v>
      </c>
      <c r="G243" s="712">
        <f t="shared" si="1"/>
        <v>32</v>
      </c>
      <c r="H243" s="712">
        <f t="shared" si="1"/>
        <v>126</v>
      </c>
      <c r="I243" s="712">
        <f t="shared" si="1"/>
        <v>24</v>
      </c>
      <c r="J243" s="712">
        <f t="shared" si="1"/>
        <v>108</v>
      </c>
      <c r="K243" s="712">
        <f t="shared" si="1"/>
        <v>224</v>
      </c>
      <c r="L243" s="712">
        <f t="shared" si="1"/>
        <v>207</v>
      </c>
      <c r="M243" s="712">
        <f t="shared" si="1"/>
        <v>520</v>
      </c>
      <c r="N243" s="712">
        <f t="shared" si="1"/>
        <v>28</v>
      </c>
      <c r="O243" s="712">
        <f t="shared" si="1"/>
        <v>109</v>
      </c>
      <c r="P243" s="712">
        <f>SUM(P36:P242)</f>
        <v>410</v>
      </c>
      <c r="Q243" s="712">
        <f t="shared" ref="Q243:AF243" si="2">SUM(Q37:Q242)</f>
        <v>24</v>
      </c>
      <c r="R243" s="712">
        <f t="shared" si="2"/>
        <v>375</v>
      </c>
      <c r="S243" s="712">
        <f t="shared" si="2"/>
        <v>0</v>
      </c>
      <c r="T243" s="712">
        <f t="shared" si="2"/>
        <v>160</v>
      </c>
      <c r="U243" s="712">
        <f t="shared" si="2"/>
        <v>79</v>
      </c>
      <c r="V243" s="712">
        <f t="shared" si="2"/>
        <v>62</v>
      </c>
      <c r="W243" s="712">
        <f t="shared" si="2"/>
        <v>28</v>
      </c>
      <c r="X243" s="714">
        <f t="shared" si="2"/>
        <v>50</v>
      </c>
      <c r="Y243" s="712">
        <f t="shared" si="2"/>
        <v>44</v>
      </c>
      <c r="Z243" s="712">
        <f t="shared" si="2"/>
        <v>40</v>
      </c>
      <c r="AA243" s="712">
        <f t="shared" si="2"/>
        <v>0</v>
      </c>
      <c r="AB243" s="712">
        <f t="shared" si="2"/>
        <v>0</v>
      </c>
      <c r="AC243" s="712">
        <f t="shared" si="2"/>
        <v>690</v>
      </c>
      <c r="AD243" s="712">
        <f t="shared" si="2"/>
        <v>16</v>
      </c>
      <c r="AE243" s="712">
        <f t="shared" si="2"/>
        <v>285</v>
      </c>
      <c r="AF243" s="712">
        <f t="shared" si="2"/>
        <v>0</v>
      </c>
      <c r="AG243" s="712">
        <f t="shared" ref="AG243:AH243" si="3">SUM(AG36:AG242)</f>
        <v>142</v>
      </c>
      <c r="AH243" s="712">
        <f t="shared" si="3"/>
        <v>0</v>
      </c>
      <c r="AI243" s="712">
        <f t="shared" ref="AI243:DC243" si="4">SUM(AI37:AI242)</f>
        <v>0</v>
      </c>
      <c r="AJ243" s="712">
        <f t="shared" si="4"/>
        <v>0</v>
      </c>
      <c r="AK243" s="712">
        <f t="shared" si="4"/>
        <v>60</v>
      </c>
      <c r="AL243" s="712">
        <f t="shared" si="4"/>
        <v>102</v>
      </c>
      <c r="AM243" s="712">
        <f t="shared" si="4"/>
        <v>9</v>
      </c>
      <c r="AN243" s="712">
        <f t="shared" si="4"/>
        <v>9</v>
      </c>
      <c r="AO243" s="712">
        <f t="shared" si="4"/>
        <v>1</v>
      </c>
      <c r="AP243" s="712">
        <f t="shared" si="4"/>
        <v>5</v>
      </c>
      <c r="AQ243" s="712">
        <f t="shared" si="4"/>
        <v>106</v>
      </c>
      <c r="AR243" s="712">
        <f t="shared" si="4"/>
        <v>56</v>
      </c>
      <c r="AS243" s="712">
        <f t="shared" si="4"/>
        <v>8</v>
      </c>
      <c r="AT243" s="712">
        <f t="shared" si="4"/>
        <v>100</v>
      </c>
      <c r="AU243" s="712">
        <f t="shared" si="4"/>
        <v>566</v>
      </c>
      <c r="AV243" s="712">
        <f t="shared" si="4"/>
        <v>234</v>
      </c>
      <c r="AW243" s="712">
        <f t="shared" si="4"/>
        <v>100</v>
      </c>
      <c r="AX243" s="712">
        <f t="shared" si="4"/>
        <v>400</v>
      </c>
      <c r="AY243" s="712">
        <f t="shared" si="4"/>
        <v>195</v>
      </c>
      <c r="AZ243" s="712">
        <f t="shared" si="4"/>
        <v>50</v>
      </c>
      <c r="BA243" s="712">
        <f t="shared" si="4"/>
        <v>55</v>
      </c>
      <c r="BB243" s="712">
        <f t="shared" si="4"/>
        <v>0</v>
      </c>
      <c r="BC243" s="712">
        <f t="shared" si="4"/>
        <v>0</v>
      </c>
      <c r="BD243" s="712">
        <f t="shared" si="4"/>
        <v>0</v>
      </c>
      <c r="BE243" s="712">
        <f t="shared" si="4"/>
        <v>0</v>
      </c>
      <c r="BF243" s="712">
        <f t="shared" si="4"/>
        <v>145</v>
      </c>
      <c r="BG243" s="712">
        <f t="shared" si="4"/>
        <v>863</v>
      </c>
      <c r="BH243" s="712">
        <f t="shared" si="4"/>
        <v>486</v>
      </c>
      <c r="BI243" s="712">
        <f t="shared" si="4"/>
        <v>230</v>
      </c>
      <c r="BJ243" s="712">
        <f t="shared" si="4"/>
        <v>60</v>
      </c>
      <c r="BK243" s="712">
        <f t="shared" si="4"/>
        <v>120</v>
      </c>
      <c r="BL243" s="712">
        <f t="shared" si="4"/>
        <v>48</v>
      </c>
      <c r="BM243" s="712">
        <f t="shared" si="4"/>
        <v>60</v>
      </c>
      <c r="BN243" s="712">
        <f t="shared" si="4"/>
        <v>150</v>
      </c>
      <c r="BO243" s="712">
        <f t="shared" si="4"/>
        <v>24</v>
      </c>
      <c r="BP243" s="712">
        <f t="shared" si="4"/>
        <v>60</v>
      </c>
      <c r="BQ243" s="712">
        <f t="shared" si="4"/>
        <v>120</v>
      </c>
      <c r="BR243" s="712">
        <f t="shared" si="4"/>
        <v>108</v>
      </c>
      <c r="BS243" s="712">
        <f t="shared" si="4"/>
        <v>120</v>
      </c>
      <c r="BT243" s="712">
        <f t="shared" si="4"/>
        <v>150</v>
      </c>
      <c r="BU243" s="712">
        <f t="shared" si="4"/>
        <v>108</v>
      </c>
      <c r="BV243" s="712">
        <f t="shared" si="4"/>
        <v>150</v>
      </c>
      <c r="BW243" s="712">
        <f t="shared" si="4"/>
        <v>150</v>
      </c>
      <c r="BX243" s="712">
        <f t="shared" si="4"/>
        <v>120</v>
      </c>
      <c r="BY243" s="712">
        <f t="shared" si="4"/>
        <v>60</v>
      </c>
      <c r="BZ243" s="712">
        <f t="shared" si="4"/>
        <v>120</v>
      </c>
      <c r="CA243" s="712">
        <f t="shared" si="4"/>
        <v>60</v>
      </c>
      <c r="CB243" s="712">
        <f t="shared" si="4"/>
        <v>120</v>
      </c>
      <c r="CC243" s="712">
        <f t="shared" si="4"/>
        <v>48</v>
      </c>
      <c r="CD243" s="712">
        <f t="shared" si="4"/>
        <v>120</v>
      </c>
      <c r="CE243" s="712">
        <f t="shared" si="4"/>
        <v>120</v>
      </c>
      <c r="CF243" s="712">
        <f t="shared" si="4"/>
        <v>60</v>
      </c>
      <c r="CG243" s="712">
        <f t="shared" si="4"/>
        <v>120</v>
      </c>
      <c r="CH243" s="712">
        <f t="shared" si="4"/>
        <v>48</v>
      </c>
      <c r="CI243" s="712">
        <f t="shared" si="4"/>
        <v>60</v>
      </c>
      <c r="CJ243" s="712">
        <f t="shared" si="4"/>
        <v>24</v>
      </c>
      <c r="CK243" s="712">
        <f t="shared" si="4"/>
        <v>60</v>
      </c>
      <c r="CL243" s="712">
        <f t="shared" si="4"/>
        <v>60</v>
      </c>
      <c r="CM243" s="712">
        <f t="shared" si="4"/>
        <v>48</v>
      </c>
      <c r="CN243" s="712">
        <f t="shared" si="4"/>
        <v>60</v>
      </c>
      <c r="CO243" s="712">
        <f t="shared" si="4"/>
        <v>60</v>
      </c>
      <c r="CP243" s="712">
        <f t="shared" si="4"/>
        <v>60</v>
      </c>
      <c r="CQ243" s="712">
        <f t="shared" si="4"/>
        <v>120</v>
      </c>
      <c r="CR243" s="712">
        <f t="shared" si="4"/>
        <v>60</v>
      </c>
      <c r="CS243" s="712">
        <f t="shared" si="4"/>
        <v>60</v>
      </c>
      <c r="CT243" s="712">
        <f t="shared" si="4"/>
        <v>60</v>
      </c>
      <c r="CU243" s="712">
        <f t="shared" si="4"/>
        <v>120</v>
      </c>
      <c r="CV243" s="712">
        <f t="shared" si="4"/>
        <v>60</v>
      </c>
      <c r="CW243" s="712">
        <f t="shared" si="4"/>
        <v>60</v>
      </c>
      <c r="CX243" s="712">
        <f t="shared" si="4"/>
        <v>60</v>
      </c>
      <c r="CY243" s="712">
        <f t="shared" si="4"/>
        <v>24</v>
      </c>
      <c r="CZ243" s="712">
        <f t="shared" si="4"/>
        <v>60</v>
      </c>
      <c r="DA243" s="712">
        <f t="shared" si="4"/>
        <v>27649.176470588234</v>
      </c>
      <c r="DB243" s="712">
        <f t="shared" si="4"/>
        <v>102</v>
      </c>
      <c r="DC243" s="712">
        <f t="shared" si="4"/>
        <v>10</v>
      </c>
    </row>
    <row r="244" spans="1:107" ht="11.25" customHeight="1" x14ac:dyDescent="0.25">
      <c r="A244" s="717"/>
      <c r="B244" s="718"/>
      <c r="C244" s="718"/>
      <c r="D244" s="718"/>
      <c r="E244" s="719"/>
      <c r="F244" s="717"/>
      <c r="G244" s="717"/>
      <c r="H244" s="717"/>
      <c r="I244" s="717"/>
      <c r="J244" s="717"/>
      <c r="K244" s="717"/>
      <c r="L244" s="717"/>
      <c r="M244" s="717"/>
      <c r="N244" s="717"/>
      <c r="O244" s="717"/>
      <c r="P244" s="717"/>
      <c r="Q244" s="717"/>
      <c r="R244" s="717"/>
      <c r="S244" s="717"/>
      <c r="T244" s="717"/>
      <c r="U244" s="717"/>
      <c r="V244" s="717"/>
      <c r="W244" s="717"/>
      <c r="X244" s="717"/>
      <c r="Y244" s="717"/>
      <c r="Z244" s="717"/>
      <c r="AA244" s="717"/>
      <c r="AB244" s="717"/>
      <c r="AC244" s="717"/>
      <c r="AD244" s="717"/>
      <c r="AE244" s="717"/>
      <c r="AF244" s="717"/>
      <c r="AG244" s="717"/>
      <c r="AH244" s="717"/>
      <c r="AI244" s="717"/>
      <c r="AJ244" s="717"/>
      <c r="AK244" s="717"/>
      <c r="AL244" s="717"/>
      <c r="AM244" s="717"/>
      <c r="AN244" s="717"/>
      <c r="AO244" s="717"/>
      <c r="AP244" s="717"/>
      <c r="AQ244" s="717"/>
      <c r="AR244" s="717"/>
      <c r="AS244" s="717"/>
      <c r="AT244" s="718"/>
      <c r="AU244" s="718"/>
      <c r="AV244" s="718"/>
      <c r="AW244" s="718"/>
      <c r="AX244" s="718"/>
      <c r="AY244" s="718"/>
      <c r="AZ244" s="718"/>
      <c r="BA244" s="718"/>
      <c r="BB244" s="718"/>
      <c r="BC244" s="718"/>
      <c r="BD244" s="718"/>
      <c r="BE244" s="718"/>
      <c r="BF244" s="718"/>
      <c r="BG244" s="718"/>
      <c r="BH244" s="718"/>
      <c r="BI244" s="718"/>
      <c r="BJ244" s="718"/>
      <c r="BK244" s="718"/>
      <c r="BL244" s="718"/>
      <c r="BM244" s="718"/>
      <c r="BN244" s="718"/>
      <c r="BO244" s="718"/>
      <c r="BP244" s="718"/>
      <c r="BQ244" s="718"/>
      <c r="BR244" s="718"/>
      <c r="BS244" s="718"/>
      <c r="BT244" s="718"/>
      <c r="BU244" s="718"/>
      <c r="BV244" s="718"/>
      <c r="BW244" s="718"/>
      <c r="BX244" s="718"/>
      <c r="BY244" s="718"/>
      <c r="BZ244" s="718"/>
      <c r="CA244" s="718"/>
      <c r="CB244" s="718"/>
      <c r="CC244" s="718"/>
      <c r="CD244" s="718"/>
      <c r="CE244" s="718"/>
      <c r="CF244" s="718"/>
      <c r="CG244" s="718"/>
      <c r="CH244" s="718"/>
      <c r="CI244" s="718"/>
      <c r="CJ244" s="718"/>
      <c r="CK244" s="718"/>
      <c r="CL244" s="718"/>
      <c r="CM244" s="718"/>
      <c r="CN244" s="718"/>
      <c r="CO244" s="718"/>
      <c r="CP244" s="718"/>
      <c r="CQ244" s="718"/>
      <c r="CR244" s="718"/>
      <c r="CS244" s="718"/>
      <c r="CT244" s="718"/>
      <c r="CU244" s="718"/>
      <c r="CV244" s="718"/>
      <c r="CW244" s="718"/>
      <c r="CX244" s="718"/>
      <c r="CY244" s="718"/>
      <c r="CZ244" s="718"/>
      <c r="DA244" s="718"/>
      <c r="DB244" s="718"/>
      <c r="DC244" s="718"/>
    </row>
    <row r="245" spans="1:107" ht="11.25" customHeight="1" x14ac:dyDescent="0.25">
      <c r="A245" s="722" t="s">
        <v>1769</v>
      </c>
      <c r="B245" s="723"/>
      <c r="C245" s="723"/>
      <c r="D245" s="723"/>
      <c r="E245" s="724"/>
      <c r="F245" s="723">
        <f t="shared" ref="F245:DC245" si="5">+F33-F243</f>
        <v>0</v>
      </c>
      <c r="G245" s="723">
        <f t="shared" si="5"/>
        <v>47</v>
      </c>
      <c r="H245" s="726">
        <f t="shared" si="5"/>
        <v>2</v>
      </c>
      <c r="I245" s="723">
        <f t="shared" si="5"/>
        <v>34</v>
      </c>
      <c r="J245" s="723">
        <f t="shared" si="5"/>
        <v>1</v>
      </c>
      <c r="K245" s="726">
        <f t="shared" si="5"/>
        <v>-6</v>
      </c>
      <c r="L245" s="723">
        <f t="shared" si="5"/>
        <v>0</v>
      </c>
      <c r="M245" s="726">
        <f t="shared" si="5"/>
        <v>-2</v>
      </c>
      <c r="N245" s="723">
        <f t="shared" si="5"/>
        <v>44</v>
      </c>
      <c r="O245" s="726">
        <f t="shared" si="5"/>
        <v>1</v>
      </c>
      <c r="P245" s="723">
        <f t="shared" si="5"/>
        <v>25</v>
      </c>
      <c r="Q245" s="726">
        <f t="shared" si="5"/>
        <v>-24</v>
      </c>
      <c r="R245" s="723">
        <f t="shared" si="5"/>
        <v>90</v>
      </c>
      <c r="S245" s="723">
        <f t="shared" si="5"/>
        <v>54</v>
      </c>
      <c r="T245" s="723">
        <f t="shared" si="5"/>
        <v>0</v>
      </c>
      <c r="U245" s="723">
        <f t="shared" si="5"/>
        <v>47</v>
      </c>
      <c r="V245" s="723">
        <f t="shared" si="5"/>
        <v>101</v>
      </c>
      <c r="W245" s="723">
        <f t="shared" si="5"/>
        <v>16</v>
      </c>
      <c r="X245" s="726">
        <f t="shared" si="5"/>
        <v>1</v>
      </c>
      <c r="Y245" s="723">
        <f t="shared" si="5"/>
        <v>65</v>
      </c>
      <c r="Z245" s="723">
        <f t="shared" si="5"/>
        <v>68</v>
      </c>
      <c r="AA245" s="723">
        <f t="shared" si="5"/>
        <v>0</v>
      </c>
      <c r="AB245" s="723">
        <f t="shared" si="5"/>
        <v>0</v>
      </c>
      <c r="AC245" s="723">
        <f t="shared" si="5"/>
        <v>0</v>
      </c>
      <c r="AD245" s="723">
        <f t="shared" si="5"/>
        <v>36</v>
      </c>
      <c r="AE245" s="723">
        <f t="shared" si="5"/>
        <v>0</v>
      </c>
      <c r="AF245" s="723">
        <f t="shared" si="5"/>
        <v>0</v>
      </c>
      <c r="AG245" s="723">
        <f t="shared" si="5"/>
        <v>12</v>
      </c>
      <c r="AH245" s="723">
        <f t="shared" si="5"/>
        <v>0</v>
      </c>
      <c r="AI245" s="723">
        <f t="shared" si="5"/>
        <v>0</v>
      </c>
      <c r="AJ245" s="723">
        <f t="shared" si="5"/>
        <v>0</v>
      </c>
      <c r="AK245" s="723">
        <f t="shared" si="5"/>
        <v>0</v>
      </c>
      <c r="AL245" s="723">
        <f t="shared" si="5"/>
        <v>0</v>
      </c>
      <c r="AM245" s="723">
        <f t="shared" si="5"/>
        <v>23</v>
      </c>
      <c r="AN245" s="723">
        <f t="shared" si="5"/>
        <v>24</v>
      </c>
      <c r="AO245" s="723">
        <f t="shared" si="5"/>
        <v>32</v>
      </c>
      <c r="AP245" s="723">
        <f t="shared" si="5"/>
        <v>27</v>
      </c>
      <c r="AQ245" s="723">
        <f t="shared" si="5"/>
        <v>252</v>
      </c>
      <c r="AR245" s="723">
        <f t="shared" si="5"/>
        <v>0</v>
      </c>
      <c r="AS245" s="723">
        <f t="shared" si="5"/>
        <v>50</v>
      </c>
      <c r="AT245" s="723">
        <f t="shared" si="5"/>
        <v>0</v>
      </c>
      <c r="AU245" s="726">
        <f t="shared" si="5"/>
        <v>34</v>
      </c>
      <c r="AV245" s="726">
        <f t="shared" si="5"/>
        <v>-34</v>
      </c>
      <c r="AW245" s="723">
        <f t="shared" si="5"/>
        <v>0</v>
      </c>
      <c r="AX245" s="723">
        <f t="shared" si="5"/>
        <v>200</v>
      </c>
      <c r="AY245" s="723">
        <f t="shared" si="5"/>
        <v>405</v>
      </c>
      <c r="AZ245" s="723">
        <f t="shared" si="5"/>
        <v>200</v>
      </c>
      <c r="BA245" s="723">
        <f t="shared" si="5"/>
        <v>45</v>
      </c>
      <c r="BB245" s="723">
        <f t="shared" si="5"/>
        <v>0</v>
      </c>
      <c r="BC245" s="723">
        <f t="shared" si="5"/>
        <v>0</v>
      </c>
      <c r="BD245" s="723">
        <f t="shared" si="5"/>
        <v>0</v>
      </c>
      <c r="BE245" s="723">
        <f t="shared" si="5"/>
        <v>0</v>
      </c>
      <c r="BF245" s="723">
        <f t="shared" si="5"/>
        <v>20</v>
      </c>
      <c r="BG245" s="723">
        <f t="shared" si="5"/>
        <v>214</v>
      </c>
      <c r="BH245" s="723">
        <f t="shared" si="5"/>
        <v>101</v>
      </c>
      <c r="BI245" s="723">
        <f t="shared" si="5"/>
        <v>0</v>
      </c>
      <c r="BJ245" s="723">
        <f t="shared" si="5"/>
        <v>0</v>
      </c>
      <c r="BK245" s="723">
        <f t="shared" si="5"/>
        <v>0</v>
      </c>
      <c r="BL245" s="723">
        <f t="shared" si="5"/>
        <v>0</v>
      </c>
      <c r="BM245" s="723">
        <f t="shared" si="5"/>
        <v>0</v>
      </c>
      <c r="BN245" s="723">
        <f t="shared" si="5"/>
        <v>0</v>
      </c>
      <c r="BO245" s="723">
        <f t="shared" si="5"/>
        <v>0</v>
      </c>
      <c r="BP245" s="723">
        <f t="shared" si="5"/>
        <v>0</v>
      </c>
      <c r="BQ245" s="723">
        <f t="shared" si="5"/>
        <v>0</v>
      </c>
      <c r="BR245" s="723">
        <f t="shared" si="5"/>
        <v>0</v>
      </c>
      <c r="BS245" s="723">
        <f t="shared" si="5"/>
        <v>0</v>
      </c>
      <c r="BT245" s="723">
        <f t="shared" si="5"/>
        <v>0</v>
      </c>
      <c r="BU245" s="723">
        <f t="shared" si="5"/>
        <v>0</v>
      </c>
      <c r="BV245" s="723">
        <f t="shared" si="5"/>
        <v>0</v>
      </c>
      <c r="BW245" s="723">
        <f t="shared" si="5"/>
        <v>0</v>
      </c>
      <c r="BX245" s="723">
        <f t="shared" si="5"/>
        <v>0</v>
      </c>
      <c r="BY245" s="723">
        <f t="shared" si="5"/>
        <v>0</v>
      </c>
      <c r="BZ245" s="723">
        <f t="shared" si="5"/>
        <v>0</v>
      </c>
      <c r="CA245" s="723">
        <f t="shared" si="5"/>
        <v>0</v>
      </c>
      <c r="CB245" s="723">
        <f t="shared" si="5"/>
        <v>0</v>
      </c>
      <c r="CC245" s="723">
        <f t="shared" si="5"/>
        <v>0</v>
      </c>
      <c r="CD245" s="723">
        <f t="shared" si="5"/>
        <v>0</v>
      </c>
      <c r="CE245" s="723">
        <f t="shared" si="5"/>
        <v>0</v>
      </c>
      <c r="CF245" s="723">
        <f t="shared" si="5"/>
        <v>0</v>
      </c>
      <c r="CG245" s="723">
        <f t="shared" si="5"/>
        <v>0</v>
      </c>
      <c r="CH245" s="723">
        <f t="shared" si="5"/>
        <v>0</v>
      </c>
      <c r="CI245" s="723">
        <f t="shared" si="5"/>
        <v>0</v>
      </c>
      <c r="CJ245" s="723">
        <f t="shared" si="5"/>
        <v>0</v>
      </c>
      <c r="CK245" s="723">
        <f t="shared" si="5"/>
        <v>0</v>
      </c>
      <c r="CL245" s="723">
        <f t="shared" si="5"/>
        <v>0</v>
      </c>
      <c r="CM245" s="723">
        <f t="shared" si="5"/>
        <v>0</v>
      </c>
      <c r="CN245" s="723">
        <f t="shared" si="5"/>
        <v>0</v>
      </c>
      <c r="CO245" s="723">
        <f t="shared" si="5"/>
        <v>0</v>
      </c>
      <c r="CP245" s="723">
        <f t="shared" si="5"/>
        <v>0</v>
      </c>
      <c r="CQ245" s="723">
        <f t="shared" si="5"/>
        <v>0</v>
      </c>
      <c r="CR245" s="723">
        <f t="shared" si="5"/>
        <v>0</v>
      </c>
      <c r="CS245" s="723">
        <f t="shared" si="5"/>
        <v>0</v>
      </c>
      <c r="CT245" s="723">
        <f t="shared" si="5"/>
        <v>0</v>
      </c>
      <c r="CU245" s="723">
        <f t="shared" si="5"/>
        <v>0</v>
      </c>
      <c r="CV245" s="723">
        <f t="shared" si="5"/>
        <v>0</v>
      </c>
      <c r="CW245" s="723">
        <f t="shared" si="5"/>
        <v>0</v>
      </c>
      <c r="CX245" s="723">
        <f t="shared" si="5"/>
        <v>0</v>
      </c>
      <c r="CY245" s="723">
        <f t="shared" si="5"/>
        <v>0</v>
      </c>
      <c r="CZ245" s="723">
        <f t="shared" si="5"/>
        <v>0</v>
      </c>
      <c r="DA245" s="723">
        <f t="shared" si="5"/>
        <v>8350.8235294117658</v>
      </c>
      <c r="DB245" s="723">
        <f t="shared" si="5"/>
        <v>-2</v>
      </c>
      <c r="DC245" s="723">
        <f t="shared" si="5"/>
        <v>278</v>
      </c>
    </row>
    <row r="246" spans="1:107" ht="11.25" customHeight="1" x14ac:dyDescent="0.25">
      <c r="A246" s="733" t="s">
        <v>1776</v>
      </c>
      <c r="B246" s="476"/>
      <c r="C246" s="476"/>
      <c r="D246" s="476"/>
      <c r="E246" s="734"/>
      <c r="F246" s="735"/>
      <c r="G246" s="735"/>
      <c r="H246" s="735" t="s">
        <v>1780</v>
      </c>
      <c r="I246" s="735" t="s">
        <v>1780</v>
      </c>
      <c r="J246" s="735" t="s">
        <v>1780</v>
      </c>
      <c r="K246" s="735" t="s">
        <v>1780</v>
      </c>
      <c r="L246" s="735" t="s">
        <v>1781</v>
      </c>
      <c r="M246" s="735" t="s">
        <v>1781</v>
      </c>
      <c r="N246" s="735"/>
      <c r="O246" s="735" t="s">
        <v>1781</v>
      </c>
      <c r="P246" s="735" t="s">
        <v>1780</v>
      </c>
      <c r="Q246" s="735"/>
      <c r="R246" s="735" t="s">
        <v>1780</v>
      </c>
      <c r="S246" s="735"/>
      <c r="T246" s="735" t="s">
        <v>1780</v>
      </c>
      <c r="U246" s="735"/>
      <c r="V246" s="735"/>
      <c r="W246" s="735"/>
      <c r="X246" s="735"/>
      <c r="Y246" s="735" t="s">
        <v>1780</v>
      </c>
      <c r="Z246" s="735" t="s">
        <v>1781</v>
      </c>
      <c r="AA246" s="735"/>
      <c r="AB246" s="735"/>
      <c r="AC246" s="735" t="s">
        <v>1780</v>
      </c>
      <c r="AD246" s="735"/>
      <c r="AE246" s="735" t="s">
        <v>1781</v>
      </c>
      <c r="AF246" s="735"/>
      <c r="AG246" s="735"/>
      <c r="AH246" s="735"/>
      <c r="AI246" s="735"/>
      <c r="AJ246" s="735"/>
      <c r="AK246" s="735"/>
      <c r="AL246" s="735"/>
      <c r="AM246" s="735"/>
      <c r="AN246" s="735"/>
      <c r="AO246" s="735"/>
      <c r="AP246" s="735"/>
      <c r="AQ246" s="735"/>
      <c r="AR246" s="735"/>
      <c r="AS246" s="735"/>
      <c r="AT246" s="476"/>
      <c r="AU246" s="476"/>
      <c r="AV246" s="476"/>
      <c r="AW246" s="476"/>
      <c r="AX246" s="476"/>
      <c r="AY246" s="476"/>
      <c r="AZ246" s="476"/>
      <c r="BA246" s="476"/>
      <c r="BB246" s="476"/>
      <c r="BC246" s="476"/>
      <c r="BD246" s="476"/>
      <c r="BE246" s="476"/>
      <c r="BF246" s="476"/>
      <c r="BG246" s="476"/>
      <c r="BH246" s="476"/>
      <c r="BI246" s="476"/>
      <c r="BJ246" s="476"/>
      <c r="BK246" s="476"/>
      <c r="BL246" s="476"/>
      <c r="BM246" s="476"/>
      <c r="BN246" s="476"/>
      <c r="BO246" s="476"/>
      <c r="BP246" s="476"/>
      <c r="BQ246" s="476"/>
      <c r="BR246" s="476"/>
      <c r="BS246" s="476"/>
      <c r="BT246" s="476"/>
      <c r="BU246" s="476"/>
      <c r="BV246" s="476"/>
      <c r="BW246" s="476"/>
      <c r="BX246" s="476"/>
      <c r="BY246" s="476"/>
      <c r="BZ246" s="476"/>
      <c r="CA246" s="476"/>
      <c r="CB246" s="476"/>
      <c r="CC246" s="476"/>
      <c r="CD246" s="476"/>
      <c r="CE246" s="476"/>
      <c r="CF246" s="476"/>
      <c r="CG246" s="476"/>
      <c r="CH246" s="476"/>
      <c r="CI246" s="476"/>
      <c r="CJ246" s="476"/>
      <c r="CK246" s="476"/>
      <c r="CL246" s="476"/>
      <c r="CM246" s="476"/>
      <c r="CN246" s="476"/>
      <c r="CO246" s="476"/>
      <c r="CP246" s="476"/>
      <c r="CQ246" s="476"/>
      <c r="CR246" s="476"/>
      <c r="CS246" s="476"/>
      <c r="CT246" s="476"/>
      <c r="CU246" s="476"/>
      <c r="CV246" s="476"/>
      <c r="CW246" s="476"/>
      <c r="CX246" s="476"/>
      <c r="CY246" s="476"/>
      <c r="CZ246" s="476"/>
      <c r="DA246" s="476"/>
      <c r="DB246" s="476"/>
      <c r="DC246" s="476"/>
    </row>
    <row r="247" spans="1:107" ht="11.25" customHeight="1" x14ac:dyDescent="0.25">
      <c r="A247" s="458"/>
      <c r="B247" s="606"/>
      <c r="C247" s="606"/>
      <c r="D247" s="606"/>
      <c r="E247" s="512"/>
      <c r="F247" s="458"/>
      <c r="G247" s="458"/>
      <c r="H247" s="458"/>
      <c r="I247" s="458"/>
      <c r="J247" s="458"/>
      <c r="K247" s="458"/>
      <c r="L247" s="458"/>
      <c r="M247" s="458"/>
      <c r="N247" s="458"/>
      <c r="O247" s="458"/>
      <c r="P247" s="458"/>
      <c r="Q247" s="458"/>
      <c r="R247" s="458"/>
      <c r="S247" s="458"/>
      <c r="T247" s="458"/>
      <c r="U247" s="458"/>
      <c r="V247" s="458"/>
      <c r="W247" s="458"/>
      <c r="X247" s="458"/>
      <c r="Y247" s="458"/>
      <c r="Z247" s="458"/>
      <c r="AA247" s="458"/>
      <c r="AB247" s="458"/>
      <c r="AC247" s="458"/>
      <c r="AD247" s="458"/>
      <c r="AE247" s="458"/>
      <c r="AF247" s="458"/>
      <c r="AG247" s="458"/>
      <c r="AH247" s="458"/>
      <c r="AI247" s="458"/>
      <c r="AJ247" s="458"/>
      <c r="AK247" s="458"/>
      <c r="AL247" s="458"/>
      <c r="AM247" s="458"/>
      <c r="AN247" s="458"/>
      <c r="AO247" s="458"/>
      <c r="AP247" s="458"/>
      <c r="AQ247" s="458"/>
      <c r="AR247" s="458"/>
      <c r="AS247" s="458"/>
      <c r="AT247" s="606"/>
      <c r="AU247" s="606"/>
      <c r="AV247" s="606"/>
      <c r="AW247" s="606"/>
      <c r="AX247" s="606"/>
      <c r="AY247" s="606">
        <v>50</v>
      </c>
      <c r="AZ247" s="606"/>
      <c r="BA247" s="606"/>
      <c r="BB247" s="606"/>
      <c r="BC247" s="606"/>
      <c r="BD247" s="606"/>
      <c r="BE247" s="606"/>
      <c r="BF247" s="606"/>
      <c r="BG247" s="606"/>
      <c r="BH247" s="606"/>
      <c r="BI247" s="606"/>
      <c r="BJ247" s="606"/>
      <c r="BK247" s="606"/>
      <c r="BL247" s="606"/>
      <c r="BM247" s="606"/>
      <c r="BN247" s="606"/>
      <c r="BO247" s="606"/>
      <c r="BP247" s="606"/>
      <c r="BQ247" s="606"/>
      <c r="BR247" s="606"/>
      <c r="BS247" s="606"/>
      <c r="BT247" s="606"/>
      <c r="BU247" s="606"/>
      <c r="BV247" s="606"/>
      <c r="BW247" s="606"/>
      <c r="BX247" s="606"/>
      <c r="BY247" s="606"/>
      <c r="BZ247" s="606"/>
      <c r="CA247" s="606"/>
      <c r="CB247" s="606"/>
      <c r="CC247" s="606"/>
      <c r="CD247" s="606"/>
      <c r="CE247" s="606"/>
      <c r="CF247" s="606"/>
      <c r="CG247" s="606"/>
      <c r="CH247" s="606"/>
      <c r="CI247" s="606"/>
      <c r="CJ247" s="606"/>
      <c r="CK247" s="606"/>
      <c r="CL247" s="606"/>
      <c r="CM247" s="606"/>
      <c r="CN247" s="606"/>
      <c r="CO247" s="606"/>
      <c r="CP247" s="606"/>
      <c r="CQ247" s="606"/>
      <c r="CR247" s="606"/>
      <c r="CS247" s="606"/>
      <c r="CT247" s="606"/>
      <c r="CU247" s="606"/>
      <c r="CV247" s="606"/>
      <c r="CW247" s="606"/>
      <c r="CX247" s="606"/>
      <c r="CY247" s="606"/>
      <c r="CZ247" s="606"/>
      <c r="DA247" s="606">
        <f>+DA245/30</f>
        <v>278.3607843137255</v>
      </c>
      <c r="DB247" s="606"/>
      <c r="DC247" s="606"/>
    </row>
    <row r="248" spans="1:107" ht="11.25" customHeight="1" x14ac:dyDescent="0.25">
      <c r="A248" s="262"/>
      <c r="B248" s="186"/>
      <c r="C248" s="186"/>
      <c r="D248" s="186"/>
      <c r="E248" s="188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>
        <f>+AC245-5</f>
        <v>-5</v>
      </c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 t="s">
        <v>1783</v>
      </c>
      <c r="DB248" s="186"/>
      <c r="DC248" s="186"/>
    </row>
    <row r="249" spans="1:107" ht="11.25" customHeight="1" x14ac:dyDescent="0.25">
      <c r="A249" s="262"/>
      <c r="B249" s="186"/>
      <c r="C249" s="186"/>
      <c r="D249" s="186"/>
      <c r="E249" s="188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>
        <f>+AC248/4</f>
        <v>-1.25</v>
      </c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 t="s">
        <v>1787</v>
      </c>
      <c r="DB249" s="186"/>
      <c r="DC249" s="186"/>
    </row>
    <row r="250" spans="1:107" ht="11.25" customHeight="1" x14ac:dyDescent="0.25">
      <c r="A250" s="244"/>
      <c r="B250" s="243" t="s">
        <v>1788</v>
      </c>
      <c r="C250" s="243" t="s">
        <v>1789</v>
      </c>
      <c r="D250" s="243"/>
      <c r="E250" s="736"/>
      <c r="F250" s="244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/>
      <c r="AT250" s="243"/>
      <c r="AU250" s="243"/>
      <c r="AV250" s="243"/>
      <c r="AW250" s="243"/>
      <c r="AX250" s="243"/>
      <c r="AY250" s="243"/>
      <c r="AZ250" s="243"/>
      <c r="BA250" s="243"/>
      <c r="BB250" s="243"/>
      <c r="BC250" s="243"/>
      <c r="BD250" s="243"/>
      <c r="BE250" s="243"/>
      <c r="BF250" s="243">
        <v>3</v>
      </c>
      <c r="BG250" s="243">
        <v>201</v>
      </c>
      <c r="BH250" s="243">
        <v>133</v>
      </c>
      <c r="BI250" s="243"/>
      <c r="BJ250" s="243"/>
      <c r="BK250" s="243"/>
      <c r="BL250" s="243"/>
      <c r="BM250" s="243"/>
      <c r="BN250" s="243"/>
      <c r="BO250" s="243"/>
      <c r="BP250" s="243"/>
      <c r="BQ250" s="243"/>
      <c r="BR250" s="243"/>
      <c r="BS250" s="243"/>
      <c r="BT250" s="243"/>
      <c r="BU250" s="243"/>
      <c r="BV250" s="243"/>
      <c r="BW250" s="243"/>
      <c r="BX250" s="243"/>
      <c r="BY250" s="243"/>
      <c r="BZ250" s="243"/>
      <c r="CA250" s="243"/>
      <c r="CB250" s="243"/>
      <c r="CC250" s="243"/>
      <c r="CD250" s="243"/>
      <c r="CE250" s="243"/>
      <c r="CF250" s="243"/>
      <c r="CG250" s="243"/>
      <c r="CH250" s="243"/>
      <c r="CI250" s="243"/>
      <c r="CJ250" s="243"/>
      <c r="CK250" s="243"/>
      <c r="CL250" s="243"/>
      <c r="CM250" s="243"/>
      <c r="CN250" s="243"/>
      <c r="CO250" s="243"/>
      <c r="CP250" s="243"/>
      <c r="CQ250" s="243"/>
      <c r="CR250" s="243"/>
      <c r="CS250" s="243"/>
      <c r="CT250" s="243"/>
      <c r="CU250" s="243"/>
      <c r="CV250" s="243"/>
      <c r="CW250" s="243"/>
      <c r="CX250" s="243"/>
      <c r="CY250" s="243"/>
      <c r="CZ250" s="243"/>
      <c r="DA250" s="243" t="s">
        <v>1791</v>
      </c>
      <c r="DB250" s="243"/>
      <c r="DC250" s="243"/>
    </row>
    <row r="251" spans="1:107" ht="11.25" customHeight="1" x14ac:dyDescent="0.25">
      <c r="A251" s="242"/>
      <c r="B251" s="165"/>
      <c r="C251" s="165"/>
      <c r="D251" s="165"/>
      <c r="E251" s="156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242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  <c r="AM251" s="242"/>
      <c r="AN251" s="242"/>
      <c r="AO251" s="242"/>
      <c r="AP251" s="242"/>
      <c r="AQ251" s="242"/>
      <c r="AR251" s="242"/>
      <c r="AS251" s="242"/>
      <c r="AT251" s="165"/>
      <c r="AU251" s="165"/>
      <c r="AV251" s="165"/>
      <c r="AW251" s="165"/>
      <c r="AX251" s="165"/>
      <c r="AY251" s="165"/>
      <c r="AZ251" s="165"/>
      <c r="BA251" s="165"/>
      <c r="BB251" s="165"/>
      <c r="BC251" s="165"/>
      <c r="BD251" s="165"/>
      <c r="BE251" s="165"/>
      <c r="BF251" s="165"/>
      <c r="BG251" s="165">
        <f>+BG250+BF250+BH250</f>
        <v>337</v>
      </c>
      <c r="BH251" s="165"/>
      <c r="BI251" s="165"/>
      <c r="BJ251" s="165"/>
      <c r="BK251" s="165"/>
      <c r="BL251" s="165"/>
      <c r="BM251" s="165"/>
      <c r="BN251" s="165"/>
      <c r="BO251" s="165"/>
      <c r="BP251" s="165"/>
      <c r="BQ251" s="165"/>
      <c r="BR251" s="165"/>
      <c r="BS251" s="165"/>
      <c r="BT251" s="165"/>
      <c r="BU251" s="165"/>
      <c r="BV251" s="165"/>
      <c r="BW251" s="165"/>
      <c r="BX251" s="165"/>
      <c r="BY251" s="165"/>
      <c r="BZ251" s="165"/>
      <c r="CA251" s="165"/>
      <c r="CB251" s="165"/>
      <c r="CC251" s="165"/>
      <c r="CD251" s="165"/>
      <c r="CE251" s="165"/>
      <c r="CF251" s="165"/>
      <c r="CG251" s="165"/>
      <c r="CH251" s="165"/>
      <c r="CI251" s="165"/>
      <c r="CJ251" s="165"/>
      <c r="CK251" s="165"/>
      <c r="CL251" s="165"/>
      <c r="CM251" s="165"/>
      <c r="CN251" s="165"/>
      <c r="CO251" s="165"/>
      <c r="CP251" s="165"/>
      <c r="CQ251" s="165"/>
      <c r="CR251" s="165"/>
      <c r="CS251" s="165"/>
      <c r="CT251" s="165"/>
      <c r="CU251" s="165"/>
      <c r="CV251" s="165"/>
      <c r="CW251" s="165"/>
      <c r="CX251" s="165"/>
      <c r="CY251" s="165"/>
      <c r="CZ251" s="165"/>
      <c r="DA251" s="165">
        <f>629/30</f>
        <v>20.966666666666665</v>
      </c>
      <c r="DB251" s="165"/>
      <c r="DC251" s="165"/>
    </row>
    <row r="252" spans="1:107" ht="11.25" customHeight="1" x14ac:dyDescent="0.25">
      <c r="A252" s="262"/>
      <c r="B252" s="186"/>
      <c r="C252" s="186"/>
      <c r="D252" s="186"/>
      <c r="E252" s="188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>
        <f>+BF245+BG245+BH245</f>
        <v>335</v>
      </c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>
        <f>+DA251+DA247</f>
        <v>299.32745098039214</v>
      </c>
      <c r="DB252" s="186"/>
      <c r="DC252" s="186"/>
    </row>
    <row r="253" spans="1:107" ht="11.25" customHeight="1" x14ac:dyDescent="0.25">
      <c r="A253" s="242"/>
      <c r="B253" s="165"/>
      <c r="C253" s="165"/>
      <c r="D253" s="165"/>
      <c r="E253" s="156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  <c r="Z253" s="242"/>
      <c r="AA253" s="242"/>
      <c r="AB253" s="242"/>
      <c r="AC253" s="242"/>
      <c r="AD253" s="242"/>
      <c r="AE253" s="242"/>
      <c r="AF253" s="242"/>
      <c r="AG253" s="242"/>
      <c r="AH253" s="242"/>
      <c r="AI253" s="242"/>
      <c r="AJ253" s="242"/>
      <c r="AK253" s="242"/>
      <c r="AL253" s="242"/>
      <c r="AM253" s="242"/>
      <c r="AN253" s="242"/>
      <c r="AO253" s="242"/>
      <c r="AP253" s="242"/>
      <c r="AQ253" s="242"/>
      <c r="AR253" s="242"/>
      <c r="AS253" s="242"/>
      <c r="AT253" s="165"/>
      <c r="AU253" s="165"/>
      <c r="AV253" s="165"/>
      <c r="AW253" s="165"/>
      <c r="AX253" s="165"/>
      <c r="AY253" s="165"/>
      <c r="AZ253" s="165"/>
      <c r="BA253" s="165"/>
      <c r="BB253" s="165"/>
      <c r="BC253" s="165"/>
      <c r="BD253" s="165"/>
      <c r="BE253" s="165"/>
      <c r="BF253" s="165"/>
      <c r="BG253" s="165">
        <f>80-24</f>
        <v>56</v>
      </c>
      <c r="BH253" s="165">
        <v>24</v>
      </c>
      <c r="BI253" s="165"/>
      <c r="BJ253" s="165"/>
      <c r="BK253" s="165"/>
      <c r="BL253" s="165"/>
      <c r="BM253" s="165"/>
      <c r="BN253" s="165"/>
      <c r="BO253" s="165"/>
      <c r="BP253" s="165"/>
      <c r="BQ253" s="165"/>
      <c r="BR253" s="165"/>
      <c r="BS253" s="165"/>
      <c r="BT253" s="165"/>
      <c r="BU253" s="165"/>
      <c r="BV253" s="165"/>
      <c r="BW253" s="165"/>
      <c r="BX253" s="165"/>
      <c r="BY253" s="165"/>
      <c r="BZ253" s="165"/>
      <c r="CA253" s="165"/>
      <c r="CB253" s="165"/>
      <c r="CC253" s="165"/>
      <c r="CD253" s="165"/>
      <c r="CE253" s="165"/>
      <c r="CF253" s="165"/>
      <c r="CG253" s="165"/>
      <c r="CH253" s="165"/>
      <c r="CI253" s="165"/>
      <c r="CJ253" s="165"/>
      <c r="CK253" s="165"/>
      <c r="CL253" s="165"/>
      <c r="CM253" s="165"/>
      <c r="CN253" s="165"/>
      <c r="CO253" s="165"/>
      <c r="CP253" s="165"/>
      <c r="CQ253" s="165"/>
      <c r="CR253" s="165"/>
      <c r="CS253" s="165"/>
      <c r="CT253" s="165"/>
      <c r="CU253" s="165"/>
      <c r="CV253" s="165"/>
      <c r="CW253" s="165"/>
      <c r="CX253" s="165"/>
      <c r="CY253" s="165"/>
      <c r="CZ253" s="165"/>
      <c r="DA253" s="165"/>
      <c r="DB253" s="165"/>
      <c r="DC253" s="165"/>
    </row>
    <row r="254" spans="1:107" ht="11.25" customHeight="1" x14ac:dyDescent="0.25">
      <c r="A254" s="262"/>
      <c r="B254" s="186"/>
      <c r="C254" s="186"/>
      <c r="D254" s="186"/>
      <c r="E254" s="188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>
        <f t="shared" ref="BG254:BH254" si="6">+BG250-BG253</f>
        <v>145</v>
      </c>
      <c r="BH254" s="186">
        <f t="shared" si="6"/>
        <v>109</v>
      </c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</row>
    <row r="255" spans="1:107" ht="11.25" customHeight="1" x14ac:dyDescent="0.25">
      <c r="A255" s="262"/>
      <c r="B255" s="186"/>
      <c r="C255" s="186"/>
      <c r="D255" s="186"/>
      <c r="E255" s="188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>
        <f>+BG254+BH254</f>
        <v>254</v>
      </c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</row>
    <row r="256" spans="1:107" ht="11.25" customHeight="1" x14ac:dyDescent="0.25">
      <c r="A256" s="262"/>
      <c r="B256" s="186"/>
      <c r="C256" s="186"/>
      <c r="D256" s="186"/>
      <c r="E256" s="188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>
        <f>+BG255*18000</f>
        <v>4572000</v>
      </c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</row>
    <row r="257" spans="1:107" ht="11.25" customHeight="1" x14ac:dyDescent="0.25">
      <c r="A257" s="262"/>
      <c r="B257" s="186"/>
      <c r="C257" s="186"/>
      <c r="D257" s="186"/>
      <c r="E257" s="188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>
        <f>17400*BG254</f>
        <v>2523000</v>
      </c>
      <c r="BH257" s="186">
        <f>+BH254*20400</f>
        <v>2223600</v>
      </c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</row>
    <row r="258" spans="1:107" ht="11.25" customHeight="1" x14ac:dyDescent="0.25">
      <c r="A258" s="262"/>
      <c r="B258" s="186"/>
      <c r="C258" s="186"/>
      <c r="D258" s="186"/>
      <c r="E258" s="188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>
        <f>+BH257+BG257</f>
        <v>4746600</v>
      </c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</row>
    <row r="259" spans="1:107" ht="11.25" customHeight="1" x14ac:dyDescent="0.25">
      <c r="A259" s="262"/>
      <c r="B259" s="186"/>
      <c r="C259" s="186"/>
      <c r="D259" s="186"/>
      <c r="E259" s="188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>
        <f>+BH258-BG256</f>
        <v>174600</v>
      </c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</row>
  </sheetData>
  <mergeCells count="3">
    <mergeCell ref="AT3:AW3"/>
    <mergeCell ref="AX3:BA3"/>
    <mergeCell ref="BF3:B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8" workbookViewId="0">
      <selection activeCell="F43" sqref="F43"/>
    </sheetView>
  </sheetViews>
  <sheetFormatPr defaultColWidth="14.42578125" defaultRowHeight="15" customHeight="1" x14ac:dyDescent="0.25"/>
  <cols>
    <col min="1" max="1" width="8.5703125" customWidth="1"/>
    <col min="2" max="2" width="11.7109375" customWidth="1"/>
    <col min="3" max="3" width="9.140625" customWidth="1"/>
    <col min="4" max="4" width="14.7109375" customWidth="1"/>
    <col min="5" max="5" width="11.28515625" customWidth="1"/>
    <col min="6" max="26" width="9.140625" customWidth="1"/>
  </cols>
  <sheetData>
    <row r="1" spans="1:26" ht="12.75" customHeight="1" x14ac:dyDescent="0.25">
      <c r="A1" s="128"/>
      <c r="B1" s="129"/>
      <c r="C1" s="129"/>
      <c r="D1" s="129"/>
      <c r="E1" s="130"/>
      <c r="F1" s="740" t="s">
        <v>1803</v>
      </c>
      <c r="G1" s="741"/>
      <c r="H1" s="743"/>
      <c r="I1" s="743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11.25" customHeight="1" x14ac:dyDescent="0.25">
      <c r="A2" s="146"/>
      <c r="B2" s="147"/>
      <c r="C2" s="147"/>
      <c r="D2" s="147"/>
      <c r="E2" s="148"/>
      <c r="F2" s="752">
        <v>239</v>
      </c>
      <c r="G2" s="752">
        <v>240</v>
      </c>
      <c r="H2" s="752">
        <v>241</v>
      </c>
      <c r="I2" s="752">
        <v>242</v>
      </c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11.25" customHeight="1" x14ac:dyDescent="0.25">
      <c r="A3" s="153" t="s">
        <v>121</v>
      </c>
      <c r="B3" s="154" t="s">
        <v>122</v>
      </c>
      <c r="C3" s="154" t="s">
        <v>123</v>
      </c>
      <c r="D3" s="154" t="s">
        <v>124</v>
      </c>
      <c r="E3" s="156" t="s">
        <v>127</v>
      </c>
      <c r="F3" s="159" t="s">
        <v>278</v>
      </c>
      <c r="G3" s="159" t="s">
        <v>616</v>
      </c>
      <c r="H3" s="159" t="s">
        <v>677</v>
      </c>
      <c r="I3" s="159" t="s">
        <v>738</v>
      </c>
      <c r="J3" s="165" t="s">
        <v>1806</v>
      </c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spans="1:26" ht="11.25" customHeight="1" x14ac:dyDescent="0.25">
      <c r="A4" s="153"/>
      <c r="B4" s="165"/>
      <c r="C4" s="165"/>
      <c r="D4" s="165"/>
      <c r="E4" s="156"/>
      <c r="F4" s="159" t="s">
        <v>280</v>
      </c>
      <c r="G4" s="159" t="s">
        <v>280</v>
      </c>
      <c r="H4" s="159" t="s">
        <v>678</v>
      </c>
      <c r="I4" s="159" t="s">
        <v>739</v>
      </c>
      <c r="J4" s="165" t="s">
        <v>789</v>
      </c>
      <c r="K4" s="165" t="s">
        <v>832</v>
      </c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spans="1:26" ht="11.25" customHeight="1" x14ac:dyDescent="0.25">
      <c r="A5" s="185"/>
      <c r="B5" s="186"/>
      <c r="C5" s="186"/>
      <c r="D5" s="186"/>
      <c r="E5" s="188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spans="1:26" ht="11.25" customHeight="1" x14ac:dyDescent="0.25">
      <c r="A6" s="191"/>
      <c r="B6" s="192"/>
      <c r="C6" s="192"/>
      <c r="D6" s="192"/>
      <c r="E6" s="193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</row>
    <row r="7" spans="1:26" ht="11.25" customHeight="1" x14ac:dyDescent="0.25">
      <c r="A7" s="201" t="s">
        <v>560</v>
      </c>
      <c r="B7" s="202"/>
      <c r="C7" s="202" t="s">
        <v>561</v>
      </c>
      <c r="D7" s="202"/>
      <c r="E7" s="203"/>
      <c r="F7" s="204">
        <v>0</v>
      </c>
      <c r="G7" s="202">
        <v>1704</v>
      </c>
      <c r="H7" s="202">
        <v>0</v>
      </c>
      <c r="I7" s="202">
        <v>0</v>
      </c>
      <c r="J7" s="202">
        <v>0</v>
      </c>
      <c r="K7" s="202">
        <v>0</v>
      </c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26" ht="11.25" customHeight="1" x14ac:dyDescent="0.25">
      <c r="A8" s="235"/>
      <c r="B8" s="236"/>
      <c r="C8" s="236"/>
      <c r="D8" s="236"/>
      <c r="E8" s="237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</row>
    <row r="9" spans="1:26" ht="11.25" customHeight="1" x14ac:dyDescent="0.25">
      <c r="A9" s="235"/>
      <c r="B9" s="236"/>
      <c r="C9" s="236"/>
      <c r="D9" s="236"/>
      <c r="E9" s="237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</row>
    <row r="10" spans="1:26" ht="11.25" customHeight="1" x14ac:dyDescent="0.25">
      <c r="A10" s="239">
        <v>1</v>
      </c>
      <c r="B10" s="240" t="s">
        <v>633</v>
      </c>
      <c r="C10" s="239" t="s">
        <v>490</v>
      </c>
      <c r="D10" s="240" t="s">
        <v>634</v>
      </c>
      <c r="E10" s="241"/>
      <c r="F10" s="240">
        <v>6000</v>
      </c>
      <c r="G10" s="240"/>
      <c r="H10" s="240">
        <v>162</v>
      </c>
      <c r="I10" s="240">
        <v>30</v>
      </c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spans="1:26" ht="11.25" customHeight="1" x14ac:dyDescent="0.25">
      <c r="A11" s="242">
        <v>2</v>
      </c>
      <c r="B11" s="165" t="s">
        <v>636</v>
      </c>
      <c r="C11" s="242" t="s">
        <v>637</v>
      </c>
      <c r="D11" s="165" t="s">
        <v>638</v>
      </c>
      <c r="E11" s="156"/>
      <c r="F11" s="165"/>
      <c r="G11" s="165"/>
      <c r="H11" s="165"/>
      <c r="I11" s="165"/>
      <c r="J11" s="165">
        <v>1350</v>
      </c>
      <c r="K11" s="165">
        <v>100</v>
      </c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 ht="11.25" customHeight="1" x14ac:dyDescent="0.25">
      <c r="A12" s="242">
        <v>5</v>
      </c>
      <c r="B12" s="165" t="s">
        <v>647</v>
      </c>
      <c r="C12" s="242" t="s">
        <v>648</v>
      </c>
      <c r="D12" s="165" t="s">
        <v>649</v>
      </c>
      <c r="E12" s="156"/>
      <c r="F12" s="165">
        <v>2016</v>
      </c>
      <c r="G12" s="165"/>
      <c r="H12" s="165">
        <v>342</v>
      </c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 ht="11.25" customHeight="1" x14ac:dyDescent="0.25">
      <c r="A13" s="242">
        <v>8</v>
      </c>
      <c r="B13" s="165" t="s">
        <v>647</v>
      </c>
      <c r="C13" s="242" t="s">
        <v>653</v>
      </c>
      <c r="D13" s="165" t="s">
        <v>655</v>
      </c>
      <c r="E13" s="156"/>
      <c r="F13" s="165">
        <v>4680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 ht="11.25" customHeight="1" x14ac:dyDescent="0.25">
      <c r="A14" s="242"/>
      <c r="B14" s="165"/>
      <c r="C14" s="165"/>
      <c r="D14" s="165"/>
      <c r="E14" s="156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 ht="11.25" customHeight="1" x14ac:dyDescent="0.25">
      <c r="A15" s="242"/>
      <c r="B15" s="165"/>
      <c r="C15" s="165"/>
      <c r="D15" s="165"/>
      <c r="E15" s="156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26" ht="11.25" customHeight="1" x14ac:dyDescent="0.25">
      <c r="A16" s="279" t="s">
        <v>58</v>
      </c>
      <c r="B16" s="280"/>
      <c r="C16" s="280" t="s">
        <v>757</v>
      </c>
      <c r="D16" s="280"/>
      <c r="E16" s="282"/>
      <c r="F16" s="280">
        <f t="shared" ref="F16:L16" si="0">SUM(F7:F15)</f>
        <v>12696</v>
      </c>
      <c r="G16" s="280">
        <f t="shared" si="0"/>
        <v>1704</v>
      </c>
      <c r="H16" s="280">
        <f t="shared" si="0"/>
        <v>504</v>
      </c>
      <c r="I16" s="280">
        <f t="shared" si="0"/>
        <v>30</v>
      </c>
      <c r="J16" s="280">
        <f t="shared" si="0"/>
        <v>1350</v>
      </c>
      <c r="K16" s="280">
        <f t="shared" si="0"/>
        <v>100</v>
      </c>
      <c r="L16" s="280">
        <f t="shared" si="0"/>
        <v>0</v>
      </c>
      <c r="M16" s="280">
        <f>SUM(M7:IV15)</f>
        <v>0</v>
      </c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spans="1:26" ht="11.25" customHeight="1" x14ac:dyDescent="0.25">
      <c r="A17" s="242"/>
      <c r="B17" s="165"/>
      <c r="C17" s="165"/>
      <c r="D17" s="165"/>
      <c r="E17" s="156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 ht="11.25" customHeight="1" x14ac:dyDescent="0.25">
      <c r="A18" s="286" t="s">
        <v>770</v>
      </c>
      <c r="B18" s="287"/>
      <c r="C18" s="287"/>
      <c r="D18" s="287"/>
      <c r="E18" s="288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spans="1:26" ht="11.25" customHeight="1" x14ac:dyDescent="0.25">
      <c r="A19" s="262">
        <v>1</v>
      </c>
      <c r="B19" s="186" t="s">
        <v>747</v>
      </c>
      <c r="C19" s="186" t="s">
        <v>26</v>
      </c>
      <c r="D19" s="186" t="s">
        <v>30</v>
      </c>
      <c r="E19" s="188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spans="1:26" ht="11.25" customHeight="1" x14ac:dyDescent="0.25">
      <c r="A20" s="262">
        <v>2</v>
      </c>
      <c r="B20" s="186" t="s">
        <v>778</v>
      </c>
      <c r="C20" s="186" t="s">
        <v>26</v>
      </c>
      <c r="D20" s="186" t="s">
        <v>66</v>
      </c>
      <c r="E20" s="188"/>
      <c r="F20" s="186"/>
      <c r="G20" s="186">
        <v>696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spans="1:26" ht="11.25" customHeight="1" x14ac:dyDescent="0.25">
      <c r="A21" s="262">
        <v>15</v>
      </c>
      <c r="B21" s="186" t="s">
        <v>110</v>
      </c>
      <c r="C21" s="186" t="s">
        <v>490</v>
      </c>
      <c r="D21" s="186" t="s">
        <v>494</v>
      </c>
      <c r="E21" s="188"/>
      <c r="F21" s="186"/>
      <c r="G21" s="186"/>
      <c r="H21" s="186">
        <v>48</v>
      </c>
      <c r="I21" s="186">
        <v>20</v>
      </c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spans="1:26" ht="11.25" customHeight="1" x14ac:dyDescent="0.25">
      <c r="A22" s="262">
        <v>16</v>
      </c>
      <c r="B22" s="186" t="s">
        <v>783</v>
      </c>
      <c r="C22" s="186" t="s">
        <v>490</v>
      </c>
      <c r="D22" s="186" t="s">
        <v>550</v>
      </c>
      <c r="E22" s="188"/>
      <c r="F22" s="186">
        <v>240</v>
      </c>
      <c r="G22" s="186"/>
      <c r="H22" s="186">
        <v>36</v>
      </c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spans="1:26" ht="11.25" customHeight="1" x14ac:dyDescent="0.25">
      <c r="A23" s="262">
        <v>17</v>
      </c>
      <c r="B23" s="186" t="s">
        <v>813</v>
      </c>
      <c r="C23" s="186" t="s">
        <v>490</v>
      </c>
      <c r="D23" s="186" t="s">
        <v>555</v>
      </c>
      <c r="E23" s="188"/>
      <c r="F23" s="186">
        <v>336</v>
      </c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spans="1:26" ht="11.25" customHeight="1" x14ac:dyDescent="0.25">
      <c r="A24" s="262">
        <v>18</v>
      </c>
      <c r="B24" s="186" t="s">
        <v>778</v>
      </c>
      <c r="C24" s="186" t="s">
        <v>490</v>
      </c>
      <c r="D24" s="186" t="s">
        <v>569</v>
      </c>
      <c r="E24" s="188"/>
      <c r="F24" s="186">
        <v>240</v>
      </c>
      <c r="G24" s="186"/>
      <c r="H24" s="186">
        <v>36</v>
      </c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spans="1:26" ht="11.25" customHeight="1" x14ac:dyDescent="0.25">
      <c r="A25" s="262">
        <v>20</v>
      </c>
      <c r="B25" s="186" t="s">
        <v>626</v>
      </c>
      <c r="C25" s="186" t="s">
        <v>490</v>
      </c>
      <c r="D25" s="186" t="s">
        <v>627</v>
      </c>
      <c r="E25" s="188"/>
      <c r="F25" s="186">
        <v>240</v>
      </c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spans="1:26" ht="11.25" customHeight="1" x14ac:dyDescent="0.25">
      <c r="A26" s="262">
        <v>21</v>
      </c>
      <c r="B26" s="186" t="s">
        <v>747</v>
      </c>
      <c r="C26" s="186" t="s">
        <v>490</v>
      </c>
      <c r="D26" s="186" t="s">
        <v>635</v>
      </c>
      <c r="E26" s="188"/>
      <c r="F26" s="186"/>
      <c r="G26" s="186"/>
      <c r="H26" s="186">
        <v>42</v>
      </c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spans="1:26" ht="11.25" customHeight="1" x14ac:dyDescent="0.25">
      <c r="A27" s="262">
        <v>22</v>
      </c>
      <c r="B27" s="186" t="s">
        <v>830</v>
      </c>
      <c r="C27" s="186" t="s">
        <v>490</v>
      </c>
      <c r="D27" s="186" t="s">
        <v>660</v>
      </c>
      <c r="E27" s="188"/>
      <c r="F27" s="186">
        <v>600</v>
      </c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spans="1:26" ht="11.25" customHeight="1" x14ac:dyDescent="0.25">
      <c r="A28" s="262">
        <v>23</v>
      </c>
      <c r="B28" s="186" t="s">
        <v>110</v>
      </c>
      <c r="C28" s="186" t="s">
        <v>670</v>
      </c>
      <c r="D28" s="186" t="s">
        <v>671</v>
      </c>
      <c r="E28" s="188"/>
      <c r="F28" s="186">
        <v>600</v>
      </c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spans="1:26" ht="11.25" customHeight="1" x14ac:dyDescent="0.25">
      <c r="A29" s="262">
        <v>26</v>
      </c>
      <c r="B29" s="186" t="s">
        <v>841</v>
      </c>
      <c r="C29" s="186" t="s">
        <v>685</v>
      </c>
      <c r="D29" s="186" t="s">
        <v>702</v>
      </c>
      <c r="E29" s="188"/>
      <c r="F29" s="186"/>
      <c r="G29" s="186"/>
      <c r="H29" s="186"/>
      <c r="I29" s="186"/>
      <c r="J29" s="186">
        <v>1350</v>
      </c>
      <c r="K29" s="186">
        <v>100</v>
      </c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spans="1:26" ht="11.25" customHeight="1" x14ac:dyDescent="0.25">
      <c r="A30" s="262">
        <v>45</v>
      </c>
      <c r="B30" s="186" t="s">
        <v>110</v>
      </c>
      <c r="C30" s="186" t="s">
        <v>814</v>
      </c>
      <c r="D30" s="186" t="s">
        <v>822</v>
      </c>
      <c r="E30" s="188"/>
      <c r="F30" s="186">
        <v>240</v>
      </c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spans="1:26" ht="11.25" customHeight="1" x14ac:dyDescent="0.25">
      <c r="A31" s="262">
        <v>54</v>
      </c>
      <c r="B31" s="186" t="s">
        <v>813</v>
      </c>
      <c r="C31" s="186" t="s">
        <v>856</v>
      </c>
      <c r="D31" s="186" t="s">
        <v>861</v>
      </c>
      <c r="E31" s="188"/>
      <c r="F31" s="186">
        <f>24*8</f>
        <v>192</v>
      </c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spans="1:26" ht="11.25" customHeight="1" x14ac:dyDescent="0.25">
      <c r="A32" s="262">
        <v>59</v>
      </c>
      <c r="B32" s="186" t="s">
        <v>778</v>
      </c>
      <c r="C32" s="186" t="s">
        <v>879</v>
      </c>
      <c r="D32" s="186" t="s">
        <v>880</v>
      </c>
      <c r="E32" s="188"/>
      <c r="F32" s="186">
        <v>120</v>
      </c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spans="1:26" ht="11.25" customHeight="1" x14ac:dyDescent="0.25">
      <c r="A33" s="262">
        <v>60</v>
      </c>
      <c r="B33" s="186" t="s">
        <v>778</v>
      </c>
      <c r="C33" s="186" t="s">
        <v>648</v>
      </c>
      <c r="D33" s="186" t="s">
        <v>885</v>
      </c>
      <c r="E33" s="188"/>
      <c r="F33" s="186"/>
      <c r="G33" s="186"/>
      <c r="H33" s="186">
        <v>30</v>
      </c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spans="1:26" ht="11.25" customHeight="1" x14ac:dyDescent="0.25">
      <c r="A34" s="262">
        <v>64</v>
      </c>
      <c r="B34" s="186" t="s">
        <v>783</v>
      </c>
      <c r="C34" s="186" t="s">
        <v>901</v>
      </c>
      <c r="D34" s="186" t="s">
        <v>902</v>
      </c>
      <c r="E34" s="188"/>
      <c r="F34" s="186"/>
      <c r="G34" s="186"/>
      <c r="H34" s="186">
        <v>60</v>
      </c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spans="1:26" ht="11.25" customHeight="1" x14ac:dyDescent="0.25">
      <c r="A35" s="262">
        <v>65</v>
      </c>
      <c r="B35" s="186" t="s">
        <v>845</v>
      </c>
      <c r="C35" s="186" t="s">
        <v>901</v>
      </c>
      <c r="D35" s="186" t="s">
        <v>903</v>
      </c>
      <c r="E35" s="188"/>
      <c r="F35" s="186"/>
      <c r="G35" s="186"/>
      <c r="H35" s="186">
        <v>30</v>
      </c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spans="1:26" ht="11.25" customHeight="1" x14ac:dyDescent="0.25">
      <c r="A36" s="262">
        <v>66</v>
      </c>
      <c r="B36" s="186" t="s">
        <v>619</v>
      </c>
      <c r="C36" s="186" t="s">
        <v>901</v>
      </c>
      <c r="D36" s="186" t="s">
        <v>907</v>
      </c>
      <c r="E36" s="188"/>
      <c r="F36" s="186">
        <v>288</v>
      </c>
      <c r="G36" s="186">
        <v>288</v>
      </c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spans="1:26" ht="11.25" customHeight="1" x14ac:dyDescent="0.25">
      <c r="A37" s="262">
        <v>67</v>
      </c>
      <c r="B37" s="186" t="s">
        <v>626</v>
      </c>
      <c r="C37" s="186" t="s">
        <v>901</v>
      </c>
      <c r="D37" s="186" t="s">
        <v>909</v>
      </c>
      <c r="E37" s="188"/>
      <c r="F37" s="186"/>
      <c r="G37" s="186"/>
      <c r="H37" s="186">
        <v>60</v>
      </c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spans="1:26" ht="10.5" customHeight="1" x14ac:dyDescent="0.25">
      <c r="A38" s="262">
        <v>81</v>
      </c>
      <c r="B38" s="186" t="s">
        <v>778</v>
      </c>
      <c r="C38" s="186" t="s">
        <v>650</v>
      </c>
      <c r="D38" s="186" t="s">
        <v>938</v>
      </c>
      <c r="E38" s="188"/>
      <c r="F38" s="186"/>
      <c r="G38" s="186"/>
      <c r="H38" s="186">
        <v>36</v>
      </c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spans="1:26" ht="10.5" customHeight="1" x14ac:dyDescent="0.25">
      <c r="A39" s="262">
        <v>94</v>
      </c>
      <c r="B39" s="186" t="s">
        <v>778</v>
      </c>
      <c r="C39" s="186" t="s">
        <v>982</v>
      </c>
      <c r="D39" s="186" t="s">
        <v>984</v>
      </c>
      <c r="E39" s="188"/>
      <c r="F39" s="186"/>
      <c r="G39" s="186">
        <v>720</v>
      </c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spans="1:26" ht="10.5" customHeight="1" x14ac:dyDescent="0.25">
      <c r="A40" s="262"/>
      <c r="B40" s="186" t="s">
        <v>783</v>
      </c>
      <c r="C40" s="186" t="s">
        <v>1298</v>
      </c>
      <c r="D40" s="186" t="s">
        <v>1305</v>
      </c>
      <c r="E40" s="188"/>
      <c r="F40" s="186">
        <v>120</v>
      </c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spans="1:26" ht="10.5" customHeight="1" x14ac:dyDescent="0.25">
      <c r="A41" s="262"/>
      <c r="B41" s="186" t="s">
        <v>783</v>
      </c>
      <c r="C41" s="186" t="s">
        <v>1360</v>
      </c>
      <c r="D41" s="186" t="s">
        <v>1361</v>
      </c>
      <c r="E41" s="188"/>
      <c r="F41" s="186">
        <f>24*5</f>
        <v>120</v>
      </c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spans="1:26" ht="10.5" customHeight="1" x14ac:dyDescent="0.25">
      <c r="A42" s="262"/>
      <c r="B42" s="186" t="s">
        <v>778</v>
      </c>
      <c r="C42" s="186" t="s">
        <v>1373</v>
      </c>
      <c r="D42" s="186" t="s">
        <v>1374</v>
      </c>
      <c r="E42" s="188"/>
      <c r="F42" s="186">
        <v>504</v>
      </c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spans="1:26" ht="10.5" customHeight="1" x14ac:dyDescent="0.25">
      <c r="A43" s="262"/>
      <c r="B43" s="186" t="s">
        <v>778</v>
      </c>
      <c r="C43" s="186" t="s">
        <v>1416</v>
      </c>
      <c r="D43" s="186" t="s">
        <v>1419</v>
      </c>
      <c r="E43" s="188"/>
      <c r="F43" s="186">
        <f>456+72</f>
        <v>528</v>
      </c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spans="1:26" ht="11.25" customHeight="1" x14ac:dyDescent="0.25">
      <c r="A44" s="262"/>
      <c r="B44" s="186" t="s">
        <v>783</v>
      </c>
      <c r="C44" s="186" t="s">
        <v>1471</v>
      </c>
      <c r="D44" s="186" t="s">
        <v>1472</v>
      </c>
      <c r="E44" s="188"/>
      <c r="F44" s="186">
        <v>528</v>
      </c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spans="1:26" ht="11.25" customHeight="1" x14ac:dyDescent="0.25">
      <c r="A45" s="262"/>
      <c r="B45" s="186" t="s">
        <v>778</v>
      </c>
      <c r="C45" s="186" t="s">
        <v>1471</v>
      </c>
      <c r="D45" s="186" t="s">
        <v>1473</v>
      </c>
      <c r="E45" s="188"/>
      <c r="F45" s="186">
        <f>960+72</f>
        <v>1032</v>
      </c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spans="1:26" ht="11.25" customHeight="1" x14ac:dyDescent="0.25">
      <c r="A46" s="262"/>
      <c r="B46" s="186" t="s">
        <v>783</v>
      </c>
      <c r="C46" s="186" t="s">
        <v>1505</v>
      </c>
      <c r="D46" s="186" t="s">
        <v>1506</v>
      </c>
      <c r="E46" s="188"/>
      <c r="F46" s="186">
        <v>504</v>
      </c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spans="1:26" ht="11.25" customHeight="1" x14ac:dyDescent="0.25">
      <c r="A47" s="262"/>
      <c r="B47" s="186" t="s">
        <v>110</v>
      </c>
      <c r="C47" s="186" t="s">
        <v>1638</v>
      </c>
      <c r="D47" s="186" t="s">
        <v>1646</v>
      </c>
      <c r="E47" s="188"/>
      <c r="F47" s="186">
        <f>960+72</f>
        <v>1032</v>
      </c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spans="1:26" ht="11.25" customHeight="1" x14ac:dyDescent="0.25">
      <c r="A48" s="262"/>
      <c r="B48" s="192" t="s">
        <v>110</v>
      </c>
      <c r="C48" s="192" t="s">
        <v>1727</v>
      </c>
      <c r="D48" s="269" t="s">
        <v>1798</v>
      </c>
      <c r="E48" s="188"/>
      <c r="F48" s="186"/>
      <c r="G48" s="186"/>
      <c r="H48" s="186">
        <v>126</v>
      </c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spans="1:26" ht="11.25" customHeight="1" x14ac:dyDescent="0.25">
      <c r="A49" s="262"/>
      <c r="B49" s="186"/>
      <c r="C49" s="186"/>
      <c r="D49" s="186"/>
      <c r="E49" s="188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1:26" ht="11.25" customHeight="1" x14ac:dyDescent="0.25">
      <c r="A50" s="262"/>
      <c r="B50" s="186"/>
      <c r="C50" s="186"/>
      <c r="D50" s="186"/>
      <c r="E50" s="188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1:26" ht="11.25" customHeight="1" x14ac:dyDescent="0.25">
      <c r="A51" s="262"/>
      <c r="B51" s="186"/>
      <c r="C51" s="186"/>
      <c r="D51" s="186"/>
      <c r="E51" s="188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spans="1:26" ht="11.25" customHeight="1" x14ac:dyDescent="0.25">
      <c r="A52" s="262"/>
      <c r="B52" s="186"/>
      <c r="C52" s="186"/>
      <c r="D52" s="186"/>
      <c r="E52" s="188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spans="1:26" ht="11.25" customHeight="1" x14ac:dyDescent="0.25">
      <c r="A53" s="262"/>
      <c r="B53" s="186"/>
      <c r="C53" s="186"/>
      <c r="D53" s="186"/>
      <c r="E53" s="188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spans="1:26" ht="11.25" customHeight="1" x14ac:dyDescent="0.25">
      <c r="A54" s="262"/>
      <c r="B54" s="186"/>
      <c r="C54" s="186"/>
      <c r="D54" s="186"/>
      <c r="E54" s="188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spans="1:26" ht="11.25" customHeight="1" x14ac:dyDescent="0.25">
      <c r="A55" s="262"/>
      <c r="B55" s="186"/>
      <c r="C55" s="186"/>
      <c r="D55" s="186"/>
      <c r="E55" s="188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spans="1:26" ht="11.25" customHeight="1" x14ac:dyDescent="0.25">
      <c r="A56" s="766" t="s">
        <v>1824</v>
      </c>
      <c r="B56" s="767"/>
      <c r="C56" s="767"/>
      <c r="D56" s="767"/>
      <c r="E56" s="768"/>
      <c r="F56" s="767"/>
      <c r="G56" s="767"/>
      <c r="H56" s="767"/>
      <c r="I56" s="767"/>
      <c r="J56" s="767"/>
      <c r="K56" s="767"/>
      <c r="L56" s="767"/>
      <c r="M56" s="767"/>
      <c r="N56" s="767"/>
      <c r="O56" s="767"/>
      <c r="P56" s="767"/>
      <c r="Q56" s="767"/>
      <c r="R56" s="767"/>
      <c r="S56" s="767"/>
      <c r="T56" s="767"/>
      <c r="U56" s="767"/>
      <c r="V56" s="767"/>
      <c r="W56" s="767"/>
      <c r="X56" s="767"/>
      <c r="Y56" s="767"/>
      <c r="Z56" s="767"/>
    </row>
    <row r="57" spans="1:26" ht="11.25" customHeight="1" x14ac:dyDescent="0.25">
      <c r="A57" s="769" t="s">
        <v>58</v>
      </c>
      <c r="B57" s="770"/>
      <c r="C57" s="770"/>
      <c r="D57" s="770"/>
      <c r="E57" s="771">
        <f t="shared" ref="E57:M57" si="1">SUM(E19:E56)</f>
        <v>0</v>
      </c>
      <c r="F57" s="770">
        <f t="shared" si="1"/>
        <v>7464</v>
      </c>
      <c r="G57" s="770">
        <f t="shared" si="1"/>
        <v>1704</v>
      </c>
      <c r="H57" s="770">
        <f t="shared" si="1"/>
        <v>504</v>
      </c>
      <c r="I57" s="770">
        <f t="shared" si="1"/>
        <v>20</v>
      </c>
      <c r="J57" s="770">
        <f t="shared" si="1"/>
        <v>1350</v>
      </c>
      <c r="K57" s="770">
        <f t="shared" si="1"/>
        <v>100</v>
      </c>
      <c r="L57" s="770">
        <f t="shared" si="1"/>
        <v>0</v>
      </c>
      <c r="M57" s="770">
        <f t="shared" si="1"/>
        <v>0</v>
      </c>
      <c r="N57" s="770"/>
      <c r="O57" s="770"/>
      <c r="P57" s="770"/>
      <c r="Q57" s="770"/>
      <c r="R57" s="770"/>
      <c r="S57" s="770"/>
      <c r="T57" s="770"/>
      <c r="U57" s="770"/>
      <c r="V57" s="770"/>
      <c r="W57" s="770"/>
      <c r="X57" s="770"/>
      <c r="Y57" s="770"/>
      <c r="Z57" s="770"/>
    </row>
    <row r="58" spans="1:26" ht="11.25" customHeight="1" x14ac:dyDescent="0.25">
      <c r="A58" s="717"/>
      <c r="B58" s="718"/>
      <c r="C58" s="718"/>
      <c r="D58" s="718"/>
      <c r="E58" s="719"/>
      <c r="F58" s="718"/>
      <c r="G58" s="718"/>
      <c r="H58" s="718"/>
      <c r="I58" s="718"/>
      <c r="J58" s="718"/>
      <c r="K58" s="718"/>
      <c r="L58" s="718"/>
      <c r="M58" s="718"/>
      <c r="N58" s="718"/>
      <c r="O58" s="718"/>
      <c r="P58" s="718"/>
      <c r="Q58" s="718"/>
      <c r="R58" s="718"/>
      <c r="S58" s="718"/>
      <c r="T58" s="718"/>
      <c r="U58" s="718"/>
      <c r="V58" s="718"/>
      <c r="W58" s="718"/>
      <c r="X58" s="718"/>
      <c r="Y58" s="718"/>
      <c r="Z58" s="718"/>
    </row>
    <row r="59" spans="1:26" ht="11.25" customHeight="1" x14ac:dyDescent="0.25">
      <c r="A59" s="776" t="s">
        <v>58</v>
      </c>
      <c r="B59" s="778" t="s">
        <v>1831</v>
      </c>
      <c r="C59" s="778"/>
      <c r="D59" s="778"/>
      <c r="E59" s="780">
        <v>0</v>
      </c>
      <c r="F59" s="781"/>
      <c r="G59" s="781"/>
      <c r="H59" s="781"/>
      <c r="I59" s="781"/>
      <c r="J59" s="781"/>
      <c r="K59" s="781"/>
      <c r="L59" s="781"/>
      <c r="M59" s="781"/>
      <c r="N59" s="781"/>
      <c r="O59" s="781"/>
      <c r="P59" s="781"/>
      <c r="Q59" s="781"/>
      <c r="R59" s="781"/>
      <c r="S59" s="781"/>
      <c r="T59" s="781"/>
      <c r="U59" s="781"/>
      <c r="V59" s="781"/>
      <c r="W59" s="781"/>
      <c r="X59" s="781"/>
      <c r="Y59" s="781"/>
      <c r="Z59" s="781"/>
    </row>
    <row r="60" spans="1:26" ht="11.25" customHeight="1" x14ac:dyDescent="0.25">
      <c r="A60" s="782" t="s">
        <v>1832</v>
      </c>
      <c r="B60" s="783" t="s">
        <v>1791</v>
      </c>
      <c r="C60" s="783"/>
      <c r="D60" s="783"/>
      <c r="E60" s="784"/>
      <c r="F60" s="726">
        <f t="shared" ref="F60:N60" si="2">+F16-F57</f>
        <v>5232</v>
      </c>
      <c r="G60" s="783">
        <f t="shared" si="2"/>
        <v>0</v>
      </c>
      <c r="H60" s="783">
        <f t="shared" si="2"/>
        <v>0</v>
      </c>
      <c r="I60" s="726">
        <f t="shared" si="2"/>
        <v>10</v>
      </c>
      <c r="J60" s="783">
        <f t="shared" si="2"/>
        <v>0</v>
      </c>
      <c r="K60" s="783">
        <f t="shared" si="2"/>
        <v>0</v>
      </c>
      <c r="L60" s="783">
        <f t="shared" si="2"/>
        <v>0</v>
      </c>
      <c r="M60" s="783">
        <f t="shared" si="2"/>
        <v>0</v>
      </c>
      <c r="N60" s="783">
        <f t="shared" si="2"/>
        <v>0</v>
      </c>
      <c r="O60" s="783"/>
      <c r="P60" s="783"/>
      <c r="Q60" s="783"/>
      <c r="R60" s="783"/>
      <c r="S60" s="783"/>
      <c r="T60" s="783"/>
      <c r="U60" s="783"/>
      <c r="V60" s="783"/>
      <c r="W60" s="783"/>
      <c r="X60" s="783"/>
      <c r="Y60" s="783"/>
      <c r="Z60" s="783"/>
    </row>
    <row r="61" spans="1:26" ht="25.5" customHeight="1" x14ac:dyDescent="0.35">
      <c r="A61" s="785" t="s">
        <v>1833</v>
      </c>
      <c r="B61" s="786"/>
      <c r="C61" s="786"/>
      <c r="D61" s="786"/>
      <c r="E61" s="787"/>
      <c r="F61" s="786"/>
      <c r="G61" s="786"/>
      <c r="H61" s="786"/>
      <c r="I61" s="786"/>
      <c r="J61" s="786"/>
      <c r="K61" s="786"/>
      <c r="L61" s="786"/>
      <c r="M61" s="786"/>
      <c r="N61" s="786"/>
      <c r="O61" s="786"/>
      <c r="P61" s="786"/>
      <c r="Q61" s="786"/>
      <c r="R61" s="786"/>
      <c r="S61" s="786"/>
      <c r="T61" s="786"/>
      <c r="U61" s="786"/>
      <c r="V61" s="786"/>
      <c r="W61" s="786"/>
      <c r="X61" s="786"/>
      <c r="Y61" s="786"/>
      <c r="Z61" s="786"/>
    </row>
    <row r="62" spans="1:26" ht="20.25" customHeight="1" x14ac:dyDescent="0.35">
      <c r="A62" s="1428" t="s">
        <v>1836</v>
      </c>
      <c r="B62" s="1429"/>
      <c r="C62" s="1429"/>
      <c r="D62" s="1430"/>
      <c r="E62" s="789"/>
      <c r="F62" s="790" t="s">
        <v>1839</v>
      </c>
      <c r="G62" s="790"/>
      <c r="H62" s="790" t="s">
        <v>1840</v>
      </c>
      <c r="I62" s="790"/>
      <c r="J62" s="790"/>
      <c r="K62" s="790"/>
      <c r="L62" s="790"/>
      <c r="M62" s="790"/>
      <c r="N62" s="790"/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</row>
    <row r="63" spans="1:26" ht="11.25" customHeight="1" x14ac:dyDescent="0.25">
      <c r="A63" s="262"/>
      <c r="B63" s="186"/>
      <c r="C63" s="186"/>
      <c r="D63" s="186"/>
      <c r="E63" s="188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spans="1:26" ht="11.25" customHeight="1" x14ac:dyDescent="0.25">
      <c r="A64" s="262"/>
      <c r="B64" s="186"/>
      <c r="C64" s="186"/>
      <c r="D64" s="186"/>
      <c r="E64" s="188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spans="1:26" ht="11.25" customHeight="1" x14ac:dyDescent="0.25">
      <c r="A65" s="262"/>
      <c r="B65" s="186"/>
      <c r="C65" s="186"/>
      <c r="D65" s="186"/>
      <c r="E65" s="188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spans="1:26" ht="11.25" customHeight="1" x14ac:dyDescent="0.25">
      <c r="A66" s="262"/>
      <c r="B66" s="186"/>
      <c r="C66" s="186"/>
      <c r="D66" s="186"/>
      <c r="E66" s="188"/>
      <c r="F66" s="186">
        <f>261-43</f>
        <v>218</v>
      </c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spans="1:26" ht="11.25" customHeight="1" x14ac:dyDescent="0.25">
      <c r="A67" s="262"/>
      <c r="B67" s="186"/>
      <c r="C67" s="186"/>
      <c r="D67" s="186"/>
      <c r="E67" s="188"/>
      <c r="F67" s="186">
        <f>+F66*24</f>
        <v>5232</v>
      </c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spans="1:26" ht="11.25" customHeight="1" x14ac:dyDescent="0.25">
      <c r="A68" s="262"/>
      <c r="B68" s="186"/>
      <c r="C68" s="186"/>
      <c r="D68" s="186"/>
      <c r="E68" s="188"/>
      <c r="F68" s="186">
        <f>+F67/24</f>
        <v>218</v>
      </c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spans="1:26" ht="11.25" customHeight="1" x14ac:dyDescent="0.25">
      <c r="A69" s="262"/>
      <c r="B69" s="186"/>
      <c r="C69" s="186"/>
      <c r="D69" s="186"/>
      <c r="E69" s="188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spans="1:26" ht="11.25" customHeight="1" x14ac:dyDescent="0.25">
      <c r="A70" s="262"/>
      <c r="B70" s="186"/>
      <c r="C70" s="186"/>
      <c r="D70" s="186"/>
      <c r="E70" s="188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spans="1:26" ht="11.25" customHeight="1" x14ac:dyDescent="0.25">
      <c r="A71" s="262"/>
      <c r="B71" s="186"/>
      <c r="C71" s="186"/>
      <c r="D71" s="186"/>
      <c r="E71" s="188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spans="1:26" ht="11.25" customHeight="1" x14ac:dyDescent="0.25">
      <c r="A72" s="262"/>
      <c r="B72" s="186"/>
      <c r="C72" s="186"/>
      <c r="D72" s="186"/>
      <c r="E72" s="188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spans="1:26" ht="11.25" customHeight="1" x14ac:dyDescent="0.25">
      <c r="A73" s="262"/>
      <c r="B73" s="186"/>
      <c r="C73" s="186"/>
      <c r="D73" s="186"/>
      <c r="E73" s="188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spans="1:26" ht="11.25" customHeight="1" x14ac:dyDescent="0.25">
      <c r="A74" s="262"/>
      <c r="B74" s="186"/>
      <c r="C74" s="186"/>
      <c r="D74" s="186"/>
      <c r="E74" s="188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spans="1:26" ht="11.25" customHeight="1" x14ac:dyDescent="0.25">
      <c r="A75" s="262"/>
      <c r="B75" s="186"/>
      <c r="C75" s="186"/>
      <c r="D75" s="186"/>
      <c r="E75" s="188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spans="1:26" ht="11.25" customHeight="1" x14ac:dyDescent="0.25">
      <c r="A76" s="262"/>
      <c r="B76" s="186"/>
      <c r="C76" s="186"/>
      <c r="D76" s="186"/>
      <c r="E76" s="188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spans="1:26" ht="11.25" customHeight="1" x14ac:dyDescent="0.25">
      <c r="A77" s="262"/>
      <c r="B77" s="186"/>
      <c r="C77" s="186"/>
      <c r="D77" s="186"/>
      <c r="E77" s="188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spans="1:26" ht="11.25" customHeight="1" x14ac:dyDescent="0.25">
      <c r="A78" s="262"/>
      <c r="B78" s="186"/>
      <c r="C78" s="186"/>
      <c r="D78" s="186"/>
      <c r="E78" s="188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spans="1:26" ht="11.25" customHeight="1" x14ac:dyDescent="0.25">
      <c r="A79" s="262"/>
      <c r="B79" s="186"/>
      <c r="C79" s="186"/>
      <c r="D79" s="186"/>
      <c r="E79" s="188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spans="1:26" ht="11.25" customHeight="1" x14ac:dyDescent="0.25">
      <c r="A80" s="262"/>
      <c r="B80" s="186"/>
      <c r="C80" s="186"/>
      <c r="D80" s="186"/>
      <c r="E80" s="188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spans="1:26" ht="11.25" customHeight="1" x14ac:dyDescent="0.25">
      <c r="A81" s="262"/>
      <c r="B81" s="186"/>
      <c r="C81" s="186"/>
      <c r="D81" s="186"/>
      <c r="E81" s="188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spans="1:26" ht="11.25" customHeight="1" x14ac:dyDescent="0.25">
      <c r="A82" s="262"/>
      <c r="B82" s="186"/>
      <c r="C82" s="186"/>
      <c r="D82" s="186"/>
      <c r="E82" s="188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spans="1:26" ht="11.25" customHeight="1" x14ac:dyDescent="0.25">
      <c r="A83" s="262"/>
      <c r="B83" s="186"/>
      <c r="C83" s="186"/>
      <c r="D83" s="186"/>
      <c r="E83" s="188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spans="1:26" ht="11.25" customHeight="1" x14ac:dyDescent="0.25">
      <c r="A84" s="262"/>
      <c r="B84" s="186"/>
      <c r="C84" s="186"/>
      <c r="D84" s="186"/>
      <c r="E84" s="188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spans="1:26" ht="11.25" customHeight="1" x14ac:dyDescent="0.25">
      <c r="A85" s="262"/>
      <c r="B85" s="186"/>
      <c r="C85" s="186"/>
      <c r="D85" s="186"/>
      <c r="E85" s="188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spans="1:26" ht="11.25" customHeight="1" x14ac:dyDescent="0.25">
      <c r="A86" s="262"/>
      <c r="B86" s="186"/>
      <c r="C86" s="186"/>
      <c r="D86" s="186"/>
      <c r="E86" s="188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spans="1:26" ht="11.25" customHeight="1" x14ac:dyDescent="0.25">
      <c r="A87" s="262"/>
      <c r="B87" s="186"/>
      <c r="C87" s="186"/>
      <c r="D87" s="186"/>
      <c r="E87" s="188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spans="1:26" ht="11.25" customHeight="1" x14ac:dyDescent="0.25">
      <c r="A88" s="262"/>
      <c r="B88" s="186"/>
      <c r="C88" s="186"/>
      <c r="D88" s="186"/>
      <c r="E88" s="188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spans="1:26" ht="11.25" customHeight="1" x14ac:dyDescent="0.25">
      <c r="A89" s="262"/>
      <c r="B89" s="186"/>
      <c r="C89" s="186"/>
      <c r="D89" s="186"/>
      <c r="E89" s="188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spans="1:26" ht="11.25" customHeight="1" x14ac:dyDescent="0.25">
      <c r="A90" s="262"/>
      <c r="B90" s="186"/>
      <c r="C90" s="186"/>
      <c r="D90" s="186"/>
      <c r="E90" s="188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spans="1:26" ht="11.25" customHeight="1" x14ac:dyDescent="0.25">
      <c r="A91" s="262"/>
      <c r="B91" s="186"/>
      <c r="C91" s="186"/>
      <c r="D91" s="186"/>
      <c r="E91" s="188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spans="1:26" ht="11.25" customHeight="1" x14ac:dyDescent="0.25">
      <c r="A92" s="262"/>
      <c r="B92" s="186"/>
      <c r="C92" s="186"/>
      <c r="D92" s="186"/>
      <c r="E92" s="188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spans="1:26" ht="11.25" customHeight="1" x14ac:dyDescent="0.25">
      <c r="A93" s="262"/>
      <c r="B93" s="186"/>
      <c r="C93" s="186"/>
      <c r="D93" s="186"/>
      <c r="E93" s="188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spans="1:26" ht="11.25" customHeight="1" x14ac:dyDescent="0.25">
      <c r="A94" s="262"/>
      <c r="B94" s="186"/>
      <c r="C94" s="186"/>
      <c r="D94" s="186"/>
      <c r="E94" s="188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spans="1:26" ht="11.25" customHeight="1" x14ac:dyDescent="0.25">
      <c r="A95" s="262"/>
      <c r="B95" s="186"/>
      <c r="C95" s="186"/>
      <c r="D95" s="186"/>
      <c r="E95" s="188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spans="1:26" ht="11.25" customHeight="1" x14ac:dyDescent="0.25">
      <c r="A96" s="262"/>
      <c r="B96" s="186"/>
      <c r="C96" s="186"/>
      <c r="D96" s="186"/>
      <c r="E96" s="188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spans="1:26" ht="11.25" customHeight="1" x14ac:dyDescent="0.25">
      <c r="A97" s="262"/>
      <c r="B97" s="186"/>
      <c r="C97" s="186"/>
      <c r="D97" s="186"/>
      <c r="E97" s="188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spans="1:26" ht="11.25" customHeight="1" x14ac:dyDescent="0.25">
      <c r="A98" s="262"/>
      <c r="B98" s="186"/>
      <c r="C98" s="186"/>
      <c r="D98" s="186"/>
      <c r="E98" s="188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spans="1:26" ht="11.25" customHeight="1" x14ac:dyDescent="0.25">
      <c r="A99" s="262"/>
      <c r="B99" s="186"/>
      <c r="C99" s="186"/>
      <c r="D99" s="186"/>
      <c r="E99" s="188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spans="1:26" ht="11.25" customHeight="1" x14ac:dyDescent="0.25">
      <c r="A100" s="262"/>
      <c r="B100" s="186"/>
      <c r="C100" s="186"/>
      <c r="D100" s="186"/>
      <c r="E100" s="188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spans="1:26" ht="11.25" customHeight="1" x14ac:dyDescent="0.25">
      <c r="A101" s="262"/>
      <c r="B101" s="186"/>
      <c r="C101" s="186"/>
      <c r="D101" s="186"/>
      <c r="E101" s="188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spans="1:26" ht="11.25" customHeight="1" x14ac:dyDescent="0.25">
      <c r="A102" s="262"/>
      <c r="B102" s="186"/>
      <c r="C102" s="186"/>
      <c r="D102" s="186"/>
      <c r="E102" s="188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spans="1:26" ht="11.25" customHeight="1" x14ac:dyDescent="0.25">
      <c r="A103" s="262"/>
      <c r="B103" s="186"/>
      <c r="C103" s="186"/>
      <c r="D103" s="186"/>
      <c r="E103" s="188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spans="1:26" ht="11.25" customHeight="1" x14ac:dyDescent="0.25">
      <c r="A104" s="262"/>
      <c r="B104" s="186"/>
      <c r="C104" s="186"/>
      <c r="D104" s="186"/>
      <c r="E104" s="188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spans="1:26" ht="11.25" customHeight="1" x14ac:dyDescent="0.25">
      <c r="A105" s="262"/>
      <c r="B105" s="186"/>
      <c r="C105" s="186"/>
      <c r="D105" s="186"/>
      <c r="E105" s="188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spans="1:26" ht="11.25" customHeight="1" x14ac:dyDescent="0.25">
      <c r="A106" s="262"/>
      <c r="B106" s="186"/>
      <c r="C106" s="186"/>
      <c r="D106" s="186"/>
      <c r="E106" s="188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spans="1:26" ht="11.25" customHeight="1" x14ac:dyDescent="0.25">
      <c r="A107" s="262"/>
      <c r="B107" s="186"/>
      <c r="C107" s="186"/>
      <c r="D107" s="186"/>
      <c r="E107" s="188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spans="1:26" ht="11.25" customHeight="1" x14ac:dyDescent="0.25">
      <c r="A108" s="262"/>
      <c r="B108" s="186"/>
      <c r="C108" s="186"/>
      <c r="D108" s="186"/>
      <c r="E108" s="188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spans="1:26" ht="11.25" customHeight="1" x14ac:dyDescent="0.25">
      <c r="A109" s="262"/>
      <c r="B109" s="186"/>
      <c r="C109" s="186"/>
      <c r="D109" s="186"/>
      <c r="E109" s="188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spans="1:26" ht="11.25" customHeight="1" x14ac:dyDescent="0.25">
      <c r="A110" s="262"/>
      <c r="B110" s="186"/>
      <c r="C110" s="186"/>
      <c r="D110" s="186"/>
      <c r="E110" s="188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spans="1:26" ht="11.25" customHeight="1" x14ac:dyDescent="0.25">
      <c r="A111" s="262"/>
      <c r="B111" s="186"/>
      <c r="C111" s="186"/>
      <c r="D111" s="186"/>
      <c r="E111" s="188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spans="1:26" ht="11.25" customHeight="1" x14ac:dyDescent="0.25">
      <c r="A112" s="262"/>
      <c r="B112" s="186"/>
      <c r="C112" s="186"/>
      <c r="D112" s="186"/>
      <c r="E112" s="188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spans="1:26" ht="11.25" customHeight="1" x14ac:dyDescent="0.25">
      <c r="A113" s="262"/>
      <c r="B113" s="186"/>
      <c r="C113" s="186"/>
      <c r="D113" s="186"/>
      <c r="E113" s="188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spans="1:26" ht="11.25" customHeight="1" x14ac:dyDescent="0.25">
      <c r="A114" s="262"/>
      <c r="B114" s="186"/>
      <c r="C114" s="186"/>
      <c r="D114" s="186"/>
      <c r="E114" s="188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spans="1:26" ht="11.25" customHeight="1" x14ac:dyDescent="0.25">
      <c r="A115" s="262"/>
      <c r="B115" s="186"/>
      <c r="C115" s="186"/>
      <c r="D115" s="186"/>
      <c r="E115" s="188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spans="1:26" ht="11.25" customHeight="1" x14ac:dyDescent="0.25">
      <c r="A116" s="262"/>
      <c r="B116" s="186"/>
      <c r="C116" s="186"/>
      <c r="D116" s="186"/>
      <c r="E116" s="188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spans="1:26" ht="11.25" customHeight="1" x14ac:dyDescent="0.25">
      <c r="A117" s="262"/>
      <c r="B117" s="186"/>
      <c r="C117" s="186"/>
      <c r="D117" s="186"/>
      <c r="E117" s="188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spans="1:26" ht="11.25" customHeight="1" x14ac:dyDescent="0.25">
      <c r="A118" s="262"/>
      <c r="B118" s="186"/>
      <c r="C118" s="186"/>
      <c r="D118" s="186"/>
      <c r="E118" s="188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spans="1:26" ht="11.25" customHeight="1" x14ac:dyDescent="0.25">
      <c r="A119" s="262"/>
      <c r="B119" s="186"/>
      <c r="C119" s="186"/>
      <c r="D119" s="186"/>
      <c r="E119" s="188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spans="1:26" ht="11.25" customHeight="1" x14ac:dyDescent="0.25">
      <c r="A120" s="262"/>
      <c r="B120" s="186"/>
      <c r="C120" s="186"/>
      <c r="D120" s="186"/>
      <c r="E120" s="188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spans="1:26" ht="11.25" customHeight="1" x14ac:dyDescent="0.25">
      <c r="A121" s="262"/>
      <c r="B121" s="186"/>
      <c r="C121" s="186"/>
      <c r="D121" s="186"/>
      <c r="E121" s="188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spans="1:26" ht="11.25" customHeight="1" x14ac:dyDescent="0.25">
      <c r="A122" s="262"/>
      <c r="B122" s="186"/>
      <c r="C122" s="186"/>
      <c r="D122" s="186"/>
      <c r="E122" s="188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spans="1:26" ht="11.25" customHeight="1" x14ac:dyDescent="0.25">
      <c r="A123" s="262"/>
      <c r="B123" s="186"/>
      <c r="C123" s="186"/>
      <c r="D123" s="186"/>
      <c r="E123" s="188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spans="1:26" ht="11.25" customHeight="1" x14ac:dyDescent="0.25">
      <c r="A124" s="262"/>
      <c r="B124" s="186"/>
      <c r="C124" s="186"/>
      <c r="D124" s="186"/>
      <c r="E124" s="188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spans="1:26" ht="11.25" customHeight="1" x14ac:dyDescent="0.25">
      <c r="A125" s="262"/>
      <c r="B125" s="186"/>
      <c r="C125" s="186"/>
      <c r="D125" s="186"/>
      <c r="E125" s="188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spans="1:26" ht="11.25" customHeight="1" x14ac:dyDescent="0.25">
      <c r="A126" s="262"/>
      <c r="B126" s="186"/>
      <c r="C126" s="186"/>
      <c r="D126" s="186"/>
      <c r="E126" s="188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spans="1:26" ht="11.25" customHeight="1" x14ac:dyDescent="0.25">
      <c r="A127" s="262"/>
      <c r="B127" s="186"/>
      <c r="C127" s="186"/>
      <c r="D127" s="186"/>
      <c r="E127" s="188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spans="1:26" ht="11.25" customHeight="1" x14ac:dyDescent="0.25">
      <c r="A128" s="262"/>
      <c r="B128" s="186"/>
      <c r="C128" s="186"/>
      <c r="D128" s="186"/>
      <c r="E128" s="188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spans="1:26" ht="11.25" customHeight="1" x14ac:dyDescent="0.25">
      <c r="A129" s="262"/>
      <c r="B129" s="186"/>
      <c r="C129" s="186"/>
      <c r="D129" s="186"/>
      <c r="E129" s="188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spans="1:26" ht="11.25" customHeight="1" x14ac:dyDescent="0.25">
      <c r="A130" s="262"/>
      <c r="B130" s="186"/>
      <c r="C130" s="186"/>
      <c r="D130" s="186"/>
      <c r="E130" s="188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spans="1:26" ht="11.25" customHeight="1" x14ac:dyDescent="0.25">
      <c r="A131" s="262"/>
      <c r="B131" s="186"/>
      <c r="C131" s="186"/>
      <c r="D131" s="186"/>
      <c r="E131" s="188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spans="1:26" ht="11.25" customHeight="1" x14ac:dyDescent="0.25">
      <c r="A132" s="262"/>
      <c r="B132" s="186"/>
      <c r="C132" s="186"/>
      <c r="D132" s="186"/>
      <c r="E132" s="188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spans="1:26" ht="11.25" customHeight="1" x14ac:dyDescent="0.25">
      <c r="A133" s="262"/>
      <c r="B133" s="186"/>
      <c r="C133" s="186"/>
      <c r="D133" s="186"/>
      <c r="E133" s="188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spans="1:26" ht="11.25" customHeight="1" x14ac:dyDescent="0.25">
      <c r="A134" s="262"/>
      <c r="B134" s="186"/>
      <c r="C134" s="186"/>
      <c r="D134" s="186"/>
      <c r="E134" s="188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spans="1:26" ht="11.25" customHeight="1" x14ac:dyDescent="0.25">
      <c r="A135" s="262"/>
      <c r="B135" s="186"/>
      <c r="C135" s="186"/>
      <c r="D135" s="186"/>
      <c r="E135" s="188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spans="1:26" ht="11.25" customHeight="1" x14ac:dyDescent="0.25">
      <c r="A136" s="262"/>
      <c r="B136" s="186"/>
      <c r="C136" s="186"/>
      <c r="D136" s="186"/>
      <c r="E136" s="188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spans="1:26" ht="11.25" customHeight="1" x14ac:dyDescent="0.25">
      <c r="A137" s="262"/>
      <c r="B137" s="186"/>
      <c r="C137" s="186"/>
      <c r="D137" s="186"/>
      <c r="E137" s="188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spans="1:26" ht="11.25" customHeight="1" x14ac:dyDescent="0.25">
      <c r="A138" s="262"/>
      <c r="B138" s="186"/>
      <c r="C138" s="186"/>
      <c r="D138" s="186"/>
      <c r="E138" s="188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spans="1:26" ht="11.25" customHeight="1" x14ac:dyDescent="0.25">
      <c r="A139" s="262"/>
      <c r="B139" s="186"/>
      <c r="C139" s="186"/>
      <c r="D139" s="186"/>
      <c r="E139" s="188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spans="1:26" ht="11.25" customHeight="1" x14ac:dyDescent="0.25">
      <c r="A140" s="262"/>
      <c r="B140" s="186"/>
      <c r="C140" s="186"/>
      <c r="D140" s="186"/>
      <c r="E140" s="188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spans="1:26" ht="11.25" customHeight="1" x14ac:dyDescent="0.25">
      <c r="A141" s="262"/>
      <c r="B141" s="186"/>
      <c r="C141" s="186"/>
      <c r="D141" s="186"/>
      <c r="E141" s="188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spans="1:26" ht="11.25" customHeight="1" x14ac:dyDescent="0.25">
      <c r="A142" s="262"/>
      <c r="B142" s="186"/>
      <c r="C142" s="186"/>
      <c r="D142" s="186"/>
      <c r="E142" s="188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spans="1:26" ht="11.25" customHeight="1" x14ac:dyDescent="0.25">
      <c r="A143" s="262"/>
      <c r="B143" s="186"/>
      <c r="C143" s="186"/>
      <c r="D143" s="186"/>
      <c r="E143" s="188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spans="1:26" ht="11.25" customHeight="1" x14ac:dyDescent="0.25">
      <c r="A144" s="262"/>
      <c r="B144" s="186"/>
      <c r="C144" s="186"/>
      <c r="D144" s="186"/>
      <c r="E144" s="188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spans="1:26" ht="11.25" customHeight="1" x14ac:dyDescent="0.25">
      <c r="A145" s="262"/>
      <c r="B145" s="186"/>
      <c r="C145" s="186"/>
      <c r="D145" s="186"/>
      <c r="E145" s="188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spans="1:26" ht="11.25" customHeight="1" x14ac:dyDescent="0.25">
      <c r="A146" s="262"/>
      <c r="B146" s="186"/>
      <c r="C146" s="186"/>
      <c r="D146" s="186"/>
      <c r="E146" s="188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spans="1:26" ht="11.25" customHeight="1" x14ac:dyDescent="0.25">
      <c r="A147" s="262"/>
      <c r="B147" s="186"/>
      <c r="C147" s="186"/>
      <c r="D147" s="186"/>
      <c r="E147" s="188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spans="1:26" ht="11.25" customHeight="1" x14ac:dyDescent="0.25">
      <c r="A148" s="262"/>
      <c r="B148" s="186"/>
      <c r="C148" s="186"/>
      <c r="D148" s="186"/>
      <c r="E148" s="188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spans="1:26" ht="11.25" customHeight="1" x14ac:dyDescent="0.25">
      <c r="A149" s="262"/>
      <c r="B149" s="186"/>
      <c r="C149" s="186"/>
      <c r="D149" s="186"/>
      <c r="E149" s="188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spans="1:26" ht="11.25" customHeight="1" x14ac:dyDescent="0.25">
      <c r="A150" s="262"/>
      <c r="B150" s="186"/>
      <c r="C150" s="186"/>
      <c r="D150" s="186"/>
      <c r="E150" s="188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spans="1:26" ht="11.25" customHeight="1" x14ac:dyDescent="0.25">
      <c r="A151" s="262"/>
      <c r="B151" s="186"/>
      <c r="C151" s="186"/>
      <c r="D151" s="186"/>
      <c r="E151" s="188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spans="1:26" ht="11.25" customHeight="1" x14ac:dyDescent="0.25">
      <c r="A152" s="262"/>
      <c r="B152" s="186"/>
      <c r="C152" s="186"/>
      <c r="D152" s="186"/>
      <c r="E152" s="188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spans="1:26" ht="11.25" customHeight="1" x14ac:dyDescent="0.25">
      <c r="A153" s="262"/>
      <c r="B153" s="186"/>
      <c r="C153" s="186"/>
      <c r="D153" s="186"/>
      <c r="E153" s="188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spans="1:26" ht="11.25" customHeight="1" x14ac:dyDescent="0.25">
      <c r="A154" s="262"/>
      <c r="B154" s="186"/>
      <c r="C154" s="186"/>
      <c r="D154" s="186"/>
      <c r="E154" s="188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spans="1:26" ht="11.25" customHeight="1" x14ac:dyDescent="0.25">
      <c r="A155" s="262"/>
      <c r="B155" s="186"/>
      <c r="C155" s="186"/>
      <c r="D155" s="186"/>
      <c r="E155" s="188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spans="1:26" ht="11.25" customHeight="1" x14ac:dyDescent="0.25">
      <c r="A156" s="262"/>
      <c r="B156" s="186"/>
      <c r="C156" s="186"/>
      <c r="D156" s="186"/>
      <c r="E156" s="188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spans="1:26" ht="11.25" customHeight="1" x14ac:dyDescent="0.25">
      <c r="A157" s="262"/>
      <c r="B157" s="186"/>
      <c r="C157" s="186"/>
      <c r="D157" s="186"/>
      <c r="E157" s="188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spans="1:26" ht="11.25" customHeight="1" x14ac:dyDescent="0.25">
      <c r="A158" s="262"/>
      <c r="B158" s="186"/>
      <c r="C158" s="186"/>
      <c r="D158" s="186"/>
      <c r="E158" s="188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spans="1:26" ht="11.25" customHeight="1" x14ac:dyDescent="0.25">
      <c r="A159" s="262"/>
      <c r="B159" s="186"/>
      <c r="C159" s="186"/>
      <c r="D159" s="186"/>
      <c r="E159" s="188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spans="1:26" ht="11.25" customHeight="1" x14ac:dyDescent="0.25">
      <c r="A160" s="262"/>
      <c r="B160" s="186"/>
      <c r="C160" s="186"/>
      <c r="D160" s="186"/>
      <c r="E160" s="188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spans="1:26" ht="11.25" customHeight="1" x14ac:dyDescent="0.25">
      <c r="A161" s="262"/>
      <c r="B161" s="186"/>
      <c r="C161" s="186"/>
      <c r="D161" s="186"/>
      <c r="E161" s="188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spans="1:26" ht="11.25" customHeight="1" x14ac:dyDescent="0.25">
      <c r="A162" s="262"/>
      <c r="B162" s="186"/>
      <c r="C162" s="186"/>
      <c r="D162" s="186"/>
      <c r="E162" s="188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spans="1:26" ht="11.25" customHeight="1" x14ac:dyDescent="0.25">
      <c r="A163" s="262"/>
      <c r="B163" s="186"/>
      <c r="C163" s="186"/>
      <c r="D163" s="186"/>
      <c r="E163" s="188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spans="1:26" ht="11.25" customHeight="1" x14ac:dyDescent="0.25">
      <c r="A164" s="262"/>
      <c r="B164" s="186"/>
      <c r="C164" s="186"/>
      <c r="D164" s="186"/>
      <c r="E164" s="188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spans="1:26" ht="11.25" customHeight="1" x14ac:dyDescent="0.25">
      <c r="A165" s="262"/>
      <c r="B165" s="186"/>
      <c r="C165" s="186"/>
      <c r="D165" s="186"/>
      <c r="E165" s="188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spans="1:26" ht="11.25" customHeight="1" x14ac:dyDescent="0.25">
      <c r="A166" s="262"/>
      <c r="B166" s="186"/>
      <c r="C166" s="186"/>
      <c r="D166" s="186"/>
      <c r="E166" s="188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spans="1:26" ht="11.25" customHeight="1" x14ac:dyDescent="0.25">
      <c r="A167" s="262"/>
      <c r="B167" s="186"/>
      <c r="C167" s="186"/>
      <c r="D167" s="186"/>
      <c r="E167" s="188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spans="1:26" ht="11.25" customHeight="1" x14ac:dyDescent="0.25">
      <c r="A168" s="262"/>
      <c r="B168" s="186"/>
      <c r="C168" s="186"/>
      <c r="D168" s="186"/>
      <c r="E168" s="188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spans="1:26" ht="11.25" customHeight="1" x14ac:dyDescent="0.25">
      <c r="A169" s="262"/>
      <c r="B169" s="186"/>
      <c r="C169" s="186"/>
      <c r="D169" s="186"/>
      <c r="E169" s="188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spans="1:26" ht="11.25" customHeight="1" x14ac:dyDescent="0.25">
      <c r="A170" s="262"/>
      <c r="B170" s="186"/>
      <c r="C170" s="186"/>
      <c r="D170" s="186"/>
      <c r="E170" s="188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spans="1:26" ht="11.25" customHeight="1" x14ac:dyDescent="0.25">
      <c r="A171" s="262"/>
      <c r="B171" s="186"/>
      <c r="C171" s="186"/>
      <c r="D171" s="186"/>
      <c r="E171" s="188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spans="1:26" ht="11.25" customHeight="1" x14ac:dyDescent="0.25">
      <c r="A172" s="262"/>
      <c r="B172" s="186"/>
      <c r="C172" s="186"/>
      <c r="D172" s="186"/>
      <c r="E172" s="188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spans="1:26" ht="11.25" customHeight="1" x14ac:dyDescent="0.25">
      <c r="A173" s="262"/>
      <c r="B173" s="186"/>
      <c r="C173" s="186"/>
      <c r="D173" s="186"/>
      <c r="E173" s="188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spans="1:26" ht="11.25" customHeight="1" x14ac:dyDescent="0.25">
      <c r="A174" s="262"/>
      <c r="B174" s="186"/>
      <c r="C174" s="186"/>
      <c r="D174" s="186"/>
      <c r="E174" s="188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spans="1:26" ht="11.25" customHeight="1" x14ac:dyDescent="0.25">
      <c r="A175" s="262"/>
      <c r="B175" s="186"/>
      <c r="C175" s="186"/>
      <c r="D175" s="186"/>
      <c r="E175" s="188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spans="1:26" ht="11.25" customHeight="1" x14ac:dyDescent="0.25">
      <c r="A176" s="262"/>
      <c r="B176" s="186"/>
      <c r="C176" s="186"/>
      <c r="D176" s="186"/>
      <c r="E176" s="188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spans="1:26" ht="11.25" customHeight="1" x14ac:dyDescent="0.25">
      <c r="A177" s="262"/>
      <c r="B177" s="186"/>
      <c r="C177" s="186"/>
      <c r="D177" s="186"/>
      <c r="E177" s="188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spans="1:26" ht="11.25" customHeight="1" x14ac:dyDescent="0.25">
      <c r="A178" s="262"/>
      <c r="B178" s="186"/>
      <c r="C178" s="186"/>
      <c r="D178" s="186"/>
      <c r="E178" s="188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spans="1:26" ht="11.25" customHeight="1" x14ac:dyDescent="0.25">
      <c r="A179" s="262"/>
      <c r="B179" s="186"/>
      <c r="C179" s="186"/>
      <c r="D179" s="186"/>
      <c r="E179" s="188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spans="1:26" ht="11.25" customHeight="1" x14ac:dyDescent="0.25">
      <c r="A180" s="262"/>
      <c r="B180" s="186"/>
      <c r="C180" s="186"/>
      <c r="D180" s="186"/>
      <c r="E180" s="188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spans="1:26" ht="11.25" customHeight="1" x14ac:dyDescent="0.25">
      <c r="A181" s="262"/>
      <c r="B181" s="186"/>
      <c r="C181" s="186"/>
      <c r="D181" s="186"/>
      <c r="E181" s="188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spans="1:26" ht="11.25" customHeight="1" x14ac:dyDescent="0.25">
      <c r="A182" s="262"/>
      <c r="B182" s="186"/>
      <c r="C182" s="186"/>
      <c r="D182" s="186"/>
      <c r="E182" s="188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spans="1:26" ht="11.25" customHeight="1" x14ac:dyDescent="0.25">
      <c r="A183" s="262"/>
      <c r="B183" s="186"/>
      <c r="C183" s="186"/>
      <c r="D183" s="186"/>
      <c r="E183" s="188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spans="1:26" ht="11.25" customHeight="1" x14ac:dyDescent="0.25">
      <c r="A184" s="262"/>
      <c r="B184" s="186"/>
      <c r="C184" s="186"/>
      <c r="D184" s="186"/>
      <c r="E184" s="188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spans="1:26" ht="11.25" customHeight="1" x14ac:dyDescent="0.25">
      <c r="A185" s="262"/>
      <c r="B185" s="186"/>
      <c r="C185" s="186"/>
      <c r="D185" s="186"/>
      <c r="E185" s="188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spans="1:26" ht="11.25" customHeight="1" x14ac:dyDescent="0.25">
      <c r="A186" s="262"/>
      <c r="B186" s="186"/>
      <c r="C186" s="186"/>
      <c r="D186" s="186"/>
      <c r="E186" s="188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spans="1:26" ht="11.25" customHeight="1" x14ac:dyDescent="0.25">
      <c r="A187" s="262"/>
      <c r="B187" s="186"/>
      <c r="C187" s="186"/>
      <c r="D187" s="186"/>
      <c r="E187" s="188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spans="1:26" ht="11.25" customHeight="1" x14ac:dyDescent="0.25">
      <c r="A188" s="262"/>
      <c r="B188" s="186"/>
      <c r="C188" s="186"/>
      <c r="D188" s="186"/>
      <c r="E188" s="188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spans="1:26" ht="11.25" customHeight="1" x14ac:dyDescent="0.25">
      <c r="A189" s="262"/>
      <c r="B189" s="186"/>
      <c r="C189" s="186"/>
      <c r="D189" s="186"/>
      <c r="E189" s="188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spans="1:26" ht="11.25" customHeight="1" x14ac:dyDescent="0.25">
      <c r="A190" s="262"/>
      <c r="B190" s="186"/>
      <c r="C190" s="186"/>
      <c r="D190" s="186"/>
      <c r="E190" s="188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spans="1:26" ht="11.25" customHeight="1" x14ac:dyDescent="0.25">
      <c r="A191" s="262"/>
      <c r="B191" s="186"/>
      <c r="C191" s="186"/>
      <c r="D191" s="186"/>
      <c r="E191" s="188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spans="1:26" ht="11.25" customHeight="1" x14ac:dyDescent="0.25">
      <c r="A192" s="262"/>
      <c r="B192" s="186"/>
      <c r="C192" s="186"/>
      <c r="D192" s="186"/>
      <c r="E192" s="188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spans="1:26" ht="11.25" customHeight="1" x14ac:dyDescent="0.25">
      <c r="A193" s="262"/>
      <c r="B193" s="186"/>
      <c r="C193" s="186"/>
      <c r="D193" s="186"/>
      <c r="E193" s="188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spans="1:26" ht="11.25" customHeight="1" x14ac:dyDescent="0.25">
      <c r="A194" s="262"/>
      <c r="B194" s="186"/>
      <c r="C194" s="186"/>
      <c r="D194" s="186"/>
      <c r="E194" s="188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spans="1:26" ht="11.25" customHeight="1" x14ac:dyDescent="0.25">
      <c r="A195" s="262"/>
      <c r="B195" s="186"/>
      <c r="C195" s="186"/>
      <c r="D195" s="186"/>
      <c r="E195" s="188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spans="1:26" ht="11.25" customHeight="1" x14ac:dyDescent="0.25">
      <c r="A196" s="262"/>
      <c r="B196" s="186"/>
      <c r="C196" s="186"/>
      <c r="D196" s="186"/>
      <c r="E196" s="188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spans="1:26" ht="11.25" customHeight="1" x14ac:dyDescent="0.25">
      <c r="A197" s="262"/>
      <c r="B197" s="186"/>
      <c r="C197" s="186"/>
      <c r="D197" s="186"/>
      <c r="E197" s="188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spans="1:26" ht="11.25" customHeight="1" x14ac:dyDescent="0.25">
      <c r="A198" s="262"/>
      <c r="B198" s="186"/>
      <c r="C198" s="186"/>
      <c r="D198" s="186"/>
      <c r="E198" s="188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spans="1:26" ht="11.25" customHeight="1" x14ac:dyDescent="0.25">
      <c r="A199" s="262"/>
      <c r="B199" s="186"/>
      <c r="C199" s="186"/>
      <c r="D199" s="186"/>
      <c r="E199" s="188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spans="1:26" ht="11.25" customHeight="1" x14ac:dyDescent="0.25">
      <c r="A200" s="262"/>
      <c r="B200" s="186"/>
      <c r="C200" s="186"/>
      <c r="D200" s="186"/>
      <c r="E200" s="188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spans="1:26" ht="11.25" customHeight="1" x14ac:dyDescent="0.25">
      <c r="A201" s="262"/>
      <c r="B201" s="186"/>
      <c r="C201" s="186"/>
      <c r="D201" s="186"/>
      <c r="E201" s="188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spans="1:26" ht="11.25" customHeight="1" x14ac:dyDescent="0.25">
      <c r="A202" s="262"/>
      <c r="B202" s="186"/>
      <c r="C202" s="186"/>
      <c r="D202" s="186"/>
      <c r="E202" s="188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spans="1:26" ht="11.25" customHeight="1" x14ac:dyDescent="0.25">
      <c r="A203" s="262"/>
      <c r="B203" s="186"/>
      <c r="C203" s="186"/>
      <c r="D203" s="186"/>
      <c r="E203" s="188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spans="1:26" ht="11.25" customHeight="1" x14ac:dyDescent="0.25">
      <c r="A204" s="262"/>
      <c r="B204" s="186"/>
      <c r="C204" s="186"/>
      <c r="D204" s="186"/>
      <c r="E204" s="188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spans="1:26" ht="11.25" customHeight="1" x14ac:dyDescent="0.25">
      <c r="A205" s="262"/>
      <c r="B205" s="186"/>
      <c r="C205" s="186"/>
      <c r="D205" s="186"/>
      <c r="E205" s="188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spans="1:26" ht="11.25" customHeight="1" x14ac:dyDescent="0.25">
      <c r="A206" s="262"/>
      <c r="B206" s="186"/>
      <c r="C206" s="186"/>
      <c r="D206" s="186"/>
      <c r="E206" s="188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spans="1:26" ht="11.25" customHeight="1" x14ac:dyDescent="0.25">
      <c r="A207" s="262"/>
      <c r="B207" s="186"/>
      <c r="C207" s="186"/>
      <c r="D207" s="186"/>
      <c r="E207" s="188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spans="1:26" ht="11.25" customHeight="1" x14ac:dyDescent="0.25">
      <c r="A208" s="262"/>
      <c r="B208" s="186"/>
      <c r="C208" s="186"/>
      <c r="D208" s="186"/>
      <c r="E208" s="188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spans="1:26" ht="11.25" customHeight="1" x14ac:dyDescent="0.25">
      <c r="A209" s="262"/>
      <c r="B209" s="186"/>
      <c r="C209" s="186"/>
      <c r="D209" s="186"/>
      <c r="E209" s="188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spans="1:26" ht="11.25" customHeight="1" x14ac:dyDescent="0.25">
      <c r="A210" s="262"/>
      <c r="B210" s="186"/>
      <c r="C210" s="186"/>
      <c r="D210" s="186"/>
      <c r="E210" s="188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spans="1:26" ht="11.25" customHeight="1" x14ac:dyDescent="0.25">
      <c r="A211" s="262"/>
      <c r="B211" s="186"/>
      <c r="C211" s="186"/>
      <c r="D211" s="186"/>
      <c r="E211" s="188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spans="1:26" ht="11.25" customHeight="1" x14ac:dyDescent="0.25">
      <c r="A212" s="262"/>
      <c r="B212" s="186"/>
      <c r="C212" s="186"/>
      <c r="D212" s="186"/>
      <c r="E212" s="188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spans="1:26" ht="11.25" customHeight="1" x14ac:dyDescent="0.25">
      <c r="A213" s="262"/>
      <c r="B213" s="186"/>
      <c r="C213" s="186"/>
      <c r="D213" s="186"/>
      <c r="E213" s="188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spans="1:26" ht="11.25" customHeight="1" x14ac:dyDescent="0.25">
      <c r="A214" s="262"/>
      <c r="B214" s="186"/>
      <c r="C214" s="186"/>
      <c r="D214" s="186"/>
      <c r="E214" s="188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spans="1:26" ht="11.25" customHeight="1" x14ac:dyDescent="0.25">
      <c r="A215" s="262"/>
      <c r="B215" s="186"/>
      <c r="C215" s="186"/>
      <c r="D215" s="186"/>
      <c r="E215" s="188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spans="1:26" ht="11.25" customHeight="1" x14ac:dyDescent="0.25">
      <c r="A216" s="262"/>
      <c r="B216" s="186"/>
      <c r="C216" s="186"/>
      <c r="D216" s="186"/>
      <c r="E216" s="188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spans="1:26" ht="11.25" customHeight="1" x14ac:dyDescent="0.25">
      <c r="A217" s="262"/>
      <c r="B217" s="186"/>
      <c r="C217" s="186"/>
      <c r="D217" s="186"/>
      <c r="E217" s="188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spans="1:26" ht="11.25" customHeight="1" x14ac:dyDescent="0.25">
      <c r="A218" s="262"/>
      <c r="B218" s="186"/>
      <c r="C218" s="186"/>
      <c r="D218" s="186"/>
      <c r="E218" s="188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spans="1:26" ht="11.25" customHeight="1" x14ac:dyDescent="0.25">
      <c r="A219" s="262"/>
      <c r="B219" s="186"/>
      <c r="C219" s="186"/>
      <c r="D219" s="186"/>
      <c r="E219" s="188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spans="1:26" ht="11.25" customHeight="1" x14ac:dyDescent="0.25">
      <c r="A220" s="262"/>
      <c r="B220" s="186"/>
      <c r="C220" s="186"/>
      <c r="D220" s="186"/>
      <c r="E220" s="188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spans="1:26" ht="11.25" customHeight="1" x14ac:dyDescent="0.25">
      <c r="A221" s="262"/>
      <c r="B221" s="186"/>
      <c r="C221" s="186"/>
      <c r="D221" s="186"/>
      <c r="E221" s="188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spans="1:26" ht="11.25" customHeight="1" x14ac:dyDescent="0.25">
      <c r="A222" s="262"/>
      <c r="B222" s="186"/>
      <c r="C222" s="186"/>
      <c r="D222" s="186"/>
      <c r="E222" s="188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spans="1:26" ht="11.25" customHeight="1" x14ac:dyDescent="0.25">
      <c r="A223" s="262"/>
      <c r="B223" s="186"/>
      <c r="C223" s="186"/>
      <c r="D223" s="186"/>
      <c r="E223" s="188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spans="1:26" ht="11.25" customHeight="1" x14ac:dyDescent="0.25">
      <c r="A224" s="262"/>
      <c r="B224" s="186"/>
      <c r="C224" s="186"/>
      <c r="D224" s="186"/>
      <c r="E224" s="188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spans="1:26" ht="11.25" customHeight="1" x14ac:dyDescent="0.25">
      <c r="A225" s="262"/>
      <c r="B225" s="186"/>
      <c r="C225" s="186"/>
      <c r="D225" s="186"/>
      <c r="E225" s="188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spans="1:26" ht="11.25" customHeight="1" x14ac:dyDescent="0.25">
      <c r="A226" s="262"/>
      <c r="B226" s="186"/>
      <c r="C226" s="186"/>
      <c r="D226" s="186"/>
      <c r="E226" s="188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spans="1:26" ht="11.25" customHeight="1" x14ac:dyDescent="0.25">
      <c r="A227" s="262"/>
      <c r="B227" s="186"/>
      <c r="C227" s="186"/>
      <c r="D227" s="186"/>
      <c r="E227" s="188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spans="1:26" ht="11.25" customHeight="1" x14ac:dyDescent="0.25">
      <c r="A228" s="262"/>
      <c r="B228" s="186"/>
      <c r="C228" s="186"/>
      <c r="D228" s="186"/>
      <c r="E228" s="188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spans="1:26" ht="11.25" customHeight="1" x14ac:dyDescent="0.25">
      <c r="A229" s="262"/>
      <c r="B229" s="186"/>
      <c r="C229" s="186"/>
      <c r="D229" s="186"/>
      <c r="E229" s="188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spans="1:26" ht="11.25" customHeight="1" x14ac:dyDescent="0.25">
      <c r="A230" s="262"/>
      <c r="B230" s="186"/>
      <c r="C230" s="186"/>
      <c r="D230" s="186"/>
      <c r="E230" s="188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spans="1:26" ht="11.25" customHeight="1" x14ac:dyDescent="0.25">
      <c r="A231" s="262"/>
      <c r="B231" s="186"/>
      <c r="C231" s="186"/>
      <c r="D231" s="186"/>
      <c r="E231" s="188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spans="1:26" ht="11.25" customHeight="1" x14ac:dyDescent="0.25">
      <c r="A232" s="262"/>
      <c r="B232" s="186"/>
      <c r="C232" s="186"/>
      <c r="D232" s="186"/>
      <c r="E232" s="188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spans="1:26" ht="11.25" customHeight="1" x14ac:dyDescent="0.25">
      <c r="A233" s="262"/>
      <c r="B233" s="186"/>
      <c r="C233" s="186"/>
      <c r="D233" s="186"/>
      <c r="E233" s="188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spans="1:26" ht="11.25" customHeight="1" x14ac:dyDescent="0.25">
      <c r="A234" s="262"/>
      <c r="B234" s="186"/>
      <c r="C234" s="186"/>
      <c r="D234" s="186"/>
      <c r="E234" s="188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spans="1:26" ht="11.25" customHeight="1" x14ac:dyDescent="0.25">
      <c r="A235" s="262"/>
      <c r="B235" s="186"/>
      <c r="C235" s="186"/>
      <c r="D235" s="186"/>
      <c r="E235" s="188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spans="1:26" ht="11.25" customHeight="1" x14ac:dyDescent="0.25">
      <c r="A236" s="262"/>
      <c r="B236" s="186"/>
      <c r="C236" s="186"/>
      <c r="D236" s="186"/>
      <c r="E236" s="188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spans="1:26" ht="11.25" customHeight="1" x14ac:dyDescent="0.25">
      <c r="A237" s="262"/>
      <c r="B237" s="186"/>
      <c r="C237" s="186"/>
      <c r="D237" s="186"/>
      <c r="E237" s="188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spans="1:26" ht="11.25" customHeight="1" x14ac:dyDescent="0.25">
      <c r="A238" s="262"/>
      <c r="B238" s="186"/>
      <c r="C238" s="186"/>
      <c r="D238" s="186"/>
      <c r="E238" s="188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spans="1:26" ht="11.25" customHeight="1" x14ac:dyDescent="0.25">
      <c r="A239" s="262"/>
      <c r="B239" s="186"/>
      <c r="C239" s="186"/>
      <c r="D239" s="186"/>
      <c r="E239" s="188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spans="1:26" ht="11.25" customHeight="1" x14ac:dyDescent="0.25">
      <c r="A240" s="262"/>
      <c r="B240" s="186"/>
      <c r="C240" s="186"/>
      <c r="D240" s="186"/>
      <c r="E240" s="188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spans="1:26" ht="11.25" customHeight="1" x14ac:dyDescent="0.25">
      <c r="A241" s="262"/>
      <c r="B241" s="186"/>
      <c r="C241" s="186"/>
      <c r="D241" s="186"/>
      <c r="E241" s="188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spans="1:26" ht="11.25" customHeight="1" x14ac:dyDescent="0.25">
      <c r="A242" s="262"/>
      <c r="B242" s="186"/>
      <c r="C242" s="186"/>
      <c r="D242" s="186"/>
      <c r="E242" s="188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spans="1:26" ht="11.25" customHeight="1" x14ac:dyDescent="0.25">
      <c r="A243" s="262"/>
      <c r="B243" s="186"/>
      <c r="C243" s="186"/>
      <c r="D243" s="186"/>
      <c r="E243" s="188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spans="1:26" ht="11.25" customHeight="1" x14ac:dyDescent="0.25">
      <c r="A244" s="262"/>
      <c r="B244" s="186"/>
      <c r="C244" s="186"/>
      <c r="D244" s="186"/>
      <c r="E244" s="188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spans="1:26" ht="11.25" customHeight="1" x14ac:dyDescent="0.25">
      <c r="A245" s="262"/>
      <c r="B245" s="186"/>
      <c r="C245" s="186"/>
      <c r="D245" s="186"/>
      <c r="E245" s="188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spans="1:26" ht="11.25" customHeight="1" x14ac:dyDescent="0.25">
      <c r="A246" s="262"/>
      <c r="B246" s="186"/>
      <c r="C246" s="186"/>
      <c r="D246" s="186"/>
      <c r="E246" s="188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spans="1:26" ht="11.25" customHeight="1" x14ac:dyDescent="0.25">
      <c r="A247" s="262"/>
      <c r="B247" s="186"/>
      <c r="C247" s="186"/>
      <c r="D247" s="186"/>
      <c r="E247" s="188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spans="1:26" ht="11.25" customHeight="1" x14ac:dyDescent="0.25">
      <c r="A248" s="262"/>
      <c r="B248" s="186"/>
      <c r="C248" s="186"/>
      <c r="D248" s="186"/>
      <c r="E248" s="188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spans="1:26" ht="11.25" customHeight="1" x14ac:dyDescent="0.25">
      <c r="A249" s="262"/>
      <c r="B249" s="186"/>
      <c r="C249" s="186"/>
      <c r="D249" s="186"/>
      <c r="E249" s="188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spans="1:26" ht="11.25" customHeight="1" x14ac:dyDescent="0.25">
      <c r="A250" s="262"/>
      <c r="B250" s="186"/>
      <c r="C250" s="186"/>
      <c r="D250" s="186"/>
      <c r="E250" s="188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spans="1:26" ht="11.25" customHeight="1" x14ac:dyDescent="0.25">
      <c r="A251" s="262"/>
      <c r="B251" s="186"/>
      <c r="C251" s="186"/>
      <c r="D251" s="186"/>
      <c r="E251" s="188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spans="1:26" ht="11.25" customHeight="1" x14ac:dyDescent="0.25">
      <c r="A252" s="262"/>
      <c r="B252" s="186"/>
      <c r="C252" s="186"/>
      <c r="D252" s="186"/>
      <c r="E252" s="188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spans="1:26" ht="11.25" customHeight="1" x14ac:dyDescent="0.25">
      <c r="A253" s="262"/>
      <c r="B253" s="186"/>
      <c r="C253" s="186"/>
      <c r="D253" s="186"/>
      <c r="E253" s="188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spans="1:26" ht="11.25" customHeight="1" x14ac:dyDescent="0.25">
      <c r="A254" s="262"/>
      <c r="B254" s="186"/>
      <c r="C254" s="186"/>
      <c r="D254" s="186"/>
      <c r="E254" s="188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spans="1:26" ht="11.25" customHeight="1" x14ac:dyDescent="0.25">
      <c r="A255" s="262"/>
      <c r="B255" s="186"/>
      <c r="C255" s="186"/>
      <c r="D255" s="186"/>
      <c r="E255" s="188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spans="1:26" ht="11.25" customHeight="1" x14ac:dyDescent="0.25">
      <c r="A256" s="262"/>
      <c r="B256" s="186"/>
      <c r="C256" s="186"/>
      <c r="D256" s="186"/>
      <c r="E256" s="188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spans="1:26" ht="11.25" customHeight="1" x14ac:dyDescent="0.25">
      <c r="A257" s="262"/>
      <c r="B257" s="186"/>
      <c r="C257" s="186"/>
      <c r="D257" s="186"/>
      <c r="E257" s="188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spans="1:26" ht="11.25" customHeight="1" x14ac:dyDescent="0.25">
      <c r="A258" s="262"/>
      <c r="B258" s="186"/>
      <c r="C258" s="186"/>
      <c r="D258" s="186"/>
      <c r="E258" s="188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spans="1:26" ht="11.25" customHeight="1" x14ac:dyDescent="0.25">
      <c r="A259" s="262"/>
      <c r="B259" s="186"/>
      <c r="C259" s="186"/>
      <c r="D259" s="186"/>
      <c r="E259" s="188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spans="1:26" ht="11.25" customHeight="1" x14ac:dyDescent="0.25">
      <c r="A260" s="262"/>
      <c r="B260" s="186"/>
      <c r="C260" s="186"/>
      <c r="D260" s="186"/>
      <c r="E260" s="188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spans="1:26" ht="11.25" customHeight="1" x14ac:dyDescent="0.25">
      <c r="A261" s="262"/>
      <c r="B261" s="186"/>
      <c r="C261" s="186"/>
      <c r="D261" s="186"/>
      <c r="E261" s="188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spans="1:26" ht="11.25" customHeight="1" x14ac:dyDescent="0.25">
      <c r="A262" s="262"/>
      <c r="B262" s="186"/>
      <c r="C262" s="186"/>
      <c r="D262" s="186"/>
      <c r="E262" s="188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spans="1:26" ht="11.25" customHeight="1" x14ac:dyDescent="0.25">
      <c r="A263" s="262"/>
      <c r="B263" s="186"/>
      <c r="C263" s="186"/>
      <c r="D263" s="186"/>
      <c r="E263" s="188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spans="1:26" ht="11.25" customHeight="1" x14ac:dyDescent="0.25">
      <c r="A264" s="262"/>
      <c r="B264" s="186"/>
      <c r="C264" s="186"/>
      <c r="D264" s="186"/>
      <c r="E264" s="188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spans="1:26" ht="11.25" customHeight="1" x14ac:dyDescent="0.25">
      <c r="A265" s="262"/>
      <c r="B265" s="186"/>
      <c r="C265" s="186"/>
      <c r="D265" s="186"/>
      <c r="E265" s="188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spans="1:26" ht="11.25" customHeight="1" x14ac:dyDescent="0.25">
      <c r="A266" s="262"/>
      <c r="B266" s="186"/>
      <c r="C266" s="186"/>
      <c r="D266" s="186"/>
      <c r="E266" s="188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spans="1:26" ht="11.25" customHeight="1" x14ac:dyDescent="0.25">
      <c r="A267" s="262"/>
      <c r="B267" s="186"/>
      <c r="C267" s="186"/>
      <c r="D267" s="186"/>
      <c r="E267" s="188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spans="1:26" ht="11.25" customHeight="1" x14ac:dyDescent="0.25">
      <c r="A268" s="262"/>
      <c r="B268" s="186"/>
      <c r="C268" s="186"/>
      <c r="D268" s="186"/>
      <c r="E268" s="188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spans="1:26" ht="11.25" customHeight="1" x14ac:dyDescent="0.25">
      <c r="A269" s="262"/>
      <c r="B269" s="186"/>
      <c r="C269" s="186"/>
      <c r="D269" s="186"/>
      <c r="E269" s="188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spans="1:26" ht="11.25" customHeight="1" x14ac:dyDescent="0.25">
      <c r="A270" s="262"/>
      <c r="B270" s="186"/>
      <c r="C270" s="186"/>
      <c r="D270" s="186"/>
      <c r="E270" s="188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spans="1:26" ht="11.25" customHeight="1" x14ac:dyDescent="0.25">
      <c r="A271" s="262"/>
      <c r="B271" s="186"/>
      <c r="C271" s="186"/>
      <c r="D271" s="186"/>
      <c r="E271" s="188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spans="1:26" ht="11.25" customHeight="1" x14ac:dyDescent="0.25">
      <c r="A272" s="262"/>
      <c r="B272" s="186"/>
      <c r="C272" s="186"/>
      <c r="D272" s="186"/>
      <c r="E272" s="188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spans="1:26" ht="11.25" customHeight="1" x14ac:dyDescent="0.25">
      <c r="A273" s="262"/>
      <c r="B273" s="186"/>
      <c r="C273" s="186"/>
      <c r="D273" s="186"/>
      <c r="E273" s="188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spans="1:26" ht="11.25" customHeight="1" x14ac:dyDescent="0.25">
      <c r="A274" s="262"/>
      <c r="B274" s="186"/>
      <c r="C274" s="186"/>
      <c r="D274" s="186"/>
      <c r="E274" s="188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spans="1:26" ht="11.25" customHeight="1" x14ac:dyDescent="0.25">
      <c r="A275" s="262"/>
      <c r="B275" s="186"/>
      <c r="C275" s="186"/>
      <c r="D275" s="186"/>
      <c r="E275" s="188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spans="1:26" ht="11.25" customHeight="1" x14ac:dyDescent="0.25">
      <c r="A276" s="262"/>
      <c r="B276" s="186"/>
      <c r="C276" s="186"/>
      <c r="D276" s="186"/>
      <c r="E276" s="188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spans="1:26" ht="11.25" customHeight="1" x14ac:dyDescent="0.25">
      <c r="A277" s="262"/>
      <c r="B277" s="186"/>
      <c r="C277" s="186"/>
      <c r="D277" s="186"/>
      <c r="E277" s="188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spans="1:26" ht="11.25" customHeight="1" x14ac:dyDescent="0.25">
      <c r="A278" s="262"/>
      <c r="B278" s="186"/>
      <c r="C278" s="186"/>
      <c r="D278" s="186"/>
      <c r="E278" s="188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spans="1:26" ht="11.25" customHeight="1" x14ac:dyDescent="0.25">
      <c r="A279" s="262"/>
      <c r="B279" s="186"/>
      <c r="C279" s="186"/>
      <c r="D279" s="186"/>
      <c r="E279" s="188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spans="1:26" ht="11.25" customHeight="1" x14ac:dyDescent="0.25">
      <c r="A280" s="262"/>
      <c r="B280" s="186"/>
      <c r="C280" s="186"/>
      <c r="D280" s="186"/>
      <c r="E280" s="188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spans="1:26" ht="11.25" customHeight="1" x14ac:dyDescent="0.25">
      <c r="A281" s="262"/>
      <c r="B281" s="186"/>
      <c r="C281" s="186"/>
      <c r="D281" s="186"/>
      <c r="E281" s="188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spans="1:26" ht="11.25" customHeight="1" x14ac:dyDescent="0.25">
      <c r="A282" s="262"/>
      <c r="B282" s="186"/>
      <c r="C282" s="186"/>
      <c r="D282" s="186"/>
      <c r="E282" s="188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spans="1:26" ht="11.25" customHeight="1" x14ac:dyDescent="0.25">
      <c r="A283" s="262"/>
      <c r="B283" s="186"/>
      <c r="C283" s="186"/>
      <c r="D283" s="186"/>
      <c r="E283" s="188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spans="1:26" ht="11.25" customHeight="1" x14ac:dyDescent="0.25">
      <c r="A284" s="262"/>
      <c r="B284" s="186"/>
      <c r="C284" s="186"/>
      <c r="D284" s="186"/>
      <c r="E284" s="188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spans="1:26" ht="11.25" customHeight="1" x14ac:dyDescent="0.25">
      <c r="A285" s="262"/>
      <c r="B285" s="186"/>
      <c r="C285" s="186"/>
      <c r="D285" s="186"/>
      <c r="E285" s="188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spans="1:26" ht="11.25" customHeight="1" x14ac:dyDescent="0.25">
      <c r="A286" s="262"/>
      <c r="B286" s="186"/>
      <c r="C286" s="186"/>
      <c r="D286" s="186"/>
      <c r="E286" s="188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spans="1:26" ht="11.25" customHeight="1" x14ac:dyDescent="0.25">
      <c r="A287" s="262"/>
      <c r="B287" s="186"/>
      <c r="C287" s="186"/>
      <c r="D287" s="186"/>
      <c r="E287" s="188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spans="1:26" ht="11.25" customHeight="1" x14ac:dyDescent="0.25">
      <c r="A288" s="262"/>
      <c r="B288" s="186"/>
      <c r="C288" s="186"/>
      <c r="D288" s="186"/>
      <c r="E288" s="188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spans="1:26" ht="11.25" customHeight="1" x14ac:dyDescent="0.25">
      <c r="A289" s="262"/>
      <c r="B289" s="186"/>
      <c r="C289" s="186"/>
      <c r="D289" s="186"/>
      <c r="E289" s="188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spans="1:26" ht="11.25" customHeight="1" x14ac:dyDescent="0.25">
      <c r="A290" s="262"/>
      <c r="B290" s="186"/>
      <c r="C290" s="186"/>
      <c r="D290" s="186"/>
      <c r="E290" s="188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spans="1:26" ht="11.25" customHeight="1" x14ac:dyDescent="0.25">
      <c r="A291" s="262"/>
      <c r="B291" s="186"/>
      <c r="C291" s="186"/>
      <c r="D291" s="186"/>
      <c r="E291" s="188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spans="1:26" ht="11.25" customHeight="1" x14ac:dyDescent="0.25">
      <c r="A292" s="262"/>
      <c r="B292" s="186"/>
      <c r="C292" s="186"/>
      <c r="D292" s="186"/>
      <c r="E292" s="188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spans="1:26" ht="11.25" customHeight="1" x14ac:dyDescent="0.25">
      <c r="A293" s="262"/>
      <c r="B293" s="186"/>
      <c r="C293" s="186"/>
      <c r="D293" s="186"/>
      <c r="E293" s="188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spans="1:26" ht="11.25" customHeight="1" x14ac:dyDescent="0.25">
      <c r="A294" s="262"/>
      <c r="B294" s="186"/>
      <c r="C294" s="186"/>
      <c r="D294" s="186"/>
      <c r="E294" s="188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spans="1:26" ht="11.25" customHeight="1" x14ac:dyDescent="0.25">
      <c r="A295" s="262"/>
      <c r="B295" s="186"/>
      <c r="C295" s="186"/>
      <c r="D295" s="186"/>
      <c r="E295" s="188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spans="1:26" ht="11.25" customHeight="1" x14ac:dyDescent="0.25">
      <c r="A296" s="262"/>
      <c r="B296" s="186"/>
      <c r="C296" s="186"/>
      <c r="D296" s="186"/>
      <c r="E296" s="188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spans="1:26" ht="11.25" customHeight="1" x14ac:dyDescent="0.25">
      <c r="A297" s="262"/>
      <c r="B297" s="186"/>
      <c r="C297" s="186"/>
      <c r="D297" s="186"/>
      <c r="E297" s="188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spans="1:26" ht="11.25" customHeight="1" x14ac:dyDescent="0.25">
      <c r="A298" s="262"/>
      <c r="B298" s="186"/>
      <c r="C298" s="186"/>
      <c r="D298" s="186"/>
      <c r="E298" s="188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spans="1:26" ht="11.25" customHeight="1" x14ac:dyDescent="0.25">
      <c r="A299" s="262"/>
      <c r="B299" s="186"/>
      <c r="C299" s="186"/>
      <c r="D299" s="186"/>
      <c r="E299" s="188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spans="1:26" ht="11.25" customHeight="1" x14ac:dyDescent="0.25">
      <c r="A300" s="262"/>
      <c r="B300" s="186"/>
      <c r="C300" s="186"/>
      <c r="D300" s="186"/>
      <c r="E300" s="188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spans="1:26" ht="11.25" customHeight="1" x14ac:dyDescent="0.25">
      <c r="A301" s="262"/>
      <c r="B301" s="186"/>
      <c r="C301" s="186"/>
      <c r="D301" s="186"/>
      <c r="E301" s="188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spans="1:26" ht="11.25" customHeight="1" x14ac:dyDescent="0.25">
      <c r="A302" s="262"/>
      <c r="B302" s="186"/>
      <c r="C302" s="186"/>
      <c r="D302" s="186"/>
      <c r="E302" s="188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spans="1:26" ht="11.25" customHeight="1" x14ac:dyDescent="0.25">
      <c r="A303" s="262"/>
      <c r="B303" s="186"/>
      <c r="C303" s="186"/>
      <c r="D303" s="186"/>
      <c r="E303" s="188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spans="1:26" ht="11.25" customHeight="1" x14ac:dyDescent="0.25">
      <c r="A304" s="262"/>
      <c r="B304" s="186"/>
      <c r="C304" s="186"/>
      <c r="D304" s="186"/>
      <c r="E304" s="188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spans="1:26" ht="11.25" customHeight="1" x14ac:dyDescent="0.25">
      <c r="A305" s="262"/>
      <c r="B305" s="186"/>
      <c r="C305" s="186"/>
      <c r="D305" s="186"/>
      <c r="E305" s="188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spans="1:26" ht="11.25" customHeight="1" x14ac:dyDescent="0.25">
      <c r="A306" s="262"/>
      <c r="B306" s="186"/>
      <c r="C306" s="186"/>
      <c r="D306" s="186"/>
      <c r="E306" s="188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spans="1:26" ht="11.25" customHeight="1" x14ac:dyDescent="0.25">
      <c r="A307" s="262"/>
      <c r="B307" s="186"/>
      <c r="C307" s="186"/>
      <c r="D307" s="186"/>
      <c r="E307" s="188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spans="1:26" ht="11.25" customHeight="1" x14ac:dyDescent="0.25">
      <c r="A308" s="262"/>
      <c r="B308" s="186"/>
      <c r="C308" s="186"/>
      <c r="D308" s="186"/>
      <c r="E308" s="188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spans="1:26" ht="11.25" customHeight="1" x14ac:dyDescent="0.25">
      <c r="A309" s="262"/>
      <c r="B309" s="186"/>
      <c r="C309" s="186"/>
      <c r="D309" s="186"/>
      <c r="E309" s="188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spans="1:26" ht="11.25" customHeight="1" x14ac:dyDescent="0.25">
      <c r="A310" s="262"/>
      <c r="B310" s="186"/>
      <c r="C310" s="186"/>
      <c r="D310" s="186"/>
      <c r="E310" s="188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spans="1:26" ht="11.25" customHeight="1" x14ac:dyDescent="0.25">
      <c r="A311" s="262"/>
      <c r="B311" s="186"/>
      <c r="C311" s="186"/>
      <c r="D311" s="186"/>
      <c r="E311" s="188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spans="1:26" ht="11.25" customHeight="1" x14ac:dyDescent="0.25">
      <c r="A312" s="262"/>
      <c r="B312" s="186"/>
      <c r="C312" s="186"/>
      <c r="D312" s="186"/>
      <c r="E312" s="188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spans="1:26" ht="11.25" customHeight="1" x14ac:dyDescent="0.25">
      <c r="A313" s="262"/>
      <c r="B313" s="186"/>
      <c r="C313" s="186"/>
      <c r="D313" s="186"/>
      <c r="E313" s="188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spans="1:26" ht="11.25" customHeight="1" x14ac:dyDescent="0.25">
      <c r="A314" s="262"/>
      <c r="B314" s="186"/>
      <c r="C314" s="186"/>
      <c r="D314" s="186"/>
      <c r="E314" s="188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spans="1:26" ht="11.25" customHeight="1" x14ac:dyDescent="0.25">
      <c r="A315" s="262"/>
      <c r="B315" s="186"/>
      <c r="C315" s="186"/>
      <c r="D315" s="186"/>
      <c r="E315" s="188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spans="1:26" ht="11.25" customHeight="1" x14ac:dyDescent="0.25">
      <c r="A316" s="262"/>
      <c r="B316" s="186"/>
      <c r="C316" s="186"/>
      <c r="D316" s="186"/>
      <c r="E316" s="188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spans="1:26" ht="11.25" customHeight="1" x14ac:dyDescent="0.25">
      <c r="A317" s="262"/>
      <c r="B317" s="186"/>
      <c r="C317" s="186"/>
      <c r="D317" s="186"/>
      <c r="E317" s="188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spans="1:26" ht="11.25" customHeight="1" x14ac:dyDescent="0.25">
      <c r="A318" s="262"/>
      <c r="B318" s="186"/>
      <c r="C318" s="186"/>
      <c r="D318" s="186"/>
      <c r="E318" s="188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spans="1:26" ht="11.25" customHeight="1" x14ac:dyDescent="0.25">
      <c r="A319" s="262"/>
      <c r="B319" s="186"/>
      <c r="C319" s="186"/>
      <c r="D319" s="186"/>
      <c r="E319" s="188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spans="1:26" ht="11.25" customHeight="1" x14ac:dyDescent="0.25">
      <c r="A320" s="262"/>
      <c r="B320" s="186"/>
      <c r="C320" s="186"/>
      <c r="D320" s="186"/>
      <c r="E320" s="188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spans="1:26" ht="11.25" customHeight="1" x14ac:dyDescent="0.25">
      <c r="A321" s="262"/>
      <c r="B321" s="186"/>
      <c r="C321" s="186"/>
      <c r="D321" s="186"/>
      <c r="E321" s="188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spans="1:26" ht="11.25" customHeight="1" x14ac:dyDescent="0.25">
      <c r="A322" s="262"/>
      <c r="B322" s="186"/>
      <c r="C322" s="186"/>
      <c r="D322" s="186"/>
      <c r="E322" s="188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spans="1:26" ht="11.25" customHeight="1" x14ac:dyDescent="0.25">
      <c r="A323" s="262"/>
      <c r="B323" s="186"/>
      <c r="C323" s="186"/>
      <c r="D323" s="186"/>
      <c r="E323" s="188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spans="1:26" ht="11.25" customHeight="1" x14ac:dyDescent="0.25">
      <c r="A324" s="262"/>
      <c r="B324" s="186"/>
      <c r="C324" s="186"/>
      <c r="D324" s="186"/>
      <c r="E324" s="188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spans="1:26" ht="11.25" customHeight="1" x14ac:dyDescent="0.25">
      <c r="A325" s="262"/>
      <c r="B325" s="186"/>
      <c r="C325" s="186"/>
      <c r="D325" s="186"/>
      <c r="E325" s="188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spans="1:26" ht="11.25" customHeight="1" x14ac:dyDescent="0.25">
      <c r="A326" s="262"/>
      <c r="B326" s="186"/>
      <c r="C326" s="186"/>
      <c r="D326" s="186"/>
      <c r="E326" s="188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spans="1:26" ht="11.25" customHeight="1" x14ac:dyDescent="0.25">
      <c r="A327" s="262"/>
      <c r="B327" s="186"/>
      <c r="C327" s="186"/>
      <c r="D327" s="186"/>
      <c r="E327" s="188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spans="1:26" ht="11.25" customHeight="1" x14ac:dyDescent="0.25">
      <c r="A328" s="262"/>
      <c r="B328" s="186"/>
      <c r="C328" s="186"/>
      <c r="D328" s="186"/>
      <c r="E328" s="188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spans="1:26" ht="11.25" customHeight="1" x14ac:dyDescent="0.25">
      <c r="A329" s="262"/>
      <c r="B329" s="186"/>
      <c r="C329" s="186"/>
      <c r="D329" s="186"/>
      <c r="E329" s="188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spans="1:26" ht="11.25" customHeight="1" x14ac:dyDescent="0.25">
      <c r="A330" s="262"/>
      <c r="B330" s="186"/>
      <c r="C330" s="186"/>
      <c r="D330" s="186"/>
      <c r="E330" s="188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spans="1:26" ht="11.25" customHeight="1" x14ac:dyDescent="0.25">
      <c r="A331" s="262"/>
      <c r="B331" s="186"/>
      <c r="C331" s="186"/>
      <c r="D331" s="186"/>
      <c r="E331" s="188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spans="1:26" ht="11.25" customHeight="1" x14ac:dyDescent="0.25">
      <c r="A332" s="262"/>
      <c r="B332" s="186"/>
      <c r="C332" s="186"/>
      <c r="D332" s="186"/>
      <c r="E332" s="188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spans="1:26" ht="11.25" customHeight="1" x14ac:dyDescent="0.25">
      <c r="A333" s="262"/>
      <c r="B333" s="186"/>
      <c r="C333" s="186"/>
      <c r="D333" s="186"/>
      <c r="E333" s="188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spans="1:26" ht="11.25" customHeight="1" x14ac:dyDescent="0.25">
      <c r="A334" s="262"/>
      <c r="B334" s="186"/>
      <c r="C334" s="186"/>
      <c r="D334" s="186"/>
      <c r="E334" s="188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spans="1:26" ht="11.25" customHeight="1" x14ac:dyDescent="0.25">
      <c r="A335" s="262"/>
      <c r="B335" s="186"/>
      <c r="C335" s="186"/>
      <c r="D335" s="186"/>
      <c r="E335" s="188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spans="1:26" ht="11.25" customHeight="1" x14ac:dyDescent="0.25">
      <c r="A336" s="262"/>
      <c r="B336" s="186"/>
      <c r="C336" s="186"/>
      <c r="D336" s="186"/>
      <c r="E336" s="188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spans="1:26" ht="11.25" customHeight="1" x14ac:dyDescent="0.25">
      <c r="A337" s="262"/>
      <c r="B337" s="186"/>
      <c r="C337" s="186"/>
      <c r="D337" s="186"/>
      <c r="E337" s="188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spans="1:26" ht="11.25" customHeight="1" x14ac:dyDescent="0.25">
      <c r="A338" s="262"/>
      <c r="B338" s="186"/>
      <c r="C338" s="186"/>
      <c r="D338" s="186"/>
      <c r="E338" s="188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spans="1:26" ht="11.25" customHeight="1" x14ac:dyDescent="0.25">
      <c r="A339" s="262"/>
      <c r="B339" s="186"/>
      <c r="C339" s="186"/>
      <c r="D339" s="186"/>
      <c r="E339" s="188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spans="1:26" ht="11.25" customHeight="1" x14ac:dyDescent="0.25">
      <c r="A340" s="262"/>
      <c r="B340" s="186"/>
      <c r="C340" s="186"/>
      <c r="D340" s="186"/>
      <c r="E340" s="188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spans="1:26" ht="11.25" customHeight="1" x14ac:dyDescent="0.25">
      <c r="A341" s="262"/>
      <c r="B341" s="186"/>
      <c r="C341" s="186"/>
      <c r="D341" s="186"/>
      <c r="E341" s="188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spans="1:26" ht="11.25" customHeight="1" x14ac:dyDescent="0.25">
      <c r="A342" s="262"/>
      <c r="B342" s="186"/>
      <c r="C342" s="186"/>
      <c r="D342" s="186"/>
      <c r="E342" s="188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spans="1:26" ht="11.25" customHeight="1" x14ac:dyDescent="0.25">
      <c r="A343" s="262"/>
      <c r="B343" s="186"/>
      <c r="C343" s="186"/>
      <c r="D343" s="186"/>
      <c r="E343" s="188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spans="1:26" ht="11.25" customHeight="1" x14ac:dyDescent="0.25">
      <c r="A344" s="262"/>
      <c r="B344" s="186"/>
      <c r="C344" s="186"/>
      <c r="D344" s="186"/>
      <c r="E344" s="188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spans="1:26" ht="11.25" customHeight="1" x14ac:dyDescent="0.25">
      <c r="A345" s="262"/>
      <c r="B345" s="186"/>
      <c r="C345" s="186"/>
      <c r="D345" s="186"/>
      <c r="E345" s="188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spans="1:26" ht="11.25" customHeight="1" x14ac:dyDescent="0.25">
      <c r="A346" s="262"/>
      <c r="B346" s="186"/>
      <c r="C346" s="186"/>
      <c r="D346" s="186"/>
      <c r="E346" s="188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spans="1:26" ht="11.25" customHeight="1" x14ac:dyDescent="0.25">
      <c r="A347" s="262"/>
      <c r="B347" s="186"/>
      <c r="C347" s="186"/>
      <c r="D347" s="186"/>
      <c r="E347" s="188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spans="1:26" ht="11.25" customHeight="1" x14ac:dyDescent="0.25">
      <c r="A348" s="262"/>
      <c r="B348" s="186"/>
      <c r="C348" s="186"/>
      <c r="D348" s="186"/>
      <c r="E348" s="188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spans="1:26" ht="11.25" customHeight="1" x14ac:dyDescent="0.25">
      <c r="A349" s="262"/>
      <c r="B349" s="186"/>
      <c r="C349" s="186"/>
      <c r="D349" s="186"/>
      <c r="E349" s="188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spans="1:26" ht="11.25" customHeight="1" x14ac:dyDescent="0.25">
      <c r="A350" s="262"/>
      <c r="B350" s="186"/>
      <c r="C350" s="186"/>
      <c r="D350" s="186"/>
      <c r="E350" s="188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spans="1:26" ht="11.25" customHeight="1" x14ac:dyDescent="0.25">
      <c r="A351" s="262"/>
      <c r="B351" s="186"/>
      <c r="C351" s="186"/>
      <c r="D351" s="186"/>
      <c r="E351" s="188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spans="1:26" ht="11.25" customHeight="1" x14ac:dyDescent="0.25">
      <c r="A352" s="262"/>
      <c r="B352" s="186"/>
      <c r="C352" s="186"/>
      <c r="D352" s="186"/>
      <c r="E352" s="188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spans="1:26" ht="11.25" customHeight="1" x14ac:dyDescent="0.25">
      <c r="A353" s="262"/>
      <c r="B353" s="186"/>
      <c r="C353" s="186"/>
      <c r="D353" s="186"/>
      <c r="E353" s="188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spans="1:26" ht="11.25" customHeight="1" x14ac:dyDescent="0.25">
      <c r="A354" s="262"/>
      <c r="B354" s="186"/>
      <c r="C354" s="186"/>
      <c r="D354" s="186"/>
      <c r="E354" s="188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spans="1:26" ht="11.25" customHeight="1" x14ac:dyDescent="0.25">
      <c r="A355" s="262"/>
      <c r="B355" s="186"/>
      <c r="C355" s="186"/>
      <c r="D355" s="186"/>
      <c r="E355" s="188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spans="1:26" ht="11.25" customHeight="1" x14ac:dyDescent="0.25">
      <c r="A356" s="262"/>
      <c r="B356" s="186"/>
      <c r="C356" s="186"/>
      <c r="D356" s="186"/>
      <c r="E356" s="188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spans="1:26" ht="11.25" customHeight="1" x14ac:dyDescent="0.25">
      <c r="A357" s="262"/>
      <c r="B357" s="186"/>
      <c r="C357" s="186"/>
      <c r="D357" s="186"/>
      <c r="E357" s="188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spans="1:26" ht="11.25" customHeight="1" x14ac:dyDescent="0.25">
      <c r="A358" s="262"/>
      <c r="B358" s="186"/>
      <c r="C358" s="186"/>
      <c r="D358" s="186"/>
      <c r="E358" s="188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spans="1:26" ht="11.25" customHeight="1" x14ac:dyDescent="0.25">
      <c r="A359" s="262"/>
      <c r="B359" s="186"/>
      <c r="C359" s="186"/>
      <c r="D359" s="186"/>
      <c r="E359" s="188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spans="1:26" ht="11.25" customHeight="1" x14ac:dyDescent="0.25">
      <c r="A360" s="262"/>
      <c r="B360" s="186"/>
      <c r="C360" s="186"/>
      <c r="D360" s="186"/>
      <c r="E360" s="188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spans="1:26" ht="11.25" customHeight="1" x14ac:dyDescent="0.25">
      <c r="A361" s="262"/>
      <c r="B361" s="186"/>
      <c r="C361" s="186"/>
      <c r="D361" s="186"/>
      <c r="E361" s="188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spans="1:26" ht="11.25" customHeight="1" x14ac:dyDescent="0.25">
      <c r="A362" s="262"/>
      <c r="B362" s="186"/>
      <c r="C362" s="186"/>
      <c r="D362" s="186"/>
      <c r="E362" s="188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spans="1:26" ht="11.25" customHeight="1" x14ac:dyDescent="0.25">
      <c r="A363" s="262"/>
      <c r="B363" s="186"/>
      <c r="C363" s="186"/>
      <c r="D363" s="186"/>
      <c r="E363" s="188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spans="1:26" ht="11.25" customHeight="1" x14ac:dyDescent="0.25">
      <c r="A364" s="262"/>
      <c r="B364" s="186"/>
      <c r="C364" s="186"/>
      <c r="D364" s="186"/>
      <c r="E364" s="188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spans="1:26" ht="11.25" customHeight="1" x14ac:dyDescent="0.25">
      <c r="A365" s="262"/>
      <c r="B365" s="186"/>
      <c r="C365" s="186"/>
      <c r="D365" s="186"/>
      <c r="E365" s="188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spans="1:26" ht="11.25" customHeight="1" x14ac:dyDescent="0.25">
      <c r="A366" s="262"/>
      <c r="B366" s="186"/>
      <c r="C366" s="186"/>
      <c r="D366" s="186"/>
      <c r="E366" s="188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spans="1:26" ht="11.25" customHeight="1" x14ac:dyDescent="0.25">
      <c r="A367" s="262"/>
      <c r="B367" s="186"/>
      <c r="C367" s="186"/>
      <c r="D367" s="186"/>
      <c r="E367" s="188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spans="1:26" ht="11.25" customHeight="1" x14ac:dyDescent="0.25">
      <c r="A368" s="262"/>
      <c r="B368" s="186"/>
      <c r="C368" s="186"/>
      <c r="D368" s="186"/>
      <c r="E368" s="188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spans="1:26" ht="11.25" customHeight="1" x14ac:dyDescent="0.25">
      <c r="A369" s="262"/>
      <c r="B369" s="186"/>
      <c r="C369" s="186"/>
      <c r="D369" s="186"/>
      <c r="E369" s="188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spans="1:26" ht="11.25" customHeight="1" x14ac:dyDescent="0.25">
      <c r="A370" s="262"/>
      <c r="B370" s="186"/>
      <c r="C370" s="186"/>
      <c r="D370" s="186"/>
      <c r="E370" s="188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spans="1:26" ht="11.25" customHeight="1" x14ac:dyDescent="0.25">
      <c r="A371" s="262"/>
      <c r="B371" s="186"/>
      <c r="C371" s="186"/>
      <c r="D371" s="186"/>
      <c r="E371" s="188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spans="1:26" ht="11.25" customHeight="1" x14ac:dyDescent="0.25">
      <c r="A372" s="262"/>
      <c r="B372" s="186"/>
      <c r="C372" s="186"/>
      <c r="D372" s="186"/>
      <c r="E372" s="188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spans="1:26" ht="11.25" customHeight="1" x14ac:dyDescent="0.25">
      <c r="A373" s="262"/>
      <c r="B373" s="186"/>
      <c r="C373" s="186"/>
      <c r="D373" s="186"/>
      <c r="E373" s="188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spans="1:26" ht="11.25" customHeight="1" x14ac:dyDescent="0.25">
      <c r="A374" s="262"/>
      <c r="B374" s="186"/>
      <c r="C374" s="186"/>
      <c r="D374" s="186"/>
      <c r="E374" s="188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spans="1:26" ht="11.25" customHeight="1" x14ac:dyDescent="0.25">
      <c r="A375" s="262"/>
      <c r="B375" s="186"/>
      <c r="C375" s="186"/>
      <c r="D375" s="186"/>
      <c r="E375" s="188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spans="1:26" ht="11.25" customHeight="1" x14ac:dyDescent="0.25">
      <c r="A376" s="262"/>
      <c r="B376" s="186"/>
      <c r="C376" s="186"/>
      <c r="D376" s="186"/>
      <c r="E376" s="188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spans="1:26" ht="11.25" customHeight="1" x14ac:dyDescent="0.25">
      <c r="A377" s="262"/>
      <c r="B377" s="186"/>
      <c r="C377" s="186"/>
      <c r="D377" s="186"/>
      <c r="E377" s="188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spans="1:26" ht="11.25" customHeight="1" x14ac:dyDescent="0.25">
      <c r="A378" s="262"/>
      <c r="B378" s="186"/>
      <c r="C378" s="186"/>
      <c r="D378" s="186"/>
      <c r="E378" s="188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spans="1:26" ht="11.25" customHeight="1" x14ac:dyDescent="0.25">
      <c r="A379" s="262"/>
      <c r="B379" s="186"/>
      <c r="C379" s="186"/>
      <c r="D379" s="186"/>
      <c r="E379" s="188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spans="1:26" ht="11.25" customHeight="1" x14ac:dyDescent="0.25">
      <c r="A380" s="262"/>
      <c r="B380" s="186"/>
      <c r="C380" s="186"/>
      <c r="D380" s="186"/>
      <c r="E380" s="188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spans="1:26" ht="11.25" customHeight="1" x14ac:dyDescent="0.25">
      <c r="A381" s="262"/>
      <c r="B381" s="186"/>
      <c r="C381" s="186"/>
      <c r="D381" s="186"/>
      <c r="E381" s="188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spans="1:26" ht="11.25" customHeight="1" x14ac:dyDescent="0.25">
      <c r="A382" s="262"/>
      <c r="B382" s="186"/>
      <c r="C382" s="186"/>
      <c r="D382" s="186"/>
      <c r="E382" s="188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spans="1:26" ht="11.25" customHeight="1" x14ac:dyDescent="0.25">
      <c r="A383" s="262"/>
      <c r="B383" s="186"/>
      <c r="C383" s="186"/>
      <c r="D383" s="186"/>
      <c r="E383" s="188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spans="1:26" ht="11.25" customHeight="1" x14ac:dyDescent="0.25">
      <c r="A384" s="262"/>
      <c r="B384" s="186"/>
      <c r="C384" s="186"/>
      <c r="D384" s="186"/>
      <c r="E384" s="188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spans="1:26" ht="11.25" customHeight="1" x14ac:dyDescent="0.25">
      <c r="A385" s="262"/>
      <c r="B385" s="186"/>
      <c r="C385" s="186"/>
      <c r="D385" s="186"/>
      <c r="E385" s="188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spans="1:26" ht="11.25" customHeight="1" x14ac:dyDescent="0.25">
      <c r="A386" s="262"/>
      <c r="B386" s="186"/>
      <c r="C386" s="186"/>
      <c r="D386" s="186"/>
      <c r="E386" s="188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spans="1:26" ht="11.25" customHeight="1" x14ac:dyDescent="0.25">
      <c r="A387" s="262"/>
      <c r="B387" s="186"/>
      <c r="C387" s="186"/>
      <c r="D387" s="186"/>
      <c r="E387" s="188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spans="1:26" ht="11.25" customHeight="1" x14ac:dyDescent="0.25">
      <c r="A388" s="262"/>
      <c r="B388" s="186"/>
      <c r="C388" s="186"/>
      <c r="D388" s="186"/>
      <c r="E388" s="188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spans="1:26" ht="11.25" customHeight="1" x14ac:dyDescent="0.25">
      <c r="A389" s="262"/>
      <c r="B389" s="186"/>
      <c r="C389" s="186"/>
      <c r="D389" s="186"/>
      <c r="E389" s="188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spans="1:26" ht="11.25" customHeight="1" x14ac:dyDescent="0.25">
      <c r="A390" s="262"/>
      <c r="B390" s="186"/>
      <c r="C390" s="186"/>
      <c r="D390" s="186"/>
      <c r="E390" s="188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spans="1:26" ht="11.25" customHeight="1" x14ac:dyDescent="0.25">
      <c r="A391" s="262"/>
      <c r="B391" s="186"/>
      <c r="C391" s="186"/>
      <c r="D391" s="186"/>
      <c r="E391" s="188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spans="1:26" ht="11.25" customHeight="1" x14ac:dyDescent="0.25">
      <c r="A392" s="262"/>
      <c r="B392" s="186"/>
      <c r="C392" s="186"/>
      <c r="D392" s="186"/>
      <c r="E392" s="188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spans="1:26" ht="11.25" customHeight="1" x14ac:dyDescent="0.25">
      <c r="A393" s="262"/>
      <c r="B393" s="186"/>
      <c r="C393" s="186"/>
      <c r="D393" s="186"/>
      <c r="E393" s="188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spans="1:26" ht="11.25" customHeight="1" x14ac:dyDescent="0.25">
      <c r="A394" s="262"/>
      <c r="B394" s="186"/>
      <c r="C394" s="186"/>
      <c r="D394" s="186"/>
      <c r="E394" s="188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spans="1:26" ht="11.25" customHeight="1" x14ac:dyDescent="0.25">
      <c r="A395" s="262"/>
      <c r="B395" s="186"/>
      <c r="C395" s="186"/>
      <c r="D395" s="186"/>
      <c r="E395" s="188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spans="1:26" ht="11.25" customHeight="1" x14ac:dyDescent="0.25">
      <c r="A396" s="262"/>
      <c r="B396" s="186"/>
      <c r="C396" s="186"/>
      <c r="D396" s="186"/>
      <c r="E396" s="188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spans="1:26" ht="11.25" customHeight="1" x14ac:dyDescent="0.25">
      <c r="A397" s="262"/>
      <c r="B397" s="186"/>
      <c r="C397" s="186"/>
      <c r="D397" s="186"/>
      <c r="E397" s="188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spans="1:26" ht="11.25" customHeight="1" x14ac:dyDescent="0.25">
      <c r="A398" s="262"/>
      <c r="B398" s="186"/>
      <c r="C398" s="186"/>
      <c r="D398" s="186"/>
      <c r="E398" s="188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spans="1:26" ht="11.25" customHeight="1" x14ac:dyDescent="0.25">
      <c r="A399" s="262"/>
      <c r="B399" s="186"/>
      <c r="C399" s="186"/>
      <c r="D399" s="186"/>
      <c r="E399" s="188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spans="1:26" ht="11.25" customHeight="1" x14ac:dyDescent="0.25">
      <c r="A400" s="262"/>
      <c r="B400" s="186"/>
      <c r="C400" s="186"/>
      <c r="D400" s="186"/>
      <c r="E400" s="188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spans="1:26" ht="11.25" customHeight="1" x14ac:dyDescent="0.25">
      <c r="A401" s="262"/>
      <c r="B401" s="186"/>
      <c r="C401" s="186"/>
      <c r="D401" s="186"/>
      <c r="E401" s="188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spans="1:26" ht="11.25" customHeight="1" x14ac:dyDescent="0.25">
      <c r="A402" s="262"/>
      <c r="B402" s="186"/>
      <c r="C402" s="186"/>
      <c r="D402" s="186"/>
      <c r="E402" s="188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spans="1:26" ht="11.25" customHeight="1" x14ac:dyDescent="0.25">
      <c r="A403" s="262"/>
      <c r="B403" s="186"/>
      <c r="C403" s="186"/>
      <c r="D403" s="186"/>
      <c r="E403" s="188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spans="1:26" ht="11.25" customHeight="1" x14ac:dyDescent="0.25">
      <c r="A404" s="262"/>
      <c r="B404" s="186"/>
      <c r="C404" s="186"/>
      <c r="D404" s="186"/>
      <c r="E404" s="188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spans="1:26" ht="11.25" customHeight="1" x14ac:dyDescent="0.25">
      <c r="A405" s="262"/>
      <c r="B405" s="186"/>
      <c r="C405" s="186"/>
      <c r="D405" s="186"/>
      <c r="E405" s="188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spans="1:26" ht="11.25" customHeight="1" x14ac:dyDescent="0.25">
      <c r="A406" s="262"/>
      <c r="B406" s="186"/>
      <c r="C406" s="186"/>
      <c r="D406" s="186"/>
      <c r="E406" s="188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spans="1:26" ht="11.25" customHeight="1" x14ac:dyDescent="0.25">
      <c r="A407" s="262"/>
      <c r="B407" s="186"/>
      <c r="C407" s="186"/>
      <c r="D407" s="186"/>
      <c r="E407" s="188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spans="1:26" ht="11.25" customHeight="1" x14ac:dyDescent="0.25">
      <c r="A408" s="262"/>
      <c r="B408" s="186"/>
      <c r="C408" s="186"/>
      <c r="D408" s="186"/>
      <c r="E408" s="188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spans="1:26" ht="11.25" customHeight="1" x14ac:dyDescent="0.25">
      <c r="A409" s="262"/>
      <c r="B409" s="186"/>
      <c r="C409" s="186"/>
      <c r="D409" s="186"/>
      <c r="E409" s="188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spans="1:26" ht="11.25" customHeight="1" x14ac:dyDescent="0.25">
      <c r="A410" s="262"/>
      <c r="B410" s="186"/>
      <c r="C410" s="186"/>
      <c r="D410" s="186"/>
      <c r="E410" s="188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spans="1:26" ht="11.25" customHeight="1" x14ac:dyDescent="0.25">
      <c r="A411" s="262"/>
      <c r="B411" s="186"/>
      <c r="C411" s="186"/>
      <c r="D411" s="186"/>
      <c r="E411" s="188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spans="1:26" ht="11.25" customHeight="1" x14ac:dyDescent="0.25">
      <c r="A412" s="262"/>
      <c r="B412" s="186"/>
      <c r="C412" s="186"/>
      <c r="D412" s="186"/>
      <c r="E412" s="188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spans="1:26" ht="11.25" customHeight="1" x14ac:dyDescent="0.25">
      <c r="A413" s="262"/>
      <c r="B413" s="186"/>
      <c r="C413" s="186"/>
      <c r="D413" s="186"/>
      <c r="E413" s="188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spans="1:26" ht="11.25" customHeight="1" x14ac:dyDescent="0.25">
      <c r="A414" s="262"/>
      <c r="B414" s="186"/>
      <c r="C414" s="186"/>
      <c r="D414" s="186"/>
      <c r="E414" s="188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spans="1:26" ht="11.25" customHeight="1" x14ac:dyDescent="0.25">
      <c r="A415" s="262"/>
      <c r="B415" s="186"/>
      <c r="C415" s="186"/>
      <c r="D415" s="186"/>
      <c r="E415" s="188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spans="1:26" ht="11.25" customHeight="1" x14ac:dyDescent="0.25">
      <c r="A416" s="262"/>
      <c r="B416" s="186"/>
      <c r="C416" s="186"/>
      <c r="D416" s="186"/>
      <c r="E416" s="188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spans="1:26" ht="11.25" customHeight="1" x14ac:dyDescent="0.25">
      <c r="A417" s="262"/>
      <c r="B417" s="186"/>
      <c r="C417" s="186"/>
      <c r="D417" s="186"/>
      <c r="E417" s="188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spans="1:26" ht="11.25" customHeight="1" x14ac:dyDescent="0.25">
      <c r="A418" s="262"/>
      <c r="B418" s="186"/>
      <c r="C418" s="186"/>
      <c r="D418" s="186"/>
      <c r="E418" s="188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spans="1:26" ht="11.25" customHeight="1" x14ac:dyDescent="0.25">
      <c r="A419" s="262"/>
      <c r="B419" s="186"/>
      <c r="C419" s="186"/>
      <c r="D419" s="186"/>
      <c r="E419" s="188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spans="1:26" ht="11.25" customHeight="1" x14ac:dyDescent="0.25">
      <c r="A420" s="262"/>
      <c r="B420" s="186"/>
      <c r="C420" s="186"/>
      <c r="D420" s="186"/>
      <c r="E420" s="188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spans="1:26" ht="11.25" customHeight="1" x14ac:dyDescent="0.25">
      <c r="A421" s="262"/>
      <c r="B421" s="186"/>
      <c r="C421" s="186"/>
      <c r="D421" s="186"/>
      <c r="E421" s="188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spans="1:26" ht="11.25" customHeight="1" x14ac:dyDescent="0.25">
      <c r="A422" s="262"/>
      <c r="B422" s="186"/>
      <c r="C422" s="186"/>
      <c r="D422" s="186"/>
      <c r="E422" s="188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spans="1:26" ht="11.25" customHeight="1" x14ac:dyDescent="0.25">
      <c r="A423" s="262"/>
      <c r="B423" s="186"/>
      <c r="C423" s="186"/>
      <c r="D423" s="186"/>
      <c r="E423" s="188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spans="1:26" ht="11.25" customHeight="1" x14ac:dyDescent="0.25">
      <c r="A424" s="262"/>
      <c r="B424" s="186"/>
      <c r="C424" s="186"/>
      <c r="D424" s="186"/>
      <c r="E424" s="188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spans="1:26" ht="11.25" customHeight="1" x14ac:dyDescent="0.25">
      <c r="A425" s="262"/>
      <c r="B425" s="186"/>
      <c r="C425" s="186"/>
      <c r="D425" s="186"/>
      <c r="E425" s="188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spans="1:26" ht="11.25" customHeight="1" x14ac:dyDescent="0.25">
      <c r="A426" s="262"/>
      <c r="B426" s="186"/>
      <c r="C426" s="186"/>
      <c r="D426" s="186"/>
      <c r="E426" s="188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spans="1:26" ht="11.25" customHeight="1" x14ac:dyDescent="0.25">
      <c r="A427" s="262"/>
      <c r="B427" s="186"/>
      <c r="C427" s="186"/>
      <c r="D427" s="186"/>
      <c r="E427" s="188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spans="1:26" ht="11.25" customHeight="1" x14ac:dyDescent="0.25">
      <c r="A428" s="262"/>
      <c r="B428" s="186"/>
      <c r="C428" s="186"/>
      <c r="D428" s="186"/>
      <c r="E428" s="188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spans="1:26" ht="11.25" customHeight="1" x14ac:dyDescent="0.25">
      <c r="A429" s="262"/>
      <c r="B429" s="186"/>
      <c r="C429" s="186"/>
      <c r="D429" s="186"/>
      <c r="E429" s="188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spans="1:26" ht="11.25" customHeight="1" x14ac:dyDescent="0.25">
      <c r="A430" s="262"/>
      <c r="B430" s="186"/>
      <c r="C430" s="186"/>
      <c r="D430" s="186"/>
      <c r="E430" s="188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spans="1:26" ht="11.25" customHeight="1" x14ac:dyDescent="0.25">
      <c r="A431" s="262"/>
      <c r="B431" s="186"/>
      <c r="C431" s="186"/>
      <c r="D431" s="186"/>
      <c r="E431" s="188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spans="1:26" ht="11.25" customHeight="1" x14ac:dyDescent="0.25">
      <c r="A432" s="262"/>
      <c r="B432" s="186"/>
      <c r="C432" s="186"/>
      <c r="D432" s="186"/>
      <c r="E432" s="188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spans="1:26" ht="11.25" customHeight="1" x14ac:dyDescent="0.25">
      <c r="A433" s="262"/>
      <c r="B433" s="186"/>
      <c r="C433" s="186"/>
      <c r="D433" s="186"/>
      <c r="E433" s="188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spans="1:26" ht="11.25" customHeight="1" x14ac:dyDescent="0.25">
      <c r="A434" s="262"/>
      <c r="B434" s="186"/>
      <c r="C434" s="186"/>
      <c r="D434" s="186"/>
      <c r="E434" s="188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spans="1:26" ht="11.25" customHeight="1" x14ac:dyDescent="0.25">
      <c r="A435" s="262"/>
      <c r="B435" s="186"/>
      <c r="C435" s="186"/>
      <c r="D435" s="186"/>
      <c r="E435" s="188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spans="1:26" ht="11.25" customHeight="1" x14ac:dyDescent="0.25">
      <c r="A436" s="262"/>
      <c r="B436" s="186"/>
      <c r="C436" s="186"/>
      <c r="D436" s="186"/>
      <c r="E436" s="188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spans="1:26" ht="11.25" customHeight="1" x14ac:dyDescent="0.25">
      <c r="A437" s="262"/>
      <c r="B437" s="186"/>
      <c r="C437" s="186"/>
      <c r="D437" s="186"/>
      <c r="E437" s="188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spans="1:26" ht="11.25" customHeight="1" x14ac:dyDescent="0.25">
      <c r="A438" s="262"/>
      <c r="B438" s="186"/>
      <c r="C438" s="186"/>
      <c r="D438" s="186"/>
      <c r="E438" s="188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spans="1:26" ht="11.25" customHeight="1" x14ac:dyDescent="0.25">
      <c r="A439" s="262"/>
      <c r="B439" s="186"/>
      <c r="C439" s="186"/>
      <c r="D439" s="186"/>
      <c r="E439" s="188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spans="1:26" ht="11.25" customHeight="1" x14ac:dyDescent="0.25">
      <c r="A440" s="262"/>
      <c r="B440" s="186"/>
      <c r="C440" s="186"/>
      <c r="D440" s="186"/>
      <c r="E440" s="188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spans="1:26" ht="11.25" customHeight="1" x14ac:dyDescent="0.25">
      <c r="A441" s="262"/>
      <c r="B441" s="186"/>
      <c r="C441" s="186"/>
      <c r="D441" s="186"/>
      <c r="E441" s="188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spans="1:26" ht="11.25" customHeight="1" x14ac:dyDescent="0.25">
      <c r="A442" s="262"/>
      <c r="B442" s="186"/>
      <c r="C442" s="186"/>
      <c r="D442" s="186"/>
      <c r="E442" s="188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spans="1:26" ht="11.25" customHeight="1" x14ac:dyDescent="0.25">
      <c r="A443" s="262"/>
      <c r="B443" s="186"/>
      <c r="C443" s="186"/>
      <c r="D443" s="186"/>
      <c r="E443" s="188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spans="1:26" ht="11.25" customHeight="1" x14ac:dyDescent="0.25">
      <c r="A444" s="262"/>
      <c r="B444" s="186"/>
      <c r="C444" s="186"/>
      <c r="D444" s="186"/>
      <c r="E444" s="188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spans="1:26" ht="11.25" customHeight="1" x14ac:dyDescent="0.25">
      <c r="A445" s="262"/>
      <c r="B445" s="186"/>
      <c r="C445" s="186"/>
      <c r="D445" s="186"/>
      <c r="E445" s="188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spans="1:26" ht="11.25" customHeight="1" x14ac:dyDescent="0.25">
      <c r="A446" s="262"/>
      <c r="B446" s="186"/>
      <c r="C446" s="186"/>
      <c r="D446" s="186"/>
      <c r="E446" s="188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spans="1:26" ht="11.25" customHeight="1" x14ac:dyDescent="0.25">
      <c r="A447" s="262"/>
      <c r="B447" s="186"/>
      <c r="C447" s="186"/>
      <c r="D447" s="186"/>
      <c r="E447" s="188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spans="1:26" ht="11.25" customHeight="1" x14ac:dyDescent="0.25">
      <c r="A448" s="262"/>
      <c r="B448" s="186"/>
      <c r="C448" s="186"/>
      <c r="D448" s="186"/>
      <c r="E448" s="188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spans="1:26" ht="11.25" customHeight="1" x14ac:dyDescent="0.25">
      <c r="A449" s="262"/>
      <c r="B449" s="186"/>
      <c r="C449" s="186"/>
      <c r="D449" s="186"/>
      <c r="E449" s="188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spans="1:26" ht="11.25" customHeight="1" x14ac:dyDescent="0.25">
      <c r="A450" s="262"/>
      <c r="B450" s="186"/>
      <c r="C450" s="186"/>
      <c r="D450" s="186"/>
      <c r="E450" s="188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spans="1:26" ht="11.25" customHeight="1" x14ac:dyDescent="0.25">
      <c r="A451" s="262"/>
      <c r="B451" s="186"/>
      <c r="C451" s="186"/>
      <c r="D451" s="186"/>
      <c r="E451" s="188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spans="1:26" ht="11.25" customHeight="1" x14ac:dyDescent="0.25">
      <c r="A452" s="262"/>
      <c r="B452" s="186"/>
      <c r="C452" s="186"/>
      <c r="D452" s="186"/>
      <c r="E452" s="188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spans="1:26" ht="11.25" customHeight="1" x14ac:dyDescent="0.25">
      <c r="A453" s="262"/>
      <c r="B453" s="186"/>
      <c r="C453" s="186"/>
      <c r="D453" s="186"/>
      <c r="E453" s="188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spans="1:26" ht="11.25" customHeight="1" x14ac:dyDescent="0.25">
      <c r="A454" s="262"/>
      <c r="B454" s="186"/>
      <c r="C454" s="186"/>
      <c r="D454" s="186"/>
      <c r="E454" s="188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spans="1:26" ht="11.25" customHeight="1" x14ac:dyDescent="0.25">
      <c r="A455" s="262"/>
      <c r="B455" s="186"/>
      <c r="C455" s="186"/>
      <c r="D455" s="186"/>
      <c r="E455" s="188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spans="1:26" ht="11.25" customHeight="1" x14ac:dyDescent="0.25">
      <c r="A456" s="262"/>
      <c r="B456" s="186"/>
      <c r="C456" s="186"/>
      <c r="D456" s="186"/>
      <c r="E456" s="188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spans="1:26" ht="11.25" customHeight="1" x14ac:dyDescent="0.25">
      <c r="A457" s="262"/>
      <c r="B457" s="186"/>
      <c r="C457" s="186"/>
      <c r="D457" s="186"/>
      <c r="E457" s="188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spans="1:26" ht="11.25" customHeight="1" x14ac:dyDescent="0.25">
      <c r="A458" s="262"/>
      <c r="B458" s="186"/>
      <c r="C458" s="186"/>
      <c r="D458" s="186"/>
      <c r="E458" s="188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spans="1:26" ht="11.25" customHeight="1" x14ac:dyDescent="0.25">
      <c r="A459" s="262"/>
      <c r="B459" s="186"/>
      <c r="C459" s="186"/>
      <c r="D459" s="186"/>
      <c r="E459" s="188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spans="1:26" ht="11.25" customHeight="1" x14ac:dyDescent="0.25">
      <c r="A460" s="262"/>
      <c r="B460" s="186"/>
      <c r="C460" s="186"/>
      <c r="D460" s="186"/>
      <c r="E460" s="188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spans="1:26" ht="11.25" customHeight="1" x14ac:dyDescent="0.25">
      <c r="A461" s="262"/>
      <c r="B461" s="186"/>
      <c r="C461" s="186"/>
      <c r="D461" s="186"/>
      <c r="E461" s="188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spans="1:26" ht="11.25" customHeight="1" x14ac:dyDescent="0.25">
      <c r="A462" s="262"/>
      <c r="B462" s="186"/>
      <c r="C462" s="186"/>
      <c r="D462" s="186"/>
      <c r="E462" s="188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spans="1:26" ht="11.25" customHeight="1" x14ac:dyDescent="0.25">
      <c r="A463" s="262"/>
      <c r="B463" s="186"/>
      <c r="C463" s="186"/>
      <c r="D463" s="186"/>
      <c r="E463" s="188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spans="1:26" ht="11.25" customHeight="1" x14ac:dyDescent="0.25">
      <c r="A464" s="262"/>
      <c r="B464" s="186"/>
      <c r="C464" s="186"/>
      <c r="D464" s="186"/>
      <c r="E464" s="188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spans="1:26" ht="11.25" customHeight="1" x14ac:dyDescent="0.25">
      <c r="A465" s="262"/>
      <c r="B465" s="186"/>
      <c r="C465" s="186"/>
      <c r="D465" s="186"/>
      <c r="E465" s="188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spans="1:26" ht="11.25" customHeight="1" x14ac:dyDescent="0.25">
      <c r="A466" s="262"/>
      <c r="B466" s="186"/>
      <c r="C466" s="186"/>
      <c r="D466" s="186"/>
      <c r="E466" s="188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spans="1:26" ht="11.25" customHeight="1" x14ac:dyDescent="0.25">
      <c r="A467" s="262"/>
      <c r="B467" s="186"/>
      <c r="C467" s="186"/>
      <c r="D467" s="186"/>
      <c r="E467" s="188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spans="1:26" ht="11.25" customHeight="1" x14ac:dyDescent="0.25">
      <c r="A468" s="262"/>
      <c r="B468" s="186"/>
      <c r="C468" s="186"/>
      <c r="D468" s="186"/>
      <c r="E468" s="188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spans="1:26" ht="11.25" customHeight="1" x14ac:dyDescent="0.25">
      <c r="A469" s="262"/>
      <c r="B469" s="186"/>
      <c r="C469" s="186"/>
      <c r="D469" s="186"/>
      <c r="E469" s="188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spans="1:26" ht="11.25" customHeight="1" x14ac:dyDescent="0.25">
      <c r="A470" s="262"/>
      <c r="B470" s="186"/>
      <c r="C470" s="186"/>
      <c r="D470" s="186"/>
      <c r="E470" s="188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spans="1:26" ht="11.25" customHeight="1" x14ac:dyDescent="0.25">
      <c r="A471" s="262"/>
      <c r="B471" s="186"/>
      <c r="C471" s="186"/>
      <c r="D471" s="186"/>
      <c r="E471" s="188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spans="1:26" ht="11.25" customHeight="1" x14ac:dyDescent="0.25">
      <c r="A472" s="262"/>
      <c r="B472" s="186"/>
      <c r="C472" s="186"/>
      <c r="D472" s="186"/>
      <c r="E472" s="188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spans="1:26" ht="11.25" customHeight="1" x14ac:dyDescent="0.25">
      <c r="A473" s="262"/>
      <c r="B473" s="186"/>
      <c r="C473" s="186"/>
      <c r="D473" s="186"/>
      <c r="E473" s="188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spans="1:26" ht="11.25" customHeight="1" x14ac:dyDescent="0.25">
      <c r="A474" s="262"/>
      <c r="B474" s="186"/>
      <c r="C474" s="186"/>
      <c r="D474" s="186"/>
      <c r="E474" s="188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spans="1:26" ht="11.25" customHeight="1" x14ac:dyDescent="0.25">
      <c r="A475" s="262"/>
      <c r="B475" s="186"/>
      <c r="C475" s="186"/>
      <c r="D475" s="186"/>
      <c r="E475" s="188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spans="1:26" ht="11.25" customHeight="1" x14ac:dyDescent="0.25">
      <c r="A476" s="262"/>
      <c r="B476" s="186"/>
      <c r="C476" s="186"/>
      <c r="D476" s="186"/>
      <c r="E476" s="188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spans="1:26" ht="11.25" customHeight="1" x14ac:dyDescent="0.25">
      <c r="A477" s="262"/>
      <c r="B477" s="186"/>
      <c r="C477" s="186"/>
      <c r="D477" s="186"/>
      <c r="E477" s="188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spans="1:26" ht="11.25" customHeight="1" x14ac:dyDescent="0.25">
      <c r="A478" s="262"/>
      <c r="B478" s="186"/>
      <c r="C478" s="186"/>
      <c r="D478" s="186"/>
      <c r="E478" s="188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spans="1:26" ht="11.25" customHeight="1" x14ac:dyDescent="0.25">
      <c r="A479" s="262"/>
      <c r="B479" s="186"/>
      <c r="C479" s="186"/>
      <c r="D479" s="186"/>
      <c r="E479" s="188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spans="1:26" ht="11.25" customHeight="1" x14ac:dyDescent="0.25">
      <c r="A480" s="262"/>
      <c r="B480" s="186"/>
      <c r="C480" s="186"/>
      <c r="D480" s="186"/>
      <c r="E480" s="188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spans="1:26" ht="11.25" customHeight="1" x14ac:dyDescent="0.25">
      <c r="A481" s="262"/>
      <c r="B481" s="186"/>
      <c r="C481" s="186"/>
      <c r="D481" s="186"/>
      <c r="E481" s="188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spans="1:26" ht="11.25" customHeight="1" x14ac:dyDescent="0.25">
      <c r="A482" s="262"/>
      <c r="B482" s="186"/>
      <c r="C482" s="186"/>
      <c r="D482" s="186"/>
      <c r="E482" s="188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spans="1:26" ht="11.25" customHeight="1" x14ac:dyDescent="0.25">
      <c r="A483" s="262"/>
      <c r="B483" s="186"/>
      <c r="C483" s="186"/>
      <c r="D483" s="186"/>
      <c r="E483" s="188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spans="1:26" ht="11.25" customHeight="1" x14ac:dyDescent="0.25">
      <c r="A484" s="262"/>
      <c r="B484" s="186"/>
      <c r="C484" s="186"/>
      <c r="D484" s="186"/>
      <c r="E484" s="188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spans="1:26" ht="11.25" customHeight="1" x14ac:dyDescent="0.25">
      <c r="A485" s="262"/>
      <c r="B485" s="186"/>
      <c r="C485" s="186"/>
      <c r="D485" s="186"/>
      <c r="E485" s="188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spans="1:26" ht="11.25" customHeight="1" x14ac:dyDescent="0.25">
      <c r="A486" s="262"/>
      <c r="B486" s="186"/>
      <c r="C486" s="186"/>
      <c r="D486" s="186"/>
      <c r="E486" s="188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spans="1:26" ht="11.25" customHeight="1" x14ac:dyDescent="0.25">
      <c r="A487" s="262"/>
      <c r="B487" s="186"/>
      <c r="C487" s="186"/>
      <c r="D487" s="186"/>
      <c r="E487" s="188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spans="1:26" ht="11.25" customHeight="1" x14ac:dyDescent="0.25">
      <c r="A488" s="262"/>
      <c r="B488" s="186"/>
      <c r="C488" s="186"/>
      <c r="D488" s="186"/>
      <c r="E488" s="188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spans="1:26" ht="11.25" customHeight="1" x14ac:dyDescent="0.25">
      <c r="A489" s="262"/>
      <c r="B489" s="186"/>
      <c r="C489" s="186"/>
      <c r="D489" s="186"/>
      <c r="E489" s="188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spans="1:26" ht="11.25" customHeight="1" x14ac:dyDescent="0.25">
      <c r="A490" s="262"/>
      <c r="B490" s="186"/>
      <c r="C490" s="186"/>
      <c r="D490" s="186"/>
      <c r="E490" s="188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spans="1:26" ht="11.25" customHeight="1" x14ac:dyDescent="0.25">
      <c r="A491" s="262"/>
      <c r="B491" s="186"/>
      <c r="C491" s="186"/>
      <c r="D491" s="186"/>
      <c r="E491" s="188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spans="1:26" ht="11.25" customHeight="1" x14ac:dyDescent="0.25">
      <c r="A492" s="262"/>
      <c r="B492" s="186"/>
      <c r="C492" s="186"/>
      <c r="D492" s="186"/>
      <c r="E492" s="188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spans="1:26" ht="11.25" customHeight="1" x14ac:dyDescent="0.25">
      <c r="A493" s="262"/>
      <c r="B493" s="186"/>
      <c r="C493" s="186"/>
      <c r="D493" s="186"/>
      <c r="E493" s="188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spans="1:26" ht="11.25" customHeight="1" x14ac:dyDescent="0.25">
      <c r="A494" s="262"/>
      <c r="B494" s="186"/>
      <c r="C494" s="186"/>
      <c r="D494" s="186"/>
      <c r="E494" s="188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spans="1:26" ht="11.25" customHeight="1" x14ac:dyDescent="0.25">
      <c r="A495" s="262"/>
      <c r="B495" s="186"/>
      <c r="C495" s="186"/>
      <c r="D495" s="186"/>
      <c r="E495" s="188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spans="1:26" ht="11.25" customHeight="1" x14ac:dyDescent="0.25">
      <c r="A496" s="262"/>
      <c r="B496" s="186"/>
      <c r="C496" s="186"/>
      <c r="D496" s="186"/>
      <c r="E496" s="188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spans="1:26" ht="11.25" customHeight="1" x14ac:dyDescent="0.25">
      <c r="A497" s="262"/>
      <c r="B497" s="186"/>
      <c r="C497" s="186"/>
      <c r="D497" s="186"/>
      <c r="E497" s="188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spans="1:26" ht="11.25" customHeight="1" x14ac:dyDescent="0.25">
      <c r="A498" s="262"/>
      <c r="B498" s="186"/>
      <c r="C498" s="186"/>
      <c r="D498" s="186"/>
      <c r="E498" s="188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spans="1:26" ht="11.25" customHeight="1" x14ac:dyDescent="0.25">
      <c r="A499" s="262"/>
      <c r="B499" s="186"/>
      <c r="C499" s="186"/>
      <c r="D499" s="186"/>
      <c r="E499" s="188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spans="1:26" ht="11.25" customHeight="1" x14ac:dyDescent="0.25">
      <c r="A500" s="262"/>
      <c r="B500" s="186"/>
      <c r="C500" s="186"/>
      <c r="D500" s="186"/>
      <c r="E500" s="188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spans="1:26" ht="11.25" customHeight="1" x14ac:dyDescent="0.25">
      <c r="A501" s="262"/>
      <c r="B501" s="186"/>
      <c r="C501" s="186"/>
      <c r="D501" s="186"/>
      <c r="E501" s="188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spans="1:26" ht="11.25" customHeight="1" x14ac:dyDescent="0.25">
      <c r="A502" s="262"/>
      <c r="B502" s="186"/>
      <c r="C502" s="186"/>
      <c r="D502" s="186"/>
      <c r="E502" s="188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spans="1:26" ht="11.25" customHeight="1" x14ac:dyDescent="0.25">
      <c r="A503" s="262"/>
      <c r="B503" s="186"/>
      <c r="C503" s="186"/>
      <c r="D503" s="186"/>
      <c r="E503" s="188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spans="1:26" ht="11.25" customHeight="1" x14ac:dyDescent="0.25">
      <c r="A504" s="262"/>
      <c r="B504" s="186"/>
      <c r="C504" s="186"/>
      <c r="D504" s="186"/>
      <c r="E504" s="188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spans="1:26" ht="11.25" customHeight="1" x14ac:dyDescent="0.25">
      <c r="A505" s="262"/>
      <c r="B505" s="186"/>
      <c r="C505" s="186"/>
      <c r="D505" s="186"/>
      <c r="E505" s="188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spans="1:26" ht="11.25" customHeight="1" x14ac:dyDescent="0.25">
      <c r="A506" s="262"/>
      <c r="B506" s="186"/>
      <c r="C506" s="186"/>
      <c r="D506" s="186"/>
      <c r="E506" s="188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spans="1:26" ht="11.25" customHeight="1" x14ac:dyDescent="0.25">
      <c r="A507" s="262"/>
      <c r="B507" s="186"/>
      <c r="C507" s="186"/>
      <c r="D507" s="186"/>
      <c r="E507" s="188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spans="1:26" ht="11.25" customHeight="1" x14ac:dyDescent="0.25">
      <c r="A508" s="262"/>
      <c r="B508" s="186"/>
      <c r="C508" s="186"/>
      <c r="D508" s="186"/>
      <c r="E508" s="188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spans="1:26" ht="11.25" customHeight="1" x14ac:dyDescent="0.25">
      <c r="A509" s="262"/>
      <c r="B509" s="186"/>
      <c r="C509" s="186"/>
      <c r="D509" s="186"/>
      <c r="E509" s="188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spans="1:26" ht="11.25" customHeight="1" x14ac:dyDescent="0.25">
      <c r="A510" s="262"/>
      <c r="B510" s="186"/>
      <c r="C510" s="186"/>
      <c r="D510" s="186"/>
      <c r="E510" s="188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spans="1:26" ht="11.25" customHeight="1" x14ac:dyDescent="0.25">
      <c r="A511" s="262"/>
      <c r="B511" s="186"/>
      <c r="C511" s="186"/>
      <c r="D511" s="186"/>
      <c r="E511" s="188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spans="1:26" ht="11.25" customHeight="1" x14ac:dyDescent="0.25">
      <c r="A512" s="262"/>
      <c r="B512" s="186"/>
      <c r="C512" s="186"/>
      <c r="D512" s="186"/>
      <c r="E512" s="188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spans="1:26" ht="11.25" customHeight="1" x14ac:dyDescent="0.25">
      <c r="A513" s="262"/>
      <c r="B513" s="186"/>
      <c r="C513" s="186"/>
      <c r="D513" s="186"/>
      <c r="E513" s="188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spans="1:26" ht="11.25" customHeight="1" x14ac:dyDescent="0.25">
      <c r="A514" s="262"/>
      <c r="B514" s="186"/>
      <c r="C514" s="186"/>
      <c r="D514" s="186"/>
      <c r="E514" s="188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spans="1:26" ht="11.25" customHeight="1" x14ac:dyDescent="0.25">
      <c r="A515" s="262"/>
      <c r="B515" s="186"/>
      <c r="C515" s="186"/>
      <c r="D515" s="186"/>
      <c r="E515" s="188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spans="1:26" ht="11.25" customHeight="1" x14ac:dyDescent="0.25">
      <c r="A516" s="262"/>
      <c r="B516" s="186"/>
      <c r="C516" s="186"/>
      <c r="D516" s="186"/>
      <c r="E516" s="188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spans="1:26" ht="11.25" customHeight="1" x14ac:dyDescent="0.25">
      <c r="A517" s="262"/>
      <c r="B517" s="186"/>
      <c r="C517" s="186"/>
      <c r="D517" s="186"/>
      <c r="E517" s="188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spans="1:26" ht="11.25" customHeight="1" x14ac:dyDescent="0.25">
      <c r="A518" s="262"/>
      <c r="B518" s="186"/>
      <c r="C518" s="186"/>
      <c r="D518" s="186"/>
      <c r="E518" s="188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spans="1:26" ht="11.25" customHeight="1" x14ac:dyDescent="0.25">
      <c r="A519" s="262"/>
      <c r="B519" s="186"/>
      <c r="C519" s="186"/>
      <c r="D519" s="186"/>
      <c r="E519" s="188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spans="1:26" ht="11.25" customHeight="1" x14ac:dyDescent="0.25">
      <c r="A520" s="262"/>
      <c r="B520" s="186"/>
      <c r="C520" s="186"/>
      <c r="D520" s="186"/>
      <c r="E520" s="188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spans="1:26" ht="11.25" customHeight="1" x14ac:dyDescent="0.25">
      <c r="A521" s="262"/>
      <c r="B521" s="186"/>
      <c r="C521" s="186"/>
      <c r="D521" s="186"/>
      <c r="E521" s="188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spans="1:26" ht="11.25" customHeight="1" x14ac:dyDescent="0.25">
      <c r="A522" s="262"/>
      <c r="B522" s="186"/>
      <c r="C522" s="186"/>
      <c r="D522" s="186"/>
      <c r="E522" s="188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spans="1:26" ht="11.25" customHeight="1" x14ac:dyDescent="0.25">
      <c r="A523" s="262"/>
      <c r="B523" s="186"/>
      <c r="C523" s="186"/>
      <c r="D523" s="186"/>
      <c r="E523" s="188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spans="1:26" ht="11.25" customHeight="1" x14ac:dyDescent="0.25">
      <c r="A524" s="262"/>
      <c r="B524" s="186"/>
      <c r="C524" s="186"/>
      <c r="D524" s="186"/>
      <c r="E524" s="188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spans="1:26" ht="11.25" customHeight="1" x14ac:dyDescent="0.25">
      <c r="A525" s="262"/>
      <c r="B525" s="186"/>
      <c r="C525" s="186"/>
      <c r="D525" s="186"/>
      <c r="E525" s="188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spans="1:26" ht="11.25" customHeight="1" x14ac:dyDescent="0.25">
      <c r="A526" s="262"/>
      <c r="B526" s="186"/>
      <c r="C526" s="186"/>
      <c r="D526" s="186"/>
      <c r="E526" s="188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spans="1:26" ht="11.25" customHeight="1" x14ac:dyDescent="0.25">
      <c r="A527" s="262"/>
      <c r="B527" s="186"/>
      <c r="C527" s="186"/>
      <c r="D527" s="186"/>
      <c r="E527" s="188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spans="1:26" ht="11.25" customHeight="1" x14ac:dyDescent="0.25">
      <c r="A528" s="262"/>
      <c r="B528" s="186"/>
      <c r="C528" s="186"/>
      <c r="D528" s="186"/>
      <c r="E528" s="188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spans="1:26" ht="11.25" customHeight="1" x14ac:dyDescent="0.25">
      <c r="A529" s="262"/>
      <c r="B529" s="186"/>
      <c r="C529" s="186"/>
      <c r="D529" s="186"/>
      <c r="E529" s="188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spans="1:26" ht="11.25" customHeight="1" x14ac:dyDescent="0.25">
      <c r="A530" s="262"/>
      <c r="B530" s="186"/>
      <c r="C530" s="186"/>
      <c r="D530" s="186"/>
      <c r="E530" s="188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spans="1:26" ht="11.25" customHeight="1" x14ac:dyDescent="0.25">
      <c r="A531" s="262"/>
      <c r="B531" s="186"/>
      <c r="C531" s="186"/>
      <c r="D531" s="186"/>
      <c r="E531" s="188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spans="1:26" ht="11.25" customHeight="1" x14ac:dyDescent="0.25">
      <c r="A532" s="262"/>
      <c r="B532" s="186"/>
      <c r="C532" s="186"/>
      <c r="D532" s="186"/>
      <c r="E532" s="188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spans="1:26" ht="11.25" customHeight="1" x14ac:dyDescent="0.25">
      <c r="A533" s="262"/>
      <c r="B533" s="186"/>
      <c r="C533" s="186"/>
      <c r="D533" s="186"/>
      <c r="E533" s="188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spans="1:26" ht="11.25" customHeight="1" x14ac:dyDescent="0.25">
      <c r="A534" s="262"/>
      <c r="B534" s="186"/>
      <c r="C534" s="186"/>
      <c r="D534" s="186"/>
      <c r="E534" s="188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spans="1:26" ht="11.25" customHeight="1" x14ac:dyDescent="0.25">
      <c r="A535" s="262"/>
      <c r="B535" s="186"/>
      <c r="C535" s="186"/>
      <c r="D535" s="186"/>
      <c r="E535" s="188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spans="1:26" ht="11.25" customHeight="1" x14ac:dyDescent="0.25">
      <c r="A536" s="262"/>
      <c r="B536" s="186"/>
      <c r="C536" s="186"/>
      <c r="D536" s="186"/>
      <c r="E536" s="188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spans="1:26" ht="11.25" customHeight="1" x14ac:dyDescent="0.25">
      <c r="A537" s="262"/>
      <c r="B537" s="186"/>
      <c r="C537" s="186"/>
      <c r="D537" s="186"/>
      <c r="E537" s="188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spans="1:26" ht="11.25" customHeight="1" x14ac:dyDescent="0.25">
      <c r="A538" s="262"/>
      <c r="B538" s="186"/>
      <c r="C538" s="186"/>
      <c r="D538" s="186"/>
      <c r="E538" s="188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spans="1:26" ht="11.25" customHeight="1" x14ac:dyDescent="0.25">
      <c r="A539" s="262"/>
      <c r="B539" s="186"/>
      <c r="C539" s="186"/>
      <c r="D539" s="186"/>
      <c r="E539" s="188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spans="1:26" ht="11.25" customHeight="1" x14ac:dyDescent="0.25">
      <c r="A540" s="262"/>
      <c r="B540" s="186"/>
      <c r="C540" s="186"/>
      <c r="D540" s="186"/>
      <c r="E540" s="188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spans="1:26" ht="11.25" customHeight="1" x14ac:dyDescent="0.25">
      <c r="A541" s="262"/>
      <c r="B541" s="186"/>
      <c r="C541" s="186"/>
      <c r="D541" s="186"/>
      <c r="E541" s="188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spans="1:26" ht="11.25" customHeight="1" x14ac:dyDescent="0.25">
      <c r="A542" s="262"/>
      <c r="B542" s="186"/>
      <c r="C542" s="186"/>
      <c r="D542" s="186"/>
      <c r="E542" s="188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spans="1:26" ht="11.25" customHeight="1" x14ac:dyDescent="0.25">
      <c r="A543" s="262"/>
      <c r="B543" s="186"/>
      <c r="C543" s="186"/>
      <c r="D543" s="186"/>
      <c r="E543" s="188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spans="1:26" ht="11.25" customHeight="1" x14ac:dyDescent="0.25">
      <c r="A544" s="262"/>
      <c r="B544" s="186"/>
      <c r="C544" s="186"/>
      <c r="D544" s="186"/>
      <c r="E544" s="188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spans="1:26" ht="11.25" customHeight="1" x14ac:dyDescent="0.25">
      <c r="A545" s="262"/>
      <c r="B545" s="186"/>
      <c r="C545" s="186"/>
      <c r="D545" s="186"/>
      <c r="E545" s="188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spans="1:26" ht="11.25" customHeight="1" x14ac:dyDescent="0.25">
      <c r="A546" s="262"/>
      <c r="B546" s="186"/>
      <c r="C546" s="186"/>
      <c r="D546" s="186"/>
      <c r="E546" s="188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spans="1:26" ht="11.25" customHeight="1" x14ac:dyDescent="0.25">
      <c r="A547" s="262"/>
      <c r="B547" s="186"/>
      <c r="C547" s="186"/>
      <c r="D547" s="186"/>
      <c r="E547" s="188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spans="1:26" ht="11.25" customHeight="1" x14ac:dyDescent="0.25">
      <c r="A548" s="262"/>
      <c r="B548" s="186"/>
      <c r="C548" s="186"/>
      <c r="D548" s="186"/>
      <c r="E548" s="188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spans="1:26" ht="11.25" customHeight="1" x14ac:dyDescent="0.25">
      <c r="A549" s="262"/>
      <c r="B549" s="186"/>
      <c r="C549" s="186"/>
      <c r="D549" s="186"/>
      <c r="E549" s="188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spans="1:26" ht="11.25" customHeight="1" x14ac:dyDescent="0.25">
      <c r="A550" s="262"/>
      <c r="B550" s="186"/>
      <c r="C550" s="186"/>
      <c r="D550" s="186"/>
      <c r="E550" s="188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spans="1:26" ht="11.25" customHeight="1" x14ac:dyDescent="0.25">
      <c r="A551" s="262"/>
      <c r="B551" s="186"/>
      <c r="C551" s="186"/>
      <c r="D551" s="186"/>
      <c r="E551" s="188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spans="1:26" ht="11.25" customHeight="1" x14ac:dyDescent="0.25">
      <c r="A552" s="262"/>
      <c r="B552" s="186"/>
      <c r="C552" s="186"/>
      <c r="D552" s="186"/>
      <c r="E552" s="188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spans="1:26" ht="11.25" customHeight="1" x14ac:dyDescent="0.25">
      <c r="A553" s="262"/>
      <c r="B553" s="186"/>
      <c r="C553" s="186"/>
      <c r="D553" s="186"/>
      <c r="E553" s="188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spans="1:26" ht="11.25" customHeight="1" x14ac:dyDescent="0.25">
      <c r="A554" s="262"/>
      <c r="B554" s="186"/>
      <c r="C554" s="186"/>
      <c r="D554" s="186"/>
      <c r="E554" s="188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spans="1:26" ht="11.25" customHeight="1" x14ac:dyDescent="0.25">
      <c r="A555" s="262"/>
      <c r="B555" s="186"/>
      <c r="C555" s="186"/>
      <c r="D555" s="186"/>
      <c r="E555" s="188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spans="1:26" ht="11.25" customHeight="1" x14ac:dyDescent="0.25">
      <c r="A556" s="262"/>
      <c r="B556" s="186"/>
      <c r="C556" s="186"/>
      <c r="D556" s="186"/>
      <c r="E556" s="188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spans="1:26" ht="11.25" customHeight="1" x14ac:dyDescent="0.25">
      <c r="A557" s="262"/>
      <c r="B557" s="186"/>
      <c r="C557" s="186"/>
      <c r="D557" s="186"/>
      <c r="E557" s="188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spans="1:26" ht="11.25" customHeight="1" x14ac:dyDescent="0.25">
      <c r="A558" s="262"/>
      <c r="B558" s="186"/>
      <c r="C558" s="186"/>
      <c r="D558" s="186"/>
      <c r="E558" s="188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spans="1:26" ht="11.25" customHeight="1" x14ac:dyDescent="0.25">
      <c r="A559" s="262"/>
      <c r="B559" s="186"/>
      <c r="C559" s="186"/>
      <c r="D559" s="186"/>
      <c r="E559" s="188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spans="1:26" ht="11.25" customHeight="1" x14ac:dyDescent="0.25">
      <c r="A560" s="262"/>
      <c r="B560" s="186"/>
      <c r="C560" s="186"/>
      <c r="D560" s="186"/>
      <c r="E560" s="188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spans="1:26" ht="11.25" customHeight="1" x14ac:dyDescent="0.25">
      <c r="A561" s="262"/>
      <c r="B561" s="186"/>
      <c r="C561" s="186"/>
      <c r="D561" s="186"/>
      <c r="E561" s="188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spans="1:26" ht="11.25" customHeight="1" x14ac:dyDescent="0.25">
      <c r="A562" s="262"/>
      <c r="B562" s="186"/>
      <c r="C562" s="186"/>
      <c r="D562" s="186"/>
      <c r="E562" s="188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spans="1:26" ht="11.25" customHeight="1" x14ac:dyDescent="0.25">
      <c r="A563" s="262"/>
      <c r="B563" s="186"/>
      <c r="C563" s="186"/>
      <c r="D563" s="186"/>
      <c r="E563" s="188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spans="1:26" ht="11.25" customHeight="1" x14ac:dyDescent="0.25">
      <c r="A564" s="262"/>
      <c r="B564" s="186"/>
      <c r="C564" s="186"/>
      <c r="D564" s="186"/>
      <c r="E564" s="188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spans="1:26" ht="11.25" customHeight="1" x14ac:dyDescent="0.25">
      <c r="A565" s="262"/>
      <c r="B565" s="186"/>
      <c r="C565" s="186"/>
      <c r="D565" s="186"/>
      <c r="E565" s="188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spans="1:26" ht="11.25" customHeight="1" x14ac:dyDescent="0.25">
      <c r="A566" s="262"/>
      <c r="B566" s="186"/>
      <c r="C566" s="186"/>
      <c r="D566" s="186"/>
      <c r="E566" s="188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spans="1:26" ht="11.25" customHeight="1" x14ac:dyDescent="0.25">
      <c r="A567" s="262"/>
      <c r="B567" s="186"/>
      <c r="C567" s="186"/>
      <c r="D567" s="186"/>
      <c r="E567" s="188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spans="1:26" ht="11.25" customHeight="1" x14ac:dyDescent="0.25">
      <c r="A568" s="262"/>
      <c r="B568" s="186"/>
      <c r="C568" s="186"/>
      <c r="D568" s="186"/>
      <c r="E568" s="188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spans="1:26" ht="11.25" customHeight="1" x14ac:dyDescent="0.25">
      <c r="A569" s="262"/>
      <c r="B569" s="186"/>
      <c r="C569" s="186"/>
      <c r="D569" s="186"/>
      <c r="E569" s="188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spans="1:26" ht="11.25" customHeight="1" x14ac:dyDescent="0.25">
      <c r="A570" s="262"/>
      <c r="B570" s="186"/>
      <c r="C570" s="186"/>
      <c r="D570" s="186"/>
      <c r="E570" s="188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spans="1:26" ht="11.25" customHeight="1" x14ac:dyDescent="0.25">
      <c r="A571" s="262"/>
      <c r="B571" s="186"/>
      <c r="C571" s="186"/>
      <c r="D571" s="186"/>
      <c r="E571" s="188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spans="1:26" ht="11.25" customHeight="1" x14ac:dyDescent="0.25">
      <c r="A572" s="262"/>
      <c r="B572" s="186"/>
      <c r="C572" s="186"/>
      <c r="D572" s="186"/>
      <c r="E572" s="188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spans="1:26" ht="11.25" customHeight="1" x14ac:dyDescent="0.25">
      <c r="A573" s="262"/>
      <c r="B573" s="186"/>
      <c r="C573" s="186"/>
      <c r="D573" s="186"/>
      <c r="E573" s="188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spans="1:26" ht="11.25" customHeight="1" x14ac:dyDescent="0.25">
      <c r="A574" s="262"/>
      <c r="B574" s="186"/>
      <c r="C574" s="186"/>
      <c r="D574" s="186"/>
      <c r="E574" s="188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spans="1:26" ht="11.25" customHeight="1" x14ac:dyDescent="0.25">
      <c r="A575" s="262"/>
      <c r="B575" s="186"/>
      <c r="C575" s="186"/>
      <c r="D575" s="186"/>
      <c r="E575" s="188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spans="1:26" ht="11.25" customHeight="1" x14ac:dyDescent="0.25">
      <c r="A576" s="262"/>
      <c r="B576" s="186"/>
      <c r="C576" s="186"/>
      <c r="D576" s="186"/>
      <c r="E576" s="188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spans="1:26" ht="11.25" customHeight="1" x14ac:dyDescent="0.25">
      <c r="A577" s="262"/>
      <c r="B577" s="186"/>
      <c r="C577" s="186"/>
      <c r="D577" s="186"/>
      <c r="E577" s="188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spans="1:26" ht="11.25" customHeight="1" x14ac:dyDescent="0.25">
      <c r="A578" s="262"/>
      <c r="B578" s="186"/>
      <c r="C578" s="186"/>
      <c r="D578" s="186"/>
      <c r="E578" s="188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spans="1:26" ht="11.25" customHeight="1" x14ac:dyDescent="0.25">
      <c r="A579" s="262"/>
      <c r="B579" s="186"/>
      <c r="C579" s="186"/>
      <c r="D579" s="186"/>
      <c r="E579" s="188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spans="1:26" ht="11.25" customHeight="1" x14ac:dyDescent="0.25">
      <c r="A580" s="262"/>
      <c r="B580" s="186"/>
      <c r="C580" s="186"/>
      <c r="D580" s="186"/>
      <c r="E580" s="188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spans="1:26" ht="11.25" customHeight="1" x14ac:dyDescent="0.25">
      <c r="A581" s="262"/>
      <c r="B581" s="186"/>
      <c r="C581" s="186"/>
      <c r="D581" s="186"/>
      <c r="E581" s="188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spans="1:26" ht="11.25" customHeight="1" x14ac:dyDescent="0.25">
      <c r="A582" s="262"/>
      <c r="B582" s="186"/>
      <c r="C582" s="186"/>
      <c r="D582" s="186"/>
      <c r="E582" s="188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spans="1:26" ht="11.25" customHeight="1" x14ac:dyDescent="0.25">
      <c r="A583" s="262"/>
      <c r="B583" s="186"/>
      <c r="C583" s="186"/>
      <c r="D583" s="186"/>
      <c r="E583" s="188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spans="1:26" ht="11.25" customHeight="1" x14ac:dyDescent="0.25">
      <c r="A584" s="262"/>
      <c r="B584" s="186"/>
      <c r="C584" s="186"/>
      <c r="D584" s="186"/>
      <c r="E584" s="188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spans="1:26" ht="11.25" customHeight="1" x14ac:dyDescent="0.25">
      <c r="A585" s="262"/>
      <c r="B585" s="186"/>
      <c r="C585" s="186"/>
      <c r="D585" s="186"/>
      <c r="E585" s="188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spans="1:26" ht="11.25" customHeight="1" x14ac:dyDescent="0.25">
      <c r="A586" s="262"/>
      <c r="B586" s="186"/>
      <c r="C586" s="186"/>
      <c r="D586" s="186"/>
      <c r="E586" s="188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spans="1:26" ht="11.25" customHeight="1" x14ac:dyDescent="0.25">
      <c r="A587" s="262"/>
      <c r="B587" s="186"/>
      <c r="C587" s="186"/>
      <c r="D587" s="186"/>
      <c r="E587" s="188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spans="1:26" ht="11.25" customHeight="1" x14ac:dyDescent="0.25">
      <c r="A588" s="262"/>
      <c r="B588" s="186"/>
      <c r="C588" s="186"/>
      <c r="D588" s="186"/>
      <c r="E588" s="188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spans="1:26" ht="11.25" customHeight="1" x14ac:dyDescent="0.25">
      <c r="A589" s="262"/>
      <c r="B589" s="186"/>
      <c r="C589" s="186"/>
      <c r="D589" s="186"/>
      <c r="E589" s="188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spans="1:26" ht="11.25" customHeight="1" x14ac:dyDescent="0.25">
      <c r="A590" s="262"/>
      <c r="B590" s="186"/>
      <c r="C590" s="186"/>
      <c r="D590" s="186"/>
      <c r="E590" s="188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spans="1:26" ht="11.25" customHeight="1" x14ac:dyDescent="0.25">
      <c r="A591" s="262"/>
      <c r="B591" s="186"/>
      <c r="C591" s="186"/>
      <c r="D591" s="186"/>
      <c r="E591" s="188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spans="1:26" ht="11.25" customHeight="1" x14ac:dyDescent="0.25">
      <c r="A592" s="262"/>
      <c r="B592" s="186"/>
      <c r="C592" s="186"/>
      <c r="D592" s="186"/>
      <c r="E592" s="188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spans="1:26" ht="11.25" customHeight="1" x14ac:dyDescent="0.25">
      <c r="A593" s="262"/>
      <c r="B593" s="186"/>
      <c r="C593" s="186"/>
      <c r="D593" s="186"/>
      <c r="E593" s="188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spans="1:26" ht="11.25" customHeight="1" x14ac:dyDescent="0.25">
      <c r="A594" s="262"/>
      <c r="B594" s="186"/>
      <c r="C594" s="186"/>
      <c r="D594" s="186"/>
      <c r="E594" s="188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spans="1:26" ht="11.25" customHeight="1" x14ac:dyDescent="0.25">
      <c r="A595" s="262"/>
      <c r="B595" s="186"/>
      <c r="C595" s="186"/>
      <c r="D595" s="186"/>
      <c r="E595" s="188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spans="1:26" ht="11.25" customHeight="1" x14ac:dyDescent="0.25">
      <c r="A596" s="262"/>
      <c r="B596" s="186"/>
      <c r="C596" s="186"/>
      <c r="D596" s="186"/>
      <c r="E596" s="188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spans="1:26" ht="11.25" customHeight="1" x14ac:dyDescent="0.25">
      <c r="A597" s="262"/>
      <c r="B597" s="186"/>
      <c r="C597" s="186"/>
      <c r="D597" s="186"/>
      <c r="E597" s="188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spans="1:26" ht="11.25" customHeight="1" x14ac:dyDescent="0.25">
      <c r="A598" s="262"/>
      <c r="B598" s="186"/>
      <c r="C598" s="186"/>
      <c r="D598" s="186"/>
      <c r="E598" s="188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spans="1:26" ht="11.25" customHeight="1" x14ac:dyDescent="0.25">
      <c r="A599" s="262"/>
      <c r="B599" s="186"/>
      <c r="C599" s="186"/>
      <c r="D599" s="186"/>
      <c r="E599" s="188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spans="1:26" ht="11.25" customHeight="1" x14ac:dyDescent="0.25">
      <c r="A600" s="262"/>
      <c r="B600" s="186"/>
      <c r="C600" s="186"/>
      <c r="D600" s="186"/>
      <c r="E600" s="188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spans="1:26" ht="11.25" customHeight="1" x14ac:dyDescent="0.25">
      <c r="A601" s="262"/>
      <c r="B601" s="186"/>
      <c r="C601" s="186"/>
      <c r="D601" s="186"/>
      <c r="E601" s="188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spans="1:26" ht="11.25" customHeight="1" x14ac:dyDescent="0.25">
      <c r="A602" s="262"/>
      <c r="B602" s="186"/>
      <c r="C602" s="186"/>
      <c r="D602" s="186"/>
      <c r="E602" s="188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spans="1:26" ht="11.25" customHeight="1" x14ac:dyDescent="0.25">
      <c r="A603" s="262"/>
      <c r="B603" s="186"/>
      <c r="C603" s="186"/>
      <c r="D603" s="186"/>
      <c r="E603" s="188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spans="1:26" ht="11.25" customHeight="1" x14ac:dyDescent="0.25">
      <c r="A604" s="262"/>
      <c r="B604" s="186"/>
      <c r="C604" s="186"/>
      <c r="D604" s="186"/>
      <c r="E604" s="188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spans="1:26" ht="11.25" customHeight="1" x14ac:dyDescent="0.25">
      <c r="A605" s="262"/>
      <c r="B605" s="186"/>
      <c r="C605" s="186"/>
      <c r="D605" s="186"/>
      <c r="E605" s="188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spans="1:26" ht="11.25" customHeight="1" x14ac:dyDescent="0.25">
      <c r="A606" s="262"/>
      <c r="B606" s="186"/>
      <c r="C606" s="186"/>
      <c r="D606" s="186"/>
      <c r="E606" s="188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spans="1:26" ht="11.25" customHeight="1" x14ac:dyDescent="0.25">
      <c r="A607" s="262"/>
      <c r="B607" s="186"/>
      <c r="C607" s="186"/>
      <c r="D607" s="186"/>
      <c r="E607" s="188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spans="1:26" ht="11.25" customHeight="1" x14ac:dyDescent="0.25">
      <c r="A608" s="262"/>
      <c r="B608" s="186"/>
      <c r="C608" s="186"/>
      <c r="D608" s="186"/>
      <c r="E608" s="188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spans="1:26" ht="11.25" customHeight="1" x14ac:dyDescent="0.25">
      <c r="A609" s="262"/>
      <c r="B609" s="186"/>
      <c r="C609" s="186"/>
      <c r="D609" s="186"/>
      <c r="E609" s="188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spans="1:26" ht="11.25" customHeight="1" x14ac:dyDescent="0.25">
      <c r="A610" s="262"/>
      <c r="B610" s="186"/>
      <c r="C610" s="186"/>
      <c r="D610" s="186"/>
      <c r="E610" s="188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spans="1:26" ht="11.25" customHeight="1" x14ac:dyDescent="0.25">
      <c r="A611" s="262"/>
      <c r="B611" s="186"/>
      <c r="C611" s="186"/>
      <c r="D611" s="186"/>
      <c r="E611" s="188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spans="1:26" ht="11.25" customHeight="1" x14ac:dyDescent="0.25">
      <c r="A612" s="262"/>
      <c r="B612" s="186"/>
      <c r="C612" s="186"/>
      <c r="D612" s="186"/>
      <c r="E612" s="188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spans="1:26" ht="11.25" customHeight="1" x14ac:dyDescent="0.25">
      <c r="A613" s="262"/>
      <c r="B613" s="186"/>
      <c r="C613" s="186"/>
      <c r="D613" s="186"/>
      <c r="E613" s="188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spans="1:26" ht="11.25" customHeight="1" x14ac:dyDescent="0.25">
      <c r="A614" s="262"/>
      <c r="B614" s="186"/>
      <c r="C614" s="186"/>
      <c r="D614" s="186"/>
      <c r="E614" s="188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spans="1:26" ht="11.25" customHeight="1" x14ac:dyDescent="0.25">
      <c r="A615" s="262"/>
      <c r="B615" s="186"/>
      <c r="C615" s="186"/>
      <c r="D615" s="186"/>
      <c r="E615" s="188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spans="1:26" ht="11.25" customHeight="1" x14ac:dyDescent="0.25">
      <c r="A616" s="262"/>
      <c r="B616" s="186"/>
      <c r="C616" s="186"/>
      <c r="D616" s="186"/>
      <c r="E616" s="188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spans="1:26" ht="11.25" customHeight="1" x14ac:dyDescent="0.25">
      <c r="A617" s="262"/>
      <c r="B617" s="186"/>
      <c r="C617" s="186"/>
      <c r="D617" s="186"/>
      <c r="E617" s="188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spans="1:26" ht="11.25" customHeight="1" x14ac:dyDescent="0.25">
      <c r="A618" s="262"/>
      <c r="B618" s="186"/>
      <c r="C618" s="186"/>
      <c r="D618" s="186"/>
      <c r="E618" s="188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spans="1:26" ht="11.25" customHeight="1" x14ac:dyDescent="0.25">
      <c r="A619" s="262"/>
      <c r="B619" s="186"/>
      <c r="C619" s="186"/>
      <c r="D619" s="186"/>
      <c r="E619" s="188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spans="1:26" ht="11.25" customHeight="1" x14ac:dyDescent="0.25">
      <c r="A620" s="262"/>
      <c r="B620" s="186"/>
      <c r="C620" s="186"/>
      <c r="D620" s="186"/>
      <c r="E620" s="188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spans="1:26" ht="11.25" customHeight="1" x14ac:dyDescent="0.25">
      <c r="A621" s="262"/>
      <c r="B621" s="186"/>
      <c r="C621" s="186"/>
      <c r="D621" s="186"/>
      <c r="E621" s="188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spans="1:26" ht="11.25" customHeight="1" x14ac:dyDescent="0.25">
      <c r="A622" s="262"/>
      <c r="B622" s="186"/>
      <c r="C622" s="186"/>
      <c r="D622" s="186"/>
      <c r="E622" s="188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spans="1:26" ht="11.25" customHeight="1" x14ac:dyDescent="0.25">
      <c r="A623" s="262"/>
      <c r="B623" s="186"/>
      <c r="C623" s="186"/>
      <c r="D623" s="186"/>
      <c r="E623" s="188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spans="1:26" ht="11.25" customHeight="1" x14ac:dyDescent="0.25">
      <c r="A624" s="262"/>
      <c r="B624" s="186"/>
      <c r="C624" s="186"/>
      <c r="D624" s="186"/>
      <c r="E624" s="188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spans="1:26" ht="11.25" customHeight="1" x14ac:dyDescent="0.25">
      <c r="A625" s="262"/>
      <c r="B625" s="186"/>
      <c r="C625" s="186"/>
      <c r="D625" s="186"/>
      <c r="E625" s="188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spans="1:26" ht="11.25" customHeight="1" x14ac:dyDescent="0.25">
      <c r="A626" s="262"/>
      <c r="B626" s="186"/>
      <c r="C626" s="186"/>
      <c r="D626" s="186"/>
      <c r="E626" s="188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spans="1:26" ht="11.25" customHeight="1" x14ac:dyDescent="0.25">
      <c r="A627" s="262"/>
      <c r="B627" s="186"/>
      <c r="C627" s="186"/>
      <c r="D627" s="186"/>
      <c r="E627" s="188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spans="1:26" ht="11.25" customHeight="1" x14ac:dyDescent="0.25">
      <c r="A628" s="262"/>
      <c r="B628" s="186"/>
      <c r="C628" s="186"/>
      <c r="D628" s="186"/>
      <c r="E628" s="188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spans="1:26" ht="11.25" customHeight="1" x14ac:dyDescent="0.25">
      <c r="A629" s="262"/>
      <c r="B629" s="186"/>
      <c r="C629" s="186"/>
      <c r="D629" s="186"/>
      <c r="E629" s="188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spans="1:26" ht="11.25" customHeight="1" x14ac:dyDescent="0.25">
      <c r="A630" s="262"/>
      <c r="B630" s="186"/>
      <c r="C630" s="186"/>
      <c r="D630" s="186"/>
      <c r="E630" s="188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spans="1:26" ht="11.25" customHeight="1" x14ac:dyDescent="0.25">
      <c r="A631" s="262"/>
      <c r="B631" s="186"/>
      <c r="C631" s="186"/>
      <c r="D631" s="186"/>
      <c r="E631" s="188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spans="1:26" ht="11.25" customHeight="1" x14ac:dyDescent="0.25">
      <c r="A632" s="262"/>
      <c r="B632" s="186"/>
      <c r="C632" s="186"/>
      <c r="D632" s="186"/>
      <c r="E632" s="188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spans="1:26" ht="11.25" customHeight="1" x14ac:dyDescent="0.25">
      <c r="A633" s="262"/>
      <c r="B633" s="186"/>
      <c r="C633" s="186"/>
      <c r="D633" s="186"/>
      <c r="E633" s="188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spans="1:26" ht="11.25" customHeight="1" x14ac:dyDescent="0.25">
      <c r="A634" s="262"/>
      <c r="B634" s="186"/>
      <c r="C634" s="186"/>
      <c r="D634" s="186"/>
      <c r="E634" s="188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spans="1:26" ht="11.25" customHeight="1" x14ac:dyDescent="0.25">
      <c r="A635" s="262"/>
      <c r="B635" s="186"/>
      <c r="C635" s="186"/>
      <c r="D635" s="186"/>
      <c r="E635" s="188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spans="1:26" ht="11.25" customHeight="1" x14ac:dyDescent="0.25">
      <c r="A636" s="262"/>
      <c r="B636" s="186"/>
      <c r="C636" s="186"/>
      <c r="D636" s="186"/>
      <c r="E636" s="188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spans="1:26" ht="11.25" customHeight="1" x14ac:dyDescent="0.25">
      <c r="A637" s="262"/>
      <c r="B637" s="186"/>
      <c r="C637" s="186"/>
      <c r="D637" s="186"/>
      <c r="E637" s="188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spans="1:26" ht="11.25" customHeight="1" x14ac:dyDescent="0.25">
      <c r="A638" s="262"/>
      <c r="B638" s="186"/>
      <c r="C638" s="186"/>
      <c r="D638" s="186"/>
      <c r="E638" s="188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spans="1:26" ht="11.25" customHeight="1" x14ac:dyDescent="0.25">
      <c r="A639" s="262"/>
      <c r="B639" s="186"/>
      <c r="C639" s="186"/>
      <c r="D639" s="186"/>
      <c r="E639" s="188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spans="1:26" ht="11.25" customHeight="1" x14ac:dyDescent="0.25">
      <c r="A640" s="262"/>
      <c r="B640" s="186"/>
      <c r="C640" s="186"/>
      <c r="D640" s="186"/>
      <c r="E640" s="188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spans="1:26" ht="11.25" customHeight="1" x14ac:dyDescent="0.25">
      <c r="A641" s="262"/>
      <c r="B641" s="186"/>
      <c r="C641" s="186"/>
      <c r="D641" s="186"/>
      <c r="E641" s="188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spans="1:26" ht="11.25" customHeight="1" x14ac:dyDescent="0.25">
      <c r="A642" s="262"/>
      <c r="B642" s="186"/>
      <c r="C642" s="186"/>
      <c r="D642" s="186"/>
      <c r="E642" s="188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spans="1:26" ht="11.25" customHeight="1" x14ac:dyDescent="0.25">
      <c r="A643" s="262"/>
      <c r="B643" s="186"/>
      <c r="C643" s="186"/>
      <c r="D643" s="186"/>
      <c r="E643" s="188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spans="1:26" ht="11.25" customHeight="1" x14ac:dyDescent="0.25">
      <c r="A644" s="262"/>
      <c r="B644" s="186"/>
      <c r="C644" s="186"/>
      <c r="D644" s="186"/>
      <c r="E644" s="188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spans="1:26" ht="11.25" customHeight="1" x14ac:dyDescent="0.25">
      <c r="A645" s="262"/>
      <c r="B645" s="186"/>
      <c r="C645" s="186"/>
      <c r="D645" s="186"/>
      <c r="E645" s="188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spans="1:26" ht="11.25" customHeight="1" x14ac:dyDescent="0.25">
      <c r="A646" s="262"/>
      <c r="B646" s="186"/>
      <c r="C646" s="186"/>
      <c r="D646" s="186"/>
      <c r="E646" s="188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spans="1:26" ht="11.25" customHeight="1" x14ac:dyDescent="0.25">
      <c r="A647" s="262"/>
      <c r="B647" s="186"/>
      <c r="C647" s="186"/>
      <c r="D647" s="186"/>
      <c r="E647" s="188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spans="1:26" ht="11.25" customHeight="1" x14ac:dyDescent="0.25">
      <c r="A648" s="262"/>
      <c r="B648" s="186"/>
      <c r="C648" s="186"/>
      <c r="D648" s="186"/>
      <c r="E648" s="188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spans="1:26" ht="11.25" customHeight="1" x14ac:dyDescent="0.25">
      <c r="A649" s="262"/>
      <c r="B649" s="186"/>
      <c r="C649" s="186"/>
      <c r="D649" s="186"/>
      <c r="E649" s="188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spans="1:26" ht="11.25" customHeight="1" x14ac:dyDescent="0.25">
      <c r="A650" s="262"/>
      <c r="B650" s="186"/>
      <c r="C650" s="186"/>
      <c r="D650" s="186"/>
      <c r="E650" s="188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spans="1:26" ht="11.25" customHeight="1" x14ac:dyDescent="0.25">
      <c r="A651" s="262"/>
      <c r="B651" s="186"/>
      <c r="C651" s="186"/>
      <c r="D651" s="186"/>
      <c r="E651" s="188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spans="1:26" ht="11.25" customHeight="1" x14ac:dyDescent="0.25">
      <c r="A652" s="262"/>
      <c r="B652" s="186"/>
      <c r="C652" s="186"/>
      <c r="D652" s="186"/>
      <c r="E652" s="188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spans="1:26" ht="11.25" customHeight="1" x14ac:dyDescent="0.25">
      <c r="A653" s="262"/>
      <c r="B653" s="186"/>
      <c r="C653" s="186"/>
      <c r="D653" s="186"/>
      <c r="E653" s="188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spans="1:26" ht="11.25" customHeight="1" x14ac:dyDescent="0.25">
      <c r="A654" s="262"/>
      <c r="B654" s="186"/>
      <c r="C654" s="186"/>
      <c r="D654" s="186"/>
      <c r="E654" s="188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spans="1:26" ht="11.25" customHeight="1" x14ac:dyDescent="0.25">
      <c r="A655" s="262"/>
      <c r="B655" s="186"/>
      <c r="C655" s="186"/>
      <c r="D655" s="186"/>
      <c r="E655" s="188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spans="1:26" ht="11.25" customHeight="1" x14ac:dyDescent="0.25">
      <c r="A656" s="262"/>
      <c r="B656" s="186"/>
      <c r="C656" s="186"/>
      <c r="D656" s="186"/>
      <c r="E656" s="188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spans="1:26" ht="11.25" customHeight="1" x14ac:dyDescent="0.25">
      <c r="A657" s="262"/>
      <c r="B657" s="186"/>
      <c r="C657" s="186"/>
      <c r="D657" s="186"/>
      <c r="E657" s="188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spans="1:26" ht="11.25" customHeight="1" x14ac:dyDescent="0.25">
      <c r="A658" s="262"/>
      <c r="B658" s="186"/>
      <c r="C658" s="186"/>
      <c r="D658" s="186"/>
      <c r="E658" s="188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spans="1:26" ht="11.25" customHeight="1" x14ac:dyDescent="0.25">
      <c r="A659" s="262"/>
      <c r="B659" s="186"/>
      <c r="C659" s="186"/>
      <c r="D659" s="186"/>
      <c r="E659" s="188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spans="1:26" ht="11.25" customHeight="1" x14ac:dyDescent="0.25">
      <c r="A660" s="262"/>
      <c r="B660" s="186"/>
      <c r="C660" s="186"/>
      <c r="D660" s="186"/>
      <c r="E660" s="188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spans="1:26" ht="11.25" customHeight="1" x14ac:dyDescent="0.25">
      <c r="A661" s="262"/>
      <c r="B661" s="186"/>
      <c r="C661" s="186"/>
      <c r="D661" s="186"/>
      <c r="E661" s="188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spans="1:26" ht="11.25" customHeight="1" x14ac:dyDescent="0.25">
      <c r="A662" s="262"/>
      <c r="B662" s="186"/>
      <c r="C662" s="186"/>
      <c r="D662" s="186"/>
      <c r="E662" s="188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spans="1:26" ht="11.25" customHeight="1" x14ac:dyDescent="0.25">
      <c r="A663" s="262"/>
      <c r="B663" s="186"/>
      <c r="C663" s="186"/>
      <c r="D663" s="186"/>
      <c r="E663" s="188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spans="1:26" ht="11.25" customHeight="1" x14ac:dyDescent="0.25">
      <c r="A664" s="262"/>
      <c r="B664" s="186"/>
      <c r="C664" s="186"/>
      <c r="D664" s="186"/>
      <c r="E664" s="188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spans="1:26" ht="11.25" customHeight="1" x14ac:dyDescent="0.25">
      <c r="A665" s="262"/>
      <c r="B665" s="186"/>
      <c r="C665" s="186"/>
      <c r="D665" s="186"/>
      <c r="E665" s="188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spans="1:26" ht="11.25" customHeight="1" x14ac:dyDescent="0.25">
      <c r="A666" s="262"/>
      <c r="B666" s="186"/>
      <c r="C666" s="186"/>
      <c r="D666" s="186"/>
      <c r="E666" s="188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spans="1:26" ht="11.25" customHeight="1" x14ac:dyDescent="0.25">
      <c r="A667" s="262"/>
      <c r="B667" s="186"/>
      <c r="C667" s="186"/>
      <c r="D667" s="186"/>
      <c r="E667" s="188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spans="1:26" ht="11.25" customHeight="1" x14ac:dyDescent="0.25">
      <c r="A668" s="262"/>
      <c r="B668" s="186"/>
      <c r="C668" s="186"/>
      <c r="D668" s="186"/>
      <c r="E668" s="188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spans="1:26" ht="11.25" customHeight="1" x14ac:dyDescent="0.25">
      <c r="A669" s="262"/>
      <c r="B669" s="186"/>
      <c r="C669" s="186"/>
      <c r="D669" s="186"/>
      <c r="E669" s="188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spans="1:26" ht="11.25" customHeight="1" x14ac:dyDescent="0.25">
      <c r="A670" s="262"/>
      <c r="B670" s="186"/>
      <c r="C670" s="186"/>
      <c r="D670" s="186"/>
      <c r="E670" s="188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spans="1:26" ht="11.25" customHeight="1" x14ac:dyDescent="0.25">
      <c r="A671" s="262"/>
      <c r="B671" s="186"/>
      <c r="C671" s="186"/>
      <c r="D671" s="186"/>
      <c r="E671" s="188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spans="1:26" ht="11.25" customHeight="1" x14ac:dyDescent="0.25">
      <c r="A672" s="262"/>
      <c r="B672" s="186"/>
      <c r="C672" s="186"/>
      <c r="D672" s="186"/>
      <c r="E672" s="188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spans="1:26" ht="11.25" customHeight="1" x14ac:dyDescent="0.25">
      <c r="A673" s="262"/>
      <c r="B673" s="186"/>
      <c r="C673" s="186"/>
      <c r="D673" s="186"/>
      <c r="E673" s="188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spans="1:26" ht="11.25" customHeight="1" x14ac:dyDescent="0.25">
      <c r="A674" s="262"/>
      <c r="B674" s="186"/>
      <c r="C674" s="186"/>
      <c r="D674" s="186"/>
      <c r="E674" s="188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spans="1:26" ht="11.25" customHeight="1" x14ac:dyDescent="0.25">
      <c r="A675" s="262"/>
      <c r="B675" s="186"/>
      <c r="C675" s="186"/>
      <c r="D675" s="186"/>
      <c r="E675" s="188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spans="1:26" ht="11.25" customHeight="1" x14ac:dyDescent="0.25">
      <c r="A676" s="262"/>
      <c r="B676" s="186"/>
      <c r="C676" s="186"/>
      <c r="D676" s="186"/>
      <c r="E676" s="188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spans="1:26" ht="11.25" customHeight="1" x14ac:dyDescent="0.25">
      <c r="A677" s="262"/>
      <c r="B677" s="186"/>
      <c r="C677" s="186"/>
      <c r="D677" s="186"/>
      <c r="E677" s="188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spans="1:26" ht="11.25" customHeight="1" x14ac:dyDescent="0.25">
      <c r="A678" s="262"/>
      <c r="B678" s="186"/>
      <c r="C678" s="186"/>
      <c r="D678" s="186"/>
      <c r="E678" s="188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spans="1:26" ht="11.25" customHeight="1" x14ac:dyDescent="0.25">
      <c r="A679" s="262"/>
      <c r="B679" s="186"/>
      <c r="C679" s="186"/>
      <c r="D679" s="186"/>
      <c r="E679" s="188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spans="1:26" ht="11.25" customHeight="1" x14ac:dyDescent="0.25">
      <c r="A680" s="262"/>
      <c r="B680" s="186"/>
      <c r="C680" s="186"/>
      <c r="D680" s="186"/>
      <c r="E680" s="188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spans="1:26" ht="11.25" customHeight="1" x14ac:dyDescent="0.25">
      <c r="A681" s="262"/>
      <c r="B681" s="186"/>
      <c r="C681" s="186"/>
      <c r="D681" s="186"/>
      <c r="E681" s="188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spans="1:26" ht="11.25" customHeight="1" x14ac:dyDescent="0.25">
      <c r="A682" s="262"/>
      <c r="B682" s="186"/>
      <c r="C682" s="186"/>
      <c r="D682" s="186"/>
      <c r="E682" s="188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spans="1:26" ht="11.25" customHeight="1" x14ac:dyDescent="0.25">
      <c r="A683" s="262"/>
      <c r="B683" s="186"/>
      <c r="C683" s="186"/>
      <c r="D683" s="186"/>
      <c r="E683" s="188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spans="1:26" ht="11.25" customHeight="1" x14ac:dyDescent="0.25">
      <c r="A684" s="262"/>
      <c r="B684" s="186"/>
      <c r="C684" s="186"/>
      <c r="D684" s="186"/>
      <c r="E684" s="188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spans="1:26" ht="11.25" customHeight="1" x14ac:dyDescent="0.25">
      <c r="A685" s="262"/>
      <c r="B685" s="186"/>
      <c r="C685" s="186"/>
      <c r="D685" s="186"/>
      <c r="E685" s="188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spans="1:26" ht="11.25" customHeight="1" x14ac:dyDescent="0.25">
      <c r="A686" s="262"/>
      <c r="B686" s="186"/>
      <c r="C686" s="186"/>
      <c r="D686" s="186"/>
      <c r="E686" s="188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spans="1:26" ht="11.25" customHeight="1" x14ac:dyDescent="0.25">
      <c r="A687" s="262"/>
      <c r="B687" s="186"/>
      <c r="C687" s="186"/>
      <c r="D687" s="186"/>
      <c r="E687" s="188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spans="1:26" ht="11.25" customHeight="1" x14ac:dyDescent="0.25">
      <c r="A688" s="262"/>
      <c r="B688" s="186"/>
      <c r="C688" s="186"/>
      <c r="D688" s="186"/>
      <c r="E688" s="188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spans="1:26" ht="11.25" customHeight="1" x14ac:dyDescent="0.25">
      <c r="A689" s="262"/>
      <c r="B689" s="186"/>
      <c r="C689" s="186"/>
      <c r="D689" s="186"/>
      <c r="E689" s="188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spans="1:26" ht="11.25" customHeight="1" x14ac:dyDescent="0.25">
      <c r="A690" s="262"/>
      <c r="B690" s="186"/>
      <c r="C690" s="186"/>
      <c r="D690" s="186"/>
      <c r="E690" s="188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spans="1:26" ht="11.25" customHeight="1" x14ac:dyDescent="0.25">
      <c r="A691" s="262"/>
      <c r="B691" s="186"/>
      <c r="C691" s="186"/>
      <c r="D691" s="186"/>
      <c r="E691" s="188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spans="1:26" ht="11.25" customHeight="1" x14ac:dyDescent="0.25">
      <c r="A692" s="262"/>
      <c r="B692" s="186"/>
      <c r="C692" s="186"/>
      <c r="D692" s="186"/>
      <c r="E692" s="188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spans="1:26" ht="11.25" customHeight="1" x14ac:dyDescent="0.25">
      <c r="A693" s="262"/>
      <c r="B693" s="186"/>
      <c r="C693" s="186"/>
      <c r="D693" s="186"/>
      <c r="E693" s="188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spans="1:26" ht="11.25" customHeight="1" x14ac:dyDescent="0.25">
      <c r="A694" s="262"/>
      <c r="B694" s="186"/>
      <c r="C694" s="186"/>
      <c r="D694" s="186"/>
      <c r="E694" s="188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spans="1:26" ht="11.25" customHeight="1" x14ac:dyDescent="0.25">
      <c r="A695" s="262"/>
      <c r="B695" s="186"/>
      <c r="C695" s="186"/>
      <c r="D695" s="186"/>
      <c r="E695" s="188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spans="1:26" ht="11.25" customHeight="1" x14ac:dyDescent="0.25">
      <c r="A696" s="262"/>
      <c r="B696" s="186"/>
      <c r="C696" s="186"/>
      <c r="D696" s="186"/>
      <c r="E696" s="188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spans="1:26" ht="11.25" customHeight="1" x14ac:dyDescent="0.25">
      <c r="A697" s="262"/>
      <c r="B697" s="186"/>
      <c r="C697" s="186"/>
      <c r="D697" s="186"/>
      <c r="E697" s="188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spans="1:26" ht="11.25" customHeight="1" x14ac:dyDescent="0.25">
      <c r="A698" s="262"/>
      <c r="B698" s="186"/>
      <c r="C698" s="186"/>
      <c r="D698" s="186"/>
      <c r="E698" s="188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spans="1:26" ht="11.25" customHeight="1" x14ac:dyDescent="0.25">
      <c r="A699" s="262"/>
      <c r="B699" s="186"/>
      <c r="C699" s="186"/>
      <c r="D699" s="186"/>
      <c r="E699" s="188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spans="1:26" ht="11.25" customHeight="1" x14ac:dyDescent="0.25">
      <c r="A700" s="262"/>
      <c r="B700" s="186"/>
      <c r="C700" s="186"/>
      <c r="D700" s="186"/>
      <c r="E700" s="188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spans="1:26" ht="11.25" customHeight="1" x14ac:dyDescent="0.25">
      <c r="A701" s="262"/>
      <c r="B701" s="186"/>
      <c r="C701" s="186"/>
      <c r="D701" s="186"/>
      <c r="E701" s="188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spans="1:26" ht="11.25" customHeight="1" x14ac:dyDescent="0.25">
      <c r="A702" s="262"/>
      <c r="B702" s="186"/>
      <c r="C702" s="186"/>
      <c r="D702" s="186"/>
      <c r="E702" s="188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spans="1:26" ht="11.25" customHeight="1" x14ac:dyDescent="0.25">
      <c r="A703" s="262"/>
      <c r="B703" s="186"/>
      <c r="C703" s="186"/>
      <c r="D703" s="186"/>
      <c r="E703" s="188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spans="1:26" ht="11.25" customHeight="1" x14ac:dyDescent="0.25">
      <c r="A704" s="262"/>
      <c r="B704" s="186"/>
      <c r="C704" s="186"/>
      <c r="D704" s="186"/>
      <c r="E704" s="188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spans="1:26" ht="11.25" customHeight="1" x14ac:dyDescent="0.25">
      <c r="A705" s="262"/>
      <c r="B705" s="186"/>
      <c r="C705" s="186"/>
      <c r="D705" s="186"/>
      <c r="E705" s="188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spans="1:26" ht="11.25" customHeight="1" x14ac:dyDescent="0.25">
      <c r="A706" s="262"/>
      <c r="B706" s="186"/>
      <c r="C706" s="186"/>
      <c r="D706" s="186"/>
      <c r="E706" s="188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spans="1:26" ht="11.25" customHeight="1" x14ac:dyDescent="0.25">
      <c r="A707" s="262"/>
      <c r="B707" s="186"/>
      <c r="C707" s="186"/>
      <c r="D707" s="186"/>
      <c r="E707" s="188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spans="1:26" ht="11.25" customHeight="1" x14ac:dyDescent="0.25">
      <c r="A708" s="262"/>
      <c r="B708" s="186"/>
      <c r="C708" s="186"/>
      <c r="D708" s="186"/>
      <c r="E708" s="188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spans="1:26" ht="11.25" customHeight="1" x14ac:dyDescent="0.25">
      <c r="A709" s="262"/>
      <c r="B709" s="186"/>
      <c r="C709" s="186"/>
      <c r="D709" s="186"/>
      <c r="E709" s="188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spans="1:26" ht="11.25" customHeight="1" x14ac:dyDescent="0.25">
      <c r="A710" s="262"/>
      <c r="B710" s="186"/>
      <c r="C710" s="186"/>
      <c r="D710" s="186"/>
      <c r="E710" s="188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spans="1:26" ht="11.25" customHeight="1" x14ac:dyDescent="0.25">
      <c r="A711" s="262"/>
      <c r="B711" s="186"/>
      <c r="C711" s="186"/>
      <c r="D711" s="186"/>
      <c r="E711" s="188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spans="1:26" ht="11.25" customHeight="1" x14ac:dyDescent="0.25">
      <c r="A712" s="262"/>
      <c r="B712" s="186"/>
      <c r="C712" s="186"/>
      <c r="D712" s="186"/>
      <c r="E712" s="188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spans="1:26" ht="11.25" customHeight="1" x14ac:dyDescent="0.25">
      <c r="A713" s="262"/>
      <c r="B713" s="186"/>
      <c r="C713" s="186"/>
      <c r="D713" s="186"/>
      <c r="E713" s="188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spans="1:26" ht="11.25" customHeight="1" x14ac:dyDescent="0.25">
      <c r="A714" s="262"/>
      <c r="B714" s="186"/>
      <c r="C714" s="186"/>
      <c r="D714" s="186"/>
      <c r="E714" s="188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spans="1:26" ht="11.25" customHeight="1" x14ac:dyDescent="0.25">
      <c r="A715" s="262"/>
      <c r="B715" s="186"/>
      <c r="C715" s="186"/>
      <c r="D715" s="186"/>
      <c r="E715" s="188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spans="1:26" ht="11.25" customHeight="1" x14ac:dyDescent="0.25">
      <c r="A716" s="262"/>
      <c r="B716" s="186"/>
      <c r="C716" s="186"/>
      <c r="D716" s="186"/>
      <c r="E716" s="188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spans="1:26" ht="11.25" customHeight="1" x14ac:dyDescent="0.25">
      <c r="A717" s="262"/>
      <c r="B717" s="186"/>
      <c r="C717" s="186"/>
      <c r="D717" s="186"/>
      <c r="E717" s="188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spans="1:26" ht="11.25" customHeight="1" x14ac:dyDescent="0.25">
      <c r="A718" s="262"/>
      <c r="B718" s="186"/>
      <c r="C718" s="186"/>
      <c r="D718" s="186"/>
      <c r="E718" s="188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spans="1:26" ht="11.25" customHeight="1" x14ac:dyDescent="0.25">
      <c r="A719" s="262"/>
      <c r="B719" s="186"/>
      <c r="C719" s="186"/>
      <c r="D719" s="186"/>
      <c r="E719" s="188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spans="1:26" ht="11.25" customHeight="1" x14ac:dyDescent="0.25">
      <c r="A720" s="262"/>
      <c r="B720" s="186"/>
      <c r="C720" s="186"/>
      <c r="D720" s="186"/>
      <c r="E720" s="188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spans="1:26" ht="11.25" customHeight="1" x14ac:dyDescent="0.25">
      <c r="A721" s="262"/>
      <c r="B721" s="186"/>
      <c r="C721" s="186"/>
      <c r="D721" s="186"/>
      <c r="E721" s="188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spans="1:26" ht="11.25" customHeight="1" x14ac:dyDescent="0.25">
      <c r="A722" s="262"/>
      <c r="B722" s="186"/>
      <c r="C722" s="186"/>
      <c r="D722" s="186"/>
      <c r="E722" s="188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spans="1:26" ht="11.25" customHeight="1" x14ac:dyDescent="0.25">
      <c r="A723" s="262"/>
      <c r="B723" s="186"/>
      <c r="C723" s="186"/>
      <c r="D723" s="186"/>
      <c r="E723" s="188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spans="1:26" ht="11.25" customHeight="1" x14ac:dyDescent="0.25">
      <c r="A724" s="262"/>
      <c r="B724" s="186"/>
      <c r="C724" s="186"/>
      <c r="D724" s="186"/>
      <c r="E724" s="188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spans="1:26" ht="11.25" customHeight="1" x14ac:dyDescent="0.25">
      <c r="A725" s="262"/>
      <c r="B725" s="186"/>
      <c r="C725" s="186"/>
      <c r="D725" s="186"/>
      <c r="E725" s="188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spans="1:26" ht="11.25" customHeight="1" x14ac:dyDescent="0.25">
      <c r="A726" s="262"/>
      <c r="B726" s="186"/>
      <c r="C726" s="186"/>
      <c r="D726" s="186"/>
      <c r="E726" s="188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spans="1:26" ht="11.25" customHeight="1" x14ac:dyDescent="0.25">
      <c r="A727" s="262"/>
      <c r="B727" s="186"/>
      <c r="C727" s="186"/>
      <c r="D727" s="186"/>
      <c r="E727" s="188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spans="1:26" ht="11.25" customHeight="1" x14ac:dyDescent="0.25">
      <c r="A728" s="262"/>
      <c r="B728" s="186"/>
      <c r="C728" s="186"/>
      <c r="D728" s="186"/>
      <c r="E728" s="188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spans="1:26" ht="11.25" customHeight="1" x14ac:dyDescent="0.25">
      <c r="A729" s="262"/>
      <c r="B729" s="186"/>
      <c r="C729" s="186"/>
      <c r="D729" s="186"/>
      <c r="E729" s="188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spans="1:26" ht="11.25" customHeight="1" x14ac:dyDescent="0.25">
      <c r="A730" s="262"/>
      <c r="B730" s="186"/>
      <c r="C730" s="186"/>
      <c r="D730" s="186"/>
      <c r="E730" s="188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spans="1:26" ht="11.25" customHeight="1" x14ac:dyDescent="0.25">
      <c r="A731" s="262"/>
      <c r="B731" s="186"/>
      <c r="C731" s="186"/>
      <c r="D731" s="186"/>
      <c r="E731" s="188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spans="1:26" ht="11.25" customHeight="1" x14ac:dyDescent="0.25">
      <c r="A732" s="262"/>
      <c r="B732" s="186"/>
      <c r="C732" s="186"/>
      <c r="D732" s="186"/>
      <c r="E732" s="188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spans="1:26" ht="11.25" customHeight="1" x14ac:dyDescent="0.25">
      <c r="A733" s="262"/>
      <c r="B733" s="186"/>
      <c r="C733" s="186"/>
      <c r="D733" s="186"/>
      <c r="E733" s="188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spans="1:26" ht="11.25" customHeight="1" x14ac:dyDescent="0.25">
      <c r="A734" s="262"/>
      <c r="B734" s="186"/>
      <c r="C734" s="186"/>
      <c r="D734" s="186"/>
      <c r="E734" s="188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spans="1:26" ht="11.25" customHeight="1" x14ac:dyDescent="0.25">
      <c r="A735" s="262"/>
      <c r="B735" s="186"/>
      <c r="C735" s="186"/>
      <c r="D735" s="186"/>
      <c r="E735" s="188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spans="1:26" ht="11.25" customHeight="1" x14ac:dyDescent="0.25">
      <c r="A736" s="262"/>
      <c r="B736" s="186"/>
      <c r="C736" s="186"/>
      <c r="D736" s="186"/>
      <c r="E736" s="188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spans="1:26" ht="11.25" customHeight="1" x14ac:dyDescent="0.25">
      <c r="A737" s="262"/>
      <c r="B737" s="186"/>
      <c r="C737" s="186"/>
      <c r="D737" s="186"/>
      <c r="E737" s="188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spans="1:26" ht="11.25" customHeight="1" x14ac:dyDescent="0.25">
      <c r="A738" s="262"/>
      <c r="B738" s="186"/>
      <c r="C738" s="186"/>
      <c r="D738" s="186"/>
      <c r="E738" s="188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spans="1:26" ht="11.25" customHeight="1" x14ac:dyDescent="0.25">
      <c r="A739" s="262"/>
      <c r="B739" s="186"/>
      <c r="C739" s="186"/>
      <c r="D739" s="186"/>
      <c r="E739" s="188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spans="1:26" ht="11.25" customHeight="1" x14ac:dyDescent="0.25">
      <c r="A740" s="262"/>
      <c r="B740" s="186"/>
      <c r="C740" s="186"/>
      <c r="D740" s="186"/>
      <c r="E740" s="188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spans="1:26" ht="11.25" customHeight="1" x14ac:dyDescent="0.25">
      <c r="A741" s="262"/>
      <c r="B741" s="186"/>
      <c r="C741" s="186"/>
      <c r="D741" s="186"/>
      <c r="E741" s="188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spans="1:26" ht="11.25" customHeight="1" x14ac:dyDescent="0.25">
      <c r="A742" s="262"/>
      <c r="B742" s="186"/>
      <c r="C742" s="186"/>
      <c r="D742" s="186"/>
      <c r="E742" s="188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spans="1:26" ht="11.25" customHeight="1" x14ac:dyDescent="0.25">
      <c r="A743" s="262"/>
      <c r="B743" s="186"/>
      <c r="C743" s="186"/>
      <c r="D743" s="186"/>
      <c r="E743" s="188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spans="1:26" ht="11.25" customHeight="1" x14ac:dyDescent="0.25">
      <c r="A744" s="262"/>
      <c r="B744" s="186"/>
      <c r="C744" s="186"/>
      <c r="D744" s="186"/>
      <c r="E744" s="188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spans="1:26" ht="11.25" customHeight="1" x14ac:dyDescent="0.25">
      <c r="A745" s="262"/>
      <c r="B745" s="186"/>
      <c r="C745" s="186"/>
      <c r="D745" s="186"/>
      <c r="E745" s="188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spans="1:26" ht="11.25" customHeight="1" x14ac:dyDescent="0.25">
      <c r="A746" s="262"/>
      <c r="B746" s="186"/>
      <c r="C746" s="186"/>
      <c r="D746" s="186"/>
      <c r="E746" s="188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spans="1:26" ht="11.25" customHeight="1" x14ac:dyDescent="0.25">
      <c r="A747" s="262"/>
      <c r="B747" s="186"/>
      <c r="C747" s="186"/>
      <c r="D747" s="186"/>
      <c r="E747" s="188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spans="1:26" ht="11.25" customHeight="1" x14ac:dyDescent="0.25">
      <c r="A748" s="262"/>
      <c r="B748" s="186"/>
      <c r="C748" s="186"/>
      <c r="D748" s="186"/>
      <c r="E748" s="188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spans="1:26" ht="11.25" customHeight="1" x14ac:dyDescent="0.25">
      <c r="A749" s="262"/>
      <c r="B749" s="186"/>
      <c r="C749" s="186"/>
      <c r="D749" s="186"/>
      <c r="E749" s="188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spans="1:26" ht="11.25" customHeight="1" x14ac:dyDescent="0.25">
      <c r="A750" s="262"/>
      <c r="B750" s="186"/>
      <c r="C750" s="186"/>
      <c r="D750" s="186"/>
      <c r="E750" s="188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spans="1:26" ht="11.25" customHeight="1" x14ac:dyDescent="0.25">
      <c r="A751" s="262"/>
      <c r="B751" s="186"/>
      <c r="C751" s="186"/>
      <c r="D751" s="186"/>
      <c r="E751" s="188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spans="1:26" ht="11.25" customHeight="1" x14ac:dyDescent="0.25">
      <c r="A752" s="262"/>
      <c r="B752" s="186"/>
      <c r="C752" s="186"/>
      <c r="D752" s="186"/>
      <c r="E752" s="188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spans="1:26" ht="11.25" customHeight="1" x14ac:dyDescent="0.25">
      <c r="A753" s="262"/>
      <c r="B753" s="186"/>
      <c r="C753" s="186"/>
      <c r="D753" s="186"/>
      <c r="E753" s="188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spans="1:26" ht="11.25" customHeight="1" x14ac:dyDescent="0.25">
      <c r="A754" s="262"/>
      <c r="B754" s="186"/>
      <c r="C754" s="186"/>
      <c r="D754" s="186"/>
      <c r="E754" s="188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spans="1:26" ht="11.25" customHeight="1" x14ac:dyDescent="0.25">
      <c r="A755" s="262"/>
      <c r="B755" s="186"/>
      <c r="C755" s="186"/>
      <c r="D755" s="186"/>
      <c r="E755" s="188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spans="1:26" ht="11.25" customHeight="1" x14ac:dyDescent="0.25">
      <c r="A756" s="262"/>
      <c r="B756" s="186"/>
      <c r="C756" s="186"/>
      <c r="D756" s="186"/>
      <c r="E756" s="188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spans="1:26" ht="11.25" customHeight="1" x14ac:dyDescent="0.25">
      <c r="A757" s="262"/>
      <c r="B757" s="186"/>
      <c r="C757" s="186"/>
      <c r="D757" s="186"/>
      <c r="E757" s="188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spans="1:26" ht="11.25" customHeight="1" x14ac:dyDescent="0.25">
      <c r="A758" s="262"/>
      <c r="B758" s="186"/>
      <c r="C758" s="186"/>
      <c r="D758" s="186"/>
      <c r="E758" s="188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spans="1:26" ht="11.25" customHeight="1" x14ac:dyDescent="0.25">
      <c r="A759" s="262"/>
      <c r="B759" s="186"/>
      <c r="C759" s="186"/>
      <c r="D759" s="186"/>
      <c r="E759" s="188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spans="1:26" ht="11.25" customHeight="1" x14ac:dyDescent="0.25">
      <c r="A760" s="262"/>
      <c r="B760" s="186"/>
      <c r="C760" s="186"/>
      <c r="D760" s="186"/>
      <c r="E760" s="188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spans="1:26" ht="11.25" customHeight="1" x14ac:dyDescent="0.25">
      <c r="A761" s="262"/>
      <c r="B761" s="186"/>
      <c r="C761" s="186"/>
      <c r="D761" s="186"/>
      <c r="E761" s="188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spans="1:26" ht="11.25" customHeight="1" x14ac:dyDescent="0.25">
      <c r="A762" s="262"/>
      <c r="B762" s="186"/>
      <c r="C762" s="186"/>
      <c r="D762" s="186"/>
      <c r="E762" s="188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spans="1:26" ht="11.25" customHeight="1" x14ac:dyDescent="0.25">
      <c r="A763" s="262"/>
      <c r="B763" s="186"/>
      <c r="C763" s="186"/>
      <c r="D763" s="186"/>
      <c r="E763" s="188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spans="1:26" ht="11.25" customHeight="1" x14ac:dyDescent="0.25">
      <c r="A764" s="262"/>
      <c r="B764" s="186"/>
      <c r="C764" s="186"/>
      <c r="D764" s="186"/>
      <c r="E764" s="188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spans="1:26" ht="11.25" customHeight="1" x14ac:dyDescent="0.25">
      <c r="A765" s="262"/>
      <c r="B765" s="186"/>
      <c r="C765" s="186"/>
      <c r="D765" s="186"/>
      <c r="E765" s="188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spans="1:26" ht="11.25" customHeight="1" x14ac:dyDescent="0.25">
      <c r="A766" s="262"/>
      <c r="B766" s="186"/>
      <c r="C766" s="186"/>
      <c r="D766" s="186"/>
      <c r="E766" s="188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spans="1:26" ht="11.25" customHeight="1" x14ac:dyDescent="0.25">
      <c r="A767" s="262"/>
      <c r="B767" s="186"/>
      <c r="C767" s="186"/>
      <c r="D767" s="186"/>
      <c r="E767" s="188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spans="1:26" ht="11.25" customHeight="1" x14ac:dyDescent="0.25">
      <c r="A768" s="262"/>
      <c r="B768" s="186"/>
      <c r="C768" s="186"/>
      <c r="D768" s="186"/>
      <c r="E768" s="188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spans="1:26" ht="11.25" customHeight="1" x14ac:dyDescent="0.25">
      <c r="A769" s="262"/>
      <c r="B769" s="186"/>
      <c r="C769" s="186"/>
      <c r="D769" s="186"/>
      <c r="E769" s="188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spans="1:26" ht="11.25" customHeight="1" x14ac:dyDescent="0.25">
      <c r="A770" s="262"/>
      <c r="B770" s="186"/>
      <c r="C770" s="186"/>
      <c r="D770" s="186"/>
      <c r="E770" s="188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spans="1:26" ht="11.25" customHeight="1" x14ac:dyDescent="0.25">
      <c r="A771" s="262"/>
      <c r="B771" s="186"/>
      <c r="C771" s="186"/>
      <c r="D771" s="186"/>
      <c r="E771" s="188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spans="1:26" ht="11.25" customHeight="1" x14ac:dyDescent="0.25">
      <c r="A772" s="262"/>
      <c r="B772" s="186"/>
      <c r="C772" s="186"/>
      <c r="D772" s="186"/>
      <c r="E772" s="188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spans="1:26" ht="11.25" customHeight="1" x14ac:dyDescent="0.25">
      <c r="A773" s="262"/>
      <c r="B773" s="186"/>
      <c r="C773" s="186"/>
      <c r="D773" s="186"/>
      <c r="E773" s="188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spans="1:26" ht="11.25" customHeight="1" x14ac:dyDescent="0.25">
      <c r="A774" s="262"/>
      <c r="B774" s="186"/>
      <c r="C774" s="186"/>
      <c r="D774" s="186"/>
      <c r="E774" s="188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spans="1:26" ht="11.25" customHeight="1" x14ac:dyDescent="0.25">
      <c r="A775" s="262"/>
      <c r="B775" s="186"/>
      <c r="C775" s="186"/>
      <c r="D775" s="186"/>
      <c r="E775" s="188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spans="1:26" ht="11.25" customHeight="1" x14ac:dyDescent="0.25">
      <c r="A776" s="262"/>
      <c r="B776" s="186"/>
      <c r="C776" s="186"/>
      <c r="D776" s="186"/>
      <c r="E776" s="188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spans="1:26" ht="11.25" customHeight="1" x14ac:dyDescent="0.25">
      <c r="A777" s="262"/>
      <c r="B777" s="186"/>
      <c r="C777" s="186"/>
      <c r="D777" s="186"/>
      <c r="E777" s="188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spans="1:26" ht="11.25" customHeight="1" x14ac:dyDescent="0.25">
      <c r="A778" s="262"/>
      <c r="B778" s="186"/>
      <c r="C778" s="186"/>
      <c r="D778" s="186"/>
      <c r="E778" s="188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spans="1:26" ht="11.25" customHeight="1" x14ac:dyDescent="0.25">
      <c r="A779" s="262"/>
      <c r="B779" s="186"/>
      <c r="C779" s="186"/>
      <c r="D779" s="186"/>
      <c r="E779" s="188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spans="1:26" ht="11.25" customHeight="1" x14ac:dyDescent="0.25">
      <c r="A780" s="262"/>
      <c r="B780" s="186"/>
      <c r="C780" s="186"/>
      <c r="D780" s="186"/>
      <c r="E780" s="188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spans="1:26" ht="11.25" customHeight="1" x14ac:dyDescent="0.25">
      <c r="A781" s="262"/>
      <c r="B781" s="186"/>
      <c r="C781" s="186"/>
      <c r="D781" s="186"/>
      <c r="E781" s="188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spans="1:26" ht="11.25" customHeight="1" x14ac:dyDescent="0.25">
      <c r="A782" s="262"/>
      <c r="B782" s="186"/>
      <c r="C782" s="186"/>
      <c r="D782" s="186"/>
      <c r="E782" s="188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spans="1:26" ht="11.25" customHeight="1" x14ac:dyDescent="0.25">
      <c r="A783" s="262"/>
      <c r="B783" s="186"/>
      <c r="C783" s="186"/>
      <c r="D783" s="186"/>
      <c r="E783" s="188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spans="1:26" ht="11.25" customHeight="1" x14ac:dyDescent="0.25">
      <c r="A784" s="262"/>
      <c r="B784" s="186"/>
      <c r="C784" s="186"/>
      <c r="D784" s="186"/>
      <c r="E784" s="188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spans="1:26" ht="11.25" customHeight="1" x14ac:dyDescent="0.25">
      <c r="A785" s="262"/>
      <c r="B785" s="186"/>
      <c r="C785" s="186"/>
      <c r="D785" s="186"/>
      <c r="E785" s="188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spans="1:26" ht="11.25" customHeight="1" x14ac:dyDescent="0.25">
      <c r="A786" s="262"/>
      <c r="B786" s="186"/>
      <c r="C786" s="186"/>
      <c r="D786" s="186"/>
      <c r="E786" s="188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spans="1:26" ht="11.25" customHeight="1" x14ac:dyDescent="0.25">
      <c r="A787" s="262"/>
      <c r="B787" s="186"/>
      <c r="C787" s="186"/>
      <c r="D787" s="186"/>
      <c r="E787" s="188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spans="1:26" ht="11.25" customHeight="1" x14ac:dyDescent="0.25">
      <c r="A788" s="262"/>
      <c r="B788" s="186"/>
      <c r="C788" s="186"/>
      <c r="D788" s="186"/>
      <c r="E788" s="188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spans="1:26" ht="11.25" customHeight="1" x14ac:dyDescent="0.25">
      <c r="A789" s="262"/>
      <c r="B789" s="186"/>
      <c r="C789" s="186"/>
      <c r="D789" s="186"/>
      <c r="E789" s="188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spans="1:26" ht="11.25" customHeight="1" x14ac:dyDescent="0.25">
      <c r="A790" s="262"/>
      <c r="B790" s="186"/>
      <c r="C790" s="186"/>
      <c r="D790" s="186"/>
      <c r="E790" s="188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spans="1:26" ht="11.25" customHeight="1" x14ac:dyDescent="0.25">
      <c r="A791" s="262"/>
      <c r="B791" s="186"/>
      <c r="C791" s="186"/>
      <c r="D791" s="186"/>
      <c r="E791" s="188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spans="1:26" ht="11.25" customHeight="1" x14ac:dyDescent="0.25">
      <c r="A792" s="262"/>
      <c r="B792" s="186"/>
      <c r="C792" s="186"/>
      <c r="D792" s="186"/>
      <c r="E792" s="188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spans="1:26" ht="11.25" customHeight="1" x14ac:dyDescent="0.25">
      <c r="A793" s="262"/>
      <c r="B793" s="186"/>
      <c r="C793" s="186"/>
      <c r="D793" s="186"/>
      <c r="E793" s="188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spans="1:26" ht="11.25" customHeight="1" x14ac:dyDescent="0.25">
      <c r="A794" s="262"/>
      <c r="B794" s="186"/>
      <c r="C794" s="186"/>
      <c r="D794" s="186"/>
      <c r="E794" s="188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spans="1:26" ht="11.25" customHeight="1" x14ac:dyDescent="0.25">
      <c r="A795" s="262"/>
      <c r="B795" s="186"/>
      <c r="C795" s="186"/>
      <c r="D795" s="186"/>
      <c r="E795" s="188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spans="1:26" ht="11.25" customHeight="1" x14ac:dyDescent="0.25">
      <c r="A796" s="262"/>
      <c r="B796" s="186"/>
      <c r="C796" s="186"/>
      <c r="D796" s="186"/>
      <c r="E796" s="188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spans="1:26" ht="11.25" customHeight="1" x14ac:dyDescent="0.25">
      <c r="A797" s="262"/>
      <c r="B797" s="186"/>
      <c r="C797" s="186"/>
      <c r="D797" s="186"/>
      <c r="E797" s="188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spans="1:26" ht="11.25" customHeight="1" x14ac:dyDescent="0.25">
      <c r="A798" s="262"/>
      <c r="B798" s="186"/>
      <c r="C798" s="186"/>
      <c r="D798" s="186"/>
      <c r="E798" s="188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spans="1:26" ht="11.25" customHeight="1" x14ac:dyDescent="0.25">
      <c r="A799" s="262"/>
      <c r="B799" s="186"/>
      <c r="C799" s="186"/>
      <c r="D799" s="186"/>
      <c r="E799" s="188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spans="1:26" ht="11.25" customHeight="1" x14ac:dyDescent="0.25">
      <c r="A800" s="262"/>
      <c r="B800" s="186"/>
      <c r="C800" s="186"/>
      <c r="D800" s="186"/>
      <c r="E800" s="188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spans="1:26" ht="11.25" customHeight="1" x14ac:dyDescent="0.25">
      <c r="A801" s="262"/>
      <c r="B801" s="186"/>
      <c r="C801" s="186"/>
      <c r="D801" s="186"/>
      <c r="E801" s="188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spans="1:26" ht="11.25" customHeight="1" x14ac:dyDescent="0.25">
      <c r="A802" s="262"/>
      <c r="B802" s="186"/>
      <c r="C802" s="186"/>
      <c r="D802" s="186"/>
      <c r="E802" s="188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spans="1:26" ht="11.25" customHeight="1" x14ac:dyDescent="0.25">
      <c r="A803" s="262"/>
      <c r="B803" s="186"/>
      <c r="C803" s="186"/>
      <c r="D803" s="186"/>
      <c r="E803" s="188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spans="1:26" ht="11.25" customHeight="1" x14ac:dyDescent="0.25">
      <c r="A804" s="262"/>
      <c r="B804" s="186"/>
      <c r="C804" s="186"/>
      <c r="D804" s="186"/>
      <c r="E804" s="188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spans="1:26" ht="11.25" customHeight="1" x14ac:dyDescent="0.25">
      <c r="A805" s="262"/>
      <c r="B805" s="186"/>
      <c r="C805" s="186"/>
      <c r="D805" s="186"/>
      <c r="E805" s="188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spans="1:26" ht="11.25" customHeight="1" x14ac:dyDescent="0.25">
      <c r="A806" s="262"/>
      <c r="B806" s="186"/>
      <c r="C806" s="186"/>
      <c r="D806" s="186"/>
      <c r="E806" s="188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spans="1:26" ht="11.25" customHeight="1" x14ac:dyDescent="0.25">
      <c r="A807" s="262"/>
      <c r="B807" s="186"/>
      <c r="C807" s="186"/>
      <c r="D807" s="186"/>
      <c r="E807" s="188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spans="1:26" ht="11.25" customHeight="1" x14ac:dyDescent="0.25">
      <c r="A808" s="262"/>
      <c r="B808" s="186"/>
      <c r="C808" s="186"/>
      <c r="D808" s="186"/>
      <c r="E808" s="188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spans="1:26" ht="11.25" customHeight="1" x14ac:dyDescent="0.25">
      <c r="A809" s="262"/>
      <c r="B809" s="186"/>
      <c r="C809" s="186"/>
      <c r="D809" s="186"/>
      <c r="E809" s="188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spans="1:26" ht="11.25" customHeight="1" x14ac:dyDescent="0.25">
      <c r="A810" s="262"/>
      <c r="B810" s="186"/>
      <c r="C810" s="186"/>
      <c r="D810" s="186"/>
      <c r="E810" s="188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spans="1:26" ht="11.25" customHeight="1" x14ac:dyDescent="0.25">
      <c r="A811" s="262"/>
      <c r="B811" s="186"/>
      <c r="C811" s="186"/>
      <c r="D811" s="186"/>
      <c r="E811" s="188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spans="1:26" ht="11.25" customHeight="1" x14ac:dyDescent="0.25">
      <c r="A812" s="262"/>
      <c r="B812" s="186"/>
      <c r="C812" s="186"/>
      <c r="D812" s="186"/>
      <c r="E812" s="188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spans="1:26" ht="11.25" customHeight="1" x14ac:dyDescent="0.25">
      <c r="A813" s="262"/>
      <c r="B813" s="186"/>
      <c r="C813" s="186"/>
      <c r="D813" s="186"/>
      <c r="E813" s="188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spans="1:26" ht="11.25" customHeight="1" x14ac:dyDescent="0.25">
      <c r="A814" s="262"/>
      <c r="B814" s="186"/>
      <c r="C814" s="186"/>
      <c r="D814" s="186"/>
      <c r="E814" s="188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spans="1:26" ht="11.25" customHeight="1" x14ac:dyDescent="0.25">
      <c r="A815" s="262"/>
      <c r="B815" s="186"/>
      <c r="C815" s="186"/>
      <c r="D815" s="186"/>
      <c r="E815" s="188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spans="1:26" ht="11.25" customHeight="1" x14ac:dyDescent="0.25">
      <c r="A816" s="262"/>
      <c r="B816" s="186"/>
      <c r="C816" s="186"/>
      <c r="D816" s="186"/>
      <c r="E816" s="188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spans="1:26" ht="11.25" customHeight="1" x14ac:dyDescent="0.25">
      <c r="A817" s="262"/>
      <c r="B817" s="186"/>
      <c r="C817" s="186"/>
      <c r="D817" s="186"/>
      <c r="E817" s="188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spans="1:26" ht="11.25" customHeight="1" x14ac:dyDescent="0.25">
      <c r="A818" s="262"/>
      <c r="B818" s="186"/>
      <c r="C818" s="186"/>
      <c r="D818" s="186"/>
      <c r="E818" s="188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spans="1:26" ht="11.25" customHeight="1" x14ac:dyDescent="0.25">
      <c r="A819" s="262"/>
      <c r="B819" s="186"/>
      <c r="C819" s="186"/>
      <c r="D819" s="186"/>
      <c r="E819" s="188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spans="1:26" ht="11.25" customHeight="1" x14ac:dyDescent="0.25">
      <c r="A820" s="262"/>
      <c r="B820" s="186"/>
      <c r="C820" s="186"/>
      <c r="D820" s="186"/>
      <c r="E820" s="188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spans="1:26" ht="11.25" customHeight="1" x14ac:dyDescent="0.25">
      <c r="A821" s="262"/>
      <c r="B821" s="186"/>
      <c r="C821" s="186"/>
      <c r="D821" s="186"/>
      <c r="E821" s="188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spans="1:26" ht="11.25" customHeight="1" x14ac:dyDescent="0.25">
      <c r="A822" s="262"/>
      <c r="B822" s="186"/>
      <c r="C822" s="186"/>
      <c r="D822" s="186"/>
      <c r="E822" s="188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spans="1:26" ht="11.25" customHeight="1" x14ac:dyDescent="0.25">
      <c r="A823" s="262"/>
      <c r="B823" s="186"/>
      <c r="C823" s="186"/>
      <c r="D823" s="186"/>
      <c r="E823" s="188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spans="1:26" ht="11.25" customHeight="1" x14ac:dyDescent="0.25">
      <c r="A824" s="262"/>
      <c r="B824" s="186"/>
      <c r="C824" s="186"/>
      <c r="D824" s="186"/>
      <c r="E824" s="188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spans="1:26" ht="11.25" customHeight="1" x14ac:dyDescent="0.25">
      <c r="A825" s="262"/>
      <c r="B825" s="186"/>
      <c r="C825" s="186"/>
      <c r="D825" s="186"/>
      <c r="E825" s="188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spans="1:26" ht="11.25" customHeight="1" x14ac:dyDescent="0.25">
      <c r="A826" s="262"/>
      <c r="B826" s="186"/>
      <c r="C826" s="186"/>
      <c r="D826" s="186"/>
      <c r="E826" s="188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spans="1:26" ht="11.25" customHeight="1" x14ac:dyDescent="0.25">
      <c r="A827" s="262"/>
      <c r="B827" s="186"/>
      <c r="C827" s="186"/>
      <c r="D827" s="186"/>
      <c r="E827" s="188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spans="1:26" ht="11.25" customHeight="1" x14ac:dyDescent="0.25">
      <c r="A828" s="262"/>
      <c r="B828" s="186"/>
      <c r="C828" s="186"/>
      <c r="D828" s="186"/>
      <c r="E828" s="188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spans="1:26" ht="11.25" customHeight="1" x14ac:dyDescent="0.25">
      <c r="A829" s="262"/>
      <c r="B829" s="186"/>
      <c r="C829" s="186"/>
      <c r="D829" s="186"/>
      <c r="E829" s="188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spans="1:26" ht="11.25" customHeight="1" x14ac:dyDescent="0.25">
      <c r="A830" s="262"/>
      <c r="B830" s="186"/>
      <c r="C830" s="186"/>
      <c r="D830" s="186"/>
      <c r="E830" s="188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spans="1:26" ht="11.25" customHeight="1" x14ac:dyDescent="0.25">
      <c r="A831" s="262"/>
      <c r="B831" s="186"/>
      <c r="C831" s="186"/>
      <c r="D831" s="186"/>
      <c r="E831" s="188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spans="1:26" ht="11.25" customHeight="1" x14ac:dyDescent="0.25">
      <c r="A832" s="262"/>
      <c r="B832" s="186"/>
      <c r="C832" s="186"/>
      <c r="D832" s="186"/>
      <c r="E832" s="188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spans="1:26" ht="11.25" customHeight="1" x14ac:dyDescent="0.25">
      <c r="A833" s="262"/>
      <c r="B833" s="186"/>
      <c r="C833" s="186"/>
      <c r="D833" s="186"/>
      <c r="E833" s="188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spans="1:26" ht="11.25" customHeight="1" x14ac:dyDescent="0.25">
      <c r="A834" s="262"/>
      <c r="B834" s="186"/>
      <c r="C834" s="186"/>
      <c r="D834" s="186"/>
      <c r="E834" s="188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spans="1:26" ht="11.25" customHeight="1" x14ac:dyDescent="0.25">
      <c r="A835" s="262"/>
      <c r="B835" s="186"/>
      <c r="C835" s="186"/>
      <c r="D835" s="186"/>
      <c r="E835" s="188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spans="1:26" ht="11.25" customHeight="1" x14ac:dyDescent="0.25">
      <c r="A836" s="262"/>
      <c r="B836" s="186"/>
      <c r="C836" s="186"/>
      <c r="D836" s="186"/>
      <c r="E836" s="188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spans="1:26" ht="11.25" customHeight="1" x14ac:dyDescent="0.25">
      <c r="A837" s="262"/>
      <c r="B837" s="186"/>
      <c r="C837" s="186"/>
      <c r="D837" s="186"/>
      <c r="E837" s="188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spans="1:26" ht="11.25" customHeight="1" x14ac:dyDescent="0.25">
      <c r="A838" s="262"/>
      <c r="B838" s="186"/>
      <c r="C838" s="186"/>
      <c r="D838" s="186"/>
      <c r="E838" s="188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spans="1:26" ht="11.25" customHeight="1" x14ac:dyDescent="0.25">
      <c r="A839" s="262"/>
      <c r="B839" s="186"/>
      <c r="C839" s="186"/>
      <c r="D839" s="186"/>
      <c r="E839" s="188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spans="1:26" ht="11.25" customHeight="1" x14ac:dyDescent="0.25">
      <c r="A840" s="262"/>
      <c r="B840" s="186"/>
      <c r="C840" s="186"/>
      <c r="D840" s="186"/>
      <c r="E840" s="188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spans="1:26" ht="11.25" customHeight="1" x14ac:dyDescent="0.25">
      <c r="A841" s="262"/>
      <c r="B841" s="186"/>
      <c r="C841" s="186"/>
      <c r="D841" s="186"/>
      <c r="E841" s="188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spans="1:26" ht="11.25" customHeight="1" x14ac:dyDescent="0.25">
      <c r="A842" s="262"/>
      <c r="B842" s="186"/>
      <c r="C842" s="186"/>
      <c r="D842" s="186"/>
      <c r="E842" s="188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spans="1:26" ht="11.25" customHeight="1" x14ac:dyDescent="0.25">
      <c r="A843" s="262"/>
      <c r="B843" s="186"/>
      <c r="C843" s="186"/>
      <c r="D843" s="186"/>
      <c r="E843" s="188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spans="1:26" ht="11.25" customHeight="1" x14ac:dyDescent="0.25">
      <c r="A844" s="262"/>
      <c r="B844" s="186"/>
      <c r="C844" s="186"/>
      <c r="D844" s="186"/>
      <c r="E844" s="188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spans="1:26" ht="11.25" customHeight="1" x14ac:dyDescent="0.25">
      <c r="A845" s="262"/>
      <c r="B845" s="186"/>
      <c r="C845" s="186"/>
      <c r="D845" s="186"/>
      <c r="E845" s="188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spans="1:26" ht="11.25" customHeight="1" x14ac:dyDescent="0.25">
      <c r="A846" s="262"/>
      <c r="B846" s="186"/>
      <c r="C846" s="186"/>
      <c r="D846" s="186"/>
      <c r="E846" s="188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spans="1:26" ht="11.25" customHeight="1" x14ac:dyDescent="0.25">
      <c r="A847" s="262"/>
      <c r="B847" s="186"/>
      <c r="C847" s="186"/>
      <c r="D847" s="186"/>
      <c r="E847" s="188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spans="1:26" ht="11.25" customHeight="1" x14ac:dyDescent="0.25">
      <c r="A848" s="262"/>
      <c r="B848" s="186"/>
      <c r="C848" s="186"/>
      <c r="D848" s="186"/>
      <c r="E848" s="188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spans="1:26" ht="11.25" customHeight="1" x14ac:dyDescent="0.25">
      <c r="A849" s="262"/>
      <c r="B849" s="186"/>
      <c r="C849" s="186"/>
      <c r="D849" s="186"/>
      <c r="E849" s="188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spans="1:26" ht="11.25" customHeight="1" x14ac:dyDescent="0.25">
      <c r="A850" s="262"/>
      <c r="B850" s="186"/>
      <c r="C850" s="186"/>
      <c r="D850" s="186"/>
      <c r="E850" s="188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spans="1:26" ht="11.25" customHeight="1" x14ac:dyDescent="0.25">
      <c r="A851" s="262"/>
      <c r="B851" s="186"/>
      <c r="C851" s="186"/>
      <c r="D851" s="186"/>
      <c r="E851" s="188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spans="1:26" ht="11.25" customHeight="1" x14ac:dyDescent="0.25">
      <c r="A852" s="262"/>
      <c r="B852" s="186"/>
      <c r="C852" s="186"/>
      <c r="D852" s="186"/>
      <c r="E852" s="188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spans="1:26" ht="11.25" customHeight="1" x14ac:dyDescent="0.25">
      <c r="A853" s="262"/>
      <c r="B853" s="186"/>
      <c r="C853" s="186"/>
      <c r="D853" s="186"/>
      <c r="E853" s="188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spans="1:26" ht="11.25" customHeight="1" x14ac:dyDescent="0.25">
      <c r="A854" s="262"/>
      <c r="B854" s="186"/>
      <c r="C854" s="186"/>
      <c r="D854" s="186"/>
      <c r="E854" s="188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spans="1:26" ht="11.25" customHeight="1" x14ac:dyDescent="0.25">
      <c r="A855" s="262"/>
      <c r="B855" s="186"/>
      <c r="C855" s="186"/>
      <c r="D855" s="186"/>
      <c r="E855" s="188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spans="1:26" ht="11.25" customHeight="1" x14ac:dyDescent="0.25">
      <c r="A856" s="262"/>
      <c r="B856" s="186"/>
      <c r="C856" s="186"/>
      <c r="D856" s="186"/>
      <c r="E856" s="188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spans="1:26" ht="11.25" customHeight="1" x14ac:dyDescent="0.25">
      <c r="A857" s="262"/>
      <c r="B857" s="186"/>
      <c r="C857" s="186"/>
      <c r="D857" s="186"/>
      <c r="E857" s="188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spans="1:26" ht="11.25" customHeight="1" x14ac:dyDescent="0.25">
      <c r="A858" s="262"/>
      <c r="B858" s="186"/>
      <c r="C858" s="186"/>
      <c r="D858" s="186"/>
      <c r="E858" s="188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spans="1:26" ht="11.25" customHeight="1" x14ac:dyDescent="0.25">
      <c r="A859" s="262"/>
      <c r="B859" s="186"/>
      <c r="C859" s="186"/>
      <c r="D859" s="186"/>
      <c r="E859" s="188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spans="1:26" ht="11.25" customHeight="1" x14ac:dyDescent="0.25">
      <c r="A860" s="262"/>
      <c r="B860" s="186"/>
      <c r="C860" s="186"/>
      <c r="D860" s="186"/>
      <c r="E860" s="188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spans="1:26" ht="11.25" customHeight="1" x14ac:dyDescent="0.25">
      <c r="A861" s="262"/>
      <c r="B861" s="186"/>
      <c r="C861" s="186"/>
      <c r="D861" s="186"/>
      <c r="E861" s="188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spans="1:26" ht="11.25" customHeight="1" x14ac:dyDescent="0.25">
      <c r="A862" s="262"/>
      <c r="B862" s="186"/>
      <c r="C862" s="186"/>
      <c r="D862" s="186"/>
      <c r="E862" s="188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spans="1:26" ht="11.25" customHeight="1" x14ac:dyDescent="0.25">
      <c r="A863" s="262"/>
      <c r="B863" s="186"/>
      <c r="C863" s="186"/>
      <c r="D863" s="186"/>
      <c r="E863" s="188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spans="1:26" ht="11.25" customHeight="1" x14ac:dyDescent="0.25">
      <c r="A864" s="262"/>
      <c r="B864" s="186"/>
      <c r="C864" s="186"/>
      <c r="D864" s="186"/>
      <c r="E864" s="188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spans="1:26" ht="11.25" customHeight="1" x14ac:dyDescent="0.25">
      <c r="A865" s="262"/>
      <c r="B865" s="186"/>
      <c r="C865" s="186"/>
      <c r="D865" s="186"/>
      <c r="E865" s="188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spans="1:26" ht="11.25" customHeight="1" x14ac:dyDescent="0.25">
      <c r="A866" s="262"/>
      <c r="B866" s="186"/>
      <c r="C866" s="186"/>
      <c r="D866" s="186"/>
      <c r="E866" s="188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spans="1:26" ht="11.25" customHeight="1" x14ac:dyDescent="0.25">
      <c r="A867" s="262"/>
      <c r="B867" s="186"/>
      <c r="C867" s="186"/>
      <c r="D867" s="186"/>
      <c r="E867" s="188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spans="1:26" ht="11.25" customHeight="1" x14ac:dyDescent="0.25">
      <c r="A868" s="262"/>
      <c r="B868" s="186"/>
      <c r="C868" s="186"/>
      <c r="D868" s="186"/>
      <c r="E868" s="188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spans="1:26" ht="11.25" customHeight="1" x14ac:dyDescent="0.25">
      <c r="A869" s="262"/>
      <c r="B869" s="186"/>
      <c r="C869" s="186"/>
      <c r="D869" s="186"/>
      <c r="E869" s="188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spans="1:26" ht="11.25" customHeight="1" x14ac:dyDescent="0.25">
      <c r="A870" s="262"/>
      <c r="B870" s="186"/>
      <c r="C870" s="186"/>
      <c r="D870" s="186"/>
      <c r="E870" s="188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spans="1:26" ht="11.25" customHeight="1" x14ac:dyDescent="0.25">
      <c r="A871" s="262"/>
      <c r="B871" s="186"/>
      <c r="C871" s="186"/>
      <c r="D871" s="186"/>
      <c r="E871" s="188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spans="1:26" ht="11.25" customHeight="1" x14ac:dyDescent="0.25">
      <c r="A872" s="262"/>
      <c r="B872" s="186"/>
      <c r="C872" s="186"/>
      <c r="D872" s="186"/>
      <c r="E872" s="188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spans="1:26" ht="11.25" customHeight="1" x14ac:dyDescent="0.25">
      <c r="A873" s="262"/>
      <c r="B873" s="186"/>
      <c r="C873" s="186"/>
      <c r="D873" s="186"/>
      <c r="E873" s="188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spans="1:26" ht="11.25" customHeight="1" x14ac:dyDescent="0.25">
      <c r="A874" s="262"/>
      <c r="B874" s="186"/>
      <c r="C874" s="186"/>
      <c r="D874" s="186"/>
      <c r="E874" s="188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spans="1:26" ht="11.25" customHeight="1" x14ac:dyDescent="0.25">
      <c r="A875" s="262"/>
      <c r="B875" s="186"/>
      <c r="C875" s="186"/>
      <c r="D875" s="186"/>
      <c r="E875" s="188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spans="1:26" ht="11.25" customHeight="1" x14ac:dyDescent="0.25">
      <c r="A876" s="262"/>
      <c r="B876" s="186"/>
      <c r="C876" s="186"/>
      <c r="D876" s="186"/>
      <c r="E876" s="188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spans="1:26" ht="11.25" customHeight="1" x14ac:dyDescent="0.25">
      <c r="A877" s="262"/>
      <c r="B877" s="186"/>
      <c r="C877" s="186"/>
      <c r="D877" s="186"/>
      <c r="E877" s="188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spans="1:26" ht="11.25" customHeight="1" x14ac:dyDescent="0.25">
      <c r="A878" s="262"/>
      <c r="B878" s="186"/>
      <c r="C878" s="186"/>
      <c r="D878" s="186"/>
      <c r="E878" s="188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spans="1:26" ht="11.25" customHeight="1" x14ac:dyDescent="0.25">
      <c r="A879" s="262"/>
      <c r="B879" s="186"/>
      <c r="C879" s="186"/>
      <c r="D879" s="186"/>
      <c r="E879" s="188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spans="1:26" ht="11.25" customHeight="1" x14ac:dyDescent="0.25">
      <c r="A880" s="262"/>
      <c r="B880" s="186"/>
      <c r="C880" s="186"/>
      <c r="D880" s="186"/>
      <c r="E880" s="188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spans="1:26" ht="11.25" customHeight="1" x14ac:dyDescent="0.25">
      <c r="A881" s="262"/>
      <c r="B881" s="186"/>
      <c r="C881" s="186"/>
      <c r="D881" s="186"/>
      <c r="E881" s="188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spans="1:26" ht="11.25" customHeight="1" x14ac:dyDescent="0.25">
      <c r="A882" s="262"/>
      <c r="B882" s="186"/>
      <c r="C882" s="186"/>
      <c r="D882" s="186"/>
      <c r="E882" s="188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spans="1:26" ht="11.25" customHeight="1" x14ac:dyDescent="0.25">
      <c r="A883" s="262"/>
      <c r="B883" s="186"/>
      <c r="C883" s="186"/>
      <c r="D883" s="186"/>
      <c r="E883" s="188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spans="1:26" ht="11.25" customHeight="1" x14ac:dyDescent="0.25">
      <c r="A884" s="262"/>
      <c r="B884" s="186"/>
      <c r="C884" s="186"/>
      <c r="D884" s="186"/>
      <c r="E884" s="188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spans="1:26" ht="11.25" customHeight="1" x14ac:dyDescent="0.25">
      <c r="A885" s="262"/>
      <c r="B885" s="186"/>
      <c r="C885" s="186"/>
      <c r="D885" s="186"/>
      <c r="E885" s="188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spans="1:26" ht="11.25" customHeight="1" x14ac:dyDescent="0.25">
      <c r="A886" s="262"/>
      <c r="B886" s="186"/>
      <c r="C886" s="186"/>
      <c r="D886" s="186"/>
      <c r="E886" s="188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spans="1:26" ht="11.25" customHeight="1" x14ac:dyDescent="0.25">
      <c r="A887" s="262"/>
      <c r="B887" s="186"/>
      <c r="C887" s="186"/>
      <c r="D887" s="186"/>
      <c r="E887" s="188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spans="1:26" ht="11.25" customHeight="1" x14ac:dyDescent="0.25">
      <c r="A888" s="262"/>
      <c r="B888" s="186"/>
      <c r="C888" s="186"/>
      <c r="D888" s="186"/>
      <c r="E888" s="188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spans="1:26" ht="11.25" customHeight="1" x14ac:dyDescent="0.25">
      <c r="A889" s="262"/>
      <c r="B889" s="186"/>
      <c r="C889" s="186"/>
      <c r="D889" s="186"/>
      <c r="E889" s="188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spans="1:26" ht="11.25" customHeight="1" x14ac:dyDescent="0.25">
      <c r="A890" s="262"/>
      <c r="B890" s="186"/>
      <c r="C890" s="186"/>
      <c r="D890" s="186"/>
      <c r="E890" s="188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spans="1:26" ht="11.25" customHeight="1" x14ac:dyDescent="0.25">
      <c r="A891" s="262"/>
      <c r="B891" s="186"/>
      <c r="C891" s="186"/>
      <c r="D891" s="186"/>
      <c r="E891" s="188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spans="1:26" ht="11.25" customHeight="1" x14ac:dyDescent="0.25">
      <c r="A892" s="262"/>
      <c r="B892" s="186"/>
      <c r="C892" s="186"/>
      <c r="D892" s="186"/>
      <c r="E892" s="188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spans="1:26" ht="11.25" customHeight="1" x14ac:dyDescent="0.25">
      <c r="A893" s="262"/>
      <c r="B893" s="186"/>
      <c r="C893" s="186"/>
      <c r="D893" s="186"/>
      <c r="E893" s="188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spans="1:26" ht="11.25" customHeight="1" x14ac:dyDescent="0.25">
      <c r="A894" s="262"/>
      <c r="B894" s="186"/>
      <c r="C894" s="186"/>
      <c r="D894" s="186"/>
      <c r="E894" s="188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spans="1:26" ht="11.25" customHeight="1" x14ac:dyDescent="0.25">
      <c r="A895" s="262"/>
      <c r="B895" s="186"/>
      <c r="C895" s="186"/>
      <c r="D895" s="186"/>
      <c r="E895" s="188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spans="1:26" ht="11.25" customHeight="1" x14ac:dyDescent="0.25">
      <c r="A896" s="262"/>
      <c r="B896" s="186"/>
      <c r="C896" s="186"/>
      <c r="D896" s="186"/>
      <c r="E896" s="188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spans="1:26" ht="11.25" customHeight="1" x14ac:dyDescent="0.25">
      <c r="A897" s="262"/>
      <c r="B897" s="186"/>
      <c r="C897" s="186"/>
      <c r="D897" s="186"/>
      <c r="E897" s="188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spans="1:26" ht="11.25" customHeight="1" x14ac:dyDescent="0.25">
      <c r="A898" s="262"/>
      <c r="B898" s="186"/>
      <c r="C898" s="186"/>
      <c r="D898" s="186"/>
      <c r="E898" s="188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spans="1:26" ht="11.25" customHeight="1" x14ac:dyDescent="0.25">
      <c r="A899" s="262"/>
      <c r="B899" s="186"/>
      <c r="C899" s="186"/>
      <c r="D899" s="186"/>
      <c r="E899" s="188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spans="1:26" ht="11.25" customHeight="1" x14ac:dyDescent="0.25">
      <c r="A900" s="262"/>
      <c r="B900" s="186"/>
      <c r="C900" s="186"/>
      <c r="D900" s="186"/>
      <c r="E900" s="188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spans="1:26" ht="11.25" customHeight="1" x14ac:dyDescent="0.25">
      <c r="A901" s="262"/>
      <c r="B901" s="186"/>
      <c r="C901" s="186"/>
      <c r="D901" s="186"/>
      <c r="E901" s="188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spans="1:26" ht="11.25" customHeight="1" x14ac:dyDescent="0.25">
      <c r="A902" s="262"/>
      <c r="B902" s="186"/>
      <c r="C902" s="186"/>
      <c r="D902" s="186"/>
      <c r="E902" s="188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spans="1:26" ht="11.25" customHeight="1" x14ac:dyDescent="0.25">
      <c r="A903" s="262"/>
      <c r="B903" s="186"/>
      <c r="C903" s="186"/>
      <c r="D903" s="186"/>
      <c r="E903" s="188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spans="1:26" ht="11.25" customHeight="1" x14ac:dyDescent="0.25">
      <c r="A904" s="262"/>
      <c r="B904" s="186"/>
      <c r="C904" s="186"/>
      <c r="D904" s="186"/>
      <c r="E904" s="188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spans="1:26" ht="11.25" customHeight="1" x14ac:dyDescent="0.25">
      <c r="A905" s="262"/>
      <c r="B905" s="186"/>
      <c r="C905" s="186"/>
      <c r="D905" s="186"/>
      <c r="E905" s="188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spans="1:26" ht="11.25" customHeight="1" x14ac:dyDescent="0.25">
      <c r="A906" s="262"/>
      <c r="B906" s="186"/>
      <c r="C906" s="186"/>
      <c r="D906" s="186"/>
      <c r="E906" s="188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spans="1:26" ht="11.25" customHeight="1" x14ac:dyDescent="0.25">
      <c r="A907" s="262"/>
      <c r="B907" s="186"/>
      <c r="C907" s="186"/>
      <c r="D907" s="186"/>
      <c r="E907" s="188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spans="1:26" ht="11.25" customHeight="1" x14ac:dyDescent="0.25">
      <c r="A908" s="262"/>
      <c r="B908" s="186"/>
      <c r="C908" s="186"/>
      <c r="D908" s="186"/>
      <c r="E908" s="188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spans="1:26" ht="11.25" customHeight="1" x14ac:dyDescent="0.25">
      <c r="A909" s="262"/>
      <c r="B909" s="186"/>
      <c r="C909" s="186"/>
      <c r="D909" s="186"/>
      <c r="E909" s="188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spans="1:26" ht="11.25" customHeight="1" x14ac:dyDescent="0.25">
      <c r="A910" s="262"/>
      <c r="B910" s="186"/>
      <c r="C910" s="186"/>
      <c r="D910" s="186"/>
      <c r="E910" s="188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spans="1:26" ht="11.25" customHeight="1" x14ac:dyDescent="0.25">
      <c r="A911" s="262"/>
      <c r="B911" s="186"/>
      <c r="C911" s="186"/>
      <c r="D911" s="186"/>
      <c r="E911" s="188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spans="1:26" ht="11.25" customHeight="1" x14ac:dyDescent="0.25">
      <c r="A912" s="262"/>
      <c r="B912" s="186"/>
      <c r="C912" s="186"/>
      <c r="D912" s="186"/>
      <c r="E912" s="188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spans="1:26" ht="11.25" customHeight="1" x14ac:dyDescent="0.25">
      <c r="A913" s="262"/>
      <c r="B913" s="186"/>
      <c r="C913" s="186"/>
      <c r="D913" s="186"/>
      <c r="E913" s="188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spans="1:26" ht="11.25" customHeight="1" x14ac:dyDescent="0.25">
      <c r="A914" s="262"/>
      <c r="B914" s="186"/>
      <c r="C914" s="186"/>
      <c r="D914" s="186"/>
      <c r="E914" s="188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spans="1:26" ht="11.25" customHeight="1" x14ac:dyDescent="0.25">
      <c r="A915" s="262"/>
      <c r="B915" s="186"/>
      <c r="C915" s="186"/>
      <c r="D915" s="186"/>
      <c r="E915" s="188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spans="1:26" ht="11.25" customHeight="1" x14ac:dyDescent="0.25">
      <c r="A916" s="262"/>
      <c r="B916" s="186"/>
      <c r="C916" s="186"/>
      <c r="D916" s="186"/>
      <c r="E916" s="188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spans="1:26" ht="11.25" customHeight="1" x14ac:dyDescent="0.25">
      <c r="A917" s="262"/>
      <c r="B917" s="186"/>
      <c r="C917" s="186"/>
      <c r="D917" s="186"/>
      <c r="E917" s="188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spans="1:26" ht="11.25" customHeight="1" x14ac:dyDescent="0.25">
      <c r="A918" s="262"/>
      <c r="B918" s="186"/>
      <c r="C918" s="186"/>
      <c r="D918" s="186"/>
      <c r="E918" s="188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spans="1:26" ht="11.25" customHeight="1" x14ac:dyDescent="0.25">
      <c r="A919" s="262"/>
      <c r="B919" s="186"/>
      <c r="C919" s="186"/>
      <c r="D919" s="186"/>
      <c r="E919" s="188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spans="1:26" ht="11.25" customHeight="1" x14ac:dyDescent="0.25">
      <c r="A920" s="262"/>
      <c r="B920" s="186"/>
      <c r="C920" s="186"/>
      <c r="D920" s="186"/>
      <c r="E920" s="188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spans="1:26" ht="11.25" customHeight="1" x14ac:dyDescent="0.25">
      <c r="A921" s="262"/>
      <c r="B921" s="186"/>
      <c r="C921" s="186"/>
      <c r="D921" s="186"/>
      <c r="E921" s="188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spans="1:26" ht="11.25" customHeight="1" x14ac:dyDescent="0.25">
      <c r="A922" s="262"/>
      <c r="B922" s="186"/>
      <c r="C922" s="186"/>
      <c r="D922" s="186"/>
      <c r="E922" s="188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spans="1:26" ht="11.25" customHeight="1" x14ac:dyDescent="0.25">
      <c r="A923" s="262"/>
      <c r="B923" s="186"/>
      <c r="C923" s="186"/>
      <c r="D923" s="186"/>
      <c r="E923" s="188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spans="1:26" ht="11.25" customHeight="1" x14ac:dyDescent="0.25">
      <c r="A924" s="262"/>
      <c r="B924" s="186"/>
      <c r="C924" s="186"/>
      <c r="D924" s="186"/>
      <c r="E924" s="188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spans="1:26" ht="11.25" customHeight="1" x14ac:dyDescent="0.25">
      <c r="A925" s="262"/>
      <c r="B925" s="186"/>
      <c r="C925" s="186"/>
      <c r="D925" s="186"/>
      <c r="E925" s="188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spans="1:26" ht="11.25" customHeight="1" x14ac:dyDescent="0.25">
      <c r="A926" s="262"/>
      <c r="B926" s="186"/>
      <c r="C926" s="186"/>
      <c r="D926" s="186"/>
      <c r="E926" s="188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spans="1:26" ht="11.25" customHeight="1" x14ac:dyDescent="0.25">
      <c r="A927" s="262"/>
      <c r="B927" s="186"/>
      <c r="C927" s="186"/>
      <c r="D927" s="186"/>
      <c r="E927" s="188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spans="1:26" ht="11.25" customHeight="1" x14ac:dyDescent="0.25">
      <c r="A928" s="262"/>
      <c r="B928" s="186"/>
      <c r="C928" s="186"/>
      <c r="D928" s="186"/>
      <c r="E928" s="188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spans="1:26" ht="11.25" customHeight="1" x14ac:dyDescent="0.25">
      <c r="A929" s="262"/>
      <c r="B929" s="186"/>
      <c r="C929" s="186"/>
      <c r="D929" s="186"/>
      <c r="E929" s="188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spans="1:26" ht="11.25" customHeight="1" x14ac:dyDescent="0.25">
      <c r="A930" s="262"/>
      <c r="B930" s="186"/>
      <c r="C930" s="186"/>
      <c r="D930" s="186"/>
      <c r="E930" s="188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spans="1:26" ht="11.25" customHeight="1" x14ac:dyDescent="0.25">
      <c r="A931" s="262"/>
      <c r="B931" s="186"/>
      <c r="C931" s="186"/>
      <c r="D931" s="186"/>
      <c r="E931" s="188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spans="1:26" ht="11.25" customHeight="1" x14ac:dyDescent="0.25">
      <c r="A932" s="262"/>
      <c r="B932" s="186"/>
      <c r="C932" s="186"/>
      <c r="D932" s="186"/>
      <c r="E932" s="188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spans="1:26" ht="11.25" customHeight="1" x14ac:dyDescent="0.25">
      <c r="A933" s="262"/>
      <c r="B933" s="186"/>
      <c r="C933" s="186"/>
      <c r="D933" s="186"/>
      <c r="E933" s="188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spans="1:26" ht="11.25" customHeight="1" x14ac:dyDescent="0.25">
      <c r="A934" s="262"/>
      <c r="B934" s="186"/>
      <c r="C934" s="186"/>
      <c r="D934" s="186"/>
      <c r="E934" s="188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spans="1:26" ht="11.25" customHeight="1" x14ac:dyDescent="0.25">
      <c r="A935" s="262"/>
      <c r="B935" s="186"/>
      <c r="C935" s="186"/>
      <c r="D935" s="186"/>
      <c r="E935" s="188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spans="1:26" ht="11.25" customHeight="1" x14ac:dyDescent="0.25">
      <c r="A936" s="262"/>
      <c r="B936" s="186"/>
      <c r="C936" s="186"/>
      <c r="D936" s="186"/>
      <c r="E936" s="188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spans="1:26" ht="11.25" customHeight="1" x14ac:dyDescent="0.25">
      <c r="A937" s="262"/>
      <c r="B937" s="186"/>
      <c r="C937" s="186"/>
      <c r="D937" s="186"/>
      <c r="E937" s="188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spans="1:26" ht="11.25" customHeight="1" x14ac:dyDescent="0.25">
      <c r="A938" s="262"/>
      <c r="B938" s="186"/>
      <c r="C938" s="186"/>
      <c r="D938" s="186"/>
      <c r="E938" s="188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spans="1:26" ht="11.25" customHeight="1" x14ac:dyDescent="0.25">
      <c r="A939" s="262"/>
      <c r="B939" s="186"/>
      <c r="C939" s="186"/>
      <c r="D939" s="186"/>
      <c r="E939" s="188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spans="1:26" ht="11.25" customHeight="1" x14ac:dyDescent="0.25">
      <c r="A940" s="262"/>
      <c r="B940" s="186"/>
      <c r="C940" s="186"/>
      <c r="D940" s="186"/>
      <c r="E940" s="188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spans="1:26" ht="11.25" customHeight="1" x14ac:dyDescent="0.25">
      <c r="A941" s="262"/>
      <c r="B941" s="186"/>
      <c r="C941" s="186"/>
      <c r="D941" s="186"/>
      <c r="E941" s="188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spans="1:26" ht="11.25" customHeight="1" x14ac:dyDescent="0.25">
      <c r="A942" s="262"/>
      <c r="B942" s="186"/>
      <c r="C942" s="186"/>
      <c r="D942" s="186"/>
      <c r="E942" s="188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spans="1:26" ht="11.25" customHeight="1" x14ac:dyDescent="0.25">
      <c r="A943" s="262"/>
      <c r="B943" s="186"/>
      <c r="C943" s="186"/>
      <c r="D943" s="186"/>
      <c r="E943" s="188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spans="1:26" ht="11.25" customHeight="1" x14ac:dyDescent="0.25">
      <c r="A944" s="262"/>
      <c r="B944" s="186"/>
      <c r="C944" s="186"/>
      <c r="D944" s="186"/>
      <c r="E944" s="188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spans="1:26" ht="11.25" customHeight="1" x14ac:dyDescent="0.25">
      <c r="A945" s="262"/>
      <c r="B945" s="186"/>
      <c r="C945" s="186"/>
      <c r="D945" s="186"/>
      <c r="E945" s="188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spans="1:26" ht="11.25" customHeight="1" x14ac:dyDescent="0.25">
      <c r="A946" s="262"/>
      <c r="B946" s="186"/>
      <c r="C946" s="186"/>
      <c r="D946" s="186"/>
      <c r="E946" s="188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spans="1:26" ht="11.25" customHeight="1" x14ac:dyDescent="0.25">
      <c r="A947" s="262"/>
      <c r="B947" s="186"/>
      <c r="C947" s="186"/>
      <c r="D947" s="186"/>
      <c r="E947" s="188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spans="1:26" ht="11.25" customHeight="1" x14ac:dyDescent="0.25">
      <c r="A948" s="262"/>
      <c r="B948" s="186"/>
      <c r="C948" s="186"/>
      <c r="D948" s="186"/>
      <c r="E948" s="188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spans="1:26" ht="11.25" customHeight="1" x14ac:dyDescent="0.25">
      <c r="A949" s="262"/>
      <c r="B949" s="186"/>
      <c r="C949" s="186"/>
      <c r="D949" s="186"/>
      <c r="E949" s="188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spans="1:26" ht="11.25" customHeight="1" x14ac:dyDescent="0.25">
      <c r="A950" s="262"/>
      <c r="B950" s="186"/>
      <c r="C950" s="186"/>
      <c r="D950" s="186"/>
      <c r="E950" s="188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spans="1:26" ht="11.25" customHeight="1" x14ac:dyDescent="0.25">
      <c r="A951" s="262"/>
      <c r="B951" s="186"/>
      <c r="C951" s="186"/>
      <c r="D951" s="186"/>
      <c r="E951" s="188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spans="1:26" ht="11.25" customHeight="1" x14ac:dyDescent="0.25">
      <c r="A952" s="262"/>
      <c r="B952" s="186"/>
      <c r="C952" s="186"/>
      <c r="D952" s="186"/>
      <c r="E952" s="188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spans="1:26" ht="11.25" customHeight="1" x14ac:dyDescent="0.25">
      <c r="A953" s="262"/>
      <c r="B953" s="186"/>
      <c r="C953" s="186"/>
      <c r="D953" s="186"/>
      <c r="E953" s="188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spans="1:26" ht="11.25" customHeight="1" x14ac:dyDescent="0.25">
      <c r="A954" s="262"/>
      <c r="B954" s="186"/>
      <c r="C954" s="186"/>
      <c r="D954" s="186"/>
      <c r="E954" s="188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spans="1:26" ht="11.25" customHeight="1" x14ac:dyDescent="0.25">
      <c r="A955" s="262"/>
      <c r="B955" s="186"/>
      <c r="C955" s="186"/>
      <c r="D955" s="186"/>
      <c r="E955" s="188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spans="1:26" ht="11.25" customHeight="1" x14ac:dyDescent="0.25">
      <c r="A956" s="262"/>
      <c r="B956" s="186"/>
      <c r="C956" s="186"/>
      <c r="D956" s="186"/>
      <c r="E956" s="188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spans="1:26" ht="11.25" customHeight="1" x14ac:dyDescent="0.25">
      <c r="A957" s="262"/>
      <c r="B957" s="186"/>
      <c r="C957" s="186"/>
      <c r="D957" s="186"/>
      <c r="E957" s="188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spans="1:26" ht="11.25" customHeight="1" x14ac:dyDescent="0.25">
      <c r="A958" s="262"/>
      <c r="B958" s="186"/>
      <c r="C958" s="186"/>
      <c r="D958" s="186"/>
      <c r="E958" s="188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spans="1:26" ht="11.25" customHeight="1" x14ac:dyDescent="0.25">
      <c r="A959" s="262"/>
      <c r="B959" s="186"/>
      <c r="C959" s="186"/>
      <c r="D959" s="186"/>
      <c r="E959" s="188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spans="1:26" ht="11.25" customHeight="1" x14ac:dyDescent="0.25">
      <c r="A960" s="262"/>
      <c r="B960" s="186"/>
      <c r="C960" s="186"/>
      <c r="D960" s="186"/>
      <c r="E960" s="188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spans="1:26" ht="11.25" customHeight="1" x14ac:dyDescent="0.25">
      <c r="A961" s="262"/>
      <c r="B961" s="186"/>
      <c r="C961" s="186"/>
      <c r="D961" s="186"/>
      <c r="E961" s="188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spans="1:26" ht="11.25" customHeight="1" x14ac:dyDescent="0.25">
      <c r="A962" s="262"/>
      <c r="B962" s="186"/>
      <c r="C962" s="186"/>
      <c r="D962" s="186"/>
      <c r="E962" s="188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spans="1:26" ht="11.25" customHeight="1" x14ac:dyDescent="0.25">
      <c r="A963" s="262"/>
      <c r="B963" s="186"/>
      <c r="C963" s="186"/>
      <c r="D963" s="186"/>
      <c r="E963" s="188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spans="1:26" ht="11.25" customHeight="1" x14ac:dyDescent="0.25">
      <c r="A964" s="262"/>
      <c r="B964" s="186"/>
      <c r="C964" s="186"/>
      <c r="D964" s="186"/>
      <c r="E964" s="188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spans="1:26" ht="11.25" customHeight="1" x14ac:dyDescent="0.25">
      <c r="A965" s="262"/>
      <c r="B965" s="186"/>
      <c r="C965" s="186"/>
      <c r="D965" s="186"/>
      <c r="E965" s="188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spans="1:26" ht="11.25" customHeight="1" x14ac:dyDescent="0.25">
      <c r="A966" s="262"/>
      <c r="B966" s="186"/>
      <c r="C966" s="186"/>
      <c r="D966" s="186"/>
      <c r="E966" s="188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spans="1:26" ht="11.25" customHeight="1" x14ac:dyDescent="0.25">
      <c r="A967" s="262"/>
      <c r="B967" s="186"/>
      <c r="C967" s="186"/>
      <c r="D967" s="186"/>
      <c r="E967" s="188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spans="1:26" ht="11.25" customHeight="1" x14ac:dyDescent="0.25">
      <c r="A968" s="262"/>
      <c r="B968" s="186"/>
      <c r="C968" s="186"/>
      <c r="D968" s="186"/>
      <c r="E968" s="188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spans="1:26" ht="11.25" customHeight="1" x14ac:dyDescent="0.25">
      <c r="A969" s="262"/>
      <c r="B969" s="186"/>
      <c r="C969" s="186"/>
      <c r="D969" s="186"/>
      <c r="E969" s="188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spans="1:26" ht="11.25" customHeight="1" x14ac:dyDescent="0.25">
      <c r="A970" s="262"/>
      <c r="B970" s="186"/>
      <c r="C970" s="186"/>
      <c r="D970" s="186"/>
      <c r="E970" s="188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spans="1:26" ht="11.25" customHeight="1" x14ac:dyDescent="0.25">
      <c r="A971" s="262"/>
      <c r="B971" s="186"/>
      <c r="C971" s="186"/>
      <c r="D971" s="186"/>
      <c r="E971" s="188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spans="1:26" ht="11.25" customHeight="1" x14ac:dyDescent="0.25">
      <c r="A972" s="262"/>
      <c r="B972" s="186"/>
      <c r="C972" s="186"/>
      <c r="D972" s="186"/>
      <c r="E972" s="188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spans="1:26" ht="11.25" customHeight="1" x14ac:dyDescent="0.25">
      <c r="A973" s="262"/>
      <c r="B973" s="186"/>
      <c r="C973" s="186"/>
      <c r="D973" s="186"/>
      <c r="E973" s="188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spans="1:26" ht="11.25" customHeight="1" x14ac:dyDescent="0.25">
      <c r="A974" s="262"/>
      <c r="B974" s="186"/>
      <c r="C974" s="186"/>
      <c r="D974" s="186"/>
      <c r="E974" s="188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spans="1:26" ht="11.25" customHeight="1" x14ac:dyDescent="0.25">
      <c r="A975" s="262"/>
      <c r="B975" s="186"/>
      <c r="C975" s="186"/>
      <c r="D975" s="186"/>
      <c r="E975" s="188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spans="1:26" ht="11.25" customHeight="1" x14ac:dyDescent="0.25">
      <c r="A976" s="262"/>
      <c r="B976" s="186"/>
      <c r="C976" s="186"/>
      <c r="D976" s="186"/>
      <c r="E976" s="188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spans="1:26" ht="11.25" customHeight="1" x14ac:dyDescent="0.25">
      <c r="A977" s="262"/>
      <c r="B977" s="186"/>
      <c r="C977" s="186"/>
      <c r="D977" s="186"/>
      <c r="E977" s="188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spans="1:26" ht="11.25" customHeight="1" x14ac:dyDescent="0.25">
      <c r="A978" s="262"/>
      <c r="B978" s="186"/>
      <c r="C978" s="186"/>
      <c r="D978" s="186"/>
      <c r="E978" s="188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spans="1:26" ht="11.25" customHeight="1" x14ac:dyDescent="0.25">
      <c r="A979" s="262"/>
      <c r="B979" s="186"/>
      <c r="C979" s="186"/>
      <c r="D979" s="186"/>
      <c r="E979" s="188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spans="1:26" ht="11.25" customHeight="1" x14ac:dyDescent="0.25">
      <c r="A980" s="262"/>
      <c r="B980" s="186"/>
      <c r="C980" s="186"/>
      <c r="D980" s="186"/>
      <c r="E980" s="188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spans="1:26" ht="11.25" customHeight="1" x14ac:dyDescent="0.25">
      <c r="A981" s="262"/>
      <c r="B981" s="186"/>
      <c r="C981" s="186"/>
      <c r="D981" s="186"/>
      <c r="E981" s="188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spans="1:26" ht="11.25" customHeight="1" x14ac:dyDescent="0.25">
      <c r="A982" s="262"/>
      <c r="B982" s="186"/>
      <c r="C982" s="186"/>
      <c r="D982" s="186"/>
      <c r="E982" s="188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spans="1:26" ht="11.25" customHeight="1" x14ac:dyDescent="0.25">
      <c r="A983" s="262"/>
      <c r="B983" s="186"/>
      <c r="C983" s="186"/>
      <c r="D983" s="186"/>
      <c r="E983" s="188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spans="1:26" ht="11.25" customHeight="1" x14ac:dyDescent="0.25">
      <c r="A984" s="262"/>
      <c r="B984" s="186"/>
      <c r="C984" s="186"/>
      <c r="D984" s="186"/>
      <c r="E984" s="188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spans="1:26" ht="11.25" customHeight="1" x14ac:dyDescent="0.25">
      <c r="A985" s="262"/>
      <c r="B985" s="186"/>
      <c r="C985" s="186"/>
      <c r="D985" s="186"/>
      <c r="E985" s="188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spans="1:26" ht="11.25" customHeight="1" x14ac:dyDescent="0.25">
      <c r="A986" s="262"/>
      <c r="B986" s="186"/>
      <c r="C986" s="186"/>
      <c r="D986" s="186"/>
      <c r="E986" s="188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spans="1:26" ht="11.25" customHeight="1" x14ac:dyDescent="0.25">
      <c r="A987" s="262"/>
      <c r="B987" s="186"/>
      <c r="C987" s="186"/>
      <c r="D987" s="186"/>
      <c r="E987" s="188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spans="1:26" ht="11.25" customHeight="1" x14ac:dyDescent="0.25">
      <c r="A988" s="262"/>
      <c r="B988" s="186"/>
      <c r="C988" s="186"/>
      <c r="D988" s="186"/>
      <c r="E988" s="188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spans="1:26" ht="11.25" customHeight="1" x14ac:dyDescent="0.25">
      <c r="A989" s="262"/>
      <c r="B989" s="186"/>
      <c r="C989" s="186"/>
      <c r="D989" s="186"/>
      <c r="E989" s="188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spans="1:26" ht="11.25" customHeight="1" x14ac:dyDescent="0.25">
      <c r="A990" s="262"/>
      <c r="B990" s="186"/>
      <c r="C990" s="186"/>
      <c r="D990" s="186"/>
      <c r="E990" s="188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spans="1:26" ht="11.25" customHeight="1" x14ac:dyDescent="0.25">
      <c r="A991" s="262"/>
      <c r="B991" s="186"/>
      <c r="C991" s="186"/>
      <c r="D991" s="186"/>
      <c r="E991" s="188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spans="1:26" ht="11.25" customHeight="1" x14ac:dyDescent="0.25">
      <c r="A992" s="262"/>
      <c r="B992" s="186"/>
      <c r="C992" s="186"/>
      <c r="D992" s="186"/>
      <c r="E992" s="188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spans="1:26" ht="11.25" customHeight="1" x14ac:dyDescent="0.25">
      <c r="A993" s="262"/>
      <c r="B993" s="186"/>
      <c r="C993" s="186"/>
      <c r="D993" s="186"/>
      <c r="E993" s="188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spans="1:26" ht="11.25" customHeight="1" x14ac:dyDescent="0.25">
      <c r="A994" s="262"/>
      <c r="B994" s="186"/>
      <c r="C994" s="186"/>
      <c r="D994" s="186"/>
      <c r="E994" s="188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spans="1:26" ht="11.25" customHeight="1" x14ac:dyDescent="0.25">
      <c r="A995" s="262"/>
      <c r="B995" s="186"/>
      <c r="C995" s="186"/>
      <c r="D995" s="186"/>
      <c r="E995" s="188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spans="1:26" ht="11.25" customHeight="1" x14ac:dyDescent="0.25">
      <c r="A996" s="262"/>
      <c r="B996" s="186"/>
      <c r="C996" s="186"/>
      <c r="D996" s="186"/>
      <c r="E996" s="188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spans="1:26" ht="11.25" customHeight="1" x14ac:dyDescent="0.25">
      <c r="A997" s="262"/>
      <c r="B997" s="186"/>
      <c r="C997" s="186"/>
      <c r="D997" s="186"/>
      <c r="E997" s="188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spans="1:26" ht="11.25" customHeight="1" x14ac:dyDescent="0.25">
      <c r="A998" s="262"/>
      <c r="B998" s="186"/>
      <c r="C998" s="186"/>
      <c r="D998" s="186"/>
      <c r="E998" s="188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spans="1:26" ht="11.25" customHeight="1" x14ac:dyDescent="0.25">
      <c r="A999" s="262"/>
      <c r="B999" s="186"/>
      <c r="C999" s="186"/>
      <c r="D999" s="186"/>
      <c r="E999" s="188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spans="1:26" ht="11.25" customHeight="1" x14ac:dyDescent="0.25">
      <c r="A1000" s="262"/>
      <c r="B1000" s="186"/>
      <c r="C1000" s="186"/>
      <c r="D1000" s="186"/>
      <c r="E1000" s="188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1">
    <mergeCell ref="A62:D6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B3C9-3318-4ADF-931E-12D5D9D0B93B}">
  <dimension ref="A1:J2671"/>
  <sheetViews>
    <sheetView workbookViewId="0">
      <pane ySplit="1" topLeftCell="A2" activePane="bottomLeft" state="frozen"/>
      <selection pane="bottomLeft" sqref="A1:J2671"/>
    </sheetView>
  </sheetViews>
  <sheetFormatPr defaultRowHeight="15" x14ac:dyDescent="0.25"/>
  <cols>
    <col min="1" max="1" width="10" customWidth="1"/>
    <col min="2" max="2" width="11.140625" customWidth="1"/>
    <col min="3" max="3" width="14.28515625" customWidth="1"/>
    <col min="5" max="5" width="13.28515625" customWidth="1"/>
    <col min="6" max="6" width="15.140625" customWidth="1"/>
    <col min="7" max="7" width="12.7109375" customWidth="1"/>
    <col min="9" max="9" width="14.85546875" customWidth="1"/>
    <col min="10" max="10" width="14.140625" customWidth="1"/>
  </cols>
  <sheetData>
    <row r="1" spans="1:10" x14ac:dyDescent="0.25">
      <c r="A1" s="1403" t="s">
        <v>2179</v>
      </c>
      <c r="B1" s="1403" t="s">
        <v>2120</v>
      </c>
      <c r="C1" s="1403" t="s">
        <v>2379</v>
      </c>
      <c r="D1" s="1403" t="s">
        <v>2141</v>
      </c>
      <c r="E1" s="1403" t="s">
        <v>38</v>
      </c>
      <c r="F1" s="1403" t="s">
        <v>2380</v>
      </c>
      <c r="G1" s="1403" t="s">
        <v>2381</v>
      </c>
      <c r="H1" s="1403" t="s">
        <v>2382</v>
      </c>
      <c r="I1" s="1403" t="s">
        <v>2383</v>
      </c>
      <c r="J1" s="1403" t="s">
        <v>2384</v>
      </c>
    </row>
    <row r="2" spans="1:10" x14ac:dyDescent="0.25">
      <c r="A2">
        <v>24</v>
      </c>
      <c r="B2" t="str">
        <f>CHALLAN!G10</f>
        <v>GG/001/10-11</v>
      </c>
      <c r="C2" t="str">
        <f>CHALLAN!G9</f>
        <v>03.04.10</v>
      </c>
      <c r="D2" t="str">
        <f>IF(CHALLAN!C24="","(no part #)",CHALLAN!C24)</f>
        <v>PC-86270R12</v>
      </c>
      <c r="E2" t="str">
        <f>IF(CHALLAN!B24="","",CHALLAN!B24)</f>
        <v>ZEN DELHI-R12</v>
      </c>
      <c r="F2">
        <f>IF(CHALLAN!D24="","",CHALLAN!D24)</f>
        <v>3</v>
      </c>
      <c r="G2">
        <f>IF(CHALLAN!E24="","",CHALLAN!E24)</f>
        <v>5</v>
      </c>
      <c r="H2">
        <f t="shared" ref="H2:H65" si="0">IF(AND(ISNUMBER(F2),ISNUMBER(G2)),F2*G2,"")</f>
        <v>15</v>
      </c>
      <c r="I2">
        <f>IF(CHALLAN!F24="","",CHALLAN!F24)</f>
        <v>15</v>
      </c>
      <c r="J2">
        <f t="shared" ref="J2:J65" si="1">IF(AND(ISNUMBER(H2),ISNUMBER(I2)),H2-I2,"")</f>
        <v>0</v>
      </c>
    </row>
    <row r="3" spans="1:10" x14ac:dyDescent="0.25">
      <c r="A3">
        <v>26</v>
      </c>
      <c r="B3" t="str">
        <f>CHALLAN!G10</f>
        <v>GG/001/10-11</v>
      </c>
      <c r="C3" t="str">
        <f>CHALLAN!G9</f>
        <v>03.04.10</v>
      </c>
      <c r="D3" t="str">
        <f>IF(CHALLAN!C26="","(no part #)",CHALLAN!C26)</f>
        <v>PC-86270R134A</v>
      </c>
      <c r="E3" t="str">
        <f>IF(CHALLAN!B26="","",CHALLAN!B26)</f>
        <v>ZEN DELHI-R134A</v>
      </c>
      <c r="F3">
        <f>IF(CHALLAN!D26="","",CHALLAN!D26)</f>
        <v>3</v>
      </c>
      <c r="G3">
        <f>IF(CHALLAN!E26="","",CHALLAN!E26)</f>
        <v>5</v>
      </c>
      <c r="H3">
        <f t="shared" si="0"/>
        <v>15</v>
      </c>
      <c r="I3">
        <f>IF(CHALLAN!F26="","",CHALLAN!F26)</f>
        <v>15</v>
      </c>
      <c r="J3">
        <f t="shared" si="1"/>
        <v>0</v>
      </c>
    </row>
    <row r="4" spans="1:10" x14ac:dyDescent="0.25">
      <c r="A4">
        <v>29</v>
      </c>
      <c r="B4" t="str">
        <f>CHALLAN!G10</f>
        <v>GG/001/10-11</v>
      </c>
      <c r="C4" t="str">
        <f>CHALLAN!G9</f>
        <v>03.04.10</v>
      </c>
      <c r="D4" t="str">
        <f>IF(CHALLAN!C29="","(no part #)",CHALLAN!C29)</f>
        <v>PC-1100</v>
      </c>
      <c r="E4" t="str">
        <f>IF(CHALLAN!B29="","",CHALLAN!B29)</f>
        <v>PALIO</v>
      </c>
      <c r="F4">
        <f>IF(CHALLAN!D29="","",CHALLAN!D29)</f>
        <v>1</v>
      </c>
      <c r="G4" t="str">
        <f>IF(CHALLAN!E29="","",CHALLAN!E29)</f>
        <v>1*25</v>
      </c>
      <c r="H4" t="str">
        <f t="shared" si="0"/>
        <v/>
      </c>
      <c r="I4">
        <f>IF(CHALLAN!F29="","",CHALLAN!F29)</f>
        <v>25</v>
      </c>
      <c r="J4" t="str">
        <f t="shared" si="1"/>
        <v/>
      </c>
    </row>
    <row r="5" spans="1:10" x14ac:dyDescent="0.25">
      <c r="A5">
        <v>74</v>
      </c>
      <c r="B5" t="str">
        <f>CHALLAN!G62</f>
        <v>GG/002/10-11</v>
      </c>
      <c r="C5" t="str">
        <f>CHALLAN!G61</f>
        <v>03.04.10</v>
      </c>
      <c r="D5" t="str">
        <f>IF(CHALLAN!C74="","(no part #)",CHALLAN!C74)</f>
        <v>250ML</v>
      </c>
      <c r="E5" t="str">
        <f>IF(CHALLAN!B74="","",CHALLAN!B74)</f>
        <v>ND-8</v>
      </c>
      <c r="F5">
        <f>IF(CHALLAN!D74="","",CHALLAN!D74)</f>
        <v>29</v>
      </c>
      <c r="G5">
        <f>IF(CHALLAN!E74="","",CHALLAN!E74)</f>
        <v>24</v>
      </c>
      <c r="H5">
        <f t="shared" si="0"/>
        <v>696</v>
      </c>
      <c r="I5">
        <f>IF(CHALLAN!F74="","",CHALLAN!F74)</f>
        <v>696</v>
      </c>
      <c r="J5">
        <f t="shared" si="1"/>
        <v>0</v>
      </c>
    </row>
    <row r="6" spans="1:10" x14ac:dyDescent="0.25">
      <c r="A6">
        <v>118</v>
      </c>
      <c r="B6" t="str">
        <f>CHALLAN!G107</f>
        <v>GG/003/10-11</v>
      </c>
      <c r="C6" t="str">
        <f>CHALLAN!G106</f>
        <v>06.04.10</v>
      </c>
      <c r="D6" t="str">
        <f>IF(CHALLAN!C118="","(no part #)",CHALLAN!C118)</f>
        <v>PC-86251</v>
      </c>
      <c r="E6" t="str">
        <f>IF(CHALLAN!B118="","",CHALLAN!B118)</f>
        <v>CIVIC</v>
      </c>
      <c r="F6">
        <f>IF(CHALLAN!D118="","",CHALLAN!D118)</f>
        <v>1</v>
      </c>
      <c r="G6">
        <f>IF(CHALLAN!E118="","",CHALLAN!E118)</f>
        <v>1</v>
      </c>
      <c r="H6">
        <f t="shared" si="0"/>
        <v>1</v>
      </c>
      <c r="I6">
        <f>IF(CHALLAN!F118="","",CHALLAN!F118)</f>
        <v>1</v>
      </c>
      <c r="J6">
        <f t="shared" si="1"/>
        <v>0</v>
      </c>
    </row>
    <row r="7" spans="1:10" x14ac:dyDescent="0.25">
      <c r="A7">
        <v>119</v>
      </c>
      <c r="B7" t="str">
        <f>CHALLAN!G107</f>
        <v>GG/003/10-11</v>
      </c>
      <c r="C7" t="str">
        <f>CHALLAN!G106</f>
        <v>06.04.10</v>
      </c>
      <c r="D7" t="str">
        <f>IF(CHALLAN!C119="","(no part #)",CHALLAN!C119)</f>
        <v>PC-86266</v>
      </c>
      <c r="E7" t="str">
        <f>IF(CHALLAN!B119="","",CHALLAN!B119)</f>
        <v>I-10</v>
      </c>
      <c r="F7">
        <f>IF(CHALLAN!D119="","",CHALLAN!D119)</f>
        <v>1</v>
      </c>
      <c r="G7">
        <f>IF(CHALLAN!E119="","",CHALLAN!E119)</f>
        <v>1</v>
      </c>
      <c r="H7">
        <f t="shared" si="0"/>
        <v>1</v>
      </c>
      <c r="I7">
        <f>IF(CHALLAN!F119="","",CHALLAN!F119)</f>
        <v>1</v>
      </c>
      <c r="J7">
        <f t="shared" si="1"/>
        <v>0</v>
      </c>
    </row>
    <row r="8" spans="1:10" x14ac:dyDescent="0.25">
      <c r="A8">
        <v>120</v>
      </c>
      <c r="B8" t="str">
        <f>CHALLAN!G107</f>
        <v>GG/003/10-11</v>
      </c>
      <c r="C8" t="str">
        <f>CHALLAN!G106</f>
        <v>06.04.10</v>
      </c>
      <c r="D8" t="str">
        <f>IF(CHALLAN!C120="","(no part #)",CHALLAN!C120)</f>
        <v>PC-86134</v>
      </c>
      <c r="E8" t="str">
        <f>IF(CHALLAN!B120="","",CHALLAN!B120)</f>
        <v>FABIA</v>
      </c>
      <c r="F8">
        <f>IF(CHALLAN!D120="","",CHALLAN!D120)</f>
        <v>1</v>
      </c>
      <c r="G8">
        <f>IF(CHALLAN!E120="","",CHALLAN!E120)</f>
        <v>1</v>
      </c>
      <c r="H8">
        <f t="shared" si="0"/>
        <v>1</v>
      </c>
      <c r="I8">
        <f>IF(CHALLAN!F120="","",CHALLAN!F120)</f>
        <v>1</v>
      </c>
      <c r="J8">
        <f t="shared" si="1"/>
        <v>0</v>
      </c>
    </row>
    <row r="9" spans="1:10" x14ac:dyDescent="0.25">
      <c r="A9">
        <v>121</v>
      </c>
      <c r="B9" t="str">
        <f>CHALLAN!G107</f>
        <v>GG/003/10-11</v>
      </c>
      <c r="C9" t="str">
        <f>CHALLAN!G106</f>
        <v>06.04.10</v>
      </c>
      <c r="D9" t="str">
        <f>IF(CHALLAN!C121="","(no part #)",CHALLAN!C121)</f>
        <v>PC-86026B</v>
      </c>
      <c r="E9" t="str">
        <f>IF(CHALLAN!B121="","",CHALLAN!B121)</f>
        <v>LAURA</v>
      </c>
      <c r="F9">
        <f>IF(CHALLAN!D121="","",CHALLAN!D121)</f>
        <v>1</v>
      </c>
      <c r="G9">
        <f>IF(CHALLAN!E121="","",CHALLAN!E121)</f>
        <v>1</v>
      </c>
      <c r="H9">
        <f t="shared" si="0"/>
        <v>1</v>
      </c>
      <c r="I9">
        <f>IF(CHALLAN!F121="","",CHALLAN!F121)</f>
        <v>1</v>
      </c>
      <c r="J9">
        <f t="shared" si="1"/>
        <v>0</v>
      </c>
    </row>
    <row r="10" spans="1:10" x14ac:dyDescent="0.25">
      <c r="A10">
        <v>164</v>
      </c>
      <c r="B10" t="str">
        <f>CHALLAN!G152</f>
        <v>GG/004/10-11</v>
      </c>
      <c r="C10" t="str">
        <f>CHALLAN!G151</f>
        <v>07.04.10</v>
      </c>
      <c r="D10" t="str">
        <f>IF(CHALLAN!C164="","(no part #)",CHALLAN!C164)</f>
        <v>(no part #)</v>
      </c>
      <c r="E10" t="str">
        <f>IF(CHALLAN!B164="","",CHALLAN!B164)</f>
        <v>747 A/C SWITCH 3 COUPLER</v>
      </c>
      <c r="F10">
        <f>IF(CHALLAN!D164="","",CHALLAN!D164)</f>
        <v>1</v>
      </c>
      <c r="G10">
        <f>IF(CHALLAN!E164="","",CHALLAN!E164)</f>
        <v>1</v>
      </c>
      <c r="H10">
        <f t="shared" si="0"/>
        <v>1</v>
      </c>
      <c r="I10">
        <f>IF(CHALLAN!F164="","",CHALLAN!F164)</f>
        <v>1</v>
      </c>
      <c r="J10">
        <f t="shared" si="1"/>
        <v>0</v>
      </c>
    </row>
    <row r="11" spans="1:10" x14ac:dyDescent="0.25">
      <c r="A11">
        <v>165</v>
      </c>
      <c r="B11" t="str">
        <f>CHALLAN!G152</f>
        <v>GG/004/10-11</v>
      </c>
      <c r="C11" t="str">
        <f>CHALLAN!G151</f>
        <v>07.04.10</v>
      </c>
      <c r="D11" t="str">
        <f>IF(CHALLAN!C165="","(no part #)",CHALLAN!C165)</f>
        <v>(no part #)</v>
      </c>
      <c r="E11" t="str">
        <f>IF(CHALLAN!B165="","",CHALLAN!B165)</f>
        <v>747 A/C SWITCH 1 COUPLER</v>
      </c>
      <c r="F11">
        <f>IF(CHALLAN!D165="","",CHALLAN!D165)</f>
        <v>1</v>
      </c>
      <c r="G11">
        <f>IF(CHALLAN!E165="","",CHALLAN!E165)</f>
        <v>1</v>
      </c>
      <c r="H11">
        <f t="shared" si="0"/>
        <v>1</v>
      </c>
      <c r="I11">
        <f>IF(CHALLAN!F165="","",CHALLAN!F165)</f>
        <v>1</v>
      </c>
      <c r="J11">
        <f t="shared" si="1"/>
        <v>0</v>
      </c>
    </row>
    <row r="12" spans="1:10" x14ac:dyDescent="0.25">
      <c r="A12">
        <v>208</v>
      </c>
      <c r="B12" t="str">
        <f>CHALLAN!G197</f>
        <v>GG/005/10-11</v>
      </c>
      <c r="C12" t="str">
        <f>CHALLAN!G196</f>
        <v>07.04.10</v>
      </c>
      <c r="D12" t="str">
        <f>IF(CHALLAN!C208="","(no part #)",CHALLAN!C208)</f>
        <v>(no part #)</v>
      </c>
      <c r="E12" t="str">
        <f>IF(CHALLAN!B208="","",CHALLAN!B208)</f>
        <v>8MM</v>
      </c>
      <c r="F12">
        <f>IF(CHALLAN!D208="","",CHALLAN!D208)</f>
        <v>2</v>
      </c>
      <c r="G12">
        <f>IF(CHALLAN!E208="","",CHALLAN!E208)</f>
        <v>100</v>
      </c>
      <c r="H12">
        <f t="shared" si="0"/>
        <v>200</v>
      </c>
      <c r="I12">
        <f>IF(CHALLAN!F208="","",CHALLAN!F208)</f>
        <v>200</v>
      </c>
      <c r="J12">
        <f t="shared" si="1"/>
        <v>0</v>
      </c>
    </row>
    <row r="13" spans="1:10" x14ac:dyDescent="0.25">
      <c r="A13">
        <v>209</v>
      </c>
      <c r="B13" t="str">
        <f>CHALLAN!G197</f>
        <v>GG/005/10-11</v>
      </c>
      <c r="C13" t="str">
        <f>CHALLAN!G196</f>
        <v>07.04.10</v>
      </c>
      <c r="D13" t="str">
        <f>IF(CHALLAN!C209="","(no part #)",CHALLAN!C209)</f>
        <v>(no part #)</v>
      </c>
      <c r="E13" t="str">
        <f>IF(CHALLAN!B209="","",CHALLAN!B209)</f>
        <v>11MM</v>
      </c>
      <c r="F13">
        <f>IF(CHALLAN!D209="","",CHALLAN!D209)</f>
        <v>12</v>
      </c>
      <c r="G13">
        <f>IF(CHALLAN!E209="","",CHALLAN!E209)</f>
        <v>100</v>
      </c>
      <c r="H13">
        <f t="shared" si="0"/>
        <v>1200</v>
      </c>
      <c r="I13">
        <f>IF(CHALLAN!F209="","",CHALLAN!F209)</f>
        <v>1200</v>
      </c>
      <c r="J13">
        <f t="shared" si="1"/>
        <v>0</v>
      </c>
    </row>
    <row r="14" spans="1:10" x14ac:dyDescent="0.25">
      <c r="A14">
        <v>210</v>
      </c>
      <c r="B14" t="str">
        <f>CHALLAN!G197</f>
        <v>GG/005/10-11</v>
      </c>
      <c r="C14" t="str">
        <f>CHALLAN!G196</f>
        <v>07.04.10</v>
      </c>
      <c r="D14" t="str">
        <f>IF(CHALLAN!C210="","(no part #)",CHALLAN!C210)</f>
        <v>(no part #)</v>
      </c>
      <c r="E14" t="str">
        <f>IF(CHALLAN!B210="","",CHALLAN!B210)</f>
        <v>15MM</v>
      </c>
      <c r="F14">
        <f>IF(CHALLAN!D210="","",CHALLAN!D210)</f>
        <v>6</v>
      </c>
      <c r="G14">
        <f>IF(CHALLAN!E210="","",CHALLAN!E210)</f>
        <v>100</v>
      </c>
      <c r="H14">
        <f t="shared" si="0"/>
        <v>600</v>
      </c>
      <c r="I14">
        <f>IF(CHALLAN!F210="","",CHALLAN!F210)</f>
        <v>600</v>
      </c>
      <c r="J14">
        <f t="shared" si="1"/>
        <v>0</v>
      </c>
    </row>
    <row r="15" spans="1:10" x14ac:dyDescent="0.25">
      <c r="A15">
        <v>253</v>
      </c>
      <c r="B15" t="str">
        <f>CHALLAN!G242</f>
        <v>GG/006/10-11</v>
      </c>
      <c r="C15" t="str">
        <f>CHALLAN!G241</f>
        <v>07.04.10</v>
      </c>
      <c r="D15" t="str">
        <f>IF(CHALLAN!C253="","(no part #)",CHALLAN!C253)</f>
        <v>(no part #)</v>
      </c>
      <c r="E15" t="str">
        <f>IF(CHALLAN!B253="","",CHALLAN!B253)</f>
        <v>8MM</v>
      </c>
      <c r="F15">
        <f>IF(CHALLAN!D253="","",CHALLAN!D253)</f>
        <v>3</v>
      </c>
      <c r="G15">
        <f>IF(CHALLAN!E253="","",CHALLAN!E253)</f>
        <v>100</v>
      </c>
      <c r="H15">
        <f t="shared" si="0"/>
        <v>300</v>
      </c>
      <c r="I15">
        <f>IF(CHALLAN!F253="","",CHALLAN!F253)</f>
        <v>300</v>
      </c>
      <c r="J15">
        <f t="shared" si="1"/>
        <v>0</v>
      </c>
    </row>
    <row r="16" spans="1:10" x14ac:dyDescent="0.25">
      <c r="A16">
        <v>254</v>
      </c>
      <c r="B16" t="str">
        <f>CHALLAN!G242</f>
        <v>GG/006/10-11</v>
      </c>
      <c r="C16" t="str">
        <f>CHALLAN!G241</f>
        <v>07.04.10</v>
      </c>
      <c r="D16" t="str">
        <f>IF(CHALLAN!C254="","(no part #)",CHALLAN!C254)</f>
        <v>(no part #)</v>
      </c>
      <c r="E16" t="str">
        <f>IF(CHALLAN!B254="","",CHALLAN!B254)</f>
        <v>11MM</v>
      </c>
      <c r="F16">
        <f>IF(CHALLAN!D254="","",CHALLAN!D254)</f>
        <v>18</v>
      </c>
      <c r="G16">
        <f>IF(CHALLAN!E254="","",CHALLAN!E254)</f>
        <v>100</v>
      </c>
      <c r="H16">
        <f t="shared" si="0"/>
        <v>1800</v>
      </c>
      <c r="I16">
        <f>IF(CHALLAN!F254="","",CHALLAN!F254)</f>
        <v>1800</v>
      </c>
      <c r="J16">
        <f t="shared" si="1"/>
        <v>0</v>
      </c>
    </row>
    <row r="17" spans="1:10" x14ac:dyDescent="0.25">
      <c r="A17">
        <v>255</v>
      </c>
      <c r="B17" t="str">
        <f>CHALLAN!G242</f>
        <v>GG/006/10-11</v>
      </c>
      <c r="C17" t="str">
        <f>CHALLAN!G241</f>
        <v>07.04.10</v>
      </c>
      <c r="D17" t="str">
        <f>IF(CHALLAN!C255="","(no part #)",CHALLAN!C255)</f>
        <v>(no part #)</v>
      </c>
      <c r="E17" t="str">
        <f>IF(CHALLAN!B255="","",CHALLAN!B255)</f>
        <v>15MM</v>
      </c>
      <c r="F17">
        <f>IF(CHALLAN!D255="","",CHALLAN!D255)</f>
        <v>9</v>
      </c>
      <c r="G17">
        <f>IF(CHALLAN!E255="","",CHALLAN!E255)</f>
        <v>100</v>
      </c>
      <c r="H17">
        <f t="shared" si="0"/>
        <v>900</v>
      </c>
      <c r="I17">
        <f>IF(CHALLAN!F255="","",CHALLAN!F255)</f>
        <v>900</v>
      </c>
      <c r="J17">
        <f t="shared" si="1"/>
        <v>0</v>
      </c>
    </row>
    <row r="18" spans="1:10" x14ac:dyDescent="0.25">
      <c r="A18">
        <v>298</v>
      </c>
      <c r="B18" t="str">
        <f>CHALLAN!G287</f>
        <v>GG/007/10-11</v>
      </c>
      <c r="C18" t="str">
        <f>CHALLAN!G286</f>
        <v>07.04.10</v>
      </c>
      <c r="D18" t="str">
        <f>IF(CHALLAN!C298="","(no part #)",CHALLAN!C298)</f>
        <v>(no part #)</v>
      </c>
      <c r="E18" t="str">
        <f>IF(CHALLAN!B298="","",CHALLAN!B298)</f>
        <v>8MM</v>
      </c>
      <c r="F18">
        <f>IF(CHALLAN!D298="","",CHALLAN!D298)</f>
        <v>3</v>
      </c>
      <c r="G18">
        <f>IF(CHALLAN!E298="","",CHALLAN!E298)</f>
        <v>100</v>
      </c>
      <c r="H18">
        <f t="shared" si="0"/>
        <v>300</v>
      </c>
      <c r="I18">
        <f>IF(CHALLAN!F298="","",CHALLAN!F298)</f>
        <v>300</v>
      </c>
      <c r="J18">
        <f t="shared" si="1"/>
        <v>0</v>
      </c>
    </row>
    <row r="19" spans="1:10" x14ac:dyDescent="0.25">
      <c r="A19">
        <v>299</v>
      </c>
      <c r="B19" t="str">
        <f>CHALLAN!G287</f>
        <v>GG/007/10-11</v>
      </c>
      <c r="C19" t="str">
        <f>CHALLAN!G286</f>
        <v>07.04.10</v>
      </c>
      <c r="D19" t="str">
        <f>IF(CHALLAN!C299="","(no part #)",CHALLAN!C299)</f>
        <v>(no part #)</v>
      </c>
      <c r="E19" t="str">
        <f>IF(CHALLAN!B299="","",CHALLAN!B299)</f>
        <v>11MM</v>
      </c>
      <c r="F19">
        <f>IF(CHALLAN!D299="","",CHALLAN!D299)</f>
        <v>18</v>
      </c>
      <c r="G19">
        <f>IF(CHALLAN!E299="","",CHALLAN!E299)</f>
        <v>100</v>
      </c>
      <c r="H19">
        <f t="shared" si="0"/>
        <v>1800</v>
      </c>
      <c r="I19">
        <f>IF(CHALLAN!F299="","",CHALLAN!F299)</f>
        <v>1800</v>
      </c>
      <c r="J19">
        <f t="shared" si="1"/>
        <v>0</v>
      </c>
    </row>
    <row r="20" spans="1:10" x14ac:dyDescent="0.25">
      <c r="A20">
        <v>300</v>
      </c>
      <c r="B20" t="str">
        <f>CHALLAN!G287</f>
        <v>GG/007/10-11</v>
      </c>
      <c r="C20" t="str">
        <f>CHALLAN!G286</f>
        <v>07.04.10</v>
      </c>
      <c r="D20" t="str">
        <f>IF(CHALLAN!C300="","(no part #)",CHALLAN!C300)</f>
        <v>(no part #)</v>
      </c>
      <c r="E20" t="str">
        <f>IF(CHALLAN!B300="","",CHALLAN!B300)</f>
        <v>15MM</v>
      </c>
      <c r="F20">
        <f>IF(CHALLAN!D300="","",CHALLAN!D300)</f>
        <v>9</v>
      </c>
      <c r="G20">
        <f>IF(CHALLAN!E300="","",CHALLAN!E300)</f>
        <v>100</v>
      </c>
      <c r="H20">
        <f t="shared" si="0"/>
        <v>900</v>
      </c>
      <c r="I20">
        <f>IF(CHALLAN!F300="","",CHALLAN!F300)</f>
        <v>900</v>
      </c>
      <c r="J20">
        <f t="shared" si="1"/>
        <v>0</v>
      </c>
    </row>
    <row r="21" spans="1:10" x14ac:dyDescent="0.25">
      <c r="A21">
        <v>344</v>
      </c>
      <c r="B21" t="str">
        <f>CHALLAN!G333</f>
        <v>GG/008/10-11</v>
      </c>
      <c r="C21" t="str">
        <f>CHALLAN!G332</f>
        <v>07.04.10</v>
      </c>
      <c r="D21" t="str">
        <f>IF(CHALLAN!C344="","(no part #)",CHALLAN!C344)</f>
        <v>(no part #)</v>
      </c>
      <c r="E21" t="str">
        <f>IF(CHALLAN!B344="","",CHALLAN!B344)</f>
        <v>8MM</v>
      </c>
      <c r="F21">
        <f>IF(CHALLAN!D344="","",CHALLAN!D344)</f>
        <v>2</v>
      </c>
      <c r="G21">
        <f>IF(CHALLAN!E344="","",CHALLAN!E344)</f>
        <v>100</v>
      </c>
      <c r="H21">
        <f t="shared" si="0"/>
        <v>200</v>
      </c>
      <c r="I21">
        <f>IF(CHALLAN!F344="","",CHALLAN!F344)</f>
        <v>200</v>
      </c>
      <c r="J21">
        <f t="shared" si="1"/>
        <v>0</v>
      </c>
    </row>
    <row r="22" spans="1:10" x14ac:dyDescent="0.25">
      <c r="A22">
        <v>345</v>
      </c>
      <c r="B22" t="str">
        <f>CHALLAN!G333</f>
        <v>GG/008/10-11</v>
      </c>
      <c r="C22" t="str">
        <f>CHALLAN!G332</f>
        <v>07.04.10</v>
      </c>
      <c r="D22" t="str">
        <f>IF(CHALLAN!C345="","(no part #)",CHALLAN!C345)</f>
        <v>(no part #)</v>
      </c>
      <c r="E22" t="str">
        <f>IF(CHALLAN!B345="","",CHALLAN!B345)</f>
        <v>11MM</v>
      </c>
      <c r="F22">
        <f>IF(CHALLAN!D345="","",CHALLAN!D345)</f>
        <v>12</v>
      </c>
      <c r="G22">
        <f>IF(CHALLAN!E345="","",CHALLAN!E345)</f>
        <v>100</v>
      </c>
      <c r="H22">
        <f t="shared" si="0"/>
        <v>1200</v>
      </c>
      <c r="I22">
        <f>IF(CHALLAN!F345="","",CHALLAN!F345)</f>
        <v>1200</v>
      </c>
      <c r="J22">
        <f t="shared" si="1"/>
        <v>0</v>
      </c>
    </row>
    <row r="23" spans="1:10" x14ac:dyDescent="0.25">
      <c r="A23">
        <v>346</v>
      </c>
      <c r="B23" t="str">
        <f>CHALLAN!G333</f>
        <v>GG/008/10-11</v>
      </c>
      <c r="C23" t="str">
        <f>CHALLAN!G332</f>
        <v>07.04.10</v>
      </c>
      <c r="D23" t="str">
        <f>IF(CHALLAN!C346="","(no part #)",CHALLAN!C346)</f>
        <v>(no part #)</v>
      </c>
      <c r="E23" t="str">
        <f>IF(CHALLAN!B346="","",CHALLAN!B346)</f>
        <v>15MM</v>
      </c>
      <c r="F23">
        <f>IF(CHALLAN!D346="","",CHALLAN!D346)</f>
        <v>6</v>
      </c>
      <c r="G23">
        <f>IF(CHALLAN!E346="","",CHALLAN!E346)</f>
        <v>100</v>
      </c>
      <c r="H23">
        <f t="shared" si="0"/>
        <v>600</v>
      </c>
      <c r="I23">
        <f>IF(CHALLAN!F346="","",CHALLAN!F346)</f>
        <v>600</v>
      </c>
      <c r="J23">
        <f t="shared" si="1"/>
        <v>0</v>
      </c>
    </row>
    <row r="24" spans="1:10" x14ac:dyDescent="0.25">
      <c r="A24">
        <v>389</v>
      </c>
      <c r="B24" t="str">
        <f>CHALLAN!G378</f>
        <v>GG/009/10-11</v>
      </c>
      <c r="C24" t="str">
        <f>CHALLAN!G377</f>
        <v>07.04.10</v>
      </c>
      <c r="D24" t="str">
        <f>IF(CHALLAN!C389="","(no part #)",CHALLAN!C389)</f>
        <v>(no part #)</v>
      </c>
      <c r="E24" t="str">
        <f>IF(CHALLAN!B389="","",CHALLAN!B389)</f>
        <v>8MM</v>
      </c>
      <c r="F24">
        <f>IF(CHALLAN!D389="","",CHALLAN!D389)</f>
        <v>2</v>
      </c>
      <c r="G24">
        <f>IF(CHALLAN!E389="","",CHALLAN!E389)</f>
        <v>100</v>
      </c>
      <c r="H24">
        <f t="shared" si="0"/>
        <v>200</v>
      </c>
      <c r="I24">
        <f>IF(CHALLAN!F389="","",CHALLAN!F389)</f>
        <v>200</v>
      </c>
      <c r="J24">
        <f t="shared" si="1"/>
        <v>0</v>
      </c>
    </row>
    <row r="25" spans="1:10" x14ac:dyDescent="0.25">
      <c r="A25">
        <v>390</v>
      </c>
      <c r="B25" t="str">
        <f>CHALLAN!G378</f>
        <v>GG/009/10-11</v>
      </c>
      <c r="C25" t="str">
        <f>CHALLAN!G377</f>
        <v>07.04.10</v>
      </c>
      <c r="D25" t="str">
        <f>IF(CHALLAN!C390="","(no part #)",CHALLAN!C390)</f>
        <v>(no part #)</v>
      </c>
      <c r="E25" t="str">
        <f>IF(CHALLAN!B390="","",CHALLAN!B390)</f>
        <v>11MM</v>
      </c>
      <c r="F25">
        <f>IF(CHALLAN!D390="","",CHALLAN!D390)</f>
        <v>12</v>
      </c>
      <c r="G25">
        <f>IF(CHALLAN!E390="","",CHALLAN!E390)</f>
        <v>100</v>
      </c>
      <c r="H25">
        <f t="shared" si="0"/>
        <v>1200</v>
      </c>
      <c r="I25">
        <f>IF(CHALLAN!F390="","",CHALLAN!F390)</f>
        <v>1200</v>
      </c>
      <c r="J25">
        <f t="shared" si="1"/>
        <v>0</v>
      </c>
    </row>
    <row r="26" spans="1:10" x14ac:dyDescent="0.25">
      <c r="A26">
        <v>391</v>
      </c>
      <c r="B26" t="str">
        <f>CHALLAN!G378</f>
        <v>GG/009/10-11</v>
      </c>
      <c r="C26" t="str">
        <f>CHALLAN!G377</f>
        <v>07.04.10</v>
      </c>
      <c r="D26" t="str">
        <f>IF(CHALLAN!C391="","(no part #)",CHALLAN!C391)</f>
        <v>(no part #)</v>
      </c>
      <c r="E26" t="str">
        <f>IF(CHALLAN!B391="","",CHALLAN!B391)</f>
        <v>15MM</v>
      </c>
      <c r="F26">
        <f>IF(CHALLAN!D391="","",CHALLAN!D391)</f>
        <v>6</v>
      </c>
      <c r="G26">
        <f>IF(CHALLAN!E391="","",CHALLAN!E391)</f>
        <v>100</v>
      </c>
      <c r="H26">
        <f t="shared" si="0"/>
        <v>600</v>
      </c>
      <c r="I26">
        <f>IF(CHALLAN!F391="","",CHALLAN!F391)</f>
        <v>600</v>
      </c>
      <c r="J26">
        <f t="shared" si="1"/>
        <v>0</v>
      </c>
    </row>
    <row r="27" spans="1:10" x14ac:dyDescent="0.25">
      <c r="A27">
        <v>435</v>
      </c>
      <c r="B27" t="str">
        <f>CHALLAN!G423</f>
        <v>GG/010/10-11</v>
      </c>
      <c r="C27" t="str">
        <f>CHALLAN!G422</f>
        <v>08.04.10</v>
      </c>
      <c r="D27" t="str">
        <f>IF(CHALLAN!C435="","(no part #)",CHALLAN!C435)</f>
        <v>(no part #)</v>
      </c>
      <c r="E27" t="str">
        <f>IF(CHALLAN!B435="","",CHALLAN!B435)</f>
        <v>8MM</v>
      </c>
      <c r="F27">
        <f>IF(CHALLAN!D435="","",CHALLAN!D435)</f>
        <v>6</v>
      </c>
      <c r="G27">
        <f>IF(CHALLAN!E435="","",CHALLAN!E435)</f>
        <v>100</v>
      </c>
      <c r="H27">
        <f t="shared" si="0"/>
        <v>600</v>
      </c>
      <c r="I27">
        <f>IF(CHALLAN!F435="","",CHALLAN!F435)</f>
        <v>600</v>
      </c>
      <c r="J27">
        <f t="shared" si="1"/>
        <v>0</v>
      </c>
    </row>
    <row r="28" spans="1:10" x14ac:dyDescent="0.25">
      <c r="A28">
        <v>436</v>
      </c>
      <c r="B28" t="str">
        <f>CHALLAN!G423</f>
        <v>GG/010/10-11</v>
      </c>
      <c r="C28" t="str">
        <f>CHALLAN!G422</f>
        <v>08.04.10</v>
      </c>
      <c r="D28" t="str">
        <f>IF(CHALLAN!C436="","(no part #)",CHALLAN!C436)</f>
        <v>(no part #)</v>
      </c>
      <c r="E28" t="str">
        <f>IF(CHALLAN!B436="","",CHALLAN!B436)</f>
        <v>11MM</v>
      </c>
      <c r="F28">
        <f>IF(CHALLAN!D436="","",CHALLAN!D436)</f>
        <v>36</v>
      </c>
      <c r="G28">
        <f>IF(CHALLAN!E436="","",CHALLAN!E436)</f>
        <v>100</v>
      </c>
      <c r="H28">
        <f t="shared" si="0"/>
        <v>3600</v>
      </c>
      <c r="I28">
        <f>IF(CHALLAN!F436="","",CHALLAN!F436)</f>
        <v>3600</v>
      </c>
      <c r="J28">
        <f t="shared" si="1"/>
        <v>0</v>
      </c>
    </row>
    <row r="29" spans="1:10" x14ac:dyDescent="0.25">
      <c r="A29">
        <v>437</v>
      </c>
      <c r="B29" t="str">
        <f>CHALLAN!G423</f>
        <v>GG/010/10-11</v>
      </c>
      <c r="C29" t="str">
        <f>CHALLAN!G422</f>
        <v>08.04.10</v>
      </c>
      <c r="D29" t="str">
        <f>IF(CHALLAN!C437="","(no part #)",CHALLAN!C437)</f>
        <v>(no part #)</v>
      </c>
      <c r="E29" t="str">
        <f>IF(CHALLAN!B437="","",CHALLAN!B437)</f>
        <v>15MM</v>
      </c>
      <c r="F29">
        <f>IF(CHALLAN!D437="","",CHALLAN!D437)</f>
        <v>18</v>
      </c>
      <c r="G29">
        <f>IF(CHALLAN!E437="","",CHALLAN!E437)</f>
        <v>100</v>
      </c>
      <c r="H29">
        <f t="shared" si="0"/>
        <v>1800</v>
      </c>
      <c r="I29">
        <f>IF(CHALLAN!F437="","",CHALLAN!F437)</f>
        <v>1800</v>
      </c>
      <c r="J29">
        <f t="shared" si="1"/>
        <v>0</v>
      </c>
    </row>
    <row r="30" spans="1:10" x14ac:dyDescent="0.25">
      <c r="A30">
        <v>481</v>
      </c>
      <c r="B30" t="str">
        <f>CHALLAN!G469</f>
        <v>GG/011/10-11</v>
      </c>
      <c r="C30" t="str">
        <f>CHALLAN!G468</f>
        <v>09.04.10</v>
      </c>
      <c r="D30" t="str">
        <f>IF(CHALLAN!C481="","(no part #)",CHALLAN!C481)</f>
        <v>(no part #)</v>
      </c>
      <c r="E30" t="str">
        <f>IF(CHALLAN!B481="","",CHALLAN!B481)</f>
        <v>11MM</v>
      </c>
      <c r="F30">
        <f>IF(CHALLAN!D481="","",CHALLAN!D481)</f>
        <v>17</v>
      </c>
      <c r="G30">
        <f>IF(CHALLAN!E481="","",CHALLAN!E481)</f>
        <v>100</v>
      </c>
      <c r="H30">
        <f t="shared" si="0"/>
        <v>1700</v>
      </c>
      <c r="I30">
        <f>IF(CHALLAN!F481="","",CHALLAN!F481)</f>
        <v>1700</v>
      </c>
      <c r="J30">
        <f t="shared" si="1"/>
        <v>0</v>
      </c>
    </row>
    <row r="31" spans="1:10" x14ac:dyDescent="0.25">
      <c r="A31">
        <v>482</v>
      </c>
      <c r="B31" t="str">
        <f>CHALLAN!G469</f>
        <v>GG/011/10-11</v>
      </c>
      <c r="C31" t="str">
        <f>CHALLAN!G468</f>
        <v>09.04.10</v>
      </c>
      <c r="D31" t="str">
        <f>IF(CHALLAN!C482="","(no part #)",CHALLAN!C482)</f>
        <v>(no part #)</v>
      </c>
      <c r="E31" t="str">
        <f>IF(CHALLAN!B482="","",CHALLAN!B482)</f>
        <v>15MM</v>
      </c>
      <c r="F31">
        <f>IF(CHALLAN!D482="","",CHALLAN!D482)</f>
        <v>7</v>
      </c>
      <c r="G31">
        <f>IF(CHALLAN!E482="","",CHALLAN!E482)</f>
        <v>100</v>
      </c>
      <c r="H31">
        <f t="shared" si="0"/>
        <v>700</v>
      </c>
      <c r="I31">
        <f>IF(CHALLAN!F482="","",CHALLAN!F482)</f>
        <v>700</v>
      </c>
      <c r="J31">
        <f t="shared" si="1"/>
        <v>0</v>
      </c>
    </row>
    <row r="32" spans="1:10" x14ac:dyDescent="0.25">
      <c r="A32">
        <v>484</v>
      </c>
      <c r="B32" t="str">
        <f>CHALLAN!G469</f>
        <v>GG/011/10-11</v>
      </c>
      <c r="C32" t="str">
        <f>CHALLAN!G468</f>
        <v>09.04.10</v>
      </c>
      <c r="D32" t="str">
        <f>IF(CHALLAN!C484="","(no part #)",CHALLAN!C484)</f>
        <v>PC-7031A</v>
      </c>
      <c r="E32" t="str">
        <f>IF(CHALLAN!B484="","",CHALLAN!B484)</f>
        <v>ND</v>
      </c>
      <c r="F32">
        <f>IF(CHALLAN!D484="","",CHALLAN!D484)</f>
        <v>1</v>
      </c>
      <c r="G32">
        <f>IF(CHALLAN!E484="","",CHALLAN!E484)</f>
        <v>187</v>
      </c>
      <c r="H32">
        <f t="shared" si="0"/>
        <v>187</v>
      </c>
      <c r="I32">
        <f>IF(CHALLAN!F484="","",CHALLAN!F484)</f>
        <v>187</v>
      </c>
      <c r="J32">
        <f t="shared" si="1"/>
        <v>0</v>
      </c>
    </row>
    <row r="33" spans="1:10" x14ac:dyDescent="0.25">
      <c r="A33">
        <v>525</v>
      </c>
      <c r="B33" t="str">
        <f>CHALLAN!G514</f>
        <v>GG/012/10-11</v>
      </c>
      <c r="C33" t="str">
        <f>CHALLAN!G513</f>
        <v>19.04.10</v>
      </c>
      <c r="D33" t="str">
        <f>IF(CHALLAN!C525="","(no part #)",CHALLAN!C525)</f>
        <v>(no part #)</v>
      </c>
      <c r="E33" t="str">
        <f>IF(CHALLAN!B525="","",CHALLAN!B525)</f>
        <v>8MM</v>
      </c>
      <c r="F33">
        <f>IF(CHALLAN!D525="","",CHALLAN!D525)</f>
        <v>3</v>
      </c>
      <c r="G33">
        <f>IF(CHALLAN!E525="","",CHALLAN!E525)</f>
        <v>100</v>
      </c>
      <c r="H33">
        <f t="shared" si="0"/>
        <v>300</v>
      </c>
      <c r="I33">
        <f>IF(CHALLAN!F525="","",CHALLAN!F525)</f>
        <v>300</v>
      </c>
      <c r="J33">
        <f t="shared" si="1"/>
        <v>0</v>
      </c>
    </row>
    <row r="34" spans="1:10" x14ac:dyDescent="0.25">
      <c r="A34">
        <v>526</v>
      </c>
      <c r="B34" t="str">
        <f>CHALLAN!G514</f>
        <v>GG/012/10-11</v>
      </c>
      <c r="C34" t="str">
        <f>CHALLAN!G513</f>
        <v>19.04.10</v>
      </c>
      <c r="D34" t="str">
        <f>IF(CHALLAN!C526="","(no part #)",CHALLAN!C526)</f>
        <v>(no part #)</v>
      </c>
      <c r="E34" t="str">
        <f>IF(CHALLAN!B526="","",CHALLAN!B526)</f>
        <v>11MM</v>
      </c>
      <c r="F34">
        <f>IF(CHALLAN!D526="","",CHALLAN!D526)</f>
        <v>18</v>
      </c>
      <c r="G34">
        <f>IF(CHALLAN!E526="","",CHALLAN!E526)</f>
        <v>100</v>
      </c>
      <c r="H34">
        <f t="shared" si="0"/>
        <v>1800</v>
      </c>
      <c r="I34">
        <f>IF(CHALLAN!F526="","",CHALLAN!F526)</f>
        <v>1800</v>
      </c>
      <c r="J34">
        <f t="shared" si="1"/>
        <v>0</v>
      </c>
    </row>
    <row r="35" spans="1:10" x14ac:dyDescent="0.25">
      <c r="A35">
        <v>527</v>
      </c>
      <c r="B35" t="str">
        <f>CHALLAN!G514</f>
        <v>GG/012/10-11</v>
      </c>
      <c r="C35" t="str">
        <f>CHALLAN!G513</f>
        <v>19.04.10</v>
      </c>
      <c r="D35" t="str">
        <f>IF(CHALLAN!C527="","(no part #)",CHALLAN!C527)</f>
        <v>(no part #)</v>
      </c>
      <c r="E35" t="str">
        <f>IF(CHALLAN!B527="","",CHALLAN!B527)</f>
        <v>15MM</v>
      </c>
      <c r="F35">
        <f>IF(CHALLAN!D527="","",CHALLAN!D527)</f>
        <v>9</v>
      </c>
      <c r="G35">
        <f>IF(CHALLAN!E527="","",CHALLAN!E527)</f>
        <v>100</v>
      </c>
      <c r="H35">
        <f t="shared" si="0"/>
        <v>900</v>
      </c>
      <c r="I35">
        <f>IF(CHALLAN!F527="","",CHALLAN!F527)</f>
        <v>900</v>
      </c>
      <c r="J35">
        <f t="shared" si="1"/>
        <v>0</v>
      </c>
    </row>
    <row r="36" spans="1:10" x14ac:dyDescent="0.25">
      <c r="A36">
        <v>570</v>
      </c>
      <c r="B36" t="str">
        <f>CHALLAN!G559</f>
        <v>GG/013/10-11</v>
      </c>
      <c r="C36" t="str">
        <f>CHALLAN!G558</f>
        <v>24.04.10</v>
      </c>
      <c r="D36" t="str">
        <f>IF(CHALLAN!C570="","(no part #)",CHALLAN!C570)</f>
        <v>(no part #)</v>
      </c>
      <c r="E36" t="str">
        <f>IF(CHALLAN!B570="","",CHALLAN!B570)</f>
        <v>UNICLA 20 LTR</v>
      </c>
      <c r="F36">
        <f>IF(CHALLAN!D570="","",CHALLAN!D570)</f>
        <v>30</v>
      </c>
      <c r="G36">
        <f>IF(CHALLAN!E570="","",CHALLAN!E570)</f>
        <v>20</v>
      </c>
      <c r="H36">
        <f t="shared" si="0"/>
        <v>600</v>
      </c>
      <c r="I36">
        <f>IF(CHALLAN!F570="","",CHALLAN!F570)</f>
        <v>600</v>
      </c>
      <c r="J36">
        <f t="shared" si="1"/>
        <v>0</v>
      </c>
    </row>
    <row r="37" spans="1:10" x14ac:dyDescent="0.25">
      <c r="A37">
        <v>572</v>
      </c>
      <c r="B37" t="str">
        <f>CHALLAN!G559</f>
        <v>GG/013/10-11</v>
      </c>
      <c r="C37" t="str">
        <f>CHALLAN!G558</f>
        <v>24.04.10</v>
      </c>
      <c r="D37" t="str">
        <f>IF(CHALLAN!C572="","(no part #)",CHALLAN!C572)</f>
        <v>(no part #)</v>
      </c>
      <c r="E37" t="str">
        <f>IF(CHALLAN!B572="","",CHALLAN!B572)</f>
        <v>UNICLA 4 LTR</v>
      </c>
      <c r="F37">
        <f>IF(CHALLAN!D572="","",CHALLAN!D572)</f>
        <v>8</v>
      </c>
      <c r="G37">
        <f>IF(CHALLAN!E572="","",CHALLAN!E572)</f>
        <v>6</v>
      </c>
      <c r="H37">
        <f t="shared" si="0"/>
        <v>48</v>
      </c>
      <c r="I37">
        <f>IF(CHALLAN!F572="","",CHALLAN!F572)</f>
        <v>48</v>
      </c>
      <c r="J37">
        <f t="shared" si="1"/>
        <v>0</v>
      </c>
    </row>
    <row r="38" spans="1:10" x14ac:dyDescent="0.25">
      <c r="A38">
        <v>574</v>
      </c>
      <c r="B38" t="str">
        <f>CHALLAN!G559</f>
        <v>GG/013/10-11</v>
      </c>
      <c r="C38" t="str">
        <f>CHALLAN!G558</f>
        <v>24.04.10</v>
      </c>
      <c r="D38" t="str">
        <f>IF(CHALLAN!C574="","(no part #)",CHALLAN!C574)</f>
        <v>O RING</v>
      </c>
      <c r="E38" t="str">
        <f>IF(CHALLAN!B574="","",CHALLAN!B574)</f>
        <v>BACK PLATE 505 / 507</v>
      </c>
      <c r="F38">
        <f>IF(CHALLAN!D574="","",CHALLAN!D574)</f>
        <v>1</v>
      </c>
      <c r="G38">
        <f>IF(CHALLAN!E574="","",CHALLAN!E574)</f>
        <v>15</v>
      </c>
      <c r="H38">
        <f t="shared" si="0"/>
        <v>15</v>
      </c>
      <c r="I38">
        <f>IF(CHALLAN!F574="","",CHALLAN!F574)</f>
        <v>15</v>
      </c>
      <c r="J38">
        <f t="shared" si="1"/>
        <v>0</v>
      </c>
    </row>
    <row r="39" spans="1:10" x14ac:dyDescent="0.25">
      <c r="A39">
        <v>575</v>
      </c>
      <c r="B39" t="str">
        <f>CHALLAN!G559</f>
        <v>GG/013/10-11</v>
      </c>
      <c r="C39" t="str">
        <f>CHALLAN!G558</f>
        <v>24.04.10</v>
      </c>
      <c r="D39" t="str">
        <f>IF(CHALLAN!C575="","(no part #)",CHALLAN!C575)</f>
        <v>O RING</v>
      </c>
      <c r="E39" t="str">
        <f>IF(CHALLAN!B575="","",CHALLAN!B575)</f>
        <v>BACK PLATE 508 / 510</v>
      </c>
      <c r="F39" t="str">
        <f>IF(CHALLAN!D575="","",CHALLAN!D575)</f>
        <v/>
      </c>
      <c r="G39">
        <f>IF(CHALLAN!E575="","",CHALLAN!E575)</f>
        <v>15</v>
      </c>
      <c r="H39" t="str">
        <f t="shared" si="0"/>
        <v/>
      </c>
      <c r="I39">
        <f>IF(CHALLAN!F575="","",CHALLAN!F575)</f>
        <v>15</v>
      </c>
      <c r="J39" t="str">
        <f t="shared" si="1"/>
        <v/>
      </c>
    </row>
    <row r="40" spans="1:10" x14ac:dyDescent="0.25">
      <c r="A40">
        <v>577</v>
      </c>
      <c r="B40" t="str">
        <f>CHALLAN!G559</f>
        <v>GG/013/10-11</v>
      </c>
      <c r="C40" t="str">
        <f>CHALLAN!G558</f>
        <v>24.04.10</v>
      </c>
      <c r="D40" t="str">
        <f>IF(CHALLAN!C577="","(no part #)",CHALLAN!C577)</f>
        <v>(no part #)</v>
      </c>
      <c r="E40" t="str">
        <f>IF(CHALLAN!B577="","",CHALLAN!B577)</f>
        <v>CONCORD MOTOR</v>
      </c>
      <c r="F40">
        <f>IF(CHALLAN!D577="","",CHALLAN!D577)</f>
        <v>1</v>
      </c>
      <c r="G40">
        <f>IF(CHALLAN!E577="","",CHALLAN!E577)</f>
        <v>20</v>
      </c>
      <c r="H40">
        <f t="shared" si="0"/>
        <v>20</v>
      </c>
      <c r="I40">
        <f>IF(CHALLAN!F577="","",CHALLAN!F577)</f>
        <v>20</v>
      </c>
      <c r="J40">
        <f t="shared" si="1"/>
        <v>0</v>
      </c>
    </row>
    <row r="41" spans="1:10" x14ac:dyDescent="0.25">
      <c r="A41">
        <v>615</v>
      </c>
      <c r="B41" t="str">
        <f>CHALLAN!G604</f>
        <v>GG/014/10-11</v>
      </c>
      <c r="C41" t="str">
        <f>CHALLAN!G603</f>
        <v>24.04.10</v>
      </c>
      <c r="D41" t="str">
        <f>IF(CHALLAN!C615="","(no part #)",CHALLAN!C615)</f>
        <v>(no part #)</v>
      </c>
      <c r="E41" t="str">
        <f>IF(CHALLAN!B615="","",CHALLAN!B615)</f>
        <v>UNICLA 4 LTR</v>
      </c>
      <c r="F41">
        <f>IF(CHALLAN!D615="","",CHALLAN!D615)</f>
        <v>6</v>
      </c>
      <c r="G41">
        <f>IF(CHALLAN!E615="","",CHALLAN!E615)</f>
        <v>6</v>
      </c>
      <c r="H41">
        <f t="shared" si="0"/>
        <v>36</v>
      </c>
      <c r="I41">
        <f>IF(CHALLAN!F615="","",CHALLAN!F615)</f>
        <v>36</v>
      </c>
      <c r="J41">
        <f t="shared" si="1"/>
        <v>0</v>
      </c>
    </row>
    <row r="42" spans="1:10" x14ac:dyDescent="0.25">
      <c r="A42">
        <v>616</v>
      </c>
      <c r="B42" t="str">
        <f>CHALLAN!G604</f>
        <v>GG/014/10-11</v>
      </c>
      <c r="C42" t="str">
        <f>CHALLAN!G603</f>
        <v>24.04.10</v>
      </c>
      <c r="D42" t="str">
        <f>IF(CHALLAN!C616="","(no part #)",CHALLAN!C616)</f>
        <v>(no part #)</v>
      </c>
      <c r="E42" t="str">
        <f>IF(CHALLAN!B616="","",CHALLAN!B616)</f>
        <v>UNICLA 1 LTR</v>
      </c>
      <c r="F42">
        <f>IF(CHALLAN!D616="","",CHALLAN!D616)</f>
        <v>10</v>
      </c>
      <c r="G42">
        <f>IF(CHALLAN!E616="","",CHALLAN!E616)</f>
        <v>24</v>
      </c>
      <c r="H42">
        <f t="shared" si="0"/>
        <v>240</v>
      </c>
      <c r="I42">
        <f>IF(CHALLAN!F616="","",CHALLAN!F616)</f>
        <v>240</v>
      </c>
      <c r="J42">
        <f t="shared" si="1"/>
        <v>0</v>
      </c>
    </row>
    <row r="43" spans="1:10" x14ac:dyDescent="0.25">
      <c r="A43">
        <v>618</v>
      </c>
      <c r="B43" t="str">
        <f>CHALLAN!G604</f>
        <v>GG/014/10-11</v>
      </c>
      <c r="C43" t="str">
        <f>CHALLAN!G603</f>
        <v>24.04.10</v>
      </c>
      <c r="D43" t="str">
        <f>IF(CHALLAN!C618="","(no part #)",CHALLAN!C618)</f>
        <v>(no part #)</v>
      </c>
      <c r="E43" t="str">
        <f>IF(CHALLAN!B618="","",CHALLAN!B618)</f>
        <v>BLOWER WHEEL</v>
      </c>
      <c r="F43">
        <f>IF(CHALLAN!D618="","",CHALLAN!D618)</f>
        <v>1</v>
      </c>
      <c r="G43">
        <f>IF(CHALLAN!E618="","",CHALLAN!E618)</f>
        <v>60</v>
      </c>
      <c r="H43">
        <f t="shared" si="0"/>
        <v>60</v>
      </c>
      <c r="I43">
        <f>IF(CHALLAN!F618="","",CHALLAN!F618)</f>
        <v>60</v>
      </c>
      <c r="J43">
        <f t="shared" si="1"/>
        <v>0</v>
      </c>
    </row>
    <row r="44" spans="1:10" x14ac:dyDescent="0.25">
      <c r="A44">
        <v>619</v>
      </c>
      <c r="B44" t="str">
        <f>CHALLAN!G604</f>
        <v>GG/014/10-11</v>
      </c>
      <c r="C44" t="str">
        <f>CHALLAN!G603</f>
        <v>24.04.10</v>
      </c>
      <c r="D44" t="str">
        <f>IF(CHALLAN!C619="","(no part #)",CHALLAN!C619)</f>
        <v>(no part #)</v>
      </c>
      <c r="E44" t="str">
        <f>IF(CHALLAN!B619="","",CHALLAN!B619)</f>
        <v>BLOWER MOTOR</v>
      </c>
      <c r="F44">
        <f>IF(CHALLAN!D619="","",CHALLAN!D619)</f>
        <v>1</v>
      </c>
      <c r="G44">
        <f>IF(CHALLAN!E619="","",CHALLAN!E619)</f>
        <v>25</v>
      </c>
      <c r="H44">
        <f t="shared" si="0"/>
        <v>25</v>
      </c>
      <c r="I44">
        <f>IF(CHALLAN!F619="","",CHALLAN!F619)</f>
        <v>25</v>
      </c>
      <c r="J44">
        <f t="shared" si="1"/>
        <v>0</v>
      </c>
    </row>
    <row r="45" spans="1:10" x14ac:dyDescent="0.25">
      <c r="A45">
        <v>663</v>
      </c>
      <c r="B45" t="str">
        <f>CHALLAN!G649</f>
        <v>GG/015/10-11</v>
      </c>
      <c r="C45" t="str">
        <f>CHALLAN!G648</f>
        <v>24.04.10</v>
      </c>
      <c r="D45" t="str">
        <f>IF(CHALLAN!C663="","(no part #)",CHALLAN!C663)</f>
        <v>(no part #)</v>
      </c>
      <c r="E45" t="str">
        <f>IF(CHALLAN!B663="","",CHALLAN!B663)</f>
        <v>UNICLA 1 LTR</v>
      </c>
      <c r="F45">
        <f>IF(CHALLAN!D663="","",CHALLAN!D663)</f>
        <v>14</v>
      </c>
      <c r="G45">
        <f>IF(CHALLAN!E663="","",CHALLAN!E663)</f>
        <v>24</v>
      </c>
      <c r="H45">
        <f t="shared" si="0"/>
        <v>336</v>
      </c>
      <c r="I45">
        <f>IF(CHALLAN!F663="","",CHALLAN!F663)</f>
        <v>336</v>
      </c>
      <c r="J45">
        <f t="shared" si="1"/>
        <v>0</v>
      </c>
    </row>
    <row r="46" spans="1:10" x14ac:dyDescent="0.25">
      <c r="A46">
        <v>665</v>
      </c>
      <c r="B46" t="str">
        <f>CHALLAN!G649</f>
        <v>GG/015/10-11</v>
      </c>
      <c r="C46" t="str">
        <f>CHALLAN!G648</f>
        <v>24.04.10</v>
      </c>
      <c r="D46" t="str">
        <f>IF(CHALLAN!C665="","(no part #)",CHALLAN!C665)</f>
        <v>(no part #)</v>
      </c>
      <c r="E46" t="str">
        <f>IF(CHALLAN!B665="","",CHALLAN!B665)</f>
        <v>UNICLA DAMBER TAPE</v>
      </c>
      <c r="F46">
        <f>IF(CHALLAN!D665="","",CHALLAN!D665)</f>
        <v>23</v>
      </c>
      <c r="G46">
        <f>IF(CHALLAN!E665="","",CHALLAN!E665)</f>
        <v>10</v>
      </c>
      <c r="H46">
        <f t="shared" si="0"/>
        <v>230</v>
      </c>
      <c r="I46">
        <f>IF(CHALLAN!F665="","",CHALLAN!F665)</f>
        <v>230</v>
      </c>
      <c r="J46">
        <f t="shared" si="1"/>
        <v>0</v>
      </c>
    </row>
    <row r="47" spans="1:10" x14ac:dyDescent="0.25">
      <c r="A47">
        <v>667</v>
      </c>
      <c r="B47" t="str">
        <f>CHALLAN!G649</f>
        <v>GG/015/10-11</v>
      </c>
      <c r="C47" t="str">
        <f>CHALLAN!G648</f>
        <v>24.04.10</v>
      </c>
      <c r="D47" t="str">
        <f>IF(CHALLAN!C667="","(no part #)",CHALLAN!C667)</f>
        <v>SEA-NAIR</v>
      </c>
      <c r="E47" t="str">
        <f>IF(CHALLAN!B667="","",CHALLAN!B667)</f>
        <v>BAZEL 404</v>
      </c>
      <c r="F47">
        <f>IF(CHALLAN!D667="","",CHALLAN!D667)</f>
        <v>5</v>
      </c>
      <c r="G47">
        <f>IF(CHALLAN!E667="","",CHALLAN!E667)</f>
        <v>1</v>
      </c>
      <c r="H47">
        <f t="shared" si="0"/>
        <v>5</v>
      </c>
      <c r="I47">
        <f>IF(CHALLAN!F667="","",CHALLAN!F667)</f>
        <v>5</v>
      </c>
      <c r="J47">
        <f t="shared" si="1"/>
        <v>0</v>
      </c>
    </row>
    <row r="48" spans="1:10" x14ac:dyDescent="0.25">
      <c r="A48">
        <v>705</v>
      </c>
      <c r="B48" t="str">
        <f>CHALLAN!G694</f>
        <v>GG/016/10-11</v>
      </c>
      <c r="C48" t="str">
        <f>CHALLAN!G693</f>
        <v>24.04.10</v>
      </c>
      <c r="D48" t="str">
        <f>IF(CHALLAN!C705="","(no part #)",CHALLAN!C705)</f>
        <v>(no part #)</v>
      </c>
      <c r="E48" t="str">
        <f>IF(CHALLAN!B705="","",CHALLAN!B705)</f>
        <v>UNICLA 4 LTR</v>
      </c>
      <c r="F48">
        <f>IF(CHALLAN!D705="","",CHALLAN!D705)</f>
        <v>6</v>
      </c>
      <c r="G48">
        <f>IF(CHALLAN!E705="","",CHALLAN!E705)</f>
        <v>6</v>
      </c>
      <c r="H48">
        <f t="shared" si="0"/>
        <v>36</v>
      </c>
      <c r="I48">
        <f>IF(CHALLAN!F705="","",CHALLAN!F705)</f>
        <v>36</v>
      </c>
      <c r="J48">
        <f t="shared" si="1"/>
        <v>0</v>
      </c>
    </row>
    <row r="49" spans="1:10" x14ac:dyDescent="0.25">
      <c r="A49">
        <v>706</v>
      </c>
      <c r="B49" t="str">
        <f>CHALLAN!G694</f>
        <v>GG/016/10-11</v>
      </c>
      <c r="C49" t="str">
        <f>CHALLAN!G693</f>
        <v>24.04.10</v>
      </c>
      <c r="D49" t="str">
        <f>IF(CHALLAN!C706="","(no part #)",CHALLAN!C706)</f>
        <v>(no part #)</v>
      </c>
      <c r="E49" t="str">
        <f>IF(CHALLAN!B706="","",CHALLAN!B706)</f>
        <v>UNICLA 1 LTR</v>
      </c>
      <c r="F49">
        <f>IF(CHALLAN!D706="","",CHALLAN!D706)</f>
        <v>10</v>
      </c>
      <c r="G49">
        <f>IF(CHALLAN!E706="","",CHALLAN!E706)</f>
        <v>24</v>
      </c>
      <c r="H49">
        <f t="shared" si="0"/>
        <v>240</v>
      </c>
      <c r="I49">
        <f>IF(CHALLAN!F706="","",CHALLAN!F706)</f>
        <v>240</v>
      </c>
      <c r="J49">
        <f t="shared" si="1"/>
        <v>0</v>
      </c>
    </row>
    <row r="50" spans="1:10" x14ac:dyDescent="0.25">
      <c r="A50">
        <v>708</v>
      </c>
      <c r="B50" t="str">
        <f>CHALLAN!G694</f>
        <v>GG/016/10-11</v>
      </c>
      <c r="C50" t="str">
        <f>CHALLAN!G693</f>
        <v>24.04.10</v>
      </c>
      <c r="D50" t="str">
        <f>IF(CHALLAN!C708="","(no part #)",CHALLAN!C708)</f>
        <v>(no part #)</v>
      </c>
      <c r="E50" t="str">
        <f>IF(CHALLAN!B708="","",CHALLAN!B708)</f>
        <v>BLOWER WHEEL</v>
      </c>
      <c r="F50">
        <f>IF(CHALLAN!D708="","",CHALLAN!D708)</f>
        <v>2</v>
      </c>
      <c r="G50">
        <f>IF(CHALLAN!E708="","",CHALLAN!E708)</f>
        <v>60</v>
      </c>
      <c r="H50">
        <f t="shared" si="0"/>
        <v>120</v>
      </c>
      <c r="I50">
        <f>IF(CHALLAN!F708="","",CHALLAN!F708)</f>
        <v>120</v>
      </c>
      <c r="J50">
        <f t="shared" si="1"/>
        <v>0</v>
      </c>
    </row>
    <row r="51" spans="1:10" x14ac:dyDescent="0.25">
      <c r="A51">
        <v>709</v>
      </c>
      <c r="B51" t="str">
        <f>CHALLAN!G694</f>
        <v>GG/016/10-11</v>
      </c>
      <c r="C51" t="str">
        <f>CHALLAN!G693</f>
        <v>24.04.10</v>
      </c>
      <c r="D51" t="str">
        <f>IF(CHALLAN!C709="","(no part #)",CHALLAN!C709)</f>
        <v>(no part #)</v>
      </c>
      <c r="E51" t="str">
        <f>IF(CHALLAN!B709="","",CHALLAN!B709)</f>
        <v>BLOWER WHEEL</v>
      </c>
      <c r="F51">
        <f>IF(CHALLAN!D709="","",CHALLAN!D709)</f>
        <v>1</v>
      </c>
      <c r="G51">
        <f>IF(CHALLAN!E709="","",CHALLAN!E709)</f>
        <v>58</v>
      </c>
      <c r="H51">
        <f t="shared" si="0"/>
        <v>58</v>
      </c>
      <c r="I51">
        <f>IF(CHALLAN!F709="","",CHALLAN!F709)</f>
        <v>58</v>
      </c>
      <c r="J51">
        <f t="shared" si="1"/>
        <v>0</v>
      </c>
    </row>
    <row r="52" spans="1:10" x14ac:dyDescent="0.25">
      <c r="A52">
        <v>710</v>
      </c>
      <c r="B52" t="str">
        <f>CHALLAN!G694</f>
        <v>GG/016/10-11</v>
      </c>
      <c r="C52" t="str">
        <f>CHALLAN!G693</f>
        <v>24.04.10</v>
      </c>
      <c r="D52" t="str">
        <f>IF(CHALLAN!C710="","(no part #)",CHALLAN!C710)</f>
        <v>(no part #)</v>
      </c>
      <c r="E52" t="str">
        <f>IF(CHALLAN!B710="","",CHALLAN!B710)</f>
        <v>BLOWER MOTOR</v>
      </c>
      <c r="F52">
        <f>IF(CHALLAN!D710="","",CHALLAN!D710)</f>
        <v>1</v>
      </c>
      <c r="G52">
        <f>IF(CHALLAN!E710="","",CHALLAN!E710)</f>
        <v>50</v>
      </c>
      <c r="H52">
        <f t="shared" si="0"/>
        <v>50</v>
      </c>
      <c r="I52">
        <f>IF(CHALLAN!F710="","",CHALLAN!F710)</f>
        <v>50</v>
      </c>
      <c r="J52">
        <f t="shared" si="1"/>
        <v>0</v>
      </c>
    </row>
    <row r="53" spans="1:10" x14ac:dyDescent="0.25">
      <c r="A53">
        <v>712</v>
      </c>
      <c r="B53" t="str">
        <f>CHALLAN!G694</f>
        <v>GG/016/10-11</v>
      </c>
      <c r="C53" t="str">
        <f>CHALLAN!G693</f>
        <v>24.04.10</v>
      </c>
      <c r="D53" t="str">
        <f>IF(CHALLAN!C712="","(no part #)",CHALLAN!C712)</f>
        <v>PC-1100</v>
      </c>
      <c r="E53" t="str">
        <f>IF(CHALLAN!B712="","",CHALLAN!B712)</f>
        <v>PALIO</v>
      </c>
      <c r="F53">
        <f>IF(CHALLAN!D712="","",CHALLAN!D712)</f>
        <v>1</v>
      </c>
      <c r="G53" t="str">
        <f>IF(CHALLAN!E712="","",CHALLAN!E712)</f>
        <v>25*4</v>
      </c>
      <c r="H53" t="str">
        <f t="shared" si="0"/>
        <v/>
      </c>
      <c r="I53">
        <f>IF(CHALLAN!F712="","",CHALLAN!F712)</f>
        <v>90</v>
      </c>
      <c r="J53" t="str">
        <f t="shared" si="1"/>
        <v/>
      </c>
    </row>
    <row r="54" spans="1:10" x14ac:dyDescent="0.25">
      <c r="A54">
        <v>713</v>
      </c>
      <c r="B54" t="str">
        <f>CHALLAN!G694</f>
        <v>GG/016/10-11</v>
      </c>
      <c r="C54" t="str">
        <f>CHALLAN!G693</f>
        <v>24.04.10</v>
      </c>
      <c r="D54" t="str">
        <f>IF(CHALLAN!C713="","(no part #)",CHALLAN!C713)</f>
        <v>PC-1100</v>
      </c>
      <c r="E54" t="str">
        <f>IF(CHALLAN!B713="","",CHALLAN!B713)</f>
        <v>PALIO</v>
      </c>
      <c r="F54" t="str">
        <f>IF(CHALLAN!D713="","",CHALLAN!D713)</f>
        <v/>
      </c>
      <c r="G54" t="str">
        <f>IF(CHALLAN!E713="","",CHALLAN!E713)</f>
        <v/>
      </c>
      <c r="H54" t="str">
        <f t="shared" si="0"/>
        <v/>
      </c>
      <c r="I54">
        <f>IF(CHALLAN!F713="","",CHALLAN!F713)</f>
        <v>10</v>
      </c>
      <c r="J54" t="str">
        <f t="shared" si="1"/>
        <v/>
      </c>
    </row>
    <row r="55" spans="1:10" x14ac:dyDescent="0.25">
      <c r="A55">
        <v>715</v>
      </c>
      <c r="B55" t="str">
        <f>CHALLAN!G694</f>
        <v>GG/016/10-11</v>
      </c>
      <c r="C55" t="str">
        <f>CHALLAN!G693</f>
        <v>24.04.10</v>
      </c>
      <c r="D55" t="str">
        <f>IF(CHALLAN!C715="","(no part #)",CHALLAN!C715)</f>
        <v>4 SPEED</v>
      </c>
      <c r="E55" t="str">
        <f>IF(CHALLAN!B715="","",CHALLAN!B715)</f>
        <v>SANTRO XING</v>
      </c>
      <c r="F55">
        <f>IF(CHALLAN!D715="","",CHALLAN!D715)</f>
        <v>1</v>
      </c>
      <c r="G55">
        <f>IF(CHALLAN!E715="","",CHALLAN!E715)</f>
        <v>200</v>
      </c>
      <c r="H55">
        <f t="shared" si="0"/>
        <v>200</v>
      </c>
      <c r="I55">
        <f>IF(CHALLAN!F715="","",CHALLAN!F715)</f>
        <v>190</v>
      </c>
      <c r="J55">
        <f t="shared" si="1"/>
        <v>10</v>
      </c>
    </row>
    <row r="56" spans="1:10" x14ac:dyDescent="0.25">
      <c r="A56">
        <v>716</v>
      </c>
      <c r="B56" t="str">
        <f>CHALLAN!G694</f>
        <v>GG/016/10-11</v>
      </c>
      <c r="C56" t="str">
        <f>CHALLAN!G693</f>
        <v>24.04.10</v>
      </c>
      <c r="D56" t="str">
        <f>IF(CHALLAN!C716="","(no part #)",CHALLAN!C716)</f>
        <v>4 SPEED</v>
      </c>
      <c r="E56" t="str">
        <f>IF(CHALLAN!B716="","",CHALLAN!B716)</f>
        <v>SANTRO XING</v>
      </c>
      <c r="F56" t="str">
        <f>IF(CHALLAN!D716="","",CHALLAN!D716)</f>
        <v/>
      </c>
      <c r="G56" t="str">
        <f>IF(CHALLAN!E716="","",CHALLAN!E716)</f>
        <v/>
      </c>
      <c r="H56" t="str">
        <f t="shared" si="0"/>
        <v/>
      </c>
      <c r="I56">
        <f>IF(CHALLAN!F716="","",CHALLAN!F716)</f>
        <v>10</v>
      </c>
      <c r="J56" t="str">
        <f t="shared" si="1"/>
        <v/>
      </c>
    </row>
    <row r="57" spans="1:10" x14ac:dyDescent="0.25">
      <c r="A57">
        <v>718</v>
      </c>
      <c r="B57" t="str">
        <f>CHALLAN!G694</f>
        <v>GG/016/10-11</v>
      </c>
      <c r="C57" t="str">
        <f>CHALLAN!G693</f>
        <v>24.04.10</v>
      </c>
      <c r="D57" t="str">
        <f>IF(CHALLAN!C718="","(no part #)",CHALLAN!C718)</f>
        <v>PC-8115B</v>
      </c>
      <c r="E57" t="str">
        <f>IF(CHALLAN!B718="","",CHALLAN!B718)</f>
        <v>SCORPIO 4 HOLE</v>
      </c>
      <c r="F57">
        <f>IF(CHALLAN!D718="","",CHALLAN!D718)</f>
        <v>1</v>
      </c>
      <c r="G57">
        <f>IF(CHALLAN!E718="","",CHALLAN!E718)</f>
        <v>25</v>
      </c>
      <c r="H57">
        <f t="shared" si="0"/>
        <v>25</v>
      </c>
      <c r="I57">
        <f>IF(CHALLAN!F718="","",CHALLAN!F718)</f>
        <v>25</v>
      </c>
      <c r="J57">
        <f t="shared" si="1"/>
        <v>0</v>
      </c>
    </row>
    <row r="58" spans="1:10" x14ac:dyDescent="0.25">
      <c r="A58">
        <v>720</v>
      </c>
      <c r="B58" t="str">
        <f>CHALLAN!G694</f>
        <v>GG/016/10-11</v>
      </c>
      <c r="C58" t="str">
        <f>CHALLAN!G693</f>
        <v>24.04.10</v>
      </c>
      <c r="D58" t="str">
        <f>IF(CHALLAN!C720="","(no part #)",CHALLAN!C720)</f>
        <v>AA</v>
      </c>
      <c r="E58">
        <f>IF(CHALLAN!B720="","",CHALLAN!B720)</f>
        <v>507</v>
      </c>
      <c r="F58">
        <f>IF(CHALLAN!D720="","",CHALLAN!D720)</f>
        <v>1</v>
      </c>
      <c r="G58">
        <f>IF(CHALLAN!E720="","",CHALLAN!E720)</f>
        <v>500</v>
      </c>
      <c r="H58">
        <f t="shared" si="0"/>
        <v>500</v>
      </c>
      <c r="I58">
        <f>IF(CHALLAN!F720="","",CHALLAN!F720)</f>
        <v>300</v>
      </c>
      <c r="J58">
        <f t="shared" si="1"/>
        <v>200</v>
      </c>
    </row>
    <row r="59" spans="1:10" x14ac:dyDescent="0.25">
      <c r="A59">
        <v>721</v>
      </c>
      <c r="B59" t="str">
        <f>CHALLAN!G694</f>
        <v>GG/016/10-11</v>
      </c>
      <c r="C59" t="str">
        <f>CHALLAN!G693</f>
        <v>24.04.10</v>
      </c>
      <c r="D59" t="str">
        <f>IF(CHALLAN!C721="","(no part #)",CHALLAN!C721)</f>
        <v>AA</v>
      </c>
      <c r="E59">
        <f>IF(CHALLAN!B721="","",CHALLAN!B721)</f>
        <v>507</v>
      </c>
      <c r="F59" t="str">
        <f>IF(CHALLAN!D721="","",CHALLAN!D721)</f>
        <v/>
      </c>
      <c r="G59" t="str">
        <f>IF(CHALLAN!E721="","",CHALLAN!E721)</f>
        <v/>
      </c>
      <c r="H59" t="str">
        <f t="shared" si="0"/>
        <v/>
      </c>
      <c r="I59">
        <f>IF(CHALLAN!F721="","",CHALLAN!F721)</f>
        <v>50</v>
      </c>
      <c r="J59" t="str">
        <f t="shared" si="1"/>
        <v/>
      </c>
    </row>
    <row r="60" spans="1:10" x14ac:dyDescent="0.25">
      <c r="A60">
        <v>722</v>
      </c>
      <c r="B60" t="str">
        <f>CHALLAN!G694</f>
        <v>GG/016/10-11</v>
      </c>
      <c r="C60" t="str">
        <f>CHALLAN!G693</f>
        <v>24.04.10</v>
      </c>
      <c r="D60" t="str">
        <f>IF(CHALLAN!C722="","(no part #)",CHALLAN!C722)</f>
        <v>AA</v>
      </c>
      <c r="E60">
        <f>IF(CHALLAN!B722="","",CHALLAN!B722)</f>
        <v>508</v>
      </c>
      <c r="F60" t="str">
        <f>IF(CHALLAN!D722="","",CHALLAN!D722)</f>
        <v/>
      </c>
      <c r="G60" t="str">
        <f>IF(CHALLAN!E722="","",CHALLAN!E722)</f>
        <v/>
      </c>
      <c r="H60" t="str">
        <f t="shared" si="0"/>
        <v/>
      </c>
      <c r="I60">
        <f>IF(CHALLAN!F722="","",CHALLAN!F722)</f>
        <v>150</v>
      </c>
      <c r="J60" t="str">
        <f t="shared" si="1"/>
        <v/>
      </c>
    </row>
    <row r="61" spans="1:10" x14ac:dyDescent="0.25">
      <c r="A61">
        <v>723</v>
      </c>
      <c r="B61" t="str">
        <f>CHALLAN!G694</f>
        <v>GG/016/10-11</v>
      </c>
      <c r="C61" t="str">
        <f>CHALLAN!G693</f>
        <v>24.04.10</v>
      </c>
      <c r="D61" t="str">
        <f>IF(CHALLAN!C723="","(no part #)",CHALLAN!C723)</f>
        <v>PC-7031A</v>
      </c>
      <c r="E61" t="str">
        <f>IF(CHALLAN!B723="","",CHALLAN!B723)</f>
        <v>ND SUBROS</v>
      </c>
      <c r="F61">
        <f>IF(CHALLAN!D723="","",CHALLAN!D723)</f>
        <v>1</v>
      </c>
      <c r="G61">
        <f>IF(CHALLAN!E723="","",CHALLAN!E723)</f>
        <v>500</v>
      </c>
      <c r="H61">
        <f t="shared" si="0"/>
        <v>500</v>
      </c>
      <c r="I61">
        <f>IF(CHALLAN!F723="","",CHALLAN!F723)</f>
        <v>435</v>
      </c>
      <c r="J61">
        <f t="shared" si="1"/>
        <v>65</v>
      </c>
    </row>
    <row r="62" spans="1:10" x14ac:dyDescent="0.25">
      <c r="A62">
        <v>724</v>
      </c>
      <c r="B62" t="str">
        <f>CHALLAN!G694</f>
        <v>GG/016/10-11</v>
      </c>
      <c r="C62" t="str">
        <f>CHALLAN!G693</f>
        <v>24.04.10</v>
      </c>
      <c r="D62" t="str">
        <f>IF(CHALLAN!C724="","(no part #)",CHALLAN!C724)</f>
        <v>PC-7031A</v>
      </c>
      <c r="E62" t="str">
        <f>IF(CHALLAN!B724="","",CHALLAN!B724)</f>
        <v>ND SUBROS</v>
      </c>
      <c r="F62" t="str">
        <f>IF(CHALLAN!D724="","",CHALLAN!D724)</f>
        <v/>
      </c>
      <c r="G62" t="str">
        <f>IF(CHALLAN!E724="","",CHALLAN!E724)</f>
        <v/>
      </c>
      <c r="H62" t="str">
        <f t="shared" si="0"/>
        <v/>
      </c>
      <c r="I62">
        <f>IF(CHALLAN!F724="","",CHALLAN!F724)</f>
        <v>65</v>
      </c>
      <c r="J62" t="str">
        <f t="shared" si="1"/>
        <v/>
      </c>
    </row>
    <row r="63" spans="1:10" x14ac:dyDescent="0.25">
      <c r="A63">
        <v>725</v>
      </c>
      <c r="B63" t="str">
        <f>CHALLAN!G694</f>
        <v>GG/016/10-11</v>
      </c>
      <c r="C63" t="str">
        <f>CHALLAN!G693</f>
        <v>24.04.10</v>
      </c>
      <c r="D63" t="str">
        <f>IF(CHALLAN!C725="","(no part #)",CHALLAN!C725)</f>
        <v>(no part #)</v>
      </c>
      <c r="E63" t="str">
        <f>IF(CHALLAN!B725="","",CHALLAN!B725)</f>
        <v>O-RING</v>
      </c>
      <c r="F63">
        <f>IF(CHALLAN!D725="","",CHALLAN!D725)</f>
        <v>3</v>
      </c>
      <c r="G63">
        <f>IF(CHALLAN!E725="","",CHALLAN!E725)</f>
        <v>100</v>
      </c>
      <c r="H63">
        <f t="shared" si="0"/>
        <v>300</v>
      </c>
      <c r="I63">
        <f>IF(CHALLAN!F725="","",CHALLAN!F725)</f>
        <v>285</v>
      </c>
      <c r="J63">
        <f t="shared" si="1"/>
        <v>15</v>
      </c>
    </row>
    <row r="64" spans="1:10" x14ac:dyDescent="0.25">
      <c r="A64">
        <v>726</v>
      </c>
      <c r="B64" t="str">
        <f>CHALLAN!G694</f>
        <v>GG/016/10-11</v>
      </c>
      <c r="C64" t="str">
        <f>CHALLAN!G693</f>
        <v>24.04.10</v>
      </c>
      <c r="D64" t="str">
        <f>IF(CHALLAN!C726="","(no part #)",CHALLAN!C726)</f>
        <v>(no part #)</v>
      </c>
      <c r="E64" t="str">
        <f>IF(CHALLAN!B726="","",CHALLAN!B726)</f>
        <v>O-RING</v>
      </c>
      <c r="F64" t="str">
        <f>IF(CHALLAN!D726="","",CHALLAN!D726)</f>
        <v/>
      </c>
      <c r="G64" t="str">
        <f>IF(CHALLAN!E726="","",CHALLAN!E726)</f>
        <v/>
      </c>
      <c r="H64" t="str">
        <f t="shared" si="0"/>
        <v/>
      </c>
      <c r="I64">
        <f>IF(CHALLAN!F726="","",CHALLAN!F726)</f>
        <v>15</v>
      </c>
      <c r="J64" t="str">
        <f t="shared" si="1"/>
        <v/>
      </c>
    </row>
    <row r="65" spans="1:10" x14ac:dyDescent="0.25">
      <c r="A65">
        <v>727</v>
      </c>
      <c r="B65" t="str">
        <f>CHALLAN!G694</f>
        <v>GG/016/10-11</v>
      </c>
      <c r="C65" t="str">
        <f>CHALLAN!G693</f>
        <v>24.04.10</v>
      </c>
      <c r="D65" t="str">
        <f>IF(CHALLAN!C727="","(no part #)",CHALLAN!C727)</f>
        <v>PC-7032A</v>
      </c>
      <c r="E65" t="str">
        <f>IF(CHALLAN!B727="","",CHALLAN!B727)</f>
        <v>TQ/SAFARI</v>
      </c>
      <c r="F65">
        <f>IF(CHALLAN!D727="","",CHALLAN!D727)</f>
        <v>1</v>
      </c>
      <c r="G65">
        <f>IF(CHALLAN!E727="","",CHALLAN!E727)</f>
        <v>100</v>
      </c>
      <c r="H65">
        <f t="shared" si="0"/>
        <v>100</v>
      </c>
      <c r="I65">
        <f>IF(CHALLAN!F727="","",CHALLAN!F727)</f>
        <v>100</v>
      </c>
      <c r="J65">
        <f t="shared" si="1"/>
        <v>0</v>
      </c>
    </row>
    <row r="66" spans="1:10" x14ac:dyDescent="0.25">
      <c r="A66">
        <v>728</v>
      </c>
      <c r="B66" t="str">
        <f>CHALLAN!G694</f>
        <v>GG/016/10-11</v>
      </c>
      <c r="C66" t="str">
        <f>CHALLAN!G693</f>
        <v>24.04.10</v>
      </c>
      <c r="D66" t="str">
        <f>IF(CHALLAN!C728="","(no part #)",CHALLAN!C728)</f>
        <v>PC-7032A</v>
      </c>
      <c r="E66" t="str">
        <f>IF(CHALLAN!B728="","",CHALLAN!B728)</f>
        <v>TQ/SAFARI</v>
      </c>
      <c r="F66" t="str">
        <f>IF(CHALLAN!D728="","",CHALLAN!D728)</f>
        <v/>
      </c>
      <c r="G66" t="str">
        <f>IF(CHALLAN!E728="","",CHALLAN!E728)</f>
        <v/>
      </c>
      <c r="H66" t="str">
        <f t="shared" ref="H66:H129" si="2">IF(AND(ISNUMBER(F66),ISNUMBER(G66)),F66*G66,"")</f>
        <v/>
      </c>
      <c r="I66">
        <f>IF(CHALLAN!F728="","",CHALLAN!F728)</f>
        <v>15</v>
      </c>
      <c r="J66" t="str">
        <f t="shared" ref="J66:J129" si="3">IF(AND(ISNUMBER(H66),ISNUMBER(I66)),H66-I66,"")</f>
        <v/>
      </c>
    </row>
    <row r="67" spans="1:10" x14ac:dyDescent="0.25">
      <c r="A67">
        <v>729</v>
      </c>
      <c r="B67" t="str">
        <f>CHALLAN!G694</f>
        <v>GG/016/10-11</v>
      </c>
      <c r="C67" t="str">
        <f>CHALLAN!G693</f>
        <v>24.04.10</v>
      </c>
      <c r="D67" t="str">
        <f>IF(CHALLAN!C729="","(no part #)",CHALLAN!C729)</f>
        <v>PC-7210</v>
      </c>
      <c r="E67" t="str">
        <f>IF(CHALLAN!B729="","",CHALLAN!B729)</f>
        <v>OPEL ASTRA</v>
      </c>
      <c r="F67" t="str">
        <f>IF(CHALLAN!D729="","",CHALLAN!D729)</f>
        <v/>
      </c>
      <c r="G67">
        <f>IF(CHALLAN!E729="","",CHALLAN!E729)</f>
        <v>100</v>
      </c>
      <c r="H67" t="str">
        <f t="shared" si="2"/>
        <v/>
      </c>
      <c r="I67">
        <f>IF(CHALLAN!F729="","",CHALLAN!F729)</f>
        <v>100</v>
      </c>
      <c r="J67" t="str">
        <f t="shared" si="3"/>
        <v/>
      </c>
    </row>
    <row r="68" spans="1:10" x14ac:dyDescent="0.25">
      <c r="A68">
        <v>730</v>
      </c>
      <c r="B68" t="str">
        <f>CHALLAN!G694</f>
        <v>GG/016/10-11</v>
      </c>
      <c r="C68" t="str">
        <f>CHALLAN!G693</f>
        <v>24.04.10</v>
      </c>
      <c r="D68" t="str">
        <f>IF(CHALLAN!C730="","(no part #)",CHALLAN!C730)</f>
        <v>PC-7237</v>
      </c>
      <c r="E68" t="str">
        <f>IF(CHALLAN!B730="","",CHALLAN!B730)</f>
        <v>BOLERO</v>
      </c>
      <c r="F68" t="str">
        <f>IF(CHALLAN!D730="","",CHALLAN!D730)</f>
        <v/>
      </c>
      <c r="G68">
        <f>IF(CHALLAN!E730="","",CHALLAN!E730)</f>
        <v>100</v>
      </c>
      <c r="H68" t="str">
        <f t="shared" si="2"/>
        <v/>
      </c>
      <c r="I68">
        <f>IF(CHALLAN!F730="","",CHALLAN!F730)</f>
        <v>100</v>
      </c>
      <c r="J68" t="str">
        <f t="shared" si="3"/>
        <v/>
      </c>
    </row>
    <row r="69" spans="1:10" x14ac:dyDescent="0.25">
      <c r="A69">
        <v>731</v>
      </c>
      <c r="B69" t="str">
        <f>CHALLAN!G694</f>
        <v>GG/016/10-11</v>
      </c>
      <c r="C69" t="str">
        <f>CHALLAN!G693</f>
        <v>24.04.10</v>
      </c>
      <c r="D69" t="str">
        <f>IF(CHALLAN!C731="","(no part #)",CHALLAN!C731)</f>
        <v>PC-1229A</v>
      </c>
      <c r="E69" t="str">
        <f>IF(CHALLAN!B731="","",CHALLAN!B731)</f>
        <v>THERMOSTAT</v>
      </c>
      <c r="F69">
        <f>IF(CHALLAN!D731="","",CHALLAN!D731)</f>
        <v>7</v>
      </c>
      <c r="G69">
        <f>IF(CHALLAN!E731="","",CHALLAN!E731)</f>
        <v>100</v>
      </c>
      <c r="H69">
        <f t="shared" si="2"/>
        <v>700</v>
      </c>
      <c r="I69">
        <f>IF(CHALLAN!F731="","",CHALLAN!F731)</f>
        <v>700</v>
      </c>
      <c r="J69">
        <f t="shared" si="3"/>
        <v>0</v>
      </c>
    </row>
    <row r="70" spans="1:10" x14ac:dyDescent="0.25">
      <c r="A70">
        <v>750</v>
      </c>
      <c r="B70" t="str">
        <f>CHALLAN!G740</f>
        <v>GG/016/10-11</v>
      </c>
      <c r="C70" t="str">
        <f>CHALLAN!G739</f>
        <v>24.04.10</v>
      </c>
      <c r="D70" t="str">
        <f>IF(CHALLAN!C750="","(no part #)",CHALLAN!C750)</f>
        <v>PC-86090</v>
      </c>
      <c r="E70" t="str">
        <f>IF(CHALLAN!B750="","",CHALLAN!B750)</f>
        <v>ESTEEM R134A</v>
      </c>
      <c r="F70">
        <f>IF(CHALLAN!D750="","",CHALLAN!D750)</f>
        <v>3</v>
      </c>
      <c r="G70">
        <f>IF(CHALLAN!E750="","",CHALLAN!E750)</f>
        <v>5</v>
      </c>
      <c r="H70">
        <f t="shared" si="2"/>
        <v>15</v>
      </c>
      <c r="I70">
        <f>IF(CHALLAN!F750="","",CHALLAN!F750)</f>
        <v>15</v>
      </c>
      <c r="J70">
        <f t="shared" si="3"/>
        <v>0</v>
      </c>
    </row>
    <row r="71" spans="1:10" x14ac:dyDescent="0.25">
      <c r="A71">
        <v>751</v>
      </c>
      <c r="B71" t="str">
        <f>CHALLAN!G740</f>
        <v>GG/016/10-11</v>
      </c>
      <c r="C71" t="str">
        <f>CHALLAN!G739</f>
        <v>24.04.10</v>
      </c>
      <c r="D71" t="str">
        <f>IF(CHALLAN!C751="","(no part #)",CHALLAN!C751)</f>
        <v>PC-86240</v>
      </c>
      <c r="E71" t="str">
        <f>IF(CHALLAN!B751="","",CHALLAN!B751)</f>
        <v>HONDA CITY T3</v>
      </c>
      <c r="F71">
        <f>IF(CHALLAN!D751="","",CHALLAN!D751)</f>
        <v>3</v>
      </c>
      <c r="G71">
        <f>IF(CHALLAN!E751="","",CHALLAN!E751)</f>
        <v>5</v>
      </c>
      <c r="H71">
        <f t="shared" si="2"/>
        <v>15</v>
      </c>
      <c r="I71">
        <f>IF(CHALLAN!F751="","",CHALLAN!F751)</f>
        <v>15</v>
      </c>
      <c r="J71">
        <f t="shared" si="3"/>
        <v>0</v>
      </c>
    </row>
    <row r="72" spans="1:10" x14ac:dyDescent="0.25">
      <c r="A72">
        <v>752</v>
      </c>
      <c r="B72" t="str">
        <f>CHALLAN!G740</f>
        <v>GG/016/10-11</v>
      </c>
      <c r="C72" t="str">
        <f>CHALLAN!G739</f>
        <v>24.04.10</v>
      </c>
      <c r="D72" t="str">
        <f>IF(CHALLAN!C752="","(no part #)",CHALLAN!C752)</f>
        <v>PC-86038</v>
      </c>
      <c r="E72" t="str">
        <f>IF(CHALLAN!B752="","",CHALLAN!B752)</f>
        <v>CORSA</v>
      </c>
      <c r="F72">
        <f>IF(CHALLAN!D752="","",CHALLAN!D752)</f>
        <v>2</v>
      </c>
      <c r="G72">
        <f>IF(CHALLAN!E752="","",CHALLAN!E752)</f>
        <v>5</v>
      </c>
      <c r="H72">
        <f t="shared" si="2"/>
        <v>10</v>
      </c>
      <c r="I72">
        <f>IF(CHALLAN!F752="","",CHALLAN!F752)</f>
        <v>10</v>
      </c>
      <c r="J72">
        <f t="shared" si="3"/>
        <v>0</v>
      </c>
    </row>
    <row r="73" spans="1:10" x14ac:dyDescent="0.25">
      <c r="A73">
        <v>753</v>
      </c>
      <c r="B73" t="str">
        <f>CHALLAN!G740</f>
        <v>GG/016/10-11</v>
      </c>
      <c r="C73" t="str">
        <f>CHALLAN!G739</f>
        <v>24.04.10</v>
      </c>
      <c r="D73" t="str">
        <f>IF(CHALLAN!C753="","(no part #)",CHALLAN!C753)</f>
        <v>PC-86125</v>
      </c>
      <c r="E73" t="str">
        <f>IF(CHALLAN!B753="","",CHALLAN!B753)</f>
        <v>SANTRO</v>
      </c>
      <c r="F73">
        <f>IF(CHALLAN!D753="","",CHALLAN!D753)</f>
        <v>7</v>
      </c>
      <c r="G73">
        <f>IF(CHALLAN!E753="","",CHALLAN!E753)</f>
        <v>5</v>
      </c>
      <c r="H73">
        <f t="shared" si="2"/>
        <v>35</v>
      </c>
      <c r="I73">
        <f>IF(CHALLAN!F753="","",CHALLAN!F753)</f>
        <v>35</v>
      </c>
      <c r="J73">
        <f t="shared" si="3"/>
        <v>0</v>
      </c>
    </row>
    <row r="74" spans="1:10" x14ac:dyDescent="0.25">
      <c r="A74">
        <v>754</v>
      </c>
      <c r="B74" t="str">
        <f>CHALLAN!G740</f>
        <v>GG/016/10-11</v>
      </c>
      <c r="C74" t="str">
        <f>CHALLAN!G739</f>
        <v>24.04.10</v>
      </c>
      <c r="D74" t="str">
        <f>IF(CHALLAN!C754="","(no part #)",CHALLAN!C754)</f>
        <v>PC-86092</v>
      </c>
      <c r="E74" t="str">
        <f>IF(CHALLAN!B754="","",CHALLAN!B754)</f>
        <v>MARUTI 800 MPFI</v>
      </c>
      <c r="F74">
        <f>IF(CHALLAN!D754="","",CHALLAN!D754)</f>
        <v>4</v>
      </c>
      <c r="G74">
        <f>IF(CHALLAN!E754="","",CHALLAN!E754)</f>
        <v>5</v>
      </c>
      <c r="H74">
        <f t="shared" si="2"/>
        <v>20</v>
      </c>
      <c r="I74">
        <f>IF(CHALLAN!F754="","",CHALLAN!F754)</f>
        <v>20</v>
      </c>
      <c r="J74">
        <f t="shared" si="3"/>
        <v>0</v>
      </c>
    </row>
    <row r="75" spans="1:10" x14ac:dyDescent="0.25">
      <c r="A75">
        <v>755</v>
      </c>
      <c r="B75" t="str">
        <f>CHALLAN!G740</f>
        <v>GG/016/10-11</v>
      </c>
      <c r="C75" t="str">
        <f>CHALLAN!G739</f>
        <v>24.04.10</v>
      </c>
      <c r="D75" t="str">
        <f>IF(CHALLAN!C755="","(no part #)",CHALLAN!C755)</f>
        <v>PC-86235</v>
      </c>
      <c r="E75" t="str">
        <f>IF(CHALLAN!B755="","",CHALLAN!B755)</f>
        <v>QUALIS PAD</v>
      </c>
      <c r="F75">
        <f>IF(CHALLAN!D755="","",CHALLAN!D755)</f>
        <v>4</v>
      </c>
      <c r="G75">
        <f>IF(CHALLAN!E755="","",CHALLAN!E755)</f>
        <v>5</v>
      </c>
      <c r="H75">
        <f t="shared" si="2"/>
        <v>20</v>
      </c>
      <c r="I75">
        <f>IF(CHALLAN!F755="","",CHALLAN!F755)</f>
        <v>20</v>
      </c>
      <c r="J75">
        <f t="shared" si="3"/>
        <v>0</v>
      </c>
    </row>
    <row r="76" spans="1:10" x14ac:dyDescent="0.25">
      <c r="A76">
        <v>756</v>
      </c>
      <c r="B76" t="str">
        <f>CHALLAN!G740</f>
        <v>GG/016/10-11</v>
      </c>
      <c r="C76" t="str">
        <f>CHALLAN!G739</f>
        <v>24.04.10</v>
      </c>
      <c r="D76" t="str">
        <f>IF(CHALLAN!C756="","(no part #)",CHALLAN!C756)</f>
        <v>PC-86245</v>
      </c>
      <c r="E76" t="str">
        <f>IF(CHALLAN!B756="","",CHALLAN!B756)</f>
        <v>ZEN R134A</v>
      </c>
      <c r="F76">
        <f>IF(CHALLAN!D756="","",CHALLAN!D756)</f>
        <v>3</v>
      </c>
      <c r="G76">
        <f>IF(CHALLAN!E756="","",CHALLAN!E756)</f>
        <v>5</v>
      </c>
      <c r="H76">
        <f t="shared" si="2"/>
        <v>15</v>
      </c>
      <c r="I76">
        <f>IF(CHALLAN!F756="","",CHALLAN!F756)</f>
        <v>15</v>
      </c>
      <c r="J76">
        <f t="shared" si="3"/>
        <v>0</v>
      </c>
    </row>
    <row r="77" spans="1:10" x14ac:dyDescent="0.25">
      <c r="A77">
        <v>757</v>
      </c>
      <c r="B77" t="str">
        <f>CHALLAN!G740</f>
        <v>GG/016/10-11</v>
      </c>
      <c r="C77" t="str">
        <f>CHALLAN!G739</f>
        <v>24.04.10</v>
      </c>
      <c r="D77" t="str">
        <f>IF(CHALLAN!C757="","(no part #)",CHALLAN!C757)</f>
        <v>PC-86237</v>
      </c>
      <c r="E77" t="str">
        <f>IF(CHALLAN!B757="","",CHALLAN!B757)</f>
        <v>INDIGO</v>
      </c>
      <c r="F77">
        <f>IF(CHALLAN!D757="","",CHALLAN!D757)</f>
        <v>2</v>
      </c>
      <c r="G77">
        <f>IF(CHALLAN!E757="","",CHALLAN!E757)</f>
        <v>5</v>
      </c>
      <c r="H77">
        <f t="shared" si="2"/>
        <v>10</v>
      </c>
      <c r="I77">
        <f>IF(CHALLAN!F757="","",CHALLAN!F757)</f>
        <v>10</v>
      </c>
      <c r="J77">
        <f t="shared" si="3"/>
        <v>0</v>
      </c>
    </row>
    <row r="78" spans="1:10" x14ac:dyDescent="0.25">
      <c r="A78">
        <v>758</v>
      </c>
      <c r="B78" t="str">
        <f>CHALLAN!G740</f>
        <v>GG/016/10-11</v>
      </c>
      <c r="C78" t="str">
        <f>CHALLAN!G739</f>
        <v>24.04.10</v>
      </c>
      <c r="D78" t="str">
        <f>IF(CHALLAN!C758="","(no part #)",CHALLAN!C758)</f>
        <v>PC-86034</v>
      </c>
      <c r="E78" t="str">
        <f>IF(CHALLAN!B758="","",CHALLAN!B758)</f>
        <v>FORD IKON</v>
      </c>
      <c r="F78">
        <f>IF(CHALLAN!D758="","",CHALLAN!D758)</f>
        <v>2</v>
      </c>
      <c r="G78">
        <f>IF(CHALLAN!E758="","",CHALLAN!E758)</f>
        <v>5</v>
      </c>
      <c r="H78">
        <f t="shared" si="2"/>
        <v>10</v>
      </c>
      <c r="I78">
        <f>IF(CHALLAN!F758="","",CHALLAN!F758)</f>
        <v>10</v>
      </c>
      <c r="J78">
        <f t="shared" si="3"/>
        <v>0</v>
      </c>
    </row>
    <row r="79" spans="1:10" x14ac:dyDescent="0.25">
      <c r="A79">
        <v>759</v>
      </c>
      <c r="B79" t="str">
        <f>CHALLAN!G740</f>
        <v>GG/016/10-11</v>
      </c>
      <c r="C79" t="str">
        <f>CHALLAN!G739</f>
        <v>24.04.10</v>
      </c>
      <c r="D79" t="str">
        <f>IF(CHALLAN!C759="","(no part #)",CHALLAN!C759)</f>
        <v>PC-86247</v>
      </c>
      <c r="E79" t="str">
        <f>IF(CHALLAN!B759="","",CHALLAN!B759)</f>
        <v>TRAVERA</v>
      </c>
      <c r="F79">
        <f>IF(CHALLAN!D759="","",CHALLAN!D759)</f>
        <v>4</v>
      </c>
      <c r="G79">
        <f>IF(CHALLAN!E759="","",CHALLAN!E759)</f>
        <v>5</v>
      </c>
      <c r="H79">
        <f t="shared" si="2"/>
        <v>20</v>
      </c>
      <c r="I79">
        <f>IF(CHALLAN!F759="","",CHALLAN!F759)</f>
        <v>20</v>
      </c>
      <c r="J79">
        <f t="shared" si="3"/>
        <v>0</v>
      </c>
    </row>
    <row r="80" spans="1:10" x14ac:dyDescent="0.25">
      <c r="A80">
        <v>760</v>
      </c>
      <c r="B80" t="str">
        <f>CHALLAN!G740</f>
        <v>GG/016/10-11</v>
      </c>
      <c r="C80" t="str">
        <f>CHALLAN!G739</f>
        <v>24.04.10</v>
      </c>
      <c r="D80" t="str">
        <f>IF(CHALLAN!C760="","(no part #)",CHALLAN!C760)</f>
        <v>PC-86238</v>
      </c>
      <c r="E80" t="str">
        <f>IF(CHALLAN!B760="","",CHALLAN!B760)</f>
        <v>SAFARI</v>
      </c>
      <c r="F80">
        <f>IF(CHALLAN!D760="","",CHALLAN!D760)</f>
        <v>2</v>
      </c>
      <c r="G80">
        <f>IF(CHALLAN!E760="","",CHALLAN!E760)</f>
        <v>5</v>
      </c>
      <c r="H80">
        <f t="shared" si="2"/>
        <v>10</v>
      </c>
      <c r="I80">
        <f>IF(CHALLAN!F760="","",CHALLAN!F760)</f>
        <v>10</v>
      </c>
      <c r="J80">
        <f t="shared" si="3"/>
        <v>0</v>
      </c>
    </row>
    <row r="81" spans="1:10" x14ac:dyDescent="0.25">
      <c r="A81">
        <v>761</v>
      </c>
      <c r="B81" t="str">
        <f>CHALLAN!G740</f>
        <v>GG/016/10-11</v>
      </c>
      <c r="C81" t="str">
        <f>CHALLAN!G739</f>
        <v>24.04.10</v>
      </c>
      <c r="D81" t="str">
        <f>IF(CHALLAN!C761="","(no part #)",CHALLAN!C761)</f>
        <v>PC-86093</v>
      </c>
      <c r="E81" t="str">
        <f>IF(CHALLAN!B761="","",CHALLAN!B761)</f>
        <v>SCORPIO</v>
      </c>
      <c r="F81">
        <f>IF(CHALLAN!D761="","",CHALLAN!D761)</f>
        <v>3</v>
      </c>
      <c r="G81">
        <f>IF(CHALLAN!E761="","",CHALLAN!E761)</f>
        <v>5</v>
      </c>
      <c r="H81">
        <f t="shared" si="2"/>
        <v>15</v>
      </c>
      <c r="I81">
        <f>IF(CHALLAN!F761="","",CHALLAN!F761)</f>
        <v>15</v>
      </c>
      <c r="J81">
        <f t="shared" si="3"/>
        <v>0</v>
      </c>
    </row>
    <row r="82" spans="1:10" x14ac:dyDescent="0.25">
      <c r="A82">
        <v>762</v>
      </c>
      <c r="B82" t="str">
        <f>CHALLAN!G740</f>
        <v>GG/016/10-11</v>
      </c>
      <c r="C82" t="str">
        <f>CHALLAN!G739</f>
        <v>24.04.10</v>
      </c>
      <c r="D82" t="str">
        <f>IF(CHALLAN!C762="","(no part #)",CHALLAN!C762)</f>
        <v>PC-86244</v>
      </c>
      <c r="E82" t="str">
        <f>IF(CHALLAN!B762="","",CHALLAN!B762)</f>
        <v>QUALIS O RING</v>
      </c>
      <c r="F82">
        <f>IF(CHALLAN!D762="","",CHALLAN!D762)</f>
        <v>1</v>
      </c>
      <c r="G82">
        <f>IF(CHALLAN!E762="","",CHALLAN!E762)</f>
        <v>5</v>
      </c>
      <c r="H82">
        <f t="shared" si="2"/>
        <v>5</v>
      </c>
      <c r="I82">
        <f>IF(CHALLAN!F762="","",CHALLAN!F762)</f>
        <v>5</v>
      </c>
      <c r="J82">
        <f t="shared" si="3"/>
        <v>0</v>
      </c>
    </row>
    <row r="83" spans="1:10" x14ac:dyDescent="0.25">
      <c r="A83">
        <v>763</v>
      </c>
      <c r="B83" t="str">
        <f>CHALLAN!G740</f>
        <v>GG/016/10-11</v>
      </c>
      <c r="C83" t="str">
        <f>CHALLAN!G739</f>
        <v>24.04.10</v>
      </c>
      <c r="D83" t="str">
        <f>IF(CHALLAN!C763="","(no part #)",CHALLAN!C763)</f>
        <v>PC-86043</v>
      </c>
      <c r="E83" t="str">
        <f>IF(CHALLAN!B763="","",CHALLAN!B763)</f>
        <v>ZEN R12</v>
      </c>
      <c r="F83">
        <f>IF(CHALLAN!D763="","",CHALLAN!D763)</f>
        <v>10</v>
      </c>
      <c r="G83">
        <f>IF(CHALLAN!E763="","",CHALLAN!E763)</f>
        <v>10</v>
      </c>
      <c r="H83">
        <f t="shared" si="2"/>
        <v>100</v>
      </c>
      <c r="I83">
        <f>IF(CHALLAN!F763="","",CHALLAN!F763)</f>
        <v>100</v>
      </c>
      <c r="J83">
        <f t="shared" si="3"/>
        <v>0</v>
      </c>
    </row>
    <row r="84" spans="1:10" x14ac:dyDescent="0.25">
      <c r="A84">
        <v>764</v>
      </c>
      <c r="B84" t="str">
        <f>CHALLAN!G740</f>
        <v>GG/016/10-11</v>
      </c>
      <c r="C84" t="str">
        <f>CHALLAN!G739</f>
        <v>24.04.10</v>
      </c>
      <c r="D84" t="str">
        <f>IF(CHALLAN!C764="","(no part #)",CHALLAN!C764)</f>
        <v>PC-86255R</v>
      </c>
      <c r="E84" t="str">
        <f>IF(CHALLAN!B764="","",CHALLAN!B764)</f>
        <v>VOLVO</v>
      </c>
      <c r="F84">
        <f>IF(CHALLAN!D764="","",CHALLAN!D764)</f>
        <v>2</v>
      </c>
      <c r="G84">
        <f>IF(CHALLAN!E764="","",CHALLAN!E764)</f>
        <v>5</v>
      </c>
      <c r="H84">
        <f t="shared" si="2"/>
        <v>10</v>
      </c>
      <c r="I84">
        <f>IF(CHALLAN!F764="","",CHALLAN!F764)</f>
        <v>9</v>
      </c>
      <c r="J84">
        <f t="shared" si="3"/>
        <v>1</v>
      </c>
    </row>
    <row r="85" spans="1:10" x14ac:dyDescent="0.25">
      <c r="A85">
        <v>765</v>
      </c>
      <c r="B85" t="str">
        <f>CHALLAN!G740</f>
        <v>GG/016/10-11</v>
      </c>
      <c r="C85" t="str">
        <f>CHALLAN!G739</f>
        <v>24.04.10</v>
      </c>
      <c r="D85" t="str">
        <f>IF(CHALLAN!C765="","(no part #)",CHALLAN!C765)</f>
        <v>SAMPLE RTND</v>
      </c>
      <c r="E85" t="str">
        <f>IF(CHALLAN!B765="","",CHALLAN!B765)</f>
        <v xml:space="preserve">VOLVO </v>
      </c>
      <c r="F85" t="str">
        <f>IF(CHALLAN!D765="","",CHALLAN!D765)</f>
        <v/>
      </c>
      <c r="G85" t="str">
        <f>IF(CHALLAN!E765="","",CHALLAN!E765)</f>
        <v/>
      </c>
      <c r="H85" t="str">
        <f t="shared" si="2"/>
        <v/>
      </c>
      <c r="I85">
        <f>IF(CHALLAN!F765="","",CHALLAN!F765)</f>
        <v>1</v>
      </c>
      <c r="J85" t="str">
        <f t="shared" si="3"/>
        <v/>
      </c>
    </row>
    <row r="86" spans="1:10" x14ac:dyDescent="0.25">
      <c r="A86">
        <v>766</v>
      </c>
      <c r="B86" t="str">
        <f>CHALLAN!G740</f>
        <v>GG/016/10-11</v>
      </c>
      <c r="C86" t="str">
        <f>CHALLAN!G739</f>
        <v>24.04.10</v>
      </c>
      <c r="D86" t="str">
        <f>IF(CHALLAN!C766="","(no part #)",CHALLAN!C766)</f>
        <v>PC-86207</v>
      </c>
      <c r="E86" t="str">
        <f>IF(CHALLAN!B766="","",CHALLAN!B766)</f>
        <v>SWIFT</v>
      </c>
      <c r="F86">
        <f>IF(CHALLAN!D766="","",CHALLAN!D766)</f>
        <v>3</v>
      </c>
      <c r="G86">
        <f>IF(CHALLAN!E766="","",CHALLAN!E766)</f>
        <v>5</v>
      </c>
      <c r="H86">
        <f t="shared" si="2"/>
        <v>15</v>
      </c>
      <c r="I86">
        <f>IF(CHALLAN!F766="","",CHALLAN!F766)</f>
        <v>15</v>
      </c>
      <c r="J86">
        <f t="shared" si="3"/>
        <v>0</v>
      </c>
    </row>
    <row r="87" spans="1:10" x14ac:dyDescent="0.25">
      <c r="A87">
        <v>767</v>
      </c>
      <c r="B87" t="str">
        <f>CHALLAN!G740</f>
        <v>GG/016/10-11</v>
      </c>
      <c r="C87" t="str">
        <f>CHALLAN!G739</f>
        <v>24.04.10</v>
      </c>
      <c r="D87" t="str">
        <f>IF(CHALLAN!C767="","(no part #)",CHALLAN!C767)</f>
        <v>(no part #)</v>
      </c>
      <c r="E87" t="str">
        <f>IF(CHALLAN!B767="","",CHALLAN!B767)</f>
        <v>14X18X22MM</v>
      </c>
      <c r="F87">
        <f>IF(CHALLAN!D767="","",CHALLAN!D767)</f>
        <v>20</v>
      </c>
      <c r="G87">
        <f>IF(CHALLAN!E767="","",CHALLAN!E767)</f>
        <v>10</v>
      </c>
      <c r="H87">
        <f t="shared" si="2"/>
        <v>200</v>
      </c>
      <c r="I87">
        <f>IF(CHALLAN!F767="","",CHALLAN!F767)</f>
        <v>200</v>
      </c>
      <c r="J87">
        <f t="shared" si="3"/>
        <v>0</v>
      </c>
    </row>
    <row r="88" spans="1:10" x14ac:dyDescent="0.25">
      <c r="A88">
        <v>768</v>
      </c>
      <c r="B88" t="str">
        <f>CHALLAN!G740</f>
        <v>GG/016/10-11</v>
      </c>
      <c r="C88" t="str">
        <f>CHALLAN!G739</f>
        <v>24.04.10</v>
      </c>
      <c r="D88" t="str">
        <f>IF(CHALLAN!C768="","(no part #)",CHALLAN!C768)</f>
        <v>(no part #)</v>
      </c>
      <c r="E88" t="str">
        <f>IF(CHALLAN!B768="","",CHALLAN!B768)</f>
        <v>14X15X26MM</v>
      </c>
      <c r="F88">
        <f>IF(CHALLAN!D768="","",CHALLAN!D768)</f>
        <v>5</v>
      </c>
      <c r="G88">
        <f>IF(CHALLAN!E768="","",CHALLAN!E768)</f>
        <v>10</v>
      </c>
      <c r="H88">
        <f t="shared" si="2"/>
        <v>50</v>
      </c>
      <c r="I88">
        <f>IF(CHALLAN!F768="","",CHALLAN!F768)</f>
        <v>50</v>
      </c>
      <c r="J88">
        <f t="shared" si="3"/>
        <v>0</v>
      </c>
    </row>
    <row r="89" spans="1:10" x14ac:dyDescent="0.25">
      <c r="A89">
        <v>770</v>
      </c>
      <c r="B89" t="str">
        <f>CHALLAN!G740</f>
        <v>GG/016/10-11</v>
      </c>
      <c r="C89" t="str">
        <f>CHALLAN!G739</f>
        <v>24.04.10</v>
      </c>
      <c r="D89" t="str">
        <f>IF(CHALLAN!C770="","(no part #)",CHALLAN!C770)</f>
        <v>PC-012</v>
      </c>
      <c r="E89" t="str">
        <f>IF(CHALLAN!B770="","",CHALLAN!B770)</f>
        <v>TRAVERA</v>
      </c>
      <c r="F89">
        <f>IF(CHALLAN!D770="","",CHALLAN!D770)</f>
        <v>8</v>
      </c>
      <c r="G89">
        <f>IF(CHALLAN!E770="","",CHALLAN!E770)</f>
        <v>6</v>
      </c>
      <c r="H89">
        <f t="shared" si="2"/>
        <v>48</v>
      </c>
      <c r="I89">
        <f>IF(CHALLAN!F770="","",CHALLAN!F770)</f>
        <v>48</v>
      </c>
      <c r="J89">
        <f t="shared" si="3"/>
        <v>0</v>
      </c>
    </row>
    <row r="90" spans="1:10" x14ac:dyDescent="0.25">
      <c r="A90">
        <v>771</v>
      </c>
      <c r="B90" t="str">
        <f>CHALLAN!G740</f>
        <v>GG/016/10-11</v>
      </c>
      <c r="C90" t="str">
        <f>CHALLAN!G739</f>
        <v>24.04.10</v>
      </c>
      <c r="D90" t="str">
        <f>IF(CHALLAN!C771="","(no part #)",CHALLAN!C771)</f>
        <v>PC-036R12</v>
      </c>
      <c r="E90" t="str">
        <f>IF(CHALLAN!B771="","",CHALLAN!B771)</f>
        <v>ESTEEM R12</v>
      </c>
      <c r="F90">
        <f>IF(CHALLAN!D771="","",CHALLAN!D771)</f>
        <v>8</v>
      </c>
      <c r="G90">
        <f>IF(CHALLAN!E771="","",CHALLAN!E771)</f>
        <v>6</v>
      </c>
      <c r="H90">
        <f t="shared" si="2"/>
        <v>48</v>
      </c>
      <c r="I90">
        <f>IF(CHALLAN!F771="","",CHALLAN!F771)</f>
        <v>48</v>
      </c>
      <c r="J90">
        <f t="shared" si="3"/>
        <v>0</v>
      </c>
    </row>
    <row r="91" spans="1:10" x14ac:dyDescent="0.25">
      <c r="A91">
        <v>772</v>
      </c>
      <c r="B91" t="str">
        <f>CHALLAN!G740</f>
        <v>GG/016/10-11</v>
      </c>
      <c r="C91" t="str">
        <f>CHALLAN!G739</f>
        <v>24.04.10</v>
      </c>
      <c r="D91" t="str">
        <f>IF(CHALLAN!C772="","(no part #)",CHALLAN!C772)</f>
        <v>PC-036R134</v>
      </c>
      <c r="E91" t="str">
        <f>IF(CHALLAN!B772="","",CHALLAN!B772)</f>
        <v>ESTEEM R134A</v>
      </c>
      <c r="F91">
        <f>IF(CHALLAN!D772="","",CHALLAN!D772)</f>
        <v>8</v>
      </c>
      <c r="G91">
        <f>IF(CHALLAN!E772="","",CHALLAN!E772)</f>
        <v>6</v>
      </c>
      <c r="H91">
        <f t="shared" si="2"/>
        <v>48</v>
      </c>
      <c r="I91">
        <f>IF(CHALLAN!F772="","",CHALLAN!F772)</f>
        <v>48</v>
      </c>
      <c r="J91">
        <f t="shared" si="3"/>
        <v>0</v>
      </c>
    </row>
    <row r="92" spans="1:10" x14ac:dyDescent="0.25">
      <c r="A92">
        <v>773</v>
      </c>
      <c r="B92" t="str">
        <f>CHALLAN!G740</f>
        <v>GG/016/10-11</v>
      </c>
      <c r="C92" t="str">
        <f>CHALLAN!G739</f>
        <v>24.04.10</v>
      </c>
      <c r="D92" t="str">
        <f>IF(CHALLAN!C773="","(no part #)",CHALLAN!C773)</f>
        <v>PC-208</v>
      </c>
      <c r="E92" t="str">
        <f>IF(CHALLAN!B773="","",CHALLAN!B773)</f>
        <v>WAGON-R</v>
      </c>
      <c r="F92">
        <f>IF(CHALLAN!D773="","",CHALLAN!D773)</f>
        <v>7</v>
      </c>
      <c r="G92">
        <f>IF(CHALLAN!E773="","",CHALLAN!E773)</f>
        <v>6</v>
      </c>
      <c r="H92">
        <f t="shared" si="2"/>
        <v>42</v>
      </c>
      <c r="I92">
        <f>IF(CHALLAN!F773="","",CHALLAN!F773)</f>
        <v>42</v>
      </c>
      <c r="J92">
        <f t="shared" si="3"/>
        <v>0</v>
      </c>
    </row>
    <row r="93" spans="1:10" x14ac:dyDescent="0.25">
      <c r="A93">
        <v>774</v>
      </c>
      <c r="B93" t="str">
        <f>CHALLAN!G740</f>
        <v>GG/016/10-11</v>
      </c>
      <c r="C93" t="str">
        <f>CHALLAN!G739</f>
        <v>24.04.10</v>
      </c>
      <c r="D93" t="str">
        <f>IF(CHALLAN!C774="","(no part #)",CHALLAN!C774)</f>
        <v>PC-407R</v>
      </c>
      <c r="E93" t="str">
        <f>IF(CHALLAN!B774="","",CHALLAN!B774)</f>
        <v>LOGAN</v>
      </c>
      <c r="F93">
        <f>IF(CHALLAN!D774="","",CHALLAN!D774)</f>
        <v>5</v>
      </c>
      <c r="G93">
        <f>IF(CHALLAN!E774="","",CHALLAN!E774)</f>
        <v>6</v>
      </c>
      <c r="H93">
        <f t="shared" si="2"/>
        <v>30</v>
      </c>
      <c r="I93">
        <f>IF(CHALLAN!F774="","",CHALLAN!F774)</f>
        <v>30</v>
      </c>
      <c r="J93">
        <f t="shared" si="3"/>
        <v>0</v>
      </c>
    </row>
    <row r="94" spans="1:10" x14ac:dyDescent="0.25">
      <c r="A94">
        <v>775</v>
      </c>
      <c r="B94" t="str">
        <f>CHALLAN!G740</f>
        <v>GG/016/10-11</v>
      </c>
      <c r="C94" t="str">
        <f>CHALLAN!G739</f>
        <v>24.04.10</v>
      </c>
      <c r="D94" t="str">
        <f>IF(CHALLAN!C775="","(no part #)",CHALLAN!C775)</f>
        <v>PC-8083</v>
      </c>
      <c r="E94" t="str">
        <f>IF(CHALLAN!B775="","",CHALLAN!B775)</f>
        <v>SAFARI</v>
      </c>
      <c r="F94">
        <f>IF(CHALLAN!D775="","",CHALLAN!D775)</f>
        <v>4</v>
      </c>
      <c r="G94">
        <f>IF(CHALLAN!E775="","",CHALLAN!E775)</f>
        <v>6</v>
      </c>
      <c r="H94">
        <f t="shared" si="2"/>
        <v>24</v>
      </c>
      <c r="I94">
        <f>IF(CHALLAN!F775="","",CHALLAN!F775)</f>
        <v>24</v>
      </c>
      <c r="J94">
        <f t="shared" si="3"/>
        <v>0</v>
      </c>
    </row>
    <row r="95" spans="1:10" x14ac:dyDescent="0.25">
      <c r="A95">
        <v>776</v>
      </c>
      <c r="B95" t="str">
        <f>CHALLAN!G740</f>
        <v>GG/016/10-11</v>
      </c>
      <c r="C95" t="str">
        <f>CHALLAN!G739</f>
        <v>24.04.10</v>
      </c>
      <c r="D95" t="str">
        <f>IF(CHALLAN!C776="","(no part #)",CHALLAN!C776)</f>
        <v>PC-8095</v>
      </c>
      <c r="E95" t="str">
        <f>IF(CHALLAN!B776="","",CHALLAN!B776)</f>
        <v>BOLERO</v>
      </c>
      <c r="F95">
        <f>IF(CHALLAN!D776="","",CHALLAN!D776)</f>
        <v>4</v>
      </c>
      <c r="G95">
        <f>IF(CHALLAN!E776="","",CHALLAN!E776)</f>
        <v>6</v>
      </c>
      <c r="H95">
        <f t="shared" si="2"/>
        <v>24</v>
      </c>
      <c r="I95">
        <f>IF(CHALLAN!F776="","",CHALLAN!F776)</f>
        <v>24</v>
      </c>
      <c r="J95">
        <f t="shared" si="3"/>
        <v>0</v>
      </c>
    </row>
    <row r="96" spans="1:10" x14ac:dyDescent="0.25">
      <c r="A96">
        <v>777</v>
      </c>
      <c r="B96" t="str">
        <f>CHALLAN!G740</f>
        <v>GG/016/10-11</v>
      </c>
      <c r="C96" t="str">
        <f>CHALLAN!G739</f>
        <v>24.04.10</v>
      </c>
      <c r="D96" t="str">
        <f>IF(CHALLAN!C777="","(no part #)",CHALLAN!C777)</f>
        <v>PC-8096</v>
      </c>
      <c r="E96" t="str">
        <f>IF(CHALLAN!B777="","",CHALLAN!B777)</f>
        <v>CORSA</v>
      </c>
      <c r="F96">
        <f>IF(CHALLAN!D777="","",CHALLAN!D777)</f>
        <v>2</v>
      </c>
      <c r="G96">
        <f>IF(CHALLAN!E777="","",CHALLAN!E777)</f>
        <v>6</v>
      </c>
      <c r="H96">
        <f t="shared" si="2"/>
        <v>12</v>
      </c>
      <c r="I96">
        <f>IF(CHALLAN!F777="","",CHALLAN!F777)</f>
        <v>12</v>
      </c>
      <c r="J96">
        <f t="shared" si="3"/>
        <v>0</v>
      </c>
    </row>
    <row r="97" spans="1:10" x14ac:dyDescent="0.25">
      <c r="A97">
        <v>795</v>
      </c>
      <c r="B97" t="str">
        <f>CHALLAN!G786</f>
        <v>GG/016/10-11</v>
      </c>
      <c r="C97" t="str">
        <f>CHALLAN!G785</f>
        <v>24.04.10</v>
      </c>
      <c r="D97" t="str">
        <f>IF(CHALLAN!C795="","(no part #)",CHALLAN!C795)</f>
        <v>PC-8905</v>
      </c>
      <c r="E97" t="str">
        <f>IF(CHALLAN!B795="","",CHALLAN!B795)</f>
        <v>SOMU VECTA</v>
      </c>
      <c r="F97">
        <f>IF(CHALLAN!D795="","",CHALLAN!D795)</f>
        <v>1</v>
      </c>
      <c r="G97">
        <f>IF(CHALLAN!E795="","",CHALLAN!E795)</f>
        <v>6</v>
      </c>
      <c r="H97">
        <f t="shared" si="2"/>
        <v>6</v>
      </c>
      <c r="I97">
        <f>IF(CHALLAN!F795="","",CHALLAN!F795)</f>
        <v>6</v>
      </c>
      <c r="J97">
        <f t="shared" si="3"/>
        <v>0</v>
      </c>
    </row>
    <row r="98" spans="1:10" x14ac:dyDescent="0.25">
      <c r="A98">
        <v>796</v>
      </c>
      <c r="B98" t="str">
        <f>CHALLAN!G786</f>
        <v>GG/016/10-11</v>
      </c>
      <c r="C98" t="str">
        <f>CHALLAN!G785</f>
        <v>24.04.10</v>
      </c>
      <c r="D98" t="str">
        <f>IF(CHALLAN!C796="","(no part #)",CHALLAN!C796)</f>
        <v>PC-8905</v>
      </c>
      <c r="E98" t="str">
        <f>IF(CHALLAN!B796="","",CHALLAN!B796)</f>
        <v>SOMU VECTA</v>
      </c>
      <c r="F98">
        <f>IF(CHALLAN!D796="","",CHALLAN!D796)</f>
        <v>1</v>
      </c>
      <c r="G98">
        <f>IF(CHALLAN!E796="","",CHALLAN!E796)</f>
        <v>5</v>
      </c>
      <c r="H98">
        <f t="shared" si="2"/>
        <v>5</v>
      </c>
      <c r="I98">
        <f>IF(CHALLAN!F796="","",CHALLAN!F796)</f>
        <v>5</v>
      </c>
      <c r="J98">
        <f t="shared" si="3"/>
        <v>0</v>
      </c>
    </row>
    <row r="99" spans="1:10" x14ac:dyDescent="0.25">
      <c r="A99">
        <v>797</v>
      </c>
      <c r="B99" t="str">
        <f>CHALLAN!G786</f>
        <v>GG/016/10-11</v>
      </c>
      <c r="C99" t="str">
        <f>CHALLAN!G785</f>
        <v>24.04.10</v>
      </c>
      <c r="D99" t="str">
        <f>IF(CHALLAN!C797="","(no part #)",CHALLAN!C797)</f>
        <v>PC-052R</v>
      </c>
      <c r="E99" t="str">
        <f>IF(CHALLAN!B797="","",CHALLAN!B797)</f>
        <v>OPEL</v>
      </c>
      <c r="F99">
        <f>IF(CHALLAN!D797="","",CHALLAN!D797)</f>
        <v>5</v>
      </c>
      <c r="G99">
        <f>IF(CHALLAN!E797="","",CHALLAN!E797)</f>
        <v>6</v>
      </c>
      <c r="H99">
        <f t="shared" si="2"/>
        <v>30</v>
      </c>
      <c r="I99">
        <f>IF(CHALLAN!F797="","",CHALLAN!F797)</f>
        <v>30</v>
      </c>
      <c r="J99">
        <f t="shared" si="3"/>
        <v>0</v>
      </c>
    </row>
    <row r="100" spans="1:10" x14ac:dyDescent="0.25">
      <c r="A100">
        <v>798</v>
      </c>
      <c r="B100" t="str">
        <f>CHALLAN!G786</f>
        <v>GG/016/10-11</v>
      </c>
      <c r="C100" t="str">
        <f>CHALLAN!G785</f>
        <v>24.04.10</v>
      </c>
      <c r="D100" t="str">
        <f>IF(CHALLAN!C798="","(no part #)",CHALLAN!C798)</f>
        <v>PC-043R</v>
      </c>
      <c r="E100" t="str">
        <f>IF(CHALLAN!B798="","",CHALLAN!B798)</f>
        <v>CEILO</v>
      </c>
      <c r="F100">
        <f>IF(CHALLAN!D798="","",CHALLAN!D798)</f>
        <v>1</v>
      </c>
      <c r="G100">
        <f>IF(CHALLAN!E798="","",CHALLAN!E798)</f>
        <v>6</v>
      </c>
      <c r="H100">
        <f t="shared" si="2"/>
        <v>6</v>
      </c>
      <c r="I100">
        <f>IF(CHALLAN!F798="","",CHALLAN!F798)</f>
        <v>6</v>
      </c>
      <c r="J100">
        <f t="shared" si="3"/>
        <v>0</v>
      </c>
    </row>
    <row r="101" spans="1:10" x14ac:dyDescent="0.25">
      <c r="A101">
        <v>799</v>
      </c>
      <c r="B101" t="str">
        <f>CHALLAN!G786</f>
        <v>GG/016/10-11</v>
      </c>
      <c r="C101" t="str">
        <f>CHALLAN!G785</f>
        <v>24.04.10</v>
      </c>
      <c r="D101" t="str">
        <f>IF(CHALLAN!C799="","(no part #)",CHALLAN!C799)</f>
        <v>PC-055R</v>
      </c>
      <c r="E101" t="str">
        <f>IF(CHALLAN!B799="","",CHALLAN!B799)</f>
        <v>ACCENT</v>
      </c>
      <c r="F101">
        <f>IF(CHALLAN!D799="","",CHALLAN!D799)</f>
        <v>8</v>
      </c>
      <c r="G101">
        <f>IF(CHALLAN!E799="","",CHALLAN!E799)</f>
        <v>6</v>
      </c>
      <c r="H101">
        <f t="shared" si="2"/>
        <v>48</v>
      </c>
      <c r="I101">
        <f>IF(CHALLAN!F799="","",CHALLAN!F799)</f>
        <v>48</v>
      </c>
      <c r="J101">
        <f t="shared" si="3"/>
        <v>0</v>
      </c>
    </row>
    <row r="102" spans="1:10" x14ac:dyDescent="0.25">
      <c r="A102">
        <v>800</v>
      </c>
      <c r="B102" t="str">
        <f>CHALLAN!G786</f>
        <v>GG/016/10-11</v>
      </c>
      <c r="C102" t="str">
        <f>CHALLAN!G785</f>
        <v>24.04.10</v>
      </c>
      <c r="D102" t="str">
        <f>IF(CHALLAN!C800="","(no part #)",CHALLAN!C800)</f>
        <v>PC-079R</v>
      </c>
      <c r="E102" t="str">
        <f>IF(CHALLAN!B800="","",CHALLAN!B800)</f>
        <v>SONATA</v>
      </c>
      <c r="F102">
        <f>IF(CHALLAN!D800="","",CHALLAN!D800)</f>
        <v>1</v>
      </c>
      <c r="G102">
        <f>IF(CHALLAN!E800="","",CHALLAN!E800)</f>
        <v>6</v>
      </c>
      <c r="H102">
        <f t="shared" si="2"/>
        <v>6</v>
      </c>
      <c r="I102">
        <f>IF(CHALLAN!F800="","",CHALLAN!F800)</f>
        <v>6</v>
      </c>
      <c r="J102">
        <f t="shared" si="3"/>
        <v>0</v>
      </c>
    </row>
    <row r="103" spans="1:10" x14ac:dyDescent="0.25">
      <c r="A103">
        <v>801</v>
      </c>
      <c r="B103" t="str">
        <f>CHALLAN!G786</f>
        <v>GG/016/10-11</v>
      </c>
      <c r="C103" t="str">
        <f>CHALLAN!G785</f>
        <v>24.04.10</v>
      </c>
      <c r="D103" t="str">
        <f>IF(CHALLAN!C801="","(no part #)",CHALLAN!C801)</f>
        <v>PC-205</v>
      </c>
      <c r="E103" t="str">
        <f>IF(CHALLAN!B801="","",CHALLAN!B801)</f>
        <v>FEISTA</v>
      </c>
      <c r="F103">
        <f>IF(CHALLAN!D801="","",CHALLAN!D801)</f>
        <v>8</v>
      </c>
      <c r="G103">
        <f>IF(CHALLAN!E801="","",CHALLAN!E801)</f>
        <v>6</v>
      </c>
      <c r="H103">
        <f t="shared" si="2"/>
        <v>48</v>
      </c>
      <c r="I103">
        <f>IF(CHALLAN!F801="","",CHALLAN!F801)</f>
        <v>48</v>
      </c>
      <c r="J103">
        <f t="shared" si="3"/>
        <v>0</v>
      </c>
    </row>
    <row r="104" spans="1:10" x14ac:dyDescent="0.25">
      <c r="A104">
        <v>802</v>
      </c>
      <c r="B104" t="str">
        <f>CHALLAN!G786</f>
        <v>GG/016/10-11</v>
      </c>
      <c r="C104" t="str">
        <f>CHALLAN!G785</f>
        <v>24.04.10</v>
      </c>
      <c r="D104" t="str">
        <f>IF(CHALLAN!C802="","(no part #)",CHALLAN!C802)</f>
        <v>PC-206</v>
      </c>
      <c r="E104" t="str">
        <f>IF(CHALLAN!B802="","",CHALLAN!B802)</f>
        <v>LANCER HCC</v>
      </c>
      <c r="F104">
        <f>IF(CHALLAN!D802="","",CHALLAN!D802)</f>
        <v>3</v>
      </c>
      <c r="G104">
        <f>IF(CHALLAN!E802="","",CHALLAN!E802)</f>
        <v>6</v>
      </c>
      <c r="H104">
        <f t="shared" si="2"/>
        <v>18</v>
      </c>
      <c r="I104">
        <f>IF(CHALLAN!F802="","",CHALLAN!F802)</f>
        <v>18</v>
      </c>
      <c r="J104">
        <f t="shared" si="3"/>
        <v>0</v>
      </c>
    </row>
    <row r="105" spans="1:10" x14ac:dyDescent="0.25">
      <c r="A105">
        <v>803</v>
      </c>
      <c r="B105" t="str">
        <f>CHALLAN!G786</f>
        <v>GG/016/10-11</v>
      </c>
      <c r="C105" t="str">
        <f>CHALLAN!G785</f>
        <v>24.04.10</v>
      </c>
      <c r="D105" t="str">
        <f>IF(CHALLAN!C803="","(no part #)",CHALLAN!C803)</f>
        <v>PC-209</v>
      </c>
      <c r="E105" t="str">
        <f>IF(CHALLAN!B803="","",CHALLAN!B803)</f>
        <v>INNOVA</v>
      </c>
      <c r="F105">
        <f>IF(CHALLAN!D803="","",CHALLAN!D803)</f>
        <v>8</v>
      </c>
      <c r="G105">
        <f>IF(CHALLAN!E803="","",CHALLAN!E803)</f>
        <v>6</v>
      </c>
      <c r="H105">
        <f t="shared" si="2"/>
        <v>48</v>
      </c>
      <c r="I105">
        <f>IF(CHALLAN!F803="","",CHALLAN!F803)</f>
        <v>48</v>
      </c>
      <c r="J105">
        <f t="shared" si="3"/>
        <v>0</v>
      </c>
    </row>
    <row r="106" spans="1:10" x14ac:dyDescent="0.25">
      <c r="A106">
        <v>804</v>
      </c>
      <c r="B106" t="str">
        <f>CHALLAN!G786</f>
        <v>GG/016/10-11</v>
      </c>
      <c r="C106" t="str">
        <f>CHALLAN!G785</f>
        <v>24.04.10</v>
      </c>
      <c r="D106" t="str">
        <f>IF(CHALLAN!C804="","(no part #)",CHALLAN!C804)</f>
        <v>PC-054</v>
      </c>
      <c r="E106" t="str">
        <f>IF(CHALLAN!B804="","",CHALLAN!B804)</f>
        <v>PALIO</v>
      </c>
      <c r="F106">
        <f>IF(CHALLAN!D804="","",CHALLAN!D804)</f>
        <v>4</v>
      </c>
      <c r="G106">
        <f>IF(CHALLAN!E804="","",CHALLAN!E804)</f>
        <v>6</v>
      </c>
      <c r="H106">
        <f t="shared" si="2"/>
        <v>24</v>
      </c>
      <c r="I106">
        <f>IF(CHALLAN!F804="","",CHALLAN!F804)</f>
        <v>24</v>
      </c>
      <c r="J106">
        <f t="shared" si="3"/>
        <v>0</v>
      </c>
    </row>
    <row r="107" spans="1:10" x14ac:dyDescent="0.25">
      <c r="A107">
        <v>843</v>
      </c>
      <c r="B107" t="str">
        <f>CHALLAN!G832</f>
        <v>GG/017/10-11</v>
      </c>
      <c r="C107" t="str">
        <f>CHALLAN!G831</f>
        <v>24.04.10</v>
      </c>
      <c r="D107" t="str">
        <f>IF(CHALLAN!C843="","(no part #)",CHALLAN!C843)</f>
        <v>(no part #)</v>
      </c>
      <c r="E107" t="str">
        <f>IF(CHALLAN!B843="","",CHALLAN!B843)</f>
        <v>BLOWER WHEEL</v>
      </c>
      <c r="F107">
        <f>IF(CHALLAN!D843="","",CHALLAN!D843)</f>
        <v>1</v>
      </c>
      <c r="G107">
        <f>IF(CHALLAN!E843="","",CHALLAN!E843)</f>
        <v>60</v>
      </c>
      <c r="H107">
        <f t="shared" si="2"/>
        <v>60</v>
      </c>
      <c r="I107">
        <f>IF(CHALLAN!F843="","",CHALLAN!F843)</f>
        <v>60</v>
      </c>
      <c r="J107">
        <f t="shared" si="3"/>
        <v>0</v>
      </c>
    </row>
    <row r="108" spans="1:10" x14ac:dyDescent="0.25">
      <c r="A108">
        <v>844</v>
      </c>
      <c r="B108" t="str">
        <f>CHALLAN!G832</f>
        <v>GG/017/10-11</v>
      </c>
      <c r="C108" t="str">
        <f>CHALLAN!G831</f>
        <v>24.04.10</v>
      </c>
      <c r="D108" t="str">
        <f>IF(CHALLAN!C844="","(no part #)",CHALLAN!C844)</f>
        <v>(no part #)</v>
      </c>
      <c r="E108" t="str">
        <f>IF(CHALLAN!B844="","",CHALLAN!B844)</f>
        <v>BLOWER MOTOR</v>
      </c>
      <c r="F108">
        <f>IF(CHALLAN!D844="","",CHALLAN!D844)</f>
        <v>1</v>
      </c>
      <c r="G108">
        <f>IF(CHALLAN!E844="","",CHALLAN!E844)</f>
        <v>25</v>
      </c>
      <c r="H108">
        <f t="shared" si="2"/>
        <v>25</v>
      </c>
      <c r="I108">
        <f>IF(CHALLAN!F844="","",CHALLAN!F844)</f>
        <v>25</v>
      </c>
      <c r="J108">
        <f t="shared" si="3"/>
        <v>0</v>
      </c>
    </row>
    <row r="109" spans="1:10" x14ac:dyDescent="0.25">
      <c r="A109">
        <v>846</v>
      </c>
      <c r="B109" t="str">
        <f>CHALLAN!G832</f>
        <v>GG/017/10-11</v>
      </c>
      <c r="C109" t="str">
        <f>CHALLAN!G831</f>
        <v>24.04.10</v>
      </c>
      <c r="D109" t="str">
        <f>IF(CHALLAN!C846="","(no part #)",CHALLAN!C846)</f>
        <v>SEA-NAIR</v>
      </c>
      <c r="E109" t="str">
        <f>IF(CHALLAN!B846="","",CHALLAN!B846)</f>
        <v>BAZEL 404</v>
      </c>
      <c r="F109">
        <f>IF(CHALLAN!D846="","",CHALLAN!D846)</f>
        <v>25</v>
      </c>
      <c r="G109">
        <f>IF(CHALLAN!E846="","",CHALLAN!E846)</f>
        <v>1</v>
      </c>
      <c r="H109">
        <f t="shared" si="2"/>
        <v>25</v>
      </c>
      <c r="I109">
        <f>IF(CHALLAN!F846="","",CHALLAN!F846)</f>
        <v>25</v>
      </c>
      <c r="J109">
        <f t="shared" si="3"/>
        <v>0</v>
      </c>
    </row>
    <row r="110" spans="1:10" x14ac:dyDescent="0.25">
      <c r="A110">
        <v>848</v>
      </c>
      <c r="B110" t="str">
        <f>CHALLAN!G832</f>
        <v>GG/017/10-11</v>
      </c>
      <c r="C110" t="str">
        <f>CHALLAN!G831</f>
        <v>24.04.10</v>
      </c>
      <c r="D110" t="str">
        <f>IF(CHALLAN!C848="","(no part #)",CHALLAN!C848)</f>
        <v>FLARE</v>
      </c>
      <c r="E110" t="str">
        <f>IF(CHALLAN!B848="","",CHALLAN!B848)</f>
        <v>BACK PLATE 505/507</v>
      </c>
      <c r="F110">
        <f>IF(CHALLAN!D848="","",CHALLAN!D848)</f>
        <v>2</v>
      </c>
      <c r="G110">
        <f>IF(CHALLAN!E848="","",CHALLAN!E848)</f>
        <v>50</v>
      </c>
      <c r="H110">
        <f t="shared" si="2"/>
        <v>100</v>
      </c>
      <c r="I110">
        <f>IF(CHALLAN!F848="","",CHALLAN!F848)</f>
        <v>50</v>
      </c>
      <c r="J110">
        <f t="shared" si="3"/>
        <v>50</v>
      </c>
    </row>
    <row r="111" spans="1:10" x14ac:dyDescent="0.25">
      <c r="A111">
        <v>849</v>
      </c>
      <c r="B111" t="str">
        <f>CHALLAN!G832</f>
        <v>GG/017/10-11</v>
      </c>
      <c r="C111" t="str">
        <f>CHALLAN!G831</f>
        <v>24.04.10</v>
      </c>
      <c r="D111" t="str">
        <f>IF(CHALLAN!C849="","(no part #)",CHALLAN!C849)</f>
        <v>FLARE</v>
      </c>
      <c r="E111" t="str">
        <f>IF(CHALLAN!B849="","",CHALLAN!B849)</f>
        <v>BACK PLATE 508/510</v>
      </c>
      <c r="F111" t="str">
        <f>IF(CHALLAN!D849="","",CHALLAN!D849)</f>
        <v/>
      </c>
      <c r="G111">
        <f>IF(CHALLAN!E849="","",CHALLAN!E849)</f>
        <v>25</v>
      </c>
      <c r="H111" t="str">
        <f t="shared" si="2"/>
        <v/>
      </c>
      <c r="I111">
        <f>IF(CHALLAN!F849="","",CHALLAN!F849)</f>
        <v>25</v>
      </c>
      <c r="J111" t="str">
        <f t="shared" si="3"/>
        <v/>
      </c>
    </row>
    <row r="112" spans="1:10" x14ac:dyDescent="0.25">
      <c r="A112">
        <v>850</v>
      </c>
      <c r="B112" t="str">
        <f>CHALLAN!G832</f>
        <v>GG/017/10-11</v>
      </c>
      <c r="C112" t="str">
        <f>CHALLAN!G831</f>
        <v>24.04.10</v>
      </c>
      <c r="D112" t="str">
        <f>IF(CHALLAN!C850="","(no part #)",CHALLAN!C850)</f>
        <v>O RING</v>
      </c>
      <c r="E112" t="str">
        <f>IF(CHALLAN!B850="","",CHALLAN!B850)</f>
        <v>BACK PLATE 505/507</v>
      </c>
      <c r="F112" t="str">
        <f>IF(CHALLAN!D850="","",CHALLAN!D850)</f>
        <v/>
      </c>
      <c r="G112">
        <f>IF(CHALLAN!E850="","",CHALLAN!E850)</f>
        <v>15</v>
      </c>
      <c r="H112" t="str">
        <f t="shared" si="2"/>
        <v/>
      </c>
      <c r="I112">
        <f>IF(CHALLAN!F850="","",CHALLAN!F850)</f>
        <v>15</v>
      </c>
      <c r="J112" t="str">
        <f t="shared" si="3"/>
        <v/>
      </c>
    </row>
    <row r="113" spans="1:10" x14ac:dyDescent="0.25">
      <c r="A113">
        <v>851</v>
      </c>
      <c r="B113" t="str">
        <f>CHALLAN!G832</f>
        <v>GG/017/10-11</v>
      </c>
      <c r="C113" t="str">
        <f>CHALLAN!G831</f>
        <v>24.04.10</v>
      </c>
      <c r="D113" t="str">
        <f>IF(CHALLAN!C851="","(no part #)",CHALLAN!C851)</f>
        <v>O RING</v>
      </c>
      <c r="E113" t="str">
        <f>IF(CHALLAN!B851="","",CHALLAN!B851)</f>
        <v>BACK PLATE 508/510</v>
      </c>
      <c r="F113" t="str">
        <f>IF(CHALLAN!D851="","",CHALLAN!D851)</f>
        <v/>
      </c>
      <c r="G113">
        <f>IF(CHALLAN!E851="","",CHALLAN!E851)</f>
        <v>15</v>
      </c>
      <c r="H113" t="str">
        <f t="shared" si="2"/>
        <v/>
      </c>
      <c r="I113">
        <f>IF(CHALLAN!F851="","",CHALLAN!F851)</f>
        <v>15</v>
      </c>
      <c r="J113" t="str">
        <f t="shared" si="3"/>
        <v/>
      </c>
    </row>
    <row r="114" spans="1:10" x14ac:dyDescent="0.25">
      <c r="A114">
        <v>853</v>
      </c>
      <c r="B114" t="str">
        <f>CHALLAN!G832</f>
        <v>GG/017/10-11</v>
      </c>
      <c r="C114" t="str">
        <f>CHALLAN!G831</f>
        <v>24.04.10</v>
      </c>
      <c r="D114" t="str">
        <f>IF(CHALLAN!C853="","(no part #)",CHALLAN!C853)</f>
        <v>PC-1525</v>
      </c>
      <c r="E114" t="str">
        <f>IF(CHALLAN!B853="","",CHALLAN!B853)</f>
        <v>SWIFT</v>
      </c>
      <c r="F114" t="str">
        <f>IF(CHALLAN!D853="","",CHALLAN!D853)</f>
        <v/>
      </c>
      <c r="G114" t="str">
        <f>IF(CHALLAN!E853="","",CHALLAN!E853)</f>
        <v>25*1</v>
      </c>
      <c r="H114" t="str">
        <f t="shared" si="2"/>
        <v/>
      </c>
      <c r="I114">
        <f>IF(CHALLAN!F853="","",CHALLAN!F853)</f>
        <v>25</v>
      </c>
      <c r="J114" t="str">
        <f t="shared" si="3"/>
        <v/>
      </c>
    </row>
    <row r="115" spans="1:10" x14ac:dyDescent="0.25">
      <c r="A115">
        <v>854</v>
      </c>
      <c r="B115" t="str">
        <f>CHALLAN!G832</f>
        <v>GG/017/10-11</v>
      </c>
      <c r="C115" t="str">
        <f>CHALLAN!G831</f>
        <v>24.04.10</v>
      </c>
      <c r="D115" t="str">
        <f>IF(CHALLAN!C854="","(no part #)",CHALLAN!C854)</f>
        <v>PC-1229A</v>
      </c>
      <c r="E115" t="str">
        <f>IF(CHALLAN!B854="","",CHALLAN!B854)</f>
        <v>THERMOSTAT</v>
      </c>
      <c r="F115">
        <f>IF(CHALLAN!D854="","",CHALLAN!D854)</f>
        <v>3</v>
      </c>
      <c r="G115">
        <f>IF(CHALLAN!E854="","",CHALLAN!E854)</f>
        <v>100</v>
      </c>
      <c r="H115">
        <f t="shared" si="2"/>
        <v>300</v>
      </c>
      <c r="I115">
        <f>IF(CHALLAN!F854="","",CHALLAN!F854)</f>
        <v>300</v>
      </c>
      <c r="J115">
        <f t="shared" si="3"/>
        <v>0</v>
      </c>
    </row>
    <row r="116" spans="1:10" x14ac:dyDescent="0.25">
      <c r="A116">
        <v>887</v>
      </c>
      <c r="B116" t="str">
        <f>CHALLAN!G877</f>
        <v>GG/018/10-11</v>
      </c>
      <c r="C116" t="str">
        <f>CHALLAN!G876</f>
        <v>24.04.10</v>
      </c>
      <c r="D116" t="str">
        <f>IF(CHALLAN!C887="","(no part #)",CHALLAN!C887)</f>
        <v>(no part #)</v>
      </c>
      <c r="E116" t="str">
        <f>IF(CHALLAN!B887="","",CHALLAN!B887)</f>
        <v>BLOWER WHEEL</v>
      </c>
      <c r="F116">
        <f>IF(CHALLAN!D887="","",CHALLAN!D887)</f>
        <v>1</v>
      </c>
      <c r="G116">
        <f>IF(CHALLAN!E887="","",CHALLAN!E887)</f>
        <v>60</v>
      </c>
      <c r="H116">
        <f t="shared" si="2"/>
        <v>60</v>
      </c>
      <c r="I116">
        <f>IF(CHALLAN!F887="","",CHALLAN!F887)</f>
        <v>60</v>
      </c>
      <c r="J116">
        <f t="shared" si="3"/>
        <v>0</v>
      </c>
    </row>
    <row r="117" spans="1:10" x14ac:dyDescent="0.25">
      <c r="A117">
        <v>888</v>
      </c>
      <c r="B117" t="str">
        <f>CHALLAN!G877</f>
        <v>GG/018/10-11</v>
      </c>
      <c r="C117" t="str">
        <f>CHALLAN!G876</f>
        <v>24.04.10</v>
      </c>
      <c r="D117" t="str">
        <f>IF(CHALLAN!C888="","(no part #)",CHALLAN!C888)</f>
        <v>(no part #)</v>
      </c>
      <c r="E117" t="str">
        <f>IF(CHALLAN!B888="","",CHALLAN!B888)</f>
        <v>BLOWER MOTOR</v>
      </c>
      <c r="F117">
        <f>IF(CHALLAN!D888="","",CHALLAN!D888)</f>
        <v>1</v>
      </c>
      <c r="G117">
        <f>IF(CHALLAN!E888="","",CHALLAN!E888)</f>
        <v>25</v>
      </c>
      <c r="H117">
        <f t="shared" si="2"/>
        <v>25</v>
      </c>
      <c r="I117">
        <f>IF(CHALLAN!F888="","",CHALLAN!F888)</f>
        <v>25</v>
      </c>
      <c r="J117">
        <f t="shared" si="3"/>
        <v>0</v>
      </c>
    </row>
    <row r="118" spans="1:10" x14ac:dyDescent="0.25">
      <c r="A118">
        <v>890</v>
      </c>
      <c r="B118" t="str">
        <f>CHALLAN!G877</f>
        <v>GG/018/10-11</v>
      </c>
      <c r="C118" t="str">
        <f>CHALLAN!G876</f>
        <v>24.04.10</v>
      </c>
      <c r="D118" t="str">
        <f>IF(CHALLAN!C890="","(no part #)",CHALLAN!C890)</f>
        <v>SEA-NAIR</v>
      </c>
      <c r="E118" t="str">
        <f>IF(CHALLAN!B890="","",CHALLAN!B890)</f>
        <v>BAZEL 404</v>
      </c>
      <c r="F118">
        <f>IF(CHALLAN!D890="","",CHALLAN!D890)</f>
        <v>10</v>
      </c>
      <c r="G118">
        <f>IF(CHALLAN!E890="","",CHALLAN!E890)</f>
        <v>1</v>
      </c>
      <c r="H118">
        <f t="shared" si="2"/>
        <v>10</v>
      </c>
      <c r="I118">
        <f>IF(CHALLAN!F890="","",CHALLAN!F890)</f>
        <v>10</v>
      </c>
      <c r="J118">
        <f t="shared" si="3"/>
        <v>0</v>
      </c>
    </row>
    <row r="119" spans="1:10" x14ac:dyDescent="0.25">
      <c r="A119">
        <v>892</v>
      </c>
      <c r="B119" t="str">
        <f>CHALLAN!G877</f>
        <v>GG/018/10-11</v>
      </c>
      <c r="C119" t="str">
        <f>CHALLAN!G876</f>
        <v>24.04.10</v>
      </c>
      <c r="D119" t="str">
        <f>IF(CHALLAN!C892="","(no part #)",CHALLAN!C892)</f>
        <v>FLARE</v>
      </c>
      <c r="E119" t="str">
        <f>IF(CHALLAN!B892="","",CHALLAN!B892)</f>
        <v>BACK PLATE 505/507</v>
      </c>
      <c r="F119">
        <f>IF(CHALLAN!D892="","",CHALLAN!D892)</f>
        <v>2</v>
      </c>
      <c r="G119">
        <f>IF(CHALLAN!E892="","",CHALLAN!E892)</f>
        <v>50</v>
      </c>
      <c r="H119">
        <f t="shared" si="2"/>
        <v>100</v>
      </c>
      <c r="I119">
        <f>IF(CHALLAN!F892="","",CHALLAN!F892)</f>
        <v>50</v>
      </c>
      <c r="J119">
        <f t="shared" si="3"/>
        <v>50</v>
      </c>
    </row>
    <row r="120" spans="1:10" x14ac:dyDescent="0.25">
      <c r="A120">
        <v>893</v>
      </c>
      <c r="B120" t="str">
        <f>CHALLAN!G877</f>
        <v>GG/018/10-11</v>
      </c>
      <c r="C120" t="str">
        <f>CHALLAN!G876</f>
        <v>24.04.10</v>
      </c>
      <c r="D120" t="str">
        <f>IF(CHALLAN!C893="","(no part #)",CHALLAN!C893)</f>
        <v>FLARE</v>
      </c>
      <c r="E120" t="str">
        <f>IF(CHALLAN!B893="","",CHALLAN!B893)</f>
        <v>BACK PLATE 508/510</v>
      </c>
      <c r="F120" t="str">
        <f>IF(CHALLAN!D893="","",CHALLAN!D893)</f>
        <v/>
      </c>
      <c r="G120">
        <f>IF(CHALLAN!E893="","",CHALLAN!E893)</f>
        <v>25</v>
      </c>
      <c r="H120" t="str">
        <f t="shared" si="2"/>
        <v/>
      </c>
      <c r="I120">
        <f>IF(CHALLAN!F893="","",CHALLAN!F893)</f>
        <v>25</v>
      </c>
      <c r="J120" t="str">
        <f t="shared" si="3"/>
        <v/>
      </c>
    </row>
    <row r="121" spans="1:10" x14ac:dyDescent="0.25">
      <c r="A121">
        <v>894</v>
      </c>
      <c r="B121" t="str">
        <f>CHALLAN!G877</f>
        <v>GG/018/10-11</v>
      </c>
      <c r="C121" t="str">
        <f>CHALLAN!G876</f>
        <v>24.04.10</v>
      </c>
      <c r="D121" t="str">
        <f>IF(CHALLAN!C894="","(no part #)",CHALLAN!C894)</f>
        <v>O RING</v>
      </c>
      <c r="E121" t="str">
        <f>IF(CHALLAN!B894="","",CHALLAN!B894)</f>
        <v>BACK PLATE 505/507</v>
      </c>
      <c r="F121" t="str">
        <f>IF(CHALLAN!D894="","",CHALLAN!D894)</f>
        <v/>
      </c>
      <c r="G121">
        <f>IF(CHALLAN!E894="","",CHALLAN!E894)</f>
        <v>15</v>
      </c>
      <c r="H121" t="str">
        <f t="shared" si="2"/>
        <v/>
      </c>
      <c r="I121">
        <f>IF(CHALLAN!F894="","",CHALLAN!F894)</f>
        <v>15</v>
      </c>
      <c r="J121" t="str">
        <f t="shared" si="3"/>
        <v/>
      </c>
    </row>
    <row r="122" spans="1:10" x14ac:dyDescent="0.25">
      <c r="A122">
        <v>895</v>
      </c>
      <c r="B122" t="str">
        <f>CHALLAN!G877</f>
        <v>GG/018/10-11</v>
      </c>
      <c r="C122" t="str">
        <f>CHALLAN!G876</f>
        <v>24.04.10</v>
      </c>
      <c r="D122" t="str">
        <f>IF(CHALLAN!C895="","(no part #)",CHALLAN!C895)</f>
        <v>O RING</v>
      </c>
      <c r="E122" t="str">
        <f>IF(CHALLAN!B895="","",CHALLAN!B895)</f>
        <v>BACK PLATE 508/510</v>
      </c>
      <c r="F122" t="str">
        <f>IF(CHALLAN!D895="","",CHALLAN!D895)</f>
        <v/>
      </c>
      <c r="G122">
        <f>IF(CHALLAN!E895="","",CHALLAN!E895)</f>
        <v>15</v>
      </c>
      <c r="H122" t="str">
        <f t="shared" si="2"/>
        <v/>
      </c>
      <c r="I122">
        <f>IF(CHALLAN!F895="","",CHALLAN!F895)</f>
        <v>15</v>
      </c>
      <c r="J122" t="str">
        <f t="shared" si="3"/>
        <v/>
      </c>
    </row>
    <row r="123" spans="1:10" x14ac:dyDescent="0.25">
      <c r="A123">
        <v>897</v>
      </c>
      <c r="B123" t="str">
        <f>CHALLAN!G877</f>
        <v>GG/018/10-11</v>
      </c>
      <c r="C123" t="str">
        <f>CHALLAN!G876</f>
        <v>24.04.10</v>
      </c>
      <c r="D123" t="str">
        <f>IF(CHALLAN!C897="","(no part #)",CHALLAN!C897)</f>
        <v>(no part #)</v>
      </c>
      <c r="E123" t="str">
        <f>IF(CHALLAN!B897="","",CHALLAN!B897)</f>
        <v>UNICLA 1 LTR</v>
      </c>
      <c r="F123">
        <f>IF(CHALLAN!D897="","",CHALLAN!D897)</f>
        <v>10</v>
      </c>
      <c r="G123">
        <f>IF(CHALLAN!E897="","",CHALLAN!E897)</f>
        <v>24</v>
      </c>
      <c r="H123">
        <f t="shared" si="2"/>
        <v>240</v>
      </c>
      <c r="I123">
        <f>IF(CHALLAN!F897="","",CHALLAN!F897)</f>
        <v>240</v>
      </c>
      <c r="J123">
        <f t="shared" si="3"/>
        <v>0</v>
      </c>
    </row>
    <row r="124" spans="1:10" x14ac:dyDescent="0.25">
      <c r="A124">
        <v>899</v>
      </c>
      <c r="B124" t="str">
        <f>CHALLAN!G877</f>
        <v>GG/018/10-11</v>
      </c>
      <c r="C124" t="str">
        <f>CHALLAN!G876</f>
        <v>24.04.10</v>
      </c>
      <c r="D124" t="str">
        <f>IF(CHALLAN!C899="","(no part #)",CHALLAN!C899)</f>
        <v>PC-1054</v>
      </c>
      <c r="E124" t="str">
        <f>IF(CHALLAN!B899="","",CHALLAN!B899)</f>
        <v>SANTRO</v>
      </c>
      <c r="F124">
        <f>IF(CHALLAN!D899="","",CHALLAN!D899)</f>
        <v>1</v>
      </c>
      <c r="G124" t="str">
        <f>IF(CHALLAN!E899="","",CHALLAN!E899)</f>
        <v>25*4</v>
      </c>
      <c r="H124" t="str">
        <f t="shared" si="2"/>
        <v/>
      </c>
      <c r="I124">
        <f>IF(CHALLAN!F899="","",CHALLAN!F899)</f>
        <v>0</v>
      </c>
      <c r="J124" t="str">
        <f t="shared" si="3"/>
        <v/>
      </c>
    </row>
    <row r="125" spans="1:10" x14ac:dyDescent="0.25">
      <c r="A125">
        <v>900</v>
      </c>
      <c r="B125" t="str">
        <f>CHALLAN!G877</f>
        <v>GG/018/10-11</v>
      </c>
      <c r="C125" t="str">
        <f>CHALLAN!G876</f>
        <v>24.04.10</v>
      </c>
      <c r="D125" t="str">
        <f>IF(CHALLAN!C900="","(no part #)",CHALLAN!C900)</f>
        <v>PC-1054</v>
      </c>
      <c r="E125" t="str">
        <f>IF(CHALLAN!B900="","",CHALLAN!B900)</f>
        <v>SANTRO</v>
      </c>
      <c r="F125" t="str">
        <f>IF(CHALLAN!D900="","",CHALLAN!D900)</f>
        <v/>
      </c>
      <c r="G125" t="str">
        <f>IF(CHALLAN!E900="","",CHALLAN!E900)</f>
        <v/>
      </c>
      <c r="H125" t="str">
        <f t="shared" si="2"/>
        <v/>
      </c>
      <c r="I125">
        <f>IF(CHALLAN!F900="","",CHALLAN!F900)</f>
        <v>0</v>
      </c>
      <c r="J125" t="str">
        <f t="shared" si="3"/>
        <v/>
      </c>
    </row>
    <row r="126" spans="1:10" x14ac:dyDescent="0.25">
      <c r="A126">
        <v>901</v>
      </c>
      <c r="B126" t="str">
        <f>CHALLAN!G877</f>
        <v>GG/018/10-11</v>
      </c>
      <c r="C126" t="str">
        <f>CHALLAN!G876</f>
        <v>24.04.10</v>
      </c>
      <c r="D126" t="str">
        <f>IF(CHALLAN!C901="","(no part #)",CHALLAN!C901)</f>
        <v>PC-1046</v>
      </c>
      <c r="E126" t="str">
        <f>IF(CHALLAN!B901="","",CHALLAN!B901)</f>
        <v>ESTEEM</v>
      </c>
      <c r="F126" t="str">
        <f>IF(CHALLAN!D901="","",CHALLAN!D901)</f>
        <v/>
      </c>
      <c r="G126" t="str">
        <f>IF(CHALLAN!E901="","",CHALLAN!E901)</f>
        <v>25*1</v>
      </c>
      <c r="H126" t="str">
        <f t="shared" si="2"/>
        <v/>
      </c>
      <c r="I126">
        <f>IF(CHALLAN!F901="","",CHALLAN!F901)</f>
        <v>25</v>
      </c>
      <c r="J126" t="str">
        <f t="shared" si="3"/>
        <v/>
      </c>
    </row>
    <row r="127" spans="1:10" x14ac:dyDescent="0.25">
      <c r="A127">
        <v>902</v>
      </c>
      <c r="B127" t="str">
        <f>CHALLAN!G877</f>
        <v>GG/018/10-11</v>
      </c>
      <c r="C127" t="str">
        <f>CHALLAN!G876</f>
        <v>24.04.10</v>
      </c>
      <c r="D127" t="str">
        <f>IF(CHALLAN!C902="","(no part #)",CHALLAN!C902)</f>
        <v>PC-1045B</v>
      </c>
      <c r="E127" t="str">
        <f>IF(CHALLAN!B902="","",CHALLAN!B902)</f>
        <v>HONDA CITY</v>
      </c>
      <c r="F127" t="str">
        <f>IF(CHALLAN!D902="","",CHALLAN!D902)</f>
        <v/>
      </c>
      <c r="G127" t="str">
        <f>IF(CHALLAN!E902="","",CHALLAN!E902)</f>
        <v>25*1</v>
      </c>
      <c r="H127" t="str">
        <f t="shared" si="2"/>
        <v/>
      </c>
      <c r="I127">
        <f>IF(CHALLAN!F902="","",CHALLAN!F902)</f>
        <v>0</v>
      </c>
      <c r="J127" t="str">
        <f t="shared" si="3"/>
        <v/>
      </c>
    </row>
    <row r="128" spans="1:10" x14ac:dyDescent="0.25">
      <c r="A128">
        <v>903</v>
      </c>
      <c r="B128" t="str">
        <f>CHALLAN!G877</f>
        <v>GG/018/10-11</v>
      </c>
      <c r="C128" t="str">
        <f>CHALLAN!G876</f>
        <v>24.04.10</v>
      </c>
      <c r="D128" t="str">
        <f>IF(CHALLAN!C903="","(no part #)",CHALLAN!C903)</f>
        <v>PC-1525</v>
      </c>
      <c r="E128" t="str">
        <f>IF(CHALLAN!B903="","",CHALLAN!B903)</f>
        <v>SWIFT</v>
      </c>
      <c r="F128" t="str">
        <f>IF(CHALLAN!D903="","",CHALLAN!D903)</f>
        <v/>
      </c>
      <c r="G128" t="str">
        <f>IF(CHALLAN!E903="","",CHALLAN!E903)</f>
        <v>25*1</v>
      </c>
      <c r="H128" t="str">
        <f t="shared" si="2"/>
        <v/>
      </c>
      <c r="I128">
        <f>IF(CHALLAN!F903="","",CHALLAN!F903)</f>
        <v>25</v>
      </c>
      <c r="J128" t="str">
        <f t="shared" si="3"/>
        <v/>
      </c>
    </row>
    <row r="129" spans="1:10" x14ac:dyDescent="0.25">
      <c r="A129">
        <v>904</v>
      </c>
      <c r="B129" t="str">
        <f>CHALLAN!G877</f>
        <v>GG/018/10-11</v>
      </c>
      <c r="C129" t="str">
        <f>CHALLAN!G876</f>
        <v>24.04.10</v>
      </c>
      <c r="D129" t="str">
        <f>IF(CHALLAN!C904="","(no part #)",CHALLAN!C904)</f>
        <v>PC-1191</v>
      </c>
      <c r="E129" t="str">
        <f>IF(CHALLAN!B904="","",CHALLAN!B904)</f>
        <v>SKODA</v>
      </c>
      <c r="F129" t="str">
        <f>IF(CHALLAN!D904="","",CHALLAN!D904)</f>
        <v/>
      </c>
      <c r="G129" t="str">
        <f>IF(CHALLAN!E904="","",CHALLAN!E904)</f>
        <v>25*1</v>
      </c>
      <c r="H129" t="str">
        <f t="shared" si="2"/>
        <v/>
      </c>
      <c r="I129">
        <f>IF(CHALLAN!F904="","",CHALLAN!F904)</f>
        <v>25</v>
      </c>
      <c r="J129" t="str">
        <f t="shared" si="3"/>
        <v/>
      </c>
    </row>
    <row r="130" spans="1:10" x14ac:dyDescent="0.25">
      <c r="A130">
        <v>905</v>
      </c>
      <c r="B130" t="str">
        <f>CHALLAN!G877</f>
        <v>GG/018/10-11</v>
      </c>
      <c r="C130" t="str">
        <f>CHALLAN!G876</f>
        <v>24.04.10</v>
      </c>
      <c r="D130" t="str">
        <f>IF(CHALLAN!C905="","(no part #)",CHALLAN!C905)</f>
        <v>PC-1100</v>
      </c>
      <c r="E130" t="str">
        <f>IF(CHALLAN!B905="","",CHALLAN!B905)</f>
        <v>PALIO</v>
      </c>
      <c r="F130" t="str">
        <f>IF(CHALLAN!D905="","",CHALLAN!D905)</f>
        <v/>
      </c>
      <c r="G130" t="str">
        <f>IF(CHALLAN!E905="","",CHALLAN!E905)</f>
        <v>25*1</v>
      </c>
      <c r="H130" t="str">
        <f t="shared" ref="H130:H193" si="4">IF(AND(ISNUMBER(F130),ISNUMBER(G130)),F130*G130,"")</f>
        <v/>
      </c>
      <c r="I130">
        <f>IF(CHALLAN!F905="","",CHALLAN!F905)</f>
        <v>25</v>
      </c>
      <c r="J130" t="str">
        <f t="shared" ref="J130:J193" si="5">IF(AND(ISNUMBER(H130),ISNUMBER(I130)),H130-I130,"")</f>
        <v/>
      </c>
    </row>
    <row r="131" spans="1:10" x14ac:dyDescent="0.25">
      <c r="A131">
        <v>906</v>
      </c>
      <c r="B131" t="str">
        <f>CHALLAN!G877</f>
        <v>GG/018/10-11</v>
      </c>
      <c r="C131" t="str">
        <f>CHALLAN!G876</f>
        <v>24.04.10</v>
      </c>
      <c r="D131" t="str">
        <f>IF(CHALLAN!C906="","(no part #)",CHALLAN!C906)</f>
        <v>(no part #)</v>
      </c>
      <c r="E131" t="str">
        <f>IF(CHALLAN!B906="","",CHALLAN!B906)</f>
        <v>INNOVA A/C SWITCH</v>
      </c>
      <c r="F131" t="str">
        <f>IF(CHALLAN!D906="","",CHALLAN!D906)</f>
        <v/>
      </c>
      <c r="G131" t="str">
        <f>IF(CHALLAN!E906="","",CHALLAN!E906)</f>
        <v/>
      </c>
      <c r="H131" t="str">
        <f t="shared" si="4"/>
        <v/>
      </c>
      <c r="I131">
        <f>IF(CHALLAN!F906="","",CHALLAN!F906)</f>
        <v>10</v>
      </c>
      <c r="J131" t="str">
        <f t="shared" si="5"/>
        <v/>
      </c>
    </row>
    <row r="132" spans="1:10" x14ac:dyDescent="0.25">
      <c r="A132">
        <v>907</v>
      </c>
      <c r="B132" t="str">
        <f>CHALLAN!G877</f>
        <v>GG/018/10-11</v>
      </c>
      <c r="C132" t="str">
        <f>CHALLAN!G876</f>
        <v>24.04.10</v>
      </c>
      <c r="D132" t="str">
        <f>IF(CHALLAN!C907="","(no part #)",CHALLAN!C907)</f>
        <v>PC-1229A</v>
      </c>
      <c r="E132" t="str">
        <f>IF(CHALLAN!B907="","",CHALLAN!B907)</f>
        <v>THERMOSTAT</v>
      </c>
      <c r="F132">
        <f>IF(CHALLAN!D907="","",CHALLAN!D907)</f>
        <v>3</v>
      </c>
      <c r="G132">
        <f>IF(CHALLAN!E907="","",CHALLAN!E907)</f>
        <v>100</v>
      </c>
      <c r="H132">
        <f t="shared" si="4"/>
        <v>300</v>
      </c>
      <c r="I132">
        <f>IF(CHALLAN!F907="","",CHALLAN!F907)</f>
        <v>300</v>
      </c>
      <c r="J132">
        <f t="shared" si="5"/>
        <v>0</v>
      </c>
    </row>
    <row r="133" spans="1:10" x14ac:dyDescent="0.25">
      <c r="A133">
        <v>909</v>
      </c>
      <c r="B133" t="str">
        <f>CHALLAN!G877</f>
        <v>GG/018/10-11</v>
      </c>
      <c r="C133" t="str">
        <f>CHALLAN!G876</f>
        <v>24.04.10</v>
      </c>
      <c r="D133" t="str">
        <f>IF(CHALLAN!C909="","(no part #)",CHALLAN!C909)</f>
        <v>PC-7053A</v>
      </c>
      <c r="E133" t="str">
        <f>IF(CHALLAN!B909="","",CHALLAN!B909)</f>
        <v>507 SINGLE</v>
      </c>
      <c r="F133">
        <f>IF(CHALLAN!D909="","",CHALLAN!D909)</f>
        <v>1</v>
      </c>
      <c r="G133">
        <f>IF(CHALLAN!E909="","",CHALLAN!E909)</f>
        <v>100</v>
      </c>
      <c r="H133">
        <f t="shared" si="4"/>
        <v>100</v>
      </c>
      <c r="I133">
        <f>IF(CHALLAN!F909="","",CHALLAN!F909)</f>
        <v>100</v>
      </c>
      <c r="J133">
        <f t="shared" si="5"/>
        <v>0</v>
      </c>
    </row>
    <row r="134" spans="1:10" x14ac:dyDescent="0.25">
      <c r="A134">
        <v>910</v>
      </c>
      <c r="B134" t="str">
        <f>CHALLAN!G877</f>
        <v>GG/018/10-11</v>
      </c>
      <c r="C134" t="str">
        <f>CHALLAN!G876</f>
        <v>24.04.10</v>
      </c>
      <c r="D134" t="str">
        <f>IF(CHALLAN!C910="","(no part #)",CHALLAN!C910)</f>
        <v>PC-7031A</v>
      </c>
      <c r="E134" t="str">
        <f>IF(CHALLAN!B910="","",CHALLAN!B910)</f>
        <v>ND-SUBROS</v>
      </c>
      <c r="F134" t="str">
        <f>IF(CHALLAN!D910="","",CHALLAN!D910)</f>
        <v/>
      </c>
      <c r="G134">
        <f>IF(CHALLAN!E910="","",CHALLAN!E910)</f>
        <v>100</v>
      </c>
      <c r="H134" t="str">
        <f t="shared" si="4"/>
        <v/>
      </c>
      <c r="I134">
        <f>IF(CHALLAN!F910="","",CHALLAN!F910)</f>
        <v>100</v>
      </c>
      <c r="J134" t="str">
        <f t="shared" si="5"/>
        <v/>
      </c>
    </row>
    <row r="135" spans="1:10" x14ac:dyDescent="0.25">
      <c r="A135">
        <v>911</v>
      </c>
      <c r="B135" t="str">
        <f>CHALLAN!G877</f>
        <v>GG/018/10-11</v>
      </c>
      <c r="C135" t="str">
        <f>CHALLAN!G876</f>
        <v>24.04.10</v>
      </c>
      <c r="D135" t="str">
        <f>IF(CHALLAN!C911="","(no part #)",CHALLAN!C911)</f>
        <v>PC-7217</v>
      </c>
      <c r="E135" t="str">
        <f>IF(CHALLAN!B911="","",CHALLAN!B911)</f>
        <v>SANTRO SMALL</v>
      </c>
      <c r="F135" t="str">
        <f>IF(CHALLAN!D911="","",CHALLAN!D911)</f>
        <v/>
      </c>
      <c r="G135">
        <f>IF(CHALLAN!E911="","",CHALLAN!E911)</f>
        <v>100</v>
      </c>
      <c r="H135" t="str">
        <f t="shared" si="4"/>
        <v/>
      </c>
      <c r="I135">
        <f>IF(CHALLAN!F911="","",CHALLAN!F911)</f>
        <v>100</v>
      </c>
      <c r="J135" t="str">
        <f t="shared" si="5"/>
        <v/>
      </c>
    </row>
    <row r="136" spans="1:10" x14ac:dyDescent="0.25">
      <c r="A136">
        <v>912</v>
      </c>
      <c r="B136" t="str">
        <f>CHALLAN!G877</f>
        <v>GG/018/10-11</v>
      </c>
      <c r="C136" t="str">
        <f>CHALLAN!G876</f>
        <v>24.04.10</v>
      </c>
      <c r="D136" t="str">
        <f>IF(CHALLAN!C912="","(no part #)",CHALLAN!C912)</f>
        <v>AA</v>
      </c>
      <c r="E136" t="str">
        <f>IF(CHALLAN!B912="","",CHALLAN!B912)</f>
        <v>507-AA</v>
      </c>
      <c r="F136" t="str">
        <f>IF(CHALLAN!D912="","",CHALLAN!D912)</f>
        <v/>
      </c>
      <c r="G136">
        <f>IF(CHALLAN!E912="","",CHALLAN!E912)</f>
        <v>100</v>
      </c>
      <c r="H136" t="str">
        <f t="shared" si="4"/>
        <v/>
      </c>
      <c r="I136">
        <f>IF(CHALLAN!F912="","",CHALLAN!F912)</f>
        <v>100</v>
      </c>
      <c r="J136" t="str">
        <f t="shared" si="5"/>
        <v/>
      </c>
    </row>
    <row r="137" spans="1:10" x14ac:dyDescent="0.25">
      <c r="A137">
        <v>935</v>
      </c>
      <c r="B137" t="str">
        <f>CHALLAN!G924</f>
        <v>GG/019/10-11</v>
      </c>
      <c r="C137" t="str">
        <f>CHALLAN!G923</f>
        <v>24.04.10</v>
      </c>
      <c r="D137" t="str">
        <f>IF(CHALLAN!C935="","(no part #)",CHALLAN!C935)</f>
        <v>(no part #)</v>
      </c>
      <c r="E137" t="str">
        <f>IF(CHALLAN!B935="","",CHALLAN!B935)</f>
        <v>UNICLA 4 LTR</v>
      </c>
      <c r="F137">
        <f>IF(CHALLAN!D935="","",CHALLAN!D935)</f>
        <v>7</v>
      </c>
      <c r="G137">
        <f>IF(CHALLAN!E935="","",CHALLAN!E935)</f>
        <v>6</v>
      </c>
      <c r="H137">
        <f t="shared" si="4"/>
        <v>42</v>
      </c>
      <c r="I137">
        <f>IF(CHALLAN!F935="","",CHALLAN!F935)</f>
        <v>42</v>
      </c>
      <c r="J137">
        <f t="shared" si="5"/>
        <v>0</v>
      </c>
    </row>
    <row r="138" spans="1:10" x14ac:dyDescent="0.25">
      <c r="A138">
        <v>937</v>
      </c>
      <c r="B138" t="str">
        <f>CHALLAN!G924</f>
        <v>GG/019/10-11</v>
      </c>
      <c r="C138" t="str">
        <f>CHALLAN!G923</f>
        <v>24.04.10</v>
      </c>
      <c r="D138" t="str">
        <f>IF(CHALLAN!C937="","(no part #)",CHALLAN!C937)</f>
        <v>SEA-NAIR</v>
      </c>
      <c r="E138" t="str">
        <f>IF(CHALLAN!B937="","",CHALLAN!B937)</f>
        <v>BAZEL 404</v>
      </c>
      <c r="F138">
        <f>IF(CHALLAN!D937="","",CHALLAN!D937)</f>
        <v>100</v>
      </c>
      <c r="G138">
        <f>IF(CHALLAN!E937="","",CHALLAN!E937)</f>
        <v>1</v>
      </c>
      <c r="H138">
        <f t="shared" si="4"/>
        <v>100</v>
      </c>
      <c r="I138">
        <f>IF(CHALLAN!F937="","",CHALLAN!F937)</f>
        <v>100</v>
      </c>
      <c r="J138">
        <f t="shared" si="5"/>
        <v>0</v>
      </c>
    </row>
    <row r="139" spans="1:10" x14ac:dyDescent="0.25">
      <c r="A139">
        <v>939</v>
      </c>
      <c r="B139" t="str">
        <f>CHALLAN!G924</f>
        <v>GG/019/10-11</v>
      </c>
      <c r="C139" t="str">
        <f>CHALLAN!G923</f>
        <v>24.04.10</v>
      </c>
      <c r="D139" t="str">
        <f>IF(CHALLAN!C939="","(no part #)",CHALLAN!C939)</f>
        <v>PC-86090</v>
      </c>
      <c r="E139" t="str">
        <f>IF(CHALLAN!B939="","",CHALLAN!B939)</f>
        <v>ESTEEM R134A</v>
      </c>
      <c r="F139">
        <f>IF(CHALLAN!D939="","",CHALLAN!D939)</f>
        <v>4</v>
      </c>
      <c r="G139">
        <f>IF(CHALLAN!E939="","",CHALLAN!E939)</f>
        <v>5</v>
      </c>
      <c r="H139">
        <f t="shared" si="4"/>
        <v>20</v>
      </c>
      <c r="I139">
        <f>IF(CHALLAN!F939="","",CHALLAN!F939)</f>
        <v>20</v>
      </c>
      <c r="J139">
        <f t="shared" si="5"/>
        <v>0</v>
      </c>
    </row>
    <row r="140" spans="1:10" x14ac:dyDescent="0.25">
      <c r="A140">
        <v>940</v>
      </c>
      <c r="B140" t="str">
        <f>CHALLAN!G924</f>
        <v>GG/019/10-11</v>
      </c>
      <c r="C140" t="str">
        <f>CHALLAN!G923</f>
        <v>24.04.10</v>
      </c>
      <c r="D140" t="str">
        <f>IF(CHALLAN!C940="","(no part #)",CHALLAN!C940)</f>
        <v>PC-86038</v>
      </c>
      <c r="E140" t="str">
        <f>IF(CHALLAN!B940="","",CHALLAN!B940)</f>
        <v>CORSA</v>
      </c>
      <c r="F140">
        <f>IF(CHALLAN!D940="","",CHALLAN!D940)</f>
        <v>1</v>
      </c>
      <c r="G140">
        <f>IF(CHALLAN!E940="","",CHALLAN!E940)</f>
        <v>5</v>
      </c>
      <c r="H140">
        <f t="shared" si="4"/>
        <v>5</v>
      </c>
      <c r="I140">
        <f>IF(CHALLAN!F940="","",CHALLAN!F940)</f>
        <v>5</v>
      </c>
      <c r="J140">
        <f t="shared" si="5"/>
        <v>0</v>
      </c>
    </row>
    <row r="141" spans="1:10" x14ac:dyDescent="0.25">
      <c r="A141">
        <v>941</v>
      </c>
      <c r="B141" t="str">
        <f>CHALLAN!G924</f>
        <v>GG/019/10-11</v>
      </c>
      <c r="C141" t="str">
        <f>CHALLAN!G923</f>
        <v>24.04.10</v>
      </c>
      <c r="D141" t="str">
        <f>IF(CHALLAN!C941="","(no part #)",CHALLAN!C941)</f>
        <v>PC-86125</v>
      </c>
      <c r="E141" t="str">
        <f>IF(CHALLAN!B941="","",CHALLAN!B941)</f>
        <v>SANTRO</v>
      </c>
      <c r="F141">
        <f>IF(CHALLAN!D941="","",CHALLAN!D941)</f>
        <v>10</v>
      </c>
      <c r="G141">
        <f>IF(CHALLAN!E941="","",CHALLAN!E941)</f>
        <v>5</v>
      </c>
      <c r="H141">
        <f t="shared" si="4"/>
        <v>50</v>
      </c>
      <c r="I141">
        <f>IF(CHALLAN!F941="","",CHALLAN!F941)</f>
        <v>50</v>
      </c>
      <c r="J141">
        <f t="shared" si="5"/>
        <v>0</v>
      </c>
    </row>
    <row r="142" spans="1:10" x14ac:dyDescent="0.25">
      <c r="A142">
        <v>942</v>
      </c>
      <c r="B142" t="str">
        <f>CHALLAN!G924</f>
        <v>GG/019/10-11</v>
      </c>
      <c r="C142" t="str">
        <f>CHALLAN!G923</f>
        <v>24.04.10</v>
      </c>
      <c r="D142" t="str">
        <f>IF(CHALLAN!C942="","(no part #)",CHALLAN!C942)</f>
        <v>PC-86092</v>
      </c>
      <c r="E142" t="str">
        <f>IF(CHALLAN!B942="","",CHALLAN!B942)</f>
        <v>MARUTI 800 MPFI</v>
      </c>
      <c r="F142">
        <f>IF(CHALLAN!D942="","",CHALLAN!D942)</f>
        <v>10</v>
      </c>
      <c r="G142">
        <f>IF(CHALLAN!E942="","",CHALLAN!E942)</f>
        <v>5</v>
      </c>
      <c r="H142">
        <f t="shared" si="4"/>
        <v>50</v>
      </c>
      <c r="I142">
        <f>IF(CHALLAN!F942="","",CHALLAN!F942)</f>
        <v>50</v>
      </c>
      <c r="J142">
        <f t="shared" si="5"/>
        <v>0</v>
      </c>
    </row>
    <row r="143" spans="1:10" x14ac:dyDescent="0.25">
      <c r="A143">
        <v>943</v>
      </c>
      <c r="B143" t="str">
        <f>CHALLAN!G924</f>
        <v>GG/019/10-11</v>
      </c>
      <c r="C143" t="str">
        <f>CHALLAN!G923</f>
        <v>24.04.10</v>
      </c>
      <c r="D143" t="str">
        <f>IF(CHALLAN!C943="","(no part #)",CHALLAN!C943)</f>
        <v>PC-86235</v>
      </c>
      <c r="E143" t="str">
        <f>IF(CHALLAN!B943="","",CHALLAN!B943)</f>
        <v>QUALIS PAD</v>
      </c>
      <c r="F143">
        <f>IF(CHALLAN!D943="","",CHALLAN!D943)</f>
        <v>4</v>
      </c>
      <c r="G143">
        <f>IF(CHALLAN!E943="","",CHALLAN!E943)</f>
        <v>5</v>
      </c>
      <c r="H143">
        <f t="shared" si="4"/>
        <v>20</v>
      </c>
      <c r="I143">
        <f>IF(CHALLAN!F943="","",CHALLAN!F943)</f>
        <v>20</v>
      </c>
      <c r="J143">
        <f t="shared" si="5"/>
        <v>0</v>
      </c>
    </row>
    <row r="144" spans="1:10" x14ac:dyDescent="0.25">
      <c r="A144">
        <v>944</v>
      </c>
      <c r="B144" t="str">
        <f>CHALLAN!G924</f>
        <v>GG/019/10-11</v>
      </c>
      <c r="C144" t="str">
        <f>CHALLAN!G923</f>
        <v>24.04.10</v>
      </c>
      <c r="D144" t="str">
        <f>IF(CHALLAN!C944="","(no part #)",CHALLAN!C944)</f>
        <v>PC-86037</v>
      </c>
      <c r="E144" t="str">
        <f>IF(CHALLAN!B944="","",CHALLAN!B944)</f>
        <v>WR</v>
      </c>
      <c r="F144">
        <f>IF(CHALLAN!D944="","",CHALLAN!D944)</f>
        <v>4</v>
      </c>
      <c r="G144">
        <f>IF(CHALLAN!E944="","",CHALLAN!E944)</f>
        <v>5</v>
      </c>
      <c r="H144">
        <f t="shared" si="4"/>
        <v>20</v>
      </c>
      <c r="I144">
        <f>IF(CHALLAN!F944="","",CHALLAN!F944)</f>
        <v>20</v>
      </c>
      <c r="J144">
        <f t="shared" si="5"/>
        <v>0</v>
      </c>
    </row>
    <row r="145" spans="1:10" x14ac:dyDescent="0.25">
      <c r="A145">
        <v>945</v>
      </c>
      <c r="B145" t="str">
        <f>CHALLAN!G924</f>
        <v>GG/019/10-11</v>
      </c>
      <c r="C145" t="str">
        <f>CHALLAN!G923</f>
        <v>24.04.10</v>
      </c>
      <c r="D145" t="str">
        <f>IF(CHALLAN!C945="","(no part #)",CHALLAN!C945)</f>
        <v>PC-86245</v>
      </c>
      <c r="E145" t="str">
        <f>IF(CHALLAN!B945="","",CHALLAN!B945)</f>
        <v>ZEN R134A</v>
      </c>
      <c r="F145">
        <f>IF(CHALLAN!D945="","",CHALLAN!D945)</f>
        <v>4</v>
      </c>
      <c r="G145">
        <f>IF(CHALLAN!E945="","",CHALLAN!E945)</f>
        <v>5</v>
      </c>
      <c r="H145">
        <f t="shared" si="4"/>
        <v>20</v>
      </c>
      <c r="I145">
        <f>IF(CHALLAN!F945="","",CHALLAN!F945)</f>
        <v>20</v>
      </c>
      <c r="J145">
        <f t="shared" si="5"/>
        <v>0</v>
      </c>
    </row>
    <row r="146" spans="1:10" x14ac:dyDescent="0.25">
      <c r="A146">
        <v>946</v>
      </c>
      <c r="B146" t="str">
        <f>CHALLAN!G924</f>
        <v>GG/019/10-11</v>
      </c>
      <c r="C146" t="str">
        <f>CHALLAN!G923</f>
        <v>24.04.10</v>
      </c>
      <c r="D146" t="str">
        <f>IF(CHALLAN!C946="","(no part #)",CHALLAN!C946)</f>
        <v>PC-86237</v>
      </c>
      <c r="E146" t="str">
        <f>IF(CHALLAN!B946="","",CHALLAN!B946)</f>
        <v>INDIGO</v>
      </c>
      <c r="F146">
        <f>IF(CHALLAN!D946="","",CHALLAN!D946)</f>
        <v>2</v>
      </c>
      <c r="G146">
        <f>IF(CHALLAN!E946="","",CHALLAN!E946)</f>
        <v>5</v>
      </c>
      <c r="H146">
        <f t="shared" si="4"/>
        <v>10</v>
      </c>
      <c r="I146">
        <f>IF(CHALLAN!F946="","",CHALLAN!F946)</f>
        <v>10</v>
      </c>
      <c r="J146">
        <f t="shared" si="5"/>
        <v>0</v>
      </c>
    </row>
    <row r="147" spans="1:10" x14ac:dyDescent="0.25">
      <c r="A147">
        <v>947</v>
      </c>
      <c r="B147" t="str">
        <f>CHALLAN!G924</f>
        <v>GG/019/10-11</v>
      </c>
      <c r="C147" t="str">
        <f>CHALLAN!G923</f>
        <v>24.04.10</v>
      </c>
      <c r="D147" t="str">
        <f>IF(CHALLAN!C947="","(no part #)",CHALLAN!C947)</f>
        <v>PC-86247</v>
      </c>
      <c r="E147" t="str">
        <f>IF(CHALLAN!B947="","",CHALLAN!B947)</f>
        <v>TRAVERA</v>
      </c>
      <c r="F147">
        <f>IF(CHALLAN!D947="","",CHALLAN!D947)</f>
        <v>8</v>
      </c>
      <c r="G147">
        <f>IF(CHALLAN!E947="","",CHALLAN!E947)</f>
        <v>5</v>
      </c>
      <c r="H147">
        <f t="shared" si="4"/>
        <v>40</v>
      </c>
      <c r="I147">
        <f>IF(CHALLAN!F947="","",CHALLAN!F947)</f>
        <v>40</v>
      </c>
      <c r="J147">
        <f t="shared" si="5"/>
        <v>0</v>
      </c>
    </row>
    <row r="148" spans="1:10" x14ac:dyDescent="0.25">
      <c r="A148">
        <v>948</v>
      </c>
      <c r="B148" t="str">
        <f>CHALLAN!G924</f>
        <v>GG/019/10-11</v>
      </c>
      <c r="C148" t="str">
        <f>CHALLAN!G923</f>
        <v>24.04.10</v>
      </c>
      <c r="D148" t="str">
        <f>IF(CHALLAN!C948="","(no part #)",CHALLAN!C948)</f>
        <v>PC-86093</v>
      </c>
      <c r="E148" t="str">
        <f>IF(CHALLAN!B948="","",CHALLAN!B948)</f>
        <v>SCORPIO</v>
      </c>
      <c r="F148">
        <f>IF(CHALLAN!D948="","",CHALLAN!D948)</f>
        <v>5</v>
      </c>
      <c r="G148">
        <f>IF(CHALLAN!E948="","",CHALLAN!E948)</f>
        <v>5</v>
      </c>
      <c r="H148">
        <f t="shared" si="4"/>
        <v>25</v>
      </c>
      <c r="I148">
        <f>IF(CHALLAN!F948="","",CHALLAN!F948)</f>
        <v>25</v>
      </c>
      <c r="J148">
        <f t="shared" si="5"/>
        <v>0</v>
      </c>
    </row>
    <row r="149" spans="1:10" x14ac:dyDescent="0.25">
      <c r="A149">
        <v>949</v>
      </c>
      <c r="B149" t="str">
        <f>CHALLAN!G924</f>
        <v>GG/019/10-11</v>
      </c>
      <c r="C149" t="str">
        <f>CHALLAN!G923</f>
        <v>24.04.10</v>
      </c>
      <c r="D149" t="str">
        <f>IF(CHALLAN!C949="","(no part #)",CHALLAN!C949)</f>
        <v>PC-86043</v>
      </c>
      <c r="E149" t="str">
        <f>IF(CHALLAN!B949="","",CHALLAN!B949)</f>
        <v>ZEN R12</v>
      </c>
      <c r="F149">
        <f>IF(CHALLAN!D949="","",CHALLAN!D949)</f>
        <v>5</v>
      </c>
      <c r="G149">
        <f>IF(CHALLAN!E949="","",CHALLAN!E949)</f>
        <v>10</v>
      </c>
      <c r="H149">
        <f t="shared" si="4"/>
        <v>50</v>
      </c>
      <c r="I149">
        <f>IF(CHALLAN!F949="","",CHALLAN!F949)</f>
        <v>50</v>
      </c>
      <c r="J149">
        <f t="shared" si="5"/>
        <v>0</v>
      </c>
    </row>
    <row r="150" spans="1:10" x14ac:dyDescent="0.25">
      <c r="A150">
        <v>950</v>
      </c>
      <c r="B150" t="str">
        <f>CHALLAN!G924</f>
        <v>GG/019/10-11</v>
      </c>
      <c r="C150" t="str">
        <f>CHALLAN!G923</f>
        <v>24.04.10</v>
      </c>
      <c r="D150" t="str">
        <f>IF(CHALLAN!C950="","(no part #)",CHALLAN!C950)</f>
        <v>PC-86270R12</v>
      </c>
      <c r="E150" t="str">
        <f>IF(CHALLAN!B950="","",CHALLAN!B950)</f>
        <v>ZEN DELPHI R12</v>
      </c>
      <c r="F150">
        <f>IF(CHALLAN!D950="","",CHALLAN!D950)</f>
        <v>4</v>
      </c>
      <c r="G150">
        <f>IF(CHALLAN!E950="","",CHALLAN!E950)</f>
        <v>5</v>
      </c>
      <c r="H150">
        <f t="shared" si="4"/>
        <v>20</v>
      </c>
      <c r="I150">
        <f>IF(CHALLAN!F950="","",CHALLAN!F950)</f>
        <v>20</v>
      </c>
      <c r="J150">
        <f t="shared" si="5"/>
        <v>0</v>
      </c>
    </row>
    <row r="151" spans="1:10" x14ac:dyDescent="0.25">
      <c r="A151">
        <v>951</v>
      </c>
      <c r="B151" t="str">
        <f>CHALLAN!G924</f>
        <v>GG/019/10-11</v>
      </c>
      <c r="C151" t="str">
        <f>CHALLAN!G923</f>
        <v>24.04.10</v>
      </c>
      <c r="D151" t="str">
        <f>IF(CHALLAN!C951="","(no part #)",CHALLAN!C951)</f>
        <v>PC-86207</v>
      </c>
      <c r="E151" t="str">
        <f>IF(CHALLAN!B951="","",CHALLAN!B951)</f>
        <v>SWIFT</v>
      </c>
      <c r="F151">
        <f>IF(CHALLAN!D951="","",CHALLAN!D951)</f>
        <v>4</v>
      </c>
      <c r="G151">
        <f>IF(CHALLAN!E951="","",CHALLAN!E951)</f>
        <v>5</v>
      </c>
      <c r="H151">
        <f t="shared" si="4"/>
        <v>20</v>
      </c>
      <c r="I151">
        <f>IF(CHALLAN!F951="","",CHALLAN!F951)</f>
        <v>20</v>
      </c>
      <c r="J151">
        <f t="shared" si="5"/>
        <v>0</v>
      </c>
    </row>
    <row r="152" spans="1:10" x14ac:dyDescent="0.25">
      <c r="A152">
        <v>953</v>
      </c>
      <c r="B152" t="str">
        <f>CHALLAN!G924</f>
        <v>GG/019/10-11</v>
      </c>
      <c r="C152" t="str">
        <f>CHALLAN!G923</f>
        <v>24.04.10</v>
      </c>
      <c r="D152" t="str">
        <f>IF(CHALLAN!C953="","(no part #)",CHALLAN!C953)</f>
        <v>PC-012</v>
      </c>
      <c r="E152" t="str">
        <f>IF(CHALLAN!B953="","",CHALLAN!B953)</f>
        <v>TRAVERA</v>
      </c>
      <c r="F152">
        <f>IF(CHALLAN!D953="","",CHALLAN!D953)</f>
        <v>3</v>
      </c>
      <c r="G152">
        <f>IF(CHALLAN!E953="","",CHALLAN!E953)</f>
        <v>6</v>
      </c>
      <c r="H152">
        <f t="shared" si="4"/>
        <v>18</v>
      </c>
      <c r="I152">
        <f>IF(CHALLAN!F953="","",CHALLAN!F953)</f>
        <v>18</v>
      </c>
      <c r="J152">
        <f t="shared" si="5"/>
        <v>0</v>
      </c>
    </row>
    <row r="153" spans="1:10" x14ac:dyDescent="0.25">
      <c r="A153">
        <v>954</v>
      </c>
      <c r="B153" t="str">
        <f>CHALLAN!G924</f>
        <v>GG/019/10-11</v>
      </c>
      <c r="C153" t="str">
        <f>CHALLAN!G923</f>
        <v>24.04.10</v>
      </c>
      <c r="D153" t="str">
        <f>IF(CHALLAN!C954="","(no part #)",CHALLAN!C954)</f>
        <v>PC-208</v>
      </c>
      <c r="E153" t="str">
        <f>IF(CHALLAN!B954="","",CHALLAN!B954)</f>
        <v>WAGON-R</v>
      </c>
      <c r="F153">
        <f>IF(CHALLAN!D954="","",CHALLAN!D954)</f>
        <v>3</v>
      </c>
      <c r="G153">
        <f>IF(CHALLAN!E954="","",CHALLAN!E954)</f>
        <v>6</v>
      </c>
      <c r="H153">
        <f t="shared" si="4"/>
        <v>18</v>
      </c>
      <c r="I153">
        <f>IF(CHALLAN!F954="","",CHALLAN!F954)</f>
        <v>18</v>
      </c>
      <c r="J153">
        <f t="shared" si="5"/>
        <v>0</v>
      </c>
    </row>
    <row r="154" spans="1:10" x14ac:dyDescent="0.25">
      <c r="A154">
        <v>955</v>
      </c>
      <c r="B154" t="str">
        <f>CHALLAN!G924</f>
        <v>GG/019/10-11</v>
      </c>
      <c r="C154" t="str">
        <f>CHALLAN!G923</f>
        <v>24.04.10</v>
      </c>
      <c r="D154" t="str">
        <f>IF(CHALLAN!C955="","(no part #)",CHALLAN!C955)</f>
        <v>PC-407R</v>
      </c>
      <c r="E154" t="str">
        <f>IF(CHALLAN!B955="","",CHALLAN!B955)</f>
        <v>LOGAN</v>
      </c>
      <c r="F154">
        <f>IF(CHALLAN!D955="","",CHALLAN!D955)</f>
        <v>2</v>
      </c>
      <c r="G154">
        <f>IF(CHALLAN!E955="","",CHALLAN!E955)</f>
        <v>6</v>
      </c>
      <c r="H154">
        <f t="shared" si="4"/>
        <v>12</v>
      </c>
      <c r="I154">
        <f>IF(CHALLAN!F955="","",CHALLAN!F955)</f>
        <v>12</v>
      </c>
      <c r="J154">
        <f t="shared" si="5"/>
        <v>0</v>
      </c>
    </row>
    <row r="155" spans="1:10" x14ac:dyDescent="0.25">
      <c r="A155">
        <v>956</v>
      </c>
      <c r="B155" t="str">
        <f>CHALLAN!G924</f>
        <v>GG/019/10-11</v>
      </c>
      <c r="C155" t="str">
        <f>CHALLAN!G923</f>
        <v>24.04.10</v>
      </c>
      <c r="D155" t="str">
        <f>IF(CHALLAN!C956="","(no part #)",CHALLAN!C956)</f>
        <v>PC-055R</v>
      </c>
      <c r="E155" t="str">
        <f>IF(CHALLAN!B956="","",CHALLAN!B956)</f>
        <v>ACCENT</v>
      </c>
      <c r="F155">
        <f>IF(CHALLAN!D956="","",CHALLAN!D956)</f>
        <v>3</v>
      </c>
      <c r="G155">
        <f>IF(CHALLAN!E956="","",CHALLAN!E956)</f>
        <v>6</v>
      </c>
      <c r="H155">
        <f t="shared" si="4"/>
        <v>18</v>
      </c>
      <c r="I155">
        <f>IF(CHALLAN!F956="","",CHALLAN!F956)</f>
        <v>18</v>
      </c>
      <c r="J155">
        <f t="shared" si="5"/>
        <v>0</v>
      </c>
    </row>
    <row r="156" spans="1:10" x14ac:dyDescent="0.25">
      <c r="A156">
        <v>957</v>
      </c>
      <c r="B156" t="str">
        <f>CHALLAN!G924</f>
        <v>GG/019/10-11</v>
      </c>
      <c r="C156" t="str">
        <f>CHALLAN!G923</f>
        <v>24.04.10</v>
      </c>
      <c r="D156" t="str">
        <f>IF(CHALLAN!C957="","(no part #)",CHALLAN!C957)</f>
        <v>PC-205</v>
      </c>
      <c r="E156" t="str">
        <f>IF(CHALLAN!B957="","",CHALLAN!B957)</f>
        <v>FIESTA</v>
      </c>
      <c r="F156">
        <f>IF(CHALLAN!D957="","",CHALLAN!D957)</f>
        <v>3</v>
      </c>
      <c r="G156">
        <f>IF(CHALLAN!E957="","",CHALLAN!E957)</f>
        <v>6</v>
      </c>
      <c r="H156">
        <f t="shared" si="4"/>
        <v>18</v>
      </c>
      <c r="I156">
        <f>IF(CHALLAN!F957="","",CHALLAN!F957)</f>
        <v>18</v>
      </c>
      <c r="J156">
        <f t="shared" si="5"/>
        <v>0</v>
      </c>
    </row>
    <row r="157" spans="1:10" x14ac:dyDescent="0.25">
      <c r="A157">
        <v>958</v>
      </c>
      <c r="B157" t="str">
        <f>CHALLAN!G924</f>
        <v>GG/019/10-11</v>
      </c>
      <c r="C157" t="str">
        <f>CHALLAN!G923</f>
        <v>24.04.10</v>
      </c>
      <c r="D157" t="str">
        <f>IF(CHALLAN!C958="","(no part #)",CHALLAN!C958)</f>
        <v>PC-8096</v>
      </c>
      <c r="E157" t="str">
        <f>IF(CHALLAN!B958="","",CHALLAN!B958)</f>
        <v>CORSA</v>
      </c>
      <c r="F157">
        <f>IF(CHALLAN!D958="","",CHALLAN!D958)</f>
        <v>1</v>
      </c>
      <c r="G157">
        <f>IF(CHALLAN!E958="","",CHALLAN!E958)</f>
        <v>6</v>
      </c>
      <c r="H157">
        <f t="shared" si="4"/>
        <v>6</v>
      </c>
      <c r="I157">
        <f>IF(CHALLAN!F958="","",CHALLAN!F958)</f>
        <v>6</v>
      </c>
      <c r="J157">
        <f t="shared" si="5"/>
        <v>0</v>
      </c>
    </row>
    <row r="158" spans="1:10" x14ac:dyDescent="0.25">
      <c r="A158">
        <v>959</v>
      </c>
      <c r="B158" t="str">
        <f>CHALLAN!G924</f>
        <v>GG/019/10-11</v>
      </c>
      <c r="C158" t="str">
        <f>CHALLAN!G923</f>
        <v>24.04.10</v>
      </c>
      <c r="D158" t="str">
        <f>IF(CHALLAN!C959="","(no part #)",CHALLAN!C959)</f>
        <v>PC-135R</v>
      </c>
      <c r="E158" t="str">
        <f>IF(CHALLAN!B959="","",CHALLAN!B959)</f>
        <v>ELENTRA</v>
      </c>
      <c r="F158">
        <f>IF(CHALLAN!D959="","",CHALLAN!D959)</f>
        <v>2</v>
      </c>
      <c r="G158">
        <f>IF(CHALLAN!E959="","",CHALLAN!E959)</f>
        <v>6</v>
      </c>
      <c r="H158">
        <f t="shared" si="4"/>
        <v>12</v>
      </c>
      <c r="I158">
        <f>IF(CHALLAN!F959="","",CHALLAN!F959)</f>
        <v>12</v>
      </c>
      <c r="J158">
        <f t="shared" si="5"/>
        <v>0</v>
      </c>
    </row>
    <row r="159" spans="1:10" x14ac:dyDescent="0.25">
      <c r="A159">
        <v>980</v>
      </c>
      <c r="B159" t="str">
        <f>CHALLAN!G970</f>
        <v>GG/019/10-11</v>
      </c>
      <c r="C159" t="str">
        <f>CHALLAN!G969</f>
        <v>24.04.10</v>
      </c>
      <c r="D159" t="str">
        <f>IF(CHALLAN!C980="","(no part #)",CHALLAN!C980)</f>
        <v>(no part #)</v>
      </c>
      <c r="E159" t="str">
        <f>IF(CHALLAN!B980="","",CHALLAN!B980)</f>
        <v>O RING</v>
      </c>
      <c r="F159">
        <f>IF(CHALLAN!D980="","",CHALLAN!D980)</f>
        <v>2</v>
      </c>
      <c r="G159">
        <f>IF(CHALLAN!E980="","",CHALLAN!E980)</f>
        <v>100</v>
      </c>
      <c r="H159">
        <f t="shared" si="4"/>
        <v>200</v>
      </c>
      <c r="I159">
        <f>IF(CHALLAN!F980="","",CHALLAN!F980)</f>
        <v>190</v>
      </c>
      <c r="J159">
        <f t="shared" si="5"/>
        <v>10</v>
      </c>
    </row>
    <row r="160" spans="1:10" x14ac:dyDescent="0.25">
      <c r="A160">
        <v>981</v>
      </c>
      <c r="B160" t="str">
        <f>CHALLAN!G970</f>
        <v>GG/019/10-11</v>
      </c>
      <c r="C160" t="str">
        <f>CHALLAN!G969</f>
        <v>24.04.10</v>
      </c>
      <c r="D160" t="str">
        <f>IF(CHALLAN!C981="","(no part #)",CHALLAN!C981)</f>
        <v>(no part #)</v>
      </c>
      <c r="E160" t="str">
        <f>IF(CHALLAN!B981="","",CHALLAN!B981)</f>
        <v>O RING</v>
      </c>
      <c r="F160" t="str">
        <f>IF(CHALLAN!D981="","",CHALLAN!D981)</f>
        <v/>
      </c>
      <c r="G160" t="str">
        <f>IF(CHALLAN!E981="","",CHALLAN!E981)</f>
        <v/>
      </c>
      <c r="H160" t="str">
        <f t="shared" si="4"/>
        <v/>
      </c>
      <c r="I160">
        <f>IF(CHALLAN!F981="","",CHALLAN!F981)</f>
        <v>10</v>
      </c>
      <c r="J160" t="str">
        <f t="shared" si="5"/>
        <v/>
      </c>
    </row>
    <row r="161" spans="1:10" x14ac:dyDescent="0.25">
      <c r="A161">
        <v>982</v>
      </c>
      <c r="B161" t="str">
        <f>CHALLAN!G970</f>
        <v>GG/019/10-11</v>
      </c>
      <c r="C161" t="str">
        <f>CHALLAN!G969</f>
        <v>24.04.10</v>
      </c>
      <c r="D161" t="str">
        <f>IF(CHALLAN!C982="","(no part #)",CHALLAN!C982)</f>
        <v>PC-1229A</v>
      </c>
      <c r="E161" t="str">
        <f>IF(CHALLAN!B982="","",CHALLAN!B982)</f>
        <v>THERMOSTAT</v>
      </c>
      <c r="F161">
        <f>IF(CHALLAN!D982="","",CHALLAN!D982)</f>
        <v>7</v>
      </c>
      <c r="G161">
        <f>IF(CHALLAN!E982="","",CHALLAN!E982)</f>
        <v>100</v>
      </c>
      <c r="H161">
        <f t="shared" si="4"/>
        <v>700</v>
      </c>
      <c r="I161">
        <f>IF(CHALLAN!F982="","",CHALLAN!F982)</f>
        <v>700</v>
      </c>
      <c r="J161">
        <f t="shared" si="5"/>
        <v>0</v>
      </c>
    </row>
    <row r="162" spans="1:10" x14ac:dyDescent="0.25">
      <c r="A162">
        <v>984</v>
      </c>
      <c r="B162" t="str">
        <f>CHALLAN!G970</f>
        <v>GG/019/10-11</v>
      </c>
      <c r="C162" t="str">
        <f>CHALLAN!G969</f>
        <v>24.04.10</v>
      </c>
      <c r="D162" t="str">
        <f>IF(CHALLAN!C984="","(no part #)",CHALLAN!C984)</f>
        <v>PC-6142</v>
      </c>
      <c r="E162" t="str">
        <f>IF(CHALLAN!B984="","",CHALLAN!B984)</f>
        <v>OPEL</v>
      </c>
      <c r="F162">
        <f>IF(CHALLAN!D984="","",CHALLAN!D984)</f>
        <v>1</v>
      </c>
      <c r="G162">
        <f>IF(CHALLAN!E984="","",CHALLAN!E984)</f>
        <v>20</v>
      </c>
      <c r="H162">
        <f t="shared" si="4"/>
        <v>20</v>
      </c>
      <c r="I162">
        <f>IF(CHALLAN!F984="","",CHALLAN!F984)</f>
        <v>20</v>
      </c>
      <c r="J162">
        <f t="shared" si="5"/>
        <v>0</v>
      </c>
    </row>
    <row r="163" spans="1:10" x14ac:dyDescent="0.25">
      <c r="A163">
        <v>1028</v>
      </c>
      <c r="B163" t="str">
        <f>CHALLAN!G1017</f>
        <v>GG/020/10-11</v>
      </c>
      <c r="C163" t="str">
        <f>CHALLAN!G1016</f>
        <v>24.04.10</v>
      </c>
      <c r="D163" t="str">
        <f>IF(CHALLAN!C1028="","(no part #)",CHALLAN!C1028)</f>
        <v>(no part #)</v>
      </c>
      <c r="E163" t="str">
        <f>IF(CHALLAN!B1028="","",CHALLAN!B1028)</f>
        <v>UNICLA 1 LTR</v>
      </c>
      <c r="F163">
        <f>IF(CHALLAN!D1028="","",CHALLAN!D1028)</f>
        <v>25</v>
      </c>
      <c r="G163">
        <f>IF(CHALLAN!E1028="","",CHALLAN!E1028)</f>
        <v>24</v>
      </c>
      <c r="H163">
        <f t="shared" si="4"/>
        <v>600</v>
      </c>
      <c r="I163">
        <f>IF(CHALLAN!F1028="","",CHALLAN!F1028)</f>
        <v>600</v>
      </c>
      <c r="J163">
        <f t="shared" si="5"/>
        <v>0</v>
      </c>
    </row>
    <row r="164" spans="1:10" x14ac:dyDescent="0.25">
      <c r="A164">
        <v>1030</v>
      </c>
      <c r="B164" t="str">
        <f>CHALLAN!G1017</f>
        <v>GG/020/10-11</v>
      </c>
      <c r="C164" t="str">
        <f>CHALLAN!G1016</f>
        <v>24.04.10</v>
      </c>
      <c r="D164" t="str">
        <f>IF(CHALLAN!C1030="","(no part #)",CHALLAN!C1030)</f>
        <v>PC-86255B</v>
      </c>
      <c r="E164" t="str">
        <f>IF(CHALLAN!B1030="","",CHALLAN!B1030)</f>
        <v>VOLVO</v>
      </c>
      <c r="F164">
        <f>IF(CHALLAN!D1030="","",CHALLAN!D1030)</f>
        <v>3</v>
      </c>
      <c r="G164">
        <f>IF(CHALLAN!E1030="","",CHALLAN!E1030)</f>
        <v>5</v>
      </c>
      <c r="H164">
        <f t="shared" si="4"/>
        <v>15</v>
      </c>
      <c r="I164">
        <f>IF(CHALLAN!F1030="","",CHALLAN!F1030)</f>
        <v>15</v>
      </c>
      <c r="J164">
        <f t="shared" si="5"/>
        <v>0</v>
      </c>
    </row>
    <row r="165" spans="1:10" x14ac:dyDescent="0.25">
      <c r="A165">
        <v>1073</v>
      </c>
      <c r="B165" t="str">
        <f>CHALLAN!G1062</f>
        <v>GG/021/10-11</v>
      </c>
      <c r="C165" t="str">
        <f>CHALLAN!G1061</f>
        <v>26.04.10</v>
      </c>
      <c r="D165" t="str">
        <f>IF(CHALLAN!C1073="","(no part #)",CHALLAN!C1073)</f>
        <v>(no part #)</v>
      </c>
      <c r="E165" t="str">
        <f>IF(CHALLAN!B1073="","",CHALLAN!B1073)</f>
        <v>14" JPI (S)</v>
      </c>
      <c r="F165">
        <f>IF(CHALLAN!D1073="","",CHALLAN!D1073)</f>
        <v>30</v>
      </c>
      <c r="G165">
        <f>IF(CHALLAN!E1073="","",CHALLAN!E1073)</f>
        <v>5</v>
      </c>
      <c r="H165">
        <f t="shared" si="4"/>
        <v>150</v>
      </c>
      <c r="I165">
        <f>IF(CHALLAN!F1073="","",CHALLAN!F1073)</f>
        <v>150</v>
      </c>
      <c r="J165">
        <f t="shared" si="5"/>
        <v>0</v>
      </c>
    </row>
    <row r="166" spans="1:10" x14ac:dyDescent="0.25">
      <c r="A166">
        <v>1075</v>
      </c>
      <c r="B166" t="str">
        <f>CHALLAN!G1062</f>
        <v>GG/021/10-11</v>
      </c>
      <c r="C166" t="str">
        <f>CHALLAN!G1061</f>
        <v>26.04.10</v>
      </c>
      <c r="D166" t="str">
        <f>IF(CHALLAN!C1075="","(no part #)",CHALLAN!C1075)</f>
        <v>(no part #)</v>
      </c>
      <c r="E166" t="str">
        <f>IF(CHALLAN!B1075="","",CHALLAN!B1075)</f>
        <v>UNICLA 1 LTR</v>
      </c>
      <c r="F166">
        <f>IF(CHALLAN!D1075="","",CHALLAN!D1075)</f>
        <v>25</v>
      </c>
      <c r="G166">
        <f>IF(CHALLAN!E1075="","",CHALLAN!E1075)</f>
        <v>24</v>
      </c>
      <c r="H166">
        <f t="shared" si="4"/>
        <v>600</v>
      </c>
      <c r="I166">
        <f>IF(CHALLAN!F1075="","",CHALLAN!F1075)</f>
        <v>600</v>
      </c>
      <c r="J166">
        <f t="shared" si="5"/>
        <v>0</v>
      </c>
    </row>
    <row r="167" spans="1:10" x14ac:dyDescent="0.25">
      <c r="A167">
        <v>1077</v>
      </c>
      <c r="B167" t="str">
        <f>CHALLAN!G1062</f>
        <v>GG/021/10-11</v>
      </c>
      <c r="C167" t="str">
        <f>CHALLAN!G1061</f>
        <v>26.04.10</v>
      </c>
      <c r="D167" t="str">
        <f>IF(CHALLAN!C1077="","(no part #)",CHALLAN!C1077)</f>
        <v>(no part #)</v>
      </c>
      <c r="E167" t="str">
        <f>IF(CHALLAN!B1077="","",CHALLAN!B1077)</f>
        <v>507-AA</v>
      </c>
      <c r="F167">
        <f>IF(CHALLAN!D1077="","",CHALLAN!D1077)</f>
        <v>1</v>
      </c>
      <c r="G167">
        <f>IF(CHALLAN!E1077="","",CHALLAN!E1077)</f>
        <v>450</v>
      </c>
      <c r="H167">
        <f t="shared" si="4"/>
        <v>450</v>
      </c>
      <c r="I167">
        <f>IF(CHALLAN!F1077="","",CHALLAN!F1077)</f>
        <v>450</v>
      </c>
      <c r="J167">
        <f t="shared" si="5"/>
        <v>0</v>
      </c>
    </row>
    <row r="168" spans="1:10" x14ac:dyDescent="0.25">
      <c r="A168">
        <v>1078</v>
      </c>
      <c r="B168" t="str">
        <f>CHALLAN!G1062</f>
        <v>GG/021/10-11</v>
      </c>
      <c r="C168" t="str">
        <f>CHALLAN!G1061</f>
        <v>26.04.10</v>
      </c>
      <c r="D168" t="str">
        <f>IF(CHALLAN!C1078="","(no part #)",CHALLAN!C1078)</f>
        <v>(no part #)</v>
      </c>
      <c r="E168" t="str">
        <f>IF(CHALLAN!B1078="","",CHALLAN!B1078)</f>
        <v>507-AA</v>
      </c>
      <c r="F168" t="str">
        <f>IF(CHALLAN!D1078="","",CHALLAN!D1078)</f>
        <v/>
      </c>
      <c r="G168">
        <f>IF(CHALLAN!E1078="","",CHALLAN!E1078)</f>
        <v>50</v>
      </c>
      <c r="H168" t="str">
        <f t="shared" si="4"/>
        <v/>
      </c>
      <c r="I168">
        <f>IF(CHALLAN!F1078="","",CHALLAN!F1078)</f>
        <v>50</v>
      </c>
      <c r="J168" t="str">
        <f t="shared" si="5"/>
        <v/>
      </c>
    </row>
    <row r="169" spans="1:10" x14ac:dyDescent="0.25">
      <c r="A169">
        <v>1080</v>
      </c>
      <c r="B169" t="str">
        <f>CHALLAN!G1062</f>
        <v>GG/021/10-11</v>
      </c>
      <c r="C169" t="str">
        <f>CHALLAN!G1061</f>
        <v>26.04.10</v>
      </c>
      <c r="D169" t="str">
        <f>IF(CHALLAN!C1080="","(no part #)",CHALLAN!C1080)</f>
        <v>PC-86110</v>
      </c>
      <c r="E169" t="str">
        <f>IF(CHALLAN!B1080="","",CHALLAN!B1080)</f>
        <v>COROLLA</v>
      </c>
      <c r="F169">
        <f>IF(CHALLAN!D1080="","",CHALLAN!D1080)</f>
        <v>2</v>
      </c>
      <c r="G169">
        <f>IF(CHALLAN!E1080="","",CHALLAN!E1080)</f>
        <v>5</v>
      </c>
      <c r="H169">
        <f t="shared" si="4"/>
        <v>10</v>
      </c>
      <c r="I169">
        <f>IF(CHALLAN!F1080="","",CHALLAN!F1080)</f>
        <v>10</v>
      </c>
      <c r="J169">
        <f t="shared" si="5"/>
        <v>0</v>
      </c>
    </row>
    <row r="170" spans="1:10" x14ac:dyDescent="0.25">
      <c r="A170">
        <v>1081</v>
      </c>
      <c r="B170" t="str">
        <f>CHALLAN!G1062</f>
        <v>GG/021/10-11</v>
      </c>
      <c r="C170" t="str">
        <f>CHALLAN!G1061</f>
        <v>26.04.10</v>
      </c>
      <c r="D170" t="str">
        <f>IF(CHALLAN!C1081="","(no part #)",CHALLAN!C1081)</f>
        <v>PC-86066</v>
      </c>
      <c r="E170" t="str">
        <f>IF(CHALLAN!B1081="","",CHALLAN!B1081)</f>
        <v>ELANTRA</v>
      </c>
      <c r="F170">
        <f>IF(CHALLAN!D1081="","",CHALLAN!D1081)</f>
        <v>2</v>
      </c>
      <c r="G170">
        <f>IF(CHALLAN!E1081="","",CHALLAN!E1081)</f>
        <v>5</v>
      </c>
      <c r="H170">
        <f t="shared" si="4"/>
        <v>10</v>
      </c>
      <c r="I170">
        <f>IF(CHALLAN!F1081="","",CHALLAN!F1081)</f>
        <v>10</v>
      </c>
      <c r="J170">
        <f t="shared" si="5"/>
        <v>0</v>
      </c>
    </row>
    <row r="171" spans="1:10" x14ac:dyDescent="0.25">
      <c r="A171">
        <v>1082</v>
      </c>
      <c r="B171" t="str">
        <f>CHALLAN!G1062</f>
        <v>GG/021/10-11</v>
      </c>
      <c r="C171" t="str">
        <f>CHALLAN!G1061</f>
        <v>26.04.10</v>
      </c>
      <c r="D171" t="str">
        <f>IF(CHALLAN!C1082="","(no part #)",CHALLAN!C1082)</f>
        <v>PC-86090</v>
      </c>
      <c r="E171" t="str">
        <f>IF(CHALLAN!B1082="","",CHALLAN!B1082)</f>
        <v>ESTEEM R134A</v>
      </c>
      <c r="F171">
        <f>IF(CHALLAN!D1082="","",CHALLAN!D1082)</f>
        <v>10</v>
      </c>
      <c r="G171">
        <f>IF(CHALLAN!E1082="","",CHALLAN!E1082)</f>
        <v>5</v>
      </c>
      <c r="H171">
        <f t="shared" si="4"/>
        <v>50</v>
      </c>
      <c r="I171">
        <f>IF(CHALLAN!F1082="","",CHALLAN!F1082)</f>
        <v>50</v>
      </c>
      <c r="J171">
        <f t="shared" si="5"/>
        <v>0</v>
      </c>
    </row>
    <row r="172" spans="1:10" x14ac:dyDescent="0.25">
      <c r="A172">
        <v>1083</v>
      </c>
      <c r="B172" t="str">
        <f>CHALLAN!G1062</f>
        <v>GG/021/10-11</v>
      </c>
      <c r="C172" t="str">
        <f>CHALLAN!G1061</f>
        <v>26.04.10</v>
      </c>
      <c r="D172" t="str">
        <f>IF(CHALLAN!C1083="","(no part #)",CHALLAN!C1083)</f>
        <v>PC-86027B</v>
      </c>
      <c r="E172" t="str">
        <f>IF(CHALLAN!B1083="","",CHALLAN!B1083)</f>
        <v>GETZ</v>
      </c>
      <c r="F172">
        <f>IF(CHALLAN!D1083="","",CHALLAN!D1083)</f>
        <v>2</v>
      </c>
      <c r="G172">
        <f>IF(CHALLAN!E1083="","",CHALLAN!E1083)</f>
        <v>5</v>
      </c>
      <c r="H172">
        <f t="shared" si="4"/>
        <v>10</v>
      </c>
      <c r="I172">
        <f>IF(CHALLAN!F1083="","",CHALLAN!F1083)</f>
        <v>10</v>
      </c>
      <c r="J172">
        <f t="shared" si="5"/>
        <v>0</v>
      </c>
    </row>
    <row r="173" spans="1:10" x14ac:dyDescent="0.25">
      <c r="A173">
        <v>1084</v>
      </c>
      <c r="B173" t="str">
        <f>CHALLAN!G1062</f>
        <v>GG/021/10-11</v>
      </c>
      <c r="C173" t="str">
        <f>CHALLAN!G1061</f>
        <v>26.04.10</v>
      </c>
      <c r="D173" t="str">
        <f>IF(CHALLAN!C1084="","(no part #)",CHALLAN!C1084)</f>
        <v>PC-86101</v>
      </c>
      <c r="E173" t="str">
        <f>IF(CHALLAN!B1084="","",CHALLAN!B1084)</f>
        <v>CRV</v>
      </c>
      <c r="F173">
        <f>IF(CHALLAN!D1084="","",CHALLAN!D1084)</f>
        <v>1</v>
      </c>
      <c r="G173">
        <f>IF(CHALLAN!E1084="","",CHALLAN!E1084)</f>
        <v>5</v>
      </c>
      <c r="H173">
        <f t="shared" si="4"/>
        <v>5</v>
      </c>
      <c r="I173">
        <f>IF(CHALLAN!F1084="","",CHALLAN!F1084)</f>
        <v>5</v>
      </c>
      <c r="J173">
        <f t="shared" si="5"/>
        <v>0</v>
      </c>
    </row>
    <row r="174" spans="1:10" x14ac:dyDescent="0.25">
      <c r="A174">
        <v>1085</v>
      </c>
      <c r="B174" t="str">
        <f>CHALLAN!G1062</f>
        <v>GG/021/10-11</v>
      </c>
      <c r="C174" t="str">
        <f>CHALLAN!G1061</f>
        <v>26.04.10</v>
      </c>
      <c r="D174" t="str">
        <f>IF(CHALLAN!C1085="","(no part #)",CHALLAN!C1085)</f>
        <v>PC-86038</v>
      </c>
      <c r="E174" t="str">
        <f>IF(CHALLAN!B1085="","",CHALLAN!B1085)</f>
        <v>CORSA</v>
      </c>
      <c r="F174">
        <f>IF(CHALLAN!D1085="","",CHALLAN!D1085)</f>
        <v>1</v>
      </c>
      <c r="G174">
        <f>IF(CHALLAN!E1085="","",CHALLAN!E1085)</f>
        <v>5</v>
      </c>
      <c r="H174">
        <f t="shared" si="4"/>
        <v>5</v>
      </c>
      <c r="I174">
        <f>IF(CHALLAN!F1085="","",CHALLAN!F1085)</f>
        <v>5</v>
      </c>
      <c r="J174">
        <f t="shared" si="5"/>
        <v>0</v>
      </c>
    </row>
    <row r="175" spans="1:10" x14ac:dyDescent="0.25">
      <c r="A175">
        <v>1086</v>
      </c>
      <c r="B175" t="str">
        <f>CHALLAN!G1062</f>
        <v>GG/021/10-11</v>
      </c>
      <c r="C175" t="str">
        <f>CHALLAN!G1061</f>
        <v>26.04.10</v>
      </c>
      <c r="D175" t="str">
        <f>IF(CHALLAN!C1086="","(no part #)",CHALLAN!C1086)</f>
        <v>PC-86087</v>
      </c>
      <c r="E175" t="str">
        <f>IF(CHALLAN!B1086="","",CHALLAN!B1086)</f>
        <v>LOGAN</v>
      </c>
      <c r="F175">
        <f>IF(CHALLAN!D1086="","",CHALLAN!D1086)</f>
        <v>1</v>
      </c>
      <c r="G175">
        <f>IF(CHALLAN!E1086="","",CHALLAN!E1086)</f>
        <v>5</v>
      </c>
      <c r="H175">
        <f t="shared" si="4"/>
        <v>5</v>
      </c>
      <c r="I175">
        <f>IF(CHALLAN!F1086="","",CHALLAN!F1086)</f>
        <v>5</v>
      </c>
      <c r="J175">
        <f t="shared" si="5"/>
        <v>0</v>
      </c>
    </row>
    <row r="176" spans="1:10" x14ac:dyDescent="0.25">
      <c r="A176">
        <v>1087</v>
      </c>
      <c r="B176" t="str">
        <f>CHALLAN!G1062</f>
        <v>GG/021/10-11</v>
      </c>
      <c r="C176" t="str">
        <f>CHALLAN!G1061</f>
        <v>26.04.10</v>
      </c>
      <c r="D176" t="str">
        <f>IF(CHALLAN!C1087="","(no part #)",CHALLAN!C1087)</f>
        <v>PC-86092</v>
      </c>
      <c r="E176" t="str">
        <f>IF(CHALLAN!B1087="","",CHALLAN!B1087)</f>
        <v>MARUTI 800 MPFI</v>
      </c>
      <c r="F176">
        <f>IF(CHALLAN!D1087="","",CHALLAN!D1087)</f>
        <v>20</v>
      </c>
      <c r="G176">
        <f>IF(CHALLAN!E1087="","",CHALLAN!E1087)</f>
        <v>5</v>
      </c>
      <c r="H176">
        <f t="shared" si="4"/>
        <v>100</v>
      </c>
      <c r="I176">
        <f>IF(CHALLAN!F1087="","",CHALLAN!F1087)</f>
        <v>100</v>
      </c>
      <c r="J176">
        <f t="shared" si="5"/>
        <v>0</v>
      </c>
    </row>
    <row r="177" spans="1:10" x14ac:dyDescent="0.25">
      <c r="A177">
        <v>1088</v>
      </c>
      <c r="B177" t="str">
        <f>CHALLAN!G1062</f>
        <v>GG/021/10-11</v>
      </c>
      <c r="C177" t="str">
        <f>CHALLAN!G1061</f>
        <v>26.04.10</v>
      </c>
      <c r="D177" t="str">
        <f>IF(CHALLAN!C1088="","(no part #)",CHALLAN!C1088)</f>
        <v>PC-86235</v>
      </c>
      <c r="E177" t="str">
        <f>IF(CHALLAN!B1088="","",CHALLAN!B1088)</f>
        <v>QUALIS PAD</v>
      </c>
      <c r="F177">
        <f>IF(CHALLAN!D1088="","",CHALLAN!D1088)</f>
        <v>5</v>
      </c>
      <c r="G177">
        <f>IF(CHALLAN!E1088="","",CHALLAN!E1088)</f>
        <v>5</v>
      </c>
      <c r="H177">
        <f t="shared" si="4"/>
        <v>25</v>
      </c>
      <c r="I177">
        <f>IF(CHALLAN!F1088="","",CHALLAN!F1088)</f>
        <v>25</v>
      </c>
      <c r="J177">
        <f t="shared" si="5"/>
        <v>0</v>
      </c>
    </row>
    <row r="178" spans="1:10" x14ac:dyDescent="0.25">
      <c r="A178">
        <v>1089</v>
      </c>
      <c r="B178" t="str">
        <f>CHALLAN!G1062</f>
        <v>GG/021/10-11</v>
      </c>
      <c r="C178" t="str">
        <f>CHALLAN!G1061</f>
        <v>26.04.10</v>
      </c>
      <c r="D178" t="str">
        <f>IF(CHALLAN!C1089="","(no part #)",CHALLAN!C1089)</f>
        <v>PC-86245</v>
      </c>
      <c r="E178" t="str">
        <f>IF(CHALLAN!B1089="","",CHALLAN!B1089)</f>
        <v>ZEN R134A</v>
      </c>
      <c r="F178">
        <f>IF(CHALLAN!D1089="","",CHALLAN!D1089)</f>
        <v>10</v>
      </c>
      <c r="G178">
        <f>IF(CHALLAN!E1089="","",CHALLAN!E1089)</f>
        <v>5</v>
      </c>
      <c r="H178">
        <f t="shared" si="4"/>
        <v>50</v>
      </c>
      <c r="I178">
        <f>IF(CHALLAN!F1089="","",CHALLAN!F1089)</f>
        <v>50</v>
      </c>
      <c r="J178">
        <f t="shared" si="5"/>
        <v>0</v>
      </c>
    </row>
    <row r="179" spans="1:10" x14ac:dyDescent="0.25">
      <c r="A179">
        <v>1090</v>
      </c>
      <c r="B179" t="str">
        <f>CHALLAN!G1062</f>
        <v>GG/021/10-11</v>
      </c>
      <c r="C179" t="str">
        <f>CHALLAN!G1061</f>
        <v>26.04.10</v>
      </c>
      <c r="D179" t="str">
        <f>IF(CHALLAN!C1090="","(no part #)",CHALLAN!C1090)</f>
        <v>PC-86238</v>
      </c>
      <c r="E179" t="str">
        <f>IF(CHALLAN!B1090="","",CHALLAN!B1090)</f>
        <v>SAFARI</v>
      </c>
      <c r="F179">
        <f>IF(CHALLAN!D1090="","",CHALLAN!D1090)</f>
        <v>10</v>
      </c>
      <c r="G179">
        <f>IF(CHALLAN!E1090="","",CHALLAN!E1090)</f>
        <v>5</v>
      </c>
      <c r="H179">
        <f t="shared" si="4"/>
        <v>50</v>
      </c>
      <c r="I179">
        <f>IF(CHALLAN!F1090="","",CHALLAN!F1090)</f>
        <v>50</v>
      </c>
      <c r="J179">
        <f t="shared" si="5"/>
        <v>0</v>
      </c>
    </row>
    <row r="180" spans="1:10" x14ac:dyDescent="0.25">
      <c r="A180">
        <v>1091</v>
      </c>
      <c r="B180" t="str">
        <f>CHALLAN!G1062</f>
        <v>GG/021/10-11</v>
      </c>
      <c r="C180" t="str">
        <f>CHALLAN!G1061</f>
        <v>26.04.10</v>
      </c>
      <c r="D180" t="str">
        <f>IF(CHALLAN!C1091="","(no part #)",CHALLAN!C1091)</f>
        <v>PC-86093</v>
      </c>
      <c r="E180" t="str">
        <f>IF(CHALLAN!B1091="","",CHALLAN!B1091)</f>
        <v>SCORPIO</v>
      </c>
      <c r="F180">
        <f>IF(CHALLAN!D1091="","",CHALLAN!D1091)</f>
        <v>4</v>
      </c>
      <c r="G180">
        <f>IF(CHALLAN!E1091="","",CHALLAN!E1091)</f>
        <v>5</v>
      </c>
      <c r="H180">
        <f t="shared" si="4"/>
        <v>20</v>
      </c>
      <c r="I180">
        <f>IF(CHALLAN!F1091="","",CHALLAN!F1091)</f>
        <v>20</v>
      </c>
      <c r="J180">
        <f t="shared" si="5"/>
        <v>0</v>
      </c>
    </row>
    <row r="181" spans="1:10" x14ac:dyDescent="0.25">
      <c r="A181">
        <v>1092</v>
      </c>
      <c r="B181" t="str">
        <f>CHALLAN!G1062</f>
        <v>GG/021/10-11</v>
      </c>
      <c r="C181" t="str">
        <f>CHALLAN!G1061</f>
        <v>26.04.10</v>
      </c>
      <c r="D181" t="str">
        <f>IF(CHALLAN!C1092="","(no part #)",CHALLAN!C1092)</f>
        <v>PC-86244</v>
      </c>
      <c r="E181" t="str">
        <f>IF(CHALLAN!B1092="","",CHALLAN!B1092)</f>
        <v>QUALIS O RING</v>
      </c>
      <c r="F181">
        <f>IF(CHALLAN!D1092="","",CHALLAN!D1092)</f>
        <v>5</v>
      </c>
      <c r="G181">
        <f>IF(CHALLAN!E1092="","",CHALLAN!E1092)</f>
        <v>5</v>
      </c>
      <c r="H181">
        <f t="shared" si="4"/>
        <v>25</v>
      </c>
      <c r="I181">
        <f>IF(CHALLAN!F1092="","",CHALLAN!F1092)</f>
        <v>25</v>
      </c>
      <c r="J181">
        <f t="shared" si="5"/>
        <v>0</v>
      </c>
    </row>
    <row r="182" spans="1:10" x14ac:dyDescent="0.25">
      <c r="A182">
        <v>1093</v>
      </c>
      <c r="B182" t="str">
        <f>CHALLAN!G1062</f>
        <v>GG/021/10-11</v>
      </c>
      <c r="C182" t="str">
        <f>CHALLAN!G1061</f>
        <v>26.04.10</v>
      </c>
      <c r="D182" t="str">
        <f>IF(CHALLAN!C1093="","(no part #)",CHALLAN!C1093)</f>
        <v>PC-86043</v>
      </c>
      <c r="E182" t="str">
        <f>IF(CHALLAN!B1093="","",CHALLAN!B1093)</f>
        <v>ZEN R12</v>
      </c>
      <c r="F182">
        <f>IF(CHALLAN!D1093="","",CHALLAN!D1093)</f>
        <v>20</v>
      </c>
      <c r="G182">
        <f>IF(CHALLAN!E1093="","",CHALLAN!E1093)</f>
        <v>10</v>
      </c>
      <c r="H182">
        <f t="shared" si="4"/>
        <v>200</v>
      </c>
      <c r="I182">
        <f>IF(CHALLAN!F1093="","",CHALLAN!F1093)</f>
        <v>200</v>
      </c>
      <c r="J182">
        <f t="shared" si="5"/>
        <v>0</v>
      </c>
    </row>
    <row r="183" spans="1:10" x14ac:dyDescent="0.25">
      <c r="A183">
        <v>1094</v>
      </c>
      <c r="B183" t="str">
        <f>CHALLAN!G1062</f>
        <v>GG/021/10-11</v>
      </c>
      <c r="C183" t="str">
        <f>CHALLAN!G1061</f>
        <v>26.04.10</v>
      </c>
      <c r="D183" t="str">
        <f>IF(CHALLAN!C1094="","(no part #)",CHALLAN!C1094)</f>
        <v>PC-86270 R134</v>
      </c>
      <c r="E183" t="str">
        <f>IF(CHALLAN!B1094="","",CHALLAN!B1094)</f>
        <v>ZEN DELPHI R134A</v>
      </c>
      <c r="F183">
        <f>IF(CHALLAN!D1094="","",CHALLAN!D1094)</f>
        <v>2</v>
      </c>
      <c r="G183">
        <f>IF(CHALLAN!E1094="","",CHALLAN!E1094)</f>
        <v>5</v>
      </c>
      <c r="H183">
        <f t="shared" si="4"/>
        <v>10</v>
      </c>
      <c r="I183">
        <f>IF(CHALLAN!F1094="","",CHALLAN!F1094)</f>
        <v>10</v>
      </c>
      <c r="J183">
        <f t="shared" si="5"/>
        <v>0</v>
      </c>
    </row>
    <row r="184" spans="1:10" x14ac:dyDescent="0.25">
      <c r="A184">
        <v>1095</v>
      </c>
      <c r="B184" t="str">
        <f>CHALLAN!G1062</f>
        <v>GG/021/10-11</v>
      </c>
      <c r="C184" t="str">
        <f>CHALLAN!G1061</f>
        <v>26.04.10</v>
      </c>
      <c r="D184" t="str">
        <f>IF(CHALLAN!C1095="","(no part #)",CHALLAN!C1095)</f>
        <v>(no part #)</v>
      </c>
      <c r="E184" t="str">
        <f>IF(CHALLAN!B1095="","",CHALLAN!B1095)</f>
        <v>14X28X44</v>
      </c>
      <c r="F184">
        <f>IF(CHALLAN!D1095="","",CHALLAN!D1095)</f>
        <v>5</v>
      </c>
      <c r="G184">
        <f>IF(CHALLAN!E1095="","",CHALLAN!E1095)</f>
        <v>5</v>
      </c>
      <c r="H184">
        <f t="shared" si="4"/>
        <v>25</v>
      </c>
      <c r="I184">
        <f>IF(CHALLAN!F1095="","",CHALLAN!F1095)</f>
        <v>25</v>
      </c>
      <c r="J184">
        <f t="shared" si="5"/>
        <v>0</v>
      </c>
    </row>
    <row r="185" spans="1:10" x14ac:dyDescent="0.25">
      <c r="A185">
        <v>1096</v>
      </c>
      <c r="B185" t="str">
        <f>CHALLAN!G1062</f>
        <v>GG/021/10-11</v>
      </c>
      <c r="C185" t="str">
        <f>CHALLAN!G1061</f>
        <v>26.04.10</v>
      </c>
      <c r="D185" t="str">
        <f>IF(CHALLAN!C1096="","(no part #)",CHALLAN!C1096)</f>
        <v>(no part #)</v>
      </c>
      <c r="E185" t="str">
        <f>IF(CHALLAN!B1096="","",CHALLAN!B1096)</f>
        <v>2 PCS FORD IKON DRIER AGAINST SHORT RECEIVED IN LAST SHIPMENT</v>
      </c>
      <c r="F185" t="str">
        <f>IF(CHALLAN!D1096="","",CHALLAN!D1096)</f>
        <v/>
      </c>
      <c r="G185">
        <f>IF(CHALLAN!E1096="","",CHALLAN!E1096)</f>
        <v>1</v>
      </c>
      <c r="H185" t="str">
        <f t="shared" si="4"/>
        <v/>
      </c>
      <c r="I185">
        <f>IF(CHALLAN!F1096="","",CHALLAN!F1096)</f>
        <v>0</v>
      </c>
      <c r="J185" t="str">
        <f t="shared" si="5"/>
        <v/>
      </c>
    </row>
    <row r="186" spans="1:10" x14ac:dyDescent="0.25">
      <c r="A186">
        <v>1118</v>
      </c>
      <c r="B186" t="str">
        <f>CHALLAN!G1107</f>
        <v>GG/022/10-11</v>
      </c>
      <c r="C186" t="str">
        <f>CHALLAN!G1106</f>
        <v>27.04.10</v>
      </c>
      <c r="D186" t="str">
        <f>IF(CHALLAN!C1118="","(no part #)",CHALLAN!C1118)</f>
        <v>(no part #)</v>
      </c>
      <c r="E186" t="str">
        <f>IF(CHALLAN!B1118="","",CHALLAN!B1118)</f>
        <v>MINIBUS</v>
      </c>
      <c r="F186">
        <f>IF(CHALLAN!D1118="","",CHALLAN!D1118)</f>
        <v>10</v>
      </c>
      <c r="G186">
        <f>IF(CHALLAN!E1118="","",CHALLAN!E1118)</f>
        <v>2</v>
      </c>
      <c r="H186">
        <f t="shared" si="4"/>
        <v>20</v>
      </c>
      <c r="I186">
        <f>IF(CHALLAN!F1118="","",CHALLAN!F1118)</f>
        <v>20</v>
      </c>
      <c r="J186">
        <f t="shared" si="5"/>
        <v>0</v>
      </c>
    </row>
    <row r="187" spans="1:10" x14ac:dyDescent="0.25">
      <c r="A187">
        <v>1163</v>
      </c>
      <c r="B187" t="str">
        <f>CHALLAN!G1152</f>
        <v>GG/023/10-11</v>
      </c>
      <c r="C187" t="str">
        <f>CHALLAN!G1151</f>
        <v>27.04.10</v>
      </c>
      <c r="D187" t="str">
        <f>IF(CHALLAN!C1163="","(no part #)",CHALLAN!C1163)</f>
        <v>PC-86038</v>
      </c>
      <c r="E187" t="str">
        <f>IF(CHALLAN!B1163="","",CHALLAN!B1163)</f>
        <v>CORSA</v>
      </c>
      <c r="F187">
        <f>IF(CHALLAN!D1163="","",CHALLAN!D1163)</f>
        <v>3</v>
      </c>
      <c r="G187">
        <f>IF(CHALLAN!E1163="","",CHALLAN!E1163)</f>
        <v>5</v>
      </c>
      <c r="H187">
        <f t="shared" si="4"/>
        <v>15</v>
      </c>
      <c r="I187">
        <f>IF(CHALLAN!F1163="","",CHALLAN!F1163)</f>
        <v>15</v>
      </c>
      <c r="J187">
        <f t="shared" si="5"/>
        <v>0</v>
      </c>
    </row>
    <row r="188" spans="1:10" x14ac:dyDescent="0.25">
      <c r="A188">
        <v>1165</v>
      </c>
      <c r="B188" t="str">
        <f>CHALLAN!G1152</f>
        <v>GG/023/10-11</v>
      </c>
      <c r="C188" t="str">
        <f>CHALLAN!G1151</f>
        <v>27.04.10</v>
      </c>
      <c r="D188" t="str">
        <f>IF(CHALLAN!C1165="","(no part #)",CHALLAN!C1165)</f>
        <v>PC-036R12</v>
      </c>
      <c r="E188" t="str">
        <f>IF(CHALLAN!B1165="","",CHALLAN!B1165)</f>
        <v>ESTEEM R12</v>
      </c>
      <c r="F188">
        <f>IF(CHALLAN!D1165="","",CHALLAN!D1165)</f>
        <v>8</v>
      </c>
      <c r="G188">
        <f>IF(CHALLAN!E1165="","",CHALLAN!E1165)</f>
        <v>6</v>
      </c>
      <c r="H188">
        <f t="shared" si="4"/>
        <v>48</v>
      </c>
      <c r="I188">
        <f>IF(CHALLAN!F1165="","",CHALLAN!F1165)</f>
        <v>48</v>
      </c>
      <c r="J188">
        <f t="shared" si="5"/>
        <v>0</v>
      </c>
    </row>
    <row r="189" spans="1:10" x14ac:dyDescent="0.25">
      <c r="A189">
        <v>1166</v>
      </c>
      <c r="B189" t="str">
        <f>CHALLAN!G1152</f>
        <v>GG/023/10-11</v>
      </c>
      <c r="C189" t="str">
        <f>CHALLAN!G1151</f>
        <v>27.04.10</v>
      </c>
      <c r="D189" t="str">
        <f>IF(CHALLAN!C1166="","(no part #)",CHALLAN!C1166)</f>
        <v>PC-407R</v>
      </c>
      <c r="E189" t="str">
        <f>IF(CHALLAN!B1166="","",CHALLAN!B1166)</f>
        <v>LOGAN</v>
      </c>
      <c r="F189">
        <f>IF(CHALLAN!D1166="","",CHALLAN!D1166)</f>
        <v>2</v>
      </c>
      <c r="G189">
        <f>IF(CHALLAN!E1166="","",CHALLAN!E1166)</f>
        <v>6</v>
      </c>
      <c r="H189">
        <f t="shared" si="4"/>
        <v>12</v>
      </c>
      <c r="I189">
        <f>IF(CHALLAN!F1166="","",CHALLAN!F1166)</f>
        <v>12</v>
      </c>
      <c r="J189">
        <f t="shared" si="5"/>
        <v>0</v>
      </c>
    </row>
    <row r="190" spans="1:10" x14ac:dyDescent="0.25">
      <c r="A190">
        <v>1167</v>
      </c>
      <c r="B190" t="str">
        <f>CHALLAN!G1152</f>
        <v>GG/023/10-11</v>
      </c>
      <c r="C190" t="str">
        <f>CHALLAN!G1151</f>
        <v>27.04.10</v>
      </c>
      <c r="D190" t="str">
        <f>IF(CHALLAN!C1167="","(no part #)",CHALLAN!C1167)</f>
        <v>PC-055R</v>
      </c>
      <c r="E190" t="str">
        <f>IF(CHALLAN!B1167="","",CHALLAN!B1167)</f>
        <v>ACCENT</v>
      </c>
      <c r="F190">
        <f>IF(CHALLAN!D1167="","",CHALLAN!D1167)</f>
        <v>4</v>
      </c>
      <c r="G190">
        <f>IF(CHALLAN!E1167="","",CHALLAN!E1167)</f>
        <v>6</v>
      </c>
      <c r="H190">
        <f t="shared" si="4"/>
        <v>24</v>
      </c>
      <c r="I190">
        <f>IF(CHALLAN!F1167="","",CHALLAN!F1167)</f>
        <v>24</v>
      </c>
      <c r="J190">
        <f t="shared" si="5"/>
        <v>0</v>
      </c>
    </row>
    <row r="191" spans="1:10" x14ac:dyDescent="0.25">
      <c r="A191">
        <v>1168</v>
      </c>
      <c r="B191" t="str">
        <f>CHALLAN!G1152</f>
        <v>GG/023/10-11</v>
      </c>
      <c r="C191" t="str">
        <f>CHALLAN!G1151</f>
        <v>27.04.10</v>
      </c>
      <c r="D191" t="str">
        <f>IF(CHALLAN!C1168="","(no part #)",CHALLAN!C1168)</f>
        <v>PC-205</v>
      </c>
      <c r="E191" t="str">
        <f>IF(CHALLAN!B1168="","",CHALLAN!B1168)</f>
        <v>FEISTA</v>
      </c>
      <c r="F191">
        <f>IF(CHALLAN!D1168="","",CHALLAN!D1168)</f>
        <v>8</v>
      </c>
      <c r="G191">
        <f>IF(CHALLAN!E1168="","",CHALLAN!E1168)</f>
        <v>6</v>
      </c>
      <c r="H191">
        <f t="shared" si="4"/>
        <v>48</v>
      </c>
      <c r="I191">
        <f>IF(CHALLAN!F1168="","",CHALLAN!F1168)</f>
        <v>48</v>
      </c>
      <c r="J191">
        <f t="shared" si="5"/>
        <v>0</v>
      </c>
    </row>
    <row r="192" spans="1:10" x14ac:dyDescent="0.25">
      <c r="A192">
        <v>1169</v>
      </c>
      <c r="B192" t="str">
        <f>CHALLAN!G1152</f>
        <v>GG/023/10-11</v>
      </c>
      <c r="C192" t="str">
        <f>CHALLAN!G1151</f>
        <v>27.04.10</v>
      </c>
      <c r="D192" t="str">
        <f>IF(CHALLAN!C1169="","(no part #)",CHALLAN!C1169)</f>
        <v>PC-206</v>
      </c>
      <c r="E192" t="str">
        <f>IF(CHALLAN!B1169="","",CHALLAN!B1169)</f>
        <v>LANCER HCC</v>
      </c>
      <c r="F192">
        <f>IF(CHALLAN!D1169="","",CHALLAN!D1169)</f>
        <v>4</v>
      </c>
      <c r="G192">
        <f>IF(CHALLAN!E1169="","",CHALLAN!E1169)</f>
        <v>6</v>
      </c>
      <c r="H192">
        <f t="shared" si="4"/>
        <v>24</v>
      </c>
      <c r="I192">
        <f>IF(CHALLAN!F1169="","",CHALLAN!F1169)</f>
        <v>24</v>
      </c>
      <c r="J192">
        <f t="shared" si="5"/>
        <v>0</v>
      </c>
    </row>
    <row r="193" spans="1:10" x14ac:dyDescent="0.25">
      <c r="A193">
        <v>1170</v>
      </c>
      <c r="B193" t="str">
        <f>CHALLAN!G1152</f>
        <v>GG/023/10-11</v>
      </c>
      <c r="C193" t="str">
        <f>CHALLAN!G1151</f>
        <v>27.04.10</v>
      </c>
      <c r="D193" t="str">
        <f>IF(CHALLAN!C1170="","(no part #)",CHALLAN!C1170)</f>
        <v>PC-054</v>
      </c>
      <c r="E193" t="str">
        <f>IF(CHALLAN!B1170="","",CHALLAN!B1170)</f>
        <v>PALIO</v>
      </c>
      <c r="F193">
        <f>IF(CHALLAN!D1170="","",CHALLAN!D1170)</f>
        <v>2</v>
      </c>
      <c r="G193">
        <f>IF(CHALLAN!E1170="","",CHALLAN!E1170)</f>
        <v>6</v>
      </c>
      <c r="H193">
        <f t="shared" si="4"/>
        <v>12</v>
      </c>
      <c r="I193">
        <f>IF(CHALLAN!F1170="","",CHALLAN!F1170)</f>
        <v>12</v>
      </c>
      <c r="J193">
        <f t="shared" si="5"/>
        <v>0</v>
      </c>
    </row>
    <row r="194" spans="1:10" x14ac:dyDescent="0.25">
      <c r="A194">
        <v>1171</v>
      </c>
      <c r="B194" t="str">
        <f>CHALLAN!G1152</f>
        <v>GG/023/10-11</v>
      </c>
      <c r="C194" t="str">
        <f>CHALLAN!G1151</f>
        <v>27.04.10</v>
      </c>
      <c r="D194" t="str">
        <f>IF(CHALLAN!C1171="","(no part #)",CHALLAN!C1171)</f>
        <v>PC-8904R</v>
      </c>
      <c r="E194" t="str">
        <f>IF(CHALLAN!B1171="","",CHALLAN!B1171)</f>
        <v>QUALIS</v>
      </c>
      <c r="F194">
        <f>IF(CHALLAN!D1171="","",CHALLAN!D1171)</f>
        <v>2</v>
      </c>
      <c r="G194">
        <f>IF(CHALLAN!E1171="","",CHALLAN!E1171)</f>
        <v>6</v>
      </c>
      <c r="H194">
        <f t="shared" ref="H194:H257" si="6">IF(AND(ISNUMBER(F194),ISNUMBER(G194)),F194*G194,"")</f>
        <v>12</v>
      </c>
      <c r="I194">
        <f>IF(CHALLAN!F1171="","",CHALLAN!F1171)</f>
        <v>12</v>
      </c>
      <c r="J194">
        <f t="shared" ref="J194:J257" si="7">IF(AND(ISNUMBER(H194),ISNUMBER(I194)),H194-I194,"")</f>
        <v>0</v>
      </c>
    </row>
    <row r="195" spans="1:10" x14ac:dyDescent="0.25">
      <c r="A195">
        <v>1173</v>
      </c>
      <c r="B195" t="str">
        <f>CHALLAN!G1152</f>
        <v>GG/023/10-11</v>
      </c>
      <c r="C195" t="str">
        <f>CHALLAN!G1151</f>
        <v>27.04.10</v>
      </c>
      <c r="D195" t="str">
        <f>IF(CHALLAN!C1173="","(no part #)",CHALLAN!C1173)</f>
        <v>(no part #)</v>
      </c>
      <c r="E195" t="str">
        <f>IF(CHALLAN!B1173="","",CHALLAN!B1173)</f>
        <v>O RING</v>
      </c>
      <c r="F195">
        <f>IF(CHALLAN!D1173="","",CHALLAN!D1173)</f>
        <v>2</v>
      </c>
      <c r="G195">
        <f>IF(CHALLAN!E1173="","",CHALLAN!E1173)</f>
        <v>100</v>
      </c>
      <c r="H195">
        <f t="shared" si="6"/>
        <v>200</v>
      </c>
      <c r="I195">
        <f>IF(CHALLAN!F1173="","",CHALLAN!F1173)</f>
        <v>190</v>
      </c>
      <c r="J195">
        <f t="shared" si="7"/>
        <v>10</v>
      </c>
    </row>
    <row r="196" spans="1:10" x14ac:dyDescent="0.25">
      <c r="A196">
        <v>1174</v>
      </c>
      <c r="B196" t="str">
        <f>CHALLAN!G1152</f>
        <v>GG/023/10-11</v>
      </c>
      <c r="C196" t="str">
        <f>CHALLAN!G1151</f>
        <v>27.04.10</v>
      </c>
      <c r="D196" t="str">
        <f>IF(CHALLAN!C1174="","(no part #)",CHALLAN!C1174)</f>
        <v>(no part #)</v>
      </c>
      <c r="E196" t="str">
        <f>IF(CHALLAN!B1174="","",CHALLAN!B1174)</f>
        <v>O RING</v>
      </c>
      <c r="F196" t="str">
        <f>IF(CHALLAN!D1174="","",CHALLAN!D1174)</f>
        <v/>
      </c>
      <c r="G196" t="str">
        <f>IF(CHALLAN!E1174="","",CHALLAN!E1174)</f>
        <v/>
      </c>
      <c r="H196" t="str">
        <f t="shared" si="6"/>
        <v/>
      </c>
      <c r="I196">
        <f>IF(CHALLAN!F1174="","",CHALLAN!F1174)</f>
        <v>10</v>
      </c>
      <c r="J196" t="str">
        <f t="shared" si="7"/>
        <v/>
      </c>
    </row>
    <row r="197" spans="1:10" x14ac:dyDescent="0.25">
      <c r="A197">
        <v>1175</v>
      </c>
      <c r="B197" t="str">
        <f>CHALLAN!G1152</f>
        <v>GG/023/10-11</v>
      </c>
      <c r="C197" t="str">
        <f>CHALLAN!G1151</f>
        <v>27.04.10</v>
      </c>
      <c r="D197" t="str">
        <f>IF(CHALLAN!C1175="","(no part #)",CHALLAN!C1175)</f>
        <v>(no part #)</v>
      </c>
      <c r="E197" t="str">
        <f>IF(CHALLAN!B1175="","",CHALLAN!B1175)</f>
        <v>THERMOSTAT</v>
      </c>
      <c r="F197">
        <f>IF(CHALLAN!D1175="","",CHALLAN!D1175)</f>
        <v>10</v>
      </c>
      <c r="G197">
        <f>IF(CHALLAN!E1175="","",CHALLAN!E1175)</f>
        <v>100</v>
      </c>
      <c r="H197">
        <f t="shared" si="6"/>
        <v>1000</v>
      </c>
      <c r="I197">
        <f>IF(CHALLAN!F1175="","",CHALLAN!F1175)</f>
        <v>1000</v>
      </c>
      <c r="J197">
        <f t="shared" si="7"/>
        <v>0</v>
      </c>
    </row>
    <row r="198" spans="1:10" x14ac:dyDescent="0.25">
      <c r="A198">
        <v>1211</v>
      </c>
      <c r="B198" t="str">
        <f>CHALLAN!G1199</f>
        <v>GG/024/10-11</v>
      </c>
      <c r="C198" t="str">
        <f>CHALLAN!G1198</f>
        <v>27.04.10</v>
      </c>
      <c r="D198" t="str">
        <f>IF(CHALLAN!C1211="","(no part #)",CHALLAN!C1211)</f>
        <v>(no part #)</v>
      </c>
      <c r="E198" t="str">
        <f>IF(CHALLAN!B1211="","",CHALLAN!B1211)</f>
        <v>SUPERFINE SPRAY HOSE</v>
      </c>
      <c r="F198">
        <f>IF(CHALLAN!D1211="","",CHALLAN!D1211)</f>
        <v>100</v>
      </c>
      <c r="G198">
        <f>IF(CHALLAN!E1211="","",CHALLAN!E1211)</f>
        <v>100</v>
      </c>
      <c r="H198">
        <f t="shared" si="6"/>
        <v>10000</v>
      </c>
      <c r="I198">
        <f>IF(CHALLAN!F1211="","",CHALLAN!F1211)</f>
        <v>10000</v>
      </c>
      <c r="J198">
        <f t="shared" si="7"/>
        <v>0</v>
      </c>
    </row>
    <row r="199" spans="1:10" x14ac:dyDescent="0.25">
      <c r="A199">
        <v>1253</v>
      </c>
      <c r="B199" t="str">
        <f>CHALLAN!G1242</f>
        <v>GG/025/10-11</v>
      </c>
      <c r="C199" t="str">
        <f>CHALLAN!G1241</f>
        <v>28.04.10</v>
      </c>
      <c r="D199" t="str">
        <f>IF(CHALLAN!C1253="","(no part #)",CHALLAN!C1253)</f>
        <v>PC-86177</v>
      </c>
      <c r="E199" t="str">
        <f>IF(CHALLAN!B1253="","",CHALLAN!B1253)</f>
        <v>AVEO</v>
      </c>
      <c r="F199">
        <f>IF(CHALLAN!D1253="","",CHALLAN!D1253)</f>
        <v>1</v>
      </c>
      <c r="G199">
        <f>IF(CHALLAN!E1253="","",CHALLAN!E1253)</f>
        <v>5</v>
      </c>
      <c r="H199">
        <f t="shared" si="6"/>
        <v>5</v>
      </c>
      <c r="I199">
        <f>IF(CHALLAN!F1253="","",CHALLAN!F1253)</f>
        <v>5</v>
      </c>
      <c r="J199">
        <f t="shared" si="7"/>
        <v>0</v>
      </c>
    </row>
    <row r="200" spans="1:10" x14ac:dyDescent="0.25">
      <c r="A200">
        <v>1254</v>
      </c>
      <c r="B200" t="str">
        <f>CHALLAN!G1242</f>
        <v>GG/025/10-11</v>
      </c>
      <c r="C200" t="str">
        <f>CHALLAN!G1241</f>
        <v>28.04.10</v>
      </c>
      <c r="D200" t="str">
        <f>IF(CHALLAN!C1254="","(no part #)",CHALLAN!C1254)</f>
        <v>PC-86090</v>
      </c>
      <c r="E200" t="str">
        <f>IF(CHALLAN!B1254="","",CHALLAN!B1254)</f>
        <v>ESTEEM R134A</v>
      </c>
      <c r="F200">
        <f>IF(CHALLAN!D1254="","",CHALLAN!D1254)</f>
        <v>6</v>
      </c>
      <c r="G200">
        <f>IF(CHALLAN!E1254="","",CHALLAN!E1254)</f>
        <v>5</v>
      </c>
      <c r="H200">
        <f t="shared" si="6"/>
        <v>30</v>
      </c>
      <c r="I200">
        <f>IF(CHALLAN!F1254="","",CHALLAN!F1254)</f>
        <v>30</v>
      </c>
      <c r="J200">
        <f t="shared" si="7"/>
        <v>0</v>
      </c>
    </row>
    <row r="201" spans="1:10" x14ac:dyDescent="0.25">
      <c r="A201">
        <v>1255</v>
      </c>
      <c r="B201" t="str">
        <f>CHALLAN!G1242</f>
        <v>GG/025/10-11</v>
      </c>
      <c r="C201" t="str">
        <f>CHALLAN!G1241</f>
        <v>28.04.10</v>
      </c>
      <c r="D201" t="str">
        <f>IF(CHALLAN!C1255="","(no part #)",CHALLAN!C1255)</f>
        <v>PC-86240</v>
      </c>
      <c r="E201" t="str">
        <f>IF(CHALLAN!B1255="","",CHALLAN!B1255)</f>
        <v>HONDA CITY=T3</v>
      </c>
      <c r="F201">
        <f>IF(CHALLAN!D1255="","",CHALLAN!D1255)</f>
        <v>6</v>
      </c>
      <c r="G201">
        <f>IF(CHALLAN!E1255="","",CHALLAN!E1255)</f>
        <v>5</v>
      </c>
      <c r="H201">
        <f t="shared" si="6"/>
        <v>30</v>
      </c>
      <c r="I201">
        <f>IF(CHALLAN!F1255="","",CHALLAN!F1255)</f>
        <v>30</v>
      </c>
      <c r="J201">
        <f t="shared" si="7"/>
        <v>0</v>
      </c>
    </row>
    <row r="202" spans="1:10" x14ac:dyDescent="0.25">
      <c r="A202">
        <v>1256</v>
      </c>
      <c r="B202" t="str">
        <f>CHALLAN!G1242</f>
        <v>GG/025/10-11</v>
      </c>
      <c r="C202" t="str">
        <f>CHALLAN!G1241</f>
        <v>28.04.10</v>
      </c>
      <c r="D202" t="str">
        <f>IF(CHALLAN!C1256="","(no part #)",CHALLAN!C1256)</f>
        <v>PC-86125</v>
      </c>
      <c r="E202" t="str">
        <f>IF(CHALLAN!B1256="","",CHALLAN!B1256)</f>
        <v>SANTRO</v>
      </c>
      <c r="F202">
        <f>IF(CHALLAN!D1256="","",CHALLAN!D1256)</f>
        <v>20</v>
      </c>
      <c r="G202">
        <f>IF(CHALLAN!E1256="","",CHALLAN!E1256)</f>
        <v>5</v>
      </c>
      <c r="H202">
        <f t="shared" si="6"/>
        <v>100</v>
      </c>
      <c r="I202">
        <f>IF(CHALLAN!F1256="","",CHALLAN!F1256)</f>
        <v>100</v>
      </c>
      <c r="J202">
        <f t="shared" si="7"/>
        <v>0</v>
      </c>
    </row>
    <row r="203" spans="1:10" x14ac:dyDescent="0.25">
      <c r="A203">
        <v>1257</v>
      </c>
      <c r="B203" t="str">
        <f>CHALLAN!G1242</f>
        <v>GG/025/10-11</v>
      </c>
      <c r="C203" t="str">
        <f>CHALLAN!G1241</f>
        <v>28.04.10</v>
      </c>
      <c r="D203" t="str">
        <f>IF(CHALLAN!C1257="","(no part #)",CHALLAN!C1257)</f>
        <v>PC-86092</v>
      </c>
      <c r="E203" t="str">
        <f>IF(CHALLAN!B1257="","",CHALLAN!B1257)</f>
        <v>MARUTI 800 MPFI</v>
      </c>
      <c r="F203">
        <f>IF(CHALLAN!D1257="","",CHALLAN!D1257)</f>
        <v>20</v>
      </c>
      <c r="G203">
        <f>IF(CHALLAN!E1257="","",CHALLAN!E1257)</f>
        <v>5</v>
      </c>
      <c r="H203">
        <f t="shared" si="6"/>
        <v>100</v>
      </c>
      <c r="I203">
        <f>IF(CHALLAN!F1257="","",CHALLAN!F1257)</f>
        <v>100</v>
      </c>
      <c r="J203">
        <f t="shared" si="7"/>
        <v>0</v>
      </c>
    </row>
    <row r="204" spans="1:10" x14ac:dyDescent="0.25">
      <c r="A204">
        <v>1258</v>
      </c>
      <c r="B204" t="str">
        <f>CHALLAN!G1242</f>
        <v>GG/025/10-11</v>
      </c>
      <c r="C204" t="str">
        <f>CHALLAN!G1241</f>
        <v>28.04.10</v>
      </c>
      <c r="D204" t="str">
        <f>IF(CHALLAN!C1258="","(no part #)",CHALLAN!C1258)</f>
        <v>PC-86239</v>
      </c>
      <c r="E204" t="str">
        <f>IF(CHALLAN!B1258="","",CHALLAN!B1258)</f>
        <v>SANTRO XING</v>
      </c>
      <c r="F204">
        <f>IF(CHALLAN!D1258="","",CHALLAN!D1258)</f>
        <v>4</v>
      </c>
      <c r="G204">
        <f>IF(CHALLAN!E1258="","",CHALLAN!E1258)</f>
        <v>5</v>
      </c>
      <c r="H204">
        <f t="shared" si="6"/>
        <v>20</v>
      </c>
      <c r="I204">
        <f>IF(CHALLAN!F1258="","",CHALLAN!F1258)</f>
        <v>20</v>
      </c>
      <c r="J204">
        <f t="shared" si="7"/>
        <v>0</v>
      </c>
    </row>
    <row r="205" spans="1:10" x14ac:dyDescent="0.25">
      <c r="A205">
        <v>1259</v>
      </c>
      <c r="B205" t="str">
        <f>CHALLAN!G1242</f>
        <v>GG/025/10-11</v>
      </c>
      <c r="C205" t="str">
        <f>CHALLAN!G1241</f>
        <v>28.04.10</v>
      </c>
      <c r="D205" t="str">
        <f>IF(CHALLAN!C1259="","(no part #)",CHALLAN!C1259)</f>
        <v>PC-86037</v>
      </c>
      <c r="E205" t="str">
        <f>IF(CHALLAN!B1259="","",CHALLAN!B1259)</f>
        <v>WAGON-R</v>
      </c>
      <c r="F205">
        <f>IF(CHALLAN!D1259="","",CHALLAN!D1259)</f>
        <v>20</v>
      </c>
      <c r="G205">
        <f>IF(CHALLAN!E1259="","",CHALLAN!E1259)</f>
        <v>5</v>
      </c>
      <c r="H205">
        <f t="shared" si="6"/>
        <v>100</v>
      </c>
      <c r="I205">
        <f>IF(CHALLAN!F1259="","",CHALLAN!F1259)</f>
        <v>100</v>
      </c>
      <c r="J205">
        <f t="shared" si="7"/>
        <v>0</v>
      </c>
    </row>
    <row r="206" spans="1:10" x14ac:dyDescent="0.25">
      <c r="A206">
        <v>1260</v>
      </c>
      <c r="B206" t="str">
        <f>CHALLAN!G1242</f>
        <v>GG/025/10-11</v>
      </c>
      <c r="C206" t="str">
        <f>CHALLAN!G1241</f>
        <v>28.04.10</v>
      </c>
      <c r="D206" t="str">
        <f>IF(CHALLAN!C1260="","(no part #)",CHALLAN!C1260)</f>
        <v>PC-86238</v>
      </c>
      <c r="E206" t="str">
        <f>IF(CHALLAN!B1260="","",CHALLAN!B1260)</f>
        <v>SAFARI</v>
      </c>
      <c r="F206">
        <f>IF(CHALLAN!D1260="","",CHALLAN!D1260)</f>
        <v>6</v>
      </c>
      <c r="G206">
        <f>IF(CHALLAN!E1260="","",CHALLAN!E1260)</f>
        <v>5</v>
      </c>
      <c r="H206">
        <f t="shared" si="6"/>
        <v>30</v>
      </c>
      <c r="I206">
        <f>IF(CHALLAN!F1260="","",CHALLAN!F1260)</f>
        <v>30</v>
      </c>
      <c r="J206">
        <f t="shared" si="7"/>
        <v>0</v>
      </c>
    </row>
    <row r="207" spans="1:10" x14ac:dyDescent="0.25">
      <c r="A207">
        <v>1261</v>
      </c>
      <c r="B207" t="str">
        <f>CHALLAN!G1242</f>
        <v>GG/025/10-11</v>
      </c>
      <c r="C207" t="str">
        <f>CHALLAN!G1241</f>
        <v>28.04.10</v>
      </c>
      <c r="D207" t="str">
        <f>IF(CHALLAN!C1261="","(no part #)",CHALLAN!C1261)</f>
        <v>PC-86093</v>
      </c>
      <c r="E207" t="str">
        <f>IF(CHALLAN!B1261="","",CHALLAN!B1261)</f>
        <v>SCORPIO</v>
      </c>
      <c r="F207">
        <f>IF(CHALLAN!D1261="","",CHALLAN!D1261)</f>
        <v>4</v>
      </c>
      <c r="G207">
        <f>IF(CHALLAN!E1261="","",CHALLAN!E1261)</f>
        <v>5</v>
      </c>
      <c r="H207">
        <f t="shared" si="6"/>
        <v>20</v>
      </c>
      <c r="I207">
        <f>IF(CHALLAN!F1261="","",CHALLAN!F1261)</f>
        <v>20</v>
      </c>
      <c r="J207">
        <f t="shared" si="7"/>
        <v>0</v>
      </c>
    </row>
    <row r="208" spans="1:10" x14ac:dyDescent="0.25">
      <c r="A208">
        <v>1262</v>
      </c>
      <c r="B208" t="str">
        <f>CHALLAN!G1242</f>
        <v>GG/025/10-11</v>
      </c>
      <c r="C208" t="str">
        <f>CHALLAN!G1241</f>
        <v>28.04.10</v>
      </c>
      <c r="D208" t="str">
        <f>IF(CHALLAN!C1262="","(no part #)",CHALLAN!C1262)</f>
        <v>PC-86244</v>
      </c>
      <c r="E208" t="str">
        <f>IF(CHALLAN!B1262="","",CHALLAN!B1262)</f>
        <v>QUALIS O RING</v>
      </c>
      <c r="F208">
        <f>IF(CHALLAN!D1262="","",CHALLAN!D1262)</f>
        <v>4</v>
      </c>
      <c r="G208">
        <f>IF(CHALLAN!E1262="","",CHALLAN!E1262)</f>
        <v>5</v>
      </c>
      <c r="H208">
        <f t="shared" si="6"/>
        <v>20</v>
      </c>
      <c r="I208">
        <f>IF(CHALLAN!F1262="","",CHALLAN!F1262)</f>
        <v>20</v>
      </c>
      <c r="J208">
        <f t="shared" si="7"/>
        <v>0</v>
      </c>
    </row>
    <row r="209" spans="1:10" x14ac:dyDescent="0.25">
      <c r="A209">
        <v>1263</v>
      </c>
      <c r="B209" t="str">
        <f>CHALLAN!G1242</f>
        <v>GG/025/10-11</v>
      </c>
      <c r="C209" t="str">
        <f>CHALLAN!G1241</f>
        <v>28.04.10</v>
      </c>
      <c r="D209" t="str">
        <f>IF(CHALLAN!C1263="","(no part #)",CHALLAN!C1263)</f>
        <v>PC-86043</v>
      </c>
      <c r="E209" t="str">
        <f>IF(CHALLAN!B1263="","",CHALLAN!B1263)</f>
        <v>ZEN R12</v>
      </c>
      <c r="F209">
        <f>IF(CHALLAN!D1263="","",CHALLAN!D1263)</f>
        <v>5</v>
      </c>
      <c r="G209">
        <f>IF(CHALLAN!E1263="","",CHALLAN!E1263)</f>
        <v>10</v>
      </c>
      <c r="H209">
        <f t="shared" si="6"/>
        <v>50</v>
      </c>
      <c r="I209">
        <f>IF(CHALLAN!F1263="","",CHALLAN!F1263)</f>
        <v>50</v>
      </c>
      <c r="J209">
        <f t="shared" si="7"/>
        <v>0</v>
      </c>
    </row>
    <row r="210" spans="1:10" x14ac:dyDescent="0.25">
      <c r="A210">
        <v>1264</v>
      </c>
      <c r="B210" t="str">
        <f>CHALLAN!G1242</f>
        <v>GG/025/10-11</v>
      </c>
      <c r="C210" t="str">
        <f>CHALLAN!G1241</f>
        <v>28.04.10</v>
      </c>
      <c r="D210" t="str">
        <f>IF(CHALLAN!C1264="","(no part #)",CHALLAN!C1264)</f>
        <v>PC-86207</v>
      </c>
      <c r="E210" t="str">
        <f>IF(CHALLAN!B1264="","",CHALLAN!B1264)</f>
        <v>SWIFT</v>
      </c>
      <c r="F210">
        <f>IF(CHALLAN!D1264="","",CHALLAN!D1264)</f>
        <v>6</v>
      </c>
      <c r="G210">
        <f>IF(CHALLAN!E1264="","",CHALLAN!E1264)</f>
        <v>5</v>
      </c>
      <c r="H210">
        <f t="shared" si="6"/>
        <v>30</v>
      </c>
      <c r="I210">
        <f>IF(CHALLAN!F1264="","",CHALLAN!F1264)</f>
        <v>30</v>
      </c>
      <c r="J210">
        <f t="shared" si="7"/>
        <v>0</v>
      </c>
    </row>
    <row r="211" spans="1:10" x14ac:dyDescent="0.25">
      <c r="A211">
        <v>1265</v>
      </c>
      <c r="B211" t="str">
        <f>CHALLAN!G1242</f>
        <v>GG/025/10-11</v>
      </c>
      <c r="C211" t="str">
        <f>CHALLAN!G1241</f>
        <v>28.04.10</v>
      </c>
      <c r="D211" t="str">
        <f>IF(CHALLAN!C1265="","(no part #)",CHALLAN!C1265)</f>
        <v>PC-86034</v>
      </c>
      <c r="E211" t="str">
        <f>IF(CHALLAN!B1265="","",CHALLAN!B1265)</f>
        <v>FORD IKON</v>
      </c>
      <c r="F211">
        <f>IF(CHALLAN!D1265="","",CHALLAN!D1265)</f>
        <v>2</v>
      </c>
      <c r="G211">
        <f>IF(CHALLAN!E1265="","",CHALLAN!E1265)</f>
        <v>5</v>
      </c>
      <c r="H211">
        <f t="shared" si="6"/>
        <v>10</v>
      </c>
      <c r="I211">
        <f>IF(CHALLAN!F1265="","",CHALLAN!F1265)</f>
        <v>10</v>
      </c>
      <c r="J211">
        <f t="shared" si="7"/>
        <v>0</v>
      </c>
    </row>
    <row r="212" spans="1:10" x14ac:dyDescent="0.25">
      <c r="A212">
        <v>1266</v>
      </c>
      <c r="B212" t="str">
        <f>CHALLAN!G1242</f>
        <v>GG/025/10-11</v>
      </c>
      <c r="C212" t="str">
        <f>CHALLAN!G1241</f>
        <v>28.04.10</v>
      </c>
      <c r="D212" t="str">
        <f>IF(CHALLAN!C1266="","(no part #)",CHALLAN!C1266)</f>
        <v>(no part #)</v>
      </c>
      <c r="E212" t="str">
        <f>IF(CHALLAN!B1266="","",CHALLAN!B1266)</f>
        <v>14X15X26MM</v>
      </c>
      <c r="F212">
        <f>IF(CHALLAN!D1266="","",CHALLAN!D1266)</f>
        <v>5</v>
      </c>
      <c r="G212">
        <f>IF(CHALLAN!E1266="","",CHALLAN!E1266)</f>
        <v>10</v>
      </c>
      <c r="H212">
        <f t="shared" si="6"/>
        <v>50</v>
      </c>
      <c r="I212">
        <f>IF(CHALLAN!F1266="","",CHALLAN!F1266)</f>
        <v>50</v>
      </c>
      <c r="J212">
        <f t="shared" si="7"/>
        <v>0</v>
      </c>
    </row>
    <row r="213" spans="1:10" x14ac:dyDescent="0.25">
      <c r="A213">
        <v>1267</v>
      </c>
      <c r="B213" t="str">
        <f>CHALLAN!G1242</f>
        <v>GG/025/10-11</v>
      </c>
      <c r="C213" t="str">
        <f>CHALLAN!G1241</f>
        <v>28.04.10</v>
      </c>
      <c r="D213" t="str">
        <f>IF(CHALLAN!C1267="","(no part #)",CHALLAN!C1267)</f>
        <v>(no part #)</v>
      </c>
      <c r="E213" t="str">
        <f>IF(CHALLAN!B1267="","",CHALLAN!B1267)</f>
        <v>14X21X20MM</v>
      </c>
      <c r="F213">
        <f>IF(CHALLAN!D1267="","",CHALLAN!D1267)</f>
        <v>5</v>
      </c>
      <c r="G213">
        <f>IF(CHALLAN!E1267="","",CHALLAN!E1267)</f>
        <v>10</v>
      </c>
      <c r="H213">
        <f t="shared" si="6"/>
        <v>50</v>
      </c>
      <c r="I213">
        <f>IF(CHALLAN!F1267="","",CHALLAN!F1267)</f>
        <v>50</v>
      </c>
      <c r="J213">
        <f t="shared" si="7"/>
        <v>0</v>
      </c>
    </row>
    <row r="214" spans="1:10" x14ac:dyDescent="0.25">
      <c r="A214">
        <v>1269</v>
      </c>
      <c r="B214" t="str">
        <f>CHALLAN!G1242</f>
        <v>GG/025/10-11</v>
      </c>
      <c r="C214" t="str">
        <f>CHALLAN!G1241</f>
        <v>28.04.10</v>
      </c>
      <c r="D214" t="str">
        <f>IF(CHALLAN!C1269="","(no part #)",CHALLAN!C1269)</f>
        <v>PC-012</v>
      </c>
      <c r="E214" t="str">
        <f>IF(CHALLAN!B1269="","",CHALLAN!B1269)</f>
        <v>TRAVERA</v>
      </c>
      <c r="F214">
        <f>IF(CHALLAN!D1269="","",CHALLAN!D1269)</f>
        <v>8</v>
      </c>
      <c r="G214">
        <f>IF(CHALLAN!E1269="","",CHALLAN!E1269)</f>
        <v>6</v>
      </c>
      <c r="H214">
        <f t="shared" si="6"/>
        <v>48</v>
      </c>
      <c r="I214">
        <f>IF(CHALLAN!F1269="","",CHALLAN!F1269)</f>
        <v>48</v>
      </c>
      <c r="J214">
        <f t="shared" si="7"/>
        <v>0</v>
      </c>
    </row>
    <row r="215" spans="1:10" x14ac:dyDescent="0.25">
      <c r="A215">
        <v>1270</v>
      </c>
      <c r="B215" t="str">
        <f>CHALLAN!G1242</f>
        <v>GG/025/10-11</v>
      </c>
      <c r="C215" t="str">
        <f>CHALLAN!G1241</f>
        <v>28.04.10</v>
      </c>
      <c r="D215" t="str">
        <f>IF(CHALLAN!C1270="","(no part #)",CHALLAN!C1270)</f>
        <v>PC-208</v>
      </c>
      <c r="E215" t="str">
        <f>IF(CHALLAN!B1270="","",CHALLAN!B1270)</f>
        <v>WR</v>
      </c>
      <c r="F215">
        <f>IF(CHALLAN!D1270="","",CHALLAN!D1270)</f>
        <v>8</v>
      </c>
      <c r="G215">
        <f>IF(CHALLAN!E1270="","",CHALLAN!E1270)</f>
        <v>6</v>
      </c>
      <c r="H215">
        <f t="shared" si="6"/>
        <v>48</v>
      </c>
      <c r="I215">
        <f>IF(CHALLAN!F1270="","",CHALLAN!F1270)</f>
        <v>48</v>
      </c>
      <c r="J215">
        <f t="shared" si="7"/>
        <v>0</v>
      </c>
    </row>
    <row r="216" spans="1:10" x14ac:dyDescent="0.25">
      <c r="A216">
        <v>1271</v>
      </c>
      <c r="B216" t="str">
        <f>CHALLAN!G1242</f>
        <v>GG/025/10-11</v>
      </c>
      <c r="C216" t="str">
        <f>CHALLAN!G1241</f>
        <v>28.04.10</v>
      </c>
      <c r="D216" t="str">
        <f>IF(CHALLAN!C1271="","(no part #)",CHALLAN!C1271)</f>
        <v>PC-052R</v>
      </c>
      <c r="E216" t="str">
        <f>IF(CHALLAN!B1271="","",CHALLAN!B1271)</f>
        <v>OPEL</v>
      </c>
      <c r="F216">
        <f>IF(CHALLAN!D1271="","",CHALLAN!D1271)</f>
        <v>5</v>
      </c>
      <c r="G216">
        <f>IF(CHALLAN!E1271="","",CHALLAN!E1271)</f>
        <v>6</v>
      </c>
      <c r="H216">
        <f t="shared" si="6"/>
        <v>30</v>
      </c>
      <c r="I216">
        <f>IF(CHALLAN!F1271="","",CHALLAN!F1271)</f>
        <v>30</v>
      </c>
      <c r="J216">
        <f t="shared" si="7"/>
        <v>0</v>
      </c>
    </row>
    <row r="217" spans="1:10" x14ac:dyDescent="0.25">
      <c r="A217">
        <v>1272</v>
      </c>
      <c r="B217" t="str">
        <f>CHALLAN!G1242</f>
        <v>GG/025/10-11</v>
      </c>
      <c r="C217" t="str">
        <f>CHALLAN!G1241</f>
        <v>28.04.10</v>
      </c>
      <c r="D217" t="str">
        <f>IF(CHALLAN!C1272="","(no part #)",CHALLAN!C1272)</f>
        <v>PC-050R</v>
      </c>
      <c r="E217" t="str">
        <f>IF(CHALLAN!B1272="","",CHALLAN!B1272)</f>
        <v>ZEN DELPHI R12</v>
      </c>
      <c r="F217">
        <f>IF(CHALLAN!D1272="","",CHALLAN!D1272)</f>
        <v>2</v>
      </c>
      <c r="G217">
        <f>IF(CHALLAN!E1272="","",CHALLAN!E1272)</f>
        <v>6</v>
      </c>
      <c r="H217">
        <f t="shared" si="6"/>
        <v>12</v>
      </c>
      <c r="I217">
        <f>IF(CHALLAN!F1272="","",CHALLAN!F1272)</f>
        <v>12</v>
      </c>
      <c r="J217">
        <f t="shared" si="7"/>
        <v>0</v>
      </c>
    </row>
    <row r="218" spans="1:10" x14ac:dyDescent="0.25">
      <c r="A218">
        <v>1273</v>
      </c>
      <c r="B218" t="str">
        <f>CHALLAN!G1242</f>
        <v>GG/025/10-11</v>
      </c>
      <c r="C218" t="str">
        <f>CHALLAN!G1241</f>
        <v>28.04.10</v>
      </c>
      <c r="D218" t="str">
        <f>IF(CHALLAN!C1273="","(no part #)",CHALLAN!C1273)</f>
        <v>PC-055R</v>
      </c>
      <c r="E218" t="str">
        <f>IF(CHALLAN!B1273="","",CHALLAN!B1273)</f>
        <v>ACCENT</v>
      </c>
      <c r="F218">
        <f>IF(CHALLAN!D1273="","",CHALLAN!D1273)</f>
        <v>4</v>
      </c>
      <c r="G218">
        <f>IF(CHALLAN!E1273="","",CHALLAN!E1273)</f>
        <v>6</v>
      </c>
      <c r="H218">
        <f t="shared" si="6"/>
        <v>24</v>
      </c>
      <c r="I218">
        <f>IF(CHALLAN!F1273="","",CHALLAN!F1273)</f>
        <v>24</v>
      </c>
      <c r="J218">
        <f t="shared" si="7"/>
        <v>0</v>
      </c>
    </row>
    <row r="219" spans="1:10" x14ac:dyDescent="0.25">
      <c r="A219">
        <v>1274</v>
      </c>
      <c r="B219" t="str">
        <f>CHALLAN!G1242</f>
        <v>GG/025/10-11</v>
      </c>
      <c r="C219" t="str">
        <f>CHALLAN!G1241</f>
        <v>28.04.10</v>
      </c>
      <c r="D219" t="str">
        <f>IF(CHALLAN!C1274="","(no part #)",CHALLAN!C1274)</f>
        <v>PC-205</v>
      </c>
      <c r="E219" t="str">
        <f>IF(CHALLAN!B1274="","",CHALLAN!B1274)</f>
        <v>FEISTA</v>
      </c>
      <c r="F219">
        <f>IF(CHALLAN!D1274="","",CHALLAN!D1274)</f>
        <v>8</v>
      </c>
      <c r="G219">
        <f>IF(CHALLAN!E1274="","",CHALLAN!E1274)</f>
        <v>6</v>
      </c>
      <c r="H219">
        <f t="shared" si="6"/>
        <v>48</v>
      </c>
      <c r="I219">
        <f>IF(CHALLAN!F1274="","",CHALLAN!F1274)</f>
        <v>48</v>
      </c>
      <c r="J219">
        <f t="shared" si="7"/>
        <v>0</v>
      </c>
    </row>
    <row r="220" spans="1:10" x14ac:dyDescent="0.25">
      <c r="A220">
        <v>1275</v>
      </c>
      <c r="B220" t="str">
        <f>CHALLAN!G1242</f>
        <v>GG/025/10-11</v>
      </c>
      <c r="C220" t="str">
        <f>CHALLAN!G1241</f>
        <v>28.04.10</v>
      </c>
      <c r="D220" t="str">
        <f>IF(CHALLAN!C1275="","(no part #)",CHALLAN!C1275)</f>
        <v>PC-206</v>
      </c>
      <c r="E220" t="str">
        <f>IF(CHALLAN!B1275="","",CHALLAN!B1275)</f>
        <v>LANCER HCC</v>
      </c>
      <c r="F220">
        <f>IF(CHALLAN!D1275="","",CHALLAN!D1275)</f>
        <v>2</v>
      </c>
      <c r="G220">
        <f>IF(CHALLAN!E1275="","",CHALLAN!E1275)</f>
        <v>6</v>
      </c>
      <c r="H220">
        <f t="shared" si="6"/>
        <v>12</v>
      </c>
      <c r="I220">
        <f>IF(CHALLAN!F1275="","",CHALLAN!F1275)</f>
        <v>12</v>
      </c>
      <c r="J220">
        <f t="shared" si="7"/>
        <v>0</v>
      </c>
    </row>
    <row r="221" spans="1:10" x14ac:dyDescent="0.25">
      <c r="A221">
        <v>1276</v>
      </c>
      <c r="B221" t="str">
        <f>CHALLAN!G1242</f>
        <v>GG/025/10-11</v>
      </c>
      <c r="C221" t="str">
        <f>CHALLAN!G1241</f>
        <v>28.04.10</v>
      </c>
      <c r="D221" t="str">
        <f>IF(CHALLAN!C1276="","(no part #)",CHALLAN!C1276)</f>
        <v>PC-209</v>
      </c>
      <c r="E221" t="str">
        <f>IF(CHALLAN!B1276="","",CHALLAN!B1276)</f>
        <v>INNOVA</v>
      </c>
      <c r="F221">
        <f>IF(CHALLAN!D1276="","",CHALLAN!D1276)</f>
        <v>8</v>
      </c>
      <c r="G221">
        <f>IF(CHALLAN!E1276="","",CHALLAN!E1276)</f>
        <v>6</v>
      </c>
      <c r="H221">
        <f t="shared" si="6"/>
        <v>48</v>
      </c>
      <c r="I221">
        <f>IF(CHALLAN!F1276="","",CHALLAN!F1276)</f>
        <v>48</v>
      </c>
      <c r="J221">
        <f t="shared" si="7"/>
        <v>0</v>
      </c>
    </row>
    <row r="222" spans="1:10" x14ac:dyDescent="0.25">
      <c r="A222">
        <v>1277</v>
      </c>
      <c r="B222" t="str">
        <f>CHALLAN!G1242</f>
        <v>GG/025/10-11</v>
      </c>
      <c r="C222" t="str">
        <f>CHALLAN!G1241</f>
        <v>28.04.10</v>
      </c>
      <c r="D222" t="str">
        <f>IF(CHALLAN!C1277="","(no part #)",CHALLAN!C1277)</f>
        <v>PC-7159</v>
      </c>
      <c r="E222" t="str">
        <f>IF(CHALLAN!B1277="","",CHALLAN!B1277)</f>
        <v>SCORPIO</v>
      </c>
      <c r="F222">
        <f>IF(CHALLAN!D1277="","",CHALLAN!D1277)</f>
        <v>2</v>
      </c>
      <c r="G222">
        <f>IF(CHALLAN!E1277="","",CHALLAN!E1277)</f>
        <v>4</v>
      </c>
      <c r="H222">
        <f t="shared" si="6"/>
        <v>8</v>
      </c>
      <c r="I222">
        <f>IF(CHALLAN!F1277="","",CHALLAN!F1277)</f>
        <v>8</v>
      </c>
      <c r="J222">
        <f t="shared" si="7"/>
        <v>0</v>
      </c>
    </row>
    <row r="223" spans="1:10" x14ac:dyDescent="0.25">
      <c r="A223">
        <v>1298</v>
      </c>
      <c r="B223" t="str">
        <f>CHALLAN!G1288</f>
        <v>GG/026/10-11</v>
      </c>
      <c r="C223" t="str">
        <f>CHALLAN!G1287</f>
        <v>30.04.10</v>
      </c>
      <c r="D223" t="str">
        <f>IF(CHALLAN!C1298="","(no part #)",CHALLAN!C1298)</f>
        <v>PC-86177</v>
      </c>
      <c r="E223" t="str">
        <f>IF(CHALLAN!B1298="","",CHALLAN!B1298)</f>
        <v>AVEO</v>
      </c>
      <c r="F223">
        <f>IF(CHALLAN!D1298="","",CHALLAN!D1298)</f>
        <v>1</v>
      </c>
      <c r="G223">
        <f>IF(CHALLAN!E1298="","",CHALLAN!E1298)</f>
        <v>5</v>
      </c>
      <c r="H223">
        <f t="shared" si="6"/>
        <v>5</v>
      </c>
      <c r="I223">
        <f>IF(CHALLAN!F1298="","",CHALLAN!F1298)</f>
        <v>5</v>
      </c>
      <c r="J223">
        <f t="shared" si="7"/>
        <v>0</v>
      </c>
    </row>
    <row r="224" spans="1:10" x14ac:dyDescent="0.25">
      <c r="A224">
        <v>1299</v>
      </c>
      <c r="B224" t="str">
        <f>CHALLAN!G1288</f>
        <v>GG/026/10-11</v>
      </c>
      <c r="C224" t="str">
        <f>CHALLAN!G1287</f>
        <v>30.04.10</v>
      </c>
      <c r="D224" t="str">
        <f>IF(CHALLAN!C1299="","(no part #)",CHALLAN!C1299)</f>
        <v>PC-86090</v>
      </c>
      <c r="E224" t="str">
        <f>IF(CHALLAN!B1299="","",CHALLAN!B1299)</f>
        <v>ESTEEM R134A</v>
      </c>
      <c r="F224">
        <f>IF(CHALLAN!D1299="","",CHALLAN!D1299)</f>
        <v>3</v>
      </c>
      <c r="G224">
        <f>IF(CHALLAN!E1299="","",CHALLAN!E1299)</f>
        <v>5</v>
      </c>
      <c r="H224">
        <f t="shared" si="6"/>
        <v>15</v>
      </c>
      <c r="I224">
        <f>IF(CHALLAN!F1299="","",CHALLAN!F1299)</f>
        <v>15</v>
      </c>
      <c r="J224">
        <f t="shared" si="7"/>
        <v>0</v>
      </c>
    </row>
    <row r="225" spans="1:10" x14ac:dyDescent="0.25">
      <c r="A225">
        <v>1300</v>
      </c>
      <c r="B225" t="str">
        <f>CHALLAN!G1288</f>
        <v>GG/026/10-11</v>
      </c>
      <c r="C225" t="str">
        <f>CHALLAN!G1287</f>
        <v>30.04.10</v>
      </c>
      <c r="D225" t="str">
        <f>IF(CHALLAN!C1300="","(no part #)",CHALLAN!C1300)</f>
        <v>PC-86240</v>
      </c>
      <c r="E225" t="str">
        <f>IF(CHALLAN!B1300="","",CHALLAN!B1300)</f>
        <v>HONDA CITY T3</v>
      </c>
      <c r="F225">
        <f>IF(CHALLAN!D1300="","",CHALLAN!D1300)</f>
        <v>2</v>
      </c>
      <c r="G225">
        <f>IF(CHALLAN!E1300="","",CHALLAN!E1300)</f>
        <v>5</v>
      </c>
      <c r="H225">
        <f t="shared" si="6"/>
        <v>10</v>
      </c>
      <c r="I225">
        <f>IF(CHALLAN!F1300="","",CHALLAN!F1300)</f>
        <v>10</v>
      </c>
      <c r="J225">
        <f t="shared" si="7"/>
        <v>0</v>
      </c>
    </row>
    <row r="226" spans="1:10" x14ac:dyDescent="0.25">
      <c r="A226">
        <v>1301</v>
      </c>
      <c r="B226" t="str">
        <f>CHALLAN!G1288</f>
        <v>GG/026/10-11</v>
      </c>
      <c r="C226" t="str">
        <f>CHALLAN!G1287</f>
        <v>30.04.10</v>
      </c>
      <c r="D226" t="str">
        <f>IF(CHALLAN!C1301="","(no part #)",CHALLAN!C1301)</f>
        <v>PC-86038</v>
      </c>
      <c r="E226" t="str">
        <f>IF(CHALLAN!B1301="","",CHALLAN!B1301)</f>
        <v>CORSA</v>
      </c>
      <c r="F226">
        <f>IF(CHALLAN!D1301="","",CHALLAN!D1301)</f>
        <v>2</v>
      </c>
      <c r="G226">
        <f>IF(CHALLAN!E1301="","",CHALLAN!E1301)</f>
        <v>5</v>
      </c>
      <c r="H226">
        <f t="shared" si="6"/>
        <v>10</v>
      </c>
      <c r="I226">
        <f>IF(CHALLAN!F1301="","",CHALLAN!F1301)</f>
        <v>10</v>
      </c>
      <c r="J226">
        <f t="shared" si="7"/>
        <v>0</v>
      </c>
    </row>
    <row r="227" spans="1:10" x14ac:dyDescent="0.25">
      <c r="A227">
        <v>1302</v>
      </c>
      <c r="B227" t="str">
        <f>CHALLAN!G1288</f>
        <v>GG/026/10-11</v>
      </c>
      <c r="C227" t="str">
        <f>CHALLAN!G1287</f>
        <v>30.04.10</v>
      </c>
      <c r="D227" t="str">
        <f>IF(CHALLAN!C1302="","(no part #)",CHALLAN!C1302)</f>
        <v>PC-86092</v>
      </c>
      <c r="E227" t="str">
        <f>IF(CHALLAN!B1302="","",CHALLAN!B1302)</f>
        <v>MARUTI 800 MPFI</v>
      </c>
      <c r="F227">
        <f>IF(CHALLAN!D1302="","",CHALLAN!D1302)</f>
        <v>3</v>
      </c>
      <c r="G227">
        <f>IF(CHALLAN!E1302="","",CHALLAN!E1302)</f>
        <v>5</v>
      </c>
      <c r="H227">
        <f t="shared" si="6"/>
        <v>15</v>
      </c>
      <c r="I227">
        <f>IF(CHALLAN!F1302="","",CHALLAN!F1302)</f>
        <v>15</v>
      </c>
      <c r="J227">
        <f t="shared" si="7"/>
        <v>0</v>
      </c>
    </row>
    <row r="228" spans="1:10" x14ac:dyDescent="0.25">
      <c r="A228">
        <v>1303</v>
      </c>
      <c r="B228" t="str">
        <f>CHALLAN!G1288</f>
        <v>GG/026/10-11</v>
      </c>
      <c r="C228" t="str">
        <f>CHALLAN!G1287</f>
        <v>30.04.10</v>
      </c>
      <c r="D228" t="str">
        <f>IF(CHALLAN!C1303="","(no part #)",CHALLAN!C1303)</f>
        <v>PC-86239</v>
      </c>
      <c r="E228" t="str">
        <f>IF(CHALLAN!B1303="","",CHALLAN!B1303)</f>
        <v>SANTRO XING</v>
      </c>
      <c r="F228">
        <f>IF(CHALLAN!D1303="","",CHALLAN!D1303)</f>
        <v>6</v>
      </c>
      <c r="G228">
        <f>IF(CHALLAN!E1303="","",CHALLAN!E1303)</f>
        <v>5</v>
      </c>
      <c r="H228">
        <f t="shared" si="6"/>
        <v>30</v>
      </c>
      <c r="I228">
        <f>IF(CHALLAN!F1303="","",CHALLAN!F1303)</f>
        <v>30</v>
      </c>
      <c r="J228">
        <f t="shared" si="7"/>
        <v>0</v>
      </c>
    </row>
    <row r="229" spans="1:10" x14ac:dyDescent="0.25">
      <c r="A229">
        <v>1304</v>
      </c>
      <c r="B229" t="str">
        <f>CHALLAN!G1288</f>
        <v>GG/026/10-11</v>
      </c>
      <c r="C229" t="str">
        <f>CHALLAN!G1287</f>
        <v>30.04.10</v>
      </c>
      <c r="D229" t="str">
        <f>IF(CHALLAN!C1304="","(no part #)",CHALLAN!C1304)</f>
        <v>PC-86235</v>
      </c>
      <c r="E229" t="str">
        <f>IF(CHALLAN!B1304="","",CHALLAN!B1304)</f>
        <v>QUALIS PAD</v>
      </c>
      <c r="F229">
        <f>IF(CHALLAN!D1304="","",CHALLAN!D1304)</f>
        <v>4</v>
      </c>
      <c r="G229">
        <f>IF(CHALLAN!E1304="","",CHALLAN!E1304)</f>
        <v>5</v>
      </c>
      <c r="H229">
        <f t="shared" si="6"/>
        <v>20</v>
      </c>
      <c r="I229">
        <f>IF(CHALLAN!F1304="","",CHALLAN!F1304)</f>
        <v>20</v>
      </c>
      <c r="J229">
        <f t="shared" si="7"/>
        <v>0</v>
      </c>
    </row>
    <row r="230" spans="1:10" x14ac:dyDescent="0.25">
      <c r="A230">
        <v>1305</v>
      </c>
      <c r="B230" t="str">
        <f>CHALLAN!G1288</f>
        <v>GG/026/10-11</v>
      </c>
      <c r="C230" t="str">
        <f>CHALLAN!G1287</f>
        <v>30.04.10</v>
      </c>
      <c r="D230" t="str">
        <f>IF(CHALLAN!C1305="","(no part #)",CHALLAN!C1305)</f>
        <v>PC-86037</v>
      </c>
      <c r="E230" t="str">
        <f>IF(CHALLAN!B1305="","",CHALLAN!B1305)</f>
        <v>WAGON-R</v>
      </c>
      <c r="F230">
        <f>IF(CHALLAN!D1305="","",CHALLAN!D1305)</f>
        <v>5</v>
      </c>
      <c r="G230">
        <f>IF(CHALLAN!E1305="","",CHALLAN!E1305)</f>
        <v>5</v>
      </c>
      <c r="H230">
        <f t="shared" si="6"/>
        <v>25</v>
      </c>
      <c r="I230">
        <f>IF(CHALLAN!F1305="","",CHALLAN!F1305)</f>
        <v>25</v>
      </c>
      <c r="J230">
        <f t="shared" si="7"/>
        <v>0</v>
      </c>
    </row>
    <row r="231" spans="1:10" x14ac:dyDescent="0.25">
      <c r="A231">
        <v>1306</v>
      </c>
      <c r="B231" t="str">
        <f>CHALLAN!G1288</f>
        <v>GG/026/10-11</v>
      </c>
      <c r="C231" t="str">
        <f>CHALLAN!G1287</f>
        <v>30.04.10</v>
      </c>
      <c r="D231" t="str">
        <f>IF(CHALLAN!C1306="","(no part #)",CHALLAN!C1306)</f>
        <v>PC-86245</v>
      </c>
      <c r="E231" t="str">
        <f>IF(CHALLAN!B1306="","",CHALLAN!B1306)</f>
        <v>ZEN R134A</v>
      </c>
      <c r="F231">
        <f>IF(CHALLAN!D1306="","",CHALLAN!D1306)</f>
        <v>4</v>
      </c>
      <c r="G231">
        <f>IF(CHALLAN!E1306="","",CHALLAN!E1306)</f>
        <v>5</v>
      </c>
      <c r="H231">
        <f t="shared" si="6"/>
        <v>20</v>
      </c>
      <c r="I231">
        <f>IF(CHALLAN!F1306="","",CHALLAN!F1306)</f>
        <v>20</v>
      </c>
      <c r="J231">
        <f t="shared" si="7"/>
        <v>0</v>
      </c>
    </row>
    <row r="232" spans="1:10" x14ac:dyDescent="0.25">
      <c r="A232">
        <v>1307</v>
      </c>
      <c r="B232" t="str">
        <f>CHALLAN!G1288</f>
        <v>GG/026/10-11</v>
      </c>
      <c r="C232" t="str">
        <f>CHALLAN!G1287</f>
        <v>30.04.10</v>
      </c>
      <c r="D232" t="str">
        <f>IF(CHALLAN!C1307="","(no part #)",CHALLAN!C1307)</f>
        <v>PC-86237</v>
      </c>
      <c r="E232" t="str">
        <f>IF(CHALLAN!B1307="","",CHALLAN!B1307)</f>
        <v>INDIGO</v>
      </c>
      <c r="F232">
        <f>IF(CHALLAN!D1307="","",CHALLAN!D1307)</f>
        <v>5</v>
      </c>
      <c r="G232">
        <f>IF(CHALLAN!E1307="","",CHALLAN!E1307)</f>
        <v>5</v>
      </c>
      <c r="H232">
        <f t="shared" si="6"/>
        <v>25</v>
      </c>
      <c r="I232">
        <f>IF(CHALLAN!F1307="","",CHALLAN!F1307)</f>
        <v>25</v>
      </c>
      <c r="J232">
        <f t="shared" si="7"/>
        <v>0</v>
      </c>
    </row>
    <row r="233" spans="1:10" x14ac:dyDescent="0.25">
      <c r="A233">
        <v>1308</v>
      </c>
      <c r="B233" t="str">
        <f>CHALLAN!G1288</f>
        <v>GG/026/10-11</v>
      </c>
      <c r="C233" t="str">
        <f>CHALLAN!G1287</f>
        <v>30.04.10</v>
      </c>
      <c r="D233" t="str">
        <f>IF(CHALLAN!C1308="","(no part #)",CHALLAN!C1308)</f>
        <v>PC-86034</v>
      </c>
      <c r="E233" t="str">
        <f>IF(CHALLAN!B1308="","",CHALLAN!B1308)</f>
        <v>FORD IKON</v>
      </c>
      <c r="F233">
        <f>IF(CHALLAN!D1308="","",CHALLAN!D1308)</f>
        <v>4</v>
      </c>
      <c r="G233">
        <f>IF(CHALLAN!E1308="","",CHALLAN!E1308)</f>
        <v>5</v>
      </c>
      <c r="H233">
        <f t="shared" si="6"/>
        <v>20</v>
      </c>
      <c r="I233">
        <f>IF(CHALLAN!F1308="","",CHALLAN!F1308)</f>
        <v>20</v>
      </c>
      <c r="J233">
        <f t="shared" si="7"/>
        <v>0</v>
      </c>
    </row>
    <row r="234" spans="1:10" x14ac:dyDescent="0.25">
      <c r="A234">
        <v>1309</v>
      </c>
      <c r="B234" t="str">
        <f>CHALLAN!G1288</f>
        <v>GG/026/10-11</v>
      </c>
      <c r="C234" t="str">
        <f>CHALLAN!G1287</f>
        <v>30.04.10</v>
      </c>
      <c r="D234" t="str">
        <f>IF(CHALLAN!C1309="","(no part #)",CHALLAN!C1309)</f>
        <v>PC-86247</v>
      </c>
      <c r="E234" t="str">
        <f>IF(CHALLAN!B1309="","",CHALLAN!B1309)</f>
        <v>TRAVERA</v>
      </c>
      <c r="F234">
        <f>IF(CHALLAN!D1309="","",CHALLAN!D1309)</f>
        <v>7</v>
      </c>
      <c r="G234">
        <f>IF(CHALLAN!E1309="","",CHALLAN!E1309)</f>
        <v>5</v>
      </c>
      <c r="H234">
        <f t="shared" si="6"/>
        <v>35</v>
      </c>
      <c r="I234">
        <f>IF(CHALLAN!F1309="","",CHALLAN!F1309)</f>
        <v>35</v>
      </c>
      <c r="J234">
        <f t="shared" si="7"/>
        <v>0</v>
      </c>
    </row>
    <row r="235" spans="1:10" x14ac:dyDescent="0.25">
      <c r="A235">
        <v>1310</v>
      </c>
      <c r="B235" t="str">
        <f>CHALLAN!G1288</f>
        <v>GG/026/10-11</v>
      </c>
      <c r="C235" t="str">
        <f>CHALLAN!G1287</f>
        <v>30.04.10</v>
      </c>
      <c r="D235" t="str">
        <f>IF(CHALLAN!C1310="","(no part #)",CHALLAN!C1310)</f>
        <v>PC-86238</v>
      </c>
      <c r="E235" t="str">
        <f>IF(CHALLAN!B1310="","",CHALLAN!B1310)</f>
        <v>SAFARI</v>
      </c>
      <c r="F235">
        <f>IF(CHALLAN!D1310="","",CHALLAN!D1310)</f>
        <v>3</v>
      </c>
      <c r="G235">
        <f>IF(CHALLAN!E1310="","",CHALLAN!E1310)</f>
        <v>5</v>
      </c>
      <c r="H235">
        <f t="shared" si="6"/>
        <v>15</v>
      </c>
      <c r="I235">
        <f>IF(CHALLAN!F1310="","",CHALLAN!F1310)</f>
        <v>15</v>
      </c>
      <c r="J235">
        <f t="shared" si="7"/>
        <v>0</v>
      </c>
    </row>
    <row r="236" spans="1:10" x14ac:dyDescent="0.25">
      <c r="A236">
        <v>1311</v>
      </c>
      <c r="B236" t="str">
        <f>CHALLAN!G1288</f>
        <v>GG/026/10-11</v>
      </c>
      <c r="C236" t="str">
        <f>CHALLAN!G1287</f>
        <v>30.04.10</v>
      </c>
      <c r="D236" t="str">
        <f>IF(CHALLAN!C1311="","(no part #)",CHALLAN!C1311)</f>
        <v>PC-86093</v>
      </c>
      <c r="E236" t="str">
        <f>IF(CHALLAN!B1311="","",CHALLAN!B1311)</f>
        <v>SCORPIO</v>
      </c>
      <c r="F236">
        <f>IF(CHALLAN!D1311="","",CHALLAN!D1311)</f>
        <v>2</v>
      </c>
      <c r="G236">
        <f>IF(CHALLAN!E1311="","",CHALLAN!E1311)</f>
        <v>5</v>
      </c>
      <c r="H236">
        <f t="shared" si="6"/>
        <v>10</v>
      </c>
      <c r="I236">
        <f>IF(CHALLAN!F1311="","",CHALLAN!F1311)</f>
        <v>10</v>
      </c>
      <c r="J236">
        <f t="shared" si="7"/>
        <v>0</v>
      </c>
    </row>
    <row r="237" spans="1:10" x14ac:dyDescent="0.25">
      <c r="A237">
        <v>1312</v>
      </c>
      <c r="B237" t="str">
        <f>CHALLAN!G1288</f>
        <v>GG/026/10-11</v>
      </c>
      <c r="C237" t="str">
        <f>CHALLAN!G1287</f>
        <v>30.04.10</v>
      </c>
      <c r="D237" t="str">
        <f>IF(CHALLAN!C1312="","(no part #)",CHALLAN!C1312)</f>
        <v>PC-86043</v>
      </c>
      <c r="E237" t="str">
        <f>IF(CHALLAN!B1312="","",CHALLAN!B1312)</f>
        <v>ZEN R12</v>
      </c>
      <c r="F237">
        <f>IF(CHALLAN!D1312="","",CHALLAN!D1312)</f>
        <v>5</v>
      </c>
      <c r="G237">
        <f>IF(CHALLAN!E1312="","",CHALLAN!E1312)</f>
        <v>10</v>
      </c>
      <c r="H237">
        <f t="shared" si="6"/>
        <v>50</v>
      </c>
      <c r="I237">
        <f>IF(CHALLAN!F1312="","",CHALLAN!F1312)</f>
        <v>50</v>
      </c>
      <c r="J237">
        <f t="shared" si="7"/>
        <v>0</v>
      </c>
    </row>
    <row r="238" spans="1:10" x14ac:dyDescent="0.25">
      <c r="A238">
        <v>1313</v>
      </c>
      <c r="B238" t="str">
        <f>CHALLAN!G1288</f>
        <v>GG/026/10-11</v>
      </c>
      <c r="C238" t="str">
        <f>CHALLAN!G1287</f>
        <v>30.04.10</v>
      </c>
      <c r="D238" t="str">
        <f>IF(CHALLAN!C1313="","(no part #)",CHALLAN!C1313)</f>
        <v>PC-86207</v>
      </c>
      <c r="E238" t="str">
        <f>IF(CHALLAN!B1313="","",CHALLAN!B1313)</f>
        <v>SWIFT</v>
      </c>
      <c r="F238">
        <f>IF(CHALLAN!D1313="","",CHALLAN!D1313)</f>
        <v>5</v>
      </c>
      <c r="G238">
        <f>IF(CHALLAN!E1313="","",CHALLAN!E1313)</f>
        <v>5</v>
      </c>
      <c r="H238">
        <f t="shared" si="6"/>
        <v>25</v>
      </c>
      <c r="I238">
        <f>IF(CHALLAN!F1313="","",CHALLAN!F1313)</f>
        <v>25</v>
      </c>
      <c r="J238">
        <f t="shared" si="7"/>
        <v>0</v>
      </c>
    </row>
    <row r="239" spans="1:10" x14ac:dyDescent="0.25">
      <c r="A239">
        <v>1315</v>
      </c>
      <c r="B239" t="str">
        <f>CHALLAN!G1288</f>
        <v>GG/026/10-11</v>
      </c>
      <c r="C239" t="str">
        <f>CHALLAN!G1287</f>
        <v>30.04.10</v>
      </c>
      <c r="D239" t="str">
        <f>IF(CHALLAN!C1315="","(no part #)",CHALLAN!C1315)</f>
        <v>PC-012</v>
      </c>
      <c r="E239" t="str">
        <f>IF(CHALLAN!B1315="","",CHALLAN!B1315)</f>
        <v>TRAVERA</v>
      </c>
      <c r="F239">
        <f>IF(CHALLAN!D1315="","",CHALLAN!D1315)</f>
        <v>4</v>
      </c>
      <c r="G239">
        <f>IF(CHALLAN!E1315="","",CHALLAN!E1315)</f>
        <v>6</v>
      </c>
      <c r="H239">
        <f t="shared" si="6"/>
        <v>24</v>
      </c>
      <c r="I239">
        <f>IF(CHALLAN!F1315="","",CHALLAN!F1315)</f>
        <v>24</v>
      </c>
      <c r="J239">
        <f t="shared" si="7"/>
        <v>0</v>
      </c>
    </row>
    <row r="240" spans="1:10" x14ac:dyDescent="0.25">
      <c r="A240">
        <v>1316</v>
      </c>
      <c r="B240" t="str">
        <f>CHALLAN!G1288</f>
        <v>GG/026/10-11</v>
      </c>
      <c r="C240" t="str">
        <f>CHALLAN!G1287</f>
        <v>30.04.10</v>
      </c>
      <c r="D240" t="str">
        <f>IF(CHALLAN!C1316="","(no part #)",CHALLAN!C1316)</f>
        <v>PC-036R134A</v>
      </c>
      <c r="E240" t="str">
        <f>IF(CHALLAN!B1316="","",CHALLAN!B1316)</f>
        <v>ESTEEM R134A</v>
      </c>
      <c r="F240">
        <f>IF(CHALLAN!D1316="","",CHALLAN!D1316)</f>
        <v>8</v>
      </c>
      <c r="G240">
        <f>IF(CHALLAN!E1316="","",CHALLAN!E1316)</f>
        <v>6</v>
      </c>
      <c r="H240">
        <f t="shared" si="6"/>
        <v>48</v>
      </c>
      <c r="I240">
        <f>IF(CHALLAN!F1316="","",CHALLAN!F1316)</f>
        <v>48</v>
      </c>
      <c r="J240">
        <f t="shared" si="7"/>
        <v>0</v>
      </c>
    </row>
    <row r="241" spans="1:10" x14ac:dyDescent="0.25">
      <c r="A241">
        <v>1317</v>
      </c>
      <c r="B241" t="str">
        <f>CHALLAN!G1288</f>
        <v>GG/026/10-11</v>
      </c>
      <c r="C241" t="str">
        <f>CHALLAN!G1287</f>
        <v>30.04.10</v>
      </c>
      <c r="D241" t="str">
        <f>IF(CHALLAN!C1317="","(no part #)",CHALLAN!C1317)</f>
        <v>PC-407R</v>
      </c>
      <c r="E241" t="str">
        <f>IF(CHALLAN!B1317="","",CHALLAN!B1317)</f>
        <v>LOGAN</v>
      </c>
      <c r="F241">
        <f>IF(CHALLAN!D1317="","",CHALLAN!D1317)</f>
        <v>2</v>
      </c>
      <c r="G241">
        <f>IF(CHALLAN!E1317="","",CHALLAN!E1317)</f>
        <v>6</v>
      </c>
      <c r="H241">
        <f t="shared" si="6"/>
        <v>12</v>
      </c>
      <c r="I241">
        <f>IF(CHALLAN!F1317="","",CHALLAN!F1317)</f>
        <v>12</v>
      </c>
      <c r="J241">
        <f t="shared" si="7"/>
        <v>0</v>
      </c>
    </row>
    <row r="242" spans="1:10" x14ac:dyDescent="0.25">
      <c r="A242">
        <v>1318</v>
      </c>
      <c r="B242" t="str">
        <f>CHALLAN!G1288</f>
        <v>GG/026/10-11</v>
      </c>
      <c r="C242" t="str">
        <f>CHALLAN!G1287</f>
        <v>30.04.10</v>
      </c>
      <c r="D242" t="str">
        <f>IF(CHALLAN!C1318="","(no part #)",CHALLAN!C1318)</f>
        <v>PC-8905R</v>
      </c>
      <c r="E242" t="str">
        <f>IF(CHALLAN!B1318="","",CHALLAN!B1318)</f>
        <v>SOMU VECTA</v>
      </c>
      <c r="F242">
        <f>IF(CHALLAN!D1318="","",CHALLAN!D1318)</f>
        <v>2</v>
      </c>
      <c r="G242">
        <f>IF(CHALLAN!E1318="","",CHALLAN!E1318)</f>
        <v>6</v>
      </c>
      <c r="H242">
        <f t="shared" si="6"/>
        <v>12</v>
      </c>
      <c r="I242">
        <f>IF(CHALLAN!F1318="","",CHALLAN!F1318)</f>
        <v>11</v>
      </c>
      <c r="J242">
        <f t="shared" si="7"/>
        <v>1</v>
      </c>
    </row>
    <row r="243" spans="1:10" x14ac:dyDescent="0.25">
      <c r="A243">
        <v>1319</v>
      </c>
      <c r="B243" t="str">
        <f>CHALLAN!G1288</f>
        <v>GG/026/10-11</v>
      </c>
      <c r="C243" t="str">
        <f>CHALLAN!G1287</f>
        <v>30.04.10</v>
      </c>
      <c r="D243" t="str">
        <f>IF(CHALLAN!C1319="","(no part #)",CHALLAN!C1319)</f>
        <v>PC-054</v>
      </c>
      <c r="E243" t="str">
        <f>IF(CHALLAN!B1319="","",CHALLAN!B1319)</f>
        <v>PALIO</v>
      </c>
      <c r="F243">
        <f>IF(CHALLAN!D1319="","",CHALLAN!D1319)</f>
        <v>2</v>
      </c>
      <c r="G243">
        <f>IF(CHALLAN!E1319="","",CHALLAN!E1319)</f>
        <v>6</v>
      </c>
      <c r="H243">
        <f t="shared" si="6"/>
        <v>12</v>
      </c>
      <c r="I243">
        <f>IF(CHALLAN!F1319="","",CHALLAN!F1319)</f>
        <v>12</v>
      </c>
      <c r="J243">
        <f t="shared" si="7"/>
        <v>0</v>
      </c>
    </row>
    <row r="244" spans="1:10" x14ac:dyDescent="0.25">
      <c r="A244">
        <v>1344</v>
      </c>
      <c r="B244" t="str">
        <f>CHALLAN!G1334</f>
        <v>GG/027/10-11</v>
      </c>
      <c r="C244" t="str">
        <f>CHALLAN!G1333</f>
        <v>30.04.10</v>
      </c>
      <c r="D244" t="str">
        <f>IF(CHALLAN!C1344="","(no part #)",CHALLAN!C1344)</f>
        <v>PC-86177</v>
      </c>
      <c r="E244" t="str">
        <f>IF(CHALLAN!B1344="","",CHALLAN!B1344)</f>
        <v>AVEO</v>
      </c>
      <c r="F244">
        <f>IF(CHALLAN!D1344="","",CHALLAN!D1344)</f>
        <v>1</v>
      </c>
      <c r="G244">
        <f>IF(CHALLAN!E1344="","",CHALLAN!E1344)</f>
        <v>5</v>
      </c>
      <c r="H244">
        <f t="shared" si="6"/>
        <v>5</v>
      </c>
      <c r="I244">
        <f>IF(CHALLAN!F1344="","",CHALLAN!F1344)</f>
        <v>5</v>
      </c>
      <c r="J244">
        <f t="shared" si="7"/>
        <v>0</v>
      </c>
    </row>
    <row r="245" spans="1:10" x14ac:dyDescent="0.25">
      <c r="A245">
        <v>1345</v>
      </c>
      <c r="B245" t="str">
        <f>CHALLAN!G1334</f>
        <v>GG/027/10-11</v>
      </c>
      <c r="C245" t="str">
        <f>CHALLAN!G1333</f>
        <v>30.04.10</v>
      </c>
      <c r="D245" t="str">
        <f>IF(CHALLAN!C1345="","(no part #)",CHALLAN!C1345)</f>
        <v>PC-86090</v>
      </c>
      <c r="E245" t="str">
        <f>IF(CHALLAN!B1345="","",CHALLAN!B1345)</f>
        <v>ESTEEM R134A</v>
      </c>
      <c r="F245">
        <f>IF(CHALLAN!D1345="","",CHALLAN!D1345)</f>
        <v>2</v>
      </c>
      <c r="G245">
        <f>IF(CHALLAN!E1345="","",CHALLAN!E1345)</f>
        <v>5</v>
      </c>
      <c r="H245">
        <f t="shared" si="6"/>
        <v>10</v>
      </c>
      <c r="I245">
        <f>IF(CHALLAN!F1345="","",CHALLAN!F1345)</f>
        <v>10</v>
      </c>
      <c r="J245">
        <f t="shared" si="7"/>
        <v>0</v>
      </c>
    </row>
    <row r="246" spans="1:10" x14ac:dyDescent="0.25">
      <c r="A246">
        <v>1346</v>
      </c>
      <c r="B246" t="str">
        <f>CHALLAN!G1334</f>
        <v>GG/027/10-11</v>
      </c>
      <c r="C246" t="str">
        <f>CHALLAN!G1333</f>
        <v>30.04.10</v>
      </c>
      <c r="D246" t="str">
        <f>IF(CHALLAN!C1346="","(no part #)",CHALLAN!C1346)</f>
        <v>PC-86240</v>
      </c>
      <c r="E246" t="str">
        <f>IF(CHALLAN!B1346="","",CHALLAN!B1346)</f>
        <v>HONDA CITY T3</v>
      </c>
      <c r="F246">
        <f>IF(CHALLAN!D1346="","",CHALLAN!D1346)</f>
        <v>3</v>
      </c>
      <c r="G246">
        <f>IF(CHALLAN!E1346="","",CHALLAN!E1346)</f>
        <v>5</v>
      </c>
      <c r="H246">
        <f t="shared" si="6"/>
        <v>15</v>
      </c>
      <c r="I246">
        <f>IF(CHALLAN!F1346="","",CHALLAN!F1346)</f>
        <v>15</v>
      </c>
      <c r="J246">
        <f t="shared" si="7"/>
        <v>0</v>
      </c>
    </row>
    <row r="247" spans="1:10" x14ac:dyDescent="0.25">
      <c r="A247">
        <v>1347</v>
      </c>
      <c r="B247" t="str">
        <f>CHALLAN!G1334</f>
        <v>GG/027/10-11</v>
      </c>
      <c r="C247" t="str">
        <f>CHALLAN!G1333</f>
        <v>30.04.10</v>
      </c>
      <c r="D247" t="str">
        <f>IF(CHALLAN!C1347="","(no part #)",CHALLAN!C1347)</f>
        <v>PC-86239</v>
      </c>
      <c r="E247" t="str">
        <f>IF(CHALLAN!B1347="","",CHALLAN!B1347)</f>
        <v>SANTRO XING</v>
      </c>
      <c r="F247">
        <f>IF(CHALLAN!D1347="","",CHALLAN!D1347)</f>
        <v>2</v>
      </c>
      <c r="G247">
        <f>IF(CHALLAN!E1347="","",CHALLAN!E1347)</f>
        <v>5</v>
      </c>
      <c r="H247">
        <f t="shared" si="6"/>
        <v>10</v>
      </c>
      <c r="I247">
        <f>IF(CHALLAN!F1347="","",CHALLAN!F1347)</f>
        <v>10</v>
      </c>
      <c r="J247">
        <f t="shared" si="7"/>
        <v>0</v>
      </c>
    </row>
    <row r="248" spans="1:10" x14ac:dyDescent="0.25">
      <c r="A248">
        <v>1348</v>
      </c>
      <c r="B248" t="str">
        <f>CHALLAN!G1334</f>
        <v>GG/027/10-11</v>
      </c>
      <c r="C248" t="str">
        <f>CHALLAN!G1333</f>
        <v>30.04.10</v>
      </c>
      <c r="D248" t="str">
        <f>IF(CHALLAN!C1348="","(no part #)",CHALLAN!C1348)</f>
        <v>PC-86037</v>
      </c>
      <c r="E248" t="str">
        <f>IF(CHALLAN!B1348="","",CHALLAN!B1348)</f>
        <v>WAGON-R</v>
      </c>
      <c r="F248">
        <f>IF(CHALLAN!D1348="","",CHALLAN!D1348)</f>
        <v>6</v>
      </c>
      <c r="G248">
        <f>IF(CHALLAN!E1348="","",CHALLAN!E1348)</f>
        <v>5</v>
      </c>
      <c r="H248">
        <f t="shared" si="6"/>
        <v>30</v>
      </c>
      <c r="I248">
        <f>IF(CHALLAN!F1348="","",CHALLAN!F1348)</f>
        <v>30</v>
      </c>
      <c r="J248">
        <f t="shared" si="7"/>
        <v>0</v>
      </c>
    </row>
    <row r="249" spans="1:10" x14ac:dyDescent="0.25">
      <c r="A249">
        <v>1349</v>
      </c>
      <c r="B249" t="str">
        <f>CHALLAN!G1334</f>
        <v>GG/027/10-11</v>
      </c>
      <c r="C249" t="str">
        <f>CHALLAN!G1333</f>
        <v>30.04.10</v>
      </c>
      <c r="D249" t="str">
        <f>IF(CHALLAN!C1349="","(no part #)",CHALLAN!C1349)</f>
        <v>PC-86245</v>
      </c>
      <c r="E249" t="str">
        <f>IF(CHALLAN!B1349="","",CHALLAN!B1349)</f>
        <v>ZEN R134A</v>
      </c>
      <c r="F249">
        <f>IF(CHALLAN!D1349="","",CHALLAN!D1349)</f>
        <v>4</v>
      </c>
      <c r="G249">
        <f>IF(CHALLAN!E1349="","",CHALLAN!E1349)</f>
        <v>5</v>
      </c>
      <c r="H249">
        <f t="shared" si="6"/>
        <v>20</v>
      </c>
      <c r="I249">
        <f>IF(CHALLAN!F1349="","",CHALLAN!F1349)</f>
        <v>20</v>
      </c>
      <c r="J249">
        <f t="shared" si="7"/>
        <v>0</v>
      </c>
    </row>
    <row r="250" spans="1:10" x14ac:dyDescent="0.25">
      <c r="A250">
        <v>1350</v>
      </c>
      <c r="B250" t="str">
        <f>CHALLAN!G1334</f>
        <v>GG/027/10-11</v>
      </c>
      <c r="C250" t="str">
        <f>CHALLAN!G1333</f>
        <v>30.04.10</v>
      </c>
      <c r="D250" t="str">
        <f>IF(CHALLAN!C1350="","(no part #)",CHALLAN!C1350)</f>
        <v>PC-86238</v>
      </c>
      <c r="E250" t="str">
        <f>IF(CHALLAN!B1350="","",CHALLAN!B1350)</f>
        <v>SAFARI</v>
      </c>
      <c r="F250">
        <f>IF(CHALLAN!D1350="","",CHALLAN!D1350)</f>
        <v>4</v>
      </c>
      <c r="G250">
        <f>IF(CHALLAN!E1350="","",CHALLAN!E1350)</f>
        <v>5</v>
      </c>
      <c r="H250">
        <f t="shared" si="6"/>
        <v>20</v>
      </c>
      <c r="I250">
        <f>IF(CHALLAN!F1350="","",CHALLAN!F1350)</f>
        <v>20</v>
      </c>
      <c r="J250">
        <f t="shared" si="7"/>
        <v>0</v>
      </c>
    </row>
    <row r="251" spans="1:10" x14ac:dyDescent="0.25">
      <c r="A251">
        <v>1351</v>
      </c>
      <c r="B251" t="str">
        <f>CHALLAN!G1334</f>
        <v>GG/027/10-11</v>
      </c>
      <c r="C251" t="str">
        <f>CHALLAN!G1333</f>
        <v>30.04.10</v>
      </c>
      <c r="D251" t="str">
        <f>IF(CHALLAN!C1351="","(no part #)",CHALLAN!C1351)</f>
        <v>PC-86093</v>
      </c>
      <c r="E251" t="str">
        <f>IF(CHALLAN!B1351="","",CHALLAN!B1351)</f>
        <v>SCORPIO</v>
      </c>
      <c r="F251">
        <f>IF(CHALLAN!D1351="","",CHALLAN!D1351)</f>
        <v>3</v>
      </c>
      <c r="G251">
        <f>IF(CHALLAN!E1351="","",CHALLAN!E1351)</f>
        <v>5</v>
      </c>
      <c r="H251">
        <f t="shared" si="6"/>
        <v>15</v>
      </c>
      <c r="I251">
        <f>IF(CHALLAN!F1351="","",CHALLAN!F1351)</f>
        <v>15</v>
      </c>
      <c r="J251">
        <f t="shared" si="7"/>
        <v>0</v>
      </c>
    </row>
    <row r="252" spans="1:10" x14ac:dyDescent="0.25">
      <c r="A252">
        <v>1352</v>
      </c>
      <c r="B252" t="str">
        <f>CHALLAN!G1334</f>
        <v>GG/027/10-11</v>
      </c>
      <c r="C252" t="str">
        <f>CHALLAN!G1333</f>
        <v>30.04.10</v>
      </c>
      <c r="D252" t="str">
        <f>IF(CHALLAN!C1352="","(no part #)",CHALLAN!C1352)</f>
        <v>PC-86043</v>
      </c>
      <c r="E252" t="str">
        <f>IF(CHALLAN!B1352="","",CHALLAN!B1352)</f>
        <v>ZEN R12</v>
      </c>
      <c r="F252">
        <f>IF(CHALLAN!D1352="","",CHALLAN!D1352)</f>
        <v>4</v>
      </c>
      <c r="G252">
        <f>IF(CHALLAN!E1352="","",CHALLAN!E1352)</f>
        <v>10</v>
      </c>
      <c r="H252">
        <f t="shared" si="6"/>
        <v>40</v>
      </c>
      <c r="I252">
        <f>IF(CHALLAN!F1352="","",CHALLAN!F1352)</f>
        <v>40</v>
      </c>
      <c r="J252">
        <f t="shared" si="7"/>
        <v>0</v>
      </c>
    </row>
    <row r="253" spans="1:10" x14ac:dyDescent="0.25">
      <c r="A253">
        <v>1353</v>
      </c>
      <c r="B253" t="str">
        <f>CHALLAN!G1334</f>
        <v>GG/027/10-11</v>
      </c>
      <c r="C253" t="str">
        <f>CHALLAN!G1333</f>
        <v>30.04.10</v>
      </c>
      <c r="D253" t="str">
        <f>IF(CHALLAN!C1353="","(no part #)",CHALLAN!C1353)</f>
        <v>PC-86270R12</v>
      </c>
      <c r="E253" t="str">
        <f>IF(CHALLAN!B1353="","",CHALLAN!B1353)</f>
        <v>ZEN DELPHI R12</v>
      </c>
      <c r="F253">
        <f>IF(CHALLAN!D1353="","",CHALLAN!D1353)</f>
        <v>2</v>
      </c>
      <c r="G253">
        <f>IF(CHALLAN!E1353="","",CHALLAN!E1353)</f>
        <v>5</v>
      </c>
      <c r="H253">
        <f t="shared" si="6"/>
        <v>10</v>
      </c>
      <c r="I253">
        <f>IF(CHALLAN!F1353="","",CHALLAN!F1353)</f>
        <v>10</v>
      </c>
      <c r="J253">
        <f t="shared" si="7"/>
        <v>0</v>
      </c>
    </row>
    <row r="254" spans="1:10" x14ac:dyDescent="0.25">
      <c r="A254">
        <v>1388</v>
      </c>
      <c r="B254" t="str">
        <f>CHALLAN!G1378</f>
        <v>GG/028/10-11</v>
      </c>
      <c r="C254" t="str">
        <f>CHALLAN!G1377</f>
        <v>30.04.10</v>
      </c>
      <c r="D254" t="str">
        <f>IF(CHALLAN!C1388="","(no part #)",CHALLAN!C1388)</f>
        <v>PC-86092</v>
      </c>
      <c r="E254" t="str">
        <f>IF(CHALLAN!B1388="","",CHALLAN!B1388)</f>
        <v>MARUTI 800 MPFI</v>
      </c>
      <c r="F254">
        <f>IF(CHALLAN!D1388="","",CHALLAN!D1388)</f>
        <v>10</v>
      </c>
      <c r="G254">
        <f>IF(CHALLAN!E1388="","",CHALLAN!E1388)</f>
        <v>5</v>
      </c>
      <c r="H254">
        <f t="shared" si="6"/>
        <v>50</v>
      </c>
      <c r="I254">
        <f>IF(CHALLAN!F1388="","",CHALLAN!F1388)</f>
        <v>50</v>
      </c>
      <c r="J254">
        <f t="shared" si="7"/>
        <v>0</v>
      </c>
    </row>
    <row r="255" spans="1:10" x14ac:dyDescent="0.25">
      <c r="A255">
        <v>1390</v>
      </c>
      <c r="B255" t="str">
        <f>CHALLAN!G1378</f>
        <v>GG/028/10-11</v>
      </c>
      <c r="C255" t="str">
        <f>CHALLAN!G1377</f>
        <v>30.04.10</v>
      </c>
      <c r="D255" t="str">
        <f>IF(CHALLAN!C1390="","(no part #)",CHALLAN!C1390)</f>
        <v>PC-012</v>
      </c>
      <c r="E255" t="str">
        <f>IF(CHALLAN!B1390="","",CHALLAN!B1390)</f>
        <v>TRAVERA</v>
      </c>
      <c r="F255">
        <f>IF(CHALLAN!D1390="","",CHALLAN!D1390)</f>
        <v>4</v>
      </c>
      <c r="G255">
        <f>IF(CHALLAN!E1390="","",CHALLAN!E1390)</f>
        <v>6</v>
      </c>
      <c r="H255">
        <f t="shared" si="6"/>
        <v>24</v>
      </c>
      <c r="I255">
        <f>IF(CHALLAN!F1390="","",CHALLAN!F1390)</f>
        <v>24</v>
      </c>
      <c r="J255">
        <f t="shared" si="7"/>
        <v>0</v>
      </c>
    </row>
    <row r="256" spans="1:10" x14ac:dyDescent="0.25">
      <c r="A256">
        <v>1391</v>
      </c>
      <c r="B256" t="str">
        <f>CHALLAN!G1378</f>
        <v>GG/028/10-11</v>
      </c>
      <c r="C256" t="str">
        <f>CHALLAN!G1377</f>
        <v>30.04.10</v>
      </c>
      <c r="D256" t="str">
        <f>IF(CHALLAN!C1391="","(no part #)",CHALLAN!C1391)</f>
        <v>PC-052R</v>
      </c>
      <c r="E256" t="str">
        <f>IF(CHALLAN!B1391="","",CHALLAN!B1391)</f>
        <v>OPEL</v>
      </c>
      <c r="F256">
        <f>IF(CHALLAN!D1391="","",CHALLAN!D1391)</f>
        <v>3</v>
      </c>
      <c r="G256">
        <f>IF(CHALLAN!E1391="","",CHALLAN!E1391)</f>
        <v>6</v>
      </c>
      <c r="H256">
        <f t="shared" si="6"/>
        <v>18</v>
      </c>
      <c r="I256">
        <f>IF(CHALLAN!F1391="","",CHALLAN!F1391)</f>
        <v>18</v>
      </c>
      <c r="J256">
        <f t="shared" si="7"/>
        <v>0</v>
      </c>
    </row>
    <row r="257" spans="1:10" x14ac:dyDescent="0.25">
      <c r="A257">
        <v>1433</v>
      </c>
      <c r="B257" t="str">
        <f>CHALLAN!G1423</f>
        <v>GG/029/10-11</v>
      </c>
      <c r="C257" t="str">
        <f>CHALLAN!G1422</f>
        <v>30.04.10</v>
      </c>
      <c r="D257" t="str">
        <f>IF(CHALLAN!C1433="","(no part #)",CHALLAN!C1433)</f>
        <v>PC-86242</v>
      </c>
      <c r="E257" t="str">
        <f>IF(CHALLAN!B1433="","",CHALLAN!B1433)</f>
        <v>BALENO</v>
      </c>
      <c r="F257">
        <f>IF(CHALLAN!D1433="","",CHALLAN!D1433)</f>
        <v>1</v>
      </c>
      <c r="G257">
        <f>IF(CHALLAN!E1433="","",CHALLAN!E1433)</f>
        <v>5</v>
      </c>
      <c r="H257">
        <f t="shared" si="6"/>
        <v>5</v>
      </c>
      <c r="I257">
        <f>IF(CHALLAN!F1433="","",CHALLAN!F1433)</f>
        <v>5</v>
      </c>
      <c r="J257">
        <f t="shared" si="7"/>
        <v>0</v>
      </c>
    </row>
    <row r="258" spans="1:10" x14ac:dyDescent="0.25">
      <c r="A258">
        <v>1434</v>
      </c>
      <c r="B258" t="str">
        <f>CHALLAN!G1423</f>
        <v>GG/029/10-11</v>
      </c>
      <c r="C258" t="str">
        <f>CHALLAN!G1422</f>
        <v>30.04.10</v>
      </c>
      <c r="D258" t="str">
        <f>IF(CHALLAN!C1434="","(no part #)",CHALLAN!C1434)</f>
        <v>PC-86090</v>
      </c>
      <c r="E258" t="str">
        <f>IF(CHALLAN!B1434="","",CHALLAN!B1434)</f>
        <v>ESTEEM R134A</v>
      </c>
      <c r="F258">
        <f>IF(CHALLAN!D1434="","",CHALLAN!D1434)</f>
        <v>2</v>
      </c>
      <c r="G258">
        <f>IF(CHALLAN!E1434="","",CHALLAN!E1434)</f>
        <v>5</v>
      </c>
      <c r="H258">
        <f t="shared" ref="H258:H321" si="8">IF(AND(ISNUMBER(F258),ISNUMBER(G258)),F258*G258,"")</f>
        <v>10</v>
      </c>
      <c r="I258">
        <f>IF(CHALLAN!F1434="","",CHALLAN!F1434)</f>
        <v>10</v>
      </c>
      <c r="J258">
        <f t="shared" ref="J258:J321" si="9">IF(AND(ISNUMBER(H258),ISNUMBER(I258)),H258-I258,"")</f>
        <v>0</v>
      </c>
    </row>
    <row r="259" spans="1:10" x14ac:dyDescent="0.25">
      <c r="A259">
        <v>1435</v>
      </c>
      <c r="B259" t="str">
        <f>CHALLAN!G1423</f>
        <v>GG/029/10-11</v>
      </c>
      <c r="C259" t="str">
        <f>CHALLAN!G1422</f>
        <v>30.04.10</v>
      </c>
      <c r="D259" t="str">
        <f>IF(CHALLAN!C1435="","(no part #)",CHALLAN!C1435)</f>
        <v>PC-86040</v>
      </c>
      <c r="E259" t="str">
        <f>IF(CHALLAN!B1435="","",CHALLAN!B1435)</f>
        <v>ESTEEM R12</v>
      </c>
      <c r="F259">
        <f>IF(CHALLAN!D1435="","",CHALLAN!D1435)</f>
        <v>1</v>
      </c>
      <c r="G259">
        <f>IF(CHALLAN!E1435="","",CHALLAN!E1435)</f>
        <v>10</v>
      </c>
      <c r="H259">
        <f t="shared" si="8"/>
        <v>10</v>
      </c>
      <c r="I259">
        <f>IF(CHALLAN!F1435="","",CHALLAN!F1435)</f>
        <v>10</v>
      </c>
      <c r="J259">
        <f t="shared" si="9"/>
        <v>0</v>
      </c>
    </row>
    <row r="260" spans="1:10" x14ac:dyDescent="0.25">
      <c r="A260">
        <v>1436</v>
      </c>
      <c r="B260" t="str">
        <f>CHALLAN!G1423</f>
        <v>GG/029/10-11</v>
      </c>
      <c r="C260" t="str">
        <f>CHALLAN!G1422</f>
        <v>30.04.10</v>
      </c>
      <c r="D260" t="str">
        <f>IF(CHALLAN!C1436="","(no part #)",CHALLAN!C1436)</f>
        <v>PC-86027B</v>
      </c>
      <c r="E260" t="str">
        <f>IF(CHALLAN!B1436="","",CHALLAN!B1436)</f>
        <v>GETZ</v>
      </c>
      <c r="F260">
        <f>IF(CHALLAN!D1436="","",CHALLAN!D1436)</f>
        <v>1</v>
      </c>
      <c r="G260">
        <f>IF(CHALLAN!E1436="","",CHALLAN!E1436)</f>
        <v>5</v>
      </c>
      <c r="H260">
        <f t="shared" si="8"/>
        <v>5</v>
      </c>
      <c r="I260">
        <f>IF(CHALLAN!F1436="","",CHALLAN!F1436)</f>
        <v>5</v>
      </c>
      <c r="J260">
        <f t="shared" si="9"/>
        <v>0</v>
      </c>
    </row>
    <row r="261" spans="1:10" x14ac:dyDescent="0.25">
      <c r="A261">
        <v>1437</v>
      </c>
      <c r="B261" t="str">
        <f>CHALLAN!G1423</f>
        <v>GG/029/10-11</v>
      </c>
      <c r="C261" t="str">
        <f>CHALLAN!G1422</f>
        <v>30.04.10</v>
      </c>
      <c r="D261" t="str">
        <f>IF(CHALLAN!C1437="","(no part #)",CHALLAN!C1437)</f>
        <v>PC-86240</v>
      </c>
      <c r="E261" t="str">
        <f>IF(CHALLAN!B1437="","",CHALLAN!B1437)</f>
        <v>HONDA CITY T3</v>
      </c>
      <c r="F261">
        <f>IF(CHALLAN!D1437="","",CHALLAN!D1437)</f>
        <v>2</v>
      </c>
      <c r="G261">
        <f>IF(CHALLAN!E1437="","",CHALLAN!E1437)</f>
        <v>5</v>
      </c>
      <c r="H261">
        <f t="shared" si="8"/>
        <v>10</v>
      </c>
      <c r="I261">
        <f>IF(CHALLAN!F1437="","",CHALLAN!F1437)</f>
        <v>10</v>
      </c>
      <c r="J261">
        <f t="shared" si="9"/>
        <v>0</v>
      </c>
    </row>
    <row r="262" spans="1:10" x14ac:dyDescent="0.25">
      <c r="A262">
        <v>1438</v>
      </c>
      <c r="B262" t="str">
        <f>CHALLAN!G1423</f>
        <v>GG/029/10-11</v>
      </c>
      <c r="C262" t="str">
        <f>CHALLAN!G1422</f>
        <v>30.04.10</v>
      </c>
      <c r="D262" t="str">
        <f>IF(CHALLAN!C1438="","(no part #)",CHALLAN!C1438)</f>
        <v>PC-86125</v>
      </c>
      <c r="E262" t="str">
        <f>IF(CHALLAN!B1438="","",CHALLAN!B1438)</f>
        <v>SANTRO</v>
      </c>
      <c r="F262">
        <f>IF(CHALLAN!D1438="","",CHALLAN!D1438)</f>
        <v>3</v>
      </c>
      <c r="G262">
        <f>IF(CHALLAN!E1438="","",CHALLAN!E1438)</f>
        <v>5</v>
      </c>
      <c r="H262">
        <f t="shared" si="8"/>
        <v>15</v>
      </c>
      <c r="I262">
        <f>IF(CHALLAN!F1438="","",CHALLAN!F1438)</f>
        <v>15</v>
      </c>
      <c r="J262">
        <f t="shared" si="9"/>
        <v>0</v>
      </c>
    </row>
    <row r="263" spans="1:10" x14ac:dyDescent="0.25">
      <c r="A263">
        <v>1439</v>
      </c>
      <c r="B263" t="str">
        <f>CHALLAN!G1423</f>
        <v>GG/029/10-11</v>
      </c>
      <c r="C263" t="str">
        <f>CHALLAN!G1422</f>
        <v>30.04.10</v>
      </c>
      <c r="D263" t="str">
        <f>IF(CHALLAN!C1439="","(no part #)",CHALLAN!C1439)</f>
        <v>PC-86087</v>
      </c>
      <c r="E263" t="str">
        <f>IF(CHALLAN!B1439="","",CHALLAN!B1439)</f>
        <v>LOGAN</v>
      </c>
      <c r="F263">
        <f>IF(CHALLAN!D1439="","",CHALLAN!D1439)</f>
        <v>1</v>
      </c>
      <c r="G263">
        <f>IF(CHALLAN!E1439="","",CHALLAN!E1439)</f>
        <v>5</v>
      </c>
      <c r="H263">
        <f t="shared" si="8"/>
        <v>5</v>
      </c>
      <c r="I263">
        <f>IF(CHALLAN!F1439="","",CHALLAN!F1439)</f>
        <v>5</v>
      </c>
      <c r="J263">
        <f t="shared" si="9"/>
        <v>0</v>
      </c>
    </row>
    <row r="264" spans="1:10" x14ac:dyDescent="0.25">
      <c r="A264">
        <v>1440</v>
      </c>
      <c r="B264" t="str">
        <f>CHALLAN!G1423</f>
        <v>GG/029/10-11</v>
      </c>
      <c r="C264" t="str">
        <f>CHALLAN!G1422</f>
        <v>30.04.10</v>
      </c>
      <c r="D264" t="str">
        <f>IF(CHALLAN!C1440="","(no part #)",CHALLAN!C1440)</f>
        <v>PC-86239</v>
      </c>
      <c r="E264" t="str">
        <f>IF(CHALLAN!B1440="","",CHALLAN!B1440)</f>
        <v>SANTRO XING</v>
      </c>
      <c r="F264">
        <f>IF(CHALLAN!D1440="","",CHALLAN!D1440)</f>
        <v>3</v>
      </c>
      <c r="G264">
        <f>IF(CHALLAN!E1440="","",CHALLAN!E1440)</f>
        <v>5</v>
      </c>
      <c r="H264">
        <f t="shared" si="8"/>
        <v>15</v>
      </c>
      <c r="I264">
        <f>IF(CHALLAN!F1440="","",CHALLAN!F1440)</f>
        <v>15</v>
      </c>
      <c r="J264">
        <f t="shared" si="9"/>
        <v>0</v>
      </c>
    </row>
    <row r="265" spans="1:10" x14ac:dyDescent="0.25">
      <c r="A265">
        <v>1441</v>
      </c>
      <c r="B265" t="str">
        <f>CHALLAN!G1423</f>
        <v>GG/029/10-11</v>
      </c>
      <c r="C265" t="str">
        <f>CHALLAN!G1422</f>
        <v>30.04.10</v>
      </c>
      <c r="D265" t="str">
        <f>IF(CHALLAN!C1441="","(no part #)",CHALLAN!C1441)</f>
        <v>PC-86235</v>
      </c>
      <c r="E265" t="str">
        <f>IF(CHALLAN!B1441="","",CHALLAN!B1441)</f>
        <v>QUALIS PAD</v>
      </c>
      <c r="F265">
        <f>IF(CHALLAN!D1441="","",CHALLAN!D1441)</f>
        <v>2</v>
      </c>
      <c r="G265">
        <f>IF(CHALLAN!E1441="","",CHALLAN!E1441)</f>
        <v>5</v>
      </c>
      <c r="H265">
        <f t="shared" si="8"/>
        <v>10</v>
      </c>
      <c r="I265">
        <f>IF(CHALLAN!F1441="","",CHALLAN!F1441)</f>
        <v>10</v>
      </c>
      <c r="J265">
        <f t="shared" si="9"/>
        <v>0</v>
      </c>
    </row>
    <row r="266" spans="1:10" x14ac:dyDescent="0.25">
      <c r="A266">
        <v>1442</v>
      </c>
      <c r="B266" t="str">
        <f>CHALLAN!G1423</f>
        <v>GG/029/10-11</v>
      </c>
      <c r="C266" t="str">
        <f>CHALLAN!G1422</f>
        <v>30.04.10</v>
      </c>
      <c r="D266" t="str">
        <f>IF(CHALLAN!C1442="","(no part #)",CHALLAN!C1442)</f>
        <v>PC-86037</v>
      </c>
      <c r="E266" t="str">
        <f>IF(CHALLAN!B1442="","",CHALLAN!B1442)</f>
        <v>WAGON-R</v>
      </c>
      <c r="F266">
        <f>IF(CHALLAN!D1442="","",CHALLAN!D1442)</f>
        <v>3</v>
      </c>
      <c r="G266">
        <f>IF(CHALLAN!E1442="","",CHALLAN!E1442)</f>
        <v>5</v>
      </c>
      <c r="H266">
        <f t="shared" si="8"/>
        <v>15</v>
      </c>
      <c r="I266">
        <f>IF(CHALLAN!F1442="","",CHALLAN!F1442)</f>
        <v>15</v>
      </c>
      <c r="J266">
        <f t="shared" si="9"/>
        <v>0</v>
      </c>
    </row>
    <row r="267" spans="1:10" x14ac:dyDescent="0.25">
      <c r="A267">
        <v>1443</v>
      </c>
      <c r="B267" t="str">
        <f>CHALLAN!G1423</f>
        <v>GG/029/10-11</v>
      </c>
      <c r="C267" t="str">
        <f>CHALLAN!G1422</f>
        <v>30.04.10</v>
      </c>
      <c r="D267" t="str">
        <f>IF(CHALLAN!C1443="","(no part #)",CHALLAN!C1443)</f>
        <v>PC-86245</v>
      </c>
      <c r="E267" t="str">
        <f>IF(CHALLAN!B1443="","",CHALLAN!B1443)</f>
        <v>ZEN R134A</v>
      </c>
      <c r="F267">
        <f>IF(CHALLAN!D1443="","",CHALLAN!D1443)</f>
        <v>2</v>
      </c>
      <c r="G267">
        <f>IF(CHALLAN!E1443="","",CHALLAN!E1443)</f>
        <v>5</v>
      </c>
      <c r="H267">
        <f t="shared" si="8"/>
        <v>10</v>
      </c>
      <c r="I267">
        <f>IF(CHALLAN!F1443="","",CHALLAN!F1443)</f>
        <v>10</v>
      </c>
      <c r="J267">
        <f t="shared" si="9"/>
        <v>0</v>
      </c>
    </row>
    <row r="268" spans="1:10" x14ac:dyDescent="0.25">
      <c r="A268">
        <v>1444</v>
      </c>
      <c r="B268" t="str">
        <f>CHALLAN!G1423</f>
        <v>GG/029/10-11</v>
      </c>
      <c r="C268" t="str">
        <f>CHALLAN!G1422</f>
        <v>30.04.10</v>
      </c>
      <c r="D268" t="str">
        <f>IF(CHALLAN!C1444="","(no part #)",CHALLAN!C1444)</f>
        <v>PC-86039</v>
      </c>
      <c r="E268" t="str">
        <f>IF(CHALLAN!B1444="","",CHALLAN!B1444)</f>
        <v>PALIO</v>
      </c>
      <c r="F268">
        <f>IF(CHALLAN!D1444="","",CHALLAN!D1444)</f>
        <v>1</v>
      </c>
      <c r="G268">
        <f>IF(CHALLAN!E1444="","",CHALLAN!E1444)</f>
        <v>5</v>
      </c>
      <c r="H268">
        <f t="shared" si="8"/>
        <v>5</v>
      </c>
      <c r="I268">
        <f>IF(CHALLAN!F1444="","",CHALLAN!F1444)</f>
        <v>5</v>
      </c>
      <c r="J268">
        <f t="shared" si="9"/>
        <v>0</v>
      </c>
    </row>
    <row r="269" spans="1:10" x14ac:dyDescent="0.25">
      <c r="A269">
        <v>1445</v>
      </c>
      <c r="B269" t="str">
        <f>CHALLAN!G1423</f>
        <v>GG/029/10-11</v>
      </c>
      <c r="C269" t="str">
        <f>CHALLAN!G1422</f>
        <v>30.04.10</v>
      </c>
      <c r="D269" t="str">
        <f>IF(CHALLAN!C1445="","(no part #)",CHALLAN!C1445)</f>
        <v>PC-86034</v>
      </c>
      <c r="E269" t="str">
        <f>IF(CHALLAN!B1445="","",CHALLAN!B1445)</f>
        <v>FORD IKON</v>
      </c>
      <c r="F269">
        <f>IF(CHALLAN!D1445="","",CHALLAN!D1445)</f>
        <v>2</v>
      </c>
      <c r="G269">
        <f>IF(CHALLAN!E1445="","",CHALLAN!E1445)</f>
        <v>5</v>
      </c>
      <c r="H269">
        <f t="shared" si="8"/>
        <v>10</v>
      </c>
      <c r="I269">
        <f>IF(CHALLAN!F1445="","",CHALLAN!F1445)</f>
        <v>10</v>
      </c>
      <c r="J269">
        <f t="shared" si="9"/>
        <v>0</v>
      </c>
    </row>
    <row r="270" spans="1:10" x14ac:dyDescent="0.25">
      <c r="A270">
        <v>1446</v>
      </c>
      <c r="B270" t="str">
        <f>CHALLAN!G1423</f>
        <v>GG/029/10-11</v>
      </c>
      <c r="C270" t="str">
        <f>CHALLAN!G1422</f>
        <v>30.04.10</v>
      </c>
      <c r="D270" t="str">
        <f>IF(CHALLAN!C1446="","(no part #)",CHALLAN!C1446)</f>
        <v>PC-86247</v>
      </c>
      <c r="E270" t="str">
        <f>IF(CHALLAN!B1446="","",CHALLAN!B1446)</f>
        <v>TRAVERA</v>
      </c>
      <c r="F270">
        <f>IF(CHALLAN!D1446="","",CHALLAN!D1446)</f>
        <v>1</v>
      </c>
      <c r="G270">
        <f>IF(CHALLAN!E1446="","",CHALLAN!E1446)</f>
        <v>5</v>
      </c>
      <c r="H270">
        <f t="shared" si="8"/>
        <v>5</v>
      </c>
      <c r="I270">
        <f>IF(CHALLAN!F1446="","",CHALLAN!F1446)</f>
        <v>5</v>
      </c>
      <c r="J270">
        <f t="shared" si="9"/>
        <v>0</v>
      </c>
    </row>
    <row r="271" spans="1:10" x14ac:dyDescent="0.25">
      <c r="A271">
        <v>1447</v>
      </c>
      <c r="B271" t="str">
        <f>CHALLAN!G1423</f>
        <v>GG/029/10-11</v>
      </c>
      <c r="C271" t="str">
        <f>CHALLAN!G1422</f>
        <v>30.04.10</v>
      </c>
      <c r="D271" t="str">
        <f>IF(CHALLAN!C1447="","(no part #)",CHALLAN!C1447)</f>
        <v>PC-86093</v>
      </c>
      <c r="E271" t="str">
        <f>IF(CHALLAN!B1447="","",CHALLAN!B1447)</f>
        <v>SCORPIO</v>
      </c>
      <c r="F271">
        <f>IF(CHALLAN!D1447="","",CHALLAN!D1447)</f>
        <v>1</v>
      </c>
      <c r="G271">
        <f>IF(CHALLAN!E1447="","",CHALLAN!E1447)</f>
        <v>5</v>
      </c>
      <c r="H271">
        <f t="shared" si="8"/>
        <v>5</v>
      </c>
      <c r="I271">
        <f>IF(CHALLAN!F1447="","",CHALLAN!F1447)</f>
        <v>5</v>
      </c>
      <c r="J271">
        <f t="shared" si="9"/>
        <v>0</v>
      </c>
    </row>
    <row r="272" spans="1:10" x14ac:dyDescent="0.25">
      <c r="A272">
        <v>1448</v>
      </c>
      <c r="B272" t="str">
        <f>CHALLAN!G1423</f>
        <v>GG/029/10-11</v>
      </c>
      <c r="C272" t="str">
        <f>CHALLAN!G1422</f>
        <v>30.04.10</v>
      </c>
      <c r="D272" t="str">
        <f>IF(CHALLAN!C1448="","(no part #)",CHALLAN!C1448)</f>
        <v>PC-86043</v>
      </c>
      <c r="E272" t="str">
        <f>IF(CHALLAN!B1448="","",CHALLAN!B1448)</f>
        <v>ZEN R12</v>
      </c>
      <c r="F272">
        <f>IF(CHALLAN!D1448="","",CHALLAN!D1448)</f>
        <v>1</v>
      </c>
      <c r="G272">
        <f>IF(CHALLAN!E1448="","",CHALLAN!E1448)</f>
        <v>10</v>
      </c>
      <c r="H272">
        <f t="shared" si="8"/>
        <v>10</v>
      </c>
      <c r="I272">
        <f>IF(CHALLAN!F1448="","",CHALLAN!F1448)</f>
        <v>10</v>
      </c>
      <c r="J272">
        <f t="shared" si="9"/>
        <v>0</v>
      </c>
    </row>
    <row r="273" spans="1:10" x14ac:dyDescent="0.25">
      <c r="A273">
        <v>1449</v>
      </c>
      <c r="B273" t="str">
        <f>CHALLAN!G1423</f>
        <v>GG/029/10-11</v>
      </c>
      <c r="C273" t="str">
        <f>CHALLAN!G1422</f>
        <v>30.04.10</v>
      </c>
      <c r="D273" t="str">
        <f>IF(CHALLAN!C1449="","(no part #)",CHALLAN!C1449)</f>
        <v>PC-86270-R12</v>
      </c>
      <c r="E273" t="str">
        <f>IF(CHALLAN!B1449="","",CHALLAN!B1449)</f>
        <v>ZEN DELPHI R12</v>
      </c>
      <c r="F273">
        <f>IF(CHALLAN!D1449="","",CHALLAN!D1449)</f>
        <v>1</v>
      </c>
      <c r="G273">
        <f>IF(CHALLAN!E1449="","",CHALLAN!E1449)</f>
        <v>5</v>
      </c>
      <c r="H273">
        <f t="shared" si="8"/>
        <v>5</v>
      </c>
      <c r="I273">
        <f>IF(CHALLAN!F1449="","",CHALLAN!F1449)</f>
        <v>5</v>
      </c>
      <c r="J273">
        <f t="shared" si="9"/>
        <v>0</v>
      </c>
    </row>
    <row r="274" spans="1:10" x14ac:dyDescent="0.25">
      <c r="A274">
        <v>1450</v>
      </c>
      <c r="B274" t="str">
        <f>CHALLAN!G1423</f>
        <v>GG/029/10-11</v>
      </c>
      <c r="C274" t="str">
        <f>CHALLAN!G1422</f>
        <v>30.04.10</v>
      </c>
      <c r="D274" t="str">
        <f>IF(CHALLAN!C1450="","(no part #)",CHALLAN!C1450)</f>
        <v>PC-86207</v>
      </c>
      <c r="E274" t="str">
        <f>IF(CHALLAN!B1450="","",CHALLAN!B1450)</f>
        <v>SWIFT</v>
      </c>
      <c r="F274">
        <f>IF(CHALLAN!D1450="","",CHALLAN!D1450)</f>
        <v>2</v>
      </c>
      <c r="G274">
        <f>IF(CHALLAN!E1450="","",CHALLAN!E1450)</f>
        <v>5</v>
      </c>
      <c r="H274">
        <f t="shared" si="8"/>
        <v>10</v>
      </c>
      <c r="I274">
        <f>IF(CHALLAN!F1450="","",CHALLAN!F1450)</f>
        <v>10</v>
      </c>
      <c r="J274">
        <f t="shared" si="9"/>
        <v>0</v>
      </c>
    </row>
    <row r="275" spans="1:10" x14ac:dyDescent="0.25">
      <c r="A275">
        <v>1452</v>
      </c>
      <c r="B275" t="str">
        <f>CHALLAN!G1423</f>
        <v>GG/029/10-11</v>
      </c>
      <c r="C275" t="str">
        <f>CHALLAN!G1422</f>
        <v>30.04.10</v>
      </c>
      <c r="D275" t="str">
        <f>IF(CHALLAN!C1452="","(no part #)",CHALLAN!C1452)</f>
        <v>PC-036R134A</v>
      </c>
      <c r="E275" t="str">
        <f>IF(CHALLAN!B1452="","",CHALLAN!B1452)</f>
        <v>ESTEEM R134A</v>
      </c>
      <c r="F275">
        <f>IF(CHALLAN!D1452="","",CHALLAN!D1452)</f>
        <v>3</v>
      </c>
      <c r="G275">
        <f>IF(CHALLAN!E1452="","",CHALLAN!E1452)</f>
        <v>6</v>
      </c>
      <c r="H275">
        <f t="shared" si="8"/>
        <v>18</v>
      </c>
      <c r="I275">
        <f>IF(CHALLAN!F1452="","",CHALLAN!F1452)</f>
        <v>18</v>
      </c>
      <c r="J275">
        <f t="shared" si="9"/>
        <v>0</v>
      </c>
    </row>
    <row r="276" spans="1:10" x14ac:dyDescent="0.25">
      <c r="A276">
        <v>1453</v>
      </c>
      <c r="B276" t="str">
        <f>CHALLAN!G1423</f>
        <v>GG/029/10-11</v>
      </c>
      <c r="C276" t="str">
        <f>CHALLAN!G1422</f>
        <v>30.04.10</v>
      </c>
      <c r="D276" t="str">
        <f>IF(CHALLAN!C1453="","(no part #)",CHALLAN!C1453)</f>
        <v>PC-407R</v>
      </c>
      <c r="E276" t="str">
        <f>IF(CHALLAN!B1453="","",CHALLAN!B1453)</f>
        <v>LOGAN</v>
      </c>
      <c r="F276">
        <f>IF(CHALLAN!D1453="","",CHALLAN!D1453)</f>
        <v>1</v>
      </c>
      <c r="G276">
        <f>IF(CHALLAN!E1453="","",CHALLAN!E1453)</f>
        <v>6</v>
      </c>
      <c r="H276">
        <f t="shared" si="8"/>
        <v>6</v>
      </c>
      <c r="I276">
        <f>IF(CHALLAN!F1453="","",CHALLAN!F1453)</f>
        <v>6</v>
      </c>
      <c r="J276">
        <f t="shared" si="9"/>
        <v>0</v>
      </c>
    </row>
    <row r="277" spans="1:10" x14ac:dyDescent="0.25">
      <c r="A277">
        <v>1454</v>
      </c>
      <c r="B277" t="str">
        <f>CHALLAN!G1423</f>
        <v>GG/029/10-11</v>
      </c>
      <c r="C277" t="str">
        <f>CHALLAN!G1422</f>
        <v>30.04.10</v>
      </c>
      <c r="D277" t="str">
        <f>IF(CHALLAN!C1454="","(no part #)",CHALLAN!C1454)</f>
        <v>PC-055R</v>
      </c>
      <c r="E277" t="str">
        <f>IF(CHALLAN!B1454="","",CHALLAN!B1454)</f>
        <v xml:space="preserve">ACCENT </v>
      </c>
      <c r="F277">
        <f>IF(CHALLAN!D1454="","",CHALLAN!D1454)</f>
        <v>4</v>
      </c>
      <c r="G277">
        <f>IF(CHALLAN!E1454="","",CHALLAN!E1454)</f>
        <v>6</v>
      </c>
      <c r="H277">
        <f t="shared" si="8"/>
        <v>24</v>
      </c>
      <c r="I277">
        <f>IF(CHALLAN!F1454="","",CHALLAN!F1454)</f>
        <v>24</v>
      </c>
      <c r="J277">
        <f t="shared" si="9"/>
        <v>0</v>
      </c>
    </row>
    <row r="278" spans="1:10" x14ac:dyDescent="0.25">
      <c r="A278">
        <v>1455</v>
      </c>
      <c r="B278" t="str">
        <f>CHALLAN!G1423</f>
        <v>GG/029/10-11</v>
      </c>
      <c r="C278" t="str">
        <f>CHALLAN!G1422</f>
        <v>30.04.10</v>
      </c>
      <c r="D278" t="str">
        <f>IF(CHALLAN!C1455="","(no part #)",CHALLAN!C1455)</f>
        <v>PC-205</v>
      </c>
      <c r="E278" t="str">
        <f>IF(CHALLAN!B1455="","",CHALLAN!B1455)</f>
        <v>FIESTA</v>
      </c>
      <c r="F278">
        <f>IF(CHALLAN!D1455="","",CHALLAN!D1455)</f>
        <v>4</v>
      </c>
      <c r="G278">
        <f>IF(CHALLAN!E1455="","",CHALLAN!E1455)</f>
        <v>6</v>
      </c>
      <c r="H278">
        <f t="shared" si="8"/>
        <v>24</v>
      </c>
      <c r="I278">
        <f>IF(CHALLAN!F1455="","",CHALLAN!F1455)</f>
        <v>24</v>
      </c>
      <c r="J278">
        <f t="shared" si="9"/>
        <v>0</v>
      </c>
    </row>
    <row r="279" spans="1:10" x14ac:dyDescent="0.25">
      <c r="A279">
        <v>1456</v>
      </c>
      <c r="B279" t="str">
        <f>CHALLAN!G1423</f>
        <v>GG/029/10-11</v>
      </c>
      <c r="C279" t="str">
        <f>CHALLAN!G1422</f>
        <v>30.04.10</v>
      </c>
      <c r="D279" t="str">
        <f>IF(CHALLAN!C1456="","(no part #)",CHALLAN!C1456)</f>
        <v>PC-054</v>
      </c>
      <c r="E279" t="str">
        <f>IF(CHALLAN!B1456="","",CHALLAN!B1456)</f>
        <v>PALIO</v>
      </c>
      <c r="F279">
        <f>IF(CHALLAN!D1456="","",CHALLAN!D1456)</f>
        <v>2</v>
      </c>
      <c r="G279">
        <f>IF(CHALLAN!E1456="","",CHALLAN!E1456)</f>
        <v>6</v>
      </c>
      <c r="H279">
        <f t="shared" si="8"/>
        <v>12</v>
      </c>
      <c r="I279">
        <f>IF(CHALLAN!F1456="","",CHALLAN!F1456)</f>
        <v>12</v>
      </c>
      <c r="J279">
        <f t="shared" si="9"/>
        <v>0</v>
      </c>
    </row>
    <row r="280" spans="1:10" x14ac:dyDescent="0.25">
      <c r="A280">
        <v>1477</v>
      </c>
      <c r="B280" t="str">
        <f>CHALLAN!G1467</f>
        <v>GG/030/10-11</v>
      </c>
      <c r="C280" t="str">
        <f>CHALLAN!G1466</f>
        <v>30.04.10</v>
      </c>
      <c r="D280" t="str">
        <f>IF(CHALLAN!C1477="","(no part #)",CHALLAN!C1477)</f>
        <v>PC-012</v>
      </c>
      <c r="E280" t="str">
        <f>IF(CHALLAN!B1477="","",CHALLAN!B1477)</f>
        <v>TRAVERA</v>
      </c>
      <c r="F280">
        <f>IF(CHALLAN!D1477="","",CHALLAN!D1477)</f>
        <v>7</v>
      </c>
      <c r="G280">
        <f>IF(CHALLAN!E1477="","",CHALLAN!E1477)</f>
        <v>6</v>
      </c>
      <c r="H280">
        <f t="shared" si="8"/>
        <v>42</v>
      </c>
      <c r="I280">
        <f>IF(CHALLAN!F1477="","",CHALLAN!F1477)</f>
        <v>42</v>
      </c>
      <c r="J280">
        <f t="shared" si="9"/>
        <v>0</v>
      </c>
    </row>
    <row r="281" spans="1:10" x14ac:dyDescent="0.25">
      <c r="A281">
        <v>1478</v>
      </c>
      <c r="B281" t="str">
        <f>CHALLAN!G1467</f>
        <v>GG/030/10-11</v>
      </c>
      <c r="C281" t="str">
        <f>CHALLAN!G1466</f>
        <v>30.04.10</v>
      </c>
      <c r="D281" t="str">
        <f>IF(CHALLAN!C1478="","(no part #)",CHALLAN!C1478)</f>
        <v>PC-036R134A</v>
      </c>
      <c r="E281" t="str">
        <f>IF(CHALLAN!B1478="","",CHALLAN!B1478)</f>
        <v>ESTEEM R134A</v>
      </c>
      <c r="F281">
        <f>IF(CHALLAN!D1478="","",CHALLAN!D1478)</f>
        <v>2</v>
      </c>
      <c r="G281">
        <f>IF(CHALLAN!E1478="","",CHALLAN!E1478)</f>
        <v>6</v>
      </c>
      <c r="H281">
        <f t="shared" si="8"/>
        <v>12</v>
      </c>
      <c r="I281">
        <f>IF(CHALLAN!F1478="","",CHALLAN!F1478)</f>
        <v>12</v>
      </c>
      <c r="J281">
        <f t="shared" si="9"/>
        <v>0</v>
      </c>
    </row>
    <row r="282" spans="1:10" x14ac:dyDescent="0.25">
      <c r="A282">
        <v>1479</v>
      </c>
      <c r="B282" t="str">
        <f>CHALLAN!G1467</f>
        <v>GG/030/10-11</v>
      </c>
      <c r="C282" t="str">
        <f>CHALLAN!G1466</f>
        <v>30.04.10</v>
      </c>
      <c r="D282" t="str">
        <f>IF(CHALLAN!C1479="","(no part #)",CHALLAN!C1479)</f>
        <v>PC-052R</v>
      </c>
      <c r="E282" t="str">
        <f>IF(CHALLAN!B1479="","",CHALLAN!B1479)</f>
        <v>OPEL</v>
      </c>
      <c r="F282">
        <f>IF(CHALLAN!D1479="","",CHALLAN!D1479)</f>
        <v>3</v>
      </c>
      <c r="G282">
        <f>IF(CHALLAN!E1479="","",CHALLAN!E1479)</f>
        <v>6</v>
      </c>
      <c r="H282">
        <f t="shared" si="8"/>
        <v>18</v>
      </c>
      <c r="I282">
        <f>IF(CHALLAN!F1479="","",CHALLAN!F1479)</f>
        <v>18</v>
      </c>
      <c r="J282">
        <f t="shared" si="9"/>
        <v>0</v>
      </c>
    </row>
    <row r="283" spans="1:10" x14ac:dyDescent="0.25">
      <c r="A283">
        <v>1480</v>
      </c>
      <c r="B283" t="str">
        <f>CHALLAN!G1467</f>
        <v>GG/030/10-11</v>
      </c>
      <c r="C283" t="str">
        <f>CHALLAN!G1466</f>
        <v>30.04.10</v>
      </c>
      <c r="D283" t="str">
        <f>IF(CHALLAN!C1480="","(no part #)",CHALLAN!C1480)</f>
        <v>PC-055R</v>
      </c>
      <c r="E283" t="str">
        <f>IF(CHALLAN!B1480="","",CHALLAN!B1480)</f>
        <v>ACCENT</v>
      </c>
      <c r="F283">
        <f>IF(CHALLAN!D1480="","",CHALLAN!D1480)</f>
        <v>3</v>
      </c>
      <c r="G283">
        <f>IF(CHALLAN!E1480="","",CHALLAN!E1480)</f>
        <v>6</v>
      </c>
      <c r="H283">
        <f t="shared" si="8"/>
        <v>18</v>
      </c>
      <c r="I283">
        <f>IF(CHALLAN!F1480="","",CHALLAN!F1480)</f>
        <v>18</v>
      </c>
      <c r="J283">
        <f t="shared" si="9"/>
        <v>0</v>
      </c>
    </row>
    <row r="284" spans="1:10" x14ac:dyDescent="0.25">
      <c r="A284">
        <v>1481</v>
      </c>
      <c r="B284" t="str">
        <f>CHALLAN!G1467</f>
        <v>GG/030/10-11</v>
      </c>
      <c r="C284" t="str">
        <f>CHALLAN!G1466</f>
        <v>30.04.10</v>
      </c>
      <c r="D284" t="str">
        <f>IF(CHALLAN!C1481="","(no part #)",CHALLAN!C1481)</f>
        <v>PC-205</v>
      </c>
      <c r="E284" t="str">
        <f>IF(CHALLAN!B1481="","",CHALLAN!B1481)</f>
        <v>FIESTA</v>
      </c>
      <c r="F284">
        <f>IF(CHALLAN!D1481="","",CHALLAN!D1481)</f>
        <v>5</v>
      </c>
      <c r="G284">
        <f>IF(CHALLAN!E1481="","",CHALLAN!E1481)</f>
        <v>6</v>
      </c>
      <c r="H284">
        <f t="shared" si="8"/>
        <v>30</v>
      </c>
      <c r="I284">
        <f>IF(CHALLAN!F1481="","",CHALLAN!F1481)</f>
        <v>30</v>
      </c>
      <c r="J284">
        <f t="shared" si="9"/>
        <v>0</v>
      </c>
    </row>
    <row r="285" spans="1:10" x14ac:dyDescent="0.25">
      <c r="A285">
        <v>1482</v>
      </c>
      <c r="B285" t="str">
        <f>CHALLAN!G1467</f>
        <v>GG/030/10-11</v>
      </c>
      <c r="C285" t="str">
        <f>CHALLAN!G1466</f>
        <v>30.04.10</v>
      </c>
      <c r="D285" t="str">
        <f>IF(CHALLAN!C1482="","(no part #)",CHALLAN!C1482)</f>
        <v>PC-209</v>
      </c>
      <c r="E285" t="str">
        <f>IF(CHALLAN!B1482="","",CHALLAN!B1482)</f>
        <v>INNOVA</v>
      </c>
      <c r="F285">
        <f>IF(CHALLAN!D1482="","",CHALLAN!D1482)</f>
        <v>2</v>
      </c>
      <c r="G285">
        <f>IF(CHALLAN!E1482="","",CHALLAN!E1482)</f>
        <v>6</v>
      </c>
      <c r="H285">
        <f t="shared" si="8"/>
        <v>12</v>
      </c>
      <c r="I285">
        <f>IF(CHALLAN!F1482="","",CHALLAN!F1482)</f>
        <v>12</v>
      </c>
      <c r="J285">
        <f t="shared" si="9"/>
        <v>0</v>
      </c>
    </row>
    <row r="286" spans="1:10" x14ac:dyDescent="0.25">
      <c r="A286">
        <v>1521</v>
      </c>
      <c r="B286" t="str">
        <f>CHALLAN!G1508</f>
        <v>GG/031/10-11</v>
      </c>
      <c r="C286" t="str">
        <f>CHALLAN!G1507</f>
        <v>01.05.10</v>
      </c>
      <c r="D286" t="str">
        <f>IF(CHALLAN!C1521="","(no part #)",CHALLAN!C1521)</f>
        <v>PC-86240</v>
      </c>
      <c r="E286" t="str">
        <f>IF(CHALLAN!B1521="","",CHALLAN!B1521)</f>
        <v>HONDA CITY T3</v>
      </c>
      <c r="F286">
        <f>IF(CHALLAN!D1521="","",CHALLAN!D1521)</f>
        <v>2</v>
      </c>
      <c r="G286">
        <f>IF(CHALLAN!E1521="","",CHALLAN!E1521)</f>
        <v>5</v>
      </c>
      <c r="H286">
        <f t="shared" si="8"/>
        <v>10</v>
      </c>
      <c r="I286">
        <f>IF(CHALLAN!F1521="","",CHALLAN!F1521)</f>
        <v>10</v>
      </c>
      <c r="J286">
        <f t="shared" si="9"/>
        <v>0</v>
      </c>
    </row>
    <row r="287" spans="1:10" x14ac:dyDescent="0.25">
      <c r="A287">
        <v>1522</v>
      </c>
      <c r="B287" t="str">
        <f>CHALLAN!G1508</f>
        <v>GG/031/10-11</v>
      </c>
      <c r="C287" t="str">
        <f>CHALLAN!G1507</f>
        <v>01.05.10</v>
      </c>
      <c r="D287" t="str">
        <f>IF(CHALLAN!C1522="","(no part #)",CHALLAN!C1522)</f>
        <v>PC-86235</v>
      </c>
      <c r="E287" t="str">
        <f>IF(CHALLAN!B1522="","",CHALLAN!B1522)</f>
        <v>QUALIS PAD</v>
      </c>
      <c r="F287">
        <f>IF(CHALLAN!D1522="","",CHALLAN!D1522)</f>
        <v>2</v>
      </c>
      <c r="G287">
        <f>IF(CHALLAN!E1522="","",CHALLAN!E1522)</f>
        <v>5</v>
      </c>
      <c r="H287">
        <f t="shared" si="8"/>
        <v>10</v>
      </c>
      <c r="I287">
        <f>IF(CHALLAN!F1522="","",CHALLAN!F1522)</f>
        <v>10</v>
      </c>
      <c r="J287">
        <f t="shared" si="9"/>
        <v>0</v>
      </c>
    </row>
    <row r="288" spans="1:10" x14ac:dyDescent="0.25">
      <c r="A288">
        <v>1523</v>
      </c>
      <c r="B288" t="str">
        <f>CHALLAN!G1508</f>
        <v>GG/031/10-11</v>
      </c>
      <c r="C288" t="str">
        <f>CHALLAN!G1507</f>
        <v>01.05.10</v>
      </c>
      <c r="D288" t="str">
        <f>IF(CHALLAN!C1523="","(no part #)",CHALLAN!C1523)</f>
        <v>PC-86037</v>
      </c>
      <c r="E288" t="str">
        <f>IF(CHALLAN!B1523="","",CHALLAN!B1523)</f>
        <v>WAGON-R</v>
      </c>
      <c r="F288">
        <f>IF(CHALLAN!D1523="","",CHALLAN!D1523)</f>
        <v>2</v>
      </c>
      <c r="G288">
        <f>IF(CHALLAN!E1523="","",CHALLAN!E1523)</f>
        <v>5</v>
      </c>
      <c r="H288">
        <f t="shared" si="8"/>
        <v>10</v>
      </c>
      <c r="I288">
        <f>IF(CHALLAN!F1523="","",CHALLAN!F1523)</f>
        <v>10</v>
      </c>
      <c r="J288">
        <f t="shared" si="9"/>
        <v>0</v>
      </c>
    </row>
    <row r="289" spans="1:10" x14ac:dyDescent="0.25">
      <c r="A289">
        <v>1524</v>
      </c>
      <c r="B289" t="str">
        <f>CHALLAN!G1508</f>
        <v>GG/031/10-11</v>
      </c>
      <c r="C289" t="str">
        <f>CHALLAN!G1507</f>
        <v>01.05.10</v>
      </c>
      <c r="D289" t="str">
        <f>IF(CHALLAN!C1524="","(no part #)",CHALLAN!C1524)</f>
        <v>PC-86034</v>
      </c>
      <c r="E289" t="str">
        <f>IF(CHALLAN!B1524="","",CHALLAN!B1524)</f>
        <v>FORD IKON</v>
      </c>
      <c r="F289">
        <f>IF(CHALLAN!D1524="","",CHALLAN!D1524)</f>
        <v>2</v>
      </c>
      <c r="G289">
        <f>IF(CHALLAN!E1524="","",CHALLAN!E1524)</f>
        <v>5</v>
      </c>
      <c r="H289">
        <f t="shared" si="8"/>
        <v>10</v>
      </c>
      <c r="I289">
        <f>IF(CHALLAN!F1524="","",CHALLAN!F1524)</f>
        <v>10</v>
      </c>
      <c r="J289">
        <f t="shared" si="9"/>
        <v>0</v>
      </c>
    </row>
    <row r="290" spans="1:10" x14ac:dyDescent="0.25">
      <c r="A290">
        <v>1525</v>
      </c>
      <c r="B290" t="str">
        <f>CHALLAN!G1508</f>
        <v>GG/031/10-11</v>
      </c>
      <c r="C290" t="str">
        <f>CHALLAN!G1507</f>
        <v>01.05.10</v>
      </c>
      <c r="D290" t="str">
        <f>IF(CHALLAN!C1525="","(no part #)",CHALLAN!C1525)</f>
        <v>PC-86043</v>
      </c>
      <c r="E290" t="str">
        <f>IF(CHALLAN!B1525="","",CHALLAN!B1525)</f>
        <v>ZEN R12</v>
      </c>
      <c r="F290">
        <f>IF(CHALLAN!D1525="","",CHALLAN!D1525)</f>
        <v>10</v>
      </c>
      <c r="G290">
        <f>IF(CHALLAN!E1525="","",CHALLAN!E1525)</f>
        <v>10</v>
      </c>
      <c r="H290">
        <f t="shared" si="8"/>
        <v>100</v>
      </c>
      <c r="I290">
        <f>IF(CHALLAN!F1525="","",CHALLAN!F1525)</f>
        <v>100</v>
      </c>
      <c r="J290">
        <f t="shared" si="9"/>
        <v>0</v>
      </c>
    </row>
    <row r="291" spans="1:10" x14ac:dyDescent="0.25">
      <c r="A291">
        <v>1568</v>
      </c>
      <c r="B291" t="str">
        <f>CHALLAN!G1557</f>
        <v>GG/032/10-11</v>
      </c>
      <c r="C291" t="str">
        <f>CHALLAN!G1556</f>
        <v>01.05.10</v>
      </c>
      <c r="D291" t="str">
        <f>IF(CHALLAN!C1568="","(no part #)",CHALLAN!C1568)</f>
        <v>PC-86240</v>
      </c>
      <c r="E291" t="str">
        <f>IF(CHALLAN!B1568="","",CHALLAN!B1568)</f>
        <v>HONDA CITY T3</v>
      </c>
      <c r="F291">
        <f>IF(CHALLAN!D1568="","",CHALLAN!D1568)</f>
        <v>2</v>
      </c>
      <c r="G291">
        <f>IF(CHALLAN!E1568="","",CHALLAN!E1568)</f>
        <v>5</v>
      </c>
      <c r="H291">
        <f t="shared" si="8"/>
        <v>10</v>
      </c>
      <c r="I291">
        <f>IF(CHALLAN!F1568="","",CHALLAN!F1568)</f>
        <v>10</v>
      </c>
      <c r="J291">
        <f t="shared" si="9"/>
        <v>0</v>
      </c>
    </row>
    <row r="292" spans="1:10" x14ac:dyDescent="0.25">
      <c r="A292">
        <v>1569</v>
      </c>
      <c r="B292" t="str">
        <f>CHALLAN!G1557</f>
        <v>GG/032/10-11</v>
      </c>
      <c r="C292" t="str">
        <f>CHALLAN!G1556</f>
        <v>01.05.10</v>
      </c>
      <c r="D292" t="str">
        <f>IF(CHALLAN!C1569="","(no part #)",CHALLAN!C1569)</f>
        <v>PC-86239</v>
      </c>
      <c r="E292" t="str">
        <f>IF(CHALLAN!B1569="","",CHALLAN!B1569)</f>
        <v>SANTRO XING</v>
      </c>
      <c r="F292">
        <f>IF(CHALLAN!D1569="","",CHALLAN!D1569)</f>
        <v>5</v>
      </c>
      <c r="G292">
        <f>IF(CHALLAN!E1569="","",CHALLAN!E1569)</f>
        <v>5</v>
      </c>
      <c r="H292">
        <f t="shared" si="8"/>
        <v>25</v>
      </c>
      <c r="I292">
        <f>IF(CHALLAN!F1569="","",CHALLAN!F1569)</f>
        <v>25</v>
      </c>
      <c r="J292">
        <f t="shared" si="9"/>
        <v>0</v>
      </c>
    </row>
    <row r="293" spans="1:10" x14ac:dyDescent="0.25">
      <c r="A293">
        <v>1613</v>
      </c>
      <c r="B293" t="str">
        <f>CHALLAN!G1603</f>
        <v>GG/033/10-11</v>
      </c>
      <c r="C293" t="str">
        <f>CHALLAN!G1602</f>
        <v>03.05.10</v>
      </c>
      <c r="D293" t="str">
        <f>IF(CHALLAN!C1613="","(no part #)",CHALLAN!C1613)</f>
        <v>FLARE</v>
      </c>
      <c r="E293" t="str">
        <f>IF(CHALLAN!B1613="","",CHALLAN!B1613)</f>
        <v>BACK PLATE 505/507</v>
      </c>
      <c r="F293">
        <f>IF(CHALLAN!D1613="","",CHALLAN!D1613)</f>
        <v>5</v>
      </c>
      <c r="G293">
        <f>IF(CHALLAN!E1613="","",CHALLAN!E1613)</f>
        <v>60</v>
      </c>
      <c r="H293">
        <f t="shared" si="8"/>
        <v>300</v>
      </c>
      <c r="I293">
        <f>IF(CHALLAN!F1613="","",CHALLAN!F1613)</f>
        <v>300</v>
      </c>
      <c r="J293">
        <f t="shared" si="9"/>
        <v>0</v>
      </c>
    </row>
    <row r="294" spans="1:10" x14ac:dyDescent="0.25">
      <c r="A294">
        <v>1614</v>
      </c>
      <c r="B294" t="str">
        <f>CHALLAN!G1603</f>
        <v>GG/033/10-11</v>
      </c>
      <c r="C294" t="str">
        <f>CHALLAN!G1602</f>
        <v>03.05.10</v>
      </c>
      <c r="D294" t="str">
        <f>IF(CHALLAN!C1614="","(no part #)",CHALLAN!C1614)</f>
        <v>O RING</v>
      </c>
      <c r="E294" t="str">
        <f>IF(CHALLAN!B1614="","",CHALLAN!B1614)</f>
        <v>BACK PLATE 505/507</v>
      </c>
      <c r="F294">
        <f>IF(CHALLAN!D1614="","",CHALLAN!D1614)</f>
        <v>1</v>
      </c>
      <c r="G294">
        <f>IF(CHALLAN!E1614="","",CHALLAN!E1614)</f>
        <v>60</v>
      </c>
      <c r="H294">
        <f t="shared" si="8"/>
        <v>60</v>
      </c>
      <c r="I294">
        <f>IF(CHALLAN!F1614="","",CHALLAN!F1614)</f>
        <v>60</v>
      </c>
      <c r="J294">
        <f t="shared" si="9"/>
        <v>0</v>
      </c>
    </row>
    <row r="295" spans="1:10" x14ac:dyDescent="0.25">
      <c r="A295">
        <v>1616</v>
      </c>
      <c r="B295" t="str">
        <f>CHALLAN!G1603</f>
        <v>GG/033/10-11</v>
      </c>
      <c r="C295" t="str">
        <f>CHALLAN!G1602</f>
        <v>03.05.10</v>
      </c>
      <c r="D295" t="str">
        <f>IF(CHALLAN!C1616="","(no part #)",CHALLAN!C1616)</f>
        <v>PC-86038</v>
      </c>
      <c r="E295" t="str">
        <f>IF(CHALLAN!B1616="","",CHALLAN!B1616)</f>
        <v>CORSA</v>
      </c>
      <c r="F295">
        <f>IF(CHALLAN!D1616="","",CHALLAN!D1616)</f>
        <v>2</v>
      </c>
      <c r="G295">
        <f>IF(CHALLAN!E1616="","",CHALLAN!E1616)</f>
        <v>5</v>
      </c>
      <c r="H295">
        <f t="shared" si="8"/>
        <v>10</v>
      </c>
      <c r="I295">
        <f>IF(CHALLAN!F1616="","",CHALLAN!F1616)</f>
        <v>10</v>
      </c>
      <c r="J295">
        <f t="shared" si="9"/>
        <v>0</v>
      </c>
    </row>
    <row r="296" spans="1:10" x14ac:dyDescent="0.25">
      <c r="A296">
        <v>1617</v>
      </c>
      <c r="B296" t="str">
        <f>CHALLAN!G1603</f>
        <v>GG/033/10-11</v>
      </c>
      <c r="C296" t="str">
        <f>CHALLAN!G1602</f>
        <v>03.05.10</v>
      </c>
      <c r="D296" t="str">
        <f>IF(CHALLAN!C1617="","(no part #)",CHALLAN!C1617)</f>
        <v>PC-86245</v>
      </c>
      <c r="E296" t="str">
        <f>IF(CHALLAN!B1617="","",CHALLAN!B1617)</f>
        <v>ZEN R134A</v>
      </c>
      <c r="F296">
        <f>IF(CHALLAN!D1617="","",CHALLAN!D1617)</f>
        <v>2</v>
      </c>
      <c r="G296">
        <f>IF(CHALLAN!E1617="","",CHALLAN!E1617)</f>
        <v>5</v>
      </c>
      <c r="H296">
        <f t="shared" si="8"/>
        <v>10</v>
      </c>
      <c r="I296">
        <f>IF(CHALLAN!F1617="","",CHALLAN!F1617)</f>
        <v>10</v>
      </c>
      <c r="J296">
        <f t="shared" si="9"/>
        <v>0</v>
      </c>
    </row>
    <row r="297" spans="1:10" x14ac:dyDescent="0.25">
      <c r="A297">
        <v>1618</v>
      </c>
      <c r="B297" t="str">
        <f>CHALLAN!G1603</f>
        <v>GG/033/10-11</v>
      </c>
      <c r="C297" t="str">
        <f>CHALLAN!G1602</f>
        <v>03.05.10</v>
      </c>
      <c r="D297" t="str">
        <f>IF(CHALLAN!C1618="","(no part #)",CHALLAN!C1618)</f>
        <v>PC-86093</v>
      </c>
      <c r="E297" t="str">
        <f>IF(CHALLAN!B1618="","",CHALLAN!B1618)</f>
        <v>SCORPIO</v>
      </c>
      <c r="F297">
        <f>IF(CHALLAN!D1618="","",CHALLAN!D1618)</f>
        <v>1</v>
      </c>
      <c r="G297">
        <f>IF(CHALLAN!E1618="","",CHALLAN!E1618)</f>
        <v>5</v>
      </c>
      <c r="H297">
        <f t="shared" si="8"/>
        <v>5</v>
      </c>
      <c r="I297">
        <f>IF(CHALLAN!F1618="","",CHALLAN!F1618)</f>
        <v>5</v>
      </c>
      <c r="J297">
        <f t="shared" si="9"/>
        <v>0</v>
      </c>
    </row>
    <row r="298" spans="1:10" x14ac:dyDescent="0.25">
      <c r="A298">
        <v>1620</v>
      </c>
      <c r="B298" t="str">
        <f>CHALLAN!G1603</f>
        <v>GG/033/10-11</v>
      </c>
      <c r="C298" t="str">
        <f>CHALLAN!G1602</f>
        <v>03.05.10</v>
      </c>
      <c r="D298" t="str">
        <f>IF(CHALLAN!C1620="","(no part #)",CHALLAN!C1620)</f>
        <v>PC-135R</v>
      </c>
      <c r="E298" t="str">
        <f>IF(CHALLAN!B1620="","",CHALLAN!B1620)</f>
        <v>ELANTRA</v>
      </c>
      <c r="F298">
        <f>IF(CHALLAN!D1620="","",CHALLAN!D1620)</f>
        <v>2</v>
      </c>
      <c r="G298">
        <f>IF(CHALLAN!E1620="","",CHALLAN!E1620)</f>
        <v>1</v>
      </c>
      <c r="H298">
        <f t="shared" si="8"/>
        <v>2</v>
      </c>
      <c r="I298">
        <f>IF(CHALLAN!F1620="","",CHALLAN!F1620)</f>
        <v>2</v>
      </c>
      <c r="J298">
        <f t="shared" si="9"/>
        <v>0</v>
      </c>
    </row>
    <row r="299" spans="1:10" x14ac:dyDescent="0.25">
      <c r="A299">
        <v>1621</v>
      </c>
      <c r="B299" t="str">
        <f>CHALLAN!G1603</f>
        <v>GG/033/10-11</v>
      </c>
      <c r="C299" t="str">
        <f>CHALLAN!G1602</f>
        <v>03.05.10</v>
      </c>
      <c r="D299" t="str">
        <f>IF(CHALLAN!C1621="","(no part #)",CHALLAN!C1621)</f>
        <v>PC-036R134A</v>
      </c>
      <c r="E299" t="str">
        <f>IF(CHALLAN!B1621="","",CHALLAN!B1621)</f>
        <v>ESTEEM R134A</v>
      </c>
      <c r="F299">
        <f>IF(CHALLAN!D1621="","",CHALLAN!D1621)</f>
        <v>1</v>
      </c>
      <c r="G299">
        <f>IF(CHALLAN!E1621="","",CHALLAN!E1621)</f>
        <v>6</v>
      </c>
      <c r="H299">
        <f t="shared" si="8"/>
        <v>6</v>
      </c>
      <c r="I299">
        <f>IF(CHALLAN!F1621="","",CHALLAN!F1621)</f>
        <v>6</v>
      </c>
      <c r="J299">
        <f t="shared" si="9"/>
        <v>0</v>
      </c>
    </row>
    <row r="300" spans="1:10" x14ac:dyDescent="0.25">
      <c r="A300">
        <v>1622</v>
      </c>
      <c r="B300" t="str">
        <f>CHALLAN!G1603</f>
        <v>GG/033/10-11</v>
      </c>
      <c r="C300" t="str">
        <f>CHALLAN!G1602</f>
        <v>03.05.10</v>
      </c>
      <c r="D300" t="str">
        <f>IF(CHALLAN!C1622="","(no part #)",CHALLAN!C1622)</f>
        <v>PC-054</v>
      </c>
      <c r="E300" t="str">
        <f>IF(CHALLAN!B1622="","",CHALLAN!B1622)</f>
        <v>PALIO</v>
      </c>
      <c r="F300">
        <f>IF(CHALLAN!D1622="","",CHALLAN!D1622)</f>
        <v>1</v>
      </c>
      <c r="G300">
        <f>IF(CHALLAN!E1622="","",CHALLAN!E1622)</f>
        <v>6</v>
      </c>
      <c r="H300">
        <f t="shared" si="8"/>
        <v>6</v>
      </c>
      <c r="I300">
        <f>IF(CHALLAN!F1622="","",CHALLAN!F1622)</f>
        <v>6</v>
      </c>
      <c r="J300">
        <f t="shared" si="9"/>
        <v>0</v>
      </c>
    </row>
    <row r="301" spans="1:10" x14ac:dyDescent="0.25">
      <c r="A301">
        <v>1660</v>
      </c>
      <c r="B301" t="str">
        <f>CHALLAN!G1649</f>
        <v>GG/034/10-11</v>
      </c>
      <c r="C301" t="str">
        <f>CHALLAN!G1648</f>
        <v>04.05.10</v>
      </c>
      <c r="D301" t="str">
        <f>IF(CHALLAN!C1660="","(no part #)",CHALLAN!C1660)</f>
        <v>PC-86034</v>
      </c>
      <c r="E301" t="str">
        <f>IF(CHALLAN!B1660="","",CHALLAN!B1660)</f>
        <v>FORD IKON</v>
      </c>
      <c r="F301">
        <f>IF(CHALLAN!D1660="","",CHALLAN!D1660)</f>
        <v>2</v>
      </c>
      <c r="G301">
        <f>IF(CHALLAN!E1660="","",CHALLAN!E1660)</f>
        <v>5</v>
      </c>
      <c r="H301">
        <f t="shared" si="8"/>
        <v>10</v>
      </c>
      <c r="I301">
        <f>IF(CHALLAN!F1660="","",CHALLAN!F1660)</f>
        <v>10</v>
      </c>
      <c r="J301">
        <f t="shared" si="9"/>
        <v>0</v>
      </c>
    </row>
    <row r="302" spans="1:10" x14ac:dyDescent="0.25">
      <c r="A302">
        <v>1706</v>
      </c>
      <c r="B302" t="str">
        <f>CHALLAN!G1695</f>
        <v>GG/035/10-11</v>
      </c>
      <c r="C302" t="str">
        <f>CHALLAN!G1694</f>
        <v>04.05.10</v>
      </c>
      <c r="D302" t="str">
        <f>IF(CHALLAN!C1706="","(no part #)",CHALLAN!C1706)</f>
        <v>(no part #)</v>
      </c>
      <c r="E302" t="str">
        <f>IF(CHALLAN!B1706="","",CHALLAN!B1706)</f>
        <v>SCORPIO</v>
      </c>
      <c r="F302">
        <f>IF(CHALLAN!D1706="","",CHALLAN!D1706)</f>
        <v>9</v>
      </c>
      <c r="G302">
        <f>IF(CHALLAN!E1706="","",CHALLAN!E1706)</f>
        <v>4</v>
      </c>
      <c r="H302">
        <f t="shared" si="8"/>
        <v>36</v>
      </c>
      <c r="I302">
        <f>IF(CHALLAN!F1706="","",CHALLAN!F1706)</f>
        <v>36</v>
      </c>
      <c r="J302">
        <f t="shared" si="9"/>
        <v>0</v>
      </c>
    </row>
    <row r="303" spans="1:10" x14ac:dyDescent="0.25">
      <c r="A303">
        <v>1709</v>
      </c>
      <c r="B303" t="str">
        <f>CHALLAN!G1695</f>
        <v>GG/035/10-11</v>
      </c>
      <c r="C303" t="str">
        <f>CHALLAN!G1694</f>
        <v>04.05.10</v>
      </c>
      <c r="D303" t="str">
        <f>IF(CHALLAN!C1709="","(no part #)",CHALLAN!C1709)</f>
        <v>SAMPLE</v>
      </c>
      <c r="E303" t="str">
        <f>IF(CHALLAN!B1709="","",CHALLAN!B1709)</f>
        <v>A6</v>
      </c>
      <c r="F303">
        <f>IF(CHALLAN!D1709="","",CHALLAN!D1709)</f>
        <v>1</v>
      </c>
      <c r="G303">
        <f>IF(CHALLAN!E1709="","",CHALLAN!E1709)</f>
        <v>1</v>
      </c>
      <c r="H303">
        <f t="shared" si="8"/>
        <v>1</v>
      </c>
      <c r="I303">
        <f>IF(CHALLAN!F1709="","",CHALLAN!F1709)</f>
        <v>1</v>
      </c>
      <c r="J303">
        <f t="shared" si="9"/>
        <v>0</v>
      </c>
    </row>
    <row r="304" spans="1:10" x14ac:dyDescent="0.25">
      <c r="A304">
        <v>1759</v>
      </c>
      <c r="B304" t="str">
        <f>CHALLAN!G1741</f>
        <v>GG/036/10-11</v>
      </c>
      <c r="C304" t="str">
        <f>CHALLAN!G1740</f>
        <v>04.05.10</v>
      </c>
      <c r="D304" t="str">
        <f>IF(CHALLAN!C1759="","(no part #)",CHALLAN!C1759)</f>
        <v>PC-86039</v>
      </c>
      <c r="E304" t="str">
        <f>IF(CHALLAN!B1759="","",CHALLAN!B1759)</f>
        <v>PALIO</v>
      </c>
      <c r="F304">
        <f>IF(CHALLAN!D1759="","",CHALLAN!D1759)</f>
        <v>2</v>
      </c>
      <c r="G304">
        <f>IF(CHALLAN!E1759="","",CHALLAN!E1759)</f>
        <v>5</v>
      </c>
      <c r="H304">
        <f t="shared" si="8"/>
        <v>10</v>
      </c>
      <c r="I304">
        <f>IF(CHALLAN!F1759="","",CHALLAN!F1759)</f>
        <v>10</v>
      </c>
      <c r="J304">
        <f t="shared" si="9"/>
        <v>0</v>
      </c>
    </row>
    <row r="305" spans="1:10" x14ac:dyDescent="0.25">
      <c r="A305">
        <v>1760</v>
      </c>
      <c r="B305" t="str">
        <f>CHALLAN!G1741</f>
        <v>GG/036/10-11</v>
      </c>
      <c r="C305" t="str">
        <f>CHALLAN!G1740</f>
        <v>04.05.10</v>
      </c>
      <c r="D305" t="str">
        <f>IF(CHALLAN!C1760="","(no part #)",CHALLAN!C1760)</f>
        <v>PC-86040</v>
      </c>
      <c r="E305" t="str">
        <f>IF(CHALLAN!B1760="","",CHALLAN!B1760)</f>
        <v>ESTEEM R-12</v>
      </c>
      <c r="F305">
        <f>IF(CHALLAN!D1760="","",CHALLAN!D1760)</f>
        <v>4</v>
      </c>
      <c r="G305">
        <f>IF(CHALLAN!E1760="","",CHALLAN!E1760)</f>
        <v>10</v>
      </c>
      <c r="H305">
        <f t="shared" si="8"/>
        <v>40</v>
      </c>
      <c r="I305">
        <f>IF(CHALLAN!F1760="","",CHALLAN!F1760)</f>
        <v>40</v>
      </c>
      <c r="J305">
        <f t="shared" si="9"/>
        <v>0</v>
      </c>
    </row>
    <row r="306" spans="1:10" x14ac:dyDescent="0.25">
      <c r="A306">
        <v>1761</v>
      </c>
      <c r="B306" t="str">
        <f>CHALLAN!G1741</f>
        <v>GG/036/10-11</v>
      </c>
      <c r="C306" t="str">
        <f>CHALLAN!G1740</f>
        <v>04.05.10</v>
      </c>
      <c r="D306" t="str">
        <f>IF(CHALLAN!C1761="","(no part #)",CHALLAN!C1761)</f>
        <v>PC-86092</v>
      </c>
      <c r="E306" t="str">
        <f>IF(CHALLAN!B1761="","",CHALLAN!B1761)</f>
        <v>MARUTI 800 MPFI</v>
      </c>
      <c r="F306">
        <f>IF(CHALLAN!D1761="","",CHALLAN!D1761)</f>
        <v>3</v>
      </c>
      <c r="G306">
        <f>IF(CHALLAN!E1761="","",CHALLAN!E1761)</f>
        <v>5</v>
      </c>
      <c r="H306">
        <f t="shared" si="8"/>
        <v>15</v>
      </c>
      <c r="I306">
        <f>IF(CHALLAN!F1761="","",CHALLAN!F1761)</f>
        <v>15</v>
      </c>
      <c r="J306">
        <f t="shared" si="9"/>
        <v>0</v>
      </c>
    </row>
    <row r="307" spans="1:10" x14ac:dyDescent="0.25">
      <c r="A307">
        <v>1762</v>
      </c>
      <c r="B307" t="str">
        <f>CHALLAN!G1741</f>
        <v>GG/036/10-11</v>
      </c>
      <c r="C307" t="str">
        <f>CHALLAN!G1740</f>
        <v>04.05.10</v>
      </c>
      <c r="D307" t="str">
        <f>IF(CHALLAN!C1762="","(no part #)",CHALLAN!C1762)</f>
        <v>PC-86239</v>
      </c>
      <c r="E307" t="str">
        <f>IF(CHALLAN!B1762="","",CHALLAN!B1762)</f>
        <v>SANTRO XING</v>
      </c>
      <c r="F307">
        <f>IF(CHALLAN!D1762="","",CHALLAN!D1762)</f>
        <v>4</v>
      </c>
      <c r="G307">
        <f>IF(CHALLAN!E1762="","",CHALLAN!E1762)</f>
        <v>5</v>
      </c>
      <c r="H307">
        <f t="shared" si="8"/>
        <v>20</v>
      </c>
      <c r="I307">
        <f>IF(CHALLAN!F1762="","",CHALLAN!F1762)</f>
        <v>20</v>
      </c>
      <c r="J307">
        <f t="shared" si="9"/>
        <v>0</v>
      </c>
    </row>
    <row r="308" spans="1:10" x14ac:dyDescent="0.25">
      <c r="A308">
        <v>1763</v>
      </c>
      <c r="B308" t="str">
        <f>CHALLAN!G1741</f>
        <v>GG/036/10-11</v>
      </c>
      <c r="C308" t="str">
        <f>CHALLAN!G1740</f>
        <v>04.05.10</v>
      </c>
      <c r="D308" t="str">
        <f>IF(CHALLAN!C1763="","(no part #)",CHALLAN!C1763)</f>
        <v>PC-86235</v>
      </c>
      <c r="E308" t="str">
        <f>IF(CHALLAN!B1763="","",CHALLAN!B1763)</f>
        <v>QUALIS PAD</v>
      </c>
      <c r="F308">
        <f>IF(CHALLAN!D1763="","",CHALLAN!D1763)</f>
        <v>2</v>
      </c>
      <c r="G308">
        <f>IF(CHALLAN!E1763="","",CHALLAN!E1763)</f>
        <v>5</v>
      </c>
      <c r="H308">
        <f t="shared" si="8"/>
        <v>10</v>
      </c>
      <c r="I308">
        <f>IF(CHALLAN!F1763="","",CHALLAN!F1763)</f>
        <v>10</v>
      </c>
      <c r="J308">
        <f t="shared" si="9"/>
        <v>0</v>
      </c>
    </row>
    <row r="309" spans="1:10" x14ac:dyDescent="0.25">
      <c r="A309">
        <v>1764</v>
      </c>
      <c r="B309" t="str">
        <f>CHALLAN!G1741</f>
        <v>GG/036/10-11</v>
      </c>
      <c r="C309" t="str">
        <f>CHALLAN!G1740</f>
        <v>04.05.10</v>
      </c>
      <c r="D309" t="str">
        <f>IF(CHALLAN!C1764="","(no part #)",CHALLAN!C1764)</f>
        <v>PC-86245</v>
      </c>
      <c r="E309" t="str">
        <f>IF(CHALLAN!B1764="","",CHALLAN!B1764)</f>
        <v>ZEN R134A</v>
      </c>
      <c r="F309">
        <f>IF(CHALLAN!D1764="","",CHALLAN!D1764)</f>
        <v>4</v>
      </c>
      <c r="G309">
        <f>IF(CHALLAN!E1764="","",CHALLAN!E1764)</f>
        <v>5</v>
      </c>
      <c r="H309">
        <f t="shared" si="8"/>
        <v>20</v>
      </c>
      <c r="I309">
        <f>IF(CHALLAN!F1764="","",CHALLAN!F1764)</f>
        <v>20</v>
      </c>
      <c r="J309">
        <f t="shared" si="9"/>
        <v>0</v>
      </c>
    </row>
    <row r="310" spans="1:10" x14ac:dyDescent="0.25">
      <c r="A310">
        <v>1765</v>
      </c>
      <c r="B310" t="str">
        <f>CHALLAN!G1741</f>
        <v>GG/036/10-11</v>
      </c>
      <c r="C310" t="str">
        <f>CHALLAN!G1740</f>
        <v>04.05.10</v>
      </c>
      <c r="D310" t="str">
        <f>IF(CHALLAN!C1765="","(no part #)",CHALLAN!C1765)</f>
        <v>PC-86093</v>
      </c>
      <c r="E310" t="str">
        <f>IF(CHALLAN!B1765="","",CHALLAN!B1765)</f>
        <v>SCORPIO</v>
      </c>
      <c r="F310">
        <f>IF(CHALLAN!D1765="","",CHALLAN!D1765)</f>
        <v>2</v>
      </c>
      <c r="G310">
        <f>IF(CHALLAN!E1765="","",CHALLAN!E1765)</f>
        <v>5</v>
      </c>
      <c r="H310">
        <f t="shared" si="8"/>
        <v>10</v>
      </c>
      <c r="I310">
        <f>IF(CHALLAN!F1765="","",CHALLAN!F1765)</f>
        <v>10</v>
      </c>
      <c r="J310">
        <f t="shared" si="9"/>
        <v>0</v>
      </c>
    </row>
    <row r="311" spans="1:10" x14ac:dyDescent="0.25">
      <c r="A311">
        <v>1766</v>
      </c>
      <c r="B311" t="str">
        <f>CHALLAN!G1741</f>
        <v>GG/036/10-11</v>
      </c>
      <c r="C311" t="str">
        <f>CHALLAN!G1740</f>
        <v>04.05.10</v>
      </c>
      <c r="D311" t="str">
        <f>IF(CHALLAN!C1766="","(no part #)",CHALLAN!C1766)</f>
        <v>PC-86270-R12</v>
      </c>
      <c r="E311" t="str">
        <f>IF(CHALLAN!B1766="","",CHALLAN!B1766)</f>
        <v>ZEN DELPHI R12</v>
      </c>
      <c r="F311">
        <f>IF(CHALLAN!D1766="","",CHALLAN!D1766)</f>
        <v>2</v>
      </c>
      <c r="G311">
        <f>IF(CHALLAN!E1766="","",CHALLAN!E1766)</f>
        <v>5</v>
      </c>
      <c r="H311">
        <f t="shared" si="8"/>
        <v>10</v>
      </c>
      <c r="I311">
        <f>IF(CHALLAN!F1766="","",CHALLAN!F1766)</f>
        <v>10</v>
      </c>
      <c r="J311">
        <f t="shared" si="9"/>
        <v>0</v>
      </c>
    </row>
    <row r="312" spans="1:10" x14ac:dyDescent="0.25">
      <c r="A312">
        <v>1768</v>
      </c>
      <c r="B312" t="str">
        <f>CHALLAN!G1741</f>
        <v>GG/036/10-11</v>
      </c>
      <c r="C312" t="str">
        <f>CHALLAN!G1740</f>
        <v>04.05.10</v>
      </c>
      <c r="D312" t="str">
        <f>IF(CHALLAN!C1768="","(no part #)",CHALLAN!C1768)</f>
        <v>PC-036R-134</v>
      </c>
      <c r="E312" t="str">
        <f>IF(CHALLAN!B1768="","",CHALLAN!B1768)</f>
        <v>ESTEEM R134A</v>
      </c>
      <c r="F312">
        <f>IF(CHALLAN!D1768="","",CHALLAN!D1768)</f>
        <v>1</v>
      </c>
      <c r="G312">
        <f>IF(CHALLAN!E1768="","",CHALLAN!E1768)</f>
        <v>6</v>
      </c>
      <c r="H312">
        <f t="shared" si="8"/>
        <v>6</v>
      </c>
      <c r="I312">
        <f>IF(CHALLAN!F1768="","",CHALLAN!F1768)</f>
        <v>6</v>
      </c>
      <c r="J312">
        <f t="shared" si="9"/>
        <v>0</v>
      </c>
    </row>
    <row r="313" spans="1:10" x14ac:dyDescent="0.25">
      <c r="A313">
        <v>1769</v>
      </c>
      <c r="B313" t="str">
        <f>CHALLAN!G1741</f>
        <v>GG/036/10-11</v>
      </c>
      <c r="C313" t="str">
        <f>CHALLAN!G1740</f>
        <v>04.05.10</v>
      </c>
      <c r="D313" t="str">
        <f>IF(CHALLAN!C1769="","(no part #)",CHALLAN!C1769)</f>
        <v xml:space="preserve"> PC-052R</v>
      </c>
      <c r="E313" t="str">
        <f>IF(CHALLAN!B1769="","",CHALLAN!B1769)</f>
        <v>OPEL</v>
      </c>
      <c r="F313">
        <f>IF(CHALLAN!D1769="","",CHALLAN!D1769)</f>
        <v>1</v>
      </c>
      <c r="G313">
        <f>IF(CHALLAN!E1769="","",CHALLAN!E1769)</f>
        <v>6</v>
      </c>
      <c r="H313">
        <f t="shared" si="8"/>
        <v>6</v>
      </c>
      <c r="I313">
        <f>IF(CHALLAN!F1769="","",CHALLAN!F1769)</f>
        <v>6</v>
      </c>
      <c r="J313">
        <f t="shared" si="9"/>
        <v>0</v>
      </c>
    </row>
    <row r="314" spans="1:10" x14ac:dyDescent="0.25">
      <c r="A314">
        <v>1770</v>
      </c>
      <c r="B314" t="str">
        <f>CHALLAN!G1741</f>
        <v>GG/036/10-11</v>
      </c>
      <c r="C314" t="str">
        <f>CHALLAN!G1740</f>
        <v>04.05.10</v>
      </c>
      <c r="D314" t="str">
        <f>IF(CHALLAN!C1770="","(no part #)",CHALLAN!C1770)</f>
        <v>(no part #)</v>
      </c>
      <c r="E314" t="str">
        <f>IF(CHALLAN!B1770="","",CHALLAN!B1770)</f>
        <v>SCORPIO</v>
      </c>
      <c r="F314">
        <f>IF(CHALLAN!D1770="","",CHALLAN!D1770)</f>
        <v>1</v>
      </c>
      <c r="G314">
        <f>IF(CHALLAN!E1770="","",CHALLAN!E1770)</f>
        <v>4</v>
      </c>
      <c r="H314">
        <f t="shared" si="8"/>
        <v>4</v>
      </c>
      <c r="I314">
        <f>IF(CHALLAN!F1770="","",CHALLAN!F1770)</f>
        <v>4</v>
      </c>
      <c r="J314">
        <f t="shared" si="9"/>
        <v>0</v>
      </c>
    </row>
    <row r="315" spans="1:10" x14ac:dyDescent="0.25">
      <c r="A315">
        <v>1772</v>
      </c>
      <c r="B315" t="str">
        <f>CHALLAN!G1741</f>
        <v>GG/036/10-11</v>
      </c>
      <c r="C315" t="str">
        <f>CHALLAN!G1740</f>
        <v>04.05.10</v>
      </c>
      <c r="D315" t="str">
        <f>IF(CHALLAN!C1772="","(no part #)",CHALLAN!C1772)</f>
        <v>(no part #)</v>
      </c>
      <c r="E315" t="str">
        <f>IF(CHALLAN!B1772="","",CHALLAN!B1772)</f>
        <v>16" 'S'</v>
      </c>
      <c r="F315">
        <f>IF(CHALLAN!D1772="","",CHALLAN!D1772)</f>
        <v>4</v>
      </c>
      <c r="G315">
        <f>IF(CHALLAN!E1772="","",CHALLAN!E1772)</f>
        <v>5</v>
      </c>
      <c r="H315">
        <f t="shared" si="8"/>
        <v>20</v>
      </c>
      <c r="I315">
        <f>IF(CHALLAN!F1772="","",CHALLAN!F1772)</f>
        <v>20</v>
      </c>
      <c r="J315">
        <f t="shared" si="9"/>
        <v>0</v>
      </c>
    </row>
    <row r="316" spans="1:10" x14ac:dyDescent="0.25">
      <c r="A316">
        <v>1774</v>
      </c>
      <c r="B316" t="str">
        <f>CHALLAN!G1741</f>
        <v>GG/036/10-11</v>
      </c>
      <c r="C316" t="str">
        <f>CHALLAN!G1740</f>
        <v>04.05.10</v>
      </c>
      <c r="D316" t="str">
        <f>IF(CHALLAN!C1774="","(no part #)",CHALLAN!C1774)</f>
        <v>(no part #)</v>
      </c>
      <c r="E316">
        <f>IF(CHALLAN!B1774="","",CHALLAN!B1774)</f>
        <v>404</v>
      </c>
      <c r="F316">
        <f>IF(CHALLAN!D1774="","",CHALLAN!D1774)</f>
        <v>3</v>
      </c>
      <c r="G316">
        <f>IF(CHALLAN!E1774="","",CHALLAN!E1774)</f>
        <v>1</v>
      </c>
      <c r="H316">
        <f t="shared" si="8"/>
        <v>3</v>
      </c>
      <c r="I316">
        <f>IF(CHALLAN!F1774="","",CHALLAN!F1774)</f>
        <v>3</v>
      </c>
      <c r="J316">
        <f t="shared" si="9"/>
        <v>0</v>
      </c>
    </row>
    <row r="317" spans="1:10" x14ac:dyDescent="0.25">
      <c r="A317">
        <v>1801</v>
      </c>
      <c r="B317" t="str">
        <f>CHALLAN!G1789</f>
        <v>GG/037/10-11</v>
      </c>
      <c r="C317" t="str">
        <f>CHALLAN!G1788</f>
        <v>08.05.10</v>
      </c>
      <c r="D317" t="str">
        <f>IF(CHALLAN!C1801="","(no part #)",CHALLAN!C1801)</f>
        <v>(no part #)</v>
      </c>
      <c r="E317" t="str">
        <f>IF(CHALLAN!B1801="","",CHALLAN!B1801)</f>
        <v>8MM</v>
      </c>
      <c r="F317">
        <f>IF(CHALLAN!D1801="","",CHALLAN!D1801)</f>
        <v>5</v>
      </c>
      <c r="G317">
        <f>IF(CHALLAN!E1801="","",CHALLAN!E1801)</f>
        <v>100</v>
      </c>
      <c r="H317">
        <f t="shared" si="8"/>
        <v>500</v>
      </c>
      <c r="I317">
        <f>IF(CHALLAN!F1801="","",CHALLAN!F1801)</f>
        <v>500</v>
      </c>
      <c r="J317">
        <f t="shared" si="9"/>
        <v>0</v>
      </c>
    </row>
    <row r="318" spans="1:10" x14ac:dyDescent="0.25">
      <c r="A318">
        <v>1802</v>
      </c>
      <c r="B318" t="str">
        <f>CHALLAN!G1789</f>
        <v>GG/037/10-11</v>
      </c>
      <c r="C318" t="str">
        <f>CHALLAN!G1788</f>
        <v>08.05.10</v>
      </c>
      <c r="D318" t="str">
        <f>IF(CHALLAN!C1802="","(no part #)",CHALLAN!C1802)</f>
        <v>(no part #)</v>
      </c>
      <c r="E318" t="str">
        <f>IF(CHALLAN!B1802="","",CHALLAN!B1802)</f>
        <v>11MM</v>
      </c>
      <c r="F318">
        <f>IF(CHALLAN!D1802="","",CHALLAN!D1802)</f>
        <v>30</v>
      </c>
      <c r="G318">
        <f>IF(CHALLAN!E1802="","",CHALLAN!E1802)</f>
        <v>100</v>
      </c>
      <c r="H318">
        <f t="shared" si="8"/>
        <v>3000</v>
      </c>
      <c r="I318">
        <f>IF(CHALLAN!F1802="","",CHALLAN!F1802)</f>
        <v>3000</v>
      </c>
      <c r="J318">
        <f t="shared" si="9"/>
        <v>0</v>
      </c>
    </row>
    <row r="319" spans="1:10" x14ac:dyDescent="0.25">
      <c r="A319">
        <v>1803</v>
      </c>
      <c r="B319" t="str">
        <f>CHALLAN!G1789</f>
        <v>GG/037/10-11</v>
      </c>
      <c r="C319" t="str">
        <f>CHALLAN!G1788</f>
        <v>08.05.10</v>
      </c>
      <c r="D319" t="str">
        <f>IF(CHALLAN!C1803="","(no part #)",CHALLAN!C1803)</f>
        <v>(no part #)</v>
      </c>
      <c r="E319" t="str">
        <f>IF(CHALLAN!B1803="","",CHALLAN!B1803)</f>
        <v>15MM</v>
      </c>
      <c r="F319">
        <f>IF(CHALLAN!D1803="","",CHALLAN!D1803)</f>
        <v>15</v>
      </c>
      <c r="G319">
        <f>IF(CHALLAN!E1803="","",CHALLAN!E1803)</f>
        <v>100</v>
      </c>
      <c r="H319">
        <f t="shared" si="8"/>
        <v>1500</v>
      </c>
      <c r="I319">
        <f>IF(CHALLAN!F1803="","",CHALLAN!F1803)</f>
        <v>1500</v>
      </c>
      <c r="J319">
        <f t="shared" si="9"/>
        <v>0</v>
      </c>
    </row>
    <row r="320" spans="1:10" x14ac:dyDescent="0.25">
      <c r="A320">
        <v>1847</v>
      </c>
      <c r="B320" t="str">
        <f>CHALLAN!G1835</f>
        <v>GG/038/10-11</v>
      </c>
      <c r="C320" t="str">
        <f>CHALLAN!G1834</f>
        <v>08.05.10</v>
      </c>
      <c r="D320" t="str">
        <f>IF(CHALLAN!C1847="","(no part #)",CHALLAN!C1847)</f>
        <v>(no part #)</v>
      </c>
      <c r="E320" t="str">
        <f>IF(CHALLAN!B1847="","",CHALLAN!B1847)</f>
        <v>8MM</v>
      </c>
      <c r="F320">
        <f>IF(CHALLAN!D1847="","",CHALLAN!D1847)</f>
        <v>3</v>
      </c>
      <c r="G320">
        <f>IF(CHALLAN!E1847="","",CHALLAN!E1847)</f>
        <v>100</v>
      </c>
      <c r="H320">
        <f t="shared" si="8"/>
        <v>300</v>
      </c>
      <c r="I320">
        <f>IF(CHALLAN!F1847="","",CHALLAN!F1847)</f>
        <v>300</v>
      </c>
      <c r="J320">
        <f t="shared" si="9"/>
        <v>0</v>
      </c>
    </row>
    <row r="321" spans="1:10" x14ac:dyDescent="0.25">
      <c r="A321">
        <v>1848</v>
      </c>
      <c r="B321" t="str">
        <f>CHALLAN!G1835</f>
        <v>GG/038/10-11</v>
      </c>
      <c r="C321" t="str">
        <f>CHALLAN!G1834</f>
        <v>08.05.10</v>
      </c>
      <c r="D321" t="str">
        <f>IF(CHALLAN!C1848="","(no part #)",CHALLAN!C1848)</f>
        <v>(no part #)</v>
      </c>
      <c r="E321" t="str">
        <f>IF(CHALLAN!B1848="","",CHALLAN!B1848)</f>
        <v>11MM</v>
      </c>
      <c r="F321">
        <f>IF(CHALLAN!D1848="","",CHALLAN!D1848)</f>
        <v>18</v>
      </c>
      <c r="G321">
        <f>IF(CHALLAN!E1848="","",CHALLAN!E1848)</f>
        <v>100</v>
      </c>
      <c r="H321">
        <f t="shared" si="8"/>
        <v>1800</v>
      </c>
      <c r="I321">
        <f>IF(CHALLAN!F1848="","",CHALLAN!F1848)</f>
        <v>1800</v>
      </c>
      <c r="J321">
        <f t="shared" si="9"/>
        <v>0</v>
      </c>
    </row>
    <row r="322" spans="1:10" x14ac:dyDescent="0.25">
      <c r="A322">
        <v>1849</v>
      </c>
      <c r="B322" t="str">
        <f>CHALLAN!G1835</f>
        <v>GG/038/10-11</v>
      </c>
      <c r="C322" t="str">
        <f>CHALLAN!G1834</f>
        <v>08.05.10</v>
      </c>
      <c r="D322" t="str">
        <f>IF(CHALLAN!C1849="","(no part #)",CHALLAN!C1849)</f>
        <v>(no part #)</v>
      </c>
      <c r="E322" t="str">
        <f>IF(CHALLAN!B1849="","",CHALLAN!B1849)</f>
        <v>15MM</v>
      </c>
      <c r="F322">
        <f>IF(CHALLAN!D1849="","",CHALLAN!D1849)</f>
        <v>9</v>
      </c>
      <c r="G322">
        <f>IF(CHALLAN!E1849="","",CHALLAN!E1849)</f>
        <v>100</v>
      </c>
      <c r="H322">
        <f t="shared" ref="H322:H385" si="10">IF(AND(ISNUMBER(F322),ISNUMBER(G322)),F322*G322,"")</f>
        <v>900</v>
      </c>
      <c r="I322">
        <f>IF(CHALLAN!F1849="","",CHALLAN!F1849)</f>
        <v>900</v>
      </c>
      <c r="J322">
        <f t="shared" ref="J322:J385" si="11">IF(AND(ISNUMBER(H322),ISNUMBER(I322)),H322-I322,"")</f>
        <v>0</v>
      </c>
    </row>
    <row r="323" spans="1:10" x14ac:dyDescent="0.25">
      <c r="A323">
        <v>1892</v>
      </c>
      <c r="B323" t="str">
        <f>CHALLAN!G1880</f>
        <v>GG/039/10-11</v>
      </c>
      <c r="C323" t="str">
        <f>CHALLAN!G1879</f>
        <v>08.05.10</v>
      </c>
      <c r="D323" t="str">
        <f>IF(CHALLAN!C1892="","(no part #)",CHALLAN!C1892)</f>
        <v>(no part #)</v>
      </c>
      <c r="E323" t="str">
        <f>IF(CHALLAN!B1892="","",CHALLAN!B1892)</f>
        <v>8MM</v>
      </c>
      <c r="F323">
        <f>IF(CHALLAN!D1892="","",CHALLAN!D1892)</f>
        <v>7</v>
      </c>
      <c r="G323">
        <f>IF(CHALLAN!E1892="","",CHALLAN!E1892)</f>
        <v>100</v>
      </c>
      <c r="H323">
        <f t="shared" si="10"/>
        <v>700</v>
      </c>
      <c r="I323">
        <f>IF(CHALLAN!F1892="","",CHALLAN!F1892)</f>
        <v>700</v>
      </c>
      <c r="J323">
        <f t="shared" si="11"/>
        <v>0</v>
      </c>
    </row>
    <row r="324" spans="1:10" x14ac:dyDescent="0.25">
      <c r="A324">
        <v>1893</v>
      </c>
      <c r="B324" t="str">
        <f>CHALLAN!G1880</f>
        <v>GG/039/10-11</v>
      </c>
      <c r="C324" t="str">
        <f>CHALLAN!G1879</f>
        <v>08.05.10</v>
      </c>
      <c r="D324" t="str">
        <f>IF(CHALLAN!C1893="","(no part #)",CHALLAN!C1893)</f>
        <v>(no part #)</v>
      </c>
      <c r="E324" t="str">
        <f>IF(CHALLAN!B1893="","",CHALLAN!B1893)</f>
        <v>11MM</v>
      </c>
      <c r="F324">
        <f>IF(CHALLAN!D1893="","",CHALLAN!D1893)</f>
        <v>31</v>
      </c>
      <c r="G324">
        <f>IF(CHALLAN!E1893="","",CHALLAN!E1893)</f>
        <v>100</v>
      </c>
      <c r="H324">
        <f t="shared" si="10"/>
        <v>3100</v>
      </c>
      <c r="I324">
        <f>IF(CHALLAN!F1893="","",CHALLAN!F1893)</f>
        <v>3100</v>
      </c>
      <c r="J324">
        <f t="shared" si="11"/>
        <v>0</v>
      </c>
    </row>
    <row r="325" spans="1:10" x14ac:dyDescent="0.25">
      <c r="A325">
        <v>1894</v>
      </c>
      <c r="B325" t="str">
        <f>CHALLAN!G1880</f>
        <v>GG/039/10-11</v>
      </c>
      <c r="C325" t="str">
        <f>CHALLAN!G1879</f>
        <v>08.05.10</v>
      </c>
      <c r="D325" t="str">
        <f>IF(CHALLAN!C1894="","(no part #)",CHALLAN!C1894)</f>
        <v>(no part #)</v>
      </c>
      <c r="E325" t="str">
        <f>IF(CHALLAN!B1894="","",CHALLAN!B1894)</f>
        <v>15MM</v>
      </c>
      <c r="F325">
        <f>IF(CHALLAN!D1894="","",CHALLAN!D1894)</f>
        <v>12</v>
      </c>
      <c r="G325">
        <f>IF(CHALLAN!E1894="","",CHALLAN!E1894)</f>
        <v>100</v>
      </c>
      <c r="H325">
        <f t="shared" si="10"/>
        <v>1200</v>
      </c>
      <c r="I325">
        <f>IF(CHALLAN!F1894="","",CHALLAN!F1894)</f>
        <v>1200</v>
      </c>
      <c r="J325">
        <f t="shared" si="11"/>
        <v>0</v>
      </c>
    </row>
    <row r="326" spans="1:10" x14ac:dyDescent="0.25">
      <c r="A326">
        <v>1937</v>
      </c>
      <c r="B326" t="str">
        <f>CHALLAN!G1925</f>
        <v>GG/040/10-11</v>
      </c>
      <c r="C326" t="str">
        <f>CHALLAN!G1924</f>
        <v>08.05.10</v>
      </c>
      <c r="D326" t="str">
        <f>IF(CHALLAN!C1937="","(no part #)",CHALLAN!C1937)</f>
        <v>(no part #)</v>
      </c>
      <c r="E326" t="str">
        <f>IF(CHALLAN!B1937="","",CHALLAN!B1937)</f>
        <v>8MM</v>
      </c>
      <c r="F326">
        <f>IF(CHALLAN!D1937="","",CHALLAN!D1937)</f>
        <v>3</v>
      </c>
      <c r="G326">
        <f>IF(CHALLAN!E1937="","",CHALLAN!E1937)</f>
        <v>100</v>
      </c>
      <c r="H326">
        <f t="shared" si="10"/>
        <v>300</v>
      </c>
      <c r="I326">
        <f>IF(CHALLAN!F1937="","",CHALLAN!F1937)</f>
        <v>300</v>
      </c>
      <c r="J326">
        <f t="shared" si="11"/>
        <v>0</v>
      </c>
    </row>
    <row r="327" spans="1:10" x14ac:dyDescent="0.25">
      <c r="A327">
        <v>1938</v>
      </c>
      <c r="B327" t="str">
        <f>CHALLAN!G1925</f>
        <v>GG/040/10-11</v>
      </c>
      <c r="C327" t="str">
        <f>CHALLAN!G1924</f>
        <v>08.05.10</v>
      </c>
      <c r="D327" t="str">
        <f>IF(CHALLAN!C1938="","(no part #)",CHALLAN!C1938)</f>
        <v>(no part #)</v>
      </c>
      <c r="E327" t="str">
        <f>IF(CHALLAN!B1938="","",CHALLAN!B1938)</f>
        <v>11MM</v>
      </c>
      <c r="F327">
        <f>IF(CHALLAN!D1938="","",CHALLAN!D1938)</f>
        <v>13</v>
      </c>
      <c r="G327">
        <f>IF(CHALLAN!E1938="","",CHALLAN!E1938)</f>
        <v>100</v>
      </c>
      <c r="H327">
        <f t="shared" si="10"/>
        <v>1300</v>
      </c>
      <c r="I327">
        <f>IF(CHALLAN!F1938="","",CHALLAN!F1938)</f>
        <v>1300</v>
      </c>
      <c r="J327">
        <f t="shared" si="11"/>
        <v>0</v>
      </c>
    </row>
    <row r="328" spans="1:10" x14ac:dyDescent="0.25">
      <c r="A328">
        <v>1939</v>
      </c>
      <c r="B328" t="str">
        <f>CHALLAN!G1925</f>
        <v>GG/040/10-11</v>
      </c>
      <c r="C328" t="str">
        <f>CHALLAN!G1924</f>
        <v>08.05.10</v>
      </c>
      <c r="D328" t="str">
        <f>IF(CHALLAN!C1939="","(no part #)",CHALLAN!C1939)</f>
        <v>(no part #)</v>
      </c>
      <c r="E328" t="str">
        <f>IF(CHALLAN!B1939="","",CHALLAN!B1939)</f>
        <v>15MM</v>
      </c>
      <c r="F328">
        <f>IF(CHALLAN!D1939="","",CHALLAN!D1939)</f>
        <v>4</v>
      </c>
      <c r="G328">
        <f>IF(CHALLAN!E1939="","",CHALLAN!E1939)</f>
        <v>100</v>
      </c>
      <c r="H328">
        <f t="shared" si="10"/>
        <v>400</v>
      </c>
      <c r="I328">
        <f>IF(CHALLAN!F1939="","",CHALLAN!F1939)</f>
        <v>400</v>
      </c>
      <c r="J328">
        <f t="shared" si="11"/>
        <v>0</v>
      </c>
    </row>
    <row r="329" spans="1:10" x14ac:dyDescent="0.25">
      <c r="A329">
        <v>1983</v>
      </c>
      <c r="B329" t="str">
        <f>CHALLAN!G1971</f>
        <v>GG/041/10-11</v>
      </c>
      <c r="C329" t="str">
        <f>CHALLAN!G1970</f>
        <v>08.05.10</v>
      </c>
      <c r="D329" t="str">
        <f>IF(CHALLAN!C1983="","(no part #)",CHALLAN!C1983)</f>
        <v>(no part #)</v>
      </c>
      <c r="E329" t="str">
        <f>IF(CHALLAN!B1983="","",CHALLAN!B1983)</f>
        <v>11MM</v>
      </c>
      <c r="F329">
        <f>IF(CHALLAN!D1983="","",CHALLAN!D1983)</f>
        <v>4</v>
      </c>
      <c r="G329">
        <f>IF(CHALLAN!E1983="","",CHALLAN!E1983)</f>
        <v>100</v>
      </c>
      <c r="H329">
        <f t="shared" si="10"/>
        <v>400</v>
      </c>
      <c r="I329">
        <f>IF(CHALLAN!F1983="","",CHALLAN!F1983)</f>
        <v>400</v>
      </c>
      <c r="J329">
        <f t="shared" si="11"/>
        <v>0</v>
      </c>
    </row>
    <row r="330" spans="1:10" x14ac:dyDescent="0.25">
      <c r="A330">
        <v>1984</v>
      </c>
      <c r="B330" t="str">
        <f>CHALLAN!G1971</f>
        <v>GG/041/10-11</v>
      </c>
      <c r="C330" t="str">
        <f>CHALLAN!G1970</f>
        <v>08.05.10</v>
      </c>
      <c r="D330" t="str">
        <f>IF(CHALLAN!C1984="","(no part #)",CHALLAN!C1984)</f>
        <v>(no part #)</v>
      </c>
      <c r="E330" t="str">
        <f>IF(CHALLAN!B1984="","",CHALLAN!B1984)</f>
        <v>15MM</v>
      </c>
      <c r="F330">
        <f>IF(CHALLAN!D1984="","",CHALLAN!D1984)</f>
        <v>2</v>
      </c>
      <c r="G330">
        <f>IF(CHALLAN!E1984="","",CHALLAN!E1984)</f>
        <v>100</v>
      </c>
      <c r="H330">
        <f t="shared" si="10"/>
        <v>200</v>
      </c>
      <c r="I330">
        <f>IF(CHALLAN!F1984="","",CHALLAN!F1984)</f>
        <v>200</v>
      </c>
      <c r="J330">
        <f t="shared" si="11"/>
        <v>0</v>
      </c>
    </row>
    <row r="331" spans="1:10" x14ac:dyDescent="0.25">
      <c r="A331">
        <v>2033</v>
      </c>
      <c r="B331" t="str">
        <f>CHALLAN!G2020</f>
        <v>GG/042/10-11</v>
      </c>
      <c r="C331" t="str">
        <f>CHALLAN!G2019</f>
        <v>10.05.10</v>
      </c>
      <c r="D331" t="str">
        <f>IF(CHALLAN!C2033="","(no part #)",CHALLAN!C2033)</f>
        <v>(no part #)</v>
      </c>
      <c r="E331" t="str">
        <f>IF(CHALLAN!B2033="","",CHALLAN!B2033)</f>
        <v>11MM</v>
      </c>
      <c r="F331">
        <f>IF(CHALLAN!D2033="","",CHALLAN!D2033)</f>
        <v>3</v>
      </c>
      <c r="G331">
        <f>IF(CHALLAN!E2033="","",CHALLAN!E2033)</f>
        <v>100</v>
      </c>
      <c r="H331">
        <f t="shared" si="10"/>
        <v>300</v>
      </c>
      <c r="I331">
        <f>IF(CHALLAN!F2033="","",CHALLAN!F2033)</f>
        <v>300</v>
      </c>
      <c r="J331">
        <f t="shared" si="11"/>
        <v>0</v>
      </c>
    </row>
    <row r="332" spans="1:10" x14ac:dyDescent="0.25">
      <c r="A332">
        <v>2034</v>
      </c>
      <c r="B332" t="str">
        <f>CHALLAN!G2020</f>
        <v>GG/042/10-11</v>
      </c>
      <c r="C332" t="str">
        <f>CHALLAN!G2019</f>
        <v>10.05.10</v>
      </c>
      <c r="D332" t="str">
        <f>IF(CHALLAN!C2034="","(no part #)",CHALLAN!C2034)</f>
        <v>(no part #)</v>
      </c>
      <c r="E332" t="str">
        <f>IF(CHALLAN!B2034="","",CHALLAN!B2034)</f>
        <v>15MM</v>
      </c>
      <c r="F332">
        <f>IF(CHALLAN!D2034="","",CHALLAN!D2034)</f>
        <v>1</v>
      </c>
      <c r="G332">
        <f>IF(CHALLAN!E2034="","",CHALLAN!E2034)</f>
        <v>100</v>
      </c>
      <c r="H332">
        <f t="shared" si="10"/>
        <v>100</v>
      </c>
      <c r="I332">
        <f>IF(CHALLAN!F2034="","",CHALLAN!F2034)</f>
        <v>100</v>
      </c>
      <c r="J332">
        <f t="shared" si="11"/>
        <v>0</v>
      </c>
    </row>
    <row r="333" spans="1:10" x14ac:dyDescent="0.25">
      <c r="A333">
        <v>2073</v>
      </c>
      <c r="B333" t="str">
        <f>CHALLAN!G2062</f>
        <v>GG/043/10-11</v>
      </c>
      <c r="C333" t="str">
        <f>CHALLAN!G2061</f>
        <v>10.05.10</v>
      </c>
      <c r="D333" t="str">
        <f>IF(CHALLAN!C2073="","(no part #)",CHALLAN!C2073)</f>
        <v>(no part #)</v>
      </c>
      <c r="E333" t="str">
        <f>IF(CHALLAN!B2073="","",CHALLAN!B2073)</f>
        <v>14" JPI (S)</v>
      </c>
      <c r="F333">
        <f>IF(CHALLAN!D2073="","",CHALLAN!D2073)</f>
        <v>21</v>
      </c>
      <c r="G333">
        <f>IF(CHALLAN!E2073="","",CHALLAN!E2073)</f>
        <v>5</v>
      </c>
      <c r="H333">
        <f t="shared" si="10"/>
        <v>105</v>
      </c>
      <c r="I333">
        <f>IF(CHALLAN!F2073="","",CHALLAN!F2073)</f>
        <v>105</v>
      </c>
      <c r="J333">
        <f t="shared" si="11"/>
        <v>0</v>
      </c>
    </row>
    <row r="334" spans="1:10" x14ac:dyDescent="0.25">
      <c r="A334">
        <v>2074</v>
      </c>
      <c r="B334" t="str">
        <f>CHALLAN!G2062</f>
        <v>GG/043/10-11</v>
      </c>
      <c r="C334" t="str">
        <f>CHALLAN!G2061</f>
        <v>10.05.10</v>
      </c>
      <c r="D334" t="str">
        <f>IF(CHALLAN!C2074="","(no part #)",CHALLAN!C2074)</f>
        <v>(no part #)</v>
      </c>
      <c r="E334" t="str">
        <f>IF(CHALLAN!B2074="","",CHALLAN!B2074)</f>
        <v>14" JPI (S)</v>
      </c>
      <c r="F334">
        <f>IF(CHALLAN!D2074="","",CHALLAN!D2074)</f>
        <v>5</v>
      </c>
      <c r="G334">
        <f>IF(CHALLAN!E2074="","",CHALLAN!E2074)</f>
        <v>10</v>
      </c>
      <c r="H334">
        <f t="shared" si="10"/>
        <v>50</v>
      </c>
      <c r="I334">
        <f>IF(CHALLAN!F2074="","",CHALLAN!F2074)</f>
        <v>50</v>
      </c>
      <c r="J334">
        <f t="shared" si="11"/>
        <v>0</v>
      </c>
    </row>
    <row r="335" spans="1:10" x14ac:dyDescent="0.25">
      <c r="A335">
        <v>2076</v>
      </c>
      <c r="B335" t="str">
        <f>CHALLAN!G2062</f>
        <v>GG/043/10-11</v>
      </c>
      <c r="C335" t="str">
        <f>CHALLAN!G2061</f>
        <v>10.05.10</v>
      </c>
      <c r="D335" t="str">
        <f>IF(CHALLAN!C2076="","(no part #)",CHALLAN!C2076)</f>
        <v>(no part #)</v>
      </c>
      <c r="E335" t="str">
        <f>IF(CHALLAN!B2076="","",CHALLAN!B2076)</f>
        <v>UNICLA 1 LTR</v>
      </c>
      <c r="F335">
        <f>IF(CHALLAN!D2076="","",CHALLAN!D2076)</f>
        <v>10</v>
      </c>
      <c r="G335">
        <f>IF(CHALLAN!E2076="","",CHALLAN!E2076)</f>
        <v>24</v>
      </c>
      <c r="H335">
        <f t="shared" si="10"/>
        <v>240</v>
      </c>
      <c r="I335">
        <f>IF(CHALLAN!F2076="","",CHALLAN!F2076)</f>
        <v>240</v>
      </c>
      <c r="J335">
        <f t="shared" si="11"/>
        <v>0</v>
      </c>
    </row>
    <row r="336" spans="1:10" x14ac:dyDescent="0.25">
      <c r="A336">
        <v>2078</v>
      </c>
      <c r="B336" t="str">
        <f>CHALLAN!G2062</f>
        <v>GG/043/10-11</v>
      </c>
      <c r="C336" t="str">
        <f>CHALLAN!G2061</f>
        <v>10.05.10</v>
      </c>
      <c r="D336" t="str">
        <f>IF(CHALLAN!C2078="","(no part #)",CHALLAN!C2078)</f>
        <v>PC-8115</v>
      </c>
      <c r="E336" t="str">
        <f>IF(CHALLAN!B2078="","",CHALLAN!B2078)</f>
        <v>INDICA BEHR</v>
      </c>
      <c r="F336">
        <f>IF(CHALLAN!D2078="","",CHALLAN!D2078)</f>
        <v>2</v>
      </c>
      <c r="G336">
        <f>IF(CHALLAN!E2078="","",CHALLAN!E2078)</f>
        <v>25</v>
      </c>
      <c r="H336">
        <f t="shared" si="10"/>
        <v>50</v>
      </c>
      <c r="I336">
        <f>IF(CHALLAN!F2078="","",CHALLAN!F2078)</f>
        <v>50</v>
      </c>
      <c r="J336">
        <f t="shared" si="11"/>
        <v>0</v>
      </c>
    </row>
    <row r="337" spans="1:10" x14ac:dyDescent="0.25">
      <c r="A337">
        <v>2122</v>
      </c>
      <c r="B337" t="str">
        <f>CHALLAN!G2110</f>
        <v>GG/044/10-11</v>
      </c>
      <c r="C337" t="str">
        <f>CHALLAN!G2109</f>
        <v>10.05.10</v>
      </c>
      <c r="D337" t="str">
        <f>IF(CHALLAN!C2122="","(no part #)",CHALLAN!C2122)</f>
        <v>(no part #)</v>
      </c>
      <c r="E337" t="str">
        <f>IF(CHALLAN!B2122="","",CHALLAN!B2122)</f>
        <v>8MM</v>
      </c>
      <c r="F337">
        <f>IF(CHALLAN!D2122="","",CHALLAN!D2122)</f>
        <v>5</v>
      </c>
      <c r="G337">
        <f>IF(CHALLAN!E2122="","",CHALLAN!E2122)</f>
        <v>100</v>
      </c>
      <c r="H337">
        <f t="shared" si="10"/>
        <v>500</v>
      </c>
      <c r="I337">
        <f>IF(CHALLAN!F2122="","",CHALLAN!F2122)</f>
        <v>500</v>
      </c>
      <c r="J337">
        <f t="shared" si="11"/>
        <v>0</v>
      </c>
    </row>
    <row r="338" spans="1:10" x14ac:dyDescent="0.25">
      <c r="A338">
        <v>2123</v>
      </c>
      <c r="B338" t="str">
        <f>CHALLAN!G2110</f>
        <v>GG/044/10-11</v>
      </c>
      <c r="C338" t="str">
        <f>CHALLAN!G2109</f>
        <v>10.05.10</v>
      </c>
      <c r="D338" t="str">
        <f>IF(CHALLAN!C2123="","(no part #)",CHALLAN!C2123)</f>
        <v>(no part #)</v>
      </c>
      <c r="E338" t="str">
        <f>IF(CHALLAN!B2123="","",CHALLAN!B2123)</f>
        <v>11MM</v>
      </c>
      <c r="F338">
        <f>IF(CHALLAN!D2123="","",CHALLAN!D2123)</f>
        <v>30</v>
      </c>
      <c r="G338">
        <f>IF(CHALLAN!E2123="","",CHALLAN!E2123)</f>
        <v>100</v>
      </c>
      <c r="H338">
        <f t="shared" si="10"/>
        <v>3000</v>
      </c>
      <c r="I338">
        <f>IF(CHALLAN!F2123="","",CHALLAN!F2123)</f>
        <v>3000</v>
      </c>
      <c r="J338">
        <f t="shared" si="11"/>
        <v>0</v>
      </c>
    </row>
    <row r="339" spans="1:10" x14ac:dyDescent="0.25">
      <c r="A339">
        <v>2124</v>
      </c>
      <c r="B339" t="str">
        <f>CHALLAN!G2110</f>
        <v>GG/044/10-11</v>
      </c>
      <c r="C339" t="str">
        <f>CHALLAN!G2109</f>
        <v>10.05.10</v>
      </c>
      <c r="D339" t="str">
        <f>IF(CHALLAN!C2124="","(no part #)",CHALLAN!C2124)</f>
        <v>(no part #)</v>
      </c>
      <c r="E339" t="str">
        <f>IF(CHALLAN!B2124="","",CHALLAN!B2124)</f>
        <v>15MM</v>
      </c>
      <c r="F339">
        <f>IF(CHALLAN!D2124="","",CHALLAN!D2124)</f>
        <v>15</v>
      </c>
      <c r="G339">
        <f>IF(CHALLAN!E2124="","",CHALLAN!E2124)</f>
        <v>100</v>
      </c>
      <c r="H339">
        <f t="shared" si="10"/>
        <v>1500</v>
      </c>
      <c r="I339">
        <f>IF(CHALLAN!F2124="","",CHALLAN!F2124)</f>
        <v>1500</v>
      </c>
      <c r="J339">
        <f t="shared" si="11"/>
        <v>0</v>
      </c>
    </row>
    <row r="340" spans="1:10" x14ac:dyDescent="0.25">
      <c r="A340">
        <v>2174</v>
      </c>
      <c r="B340" t="str">
        <f>CHALLAN!G2161</f>
        <v>GG/045/10-11</v>
      </c>
      <c r="C340" t="str">
        <f>CHALLAN!G2160</f>
        <v>10.05.10</v>
      </c>
      <c r="D340" t="str">
        <f>IF(CHALLAN!C2174="","(no part #)",CHALLAN!C2174)</f>
        <v>(no part #)</v>
      </c>
      <c r="E340" t="str">
        <f>IF(CHALLAN!B2174="","",CHALLAN!B2174)</f>
        <v>8MM</v>
      </c>
      <c r="F340">
        <f>IF(CHALLAN!D2174="","",CHALLAN!D2174)</f>
        <v>1</v>
      </c>
      <c r="G340">
        <f>IF(CHALLAN!E2174="","",CHALLAN!E2174)</f>
        <v>100</v>
      </c>
      <c r="H340">
        <f t="shared" si="10"/>
        <v>100</v>
      </c>
      <c r="I340">
        <f>IF(CHALLAN!F2174="","",CHALLAN!F2174)</f>
        <v>100</v>
      </c>
      <c r="J340">
        <f t="shared" si="11"/>
        <v>0</v>
      </c>
    </row>
    <row r="341" spans="1:10" x14ac:dyDescent="0.25">
      <c r="A341">
        <v>2175</v>
      </c>
      <c r="B341" t="str">
        <f>CHALLAN!G2161</f>
        <v>GG/045/10-11</v>
      </c>
      <c r="C341" t="str">
        <f>CHALLAN!G2160</f>
        <v>10.05.10</v>
      </c>
      <c r="D341" t="str">
        <f>IF(CHALLAN!C2175="","(no part #)",CHALLAN!C2175)</f>
        <v>(no part #)</v>
      </c>
      <c r="E341" t="str">
        <f>IF(CHALLAN!B2175="","",CHALLAN!B2175)</f>
        <v>11MM</v>
      </c>
      <c r="F341">
        <f>IF(CHALLAN!D2175="","",CHALLAN!D2175)</f>
        <v>1</v>
      </c>
      <c r="G341">
        <f>IF(CHALLAN!E2175="","",CHALLAN!E2175)</f>
        <v>100</v>
      </c>
      <c r="H341">
        <f t="shared" si="10"/>
        <v>100</v>
      </c>
      <c r="I341">
        <f>IF(CHALLAN!F2175="","",CHALLAN!F2175)</f>
        <v>100</v>
      </c>
      <c r="J341">
        <f t="shared" si="11"/>
        <v>0</v>
      </c>
    </row>
    <row r="342" spans="1:10" x14ac:dyDescent="0.25">
      <c r="A342">
        <v>2176</v>
      </c>
      <c r="B342" t="str">
        <f>CHALLAN!G2161</f>
        <v>GG/045/10-11</v>
      </c>
      <c r="C342" t="str">
        <f>CHALLAN!G2160</f>
        <v>10.05.10</v>
      </c>
      <c r="D342" t="str">
        <f>IF(CHALLAN!C2176="","(no part #)",CHALLAN!C2176)</f>
        <v>(no part #)</v>
      </c>
      <c r="E342" t="str">
        <f>IF(CHALLAN!B2176="","",CHALLAN!B2176)</f>
        <v>15MM</v>
      </c>
      <c r="F342">
        <f>IF(CHALLAN!D2176="","",CHALLAN!D2176)</f>
        <v>1</v>
      </c>
      <c r="G342">
        <f>IF(CHALLAN!E2176="","",CHALLAN!E2176)</f>
        <v>100</v>
      </c>
      <c r="H342">
        <f t="shared" si="10"/>
        <v>100</v>
      </c>
      <c r="I342">
        <f>IF(CHALLAN!F2176="","",CHALLAN!F2176)</f>
        <v>100</v>
      </c>
      <c r="J342">
        <f t="shared" si="11"/>
        <v>0</v>
      </c>
    </row>
    <row r="343" spans="1:10" x14ac:dyDescent="0.25">
      <c r="A343">
        <v>2209</v>
      </c>
      <c r="B343" t="str">
        <f>CHALLAN!G2198</f>
        <v>GG/046/10-11</v>
      </c>
      <c r="C343" t="str">
        <f>CHALLAN!G2197</f>
        <v>17.05.10</v>
      </c>
      <c r="D343" t="str">
        <f>IF(CHALLAN!C2209="","(no part #)",CHALLAN!C2209)</f>
        <v>(no part #)</v>
      </c>
      <c r="E343" t="str">
        <f>IF(CHALLAN!B2209="","",CHALLAN!B2209)</f>
        <v>8MM</v>
      </c>
      <c r="F343">
        <f>IF(CHALLAN!D2209="","",CHALLAN!D2209)</f>
        <v>4</v>
      </c>
      <c r="G343">
        <f>IF(CHALLAN!E2209="","",CHALLAN!E2209)</f>
        <v>100</v>
      </c>
      <c r="H343">
        <f t="shared" si="10"/>
        <v>400</v>
      </c>
      <c r="I343">
        <f>IF(CHALLAN!F2209="","",CHALLAN!F2209)</f>
        <v>400</v>
      </c>
      <c r="J343">
        <f t="shared" si="11"/>
        <v>0</v>
      </c>
    </row>
    <row r="344" spans="1:10" x14ac:dyDescent="0.25">
      <c r="A344">
        <v>2210</v>
      </c>
      <c r="B344" t="str">
        <f>CHALLAN!G2198</f>
        <v>GG/046/10-11</v>
      </c>
      <c r="C344" t="str">
        <f>CHALLAN!G2197</f>
        <v>17.05.10</v>
      </c>
      <c r="D344" t="str">
        <f>IF(CHALLAN!C2210="","(no part #)",CHALLAN!C2210)</f>
        <v>(no part #)</v>
      </c>
      <c r="E344" t="str">
        <f>IF(CHALLAN!B2210="","",CHALLAN!B2210)</f>
        <v>11MM</v>
      </c>
      <c r="F344">
        <f>IF(CHALLAN!D2210="","",CHALLAN!D2210)</f>
        <v>23</v>
      </c>
      <c r="G344">
        <f>IF(CHALLAN!E2210="","",CHALLAN!E2210)</f>
        <v>100</v>
      </c>
      <c r="H344">
        <f t="shared" si="10"/>
        <v>2300</v>
      </c>
      <c r="I344">
        <f>IF(CHALLAN!F2210="","",CHALLAN!F2210)</f>
        <v>2300</v>
      </c>
      <c r="J344">
        <f t="shared" si="11"/>
        <v>0</v>
      </c>
    </row>
    <row r="345" spans="1:10" x14ac:dyDescent="0.25">
      <c r="A345">
        <v>2211</v>
      </c>
      <c r="B345" t="str">
        <f>CHALLAN!G2198</f>
        <v>GG/046/10-11</v>
      </c>
      <c r="C345" t="str">
        <f>CHALLAN!G2197</f>
        <v>17.05.10</v>
      </c>
      <c r="D345" t="str">
        <f>IF(CHALLAN!C2211="","(no part #)",CHALLAN!C2211)</f>
        <v>(no part #)</v>
      </c>
      <c r="E345" t="str">
        <f>IF(CHALLAN!B2211="","",CHALLAN!B2211)</f>
        <v>15MM</v>
      </c>
      <c r="F345">
        <f>IF(CHALLAN!D2211="","",CHALLAN!D2211)</f>
        <v>11</v>
      </c>
      <c r="G345">
        <f>IF(CHALLAN!E2211="","",CHALLAN!E2211)</f>
        <v>100</v>
      </c>
      <c r="H345">
        <f t="shared" si="10"/>
        <v>1100</v>
      </c>
      <c r="I345">
        <f>IF(CHALLAN!F2211="","",CHALLAN!F2211)</f>
        <v>1100</v>
      </c>
      <c r="J345">
        <f t="shared" si="11"/>
        <v>0</v>
      </c>
    </row>
    <row r="346" spans="1:10" x14ac:dyDescent="0.25">
      <c r="A346">
        <v>2256</v>
      </c>
      <c r="B346" t="str">
        <f>CHALLAN!G2244</f>
        <v>GG/047/10-11</v>
      </c>
      <c r="C346" t="str">
        <f>CHALLAN!G2243</f>
        <v>17.05.10</v>
      </c>
      <c r="D346" t="str">
        <f>IF(CHALLAN!C2256="","(no part #)",CHALLAN!C2256)</f>
        <v>(no part #)</v>
      </c>
      <c r="E346" t="str">
        <f>IF(CHALLAN!B2256="","",CHALLAN!B2256)</f>
        <v>8MM</v>
      </c>
      <c r="F346">
        <f>IF(CHALLAN!D2256="","",CHALLAN!D2256)</f>
        <v>5</v>
      </c>
      <c r="G346">
        <f>IF(CHALLAN!E2256="","",CHALLAN!E2256)</f>
        <v>100</v>
      </c>
      <c r="H346">
        <f t="shared" si="10"/>
        <v>500</v>
      </c>
      <c r="I346">
        <f>IF(CHALLAN!F2256="","",CHALLAN!F2256)</f>
        <v>500</v>
      </c>
      <c r="J346">
        <f t="shared" si="11"/>
        <v>0</v>
      </c>
    </row>
    <row r="347" spans="1:10" x14ac:dyDescent="0.25">
      <c r="A347">
        <v>2257</v>
      </c>
      <c r="B347" t="str">
        <f>CHALLAN!G2244</f>
        <v>GG/047/10-11</v>
      </c>
      <c r="C347" t="str">
        <f>CHALLAN!G2243</f>
        <v>17.05.10</v>
      </c>
      <c r="D347" t="str">
        <f>IF(CHALLAN!C2257="","(no part #)",CHALLAN!C2257)</f>
        <v>(no part #)</v>
      </c>
      <c r="E347" t="str">
        <f>IF(CHALLAN!B2257="","",CHALLAN!B2257)</f>
        <v>11MM</v>
      </c>
      <c r="F347">
        <f>IF(CHALLAN!D2257="","",CHALLAN!D2257)</f>
        <v>30</v>
      </c>
      <c r="G347">
        <f>IF(CHALLAN!E2257="","",CHALLAN!E2257)</f>
        <v>100</v>
      </c>
      <c r="H347">
        <f t="shared" si="10"/>
        <v>3000</v>
      </c>
      <c r="I347">
        <f>IF(CHALLAN!F2257="","",CHALLAN!F2257)</f>
        <v>3000</v>
      </c>
      <c r="J347">
        <f t="shared" si="11"/>
        <v>0</v>
      </c>
    </row>
    <row r="348" spans="1:10" x14ac:dyDescent="0.25">
      <c r="A348">
        <v>2258</v>
      </c>
      <c r="B348" t="str">
        <f>CHALLAN!G2244</f>
        <v>GG/047/10-11</v>
      </c>
      <c r="C348" t="str">
        <f>CHALLAN!G2243</f>
        <v>17.05.10</v>
      </c>
      <c r="D348" t="str">
        <f>IF(CHALLAN!C2258="","(no part #)",CHALLAN!C2258)</f>
        <v>(no part #)</v>
      </c>
      <c r="E348" t="str">
        <f>IF(CHALLAN!B2258="","",CHALLAN!B2258)</f>
        <v>15MM</v>
      </c>
      <c r="F348">
        <f>IF(CHALLAN!D2258="","",CHALLAN!D2258)</f>
        <v>15</v>
      </c>
      <c r="G348">
        <f>IF(CHALLAN!E2258="","",CHALLAN!E2258)</f>
        <v>100</v>
      </c>
      <c r="H348">
        <f t="shared" si="10"/>
        <v>1500</v>
      </c>
      <c r="I348">
        <f>IF(CHALLAN!F2258="","",CHALLAN!F2258)</f>
        <v>1500</v>
      </c>
      <c r="J348">
        <f t="shared" si="11"/>
        <v>0</v>
      </c>
    </row>
    <row r="349" spans="1:10" x14ac:dyDescent="0.25">
      <c r="A349">
        <v>2301</v>
      </c>
      <c r="B349" t="str">
        <f>CHALLAN!G2289</f>
        <v>GG/048/10-11</v>
      </c>
      <c r="C349" t="str">
        <f>CHALLAN!G2288</f>
        <v>16.05.10</v>
      </c>
      <c r="D349" t="str">
        <f>IF(CHALLAN!C2301="","(no part #)",CHALLAN!C2301)</f>
        <v>(no part #)</v>
      </c>
      <c r="E349" t="str">
        <f>IF(CHALLAN!B2301="","",CHALLAN!B2301)</f>
        <v>11MM</v>
      </c>
      <c r="F349">
        <f>IF(CHALLAN!D2301="","",CHALLAN!D2301)</f>
        <v>1</v>
      </c>
      <c r="G349">
        <f>IF(CHALLAN!E2301="","",CHALLAN!E2301)</f>
        <v>100</v>
      </c>
      <c r="H349">
        <f t="shared" si="10"/>
        <v>100</v>
      </c>
      <c r="I349">
        <f>IF(CHALLAN!F2301="","",CHALLAN!F2301)</f>
        <v>100</v>
      </c>
      <c r="J349">
        <f t="shared" si="11"/>
        <v>0</v>
      </c>
    </row>
    <row r="350" spans="1:10" x14ac:dyDescent="0.25">
      <c r="A350">
        <v>2302</v>
      </c>
      <c r="B350" t="str">
        <f>CHALLAN!G2289</f>
        <v>GG/048/10-11</v>
      </c>
      <c r="C350" t="str">
        <f>CHALLAN!G2288</f>
        <v>16.05.10</v>
      </c>
      <c r="D350" t="str">
        <f>IF(CHALLAN!C2302="","(no part #)",CHALLAN!C2302)</f>
        <v>(no part #)</v>
      </c>
      <c r="E350" t="str">
        <f>IF(CHALLAN!B2302="","",CHALLAN!B2302)</f>
        <v>15MM</v>
      </c>
      <c r="F350">
        <f>IF(CHALLAN!D2302="","",CHALLAN!D2302)</f>
        <v>1</v>
      </c>
      <c r="G350">
        <f>IF(CHALLAN!E2302="","",CHALLAN!E2302)</f>
        <v>100</v>
      </c>
      <c r="H350">
        <f t="shared" si="10"/>
        <v>100</v>
      </c>
      <c r="I350">
        <f>IF(CHALLAN!F2302="","",CHALLAN!F2302)</f>
        <v>100</v>
      </c>
      <c r="J350">
        <f t="shared" si="11"/>
        <v>0</v>
      </c>
    </row>
    <row r="351" spans="1:10" x14ac:dyDescent="0.25">
      <c r="A351">
        <v>2304</v>
      </c>
      <c r="B351" t="str">
        <f>CHALLAN!G2289</f>
        <v>GG/048/10-11</v>
      </c>
      <c r="C351" t="str">
        <f>CHALLAN!G2288</f>
        <v>16.05.10</v>
      </c>
      <c r="D351" t="str">
        <f>IF(CHALLAN!C2304="","(no part #)",CHALLAN!C2304)</f>
        <v>PC-7031A</v>
      </c>
      <c r="E351" t="str">
        <f>IF(CHALLAN!B2304="","",CHALLAN!B2304)</f>
        <v>ND</v>
      </c>
      <c r="F351">
        <f>IF(CHALLAN!D2304="","",CHALLAN!D2304)</f>
        <v>1</v>
      </c>
      <c r="G351">
        <f>IF(CHALLAN!E2304="","",CHALLAN!E2304)</f>
        <v>400</v>
      </c>
      <c r="H351">
        <f t="shared" si="10"/>
        <v>400</v>
      </c>
      <c r="I351">
        <f>IF(CHALLAN!F2304="","",CHALLAN!F2304)</f>
        <v>400</v>
      </c>
      <c r="J351">
        <f t="shared" si="11"/>
        <v>0</v>
      </c>
    </row>
    <row r="352" spans="1:10" x14ac:dyDescent="0.25">
      <c r="A352">
        <v>2305</v>
      </c>
      <c r="B352" t="str">
        <f>CHALLAN!G2289</f>
        <v>GG/048/10-11</v>
      </c>
      <c r="C352" t="str">
        <f>CHALLAN!G2288</f>
        <v>16.05.10</v>
      </c>
      <c r="D352" t="str">
        <f>IF(CHALLAN!C2305="","(no part #)",CHALLAN!C2305)</f>
        <v>PC-7031A</v>
      </c>
      <c r="E352" t="str">
        <f>IF(CHALLAN!B2305="","",CHALLAN!B2305)</f>
        <v>ND</v>
      </c>
      <c r="F352">
        <f>IF(CHALLAN!D2305="","",CHALLAN!D2305)</f>
        <v>1</v>
      </c>
      <c r="G352">
        <f>IF(CHALLAN!E2305="","",CHALLAN!E2305)</f>
        <v>35</v>
      </c>
      <c r="H352">
        <f t="shared" si="10"/>
        <v>35</v>
      </c>
      <c r="I352">
        <f>IF(CHALLAN!F2305="","",CHALLAN!F2305)</f>
        <v>35</v>
      </c>
      <c r="J352">
        <f t="shared" si="11"/>
        <v>0</v>
      </c>
    </row>
    <row r="353" spans="1:10" x14ac:dyDescent="0.25">
      <c r="A353">
        <v>2306</v>
      </c>
      <c r="B353" t="str">
        <f>CHALLAN!G2289</f>
        <v>GG/048/10-11</v>
      </c>
      <c r="C353" t="str">
        <f>CHALLAN!G2288</f>
        <v>16.05.10</v>
      </c>
      <c r="D353" t="str">
        <f>IF(CHALLAN!C2306="","(no part #)",CHALLAN!C2306)</f>
        <v>PC-7031A</v>
      </c>
      <c r="E353" t="str">
        <f>IF(CHALLAN!B2306="","",CHALLAN!B2306)</f>
        <v>ND</v>
      </c>
      <c r="F353" t="str">
        <f>IF(CHALLAN!D2306="","",CHALLAN!D2306)</f>
        <v/>
      </c>
      <c r="G353">
        <f>IF(CHALLAN!E2306="","",CHALLAN!E2306)</f>
        <v>65</v>
      </c>
      <c r="H353" t="str">
        <f t="shared" si="10"/>
        <v/>
      </c>
      <c r="I353">
        <f>IF(CHALLAN!F2306="","",CHALLAN!F2306)</f>
        <v>65</v>
      </c>
      <c r="J353" t="str">
        <f t="shared" si="11"/>
        <v/>
      </c>
    </row>
    <row r="354" spans="1:10" x14ac:dyDescent="0.25">
      <c r="A354">
        <v>2308</v>
      </c>
      <c r="B354" t="str">
        <f>CHALLAN!G2289</f>
        <v>GG/048/10-11</v>
      </c>
      <c r="C354" t="str">
        <f>CHALLAN!G2288</f>
        <v>16.05.10</v>
      </c>
      <c r="D354" t="str">
        <f>IF(CHALLAN!C2308="","(no part #)",CHALLAN!C2308)</f>
        <v>(no part #)</v>
      </c>
      <c r="E354" t="str">
        <f>IF(CHALLAN!B2308="","",CHALLAN!B2308)</f>
        <v>14X18X22MM</v>
      </c>
      <c r="F354">
        <f>IF(CHALLAN!D2308="","",CHALLAN!D2308)</f>
        <v>5</v>
      </c>
      <c r="G354">
        <f>IF(CHALLAN!E2308="","",CHALLAN!E2308)</f>
        <v>10</v>
      </c>
      <c r="H354">
        <f t="shared" si="10"/>
        <v>50</v>
      </c>
      <c r="I354">
        <f>IF(CHALLAN!F2308="","",CHALLAN!F2308)</f>
        <v>50</v>
      </c>
      <c r="J354">
        <f t="shared" si="11"/>
        <v>0</v>
      </c>
    </row>
    <row r="355" spans="1:10" x14ac:dyDescent="0.25">
      <c r="A355">
        <v>2309</v>
      </c>
      <c r="B355" t="str">
        <f>CHALLAN!G2289</f>
        <v>GG/048/10-11</v>
      </c>
      <c r="C355" t="str">
        <f>CHALLAN!G2288</f>
        <v>16.05.10</v>
      </c>
      <c r="D355" t="str">
        <f>IF(CHALLAN!C2309="","(no part #)",CHALLAN!C2309)</f>
        <v>PC-86239</v>
      </c>
      <c r="E355" t="str">
        <f>IF(CHALLAN!B2309="","",CHALLAN!B2309)</f>
        <v>SANTRO XING</v>
      </c>
      <c r="F355">
        <f>IF(CHALLAN!D2309="","",CHALLAN!D2309)</f>
        <v>2</v>
      </c>
      <c r="G355">
        <f>IF(CHALLAN!E2309="","",CHALLAN!E2309)</f>
        <v>5</v>
      </c>
      <c r="H355">
        <f t="shared" si="10"/>
        <v>10</v>
      </c>
      <c r="I355">
        <f>IF(CHALLAN!F2309="","",CHALLAN!F2309)</f>
        <v>10</v>
      </c>
      <c r="J355">
        <f t="shared" si="11"/>
        <v>0</v>
      </c>
    </row>
    <row r="356" spans="1:10" x14ac:dyDescent="0.25">
      <c r="A356">
        <v>2310</v>
      </c>
      <c r="B356" t="str">
        <f>CHALLAN!G2289</f>
        <v>GG/048/10-11</v>
      </c>
      <c r="C356" t="str">
        <f>CHALLAN!G2288</f>
        <v>16.05.10</v>
      </c>
      <c r="D356" t="str">
        <f>IF(CHALLAN!C2310="","(no part #)",CHALLAN!C2310)</f>
        <v>PC-86235</v>
      </c>
      <c r="E356" t="str">
        <f>IF(CHALLAN!B2310="","",CHALLAN!B2310)</f>
        <v>QUALIS PAD</v>
      </c>
      <c r="F356">
        <f>IF(CHALLAN!D2310="","",CHALLAN!D2310)</f>
        <v>2</v>
      </c>
      <c r="G356">
        <f>IF(CHALLAN!E2310="","",CHALLAN!E2310)</f>
        <v>5</v>
      </c>
      <c r="H356">
        <f t="shared" si="10"/>
        <v>10</v>
      </c>
      <c r="I356">
        <f>IF(CHALLAN!F2310="","",CHALLAN!F2310)</f>
        <v>10</v>
      </c>
      <c r="J356">
        <f t="shared" si="11"/>
        <v>0</v>
      </c>
    </row>
    <row r="357" spans="1:10" x14ac:dyDescent="0.25">
      <c r="A357">
        <v>2311</v>
      </c>
      <c r="B357" t="str">
        <f>CHALLAN!G2289</f>
        <v>GG/048/10-11</v>
      </c>
      <c r="C357" t="str">
        <f>CHALLAN!G2288</f>
        <v>16.05.10</v>
      </c>
      <c r="D357" t="str">
        <f>IF(CHALLAN!C2311="","(no part #)",CHALLAN!C2311)</f>
        <v>PC-86034</v>
      </c>
      <c r="E357" t="str">
        <f>IF(CHALLAN!B2311="","",CHALLAN!B2311)</f>
        <v>FORD IKON</v>
      </c>
      <c r="F357">
        <f>IF(CHALLAN!D2311="","",CHALLAN!D2311)</f>
        <v>2</v>
      </c>
      <c r="G357">
        <f>IF(CHALLAN!E2311="","",CHALLAN!E2311)</f>
        <v>5</v>
      </c>
      <c r="H357">
        <f t="shared" si="10"/>
        <v>10</v>
      </c>
      <c r="I357">
        <f>IF(CHALLAN!F2311="","",CHALLAN!F2311)</f>
        <v>10</v>
      </c>
      <c r="J357">
        <f t="shared" si="11"/>
        <v>0</v>
      </c>
    </row>
    <row r="358" spans="1:10" x14ac:dyDescent="0.25">
      <c r="A358">
        <v>2345</v>
      </c>
      <c r="B358" t="str">
        <f>CHALLAN!G2334</f>
        <v>GG/049/10-11</v>
      </c>
      <c r="C358" t="str">
        <f>CHALLAN!G2333</f>
        <v>16.05.10</v>
      </c>
      <c r="D358" t="str">
        <f>IF(CHALLAN!C2345="","(no part #)",CHALLAN!C2345)</f>
        <v>(no part #)</v>
      </c>
      <c r="E358" t="str">
        <f>IF(CHALLAN!B2345="","",CHALLAN!B2345)</f>
        <v>CIVIC</v>
      </c>
      <c r="F358">
        <f>IF(CHALLAN!D2345="","",CHALLAN!D2345)</f>
        <v>1</v>
      </c>
      <c r="G358">
        <f>IF(CHALLAN!E2345="","",CHALLAN!E2345)</f>
        <v>1</v>
      </c>
      <c r="H358">
        <f t="shared" si="10"/>
        <v>1</v>
      </c>
      <c r="I358">
        <f>IF(CHALLAN!F2345="","",CHALLAN!F2345)</f>
        <v>1</v>
      </c>
      <c r="J358">
        <f t="shared" si="11"/>
        <v>0</v>
      </c>
    </row>
    <row r="359" spans="1:10" x14ac:dyDescent="0.25">
      <c r="A359">
        <v>2346</v>
      </c>
      <c r="B359" t="str">
        <f>CHALLAN!G2334</f>
        <v>GG/049/10-11</v>
      </c>
      <c r="C359" t="str">
        <f>CHALLAN!G2333</f>
        <v>16.05.10</v>
      </c>
      <c r="D359" t="str">
        <f>IF(CHALLAN!C2346="","(no part #)",CHALLAN!C2346)</f>
        <v>(no part #)</v>
      </c>
      <c r="E359" t="str">
        <f>IF(CHALLAN!B2346="","",CHALLAN!B2346)</f>
        <v>VISTA</v>
      </c>
      <c r="F359">
        <f>IF(CHALLAN!D2346="","",CHALLAN!D2346)</f>
        <v>1</v>
      </c>
      <c r="G359">
        <f>IF(CHALLAN!E2346="","",CHALLAN!E2346)</f>
        <v>1</v>
      </c>
      <c r="H359">
        <f t="shared" si="10"/>
        <v>1</v>
      </c>
      <c r="I359">
        <f>IF(CHALLAN!F2346="","",CHALLAN!F2346)</f>
        <v>1</v>
      </c>
      <c r="J359">
        <f t="shared" si="11"/>
        <v>0</v>
      </c>
    </row>
    <row r="360" spans="1:10" x14ac:dyDescent="0.25">
      <c r="A360">
        <v>2347</v>
      </c>
      <c r="B360" t="str">
        <f>CHALLAN!G2334</f>
        <v>GG/049/10-11</v>
      </c>
      <c r="C360" t="str">
        <f>CHALLAN!G2333</f>
        <v>16.05.10</v>
      </c>
      <c r="D360" t="str">
        <f>IF(CHALLAN!C2347="","(no part #)",CHALLAN!C2347)</f>
        <v>(no part #)</v>
      </c>
      <c r="E360" t="str">
        <f>IF(CHALLAN!B2347="","",CHALLAN!B2347)</f>
        <v>PF SCORPIO</v>
      </c>
      <c r="F360">
        <f>IF(CHALLAN!D2347="","",CHALLAN!D2347)</f>
        <v>1</v>
      </c>
      <c r="G360">
        <f>IF(CHALLAN!E2347="","",CHALLAN!E2347)</f>
        <v>1</v>
      </c>
      <c r="H360">
        <f t="shared" si="10"/>
        <v>1</v>
      </c>
      <c r="I360">
        <f>IF(CHALLAN!F2347="","",CHALLAN!F2347)</f>
        <v>1</v>
      </c>
      <c r="J360">
        <f t="shared" si="11"/>
        <v>0</v>
      </c>
    </row>
    <row r="361" spans="1:10" x14ac:dyDescent="0.25">
      <c r="A361">
        <v>2393</v>
      </c>
      <c r="B361" t="str">
        <f>CHALLAN!G2380</f>
        <v>GG/050/10-11</v>
      </c>
      <c r="C361" t="str">
        <f>CHALLAN!G2379</f>
        <v>18.05.10</v>
      </c>
      <c r="D361" t="str">
        <f>IF(CHALLAN!C2393="","(no part #)",CHALLAN!C2393)</f>
        <v>PC-7031A</v>
      </c>
      <c r="E361" t="str">
        <f>IF(CHALLAN!B2393="","",CHALLAN!B2393)</f>
        <v>ND</v>
      </c>
      <c r="F361">
        <f>IF(CHALLAN!D2393="","",CHALLAN!D2393)</f>
        <v>1</v>
      </c>
      <c r="G361">
        <f>IF(CHALLAN!E2393="","",CHALLAN!E2393)</f>
        <v>400</v>
      </c>
      <c r="H361">
        <f t="shared" si="10"/>
        <v>400</v>
      </c>
      <c r="I361">
        <f>IF(CHALLAN!F2393="","",CHALLAN!F2393)</f>
        <v>400</v>
      </c>
      <c r="J361">
        <f t="shared" si="11"/>
        <v>0</v>
      </c>
    </row>
    <row r="362" spans="1:10" x14ac:dyDescent="0.25">
      <c r="A362">
        <v>2394</v>
      </c>
      <c r="B362" t="str">
        <f>CHALLAN!G2380</f>
        <v>GG/050/10-11</v>
      </c>
      <c r="C362" t="str">
        <f>CHALLAN!G2379</f>
        <v>18.05.10</v>
      </c>
      <c r="D362" t="str">
        <f>IF(CHALLAN!C2394="","(no part #)",CHALLAN!C2394)</f>
        <v>PC-7031A</v>
      </c>
      <c r="E362" t="str">
        <f>IF(CHALLAN!B2394="","",CHALLAN!B2394)</f>
        <v>ND</v>
      </c>
      <c r="F362">
        <f>IF(CHALLAN!D2394="","",CHALLAN!D2394)</f>
        <v>1</v>
      </c>
      <c r="G362">
        <f>IF(CHALLAN!E2394="","",CHALLAN!E2394)</f>
        <v>35</v>
      </c>
      <c r="H362">
        <f t="shared" si="10"/>
        <v>35</v>
      </c>
      <c r="I362">
        <f>IF(CHALLAN!F2394="","",CHALLAN!F2394)</f>
        <v>35</v>
      </c>
      <c r="J362">
        <f t="shared" si="11"/>
        <v>0</v>
      </c>
    </row>
    <row r="363" spans="1:10" x14ac:dyDescent="0.25">
      <c r="A363">
        <v>2395</v>
      </c>
      <c r="B363" t="str">
        <f>CHALLAN!G2380</f>
        <v>GG/050/10-11</v>
      </c>
      <c r="C363" t="str">
        <f>CHALLAN!G2379</f>
        <v>18.05.10</v>
      </c>
      <c r="D363" t="str">
        <f>IF(CHALLAN!C2395="","(no part #)",CHALLAN!C2395)</f>
        <v>PC-7031A</v>
      </c>
      <c r="E363" t="str">
        <f>IF(CHALLAN!B2395="","",CHALLAN!B2395)</f>
        <v>ND</v>
      </c>
      <c r="F363" t="str">
        <f>IF(CHALLAN!D2395="","",CHALLAN!D2395)</f>
        <v/>
      </c>
      <c r="G363">
        <f>IF(CHALLAN!E2395="","",CHALLAN!E2395)</f>
        <v>65</v>
      </c>
      <c r="H363" t="str">
        <f t="shared" si="10"/>
        <v/>
      </c>
      <c r="I363">
        <f>IF(CHALLAN!F2395="","",CHALLAN!F2395)</f>
        <v>65</v>
      </c>
      <c r="J363" t="str">
        <f t="shared" si="11"/>
        <v/>
      </c>
    </row>
    <row r="364" spans="1:10" x14ac:dyDescent="0.25">
      <c r="A364">
        <v>2442</v>
      </c>
      <c r="B364" t="str">
        <f>CHALLAN!G2427</f>
        <v>GG/051/10-11</v>
      </c>
      <c r="C364" t="str">
        <f>CHALLAN!G2426</f>
        <v>24.05.10</v>
      </c>
      <c r="D364" t="str">
        <f>IF(CHALLAN!C2442="","(no part #)",CHALLAN!C2442)</f>
        <v>PC-86239</v>
      </c>
      <c r="E364" t="str">
        <f>IF(CHALLAN!B2442="","",CHALLAN!B2442)</f>
        <v>SANTRO XING</v>
      </c>
      <c r="F364">
        <f>IF(CHALLAN!D2442="","",CHALLAN!D2442)</f>
        <v>4</v>
      </c>
      <c r="G364">
        <f>IF(CHALLAN!E2442="","",CHALLAN!E2442)</f>
        <v>5</v>
      </c>
      <c r="H364">
        <f t="shared" si="10"/>
        <v>20</v>
      </c>
      <c r="I364">
        <f>IF(CHALLAN!F2442="","",CHALLAN!F2442)</f>
        <v>20</v>
      </c>
      <c r="J364">
        <f t="shared" si="11"/>
        <v>0</v>
      </c>
    </row>
    <row r="365" spans="1:10" x14ac:dyDescent="0.25">
      <c r="A365">
        <v>2443</v>
      </c>
      <c r="B365" t="str">
        <f>CHALLAN!G2427</f>
        <v>GG/051/10-11</v>
      </c>
      <c r="C365" t="str">
        <f>CHALLAN!G2426</f>
        <v>24.05.10</v>
      </c>
      <c r="D365" t="str">
        <f>IF(CHALLAN!C2443="","(no part #)",CHALLAN!C2443)</f>
        <v>PC-86235</v>
      </c>
      <c r="E365" t="str">
        <f>IF(CHALLAN!B2443="","",CHALLAN!B2443)</f>
        <v>QUALIS PAD</v>
      </c>
      <c r="F365">
        <f>IF(CHALLAN!D2443="","",CHALLAN!D2443)</f>
        <v>2</v>
      </c>
      <c r="G365">
        <f>IF(CHALLAN!E2443="","",CHALLAN!E2443)</f>
        <v>5</v>
      </c>
      <c r="H365">
        <f t="shared" si="10"/>
        <v>10</v>
      </c>
      <c r="I365">
        <f>IF(CHALLAN!F2443="","",CHALLAN!F2443)</f>
        <v>10</v>
      </c>
      <c r="J365">
        <f t="shared" si="11"/>
        <v>0</v>
      </c>
    </row>
    <row r="366" spans="1:10" x14ac:dyDescent="0.25">
      <c r="A366">
        <v>2487</v>
      </c>
      <c r="B366" t="str">
        <f>CHALLAN!G2473</f>
        <v>GG/052/10-11</v>
      </c>
      <c r="C366" t="str">
        <f>CHALLAN!G2472</f>
        <v>24.05.10</v>
      </c>
      <c r="D366" t="str">
        <f>IF(CHALLAN!C2487="","(no part #)",CHALLAN!C2487)</f>
        <v>(no part #)</v>
      </c>
      <c r="E366" t="str">
        <f>IF(CHALLAN!B2487="","",CHALLAN!B2487)</f>
        <v>UNICLA 1 LTR</v>
      </c>
      <c r="F366">
        <f>IF(CHALLAN!D2487="","",CHALLAN!D2487)</f>
        <v>8</v>
      </c>
      <c r="G366">
        <f>IF(CHALLAN!E2487="","",CHALLAN!E2487)</f>
        <v>24</v>
      </c>
      <c r="H366">
        <f t="shared" si="10"/>
        <v>192</v>
      </c>
      <c r="I366">
        <f>IF(CHALLAN!F2487="","",CHALLAN!F2487)</f>
        <v>192</v>
      </c>
      <c r="J366">
        <f t="shared" si="11"/>
        <v>0</v>
      </c>
    </row>
    <row r="367" spans="1:10" x14ac:dyDescent="0.25">
      <c r="A367">
        <v>2530</v>
      </c>
      <c r="B367" t="str">
        <f>CHALLAN!G2519</f>
        <v>GG/053/10-11</v>
      </c>
      <c r="C367" t="str">
        <f>CHALLAN!G2518</f>
        <v>25.05.10</v>
      </c>
      <c r="D367" t="str">
        <f>IF(CHALLAN!C2530="","(no part #)",CHALLAN!C2530)</f>
        <v>PC-86101</v>
      </c>
      <c r="E367" t="str">
        <f>IF(CHALLAN!B2530="","",CHALLAN!B2530)</f>
        <v>HONDA CRV</v>
      </c>
      <c r="F367">
        <f>IF(CHALLAN!D2530="","",CHALLAN!D2530)</f>
        <v>1</v>
      </c>
      <c r="G367">
        <f>IF(CHALLAN!E2530="","",CHALLAN!E2530)</f>
        <v>5</v>
      </c>
      <c r="H367">
        <f t="shared" si="10"/>
        <v>5</v>
      </c>
      <c r="I367">
        <f>IF(CHALLAN!F2530="","",CHALLAN!F2530)</f>
        <v>5</v>
      </c>
      <c r="J367">
        <f t="shared" si="11"/>
        <v>0</v>
      </c>
    </row>
    <row r="368" spans="1:10" x14ac:dyDescent="0.25">
      <c r="A368">
        <v>2531</v>
      </c>
      <c r="B368" t="str">
        <f>CHALLAN!G2519</f>
        <v>GG/053/10-11</v>
      </c>
      <c r="C368" t="str">
        <f>CHALLAN!G2518</f>
        <v>25.05.10</v>
      </c>
      <c r="D368" t="str">
        <f>IF(CHALLAN!C2531="","(no part #)",CHALLAN!C2531)</f>
        <v>PC-86235</v>
      </c>
      <c r="E368" t="str">
        <f>IF(CHALLAN!B2531="","",CHALLAN!B2531)</f>
        <v>QUALIS PAD</v>
      </c>
      <c r="F368">
        <f>IF(CHALLAN!D2531="","",CHALLAN!D2531)</f>
        <v>3</v>
      </c>
      <c r="G368">
        <f>IF(CHALLAN!E2531="","",CHALLAN!E2531)</f>
        <v>5</v>
      </c>
      <c r="H368">
        <f t="shared" si="10"/>
        <v>15</v>
      </c>
      <c r="I368">
        <f>IF(CHALLAN!F2531="","",CHALLAN!F2531)</f>
        <v>15</v>
      </c>
      <c r="J368">
        <f t="shared" si="11"/>
        <v>0</v>
      </c>
    </row>
    <row r="369" spans="1:10" x14ac:dyDescent="0.25">
      <c r="A369">
        <v>2532</v>
      </c>
      <c r="B369" t="str">
        <f>CHALLAN!G2519</f>
        <v>GG/053/10-11</v>
      </c>
      <c r="C369" t="str">
        <f>CHALLAN!G2518</f>
        <v>25.05.10</v>
      </c>
      <c r="D369" t="str">
        <f>IF(CHALLAN!C2532="","(no part #)",CHALLAN!C2532)</f>
        <v>PC-86239</v>
      </c>
      <c r="E369" t="str">
        <f>IF(CHALLAN!B2532="","",CHALLAN!B2532)</f>
        <v>SANTRO XING</v>
      </c>
      <c r="F369">
        <f>IF(CHALLAN!D2532="","",CHALLAN!D2532)</f>
        <v>4</v>
      </c>
      <c r="G369">
        <f>IF(CHALLAN!E2532="","",CHALLAN!E2532)</f>
        <v>5</v>
      </c>
      <c r="H369">
        <f t="shared" si="10"/>
        <v>20</v>
      </c>
      <c r="I369">
        <f>IF(CHALLAN!F2532="","",CHALLAN!F2532)</f>
        <v>20</v>
      </c>
      <c r="J369">
        <f t="shared" si="11"/>
        <v>0</v>
      </c>
    </row>
    <row r="370" spans="1:10" x14ac:dyDescent="0.25">
      <c r="A370">
        <v>2576</v>
      </c>
      <c r="B370" t="str">
        <f>CHALLAN!G2564</f>
        <v>GG/054/10-11</v>
      </c>
      <c r="C370" t="str">
        <f>CHALLAN!G2563</f>
        <v>25.05.10</v>
      </c>
      <c r="D370" t="str">
        <f>IF(CHALLAN!C2576="","(no part #)",CHALLAN!C2576)</f>
        <v>PC-86040</v>
      </c>
      <c r="E370" t="str">
        <f>IF(CHALLAN!B2576="","",CHALLAN!B2576)</f>
        <v>ESTEEM R12</v>
      </c>
      <c r="F370">
        <f>IF(CHALLAN!D2576="","",CHALLAN!D2576)</f>
        <v>4</v>
      </c>
      <c r="G370">
        <f>IF(CHALLAN!E2576="","",CHALLAN!E2576)</f>
        <v>5</v>
      </c>
      <c r="H370">
        <f t="shared" si="10"/>
        <v>20</v>
      </c>
      <c r="I370">
        <f>IF(CHALLAN!F2576="","",CHALLAN!F2576)</f>
        <v>20</v>
      </c>
      <c r="J370">
        <f t="shared" si="11"/>
        <v>0</v>
      </c>
    </row>
    <row r="371" spans="1:10" x14ac:dyDescent="0.25">
      <c r="A371">
        <v>2577</v>
      </c>
      <c r="B371" t="str">
        <f>CHALLAN!G2564</f>
        <v>GG/054/10-11</v>
      </c>
      <c r="C371" t="str">
        <f>CHALLAN!G2563</f>
        <v>25.05.10</v>
      </c>
      <c r="D371" t="str">
        <f>IF(CHALLAN!C2577="","(no part #)",CHALLAN!C2577)</f>
        <v>PC-86034</v>
      </c>
      <c r="E371" t="str">
        <f>IF(CHALLAN!B2577="","",CHALLAN!B2577)</f>
        <v>FORD IKON</v>
      </c>
      <c r="F371">
        <f>IF(CHALLAN!D2577="","",CHALLAN!D2577)</f>
        <v>2</v>
      </c>
      <c r="G371">
        <f>IF(CHALLAN!E2577="","",CHALLAN!E2577)</f>
        <v>5</v>
      </c>
      <c r="H371">
        <f t="shared" si="10"/>
        <v>10</v>
      </c>
      <c r="I371">
        <f>IF(CHALLAN!F2577="","",CHALLAN!F2577)</f>
        <v>10</v>
      </c>
      <c r="J371">
        <f t="shared" si="11"/>
        <v>0</v>
      </c>
    </row>
    <row r="372" spans="1:10" x14ac:dyDescent="0.25">
      <c r="A372">
        <v>2578</v>
      </c>
      <c r="B372" t="str">
        <f>CHALLAN!G2564</f>
        <v>GG/054/10-11</v>
      </c>
      <c r="C372" t="str">
        <f>CHALLAN!G2563</f>
        <v>25.05.10</v>
      </c>
      <c r="D372" t="str">
        <f>IF(CHALLAN!C2578="","(no part #)",CHALLAN!C2578)</f>
        <v>PC-86237</v>
      </c>
      <c r="E372" t="str">
        <f>IF(CHALLAN!B2578="","",CHALLAN!B2578)</f>
        <v>INDIGO</v>
      </c>
      <c r="F372">
        <f>IF(CHALLAN!D2578="","",CHALLAN!D2578)</f>
        <v>4</v>
      </c>
      <c r="G372">
        <f>IF(CHALLAN!E2578="","",CHALLAN!E2578)</f>
        <v>5</v>
      </c>
      <c r="H372">
        <f t="shared" si="10"/>
        <v>20</v>
      </c>
      <c r="I372">
        <f>IF(CHALLAN!F2578="","",CHALLAN!F2578)</f>
        <v>20</v>
      </c>
      <c r="J372">
        <f t="shared" si="11"/>
        <v>0</v>
      </c>
    </row>
    <row r="373" spans="1:10" x14ac:dyDescent="0.25">
      <c r="A373">
        <v>2579</v>
      </c>
      <c r="B373" t="str">
        <f>CHALLAN!G2564</f>
        <v>GG/054/10-11</v>
      </c>
      <c r="C373" t="str">
        <f>CHALLAN!G2563</f>
        <v>25.05.10</v>
      </c>
      <c r="D373" t="str">
        <f>IF(CHALLAN!C2579="","(no part #)",CHALLAN!C2579)</f>
        <v>PC-86245</v>
      </c>
      <c r="E373" t="str">
        <f>IF(CHALLAN!B2579="","",CHALLAN!B2579)</f>
        <v>ZEN R134A</v>
      </c>
      <c r="F373">
        <f>IF(CHALLAN!D2579="","",CHALLAN!D2579)</f>
        <v>4</v>
      </c>
      <c r="G373">
        <f>IF(CHALLAN!E2579="","",CHALLAN!E2579)</f>
        <v>5</v>
      </c>
      <c r="H373">
        <f t="shared" si="10"/>
        <v>20</v>
      </c>
      <c r="I373">
        <f>IF(CHALLAN!F2579="","",CHALLAN!F2579)</f>
        <v>20</v>
      </c>
      <c r="J373">
        <f t="shared" si="11"/>
        <v>0</v>
      </c>
    </row>
    <row r="374" spans="1:10" x14ac:dyDescent="0.25">
      <c r="A374">
        <v>2581</v>
      </c>
      <c r="B374" t="str">
        <f>CHALLAN!G2564</f>
        <v>GG/054/10-11</v>
      </c>
      <c r="C374" t="str">
        <f>CHALLAN!G2563</f>
        <v>25.05.10</v>
      </c>
      <c r="D374" t="str">
        <f>IF(CHALLAN!C2581="","(no part #)",CHALLAN!C2581)</f>
        <v>(no part #)</v>
      </c>
      <c r="E374" t="str">
        <f>IF(CHALLAN!B2581="","",CHALLAN!B2581)</f>
        <v>CONCORD MOTOR</v>
      </c>
      <c r="F374">
        <f>IF(CHALLAN!D2581="","",CHALLAN!D2581)</f>
        <v>1</v>
      </c>
      <c r="G374">
        <f>IF(CHALLAN!E2581="","",CHALLAN!E2581)</f>
        <v>50</v>
      </c>
      <c r="H374">
        <f t="shared" si="10"/>
        <v>50</v>
      </c>
      <c r="I374">
        <f>IF(CHALLAN!F2581="","",CHALLAN!F2581)</f>
        <v>50</v>
      </c>
      <c r="J374">
        <f t="shared" si="11"/>
        <v>0</v>
      </c>
    </row>
    <row r="375" spans="1:10" x14ac:dyDescent="0.25">
      <c r="A375">
        <v>2582</v>
      </c>
      <c r="B375" t="str">
        <f>CHALLAN!G2564</f>
        <v>GG/054/10-11</v>
      </c>
      <c r="C375" t="str">
        <f>CHALLAN!G2563</f>
        <v>25.05.10</v>
      </c>
      <c r="D375" t="str">
        <f>IF(CHALLAN!C2582="","(no part #)",CHALLAN!C2582)</f>
        <v>PC-1191</v>
      </c>
      <c r="E375" t="str">
        <f>IF(CHALLAN!B2582="","",CHALLAN!B2582)</f>
        <v>SKODA 3 PIN HPLP</v>
      </c>
      <c r="F375">
        <f>IF(CHALLAN!D2582="","",CHALLAN!D2582)</f>
        <v>1</v>
      </c>
      <c r="G375" t="str">
        <f>IF(CHALLAN!E2582="","",CHALLAN!E2582)</f>
        <v>25*4</v>
      </c>
      <c r="H375" t="str">
        <f t="shared" si="10"/>
        <v/>
      </c>
      <c r="I375">
        <f>IF(CHALLAN!F2582="","",CHALLAN!F2582)</f>
        <v>90</v>
      </c>
      <c r="J375" t="str">
        <f t="shared" si="11"/>
        <v/>
      </c>
    </row>
    <row r="376" spans="1:10" x14ac:dyDescent="0.25">
      <c r="A376">
        <v>2583</v>
      </c>
      <c r="B376" t="str">
        <f>CHALLAN!G2564</f>
        <v>GG/054/10-11</v>
      </c>
      <c r="C376" t="str">
        <f>CHALLAN!G2563</f>
        <v>25.05.10</v>
      </c>
      <c r="D376" t="str">
        <f>IF(CHALLAN!C2583="","(no part #)",CHALLAN!C2583)</f>
        <v>PC-1191</v>
      </c>
      <c r="E376" t="str">
        <f>IF(CHALLAN!B2583="","",CHALLAN!B2583)</f>
        <v>SKODA 3 PIN HPLP</v>
      </c>
      <c r="F376" t="str">
        <f>IF(CHALLAN!D2583="","",CHALLAN!D2583)</f>
        <v/>
      </c>
      <c r="G376" t="str">
        <f>IF(CHALLAN!E2583="","",CHALLAN!E2583)</f>
        <v/>
      </c>
      <c r="H376" t="str">
        <f t="shared" si="10"/>
        <v/>
      </c>
      <c r="I376">
        <f>IF(CHALLAN!F2583="","",CHALLAN!F2583)</f>
        <v>10</v>
      </c>
      <c r="J376" t="str">
        <f t="shared" si="11"/>
        <v/>
      </c>
    </row>
    <row r="377" spans="1:10" x14ac:dyDescent="0.25">
      <c r="A377">
        <v>2584</v>
      </c>
      <c r="B377" t="str">
        <f>CHALLAN!G2564</f>
        <v>GG/054/10-11</v>
      </c>
      <c r="C377" t="str">
        <f>CHALLAN!G2563</f>
        <v>25.05.10</v>
      </c>
      <c r="D377" t="str">
        <f>IF(CHALLAN!C2584="","(no part #)",CHALLAN!C2584)</f>
        <v>(no part #)</v>
      </c>
      <c r="E377" t="str">
        <f>IF(CHALLAN!B2584="","",CHALLAN!B2584)</f>
        <v>O RING</v>
      </c>
      <c r="F377">
        <f>IF(CHALLAN!D2584="","",CHALLAN!D2584)</f>
        <v>1</v>
      </c>
      <c r="G377">
        <f>IF(CHALLAN!E2584="","",CHALLAN!E2584)</f>
        <v>100</v>
      </c>
      <c r="H377">
        <f t="shared" si="10"/>
        <v>100</v>
      </c>
      <c r="I377">
        <f>IF(CHALLAN!F2584="","",CHALLAN!F2584)</f>
        <v>95</v>
      </c>
      <c r="J377">
        <f t="shared" si="11"/>
        <v>5</v>
      </c>
    </row>
    <row r="378" spans="1:10" x14ac:dyDescent="0.25">
      <c r="A378">
        <v>2585</v>
      </c>
      <c r="B378" t="str">
        <f>CHALLAN!G2564</f>
        <v>GG/054/10-11</v>
      </c>
      <c r="C378" t="str">
        <f>CHALLAN!G2563</f>
        <v>25.05.10</v>
      </c>
      <c r="D378" t="str">
        <f>IF(CHALLAN!C2585="","(no part #)",CHALLAN!C2585)</f>
        <v>(no part #)</v>
      </c>
      <c r="E378" t="str">
        <f>IF(CHALLAN!B2585="","",CHALLAN!B2585)</f>
        <v>O RING</v>
      </c>
      <c r="F378" t="str">
        <f>IF(CHALLAN!D2585="","",CHALLAN!D2585)</f>
        <v/>
      </c>
      <c r="G378" t="str">
        <f>IF(CHALLAN!E2585="","",CHALLAN!E2585)</f>
        <v/>
      </c>
      <c r="H378" t="str">
        <f t="shared" si="10"/>
        <v/>
      </c>
      <c r="I378">
        <f>IF(CHALLAN!F2585="","",CHALLAN!F2585)</f>
        <v>5</v>
      </c>
      <c r="J378" t="str">
        <f t="shared" si="11"/>
        <v/>
      </c>
    </row>
    <row r="379" spans="1:10" x14ac:dyDescent="0.25">
      <c r="A379">
        <v>2620</v>
      </c>
      <c r="B379" t="str">
        <f>CHALLAN!G2609</f>
        <v>GG/055/10-11</v>
      </c>
      <c r="C379" t="str">
        <f>CHALLAN!G2608</f>
        <v>25.05.10</v>
      </c>
      <c r="D379" t="str">
        <f>IF(CHALLAN!C2620="","(no part #)",CHALLAN!C2620)</f>
        <v>PC-8115</v>
      </c>
      <c r="E379" t="str">
        <f>IF(CHALLAN!B2620="","",CHALLAN!B2620)</f>
        <v>INDICA BEHR</v>
      </c>
      <c r="F379">
        <f>IF(CHALLAN!D2620="","",CHALLAN!D2620)</f>
        <v>2</v>
      </c>
      <c r="G379">
        <f>IF(CHALLAN!E2620="","",CHALLAN!E2620)</f>
        <v>25</v>
      </c>
      <c r="H379">
        <f t="shared" si="10"/>
        <v>50</v>
      </c>
      <c r="I379">
        <f>IF(CHALLAN!F2620="","",CHALLAN!F2620)</f>
        <v>50</v>
      </c>
      <c r="J379">
        <f t="shared" si="11"/>
        <v>0</v>
      </c>
    </row>
    <row r="380" spans="1:10" x14ac:dyDescent="0.25">
      <c r="A380">
        <v>2621</v>
      </c>
      <c r="B380" t="str">
        <f>CHALLAN!G2609</f>
        <v>GG/055/10-11</v>
      </c>
      <c r="C380" t="str">
        <f>CHALLAN!G2608</f>
        <v>25.05.10</v>
      </c>
      <c r="D380" t="str">
        <f>IF(CHALLAN!C2621="","(no part #)",CHALLAN!C2621)</f>
        <v>PC-8321</v>
      </c>
      <c r="E380" t="str">
        <f>IF(CHALLAN!B2621="","",CHALLAN!B2621)</f>
        <v>FORD IKON</v>
      </c>
      <c r="F380">
        <f>IF(CHALLAN!D2621="","",CHALLAN!D2621)</f>
        <v>1</v>
      </c>
      <c r="G380">
        <f>IF(CHALLAN!E2621="","",CHALLAN!E2621)</f>
        <v>20</v>
      </c>
      <c r="H380">
        <f t="shared" si="10"/>
        <v>20</v>
      </c>
      <c r="I380">
        <f>IF(CHALLAN!F2621="","",CHALLAN!F2621)</f>
        <v>20</v>
      </c>
      <c r="J380">
        <f t="shared" si="11"/>
        <v>0</v>
      </c>
    </row>
    <row r="381" spans="1:10" x14ac:dyDescent="0.25">
      <c r="A381">
        <v>2622</v>
      </c>
      <c r="B381" t="str">
        <f>CHALLAN!G2609</f>
        <v>GG/055/10-11</v>
      </c>
      <c r="C381" t="str">
        <f>CHALLAN!G2608</f>
        <v>25.05.10</v>
      </c>
      <c r="D381" t="str">
        <f>IF(CHALLAN!C2622="","(no part #)",CHALLAN!C2622)</f>
        <v>PC-8321</v>
      </c>
      <c r="E381" t="str">
        <f>IF(CHALLAN!B2622="","",CHALLAN!B2622)</f>
        <v>FORD IKON</v>
      </c>
      <c r="F381">
        <f>IF(CHALLAN!D2622="","",CHALLAN!D2622)</f>
        <v>1</v>
      </c>
      <c r="G381">
        <f>IF(CHALLAN!E2622="","",CHALLAN!E2622)</f>
        <v>7</v>
      </c>
      <c r="H381">
        <f t="shared" si="10"/>
        <v>7</v>
      </c>
      <c r="I381">
        <f>IF(CHALLAN!F2622="","",CHALLAN!F2622)</f>
        <v>7</v>
      </c>
      <c r="J381">
        <f t="shared" si="11"/>
        <v>0</v>
      </c>
    </row>
    <row r="382" spans="1:10" x14ac:dyDescent="0.25">
      <c r="A382">
        <v>2666</v>
      </c>
      <c r="B382" t="str">
        <f>CHALLAN!G2654</f>
        <v>GG/056/10-11</v>
      </c>
      <c r="C382" t="str">
        <f>CHALLAN!G2653</f>
        <v>26.05.10</v>
      </c>
      <c r="D382" t="str">
        <f>IF(CHALLAN!C2666="","(no part #)",CHALLAN!C2666)</f>
        <v>PC-6142</v>
      </c>
      <c r="E382" t="str">
        <f>IF(CHALLAN!B2666="","",CHALLAN!B2666)</f>
        <v>OPEL</v>
      </c>
      <c r="F382">
        <f>IF(CHALLAN!D2666="","",CHALLAN!D2666)</f>
        <v>1</v>
      </c>
      <c r="G382">
        <f>IF(CHALLAN!E2666="","",CHALLAN!E2666)</f>
        <v>20</v>
      </c>
      <c r="H382">
        <f t="shared" si="10"/>
        <v>20</v>
      </c>
      <c r="I382">
        <f>IF(CHALLAN!F2666="","",CHALLAN!F2666)</f>
        <v>20</v>
      </c>
      <c r="J382">
        <f t="shared" si="11"/>
        <v>0</v>
      </c>
    </row>
    <row r="383" spans="1:10" x14ac:dyDescent="0.25">
      <c r="A383">
        <v>2667</v>
      </c>
      <c r="B383" t="str">
        <f>CHALLAN!G2654</f>
        <v>GG/056/10-11</v>
      </c>
      <c r="C383" t="str">
        <f>CHALLAN!G2653</f>
        <v>26.05.10</v>
      </c>
      <c r="D383" t="str">
        <f>IF(CHALLAN!C2667="","(no part #)",CHALLAN!C2667)</f>
        <v>PC-6142</v>
      </c>
      <c r="E383" t="str">
        <f>IF(CHALLAN!B2667="","",CHALLAN!B2667)</f>
        <v xml:space="preserve">OPEL </v>
      </c>
      <c r="F383">
        <f>IF(CHALLAN!D2667="","",CHALLAN!D2667)</f>
        <v>1</v>
      </c>
      <c r="G383">
        <f>IF(CHALLAN!E2667="","",CHALLAN!E2667)</f>
        <v>2</v>
      </c>
      <c r="H383">
        <f t="shared" si="10"/>
        <v>2</v>
      </c>
      <c r="I383">
        <f>IF(CHALLAN!F2667="","",CHALLAN!F2667)</f>
        <v>2</v>
      </c>
      <c r="J383">
        <f t="shared" si="11"/>
        <v>0</v>
      </c>
    </row>
    <row r="384" spans="1:10" x14ac:dyDescent="0.25">
      <c r="A384">
        <v>2713</v>
      </c>
      <c r="B384" t="str">
        <f>CHALLAN!G2701</f>
        <v>GG/057/10-11</v>
      </c>
      <c r="C384" t="str">
        <f>CHALLAN!G2700</f>
        <v>27.05.10</v>
      </c>
      <c r="D384" t="str">
        <f>IF(CHALLAN!C2713="","(no part #)",CHALLAN!C2713)</f>
        <v>1 LTR</v>
      </c>
      <c r="E384" t="str">
        <f>IF(CHALLAN!B2713="","",CHALLAN!B2713)</f>
        <v>UNICLA OIL</v>
      </c>
      <c r="F384">
        <f>IF(CHALLAN!D2713="","",CHALLAN!D2713)</f>
        <v>5</v>
      </c>
      <c r="G384">
        <f>IF(CHALLAN!E2713="","",CHALLAN!E2713)</f>
        <v>24</v>
      </c>
      <c r="H384">
        <f t="shared" si="10"/>
        <v>120</v>
      </c>
      <c r="I384">
        <f>IF(CHALLAN!F2713="","",CHALLAN!F2713)</f>
        <v>120</v>
      </c>
      <c r="J384">
        <f t="shared" si="11"/>
        <v>0</v>
      </c>
    </row>
    <row r="385" spans="1:10" x14ac:dyDescent="0.25">
      <c r="A385">
        <v>2715</v>
      </c>
      <c r="B385" t="str">
        <f>CHALLAN!G2701</f>
        <v>GG/057/10-11</v>
      </c>
      <c r="C385" t="str">
        <f>CHALLAN!G2700</f>
        <v>27.05.10</v>
      </c>
      <c r="D385" t="str">
        <f>IF(CHALLAN!C2715="","(no part #)",CHALLAN!C2715)</f>
        <v>PC-8904R</v>
      </c>
      <c r="E385" t="str">
        <f>IF(CHALLAN!B2715="","",CHALLAN!B2715)</f>
        <v>QUALIS</v>
      </c>
      <c r="F385">
        <f>IF(CHALLAN!D2715="","",CHALLAN!D2715)</f>
        <v>4</v>
      </c>
      <c r="G385">
        <f>IF(CHALLAN!E2715="","",CHALLAN!E2715)</f>
        <v>6</v>
      </c>
      <c r="H385">
        <f t="shared" si="10"/>
        <v>24</v>
      </c>
      <c r="I385">
        <f>IF(CHALLAN!F2715="","",CHALLAN!F2715)</f>
        <v>24</v>
      </c>
      <c r="J385">
        <f t="shared" si="11"/>
        <v>0</v>
      </c>
    </row>
    <row r="386" spans="1:10" x14ac:dyDescent="0.25">
      <c r="A386">
        <v>2717</v>
      </c>
      <c r="B386" t="str">
        <f>CHALLAN!G2701</f>
        <v>GG/057/10-11</v>
      </c>
      <c r="C386" t="str">
        <f>CHALLAN!G2700</f>
        <v>27.05.10</v>
      </c>
      <c r="D386" t="str">
        <f>IF(CHALLAN!C2717="","(no part #)",CHALLAN!C2717)</f>
        <v>O RING</v>
      </c>
      <c r="E386" t="str">
        <f>IF(CHALLAN!B2717="","",CHALLAN!B2717)</f>
        <v>COMPRESSOR BACK PLATE-507</v>
      </c>
      <c r="F386">
        <f>IF(CHALLAN!D2717="","",CHALLAN!D2717)</f>
        <v>1</v>
      </c>
      <c r="G386">
        <f>IF(CHALLAN!E2717="","",CHALLAN!E2717)</f>
        <v>50</v>
      </c>
      <c r="H386">
        <f t="shared" ref="H386:H449" si="12">IF(AND(ISNUMBER(F386),ISNUMBER(G386)),F386*G386,"")</f>
        <v>50</v>
      </c>
      <c r="I386">
        <f>IF(CHALLAN!F2717="","",CHALLAN!F2717)</f>
        <v>50</v>
      </c>
      <c r="J386">
        <f t="shared" ref="J386:J449" si="13">IF(AND(ISNUMBER(H386),ISNUMBER(I386)),H386-I386,"")</f>
        <v>0</v>
      </c>
    </row>
    <row r="387" spans="1:10" x14ac:dyDescent="0.25">
      <c r="A387">
        <v>2761</v>
      </c>
      <c r="B387" t="str">
        <f>CHALLAN!G2749</f>
        <v>GG/058/10-11</v>
      </c>
      <c r="C387" t="str">
        <f>CHALLAN!G2748</f>
        <v>30.05.10</v>
      </c>
      <c r="D387" t="str">
        <f>IF(CHALLAN!C2761="","(no part #)",CHALLAN!C2761)</f>
        <v>4 LTR</v>
      </c>
      <c r="E387" t="str">
        <f>IF(CHALLAN!B2761="","",CHALLAN!B2761)</f>
        <v>UNICLA OIL</v>
      </c>
      <c r="F387">
        <f>IF(CHALLAN!D2761="","",CHALLAN!D2761)</f>
        <v>5</v>
      </c>
      <c r="G387">
        <f>IF(CHALLAN!E2761="","",CHALLAN!E2761)</f>
        <v>6</v>
      </c>
      <c r="H387">
        <f t="shared" si="12"/>
        <v>30</v>
      </c>
      <c r="I387">
        <f>IF(CHALLAN!F2761="","",CHALLAN!F2761)</f>
        <v>30</v>
      </c>
      <c r="J387">
        <f t="shared" si="13"/>
        <v>0</v>
      </c>
    </row>
    <row r="388" spans="1:10" x14ac:dyDescent="0.25">
      <c r="A388">
        <v>2763</v>
      </c>
      <c r="B388" t="str">
        <f>CHALLAN!G2749</f>
        <v>GG/058/10-11</v>
      </c>
      <c r="C388" t="str">
        <f>CHALLAN!G2748</f>
        <v>30.05.10</v>
      </c>
      <c r="D388" t="str">
        <f>IF(CHALLAN!C2763="","(no part #)",CHALLAN!C2763)</f>
        <v>A6</v>
      </c>
      <c r="E388" t="str">
        <f>IF(CHALLAN!B2763="","",CHALLAN!B2763)</f>
        <v>A6</v>
      </c>
      <c r="F388">
        <f>IF(CHALLAN!D2763="","",CHALLAN!D2763)</f>
        <v>25</v>
      </c>
      <c r="G388">
        <f>IF(CHALLAN!E2763="","",CHALLAN!E2763)</f>
        <v>6</v>
      </c>
      <c r="H388">
        <f t="shared" si="12"/>
        <v>150</v>
      </c>
      <c r="I388">
        <f>IF(CHALLAN!F2763="","",CHALLAN!F2763)</f>
        <v>150</v>
      </c>
      <c r="J388">
        <f t="shared" si="13"/>
        <v>0</v>
      </c>
    </row>
    <row r="389" spans="1:10" x14ac:dyDescent="0.25">
      <c r="A389">
        <v>2765</v>
      </c>
      <c r="B389" t="str">
        <f>CHALLAN!G2749</f>
        <v>GG/058/10-11</v>
      </c>
      <c r="C389" t="str">
        <f>CHALLAN!G2748</f>
        <v>30.05.10</v>
      </c>
      <c r="D389" t="str">
        <f>IF(CHALLAN!C2765="","(no part #)",CHALLAN!C2765)</f>
        <v>BEIGE-A</v>
      </c>
      <c r="E389" t="str">
        <f>IF(CHALLAN!B2765="","",CHALLAN!B2765)</f>
        <v>CONCORD-AL</v>
      </c>
      <c r="F389">
        <f>IF(CHALLAN!D2765="","",CHALLAN!D2765)</f>
        <v>25</v>
      </c>
      <c r="G389">
        <f>IF(CHALLAN!E2765="","",CHALLAN!E2765)</f>
        <v>1</v>
      </c>
      <c r="H389">
        <f t="shared" si="12"/>
        <v>25</v>
      </c>
      <c r="I389">
        <f>IF(CHALLAN!F2765="","",CHALLAN!F2765)</f>
        <v>25</v>
      </c>
      <c r="J389">
        <f t="shared" si="13"/>
        <v>0</v>
      </c>
    </row>
    <row r="390" spans="1:10" x14ac:dyDescent="0.25">
      <c r="A390">
        <v>2766</v>
      </c>
      <c r="B390" t="str">
        <f>CHALLAN!G2749</f>
        <v>GG/058/10-11</v>
      </c>
      <c r="C390" t="str">
        <f>CHALLAN!G2748</f>
        <v>30.05.10</v>
      </c>
      <c r="D390" t="str">
        <f>IF(CHALLAN!C2766="","(no part #)",CHALLAN!C2766)</f>
        <v>GREY-A</v>
      </c>
      <c r="E390" t="str">
        <f>IF(CHALLAN!B2766="","",CHALLAN!B2766)</f>
        <v>CONCORD-AL</v>
      </c>
      <c r="F390">
        <f>IF(CHALLAN!D2766="","",CHALLAN!D2766)</f>
        <v>25</v>
      </c>
      <c r="G390">
        <f>IF(CHALLAN!E2766="","",CHALLAN!E2766)</f>
        <v>1</v>
      </c>
      <c r="H390">
        <f t="shared" si="12"/>
        <v>25</v>
      </c>
      <c r="I390">
        <f>IF(CHALLAN!F2766="","",CHALLAN!F2766)</f>
        <v>25</v>
      </c>
      <c r="J390">
        <f t="shared" si="13"/>
        <v>0</v>
      </c>
    </row>
    <row r="391" spans="1:10" x14ac:dyDescent="0.25">
      <c r="A391">
        <v>2767</v>
      </c>
      <c r="B391" t="str">
        <f>CHALLAN!G2749</f>
        <v>GG/058/10-11</v>
      </c>
      <c r="C391" t="str">
        <f>CHALLAN!G2748</f>
        <v>30.05.10</v>
      </c>
      <c r="D391" t="str">
        <f>IF(CHALLAN!C2767="","(no part #)",CHALLAN!C2767)</f>
        <v>BEIGE-C</v>
      </c>
      <c r="E391" t="str">
        <f>IF(CHALLAN!B2767="","",CHALLAN!B2767)</f>
        <v>CONCORD-COPPER</v>
      </c>
      <c r="F391">
        <f>IF(CHALLAN!D2767="","",CHALLAN!D2767)</f>
        <v>25</v>
      </c>
      <c r="G391">
        <f>IF(CHALLAN!E2767="","",CHALLAN!E2767)</f>
        <v>1</v>
      </c>
      <c r="H391">
        <f t="shared" si="12"/>
        <v>25</v>
      </c>
      <c r="I391">
        <f>IF(CHALLAN!F2767="","",CHALLAN!F2767)</f>
        <v>25</v>
      </c>
      <c r="J391">
        <f t="shared" si="13"/>
        <v>0</v>
      </c>
    </row>
    <row r="392" spans="1:10" x14ac:dyDescent="0.25">
      <c r="A392">
        <v>2768</v>
      </c>
      <c r="B392" t="str">
        <f>CHALLAN!G2749</f>
        <v>GG/058/10-11</v>
      </c>
      <c r="C392" t="str">
        <f>CHALLAN!G2748</f>
        <v>30.05.10</v>
      </c>
      <c r="D392" t="str">
        <f>IF(CHALLAN!C2768="","(no part #)",CHALLAN!C2768)</f>
        <v>GREY-C</v>
      </c>
      <c r="E392" t="str">
        <f>IF(CHALLAN!B2768="","",CHALLAN!B2768)</f>
        <v>CONCORD-COPPER</v>
      </c>
      <c r="F392">
        <f>IF(CHALLAN!D2768="","",CHALLAN!D2768)</f>
        <v>25</v>
      </c>
      <c r="G392">
        <f>IF(CHALLAN!E2768="","",CHALLAN!E2768)</f>
        <v>1</v>
      </c>
      <c r="H392">
        <f t="shared" si="12"/>
        <v>25</v>
      </c>
      <c r="I392">
        <f>IF(CHALLAN!F2768="","",CHALLAN!F2768)</f>
        <v>25</v>
      </c>
      <c r="J392">
        <f t="shared" si="13"/>
        <v>0</v>
      </c>
    </row>
    <row r="393" spans="1:10" x14ac:dyDescent="0.25">
      <c r="A393">
        <v>2809</v>
      </c>
      <c r="B393" t="str">
        <f>CHALLAN!G2797</f>
        <v>GG/059/10-11</v>
      </c>
      <c r="C393" t="str">
        <f>CHALLAN!G2796</f>
        <v>30.05.10</v>
      </c>
      <c r="D393" t="str">
        <f>IF(CHALLAN!C2809="","(no part #)",CHALLAN!C2809)</f>
        <v>PC-8904R</v>
      </c>
      <c r="E393" t="str">
        <f>IF(CHALLAN!B2809="","",CHALLAN!B2809)</f>
        <v>QUALIS</v>
      </c>
      <c r="F393">
        <f>IF(CHALLAN!D2809="","",CHALLAN!D2809)</f>
        <v>3</v>
      </c>
      <c r="G393">
        <f>IF(CHALLAN!E2809="","",CHALLAN!E2809)</f>
        <v>6</v>
      </c>
      <c r="H393">
        <f t="shared" si="12"/>
        <v>18</v>
      </c>
      <c r="I393">
        <f>IF(CHALLAN!F2809="","",CHALLAN!F2809)</f>
        <v>18</v>
      </c>
      <c r="J393">
        <f t="shared" si="13"/>
        <v>0</v>
      </c>
    </row>
    <row r="394" spans="1:10" x14ac:dyDescent="0.25">
      <c r="A394">
        <v>2811</v>
      </c>
      <c r="B394" t="str">
        <f>CHALLAN!G2797</f>
        <v>GG/059/10-11</v>
      </c>
      <c r="C394" t="str">
        <f>CHALLAN!G2796</f>
        <v>30.05.10</v>
      </c>
      <c r="D394" t="str">
        <f>IF(CHALLAN!C2811="","(no part #)",CHALLAN!C2811)</f>
        <v>BEIGE-A</v>
      </c>
      <c r="E394" t="str">
        <f>IF(CHALLAN!B2811="","",CHALLAN!B2811)</f>
        <v>CONCORD-AL</v>
      </c>
      <c r="F394">
        <f>IF(CHALLAN!D2811="","",CHALLAN!D2811)</f>
        <v>25</v>
      </c>
      <c r="G394">
        <f>IF(CHALLAN!E2811="","",CHALLAN!E2811)</f>
        <v>1</v>
      </c>
      <c r="H394">
        <f t="shared" si="12"/>
        <v>25</v>
      </c>
      <c r="I394">
        <f>IF(CHALLAN!F2811="","",CHALLAN!F2811)</f>
        <v>25</v>
      </c>
      <c r="J394">
        <f t="shared" si="13"/>
        <v>0</v>
      </c>
    </row>
    <row r="395" spans="1:10" x14ac:dyDescent="0.25">
      <c r="A395">
        <v>2812</v>
      </c>
      <c r="B395" t="str">
        <f>CHALLAN!G2797</f>
        <v>GG/059/10-11</v>
      </c>
      <c r="C395" t="str">
        <f>CHALLAN!G2796</f>
        <v>30.05.10</v>
      </c>
      <c r="D395" t="str">
        <f>IF(CHALLAN!C2812="","(no part #)",CHALLAN!C2812)</f>
        <v>GREY-A</v>
      </c>
      <c r="E395" t="str">
        <f>IF(CHALLAN!B2812="","",CHALLAN!B2812)</f>
        <v>CONCORD-AL</v>
      </c>
      <c r="F395">
        <f>IF(CHALLAN!D2812="","",CHALLAN!D2812)</f>
        <v>25</v>
      </c>
      <c r="G395">
        <f>IF(CHALLAN!E2812="","",CHALLAN!E2812)</f>
        <v>1</v>
      </c>
      <c r="H395">
        <f t="shared" si="12"/>
        <v>25</v>
      </c>
      <c r="I395">
        <f>IF(CHALLAN!F2812="","",CHALLAN!F2812)</f>
        <v>25</v>
      </c>
      <c r="J395">
        <f t="shared" si="13"/>
        <v>0</v>
      </c>
    </row>
    <row r="396" spans="1:10" x14ac:dyDescent="0.25">
      <c r="A396">
        <v>2813</v>
      </c>
      <c r="B396" t="str">
        <f>CHALLAN!G2797</f>
        <v>GG/059/10-11</v>
      </c>
      <c r="C396" t="str">
        <f>CHALLAN!G2796</f>
        <v>30.05.10</v>
      </c>
      <c r="D396" t="str">
        <f>IF(CHALLAN!C2813="","(no part #)",CHALLAN!C2813)</f>
        <v>BEIGE-C</v>
      </c>
      <c r="E396" t="str">
        <f>IF(CHALLAN!B2813="","",CHALLAN!B2813)</f>
        <v>CONCORD-COPPER</v>
      </c>
      <c r="F396">
        <f>IF(CHALLAN!D2813="","",CHALLAN!D2813)</f>
        <v>25</v>
      </c>
      <c r="G396">
        <f>IF(CHALLAN!E2813="","",CHALLAN!E2813)</f>
        <v>1</v>
      </c>
      <c r="H396">
        <f t="shared" si="12"/>
        <v>25</v>
      </c>
      <c r="I396">
        <f>IF(CHALLAN!F2813="","",CHALLAN!F2813)</f>
        <v>25</v>
      </c>
      <c r="J396">
        <f t="shared" si="13"/>
        <v>0</v>
      </c>
    </row>
    <row r="397" spans="1:10" x14ac:dyDescent="0.25">
      <c r="A397">
        <v>2814</v>
      </c>
      <c r="B397" t="str">
        <f>CHALLAN!G2797</f>
        <v>GG/059/10-11</v>
      </c>
      <c r="C397" t="str">
        <f>CHALLAN!G2796</f>
        <v>30.05.10</v>
      </c>
      <c r="D397" t="str">
        <f>IF(CHALLAN!C2814="","(no part #)",CHALLAN!C2814)</f>
        <v>GREY-C</v>
      </c>
      <c r="E397" t="str">
        <f>IF(CHALLAN!B2814="","",CHALLAN!B2814)</f>
        <v>CONCORD-COPPER</v>
      </c>
      <c r="F397">
        <f>IF(CHALLAN!D2814="","",CHALLAN!D2814)</f>
        <v>25</v>
      </c>
      <c r="G397">
        <f>IF(CHALLAN!E2814="","",CHALLAN!E2814)</f>
        <v>1</v>
      </c>
      <c r="H397">
        <f t="shared" si="12"/>
        <v>25</v>
      </c>
      <c r="I397">
        <f>IF(CHALLAN!F2814="","",CHALLAN!F2814)</f>
        <v>25</v>
      </c>
      <c r="J397">
        <f t="shared" si="13"/>
        <v>0</v>
      </c>
    </row>
    <row r="398" spans="1:10" x14ac:dyDescent="0.25">
      <c r="A398">
        <v>2854</v>
      </c>
      <c r="B398" t="str">
        <f>CHALLAN!G2842</f>
        <v>GG/060/10-11</v>
      </c>
      <c r="C398" t="str">
        <f>CHALLAN!G2841</f>
        <v>30.05.10</v>
      </c>
      <c r="D398" t="str">
        <f>IF(CHALLAN!C2854="","(no part #)",CHALLAN!C2854)</f>
        <v>A6</v>
      </c>
      <c r="E398" t="str">
        <f>IF(CHALLAN!B2854="","",CHALLAN!B2854)</f>
        <v>A6</v>
      </c>
      <c r="F398">
        <f>IF(CHALLAN!D2854="","",CHALLAN!D2854)</f>
        <v>18</v>
      </c>
      <c r="G398">
        <f>IF(CHALLAN!E2854="","",CHALLAN!E2854)</f>
        <v>6</v>
      </c>
      <c r="H398">
        <f t="shared" si="12"/>
        <v>108</v>
      </c>
      <c r="I398">
        <f>IF(CHALLAN!F2854="","",CHALLAN!F2854)</f>
        <v>108</v>
      </c>
      <c r="J398">
        <f t="shared" si="13"/>
        <v>0</v>
      </c>
    </row>
    <row r="399" spans="1:10" x14ac:dyDescent="0.25">
      <c r="A399">
        <v>2856</v>
      </c>
      <c r="B399" t="str">
        <f>CHALLAN!G2842</f>
        <v>GG/060/10-11</v>
      </c>
      <c r="C399" t="str">
        <f>CHALLAN!G2841</f>
        <v>30.05.10</v>
      </c>
      <c r="D399" t="str">
        <f>IF(CHALLAN!C2856="","(no part #)",CHALLAN!C2856)</f>
        <v>BEIGE-A</v>
      </c>
      <c r="E399" t="str">
        <f>IF(CHALLAN!B2856="","",CHALLAN!B2856)</f>
        <v>CONCORD-AL</v>
      </c>
      <c r="F399">
        <f>IF(CHALLAN!D2856="","",CHALLAN!D2856)</f>
        <v>25</v>
      </c>
      <c r="G399">
        <f>IF(CHALLAN!E2856="","",CHALLAN!E2856)</f>
        <v>1</v>
      </c>
      <c r="H399">
        <f t="shared" si="12"/>
        <v>25</v>
      </c>
      <c r="I399">
        <f>IF(CHALLAN!F2856="","",CHALLAN!F2856)</f>
        <v>25</v>
      </c>
      <c r="J399">
        <f t="shared" si="13"/>
        <v>0</v>
      </c>
    </row>
    <row r="400" spans="1:10" x14ac:dyDescent="0.25">
      <c r="A400">
        <v>2857</v>
      </c>
      <c r="B400" t="str">
        <f>CHALLAN!G2842</f>
        <v>GG/060/10-11</v>
      </c>
      <c r="C400" t="str">
        <f>CHALLAN!G2841</f>
        <v>30.05.10</v>
      </c>
      <c r="D400" t="str">
        <f>IF(CHALLAN!C2857="","(no part #)",CHALLAN!C2857)</f>
        <v>GREY-A</v>
      </c>
      <c r="E400" t="str">
        <f>IF(CHALLAN!B2857="","",CHALLAN!B2857)</f>
        <v>CONCORD-AL</v>
      </c>
      <c r="F400">
        <f>IF(CHALLAN!D2857="","",CHALLAN!D2857)</f>
        <v>25</v>
      </c>
      <c r="G400">
        <f>IF(CHALLAN!E2857="","",CHALLAN!E2857)</f>
        <v>1</v>
      </c>
      <c r="H400">
        <f t="shared" si="12"/>
        <v>25</v>
      </c>
      <c r="I400">
        <f>IF(CHALLAN!F2857="","",CHALLAN!F2857)</f>
        <v>25</v>
      </c>
      <c r="J400">
        <f t="shared" si="13"/>
        <v>0</v>
      </c>
    </row>
    <row r="401" spans="1:10" x14ac:dyDescent="0.25">
      <c r="A401">
        <v>2858</v>
      </c>
      <c r="B401" t="str">
        <f>CHALLAN!G2842</f>
        <v>GG/060/10-11</v>
      </c>
      <c r="C401" t="str">
        <f>CHALLAN!G2841</f>
        <v>30.05.10</v>
      </c>
      <c r="D401" t="str">
        <f>IF(CHALLAN!C2858="","(no part #)",CHALLAN!C2858)</f>
        <v>BEIGE-C</v>
      </c>
      <c r="E401" t="str">
        <f>IF(CHALLAN!B2858="","",CHALLAN!B2858)</f>
        <v>CONCORD-COPPER</v>
      </c>
      <c r="F401">
        <f>IF(CHALLAN!D2858="","",CHALLAN!D2858)</f>
        <v>25</v>
      </c>
      <c r="G401">
        <f>IF(CHALLAN!E2858="","",CHALLAN!E2858)</f>
        <v>1</v>
      </c>
      <c r="H401">
        <f t="shared" si="12"/>
        <v>25</v>
      </c>
      <c r="I401">
        <f>IF(CHALLAN!F2858="","",CHALLAN!F2858)</f>
        <v>25</v>
      </c>
      <c r="J401">
        <f t="shared" si="13"/>
        <v>0</v>
      </c>
    </row>
    <row r="402" spans="1:10" x14ac:dyDescent="0.25">
      <c r="A402">
        <v>2859</v>
      </c>
      <c r="B402" t="str">
        <f>CHALLAN!G2842</f>
        <v>GG/060/10-11</v>
      </c>
      <c r="C402" t="str">
        <f>CHALLAN!G2841</f>
        <v>30.05.10</v>
      </c>
      <c r="D402" t="str">
        <f>IF(CHALLAN!C2859="","(no part #)",CHALLAN!C2859)</f>
        <v>GREY-C</v>
      </c>
      <c r="E402" t="str">
        <f>IF(CHALLAN!B2859="","",CHALLAN!B2859)</f>
        <v>CONCORD-COPPER</v>
      </c>
      <c r="F402">
        <f>IF(CHALLAN!D2859="","",CHALLAN!D2859)</f>
        <v>25</v>
      </c>
      <c r="G402">
        <f>IF(CHALLAN!E2859="","",CHALLAN!E2859)</f>
        <v>1</v>
      </c>
      <c r="H402">
        <f t="shared" si="12"/>
        <v>25</v>
      </c>
      <c r="I402">
        <f>IF(CHALLAN!F2859="","",CHALLAN!F2859)</f>
        <v>25</v>
      </c>
      <c r="J402">
        <f t="shared" si="13"/>
        <v>0</v>
      </c>
    </row>
    <row r="403" spans="1:10" x14ac:dyDescent="0.25">
      <c r="A403">
        <v>2893</v>
      </c>
      <c r="B403" t="str">
        <f>CHALLAN!G2881</f>
        <v>GG/061/10-11</v>
      </c>
      <c r="C403" t="str">
        <f>CHALLAN!G2880</f>
        <v>30.05.10</v>
      </c>
      <c r="D403" t="str">
        <f>IF(CHALLAN!C2893="","(no part #)",CHALLAN!C2893)</f>
        <v>A6</v>
      </c>
      <c r="E403" t="str">
        <f>IF(CHALLAN!B2893="","",CHALLAN!B2893)</f>
        <v>A6</v>
      </c>
      <c r="F403">
        <f>IF(CHALLAN!D2893="","",CHALLAN!D2893)</f>
        <v>9</v>
      </c>
      <c r="G403">
        <f>IF(CHALLAN!E2893="","",CHALLAN!E2893)</f>
        <v>6</v>
      </c>
      <c r="H403">
        <f t="shared" si="12"/>
        <v>54</v>
      </c>
      <c r="I403">
        <f>IF(CHALLAN!F2893="","",CHALLAN!F2893)</f>
        <v>54</v>
      </c>
      <c r="J403">
        <f t="shared" si="13"/>
        <v>0</v>
      </c>
    </row>
    <row r="404" spans="1:10" x14ac:dyDescent="0.25">
      <c r="A404">
        <v>2895</v>
      </c>
      <c r="B404" t="str">
        <f>CHALLAN!G2881</f>
        <v>GG/061/10-11</v>
      </c>
      <c r="C404" t="str">
        <f>CHALLAN!G2880</f>
        <v>30.05.10</v>
      </c>
      <c r="D404" t="str">
        <f>IF(CHALLAN!C2895="","(no part #)",CHALLAN!C2895)</f>
        <v>BEIGE-A</v>
      </c>
      <c r="E404" t="str">
        <f>IF(CHALLAN!B2895="","",CHALLAN!B2895)</f>
        <v>CONCORD-AL</v>
      </c>
      <c r="F404">
        <f>IF(CHALLAN!D2895="","",CHALLAN!D2895)</f>
        <v>25</v>
      </c>
      <c r="G404">
        <f>IF(CHALLAN!E2895="","",CHALLAN!E2895)</f>
        <v>1</v>
      </c>
      <c r="H404">
        <f t="shared" si="12"/>
        <v>25</v>
      </c>
      <c r="I404">
        <f>IF(CHALLAN!F2895="","",CHALLAN!F2895)</f>
        <v>25</v>
      </c>
      <c r="J404">
        <f t="shared" si="13"/>
        <v>0</v>
      </c>
    </row>
    <row r="405" spans="1:10" x14ac:dyDescent="0.25">
      <c r="A405">
        <v>2896</v>
      </c>
      <c r="B405" t="str">
        <f>CHALLAN!G2881</f>
        <v>GG/061/10-11</v>
      </c>
      <c r="C405" t="str">
        <f>CHALLAN!G2880</f>
        <v>30.05.10</v>
      </c>
      <c r="D405" t="str">
        <f>IF(CHALLAN!C2896="","(no part #)",CHALLAN!C2896)</f>
        <v>GREY-A</v>
      </c>
      <c r="E405" t="str">
        <f>IF(CHALLAN!B2896="","",CHALLAN!B2896)</f>
        <v>CONCORD-AL</v>
      </c>
      <c r="F405">
        <f>IF(CHALLAN!D2896="","",CHALLAN!D2896)</f>
        <v>25</v>
      </c>
      <c r="G405">
        <f>IF(CHALLAN!E2896="","",CHALLAN!E2896)</f>
        <v>1</v>
      </c>
      <c r="H405">
        <f t="shared" si="12"/>
        <v>25</v>
      </c>
      <c r="I405">
        <f>IF(CHALLAN!F2896="","",CHALLAN!F2896)</f>
        <v>25</v>
      </c>
      <c r="J405">
        <f t="shared" si="13"/>
        <v>0</v>
      </c>
    </row>
    <row r="406" spans="1:10" x14ac:dyDescent="0.25">
      <c r="A406">
        <v>2897</v>
      </c>
      <c r="B406" t="str">
        <f>CHALLAN!G2881</f>
        <v>GG/061/10-11</v>
      </c>
      <c r="C406" t="str">
        <f>CHALLAN!G2880</f>
        <v>30.05.10</v>
      </c>
      <c r="D406" t="str">
        <f>IF(CHALLAN!C2897="","(no part #)",CHALLAN!C2897)</f>
        <v>BEIGE-C</v>
      </c>
      <c r="E406" t="str">
        <f>IF(CHALLAN!B2897="","",CHALLAN!B2897)</f>
        <v>CONCORD-COPPER</v>
      </c>
      <c r="F406">
        <f>IF(CHALLAN!D2897="","",CHALLAN!D2897)</f>
        <v>25</v>
      </c>
      <c r="G406">
        <f>IF(CHALLAN!E2897="","",CHALLAN!E2897)</f>
        <v>1</v>
      </c>
      <c r="H406">
        <f t="shared" si="12"/>
        <v>25</v>
      </c>
      <c r="I406">
        <f>IF(CHALLAN!F2897="","",CHALLAN!F2897)</f>
        <v>25</v>
      </c>
      <c r="J406">
        <f t="shared" si="13"/>
        <v>0</v>
      </c>
    </row>
    <row r="407" spans="1:10" x14ac:dyDescent="0.25">
      <c r="A407">
        <v>2898</v>
      </c>
      <c r="B407" t="str">
        <f>CHALLAN!G2881</f>
        <v>GG/061/10-11</v>
      </c>
      <c r="C407" t="str">
        <f>CHALLAN!G2880</f>
        <v>30.05.10</v>
      </c>
      <c r="D407" t="str">
        <f>IF(CHALLAN!C2898="","(no part #)",CHALLAN!C2898)</f>
        <v>GREY-C</v>
      </c>
      <c r="E407" t="str">
        <f>IF(CHALLAN!B2898="","",CHALLAN!B2898)</f>
        <v>CONCORD-COPPER</v>
      </c>
      <c r="F407">
        <f>IF(CHALLAN!D2898="","",CHALLAN!D2898)</f>
        <v>25</v>
      </c>
      <c r="G407">
        <f>IF(CHALLAN!E2898="","",CHALLAN!E2898)</f>
        <v>1</v>
      </c>
      <c r="H407">
        <f t="shared" si="12"/>
        <v>25</v>
      </c>
      <c r="I407">
        <f>IF(CHALLAN!F2898="","",CHALLAN!F2898)</f>
        <v>25</v>
      </c>
      <c r="J407">
        <f t="shared" si="13"/>
        <v>0</v>
      </c>
    </row>
    <row r="408" spans="1:10" x14ac:dyDescent="0.25">
      <c r="A408">
        <v>2939</v>
      </c>
      <c r="B408" t="str">
        <f>CHALLAN!G2927</f>
        <v>GG/062/10-11</v>
      </c>
      <c r="C408" t="str">
        <f>CHALLAN!G2926</f>
        <v>31.05.10</v>
      </c>
      <c r="D408" t="str">
        <f>IF(CHALLAN!C2939="","(no part #)",CHALLAN!C2939)</f>
        <v>4 LTR</v>
      </c>
      <c r="E408" t="str">
        <f>IF(CHALLAN!B2939="","",CHALLAN!B2939)</f>
        <v>UNICLA OIL</v>
      </c>
      <c r="F408">
        <f>IF(CHALLAN!D2939="","",CHALLAN!D2939)</f>
        <v>10</v>
      </c>
      <c r="G408">
        <f>IF(CHALLAN!E2939="","",CHALLAN!E2939)</f>
        <v>6</v>
      </c>
      <c r="H408">
        <f t="shared" si="12"/>
        <v>60</v>
      </c>
      <c r="I408">
        <f>IF(CHALLAN!F2939="","",CHALLAN!F2939)</f>
        <v>60</v>
      </c>
      <c r="J408">
        <f t="shared" si="13"/>
        <v>0</v>
      </c>
    </row>
    <row r="409" spans="1:10" x14ac:dyDescent="0.25">
      <c r="A409">
        <v>2981</v>
      </c>
      <c r="B409" t="str">
        <f>CHALLAN!G2971</f>
        <v>GG/063/10-11</v>
      </c>
      <c r="C409" t="str">
        <f>CHALLAN!G2970</f>
        <v>31.05.10</v>
      </c>
      <c r="D409" t="str">
        <f>IF(CHALLAN!C2981="","(no part #)",CHALLAN!C2981)</f>
        <v>4 LTR</v>
      </c>
      <c r="E409" t="str">
        <f>IF(CHALLAN!B2981="","",CHALLAN!B2981)</f>
        <v xml:space="preserve">UNICLA </v>
      </c>
      <c r="F409">
        <f>IF(CHALLAN!D2981="","",CHALLAN!D2981)</f>
        <v>5</v>
      </c>
      <c r="G409">
        <f>IF(CHALLAN!E2981="","",CHALLAN!E2981)</f>
        <v>6</v>
      </c>
      <c r="H409">
        <f t="shared" si="12"/>
        <v>30</v>
      </c>
      <c r="I409">
        <f>IF(CHALLAN!F2981="","",CHALLAN!F2981)</f>
        <v>30</v>
      </c>
      <c r="J409">
        <f t="shared" si="13"/>
        <v>0</v>
      </c>
    </row>
    <row r="410" spans="1:10" x14ac:dyDescent="0.25">
      <c r="A410">
        <v>2983</v>
      </c>
      <c r="B410" t="str">
        <f>CHALLAN!G2971</f>
        <v>GG/063/10-11</v>
      </c>
      <c r="C410" t="str">
        <f>CHALLAN!G2970</f>
        <v>31.05.10</v>
      </c>
      <c r="D410" t="str">
        <f>IF(CHALLAN!C2983="","(no part #)",CHALLAN!C2983)</f>
        <v>A-6</v>
      </c>
      <c r="E410" t="str">
        <f>IF(CHALLAN!B2983="","",CHALLAN!B2983)</f>
        <v>A6</v>
      </c>
      <c r="F410">
        <f>IF(CHALLAN!D2983="","",CHALLAN!D2983)</f>
        <v>9</v>
      </c>
      <c r="G410">
        <f>IF(CHALLAN!E2983="","",CHALLAN!E2983)</f>
        <v>6</v>
      </c>
      <c r="H410">
        <f t="shared" si="12"/>
        <v>54</v>
      </c>
      <c r="I410">
        <f>IF(CHALLAN!F2983="","",CHALLAN!F2983)</f>
        <v>54</v>
      </c>
      <c r="J410">
        <f t="shared" si="13"/>
        <v>0</v>
      </c>
    </row>
    <row r="411" spans="1:10" x14ac:dyDescent="0.25">
      <c r="A411">
        <v>3022</v>
      </c>
      <c r="B411" t="str">
        <f>CHALLAN!G3011</f>
        <v>GG/064/10-11</v>
      </c>
      <c r="C411" t="str">
        <f>CHALLAN!G3010</f>
        <v>31.05.10</v>
      </c>
      <c r="D411" t="str">
        <f>IF(CHALLAN!C3022="","(no part #)",CHALLAN!C3022)</f>
        <v>1 LTR</v>
      </c>
      <c r="E411" t="str">
        <f>IF(CHALLAN!B3022="","",CHALLAN!B3022)</f>
        <v xml:space="preserve">UNICLA </v>
      </c>
      <c r="F411">
        <f>IF(CHALLAN!D3022="","",CHALLAN!D3022)</f>
        <v>12</v>
      </c>
      <c r="G411">
        <f>IF(CHALLAN!E3022="","",CHALLAN!E3022)</f>
        <v>24</v>
      </c>
      <c r="H411">
        <f t="shared" si="12"/>
        <v>288</v>
      </c>
      <c r="I411">
        <f>IF(CHALLAN!F3022="","",CHALLAN!F3022)</f>
        <v>288</v>
      </c>
      <c r="J411">
        <f t="shared" si="13"/>
        <v>0</v>
      </c>
    </row>
    <row r="412" spans="1:10" x14ac:dyDescent="0.25">
      <c r="A412">
        <v>3023</v>
      </c>
      <c r="B412" t="str">
        <f>CHALLAN!G3011</f>
        <v>GG/064/10-11</v>
      </c>
      <c r="C412" t="str">
        <f>CHALLAN!G3010</f>
        <v>31.05.10</v>
      </c>
      <c r="D412" t="str">
        <f>IF(CHALLAN!C3023="","(no part #)",CHALLAN!C3023)</f>
        <v>250G</v>
      </c>
      <c r="E412" t="str">
        <f>IF(CHALLAN!B3023="","",CHALLAN!B3023)</f>
        <v>ND-9</v>
      </c>
      <c r="F412">
        <f>IF(CHALLAN!D3023="","",CHALLAN!D3023)</f>
        <v>12</v>
      </c>
      <c r="G412">
        <f>IF(CHALLAN!E3023="","",CHALLAN!E3023)</f>
        <v>24</v>
      </c>
      <c r="H412">
        <f t="shared" si="12"/>
        <v>288</v>
      </c>
      <c r="I412">
        <f>IF(CHALLAN!F3023="","",CHALLAN!F3023)</f>
        <v>288</v>
      </c>
      <c r="J412">
        <f t="shared" si="13"/>
        <v>0</v>
      </c>
    </row>
    <row r="413" spans="1:10" x14ac:dyDescent="0.25">
      <c r="A413">
        <v>3025</v>
      </c>
      <c r="B413" t="str">
        <f>CHALLAN!G3011</f>
        <v>GG/064/10-11</v>
      </c>
      <c r="C413" t="str">
        <f>CHALLAN!G3010</f>
        <v>31.05.10</v>
      </c>
      <c r="D413" t="str">
        <f>IF(CHALLAN!C3025="","(no part #)",CHALLAN!C3025)</f>
        <v>A-6</v>
      </c>
      <c r="E413" t="str">
        <f>IF(CHALLAN!B3025="","",CHALLAN!B3025)</f>
        <v>A6</v>
      </c>
      <c r="F413">
        <f>IF(CHALLAN!D3025="","",CHALLAN!D3025)</f>
        <v>8</v>
      </c>
      <c r="G413">
        <f>IF(CHALLAN!E3025="","",CHALLAN!E3025)</f>
        <v>6</v>
      </c>
      <c r="H413">
        <f t="shared" si="12"/>
        <v>48</v>
      </c>
      <c r="I413">
        <f>IF(CHALLAN!F3025="","",CHALLAN!F3025)</f>
        <v>48</v>
      </c>
      <c r="J413">
        <f t="shared" si="13"/>
        <v>0</v>
      </c>
    </row>
    <row r="414" spans="1:10" x14ac:dyDescent="0.25">
      <c r="A414">
        <v>3067</v>
      </c>
      <c r="B414" t="str">
        <f>CHALLAN!G3057</f>
        <v>GG/065/10-11</v>
      </c>
      <c r="C414" t="str">
        <f>CHALLAN!G3056</f>
        <v>31.05.10</v>
      </c>
      <c r="D414" t="str">
        <f>IF(CHALLAN!C3067="","(no part #)",CHALLAN!C3067)</f>
        <v>4 LTR</v>
      </c>
      <c r="E414" t="str">
        <f>IF(CHALLAN!B3067="","",CHALLAN!B3067)</f>
        <v xml:space="preserve">UNICLA </v>
      </c>
      <c r="F414">
        <f>IF(CHALLAN!D3067="","",CHALLAN!D3067)</f>
        <v>10</v>
      </c>
      <c r="G414">
        <f>IF(CHALLAN!E3067="","",CHALLAN!E3067)</f>
        <v>6</v>
      </c>
      <c r="H414">
        <f t="shared" si="12"/>
        <v>60</v>
      </c>
      <c r="I414">
        <f>IF(CHALLAN!F3067="","",CHALLAN!F3067)</f>
        <v>60</v>
      </c>
      <c r="J414">
        <f t="shared" si="13"/>
        <v>0</v>
      </c>
    </row>
    <row r="415" spans="1:10" x14ac:dyDescent="0.25">
      <c r="A415">
        <v>3070</v>
      </c>
      <c r="B415" t="str">
        <f>CHALLAN!G3057</f>
        <v>GG/065/10-11</v>
      </c>
      <c r="C415" t="str">
        <f>CHALLAN!G3056</f>
        <v>31.05.10</v>
      </c>
      <c r="D415" t="str">
        <f>IF(CHALLAN!C3070="","(no part #)",CHALLAN!C3070)</f>
        <v>A-6</v>
      </c>
      <c r="E415" t="str">
        <f>IF(CHALLAN!B3070="","",CHALLAN!B3070)</f>
        <v>A6</v>
      </c>
      <c r="F415">
        <f>IF(CHALLAN!D3070="","",CHALLAN!D3070)</f>
        <v>4</v>
      </c>
      <c r="G415">
        <f>IF(CHALLAN!E3070="","",CHALLAN!E3070)</f>
        <v>6</v>
      </c>
      <c r="H415">
        <f t="shared" si="12"/>
        <v>24</v>
      </c>
      <c r="I415">
        <f>IF(CHALLAN!F3070="","",CHALLAN!F3070)</f>
        <v>24</v>
      </c>
      <c r="J415">
        <f t="shared" si="13"/>
        <v>0</v>
      </c>
    </row>
    <row r="416" spans="1:10" x14ac:dyDescent="0.25">
      <c r="A416">
        <v>3116</v>
      </c>
      <c r="B416" t="str">
        <f>CHALLAN!G3104</f>
        <v>GG/066/10-11</v>
      </c>
      <c r="C416" t="str">
        <f>CHALLAN!G3103</f>
        <v>03.06.10</v>
      </c>
      <c r="D416" t="str">
        <f>IF(CHALLAN!C3116="","(no part #)",CHALLAN!C3116)</f>
        <v>8MM</v>
      </c>
      <c r="E416" t="str">
        <f>IF(CHALLAN!B3116="","",CHALLAN!B3116)</f>
        <v>LID</v>
      </c>
      <c r="F416">
        <f>IF(CHALLAN!D3116="","",CHALLAN!D3116)</f>
        <v>10</v>
      </c>
      <c r="G416">
        <f>IF(CHALLAN!E3116="","",CHALLAN!E3116)</f>
        <v>100</v>
      </c>
      <c r="H416">
        <f t="shared" si="12"/>
        <v>1000</v>
      </c>
      <c r="I416">
        <f>IF(CHALLAN!F3116="","",CHALLAN!F3116)</f>
        <v>1000</v>
      </c>
      <c r="J416">
        <f t="shared" si="13"/>
        <v>0</v>
      </c>
    </row>
    <row r="417" spans="1:10" x14ac:dyDescent="0.25">
      <c r="A417">
        <v>3117</v>
      </c>
      <c r="B417" t="str">
        <f>CHALLAN!G3104</f>
        <v>GG/066/10-11</v>
      </c>
      <c r="C417" t="str">
        <f>CHALLAN!G3103</f>
        <v>03.06.10</v>
      </c>
      <c r="D417" t="str">
        <f>IF(CHALLAN!C3117="","(no part #)",CHALLAN!C3117)</f>
        <v>11MM</v>
      </c>
      <c r="E417" t="str">
        <f>IF(CHALLAN!B3117="","",CHALLAN!B3117)</f>
        <v>DIS</v>
      </c>
      <c r="F417">
        <f>IF(CHALLAN!D3117="","",CHALLAN!D3117)</f>
        <v>58</v>
      </c>
      <c r="G417">
        <f>IF(CHALLAN!E3117="","",CHALLAN!E3117)</f>
        <v>100</v>
      </c>
      <c r="H417">
        <f t="shared" si="12"/>
        <v>5800</v>
      </c>
      <c r="I417">
        <f>IF(CHALLAN!F3117="","",CHALLAN!F3117)</f>
        <v>5800</v>
      </c>
      <c r="J417">
        <f t="shared" si="13"/>
        <v>0</v>
      </c>
    </row>
    <row r="418" spans="1:10" x14ac:dyDescent="0.25">
      <c r="A418">
        <v>3118</v>
      </c>
      <c r="B418" t="str">
        <f>CHALLAN!G3104</f>
        <v>GG/066/10-11</v>
      </c>
      <c r="C418" t="str">
        <f>CHALLAN!G3103</f>
        <v>03.06.10</v>
      </c>
      <c r="D418" t="str">
        <f>IF(CHALLAN!C3118="","(no part #)",CHALLAN!C3118)</f>
        <v>15MM</v>
      </c>
      <c r="E418" t="str">
        <f>IF(CHALLAN!B3118="","",CHALLAN!B3118)</f>
        <v>SUC</v>
      </c>
      <c r="F418">
        <f>IF(CHALLAN!D3118="","",CHALLAN!D3118)</f>
        <v>21</v>
      </c>
      <c r="G418">
        <f>IF(CHALLAN!E3118="","",CHALLAN!E3118)</f>
        <v>100</v>
      </c>
      <c r="H418">
        <f t="shared" si="12"/>
        <v>2100</v>
      </c>
      <c r="I418">
        <f>IF(CHALLAN!F3118="","",CHALLAN!F3118)</f>
        <v>2100</v>
      </c>
      <c r="J418">
        <f t="shared" si="13"/>
        <v>0</v>
      </c>
    </row>
    <row r="419" spans="1:10" x14ac:dyDescent="0.25">
      <c r="A419">
        <v>3120</v>
      </c>
      <c r="B419" t="str">
        <f>CHALLAN!G3104</f>
        <v>GG/066/10-11</v>
      </c>
      <c r="C419" t="str">
        <f>CHALLAN!G3103</f>
        <v>03.06.10</v>
      </c>
      <c r="D419" t="str">
        <f>IF(CHALLAN!C3120="","(no part #)",CHALLAN!C3120)</f>
        <v>BEIGE-A</v>
      </c>
      <c r="E419" t="str">
        <f>IF(CHALLAN!B3120="","",CHALLAN!B3120)</f>
        <v>CONCORD-AL</v>
      </c>
      <c r="F419">
        <f>IF(CHALLAN!D3120="","",CHALLAN!D3120)</f>
        <v>38</v>
      </c>
      <c r="G419">
        <f>IF(CHALLAN!E3120="","",CHALLAN!E3120)</f>
        <v>1</v>
      </c>
      <c r="H419">
        <f t="shared" si="12"/>
        <v>38</v>
      </c>
      <c r="I419">
        <f>IF(CHALLAN!F3120="","",CHALLAN!F3120)</f>
        <v>38</v>
      </c>
      <c r="J419">
        <f t="shared" si="13"/>
        <v>0</v>
      </c>
    </row>
    <row r="420" spans="1:10" x14ac:dyDescent="0.25">
      <c r="A420">
        <v>3121</v>
      </c>
      <c r="B420" t="str">
        <f>CHALLAN!G3104</f>
        <v>GG/066/10-11</v>
      </c>
      <c r="C420" t="str">
        <f>CHALLAN!G3103</f>
        <v>03.06.10</v>
      </c>
      <c r="D420" t="str">
        <f>IF(CHALLAN!C3121="","(no part #)",CHALLAN!C3121)</f>
        <v>GREY-A</v>
      </c>
      <c r="E420" t="str">
        <f>IF(CHALLAN!B3121="","",CHALLAN!B3121)</f>
        <v>CONCORD-AL</v>
      </c>
      <c r="F420">
        <f>IF(CHALLAN!D3121="","",CHALLAN!D3121)</f>
        <v>38</v>
      </c>
      <c r="G420">
        <f>IF(CHALLAN!E3121="","",CHALLAN!E3121)</f>
        <v>1</v>
      </c>
      <c r="H420">
        <f t="shared" si="12"/>
        <v>38</v>
      </c>
      <c r="I420">
        <f>IF(CHALLAN!F3121="","",CHALLAN!F3121)</f>
        <v>38</v>
      </c>
      <c r="J420">
        <f t="shared" si="13"/>
        <v>0</v>
      </c>
    </row>
    <row r="421" spans="1:10" x14ac:dyDescent="0.25">
      <c r="A421">
        <v>3122</v>
      </c>
      <c r="B421" t="str">
        <f>CHALLAN!G3104</f>
        <v>GG/066/10-11</v>
      </c>
      <c r="C421" t="str">
        <f>CHALLAN!G3103</f>
        <v>03.06.10</v>
      </c>
      <c r="D421" t="str">
        <f>IF(CHALLAN!C3122="","(no part #)",CHALLAN!C3122)</f>
        <v>BEIGE-C</v>
      </c>
      <c r="E421" t="str">
        <f>IF(CHALLAN!B3122="","",CHALLAN!B3122)</f>
        <v>CONCORD-COPPER</v>
      </c>
      <c r="F421">
        <f>IF(CHALLAN!D3122="","",CHALLAN!D3122)</f>
        <v>12</v>
      </c>
      <c r="G421">
        <f>IF(CHALLAN!E3122="","",CHALLAN!E3122)</f>
        <v>1</v>
      </c>
      <c r="H421">
        <f t="shared" si="12"/>
        <v>12</v>
      </c>
      <c r="I421">
        <f>IF(CHALLAN!F3122="","",CHALLAN!F3122)</f>
        <v>12</v>
      </c>
      <c r="J421">
        <f t="shared" si="13"/>
        <v>0</v>
      </c>
    </row>
    <row r="422" spans="1:10" x14ac:dyDescent="0.25">
      <c r="A422">
        <v>3123</v>
      </c>
      <c r="B422" t="str">
        <f>CHALLAN!G3104</f>
        <v>GG/066/10-11</v>
      </c>
      <c r="C422" t="str">
        <f>CHALLAN!G3103</f>
        <v>03.06.10</v>
      </c>
      <c r="D422" t="str">
        <f>IF(CHALLAN!C3123="","(no part #)",CHALLAN!C3123)</f>
        <v>GREY-C</v>
      </c>
      <c r="E422" t="str">
        <f>IF(CHALLAN!B3123="","",CHALLAN!B3123)</f>
        <v>CONCORD-COPPER</v>
      </c>
      <c r="F422">
        <f>IF(CHALLAN!D3123="","",CHALLAN!D3123)</f>
        <v>12</v>
      </c>
      <c r="G422">
        <f>IF(CHALLAN!E3123="","",CHALLAN!E3123)</f>
        <v>1</v>
      </c>
      <c r="H422">
        <f t="shared" si="12"/>
        <v>12</v>
      </c>
      <c r="I422">
        <f>IF(CHALLAN!F3123="","",CHALLAN!F3123)</f>
        <v>12</v>
      </c>
      <c r="J422">
        <f t="shared" si="13"/>
        <v>0</v>
      </c>
    </row>
    <row r="423" spans="1:10" x14ac:dyDescent="0.25">
      <c r="A423">
        <v>3162</v>
      </c>
      <c r="B423" t="str">
        <f>CHALLAN!G3150</f>
        <v>GG/067/10-11</v>
      </c>
      <c r="C423" t="str">
        <f>CHALLAN!G3149</f>
        <v>03.06.10</v>
      </c>
      <c r="D423" t="str">
        <f>IF(CHALLAN!C3162="","(no part #)",CHALLAN!C3162)</f>
        <v>8MM</v>
      </c>
      <c r="E423" t="str">
        <f>IF(CHALLAN!B3162="","",CHALLAN!B3162)</f>
        <v>LID</v>
      </c>
      <c r="F423">
        <f>IF(CHALLAN!D3162="","",CHALLAN!D3162)</f>
        <v>4</v>
      </c>
      <c r="G423">
        <f>IF(CHALLAN!E3162="","",CHALLAN!E3162)</f>
        <v>100</v>
      </c>
      <c r="H423">
        <f t="shared" si="12"/>
        <v>400</v>
      </c>
      <c r="I423">
        <f>IF(CHALLAN!F3162="","",CHALLAN!F3162)</f>
        <v>400</v>
      </c>
      <c r="J423">
        <f t="shared" si="13"/>
        <v>0</v>
      </c>
    </row>
    <row r="424" spans="1:10" x14ac:dyDescent="0.25">
      <c r="A424">
        <v>3163</v>
      </c>
      <c r="B424" t="str">
        <f>CHALLAN!G3150</f>
        <v>GG/067/10-11</v>
      </c>
      <c r="C424" t="str">
        <f>CHALLAN!G3149</f>
        <v>03.06.10</v>
      </c>
      <c r="D424" t="str">
        <f>IF(CHALLAN!C3163="","(no part #)",CHALLAN!C3163)</f>
        <v>11MM</v>
      </c>
      <c r="E424" t="str">
        <f>IF(CHALLAN!B3163="","",CHALLAN!B3163)</f>
        <v>DIS</v>
      </c>
      <c r="F424">
        <f>IF(CHALLAN!D3163="","",CHALLAN!D3163)</f>
        <v>19</v>
      </c>
      <c r="G424">
        <f>IF(CHALLAN!E3163="","",CHALLAN!E3163)</f>
        <v>100</v>
      </c>
      <c r="H424">
        <f t="shared" si="12"/>
        <v>1900</v>
      </c>
      <c r="I424">
        <f>IF(CHALLAN!F3163="","",CHALLAN!F3163)</f>
        <v>1900</v>
      </c>
      <c r="J424">
        <f t="shared" si="13"/>
        <v>0</v>
      </c>
    </row>
    <row r="425" spans="1:10" x14ac:dyDescent="0.25">
      <c r="A425">
        <v>3164</v>
      </c>
      <c r="B425" t="str">
        <f>CHALLAN!G3150</f>
        <v>GG/067/10-11</v>
      </c>
      <c r="C425" t="str">
        <f>CHALLAN!G3149</f>
        <v>03.06.10</v>
      </c>
      <c r="D425" t="str">
        <f>IF(CHALLAN!C3164="","(no part #)",CHALLAN!C3164)</f>
        <v>15MM</v>
      </c>
      <c r="E425" t="str">
        <f>IF(CHALLAN!B3164="","",CHALLAN!B3164)</f>
        <v>SUC</v>
      </c>
      <c r="F425">
        <f>IF(CHALLAN!D3164="","",CHALLAN!D3164)</f>
        <v>7</v>
      </c>
      <c r="G425">
        <f>IF(CHALLAN!E3164="","",CHALLAN!E3164)</f>
        <v>100</v>
      </c>
      <c r="H425">
        <f t="shared" si="12"/>
        <v>700</v>
      </c>
      <c r="I425">
        <f>IF(CHALLAN!F3164="","",CHALLAN!F3164)</f>
        <v>700</v>
      </c>
      <c r="J425">
        <f t="shared" si="13"/>
        <v>0</v>
      </c>
    </row>
    <row r="426" spans="1:10" x14ac:dyDescent="0.25">
      <c r="A426">
        <v>3166</v>
      </c>
      <c r="B426" t="str">
        <f>CHALLAN!G3150</f>
        <v>GG/067/10-11</v>
      </c>
      <c r="C426" t="str">
        <f>CHALLAN!G3149</f>
        <v>03.06.10</v>
      </c>
      <c r="D426" t="str">
        <f>IF(CHALLAN!C3166="","(no part #)",CHALLAN!C3166)</f>
        <v>BEIGE-A</v>
      </c>
      <c r="E426" t="str">
        <f>IF(CHALLAN!B3166="","",CHALLAN!B3166)</f>
        <v>CONCORD-AL</v>
      </c>
      <c r="F426">
        <f>IF(CHALLAN!D3166="","",CHALLAN!D3166)</f>
        <v>37</v>
      </c>
      <c r="G426">
        <f>IF(CHALLAN!E3166="","",CHALLAN!E3166)</f>
        <v>1</v>
      </c>
      <c r="H426">
        <f t="shared" si="12"/>
        <v>37</v>
      </c>
      <c r="I426">
        <f>IF(CHALLAN!F3166="","",CHALLAN!F3166)</f>
        <v>37</v>
      </c>
      <c r="J426">
        <f t="shared" si="13"/>
        <v>0</v>
      </c>
    </row>
    <row r="427" spans="1:10" x14ac:dyDescent="0.25">
      <c r="A427">
        <v>3167</v>
      </c>
      <c r="B427" t="str">
        <f>CHALLAN!G3150</f>
        <v>GG/067/10-11</v>
      </c>
      <c r="C427" t="str">
        <f>CHALLAN!G3149</f>
        <v>03.06.10</v>
      </c>
      <c r="D427" t="str">
        <f>IF(CHALLAN!C3167="","(no part #)",CHALLAN!C3167)</f>
        <v>GREY-A</v>
      </c>
      <c r="E427" t="str">
        <f>IF(CHALLAN!B3167="","",CHALLAN!B3167)</f>
        <v>CONCORD-AL</v>
      </c>
      <c r="F427">
        <f>IF(CHALLAN!D3167="","",CHALLAN!D3167)</f>
        <v>37</v>
      </c>
      <c r="G427">
        <f>IF(CHALLAN!E3167="","",CHALLAN!E3167)</f>
        <v>1</v>
      </c>
      <c r="H427">
        <f t="shared" si="12"/>
        <v>37</v>
      </c>
      <c r="I427">
        <f>IF(CHALLAN!F3167="","",CHALLAN!F3167)</f>
        <v>37</v>
      </c>
      <c r="J427">
        <f t="shared" si="13"/>
        <v>0</v>
      </c>
    </row>
    <row r="428" spans="1:10" x14ac:dyDescent="0.25">
      <c r="A428">
        <v>3168</v>
      </c>
      <c r="B428" t="str">
        <f>CHALLAN!G3150</f>
        <v>GG/067/10-11</v>
      </c>
      <c r="C428" t="str">
        <f>CHALLAN!G3149</f>
        <v>03.06.10</v>
      </c>
      <c r="D428" t="str">
        <f>IF(CHALLAN!C3168="","(no part #)",CHALLAN!C3168)</f>
        <v>BEIGE-C</v>
      </c>
      <c r="E428" t="str">
        <f>IF(CHALLAN!B3168="","",CHALLAN!B3168)</f>
        <v>CONCORD-COPPER</v>
      </c>
      <c r="F428">
        <f>IF(CHALLAN!D3168="","",CHALLAN!D3168)</f>
        <v>13</v>
      </c>
      <c r="G428">
        <f>IF(CHALLAN!E3168="","",CHALLAN!E3168)</f>
        <v>1</v>
      </c>
      <c r="H428">
        <f t="shared" si="12"/>
        <v>13</v>
      </c>
      <c r="I428">
        <f>IF(CHALLAN!F3168="","",CHALLAN!F3168)</f>
        <v>13</v>
      </c>
      <c r="J428">
        <f t="shared" si="13"/>
        <v>0</v>
      </c>
    </row>
    <row r="429" spans="1:10" x14ac:dyDescent="0.25">
      <c r="A429">
        <v>3169</v>
      </c>
      <c r="B429" t="str">
        <f>CHALLAN!G3150</f>
        <v>GG/067/10-11</v>
      </c>
      <c r="C429" t="str">
        <f>CHALLAN!G3149</f>
        <v>03.06.10</v>
      </c>
      <c r="D429" t="str">
        <f>IF(CHALLAN!C3169="","(no part #)",CHALLAN!C3169)</f>
        <v>GREY-C</v>
      </c>
      <c r="E429" t="str">
        <f>IF(CHALLAN!B3169="","",CHALLAN!B3169)</f>
        <v>CONCORD-COPPER</v>
      </c>
      <c r="F429">
        <f>IF(CHALLAN!D3169="","",CHALLAN!D3169)</f>
        <v>13</v>
      </c>
      <c r="G429">
        <f>IF(CHALLAN!E3169="","",CHALLAN!E3169)</f>
        <v>1</v>
      </c>
      <c r="H429">
        <f t="shared" si="12"/>
        <v>13</v>
      </c>
      <c r="I429">
        <f>IF(CHALLAN!F3169="","",CHALLAN!F3169)</f>
        <v>13</v>
      </c>
      <c r="J429">
        <f t="shared" si="13"/>
        <v>0</v>
      </c>
    </row>
    <row r="430" spans="1:10" x14ac:dyDescent="0.25">
      <c r="A430">
        <v>3207</v>
      </c>
      <c r="B430" t="str">
        <f>CHALLAN!G3195</f>
        <v>GG/068/10-11</v>
      </c>
      <c r="C430" t="str">
        <f>CHALLAN!G3194</f>
        <v>03.06.10</v>
      </c>
      <c r="D430" t="str">
        <f>IF(CHALLAN!C3207="","(no part #)",CHALLAN!C3207)</f>
        <v>8MM</v>
      </c>
      <c r="E430" t="str">
        <f>IF(CHALLAN!B3207="","",CHALLAN!B3207)</f>
        <v>LID</v>
      </c>
      <c r="F430">
        <f>IF(CHALLAN!D3207="","",CHALLAN!D3207)</f>
        <v>7</v>
      </c>
      <c r="G430">
        <f>IF(CHALLAN!E3207="","",CHALLAN!E3207)</f>
        <v>100</v>
      </c>
      <c r="H430">
        <f t="shared" si="12"/>
        <v>700</v>
      </c>
      <c r="I430">
        <f>IF(CHALLAN!F3207="","",CHALLAN!F3207)</f>
        <v>700</v>
      </c>
      <c r="J430">
        <f t="shared" si="13"/>
        <v>0</v>
      </c>
    </row>
    <row r="431" spans="1:10" x14ac:dyDescent="0.25">
      <c r="A431">
        <v>3208</v>
      </c>
      <c r="B431" t="str">
        <f>CHALLAN!G3195</f>
        <v>GG/068/10-11</v>
      </c>
      <c r="C431" t="str">
        <f>CHALLAN!G3194</f>
        <v>03.06.10</v>
      </c>
      <c r="D431" t="str">
        <f>IF(CHALLAN!C3208="","(no part #)",CHALLAN!C3208)</f>
        <v>11MM</v>
      </c>
      <c r="E431" t="str">
        <f>IF(CHALLAN!B3208="","",CHALLAN!B3208)</f>
        <v>DIS</v>
      </c>
      <c r="F431">
        <f>IF(CHALLAN!D3208="","",CHALLAN!D3208)</f>
        <v>32</v>
      </c>
      <c r="G431">
        <f>IF(CHALLAN!E3208="","",CHALLAN!E3208)</f>
        <v>100</v>
      </c>
      <c r="H431">
        <f t="shared" si="12"/>
        <v>3200</v>
      </c>
      <c r="I431">
        <f>IF(CHALLAN!F3208="","",CHALLAN!F3208)</f>
        <v>3200</v>
      </c>
      <c r="J431">
        <f t="shared" si="13"/>
        <v>0</v>
      </c>
    </row>
    <row r="432" spans="1:10" x14ac:dyDescent="0.25">
      <c r="A432">
        <v>3209</v>
      </c>
      <c r="B432" t="str">
        <f>CHALLAN!G3195</f>
        <v>GG/068/10-11</v>
      </c>
      <c r="C432" t="str">
        <f>CHALLAN!G3194</f>
        <v>03.06.10</v>
      </c>
      <c r="D432" t="str">
        <f>IF(CHALLAN!C3209="","(no part #)",CHALLAN!C3209)</f>
        <v>15MM</v>
      </c>
      <c r="E432" t="str">
        <f>IF(CHALLAN!B3209="","",CHALLAN!B3209)</f>
        <v>SUC</v>
      </c>
      <c r="F432">
        <f>IF(CHALLAN!D3209="","",CHALLAN!D3209)</f>
        <v>11</v>
      </c>
      <c r="G432">
        <f>IF(CHALLAN!E3209="","",CHALLAN!E3209)</f>
        <v>100</v>
      </c>
      <c r="H432">
        <f t="shared" si="12"/>
        <v>1100</v>
      </c>
      <c r="I432">
        <f>IF(CHALLAN!F3209="","",CHALLAN!F3209)</f>
        <v>1100</v>
      </c>
      <c r="J432">
        <f t="shared" si="13"/>
        <v>0</v>
      </c>
    </row>
    <row r="433" spans="1:10" x14ac:dyDescent="0.25">
      <c r="A433">
        <v>3211</v>
      </c>
      <c r="B433" t="str">
        <f>CHALLAN!G3195</f>
        <v>GG/068/10-11</v>
      </c>
      <c r="C433" t="str">
        <f>CHALLAN!G3194</f>
        <v>03.06.10</v>
      </c>
      <c r="D433" t="str">
        <f>IF(CHALLAN!C3211="","(no part #)",CHALLAN!C3211)</f>
        <v>BEIGE-A</v>
      </c>
      <c r="E433" t="str">
        <f>IF(CHALLAN!B3211="","",CHALLAN!B3211)</f>
        <v>CONCORD-AL</v>
      </c>
      <c r="F433">
        <f>IF(CHALLAN!D3211="","",CHALLAN!D3211)</f>
        <v>37</v>
      </c>
      <c r="G433">
        <f>IF(CHALLAN!E3211="","",CHALLAN!E3211)</f>
        <v>1</v>
      </c>
      <c r="H433">
        <f t="shared" si="12"/>
        <v>37</v>
      </c>
      <c r="I433">
        <f>IF(CHALLAN!F3211="","",CHALLAN!F3211)</f>
        <v>37</v>
      </c>
      <c r="J433">
        <f t="shared" si="13"/>
        <v>0</v>
      </c>
    </row>
    <row r="434" spans="1:10" x14ac:dyDescent="0.25">
      <c r="A434">
        <v>3212</v>
      </c>
      <c r="B434" t="str">
        <f>CHALLAN!G3195</f>
        <v>GG/068/10-11</v>
      </c>
      <c r="C434" t="str">
        <f>CHALLAN!G3194</f>
        <v>03.06.10</v>
      </c>
      <c r="D434" t="str">
        <f>IF(CHALLAN!C3212="","(no part #)",CHALLAN!C3212)</f>
        <v>GREY-A</v>
      </c>
      <c r="E434" t="str">
        <f>IF(CHALLAN!B3212="","",CHALLAN!B3212)</f>
        <v>CONCORD-AL</v>
      </c>
      <c r="F434">
        <f>IF(CHALLAN!D3212="","",CHALLAN!D3212)</f>
        <v>37</v>
      </c>
      <c r="G434">
        <f>IF(CHALLAN!E3212="","",CHALLAN!E3212)</f>
        <v>1</v>
      </c>
      <c r="H434">
        <f t="shared" si="12"/>
        <v>37</v>
      </c>
      <c r="I434">
        <f>IF(CHALLAN!F3212="","",CHALLAN!F3212)</f>
        <v>37</v>
      </c>
      <c r="J434">
        <f t="shared" si="13"/>
        <v>0</v>
      </c>
    </row>
    <row r="435" spans="1:10" x14ac:dyDescent="0.25">
      <c r="A435">
        <v>3213</v>
      </c>
      <c r="B435" t="str">
        <f>CHALLAN!G3195</f>
        <v>GG/068/10-11</v>
      </c>
      <c r="C435" t="str">
        <f>CHALLAN!G3194</f>
        <v>03.06.10</v>
      </c>
      <c r="D435" t="str">
        <f>IF(CHALLAN!C3213="","(no part #)",CHALLAN!C3213)</f>
        <v>BEIGE-C</v>
      </c>
      <c r="E435" t="str">
        <f>IF(CHALLAN!B3213="","",CHALLAN!B3213)</f>
        <v>CONCORD-COPPER</v>
      </c>
      <c r="F435">
        <f>IF(CHALLAN!D3213="","",CHALLAN!D3213)</f>
        <v>13</v>
      </c>
      <c r="G435">
        <f>IF(CHALLAN!E3213="","",CHALLAN!E3213)</f>
        <v>1</v>
      </c>
      <c r="H435">
        <f t="shared" si="12"/>
        <v>13</v>
      </c>
      <c r="I435">
        <f>IF(CHALLAN!F3213="","",CHALLAN!F3213)</f>
        <v>13</v>
      </c>
      <c r="J435">
        <f t="shared" si="13"/>
        <v>0</v>
      </c>
    </row>
    <row r="436" spans="1:10" x14ac:dyDescent="0.25">
      <c r="A436">
        <v>3214</v>
      </c>
      <c r="B436" t="str">
        <f>CHALLAN!G3195</f>
        <v>GG/068/10-11</v>
      </c>
      <c r="C436" t="str">
        <f>CHALLAN!G3194</f>
        <v>03.06.10</v>
      </c>
      <c r="D436" t="str">
        <f>IF(CHALLAN!C3214="","(no part #)",CHALLAN!C3214)</f>
        <v>GREY-C</v>
      </c>
      <c r="E436" t="str">
        <f>IF(CHALLAN!B3214="","",CHALLAN!B3214)</f>
        <v>CONCORD-COPPER</v>
      </c>
      <c r="F436">
        <f>IF(CHALLAN!D3214="","",CHALLAN!D3214)</f>
        <v>13</v>
      </c>
      <c r="G436">
        <f>IF(CHALLAN!E3214="","",CHALLAN!E3214)</f>
        <v>1</v>
      </c>
      <c r="H436">
        <f t="shared" si="12"/>
        <v>13</v>
      </c>
      <c r="I436">
        <f>IF(CHALLAN!F3214="","",CHALLAN!F3214)</f>
        <v>13</v>
      </c>
      <c r="J436">
        <f t="shared" si="13"/>
        <v>0</v>
      </c>
    </row>
    <row r="437" spans="1:10" x14ac:dyDescent="0.25">
      <c r="A437">
        <v>3252</v>
      </c>
      <c r="B437" t="str">
        <f>CHALLAN!G3240</f>
        <v>GG/069/10-11</v>
      </c>
      <c r="C437" t="str">
        <f>CHALLAN!G3239</f>
        <v>03.06.10</v>
      </c>
      <c r="D437" t="str">
        <f>IF(CHALLAN!C3252="","(no part #)",CHALLAN!C3252)</f>
        <v>8MM</v>
      </c>
      <c r="E437" t="str">
        <f>IF(CHALLAN!B3252="","",CHALLAN!B3252)</f>
        <v>LID</v>
      </c>
      <c r="F437">
        <f>IF(CHALLAN!D3252="","",CHALLAN!D3252)</f>
        <v>3</v>
      </c>
      <c r="G437">
        <f>IF(CHALLAN!E3252="","",CHALLAN!E3252)</f>
        <v>100</v>
      </c>
      <c r="H437">
        <f t="shared" si="12"/>
        <v>300</v>
      </c>
      <c r="I437">
        <f>IF(CHALLAN!F3252="","",CHALLAN!F3252)</f>
        <v>300</v>
      </c>
      <c r="J437">
        <f t="shared" si="13"/>
        <v>0</v>
      </c>
    </row>
    <row r="438" spans="1:10" x14ac:dyDescent="0.25">
      <c r="A438">
        <v>3253</v>
      </c>
      <c r="B438" t="str">
        <f>CHALLAN!G3240</f>
        <v>GG/069/10-11</v>
      </c>
      <c r="C438" t="str">
        <f>CHALLAN!G3239</f>
        <v>03.06.10</v>
      </c>
      <c r="D438" t="str">
        <f>IF(CHALLAN!C3253="","(no part #)",CHALLAN!C3253)</f>
        <v>11MM</v>
      </c>
      <c r="E438" t="str">
        <f>IF(CHALLAN!B3253="","",CHALLAN!B3253)</f>
        <v>DIS</v>
      </c>
      <c r="F438">
        <f>IF(CHALLAN!D3253="","",CHALLAN!D3253)</f>
        <v>12</v>
      </c>
      <c r="G438">
        <f>IF(CHALLAN!E3253="","",CHALLAN!E3253)</f>
        <v>100</v>
      </c>
      <c r="H438">
        <f t="shared" si="12"/>
        <v>1200</v>
      </c>
      <c r="I438">
        <f>IF(CHALLAN!F3253="","",CHALLAN!F3253)</f>
        <v>1200</v>
      </c>
      <c r="J438">
        <f t="shared" si="13"/>
        <v>0</v>
      </c>
    </row>
    <row r="439" spans="1:10" x14ac:dyDescent="0.25">
      <c r="A439">
        <v>3254</v>
      </c>
      <c r="B439" t="str">
        <f>CHALLAN!G3240</f>
        <v>GG/069/10-11</v>
      </c>
      <c r="C439" t="str">
        <f>CHALLAN!G3239</f>
        <v>03.06.10</v>
      </c>
      <c r="D439" t="str">
        <f>IF(CHALLAN!C3254="","(no part #)",CHALLAN!C3254)</f>
        <v>15MM</v>
      </c>
      <c r="E439" t="str">
        <f>IF(CHALLAN!B3254="","",CHALLAN!B3254)</f>
        <v>SUC</v>
      </c>
      <c r="F439">
        <f>IF(CHALLAN!D3254="","",CHALLAN!D3254)</f>
        <v>6</v>
      </c>
      <c r="G439">
        <f>IF(CHALLAN!E3254="","",CHALLAN!E3254)</f>
        <v>100</v>
      </c>
      <c r="H439">
        <f t="shared" si="12"/>
        <v>600</v>
      </c>
      <c r="I439">
        <f>IF(CHALLAN!F3254="","",CHALLAN!F3254)</f>
        <v>600</v>
      </c>
      <c r="J439">
        <f t="shared" si="13"/>
        <v>0</v>
      </c>
    </row>
    <row r="440" spans="1:10" x14ac:dyDescent="0.25">
      <c r="A440">
        <v>3256</v>
      </c>
      <c r="B440" t="str">
        <f>CHALLAN!G3240</f>
        <v>GG/069/10-11</v>
      </c>
      <c r="C440" t="str">
        <f>CHALLAN!G3239</f>
        <v>03.06.10</v>
      </c>
      <c r="D440" t="str">
        <f>IF(CHALLAN!C3256="","(no part #)",CHALLAN!C3256)</f>
        <v>BEIGE-A</v>
      </c>
      <c r="E440" t="str">
        <f>IF(CHALLAN!B3256="","",CHALLAN!B3256)</f>
        <v>CONCORD-AL</v>
      </c>
      <c r="F440">
        <f>IF(CHALLAN!D3256="","",CHALLAN!D3256)</f>
        <v>38</v>
      </c>
      <c r="G440">
        <f>IF(CHALLAN!E3256="","",CHALLAN!E3256)</f>
        <v>1</v>
      </c>
      <c r="H440">
        <f t="shared" si="12"/>
        <v>38</v>
      </c>
      <c r="I440">
        <f>IF(CHALLAN!F3256="","",CHALLAN!F3256)</f>
        <v>38</v>
      </c>
      <c r="J440">
        <f t="shared" si="13"/>
        <v>0</v>
      </c>
    </row>
    <row r="441" spans="1:10" x14ac:dyDescent="0.25">
      <c r="A441">
        <v>3257</v>
      </c>
      <c r="B441" t="str">
        <f>CHALLAN!G3240</f>
        <v>GG/069/10-11</v>
      </c>
      <c r="C441" t="str">
        <f>CHALLAN!G3239</f>
        <v>03.06.10</v>
      </c>
      <c r="D441" t="str">
        <f>IF(CHALLAN!C3257="","(no part #)",CHALLAN!C3257)</f>
        <v>GREY-A</v>
      </c>
      <c r="E441" t="str">
        <f>IF(CHALLAN!B3257="","",CHALLAN!B3257)</f>
        <v>CONCORD-AL</v>
      </c>
      <c r="F441">
        <f>IF(CHALLAN!D3257="","",CHALLAN!D3257)</f>
        <v>38</v>
      </c>
      <c r="G441">
        <f>IF(CHALLAN!E3257="","",CHALLAN!E3257)</f>
        <v>1</v>
      </c>
      <c r="H441">
        <f t="shared" si="12"/>
        <v>38</v>
      </c>
      <c r="I441">
        <f>IF(CHALLAN!F3257="","",CHALLAN!F3257)</f>
        <v>38</v>
      </c>
      <c r="J441">
        <f t="shared" si="13"/>
        <v>0</v>
      </c>
    </row>
    <row r="442" spans="1:10" x14ac:dyDescent="0.25">
      <c r="A442">
        <v>3258</v>
      </c>
      <c r="B442" t="str">
        <f>CHALLAN!G3240</f>
        <v>GG/069/10-11</v>
      </c>
      <c r="C442" t="str">
        <f>CHALLAN!G3239</f>
        <v>03.06.10</v>
      </c>
      <c r="D442" t="str">
        <f>IF(CHALLAN!C3258="","(no part #)",CHALLAN!C3258)</f>
        <v>BEIGE-C</v>
      </c>
      <c r="E442" t="str">
        <f>IF(CHALLAN!B3258="","",CHALLAN!B3258)</f>
        <v>CONCORD-COPPER</v>
      </c>
      <c r="F442">
        <f>IF(CHALLAN!D3258="","",CHALLAN!D3258)</f>
        <v>12</v>
      </c>
      <c r="G442">
        <f>IF(CHALLAN!E3258="","",CHALLAN!E3258)</f>
        <v>1</v>
      </c>
      <c r="H442">
        <f t="shared" si="12"/>
        <v>12</v>
      </c>
      <c r="I442">
        <f>IF(CHALLAN!F3258="","",CHALLAN!F3258)</f>
        <v>12</v>
      </c>
      <c r="J442">
        <f t="shared" si="13"/>
        <v>0</v>
      </c>
    </row>
    <row r="443" spans="1:10" x14ac:dyDescent="0.25">
      <c r="A443">
        <v>3259</v>
      </c>
      <c r="B443" t="str">
        <f>CHALLAN!G3240</f>
        <v>GG/069/10-11</v>
      </c>
      <c r="C443" t="str">
        <f>CHALLAN!G3239</f>
        <v>03.06.10</v>
      </c>
      <c r="D443" t="str">
        <f>IF(CHALLAN!C3259="","(no part #)",CHALLAN!C3259)</f>
        <v>GREY-C</v>
      </c>
      <c r="E443" t="str">
        <f>IF(CHALLAN!B3259="","",CHALLAN!B3259)</f>
        <v>CONCORD-COPPER</v>
      </c>
      <c r="F443">
        <f>IF(CHALLAN!D3259="","",CHALLAN!D3259)</f>
        <v>12</v>
      </c>
      <c r="G443">
        <f>IF(CHALLAN!E3259="","",CHALLAN!E3259)</f>
        <v>1</v>
      </c>
      <c r="H443">
        <f t="shared" si="12"/>
        <v>12</v>
      </c>
      <c r="I443">
        <f>IF(CHALLAN!F3259="","",CHALLAN!F3259)</f>
        <v>12</v>
      </c>
      <c r="J443">
        <f t="shared" si="13"/>
        <v>0</v>
      </c>
    </row>
    <row r="444" spans="1:10" x14ac:dyDescent="0.25">
      <c r="A444">
        <v>3299</v>
      </c>
      <c r="B444" t="str">
        <f>CHALLAN!G3286</f>
        <v>GG/070/10-11</v>
      </c>
      <c r="C444" t="str">
        <f>CHALLAN!G3285</f>
        <v>03.06.10</v>
      </c>
      <c r="D444" t="str">
        <f>IF(CHALLAN!C3299="","(no part #)",CHALLAN!C3299)</f>
        <v>8MM</v>
      </c>
      <c r="E444" t="str">
        <f>IF(CHALLAN!B3299="","",CHALLAN!B3299)</f>
        <v>LID</v>
      </c>
      <c r="F444">
        <f>IF(CHALLAN!D3299="","",CHALLAN!D3299)</f>
        <v>7</v>
      </c>
      <c r="G444">
        <f>IF(CHALLAN!E3299="","",CHALLAN!E3299)</f>
        <v>100</v>
      </c>
      <c r="H444">
        <f t="shared" si="12"/>
        <v>700</v>
      </c>
      <c r="I444">
        <f>IF(CHALLAN!F3299="","",CHALLAN!F3299)</f>
        <v>700</v>
      </c>
      <c r="J444">
        <f t="shared" si="13"/>
        <v>0</v>
      </c>
    </row>
    <row r="445" spans="1:10" x14ac:dyDescent="0.25">
      <c r="A445">
        <v>3300</v>
      </c>
      <c r="B445" t="str">
        <f>CHALLAN!G3286</f>
        <v>GG/070/10-11</v>
      </c>
      <c r="C445" t="str">
        <f>CHALLAN!G3285</f>
        <v>03.06.10</v>
      </c>
      <c r="D445" t="str">
        <f>IF(CHALLAN!C3300="","(no part #)",CHALLAN!C3300)</f>
        <v>11MM</v>
      </c>
      <c r="E445" t="str">
        <f>IF(CHALLAN!B3300="","",CHALLAN!B3300)</f>
        <v>DIS</v>
      </c>
      <c r="F445">
        <f>IF(CHALLAN!D3300="","",CHALLAN!D3300)</f>
        <v>32</v>
      </c>
      <c r="G445">
        <f>IF(CHALLAN!E3300="","",CHALLAN!E3300)</f>
        <v>100</v>
      </c>
      <c r="H445">
        <f t="shared" si="12"/>
        <v>3200</v>
      </c>
      <c r="I445">
        <f>IF(CHALLAN!F3300="","",CHALLAN!F3300)</f>
        <v>3200</v>
      </c>
      <c r="J445">
        <f t="shared" si="13"/>
        <v>0</v>
      </c>
    </row>
    <row r="446" spans="1:10" x14ac:dyDescent="0.25">
      <c r="A446">
        <v>3301</v>
      </c>
      <c r="B446" t="str">
        <f>CHALLAN!G3286</f>
        <v>GG/070/10-11</v>
      </c>
      <c r="C446" t="str">
        <f>CHALLAN!G3285</f>
        <v>03.06.10</v>
      </c>
      <c r="D446" t="str">
        <f>IF(CHALLAN!C3301="","(no part #)",CHALLAN!C3301)</f>
        <v>15MM</v>
      </c>
      <c r="E446" t="str">
        <f>IF(CHALLAN!B3301="","",CHALLAN!B3301)</f>
        <v>SUC</v>
      </c>
      <c r="F446">
        <f>IF(CHALLAN!D3301="","",CHALLAN!D3301)</f>
        <v>11</v>
      </c>
      <c r="G446">
        <f>IF(CHALLAN!E3301="","",CHALLAN!E3301)</f>
        <v>100</v>
      </c>
      <c r="H446">
        <f t="shared" si="12"/>
        <v>1100</v>
      </c>
      <c r="I446">
        <f>IF(CHALLAN!F3301="","",CHALLAN!F3301)</f>
        <v>1100</v>
      </c>
      <c r="J446">
        <f t="shared" si="13"/>
        <v>0</v>
      </c>
    </row>
    <row r="447" spans="1:10" x14ac:dyDescent="0.25">
      <c r="A447">
        <v>3345</v>
      </c>
      <c r="B447" t="str">
        <f>CHALLAN!G3332</f>
        <v>GG/071/10-11</v>
      </c>
      <c r="C447" t="str">
        <f>CHALLAN!G3331</f>
        <v>03.06.10</v>
      </c>
      <c r="D447" t="str">
        <f>IF(CHALLAN!C3345="","(no part #)",CHALLAN!C3345)</f>
        <v>8MM</v>
      </c>
      <c r="E447" t="str">
        <f>IF(CHALLAN!B3345="","",CHALLAN!B3345)</f>
        <v>LID</v>
      </c>
      <c r="F447">
        <f>IF(CHALLAN!D3345="","",CHALLAN!D3345)</f>
        <v>4</v>
      </c>
      <c r="G447">
        <f>IF(CHALLAN!E3345="","",CHALLAN!E3345)</f>
        <v>100</v>
      </c>
      <c r="H447">
        <f t="shared" si="12"/>
        <v>400</v>
      </c>
      <c r="I447">
        <f>IF(CHALLAN!F3345="","",CHALLAN!F3345)</f>
        <v>400</v>
      </c>
      <c r="J447">
        <f t="shared" si="13"/>
        <v>0</v>
      </c>
    </row>
    <row r="448" spans="1:10" x14ac:dyDescent="0.25">
      <c r="A448">
        <v>3346</v>
      </c>
      <c r="B448" t="str">
        <f>CHALLAN!G3332</f>
        <v>GG/071/10-11</v>
      </c>
      <c r="C448" t="str">
        <f>CHALLAN!G3331</f>
        <v>03.06.10</v>
      </c>
      <c r="D448" t="str">
        <f>IF(CHALLAN!C3346="","(no part #)",CHALLAN!C3346)</f>
        <v>11MM</v>
      </c>
      <c r="E448" t="str">
        <f>IF(CHALLAN!B3346="","",CHALLAN!B3346)</f>
        <v>DIS</v>
      </c>
      <c r="F448">
        <f>IF(CHALLAN!D3346="","",CHALLAN!D3346)</f>
        <v>20</v>
      </c>
      <c r="G448">
        <f>IF(CHALLAN!E3346="","",CHALLAN!E3346)</f>
        <v>100</v>
      </c>
      <c r="H448">
        <f t="shared" si="12"/>
        <v>2000</v>
      </c>
      <c r="I448">
        <f>IF(CHALLAN!F3346="","",CHALLAN!F3346)</f>
        <v>2000</v>
      </c>
      <c r="J448">
        <f t="shared" si="13"/>
        <v>0</v>
      </c>
    </row>
    <row r="449" spans="1:10" x14ac:dyDescent="0.25">
      <c r="A449">
        <v>3347</v>
      </c>
      <c r="B449" t="str">
        <f>CHALLAN!G3332</f>
        <v>GG/071/10-11</v>
      </c>
      <c r="C449" t="str">
        <f>CHALLAN!G3331</f>
        <v>03.06.10</v>
      </c>
      <c r="D449" t="str">
        <f>IF(CHALLAN!C3347="","(no part #)",CHALLAN!C3347)</f>
        <v>15MM</v>
      </c>
      <c r="E449" t="str">
        <f>IF(CHALLAN!B3347="","",CHALLAN!B3347)</f>
        <v>SUC</v>
      </c>
      <c r="F449">
        <f>IF(CHALLAN!D3347="","",CHALLAN!D3347)</f>
        <v>6</v>
      </c>
      <c r="G449">
        <f>IF(CHALLAN!E3347="","",CHALLAN!E3347)</f>
        <v>100</v>
      </c>
      <c r="H449">
        <f t="shared" si="12"/>
        <v>600</v>
      </c>
      <c r="I449">
        <f>IF(CHALLAN!F3347="","",CHALLAN!F3347)</f>
        <v>600</v>
      </c>
      <c r="J449">
        <f t="shared" si="13"/>
        <v>0</v>
      </c>
    </row>
    <row r="450" spans="1:10" x14ac:dyDescent="0.25">
      <c r="A450">
        <v>3390</v>
      </c>
      <c r="B450" t="str">
        <f>CHALLAN!G3377</f>
        <v>GG/072/10-11</v>
      </c>
      <c r="C450" t="str">
        <f>CHALLAN!G3376</f>
        <v>03.06.10</v>
      </c>
      <c r="D450" t="str">
        <f>IF(CHALLAN!C3390="","(no part #)",CHALLAN!C3390)</f>
        <v>8MM</v>
      </c>
      <c r="E450" t="str">
        <f>IF(CHALLAN!B3390="","",CHALLAN!B3390)</f>
        <v>LID</v>
      </c>
      <c r="F450">
        <f>IF(CHALLAN!D3390="","",CHALLAN!D3390)</f>
        <v>2</v>
      </c>
      <c r="G450">
        <f>IF(CHALLAN!E3390="","",CHALLAN!E3390)</f>
        <v>100</v>
      </c>
      <c r="H450">
        <f t="shared" ref="H450:H513" si="14">IF(AND(ISNUMBER(F450),ISNUMBER(G450)),F450*G450,"")</f>
        <v>200</v>
      </c>
      <c r="I450">
        <f>IF(CHALLAN!F3390="","",CHALLAN!F3390)</f>
        <v>200</v>
      </c>
      <c r="J450">
        <f t="shared" ref="J450:J513" si="15">IF(AND(ISNUMBER(H450),ISNUMBER(I450)),H450-I450,"")</f>
        <v>0</v>
      </c>
    </row>
    <row r="451" spans="1:10" x14ac:dyDescent="0.25">
      <c r="A451">
        <v>3391</v>
      </c>
      <c r="B451" t="str">
        <f>CHALLAN!G3377</f>
        <v>GG/072/10-11</v>
      </c>
      <c r="C451" t="str">
        <f>CHALLAN!G3376</f>
        <v>03.06.10</v>
      </c>
      <c r="D451" t="str">
        <f>IF(CHALLAN!C3391="","(no part #)",CHALLAN!C3391)</f>
        <v>11MM</v>
      </c>
      <c r="E451" t="str">
        <f>IF(CHALLAN!B3391="","",CHALLAN!B3391)</f>
        <v>DIS</v>
      </c>
      <c r="F451">
        <f>IF(CHALLAN!D3391="","",CHALLAN!D3391)</f>
        <v>6</v>
      </c>
      <c r="G451">
        <f>IF(CHALLAN!E3391="","",CHALLAN!E3391)</f>
        <v>100</v>
      </c>
      <c r="H451">
        <f t="shared" si="14"/>
        <v>600</v>
      </c>
      <c r="I451">
        <f>IF(CHALLAN!F3391="","",CHALLAN!F3391)</f>
        <v>600</v>
      </c>
      <c r="J451">
        <f t="shared" si="15"/>
        <v>0</v>
      </c>
    </row>
    <row r="452" spans="1:10" x14ac:dyDescent="0.25">
      <c r="A452">
        <v>3392</v>
      </c>
      <c r="B452" t="str">
        <f>CHALLAN!G3377</f>
        <v>GG/072/10-11</v>
      </c>
      <c r="C452" t="str">
        <f>CHALLAN!G3376</f>
        <v>03.06.10</v>
      </c>
      <c r="D452" t="str">
        <f>IF(CHALLAN!C3392="","(no part #)",CHALLAN!C3392)</f>
        <v>15MM</v>
      </c>
      <c r="E452" t="str">
        <f>IF(CHALLAN!B3392="","",CHALLAN!B3392)</f>
        <v>SUC</v>
      </c>
      <c r="F452">
        <f>IF(CHALLAN!D3392="","",CHALLAN!D3392)</f>
        <v>2</v>
      </c>
      <c r="G452">
        <f>IF(CHALLAN!E3392="","",CHALLAN!E3392)</f>
        <v>100</v>
      </c>
      <c r="H452">
        <f t="shared" si="14"/>
        <v>200</v>
      </c>
      <c r="I452">
        <f>IF(CHALLAN!F3392="","",CHALLAN!F3392)</f>
        <v>200</v>
      </c>
      <c r="J452">
        <f t="shared" si="15"/>
        <v>0</v>
      </c>
    </row>
    <row r="453" spans="1:10" x14ac:dyDescent="0.25">
      <c r="A453">
        <v>3436</v>
      </c>
      <c r="B453" t="str">
        <f>CHALLAN!G3423</f>
        <v>GG/073/10-11</v>
      </c>
      <c r="C453" t="str">
        <f>CHALLAN!G3422</f>
        <v>03.06.10</v>
      </c>
      <c r="D453" t="str">
        <f>IF(CHALLAN!C3436="","(no part #)",CHALLAN!C3436)</f>
        <v>8MM</v>
      </c>
      <c r="E453" t="str">
        <f>IF(CHALLAN!B3436="","",CHALLAN!B3436)</f>
        <v>LID</v>
      </c>
      <c r="F453">
        <f>IF(CHALLAN!D3436="","",CHALLAN!D3436)</f>
        <v>4</v>
      </c>
      <c r="G453">
        <f>IF(CHALLAN!E3436="","",CHALLAN!E3436)</f>
        <v>100</v>
      </c>
      <c r="H453">
        <f t="shared" si="14"/>
        <v>400</v>
      </c>
      <c r="I453">
        <f>IF(CHALLAN!F3436="","",CHALLAN!F3436)</f>
        <v>400</v>
      </c>
      <c r="J453">
        <f t="shared" si="15"/>
        <v>0</v>
      </c>
    </row>
    <row r="454" spans="1:10" x14ac:dyDescent="0.25">
      <c r="A454">
        <v>3437</v>
      </c>
      <c r="B454" t="str">
        <f>CHALLAN!G3423</f>
        <v>GG/073/10-11</v>
      </c>
      <c r="C454" t="str">
        <f>CHALLAN!G3422</f>
        <v>03.06.10</v>
      </c>
      <c r="D454" t="str">
        <f>IF(CHALLAN!C3437="","(no part #)",CHALLAN!C3437)</f>
        <v>11MM</v>
      </c>
      <c r="E454" t="str">
        <f>IF(CHALLAN!B3437="","",CHALLAN!B3437)</f>
        <v>DIS</v>
      </c>
      <c r="F454">
        <f>IF(CHALLAN!D3437="","",CHALLAN!D3437)</f>
        <v>19</v>
      </c>
      <c r="G454">
        <f>IF(CHALLAN!E3437="","",CHALLAN!E3437)</f>
        <v>100</v>
      </c>
      <c r="H454">
        <f t="shared" si="14"/>
        <v>1900</v>
      </c>
      <c r="I454">
        <f>IF(CHALLAN!F3437="","",CHALLAN!F3437)</f>
        <v>1900</v>
      </c>
      <c r="J454">
        <f t="shared" si="15"/>
        <v>0</v>
      </c>
    </row>
    <row r="455" spans="1:10" x14ac:dyDescent="0.25">
      <c r="A455">
        <v>3438</v>
      </c>
      <c r="B455" t="str">
        <f>CHALLAN!G3423</f>
        <v>GG/073/10-11</v>
      </c>
      <c r="C455" t="str">
        <f>CHALLAN!G3422</f>
        <v>03.06.10</v>
      </c>
      <c r="D455" t="str">
        <f>IF(CHALLAN!C3438="","(no part #)",CHALLAN!C3438)</f>
        <v>15MM</v>
      </c>
      <c r="E455" t="str">
        <f>IF(CHALLAN!B3438="","",CHALLAN!B3438)</f>
        <v>SUC</v>
      </c>
      <c r="F455">
        <f>IF(CHALLAN!D3438="","",CHALLAN!D3438)</f>
        <v>7</v>
      </c>
      <c r="G455">
        <f>IF(CHALLAN!E3438="","",CHALLAN!E3438)</f>
        <v>100</v>
      </c>
      <c r="H455">
        <f t="shared" si="14"/>
        <v>700</v>
      </c>
      <c r="I455">
        <f>IF(CHALLAN!F3438="","",CHALLAN!F3438)</f>
        <v>700</v>
      </c>
      <c r="J455">
        <f t="shared" si="15"/>
        <v>0</v>
      </c>
    </row>
    <row r="456" spans="1:10" x14ac:dyDescent="0.25">
      <c r="A456">
        <v>3479</v>
      </c>
      <c r="B456" t="str">
        <f>CHALLAN!G3468</f>
        <v>GG/074/10-11</v>
      </c>
      <c r="C456" t="str">
        <f>CHALLAN!G3467</f>
        <v>04.06.10</v>
      </c>
      <c r="D456" t="str">
        <f>IF(CHALLAN!C3479="","(no part #)",CHALLAN!C3479)</f>
        <v>PC-868404</v>
      </c>
      <c r="E456" t="str">
        <f>IF(CHALLAN!B3479="","",CHALLAN!B3479)</f>
        <v>ALTO / WAGON-R</v>
      </c>
      <c r="F456">
        <f>IF(CHALLAN!D3479="","",CHALLAN!D3479)</f>
        <v>20</v>
      </c>
      <c r="G456">
        <f>IF(CHALLAN!E3479="","",CHALLAN!E3479)</f>
        <v>5</v>
      </c>
      <c r="H456">
        <f t="shared" si="14"/>
        <v>100</v>
      </c>
      <c r="I456">
        <f>IF(CHALLAN!F3479="","",CHALLAN!F3479)</f>
        <v>100</v>
      </c>
      <c r="J456">
        <f t="shared" si="15"/>
        <v>0</v>
      </c>
    </row>
    <row r="457" spans="1:10" x14ac:dyDescent="0.25">
      <c r="A457">
        <v>3480</v>
      </c>
      <c r="B457" t="str">
        <f>CHALLAN!G3468</f>
        <v>GG/074/10-11</v>
      </c>
      <c r="C457" t="str">
        <f>CHALLAN!G3467</f>
        <v>04.06.10</v>
      </c>
      <c r="D457" t="str">
        <f>IF(CHALLAN!C3480="","(no part #)",CHALLAN!C3480)</f>
        <v>PC-868404</v>
      </c>
      <c r="E457" t="str">
        <f>IF(CHALLAN!B3480="","",CHALLAN!B3480)</f>
        <v>ALTO / WAGON-R</v>
      </c>
      <c r="F457">
        <f>IF(CHALLAN!D3480="","",CHALLAN!D3480)</f>
        <v>2</v>
      </c>
      <c r="G457">
        <f>IF(CHALLAN!E3480="","",CHALLAN!E3480)</f>
        <v>5</v>
      </c>
      <c r="H457">
        <f t="shared" si="14"/>
        <v>10</v>
      </c>
      <c r="I457">
        <f>IF(CHALLAN!F3480="","",CHALLAN!F3480)</f>
        <v>10</v>
      </c>
      <c r="J457">
        <f t="shared" si="15"/>
        <v>0</v>
      </c>
    </row>
    <row r="458" spans="1:10" x14ac:dyDescent="0.25">
      <c r="A458">
        <v>3481</v>
      </c>
      <c r="B458" t="str">
        <f>CHALLAN!G3468</f>
        <v>GG/074/10-11</v>
      </c>
      <c r="C458" t="str">
        <f>CHALLAN!G3467</f>
        <v>04.06.10</v>
      </c>
      <c r="D458" t="str">
        <f>IF(CHALLAN!C3481="","(no part #)",CHALLAN!C3481)</f>
        <v>PC-868412</v>
      </c>
      <c r="E458" t="str">
        <f>IF(CHALLAN!B3481="","",CHALLAN!B3481)</f>
        <v>SANTRO</v>
      </c>
      <c r="F458">
        <f>IF(CHALLAN!D3481="","",CHALLAN!D3481)</f>
        <v>20</v>
      </c>
      <c r="G458">
        <f>IF(CHALLAN!E3481="","",CHALLAN!E3481)</f>
        <v>5</v>
      </c>
      <c r="H458">
        <f t="shared" si="14"/>
        <v>100</v>
      </c>
      <c r="I458">
        <f>IF(CHALLAN!F3481="","",CHALLAN!F3481)</f>
        <v>100</v>
      </c>
      <c r="J458">
        <f t="shared" si="15"/>
        <v>0</v>
      </c>
    </row>
    <row r="459" spans="1:10" x14ac:dyDescent="0.25">
      <c r="A459">
        <v>3482</v>
      </c>
      <c r="B459" t="str">
        <f>CHALLAN!G3468</f>
        <v>GG/074/10-11</v>
      </c>
      <c r="C459" t="str">
        <f>CHALLAN!G3467</f>
        <v>04.06.10</v>
      </c>
      <c r="D459" t="str">
        <f>IF(CHALLAN!C3482="","(no part #)",CHALLAN!C3482)</f>
        <v>PC-868412</v>
      </c>
      <c r="E459" t="str">
        <f>IF(CHALLAN!B3482="","",CHALLAN!B3482)</f>
        <v>SANTRO</v>
      </c>
      <c r="F459">
        <f>IF(CHALLAN!D3482="","",CHALLAN!D3482)</f>
        <v>2</v>
      </c>
      <c r="G459">
        <f>IF(CHALLAN!E3482="","",CHALLAN!E3482)</f>
        <v>5</v>
      </c>
      <c r="H459">
        <f t="shared" si="14"/>
        <v>10</v>
      </c>
      <c r="I459">
        <f>IF(CHALLAN!F3482="","",CHALLAN!F3482)</f>
        <v>10</v>
      </c>
      <c r="J459">
        <f t="shared" si="15"/>
        <v>0</v>
      </c>
    </row>
    <row r="460" spans="1:10" x14ac:dyDescent="0.25">
      <c r="A460">
        <v>3484</v>
      </c>
      <c r="B460" t="str">
        <f>CHALLAN!G3468</f>
        <v>GG/074/10-11</v>
      </c>
      <c r="C460" t="str">
        <f>CHALLAN!G3467</f>
        <v>04.06.10</v>
      </c>
      <c r="D460" t="str">
        <f>IF(CHALLAN!C3484="","(no part #)",CHALLAN!C3484)</f>
        <v>PC-E407</v>
      </c>
      <c r="E460" t="str">
        <f>IF(CHALLAN!B3484="","",CHALLAN!B3484)</f>
        <v>BALENO</v>
      </c>
      <c r="F460">
        <f>IF(CHALLAN!D3484="","",CHALLAN!D3484)</f>
        <v>3</v>
      </c>
      <c r="G460">
        <f>IF(CHALLAN!E3484="","",CHALLAN!E3484)</f>
        <v>4</v>
      </c>
      <c r="H460">
        <f t="shared" si="14"/>
        <v>12</v>
      </c>
      <c r="I460">
        <f>IF(CHALLAN!F3484="","",CHALLAN!F3484)</f>
        <v>12</v>
      </c>
      <c r="J460">
        <f t="shared" si="15"/>
        <v>0</v>
      </c>
    </row>
    <row r="461" spans="1:10" x14ac:dyDescent="0.25">
      <c r="A461">
        <v>3485</v>
      </c>
      <c r="B461" t="str">
        <f>CHALLAN!G3468</f>
        <v>GG/074/10-11</v>
      </c>
      <c r="C461" t="str">
        <f>CHALLAN!G3467</f>
        <v>04.06.10</v>
      </c>
      <c r="D461" t="str">
        <f>IF(CHALLAN!C3485="","(no part #)",CHALLAN!C3485)</f>
        <v>PC-E533</v>
      </c>
      <c r="E461" t="str">
        <f>IF(CHALLAN!B3485="","",CHALLAN!B3485)</f>
        <v>CAMRY</v>
      </c>
      <c r="F461">
        <f>IF(CHALLAN!D3485="","",CHALLAN!D3485)</f>
        <v>1</v>
      </c>
      <c r="G461">
        <f>IF(CHALLAN!E3485="","",CHALLAN!E3485)</f>
        <v>6</v>
      </c>
      <c r="H461">
        <f t="shared" si="14"/>
        <v>6</v>
      </c>
      <c r="I461">
        <f>IF(CHALLAN!F3485="","",CHALLAN!F3485)</f>
        <v>6</v>
      </c>
      <c r="J461">
        <f t="shared" si="15"/>
        <v>0</v>
      </c>
    </row>
    <row r="462" spans="1:10" x14ac:dyDescent="0.25">
      <c r="A462">
        <v>3486</v>
      </c>
      <c r="B462" t="str">
        <f>CHALLAN!G3468</f>
        <v>GG/074/10-11</v>
      </c>
      <c r="C462" t="str">
        <f>CHALLAN!G3467</f>
        <v>04.06.10</v>
      </c>
      <c r="D462" s="1404" t="str">
        <f>IF(CHALLAN!C3486="","(no part #)",CHALLAN!C3486)</f>
        <v>PC-E443</v>
      </c>
      <c r="E462" t="str">
        <f>IF(CHALLAN!B3486="","",CHALLAN!B3486)</f>
        <v>COROLLA</v>
      </c>
      <c r="F462">
        <f>IF(CHALLAN!D3486="","",CHALLAN!D3486)</f>
        <v>1</v>
      </c>
      <c r="G462">
        <f>IF(CHALLAN!E3486="","",CHALLAN!E3486)</f>
        <v>6</v>
      </c>
      <c r="H462">
        <f t="shared" si="14"/>
        <v>6</v>
      </c>
      <c r="I462">
        <f>IF(CHALLAN!F3486="","",CHALLAN!F3486)</f>
        <v>6</v>
      </c>
      <c r="J462">
        <f t="shared" si="15"/>
        <v>0</v>
      </c>
    </row>
    <row r="463" spans="1:10" x14ac:dyDescent="0.25">
      <c r="A463">
        <v>3487</v>
      </c>
      <c r="B463" t="str">
        <f>CHALLAN!G3468</f>
        <v>GG/074/10-11</v>
      </c>
      <c r="C463" t="str">
        <f>CHALLAN!G3467</f>
        <v>04.06.10</v>
      </c>
      <c r="D463" t="str">
        <f>IF(CHALLAN!C3487="","(no part #)",CHALLAN!C3487)</f>
        <v>PC-E406</v>
      </c>
      <c r="E463" t="str">
        <f>IF(CHALLAN!B3487="","",CHALLAN!B3487)</f>
        <v>ESTEEM R 12</v>
      </c>
      <c r="F463">
        <f>IF(CHALLAN!D3487="","",CHALLAN!D3487)</f>
        <v>1</v>
      </c>
      <c r="G463">
        <f>IF(CHALLAN!E3487="","",CHALLAN!E3487)</f>
        <v>4</v>
      </c>
      <c r="H463">
        <f t="shared" si="14"/>
        <v>4</v>
      </c>
      <c r="I463">
        <f>IF(CHALLAN!F3487="","",CHALLAN!F3487)</f>
        <v>4</v>
      </c>
      <c r="J463">
        <f t="shared" si="15"/>
        <v>0</v>
      </c>
    </row>
    <row r="464" spans="1:10" x14ac:dyDescent="0.25">
      <c r="A464">
        <v>3488</v>
      </c>
      <c r="B464" t="str">
        <f>CHALLAN!G3468</f>
        <v>GG/074/10-11</v>
      </c>
      <c r="C464" t="str">
        <f>CHALLAN!G3467</f>
        <v>04.06.10</v>
      </c>
      <c r="D464" t="str">
        <f>IF(CHALLAN!C3488="","(no part #)",CHALLAN!C3488)</f>
        <v>PC-E035</v>
      </c>
      <c r="E464" t="str">
        <f>IF(CHALLAN!B3488="","",CHALLAN!B3488)</f>
        <v>ESTEEM R 134A</v>
      </c>
      <c r="F464">
        <f>IF(CHALLAN!D3488="","",CHALLAN!D3488)</f>
        <v>1</v>
      </c>
      <c r="G464">
        <f>IF(CHALLAN!E3488="","",CHALLAN!E3488)</f>
        <v>4</v>
      </c>
      <c r="H464">
        <f t="shared" si="14"/>
        <v>4</v>
      </c>
      <c r="I464">
        <f>IF(CHALLAN!F3488="","",CHALLAN!F3488)</f>
        <v>4</v>
      </c>
      <c r="J464">
        <f t="shared" si="15"/>
        <v>0</v>
      </c>
    </row>
    <row r="465" spans="1:10" x14ac:dyDescent="0.25">
      <c r="A465">
        <v>3489</v>
      </c>
      <c r="B465" t="str">
        <f>CHALLAN!G3468</f>
        <v>GG/074/10-11</v>
      </c>
      <c r="C465" t="str">
        <f>CHALLAN!G3467</f>
        <v>04.06.10</v>
      </c>
      <c r="D465" t="str">
        <f>IF(CHALLAN!C3489="","(no part #)",CHALLAN!C3489)</f>
        <v>PC-E417</v>
      </c>
      <c r="E465" t="str">
        <f>IF(CHALLAN!B3489="","",CHALLAN!B3489)</f>
        <v>FIESTA</v>
      </c>
      <c r="F465">
        <f>IF(CHALLAN!D3489="","",CHALLAN!D3489)</f>
        <v>6</v>
      </c>
      <c r="G465">
        <f>IF(CHALLAN!E3489="","",CHALLAN!E3489)</f>
        <v>4</v>
      </c>
      <c r="H465">
        <f t="shared" si="14"/>
        <v>24</v>
      </c>
      <c r="I465">
        <f>IF(CHALLAN!F3489="","",CHALLAN!F3489)</f>
        <v>23</v>
      </c>
      <c r="J465">
        <f t="shared" si="15"/>
        <v>1</v>
      </c>
    </row>
    <row r="466" spans="1:10" x14ac:dyDescent="0.25">
      <c r="A466">
        <v>3490</v>
      </c>
      <c r="B466" t="str">
        <f>CHALLAN!G3468</f>
        <v>GG/074/10-11</v>
      </c>
      <c r="C466" t="str">
        <f>CHALLAN!G3467</f>
        <v>04.06.10</v>
      </c>
      <c r="D466" t="str">
        <f>IF(CHALLAN!C3490="","(no part #)",CHALLAN!C3490)</f>
        <v>PC-E417</v>
      </c>
      <c r="E466" t="str">
        <f>IF(CHALLAN!B3490="","",CHALLAN!B3490)</f>
        <v>FIESTA</v>
      </c>
      <c r="F466" t="str">
        <f>IF(CHALLAN!D3490="","",CHALLAN!D3490)</f>
        <v/>
      </c>
      <c r="G466" t="str">
        <f>IF(CHALLAN!E3490="","",CHALLAN!E3490)</f>
        <v/>
      </c>
      <c r="H466" t="str">
        <f t="shared" si="14"/>
        <v/>
      </c>
      <c r="I466">
        <f>IF(CHALLAN!F3490="","",CHALLAN!F3490)</f>
        <v>1</v>
      </c>
      <c r="J466" t="str">
        <f t="shared" si="15"/>
        <v/>
      </c>
    </row>
    <row r="467" spans="1:10" x14ac:dyDescent="0.25">
      <c r="A467">
        <v>3491</v>
      </c>
      <c r="B467" t="str">
        <f>CHALLAN!G3468</f>
        <v>GG/074/10-11</v>
      </c>
      <c r="C467" t="str">
        <f>CHALLAN!G3467</f>
        <v>04.06.10</v>
      </c>
      <c r="D467" t="str">
        <f>IF(CHALLAN!C3491="","(no part #)",CHALLAN!C3491)</f>
        <v>PC-E510</v>
      </c>
      <c r="E467" t="str">
        <f>IF(CHALLAN!B3491="","",CHALLAN!B3491)</f>
        <v>HONDA ACCORD</v>
      </c>
      <c r="F467">
        <f>IF(CHALLAN!D3491="","",CHALLAN!D3491)</f>
        <v>1</v>
      </c>
      <c r="G467">
        <f>IF(CHALLAN!E3491="","",CHALLAN!E3491)</f>
        <v>6</v>
      </c>
      <c r="H467">
        <f t="shared" si="14"/>
        <v>6</v>
      </c>
      <c r="I467">
        <f>IF(CHALLAN!F3491="","",CHALLAN!F3491)</f>
        <v>6</v>
      </c>
      <c r="J467">
        <f t="shared" si="15"/>
        <v>0</v>
      </c>
    </row>
    <row r="468" spans="1:10" x14ac:dyDescent="0.25">
      <c r="A468">
        <v>3492</v>
      </c>
      <c r="B468" t="str">
        <f>CHALLAN!G3468</f>
        <v>GG/074/10-11</v>
      </c>
      <c r="C468" t="str">
        <f>CHALLAN!G3467</f>
        <v>04.06.10</v>
      </c>
      <c r="D468" t="str">
        <f>IF(CHALLAN!C3492="","(no part #)",CHALLAN!C3492)</f>
        <v>PC-E523</v>
      </c>
      <c r="E468" t="str">
        <f>IF(CHALLAN!B3492="","",CHALLAN!B3492)</f>
        <v>HONDA CIVIC</v>
      </c>
      <c r="F468">
        <f>IF(CHALLAN!D3492="","",CHALLAN!D3492)</f>
        <v>1</v>
      </c>
      <c r="G468">
        <f>IF(CHALLAN!E3492="","",CHALLAN!E3492)</f>
        <v>4</v>
      </c>
      <c r="H468">
        <f t="shared" si="14"/>
        <v>4</v>
      </c>
      <c r="I468">
        <f>IF(CHALLAN!F3492="","",CHALLAN!F3492)</f>
        <v>4</v>
      </c>
      <c r="J468">
        <f t="shared" si="15"/>
        <v>0</v>
      </c>
    </row>
    <row r="469" spans="1:10" x14ac:dyDescent="0.25">
      <c r="A469">
        <v>3493</v>
      </c>
      <c r="B469" t="str">
        <f>CHALLAN!G3468</f>
        <v>GG/074/10-11</v>
      </c>
      <c r="C469" t="str">
        <f>CHALLAN!G3467</f>
        <v>04.06.10</v>
      </c>
      <c r="D469" t="str">
        <f>IF(CHALLAN!C3493="","(no part #)",CHALLAN!C3493)</f>
        <v>PC-E424</v>
      </c>
      <c r="E469" t="str">
        <f>IF(CHALLAN!B3493="","",CHALLAN!B3493)</f>
        <v>HONDA CITY T-3</v>
      </c>
      <c r="F469">
        <f>IF(CHALLAN!D3493="","",CHALLAN!D3493)</f>
        <v>1</v>
      </c>
      <c r="G469">
        <f>IF(CHALLAN!E3493="","",CHALLAN!E3493)</f>
        <v>6</v>
      </c>
      <c r="H469">
        <f t="shared" si="14"/>
        <v>6</v>
      </c>
      <c r="I469">
        <f>IF(CHALLAN!F3493="","",CHALLAN!F3493)</f>
        <v>6</v>
      </c>
      <c r="J469">
        <f t="shared" si="15"/>
        <v>0</v>
      </c>
    </row>
    <row r="470" spans="1:10" x14ac:dyDescent="0.25">
      <c r="A470">
        <v>3494</v>
      </c>
      <c r="B470" t="str">
        <f>CHALLAN!G3468</f>
        <v>GG/074/10-11</v>
      </c>
      <c r="C470" t="str">
        <f>CHALLAN!G3467</f>
        <v>04.06.10</v>
      </c>
      <c r="D470" t="str">
        <f>IF(CHALLAN!C3494="","(no part #)",CHALLAN!C3494)</f>
        <v>PC-E022</v>
      </c>
      <c r="E470" t="str">
        <f>IF(CHALLAN!B3494="","",CHALLAN!B3494)</f>
        <v>IKON</v>
      </c>
      <c r="F470">
        <f>IF(CHALLAN!D3494="","",CHALLAN!D3494)</f>
        <v>1</v>
      </c>
      <c r="G470">
        <f>IF(CHALLAN!E3494="","",CHALLAN!E3494)</f>
        <v>6</v>
      </c>
      <c r="H470">
        <f t="shared" si="14"/>
        <v>6</v>
      </c>
      <c r="I470">
        <f>IF(CHALLAN!F3494="","",CHALLAN!F3494)</f>
        <v>6</v>
      </c>
      <c r="J470">
        <f t="shared" si="15"/>
        <v>0</v>
      </c>
    </row>
    <row r="471" spans="1:10" x14ac:dyDescent="0.25">
      <c r="A471">
        <v>3495</v>
      </c>
      <c r="B471" t="str">
        <f>CHALLAN!G3468</f>
        <v>GG/074/10-11</v>
      </c>
      <c r="C471" t="str">
        <f>CHALLAN!G3467</f>
        <v>04.06.10</v>
      </c>
      <c r="D471" t="str">
        <f>IF(CHALLAN!C3495="","(no part #)",CHALLAN!C3495)</f>
        <v>PC-E111</v>
      </c>
      <c r="E471" t="str">
        <f>IF(CHALLAN!B3495="","",CHALLAN!B3495)</f>
        <v>LANCER MMC</v>
      </c>
      <c r="F471">
        <f>IF(CHALLAN!D3495="","",CHALLAN!D3495)</f>
        <v>1</v>
      </c>
      <c r="G471">
        <f>IF(CHALLAN!E3495="","",CHALLAN!E3495)</f>
        <v>4</v>
      </c>
      <c r="H471">
        <f t="shared" si="14"/>
        <v>4</v>
      </c>
      <c r="I471">
        <f>IF(CHALLAN!F3495="","",CHALLAN!F3495)</f>
        <v>4</v>
      </c>
      <c r="J471">
        <f t="shared" si="15"/>
        <v>0</v>
      </c>
    </row>
    <row r="472" spans="1:10" x14ac:dyDescent="0.25">
      <c r="A472">
        <v>3496</v>
      </c>
      <c r="B472" t="str">
        <f>CHALLAN!G3468</f>
        <v>GG/074/10-11</v>
      </c>
      <c r="C472" t="str">
        <f>CHALLAN!G3467</f>
        <v>04.06.10</v>
      </c>
      <c r="D472" t="str">
        <f>IF(CHALLAN!C3496="","(no part #)",CHALLAN!C3496)</f>
        <v>PC-E037</v>
      </c>
      <c r="E472" t="str">
        <f>IF(CHALLAN!B3496="","",CHALLAN!B3496)</f>
        <v>OPTRA</v>
      </c>
      <c r="F472">
        <f>IF(CHALLAN!D3496="","",CHALLAN!D3496)</f>
        <v>2</v>
      </c>
      <c r="G472">
        <f>IF(CHALLAN!E3496="","",CHALLAN!E3496)</f>
        <v>4</v>
      </c>
      <c r="H472">
        <f t="shared" si="14"/>
        <v>8</v>
      </c>
      <c r="I472">
        <f>IF(CHALLAN!F3496="","",CHALLAN!F3496)</f>
        <v>8</v>
      </c>
      <c r="J472">
        <f t="shared" si="15"/>
        <v>0</v>
      </c>
    </row>
    <row r="473" spans="1:10" x14ac:dyDescent="0.25">
      <c r="A473">
        <v>3497</v>
      </c>
      <c r="B473" t="str">
        <f>CHALLAN!G3468</f>
        <v>GG/074/10-11</v>
      </c>
      <c r="C473" t="str">
        <f>CHALLAN!G3467</f>
        <v>04.06.10</v>
      </c>
      <c r="D473" t="str">
        <f>IF(CHALLAN!C3497="","(no part #)",CHALLAN!C3497)</f>
        <v>PC-E402</v>
      </c>
      <c r="E473" t="str">
        <f>IF(CHALLAN!B3497="","",CHALLAN!B3497)</f>
        <v>PALIO</v>
      </c>
      <c r="F473">
        <f>IF(CHALLAN!D3497="","",CHALLAN!D3497)</f>
        <v>2</v>
      </c>
      <c r="G473">
        <f>IF(CHALLAN!E3497="","",CHALLAN!E3497)</f>
        <v>4</v>
      </c>
      <c r="H473">
        <f t="shared" si="14"/>
        <v>8</v>
      </c>
      <c r="I473">
        <f>IF(CHALLAN!F3497="","",CHALLAN!F3497)</f>
        <v>8</v>
      </c>
      <c r="J473">
        <f t="shared" si="15"/>
        <v>0</v>
      </c>
    </row>
    <row r="474" spans="1:10" x14ac:dyDescent="0.25">
      <c r="A474">
        <v>3498</v>
      </c>
      <c r="B474" t="str">
        <f>CHALLAN!G3468</f>
        <v>GG/074/10-11</v>
      </c>
      <c r="C474" t="str">
        <f>CHALLAN!G3467</f>
        <v>04.06.10</v>
      </c>
      <c r="D474" t="str">
        <f>IF(CHALLAN!C3498="","(no part #)",CHALLAN!C3498)</f>
        <v>PC-E419</v>
      </c>
      <c r="E474" t="str">
        <f>IF(CHALLAN!B3498="","",CHALLAN!B3498)</f>
        <v>SKODA</v>
      </c>
      <c r="F474">
        <f>IF(CHALLAN!D3498="","",CHALLAN!D3498)</f>
        <v>6</v>
      </c>
      <c r="G474">
        <f>IF(CHALLAN!E3498="","",CHALLAN!E3498)</f>
        <v>4</v>
      </c>
      <c r="H474">
        <f t="shared" si="14"/>
        <v>24</v>
      </c>
      <c r="I474">
        <f>IF(CHALLAN!F3498="","",CHALLAN!F3498)</f>
        <v>23</v>
      </c>
      <c r="J474">
        <f t="shared" si="15"/>
        <v>1</v>
      </c>
    </row>
    <row r="475" spans="1:10" x14ac:dyDescent="0.25">
      <c r="A475">
        <v>3499</v>
      </c>
      <c r="B475" t="str">
        <f>CHALLAN!G3468</f>
        <v>GG/074/10-11</v>
      </c>
      <c r="C475" t="str">
        <f>CHALLAN!G3467</f>
        <v>04.06.10</v>
      </c>
      <c r="D475" t="str">
        <f>IF(CHALLAN!C3499="","(no part #)",CHALLAN!C3499)</f>
        <v>PC-E419</v>
      </c>
      <c r="E475" t="str">
        <f>IF(CHALLAN!B3499="","",CHALLAN!B3499)</f>
        <v>SKODA</v>
      </c>
      <c r="F475" t="str">
        <f>IF(CHALLAN!D3499="","",CHALLAN!D3499)</f>
        <v/>
      </c>
      <c r="G475" t="str">
        <f>IF(CHALLAN!E3499="","",CHALLAN!E3499)</f>
        <v/>
      </c>
      <c r="H475" t="str">
        <f t="shared" si="14"/>
        <v/>
      </c>
      <c r="I475">
        <f>IF(CHALLAN!F3499="","",CHALLAN!F3499)</f>
        <v>1</v>
      </c>
      <c r="J475" t="str">
        <f t="shared" si="15"/>
        <v/>
      </c>
    </row>
    <row r="476" spans="1:10" x14ac:dyDescent="0.25">
      <c r="A476">
        <v>3500</v>
      </c>
      <c r="B476" t="str">
        <f>CHALLAN!G3468</f>
        <v>GG/074/10-11</v>
      </c>
      <c r="C476" t="str">
        <f>CHALLAN!G3467</f>
        <v>04.06.10</v>
      </c>
      <c r="D476" t="str">
        <f>IF(CHALLAN!C3500="","(no part #)",CHALLAN!C3500)</f>
        <v>PC-E036</v>
      </c>
      <c r="E476" t="str">
        <f>IF(CHALLAN!B3500="","",CHALLAN!B3500)</f>
        <v>TRAVERA</v>
      </c>
      <c r="F476">
        <f>IF(CHALLAN!D3500="","",CHALLAN!D3500)</f>
        <v>6</v>
      </c>
      <c r="G476">
        <f>IF(CHALLAN!E3500="","",CHALLAN!E3500)</f>
        <v>4</v>
      </c>
      <c r="H476">
        <f t="shared" si="14"/>
        <v>24</v>
      </c>
      <c r="I476">
        <f>IF(CHALLAN!F3500="","",CHALLAN!F3500)</f>
        <v>23</v>
      </c>
      <c r="J476">
        <f t="shared" si="15"/>
        <v>1</v>
      </c>
    </row>
    <row r="477" spans="1:10" x14ac:dyDescent="0.25">
      <c r="A477">
        <v>3501</v>
      </c>
      <c r="B477" t="str">
        <f>CHALLAN!G3468</f>
        <v>GG/074/10-11</v>
      </c>
      <c r="C477" t="str">
        <f>CHALLAN!G3467</f>
        <v>04.06.10</v>
      </c>
      <c r="D477" t="str">
        <f>IF(CHALLAN!C3501="","(no part #)",CHALLAN!C3501)</f>
        <v>PC-E036</v>
      </c>
      <c r="E477" t="str">
        <f>IF(CHALLAN!B3501="","",CHALLAN!B3501)</f>
        <v>TRAVERA</v>
      </c>
      <c r="F477" t="str">
        <f>IF(CHALLAN!D3501="","",CHALLAN!D3501)</f>
        <v/>
      </c>
      <c r="G477" t="str">
        <f>IF(CHALLAN!E3501="","",CHALLAN!E3501)</f>
        <v/>
      </c>
      <c r="H477" t="str">
        <f t="shared" si="14"/>
        <v/>
      </c>
      <c r="I477">
        <f>IF(CHALLAN!F3501="","",CHALLAN!F3501)</f>
        <v>1</v>
      </c>
      <c r="J477" t="str">
        <f t="shared" si="15"/>
        <v/>
      </c>
    </row>
    <row r="478" spans="1:10" x14ac:dyDescent="0.25">
      <c r="A478">
        <v>3520</v>
      </c>
      <c r="B478" t="str">
        <f>CHALLAN!G3512</f>
        <v>GG/075/10-11</v>
      </c>
      <c r="C478" t="str">
        <f>CHALLAN!G3511</f>
        <v>04.06.10</v>
      </c>
      <c r="D478" t="str">
        <f>IF(CHALLAN!C3520="","(no part #)",CHALLAN!C3520)</f>
        <v>PC-868404</v>
      </c>
      <c r="E478" t="str">
        <f>IF(CHALLAN!B3520="","",CHALLAN!B3520)</f>
        <v>ALTO / WAGON-R</v>
      </c>
      <c r="F478">
        <f>IF(CHALLAN!D3520="","",CHALLAN!D3520)</f>
        <v>20</v>
      </c>
      <c r="G478">
        <f>IF(CHALLAN!E3520="","",CHALLAN!E3520)</f>
        <v>5</v>
      </c>
      <c r="H478">
        <f t="shared" si="14"/>
        <v>100</v>
      </c>
      <c r="I478">
        <f>IF(CHALLAN!F3520="","",CHALLAN!F3520)</f>
        <v>100</v>
      </c>
      <c r="J478">
        <f t="shared" si="15"/>
        <v>0</v>
      </c>
    </row>
    <row r="479" spans="1:10" x14ac:dyDescent="0.25">
      <c r="A479">
        <v>3521</v>
      </c>
      <c r="B479" t="str">
        <f>CHALLAN!G3512</f>
        <v>GG/075/10-11</v>
      </c>
      <c r="C479" t="str">
        <f>CHALLAN!G3511</f>
        <v>04.06.10</v>
      </c>
      <c r="D479" t="str">
        <f>IF(CHALLAN!C3521="","(no part #)",CHALLAN!C3521)</f>
        <v>PC-868404</v>
      </c>
      <c r="E479" t="str">
        <f>IF(CHALLAN!B3521="","",CHALLAN!B3521)</f>
        <v>ALTO / WAGON-R</v>
      </c>
      <c r="F479">
        <f>IF(CHALLAN!D3521="","",CHALLAN!D3521)</f>
        <v>2</v>
      </c>
      <c r="G479">
        <f>IF(CHALLAN!E3521="","",CHALLAN!E3521)</f>
        <v>5</v>
      </c>
      <c r="H479">
        <f t="shared" si="14"/>
        <v>10</v>
      </c>
      <c r="I479">
        <f>IF(CHALLAN!F3521="","",CHALLAN!F3521)</f>
        <v>10</v>
      </c>
      <c r="J479">
        <f t="shared" si="15"/>
        <v>0</v>
      </c>
    </row>
    <row r="480" spans="1:10" x14ac:dyDescent="0.25">
      <c r="A480">
        <v>3522</v>
      </c>
      <c r="B480" t="str">
        <f>CHALLAN!G3512</f>
        <v>GG/075/10-11</v>
      </c>
      <c r="C480" t="str">
        <f>CHALLAN!G3511</f>
        <v>04.06.10</v>
      </c>
      <c r="D480" t="str">
        <f>IF(CHALLAN!C3522="","(no part #)",CHALLAN!C3522)</f>
        <v>PC-868412</v>
      </c>
      <c r="E480" t="str">
        <f>IF(CHALLAN!B3522="","",CHALLAN!B3522)</f>
        <v>SANTRO</v>
      </c>
      <c r="F480">
        <f>IF(CHALLAN!D3522="","",CHALLAN!D3522)</f>
        <v>20</v>
      </c>
      <c r="G480">
        <f>IF(CHALLAN!E3522="","",CHALLAN!E3522)</f>
        <v>5</v>
      </c>
      <c r="H480">
        <f t="shared" si="14"/>
        <v>100</v>
      </c>
      <c r="I480">
        <f>IF(CHALLAN!F3522="","",CHALLAN!F3522)</f>
        <v>100</v>
      </c>
      <c r="J480">
        <f t="shared" si="15"/>
        <v>0</v>
      </c>
    </row>
    <row r="481" spans="1:10" x14ac:dyDescent="0.25">
      <c r="A481">
        <v>3523</v>
      </c>
      <c r="B481" t="str">
        <f>CHALLAN!G3512</f>
        <v>GG/075/10-11</v>
      </c>
      <c r="C481" t="str">
        <f>CHALLAN!G3511</f>
        <v>04.06.10</v>
      </c>
      <c r="D481" t="str">
        <f>IF(CHALLAN!C3523="","(no part #)",CHALLAN!C3523)</f>
        <v>PC-868412</v>
      </c>
      <c r="E481" t="str">
        <f>IF(CHALLAN!B3523="","",CHALLAN!B3523)</f>
        <v>SANTRO</v>
      </c>
      <c r="F481">
        <f>IF(CHALLAN!D3523="","",CHALLAN!D3523)</f>
        <v>2</v>
      </c>
      <c r="G481">
        <f>IF(CHALLAN!E3523="","",CHALLAN!E3523)</f>
        <v>5</v>
      </c>
      <c r="H481">
        <f t="shared" si="14"/>
        <v>10</v>
      </c>
      <c r="I481">
        <f>IF(CHALLAN!F3523="","",CHALLAN!F3523)</f>
        <v>10</v>
      </c>
      <c r="J481">
        <f t="shared" si="15"/>
        <v>0</v>
      </c>
    </row>
    <row r="482" spans="1:10" x14ac:dyDescent="0.25">
      <c r="A482">
        <v>3525</v>
      </c>
      <c r="B482" t="str">
        <f>CHALLAN!G3512</f>
        <v>GG/075/10-11</v>
      </c>
      <c r="C482" t="str">
        <f>CHALLAN!G3511</f>
        <v>04.06.10</v>
      </c>
      <c r="D482" t="str">
        <f>IF(CHALLAN!C3525="","(no part #)",CHALLAN!C3525)</f>
        <v>PC-E407</v>
      </c>
      <c r="E482" t="str">
        <f>IF(CHALLAN!B3525="","",CHALLAN!B3525)</f>
        <v>BALENO</v>
      </c>
      <c r="F482">
        <f>IF(CHALLAN!D3525="","",CHALLAN!D3525)</f>
        <v>1</v>
      </c>
      <c r="G482">
        <f>IF(CHALLAN!E3525="","",CHALLAN!E3525)</f>
        <v>4</v>
      </c>
      <c r="H482">
        <f t="shared" si="14"/>
        <v>4</v>
      </c>
      <c r="I482">
        <f>IF(CHALLAN!F3525="","",CHALLAN!F3525)</f>
        <v>4</v>
      </c>
      <c r="J482">
        <f t="shared" si="15"/>
        <v>0</v>
      </c>
    </row>
    <row r="483" spans="1:10" x14ac:dyDescent="0.25">
      <c r="A483">
        <v>3526</v>
      </c>
      <c r="B483" t="str">
        <f>CHALLAN!G3512</f>
        <v>GG/075/10-11</v>
      </c>
      <c r="C483" t="str">
        <f>CHALLAN!G3511</f>
        <v>04.06.10</v>
      </c>
      <c r="D483" t="str">
        <f>IF(CHALLAN!C3526="","(no part #)",CHALLAN!C3526)</f>
        <v>PC-E533</v>
      </c>
      <c r="E483" t="str">
        <f>IF(CHALLAN!B3526="","",CHALLAN!B3526)</f>
        <v>CAMRY</v>
      </c>
      <c r="F483">
        <f>IF(CHALLAN!D3526="","",CHALLAN!D3526)</f>
        <v>1</v>
      </c>
      <c r="G483">
        <f>IF(CHALLAN!E3526="","",CHALLAN!E3526)</f>
        <v>6</v>
      </c>
      <c r="H483">
        <f t="shared" si="14"/>
        <v>6</v>
      </c>
      <c r="I483">
        <f>IF(CHALLAN!F3526="","",CHALLAN!F3526)</f>
        <v>6</v>
      </c>
      <c r="J483">
        <f t="shared" si="15"/>
        <v>0</v>
      </c>
    </row>
    <row r="484" spans="1:10" x14ac:dyDescent="0.25">
      <c r="A484">
        <v>3527</v>
      </c>
      <c r="B484" t="str">
        <f>CHALLAN!G3512</f>
        <v>GG/075/10-11</v>
      </c>
      <c r="C484" t="str">
        <f>CHALLAN!G3511</f>
        <v>04.06.10</v>
      </c>
      <c r="D484" t="str">
        <f>IF(CHALLAN!C3527="","(no part #)",CHALLAN!C3527)</f>
        <v>PC-E443</v>
      </c>
      <c r="E484" t="str">
        <f>IF(CHALLAN!B3527="","",CHALLAN!B3527)</f>
        <v>COROLLA</v>
      </c>
      <c r="F484">
        <f>IF(CHALLAN!D3527="","",CHALLAN!D3527)</f>
        <v>4</v>
      </c>
      <c r="G484">
        <f>IF(CHALLAN!E3527="","",CHALLAN!E3527)</f>
        <v>6</v>
      </c>
      <c r="H484">
        <f t="shared" si="14"/>
        <v>24</v>
      </c>
      <c r="I484">
        <f>IF(CHALLAN!F3527="","",CHALLAN!F3527)</f>
        <v>23</v>
      </c>
      <c r="J484">
        <f t="shared" si="15"/>
        <v>1</v>
      </c>
    </row>
    <row r="485" spans="1:10" x14ac:dyDescent="0.25">
      <c r="A485">
        <v>3528</v>
      </c>
      <c r="B485" t="str">
        <f>CHALLAN!G3512</f>
        <v>GG/075/10-11</v>
      </c>
      <c r="C485" t="str">
        <f>CHALLAN!G3511</f>
        <v>04.06.10</v>
      </c>
      <c r="D485" t="str">
        <f>IF(CHALLAN!C3528="","(no part #)",CHALLAN!C3528)</f>
        <v>PC-E443</v>
      </c>
      <c r="E485" t="str">
        <f>IF(CHALLAN!B3528="","",CHALLAN!B3528)</f>
        <v>COROLLA</v>
      </c>
      <c r="F485" t="str">
        <f>IF(CHALLAN!D3528="","",CHALLAN!D3528)</f>
        <v/>
      </c>
      <c r="G485" t="str">
        <f>IF(CHALLAN!E3528="","",CHALLAN!E3528)</f>
        <v/>
      </c>
      <c r="H485" t="str">
        <f t="shared" si="14"/>
        <v/>
      </c>
      <c r="I485">
        <f>IF(CHALLAN!F3528="","",CHALLAN!F3528)</f>
        <v>1</v>
      </c>
      <c r="J485" t="str">
        <f t="shared" si="15"/>
        <v/>
      </c>
    </row>
    <row r="486" spans="1:10" x14ac:dyDescent="0.25">
      <c r="A486">
        <v>3529</v>
      </c>
      <c r="B486" t="str">
        <f>CHALLAN!G3512</f>
        <v>GG/075/10-11</v>
      </c>
      <c r="C486" t="str">
        <f>CHALLAN!G3511</f>
        <v>04.06.10</v>
      </c>
      <c r="D486" t="str">
        <f>IF(CHALLAN!C3529="","(no part #)",CHALLAN!C3529)</f>
        <v>PC-E406</v>
      </c>
      <c r="E486" t="str">
        <f>IF(CHALLAN!B3529="","",CHALLAN!B3529)</f>
        <v>ESTEEM R 12</v>
      </c>
      <c r="F486">
        <f>IF(CHALLAN!D3529="","",CHALLAN!D3529)</f>
        <v>6</v>
      </c>
      <c r="G486">
        <f>IF(CHALLAN!E3529="","",CHALLAN!E3529)</f>
        <v>4</v>
      </c>
      <c r="H486">
        <f t="shared" si="14"/>
        <v>24</v>
      </c>
      <c r="I486">
        <f>IF(CHALLAN!F3529="","",CHALLAN!F3529)</f>
        <v>23</v>
      </c>
      <c r="J486">
        <f t="shared" si="15"/>
        <v>1</v>
      </c>
    </row>
    <row r="487" spans="1:10" x14ac:dyDescent="0.25">
      <c r="A487">
        <v>3531</v>
      </c>
      <c r="B487" t="str">
        <f>CHALLAN!G3512</f>
        <v>GG/075/10-11</v>
      </c>
      <c r="C487" t="str">
        <f>CHALLAN!G3511</f>
        <v>04.06.10</v>
      </c>
      <c r="D487" t="str">
        <f>IF(CHALLAN!C3531="","(no part #)",CHALLAN!C3531)</f>
        <v>PC-E035</v>
      </c>
      <c r="E487" t="str">
        <f>IF(CHALLAN!B3531="","",CHALLAN!B3531)</f>
        <v>ESTEEM R 134A</v>
      </c>
      <c r="F487">
        <f>IF(CHALLAN!D3531="","",CHALLAN!D3531)</f>
        <v>6</v>
      </c>
      <c r="G487">
        <f>IF(CHALLAN!E3531="","",CHALLAN!E3531)</f>
        <v>4</v>
      </c>
      <c r="H487">
        <f t="shared" si="14"/>
        <v>24</v>
      </c>
      <c r="I487">
        <f>IF(CHALLAN!F3531="","",CHALLAN!F3531)</f>
        <v>23</v>
      </c>
      <c r="J487">
        <f t="shared" si="15"/>
        <v>1</v>
      </c>
    </row>
    <row r="488" spans="1:10" x14ac:dyDescent="0.25">
      <c r="A488">
        <v>3533</v>
      </c>
      <c r="B488" t="str">
        <f>CHALLAN!G3512</f>
        <v>GG/075/10-11</v>
      </c>
      <c r="C488" t="str">
        <f>CHALLAN!G3511</f>
        <v>04.06.10</v>
      </c>
      <c r="D488" t="str">
        <f>IF(CHALLAN!C3533="","(no part #)",CHALLAN!C3533)</f>
        <v>PC-E417</v>
      </c>
      <c r="E488" t="str">
        <f>IF(CHALLAN!B3533="","",CHALLAN!B3533)</f>
        <v>FIESTA</v>
      </c>
      <c r="F488">
        <f>IF(CHALLAN!D3533="","",CHALLAN!D3533)</f>
        <v>6</v>
      </c>
      <c r="G488">
        <f>IF(CHALLAN!E3533="","",CHALLAN!E3533)</f>
        <v>4</v>
      </c>
      <c r="H488">
        <f t="shared" si="14"/>
        <v>24</v>
      </c>
      <c r="I488">
        <f>IF(CHALLAN!F3533="","",CHALLAN!F3533)</f>
        <v>23</v>
      </c>
      <c r="J488">
        <f t="shared" si="15"/>
        <v>1</v>
      </c>
    </row>
    <row r="489" spans="1:10" x14ac:dyDescent="0.25">
      <c r="A489">
        <v>3534</v>
      </c>
      <c r="B489" t="str">
        <f>CHALLAN!G3512</f>
        <v>GG/075/10-11</v>
      </c>
      <c r="C489" t="str">
        <f>CHALLAN!G3511</f>
        <v>04.06.10</v>
      </c>
      <c r="D489" t="str">
        <f>IF(CHALLAN!C3534="","(no part #)",CHALLAN!C3534)</f>
        <v>PC-E417</v>
      </c>
      <c r="E489" t="str">
        <f>IF(CHALLAN!B3534="","",CHALLAN!B3534)</f>
        <v>FIESTA</v>
      </c>
      <c r="F489" t="str">
        <f>IF(CHALLAN!D3534="","",CHALLAN!D3534)</f>
        <v/>
      </c>
      <c r="G489" t="str">
        <f>IF(CHALLAN!E3534="","",CHALLAN!E3534)</f>
        <v/>
      </c>
      <c r="H489" t="str">
        <f t="shared" si="14"/>
        <v/>
      </c>
      <c r="I489">
        <f>IF(CHALLAN!F3534="","",CHALLAN!F3534)</f>
        <v>1</v>
      </c>
      <c r="J489" t="str">
        <f t="shared" si="15"/>
        <v/>
      </c>
    </row>
    <row r="490" spans="1:10" x14ac:dyDescent="0.25">
      <c r="A490">
        <v>3535</v>
      </c>
      <c r="B490" t="str">
        <f>CHALLAN!G3512</f>
        <v>GG/075/10-11</v>
      </c>
      <c r="C490" t="str">
        <f>CHALLAN!G3511</f>
        <v>04.06.10</v>
      </c>
      <c r="D490" t="str">
        <f>IF(CHALLAN!C3535="","(no part #)",CHALLAN!C3535)</f>
        <v>PC-E510</v>
      </c>
      <c r="E490" t="str">
        <f>IF(CHALLAN!B3535="","",CHALLAN!B3535)</f>
        <v>HONDA ACCORD</v>
      </c>
      <c r="F490">
        <f>IF(CHALLAN!D3535="","",CHALLAN!D3535)</f>
        <v>1</v>
      </c>
      <c r="G490">
        <f>IF(CHALLAN!E3535="","",CHALLAN!E3535)</f>
        <v>6</v>
      </c>
      <c r="H490">
        <f t="shared" si="14"/>
        <v>6</v>
      </c>
      <c r="I490">
        <f>IF(CHALLAN!F3535="","",CHALLAN!F3535)</f>
        <v>6</v>
      </c>
      <c r="J490">
        <f t="shared" si="15"/>
        <v>0</v>
      </c>
    </row>
    <row r="491" spans="1:10" x14ac:dyDescent="0.25">
      <c r="A491">
        <v>3536</v>
      </c>
      <c r="B491" t="str">
        <f>CHALLAN!G3512</f>
        <v>GG/075/10-11</v>
      </c>
      <c r="C491" t="str">
        <f>CHALLAN!G3511</f>
        <v>04.06.10</v>
      </c>
      <c r="D491" t="str">
        <f>IF(CHALLAN!C3536="","(no part #)",CHALLAN!C3536)</f>
        <v>PC-E523</v>
      </c>
      <c r="E491" t="str">
        <f>IF(CHALLAN!B3536="","",CHALLAN!B3536)</f>
        <v>HONDA CIVIC</v>
      </c>
      <c r="F491">
        <f>IF(CHALLAN!D3536="","",CHALLAN!D3536)</f>
        <v>6</v>
      </c>
      <c r="G491">
        <f>IF(CHALLAN!E3536="","",CHALLAN!E3536)</f>
        <v>4</v>
      </c>
      <c r="H491">
        <f t="shared" si="14"/>
        <v>24</v>
      </c>
      <c r="I491">
        <f>IF(CHALLAN!F3536="","",CHALLAN!F3536)</f>
        <v>23</v>
      </c>
      <c r="J491">
        <f t="shared" si="15"/>
        <v>1</v>
      </c>
    </row>
    <row r="492" spans="1:10" x14ac:dyDescent="0.25">
      <c r="A492">
        <v>3538</v>
      </c>
      <c r="B492" t="str">
        <f>CHALLAN!G3512</f>
        <v>GG/075/10-11</v>
      </c>
      <c r="C492" t="str">
        <f>CHALLAN!G3511</f>
        <v>04.06.10</v>
      </c>
      <c r="D492" t="str">
        <f>IF(CHALLAN!C3538="","(no part #)",CHALLAN!C3538)</f>
        <v>PC-E424</v>
      </c>
      <c r="E492" t="str">
        <f>IF(CHALLAN!B3538="","",CHALLAN!B3538)</f>
        <v>HONDA CITY T-3</v>
      </c>
      <c r="F492">
        <f>IF(CHALLAN!D3538="","",CHALLAN!D3538)</f>
        <v>4</v>
      </c>
      <c r="G492">
        <f>IF(CHALLAN!E3538="","",CHALLAN!E3538)</f>
        <v>6</v>
      </c>
      <c r="H492">
        <f t="shared" si="14"/>
        <v>24</v>
      </c>
      <c r="I492">
        <f>IF(CHALLAN!F3538="","",CHALLAN!F3538)</f>
        <v>23</v>
      </c>
      <c r="J492">
        <f t="shared" si="15"/>
        <v>1</v>
      </c>
    </row>
    <row r="493" spans="1:10" x14ac:dyDescent="0.25">
      <c r="A493">
        <v>3540</v>
      </c>
      <c r="B493" t="str">
        <f>CHALLAN!G3512</f>
        <v>GG/075/10-11</v>
      </c>
      <c r="C493" t="str">
        <f>CHALLAN!G3511</f>
        <v>04.06.10</v>
      </c>
      <c r="D493" t="str">
        <f>IF(CHALLAN!C3540="","(no part #)",CHALLAN!C3540)</f>
        <v>PC-E022</v>
      </c>
      <c r="E493" t="str">
        <f>IF(CHALLAN!B3540="","",CHALLAN!B3540)</f>
        <v>IKON</v>
      </c>
      <c r="F493">
        <f>IF(CHALLAN!D3540="","",CHALLAN!D3540)</f>
        <v>4</v>
      </c>
      <c r="G493">
        <f>IF(CHALLAN!E3540="","",CHALLAN!E3540)</f>
        <v>6</v>
      </c>
      <c r="H493">
        <f t="shared" si="14"/>
        <v>24</v>
      </c>
      <c r="I493">
        <f>IF(CHALLAN!F3540="","",CHALLAN!F3540)</f>
        <v>23</v>
      </c>
      <c r="J493">
        <f t="shared" si="15"/>
        <v>1</v>
      </c>
    </row>
    <row r="494" spans="1:10" x14ac:dyDescent="0.25">
      <c r="A494">
        <v>3542</v>
      </c>
      <c r="B494" t="str">
        <f>CHALLAN!G3512</f>
        <v>GG/075/10-11</v>
      </c>
      <c r="C494" t="str">
        <f>CHALLAN!G3511</f>
        <v>04.06.10</v>
      </c>
      <c r="D494" t="str">
        <f>IF(CHALLAN!C3542="","(no part #)",CHALLAN!C3542)</f>
        <v>PC-E111</v>
      </c>
      <c r="E494" t="str">
        <f>IF(CHALLAN!B3542="","",CHALLAN!B3542)</f>
        <v>LANCER MMC</v>
      </c>
      <c r="F494">
        <f>IF(CHALLAN!D3542="","",CHALLAN!D3542)</f>
        <v>6</v>
      </c>
      <c r="G494">
        <f>IF(CHALLAN!E3542="","",CHALLAN!E3542)</f>
        <v>4</v>
      </c>
      <c r="H494">
        <f t="shared" si="14"/>
        <v>24</v>
      </c>
      <c r="I494">
        <f>IF(CHALLAN!F3542="","",CHALLAN!F3542)</f>
        <v>23</v>
      </c>
      <c r="J494">
        <f t="shared" si="15"/>
        <v>1</v>
      </c>
    </row>
    <row r="495" spans="1:10" x14ac:dyDescent="0.25">
      <c r="A495">
        <v>3544</v>
      </c>
      <c r="B495" t="str">
        <f>CHALLAN!G3512</f>
        <v>GG/075/10-11</v>
      </c>
      <c r="C495" t="str">
        <f>CHALLAN!G3511</f>
        <v>04.06.10</v>
      </c>
      <c r="D495" t="str">
        <f>IF(CHALLAN!C3544="","(no part #)",CHALLAN!C3544)</f>
        <v>PC-E037</v>
      </c>
      <c r="E495" t="str">
        <f>IF(CHALLAN!B3544="","",CHALLAN!B3544)</f>
        <v>OPTRA</v>
      </c>
      <c r="F495">
        <f>IF(CHALLAN!D3544="","",CHALLAN!D3544)</f>
        <v>1</v>
      </c>
      <c r="G495">
        <f>IF(CHALLAN!E3544="","",CHALLAN!E3544)</f>
        <v>4</v>
      </c>
      <c r="H495">
        <f t="shared" si="14"/>
        <v>4</v>
      </c>
      <c r="I495">
        <f>IF(CHALLAN!F3544="","",CHALLAN!F3544)</f>
        <v>4</v>
      </c>
      <c r="J495">
        <f t="shared" si="15"/>
        <v>0</v>
      </c>
    </row>
    <row r="496" spans="1:10" x14ac:dyDescent="0.25">
      <c r="A496">
        <v>3545</v>
      </c>
      <c r="B496" t="str">
        <f>CHALLAN!G3512</f>
        <v>GG/075/10-11</v>
      </c>
      <c r="C496" t="str">
        <f>CHALLAN!G3511</f>
        <v>04.06.10</v>
      </c>
      <c r="D496" t="str">
        <f>IF(CHALLAN!C3545="","(no part #)",CHALLAN!C3545)</f>
        <v>PC-E402</v>
      </c>
      <c r="E496" t="str">
        <f>IF(CHALLAN!B3545="","",CHALLAN!B3545)</f>
        <v>PALIO</v>
      </c>
      <c r="F496">
        <f>IF(CHALLAN!D3545="","",CHALLAN!D3545)</f>
        <v>6</v>
      </c>
      <c r="G496">
        <f>IF(CHALLAN!E3545="","",CHALLAN!E3545)</f>
        <v>4</v>
      </c>
      <c r="H496">
        <f t="shared" si="14"/>
        <v>24</v>
      </c>
      <c r="I496">
        <f>IF(CHALLAN!F3545="","",CHALLAN!F3545)</f>
        <v>23</v>
      </c>
      <c r="J496">
        <f t="shared" si="15"/>
        <v>1</v>
      </c>
    </row>
    <row r="497" spans="1:10" x14ac:dyDescent="0.25">
      <c r="A497">
        <v>3547</v>
      </c>
      <c r="B497" t="str">
        <f>CHALLAN!G3512</f>
        <v>GG/075/10-11</v>
      </c>
      <c r="C497" t="str">
        <f>CHALLAN!G3511</f>
        <v>04.06.10</v>
      </c>
      <c r="D497" t="str">
        <f>IF(CHALLAN!C3547="","(no part #)",CHALLAN!C3547)</f>
        <v>PC-E419</v>
      </c>
      <c r="E497" t="str">
        <f>IF(CHALLAN!B3547="","",CHALLAN!B3547)</f>
        <v>SKODA</v>
      </c>
      <c r="F497">
        <f>IF(CHALLAN!D3547="","",CHALLAN!D3547)</f>
        <v>6</v>
      </c>
      <c r="G497">
        <f>IF(CHALLAN!E3547="","",CHALLAN!E3547)</f>
        <v>4</v>
      </c>
      <c r="H497">
        <f t="shared" si="14"/>
        <v>24</v>
      </c>
      <c r="I497">
        <f>IF(CHALLAN!F3547="","",CHALLAN!F3547)</f>
        <v>23</v>
      </c>
      <c r="J497">
        <f t="shared" si="15"/>
        <v>1</v>
      </c>
    </row>
    <row r="498" spans="1:10" x14ac:dyDescent="0.25">
      <c r="A498">
        <v>3548</v>
      </c>
      <c r="B498" t="str">
        <f>CHALLAN!G3512</f>
        <v>GG/075/10-11</v>
      </c>
      <c r="C498" t="str">
        <f>CHALLAN!G3511</f>
        <v>04.06.10</v>
      </c>
      <c r="D498" t="str">
        <f>IF(CHALLAN!C3548="","(no part #)",CHALLAN!C3548)</f>
        <v>PC-E419</v>
      </c>
      <c r="E498" t="str">
        <f>IF(CHALLAN!B3548="","",CHALLAN!B3548)</f>
        <v>SKODA</v>
      </c>
      <c r="F498" t="str">
        <f>IF(CHALLAN!D3548="","",CHALLAN!D3548)</f>
        <v/>
      </c>
      <c r="G498" t="str">
        <f>IF(CHALLAN!E3548="","",CHALLAN!E3548)</f>
        <v/>
      </c>
      <c r="H498" t="str">
        <f t="shared" si="14"/>
        <v/>
      </c>
      <c r="I498">
        <f>IF(CHALLAN!F3548="","",CHALLAN!F3548)</f>
        <v>1</v>
      </c>
      <c r="J498" t="str">
        <f t="shared" si="15"/>
        <v/>
      </c>
    </row>
    <row r="499" spans="1:10" x14ac:dyDescent="0.25">
      <c r="A499">
        <v>3549</v>
      </c>
      <c r="B499" t="str">
        <f>CHALLAN!G3512</f>
        <v>GG/075/10-11</v>
      </c>
      <c r="C499" t="str">
        <f>CHALLAN!G3511</f>
        <v>04.06.10</v>
      </c>
      <c r="D499" t="str">
        <f>IF(CHALLAN!C3549="","(no part #)",CHALLAN!C3549)</f>
        <v>PC-E036</v>
      </c>
      <c r="E499" t="str">
        <f>IF(CHALLAN!B3549="","",CHALLAN!B3549)</f>
        <v>TRAVERA</v>
      </c>
      <c r="F499">
        <f>IF(CHALLAN!D3549="","",CHALLAN!D3549)</f>
        <v>6</v>
      </c>
      <c r="G499">
        <f>IF(CHALLAN!E3549="","",CHALLAN!E3549)</f>
        <v>4</v>
      </c>
      <c r="H499">
        <f t="shared" si="14"/>
        <v>24</v>
      </c>
      <c r="I499">
        <f>IF(CHALLAN!F3549="","",CHALLAN!F3549)</f>
        <v>23</v>
      </c>
      <c r="J499">
        <f t="shared" si="15"/>
        <v>1</v>
      </c>
    </row>
    <row r="500" spans="1:10" x14ac:dyDescent="0.25">
      <c r="A500">
        <v>3550</v>
      </c>
      <c r="B500" t="str">
        <f>CHALLAN!G3512</f>
        <v>GG/075/10-11</v>
      </c>
      <c r="C500" t="str">
        <f>CHALLAN!G3511</f>
        <v>04.06.10</v>
      </c>
      <c r="D500" t="str">
        <f>IF(CHALLAN!C3550="","(no part #)",CHALLAN!C3550)</f>
        <v>PC-E036</v>
      </c>
      <c r="E500" t="str">
        <f>IF(CHALLAN!B3550="","",CHALLAN!B3550)</f>
        <v>TRAVERA</v>
      </c>
      <c r="F500" t="str">
        <f>IF(CHALLAN!D3550="","",CHALLAN!D3550)</f>
        <v/>
      </c>
      <c r="G500" t="str">
        <f>IF(CHALLAN!E3550="","",CHALLAN!E3550)</f>
        <v/>
      </c>
      <c r="H500" t="str">
        <f t="shared" si="14"/>
        <v/>
      </c>
      <c r="I500">
        <f>IF(CHALLAN!F3550="","",CHALLAN!F3550)</f>
        <v>1</v>
      </c>
      <c r="J500" t="str">
        <f t="shared" si="15"/>
        <v/>
      </c>
    </row>
    <row r="501" spans="1:10" x14ac:dyDescent="0.25">
      <c r="A501">
        <v>3570</v>
      </c>
      <c r="B501" t="str">
        <f>CHALLAN!G3559</f>
        <v>GG/076/10-11</v>
      </c>
      <c r="C501" t="str">
        <f>CHALLAN!G3558</f>
        <v>04.06.10</v>
      </c>
      <c r="D501" t="str">
        <f>IF(CHALLAN!C3570="","(no part #)",CHALLAN!C3570)</f>
        <v>PC-868404</v>
      </c>
      <c r="E501" t="str">
        <f>IF(CHALLAN!B3570="","",CHALLAN!B3570)</f>
        <v>ALTO / WAGON-R</v>
      </c>
      <c r="F501">
        <f>IF(CHALLAN!D3570="","",CHALLAN!D3570)</f>
        <v>2</v>
      </c>
      <c r="G501">
        <f>IF(CHALLAN!E3570="","",CHALLAN!E3570)</f>
        <v>5</v>
      </c>
      <c r="H501">
        <f t="shared" si="14"/>
        <v>10</v>
      </c>
      <c r="I501">
        <f>IF(CHALLAN!F3570="","",CHALLAN!F3570)</f>
        <v>10</v>
      </c>
      <c r="J501">
        <f t="shared" si="15"/>
        <v>0</v>
      </c>
    </row>
    <row r="502" spans="1:10" x14ac:dyDescent="0.25">
      <c r="A502">
        <v>3571</v>
      </c>
      <c r="B502" t="str">
        <f>CHALLAN!G3559</f>
        <v>GG/076/10-11</v>
      </c>
      <c r="C502" t="str">
        <f>CHALLAN!G3558</f>
        <v>04.06.10</v>
      </c>
      <c r="D502" t="str">
        <f>IF(CHALLAN!C3571="","(no part #)",CHALLAN!C3571)</f>
        <v>PC-868412</v>
      </c>
      <c r="E502" t="str">
        <f>IF(CHALLAN!B3571="","",CHALLAN!B3571)</f>
        <v>SANTRO</v>
      </c>
      <c r="F502">
        <f>IF(CHALLAN!D3571="","",CHALLAN!D3571)</f>
        <v>2</v>
      </c>
      <c r="G502">
        <f>IF(CHALLAN!E3571="","",CHALLAN!E3571)</f>
        <v>5</v>
      </c>
      <c r="H502">
        <f t="shared" si="14"/>
        <v>10</v>
      </c>
      <c r="I502">
        <f>IF(CHALLAN!F3571="","",CHALLAN!F3571)</f>
        <v>10</v>
      </c>
      <c r="J502">
        <f t="shared" si="15"/>
        <v>0</v>
      </c>
    </row>
    <row r="503" spans="1:10" x14ac:dyDescent="0.25">
      <c r="A503">
        <v>3573</v>
      </c>
      <c r="B503" t="str">
        <f>CHALLAN!G3559</f>
        <v>GG/076/10-11</v>
      </c>
      <c r="C503" t="str">
        <f>CHALLAN!G3558</f>
        <v>04.06.10</v>
      </c>
      <c r="D503" t="str">
        <f>IF(CHALLAN!C3573="","(no part #)",CHALLAN!C3573)</f>
        <v>PC-E407</v>
      </c>
      <c r="E503" t="str">
        <f>IF(CHALLAN!B3573="","",CHALLAN!B3573)</f>
        <v>BALENO</v>
      </c>
      <c r="F503">
        <f>IF(CHALLAN!D3573="","",CHALLAN!D3573)</f>
        <v>1</v>
      </c>
      <c r="G503">
        <f>IF(CHALLAN!E3573="","",CHALLAN!E3573)</f>
        <v>4</v>
      </c>
      <c r="H503">
        <f t="shared" si="14"/>
        <v>4</v>
      </c>
      <c r="I503">
        <f>IF(CHALLAN!F3573="","",CHALLAN!F3573)</f>
        <v>4</v>
      </c>
      <c r="J503">
        <f t="shared" si="15"/>
        <v>0</v>
      </c>
    </row>
    <row r="504" spans="1:10" x14ac:dyDescent="0.25">
      <c r="A504">
        <v>3574</v>
      </c>
      <c r="B504" t="str">
        <f>CHALLAN!G3559</f>
        <v>GG/076/10-11</v>
      </c>
      <c r="C504" t="str">
        <f>CHALLAN!G3558</f>
        <v>04.06.10</v>
      </c>
      <c r="D504" t="str">
        <f>IF(CHALLAN!C3574="","(no part #)",CHALLAN!C3574)</f>
        <v>PC-E533</v>
      </c>
      <c r="E504" t="str">
        <f>IF(CHALLAN!B3574="","",CHALLAN!B3574)</f>
        <v>CAMRY</v>
      </c>
      <c r="F504">
        <f>IF(CHALLAN!D3574="","",CHALLAN!D3574)</f>
        <v>2</v>
      </c>
      <c r="G504">
        <f>IF(CHALLAN!E3574="","",CHALLAN!E3574)</f>
        <v>6</v>
      </c>
      <c r="H504">
        <f t="shared" si="14"/>
        <v>12</v>
      </c>
      <c r="I504">
        <f>IF(CHALLAN!F3574="","",CHALLAN!F3574)</f>
        <v>12</v>
      </c>
      <c r="J504">
        <f t="shared" si="15"/>
        <v>0</v>
      </c>
    </row>
    <row r="505" spans="1:10" x14ac:dyDescent="0.25">
      <c r="A505">
        <v>3575</v>
      </c>
      <c r="B505" t="str">
        <f>CHALLAN!G3559</f>
        <v>GG/076/10-11</v>
      </c>
      <c r="C505" t="str">
        <f>CHALLAN!G3558</f>
        <v>04.06.10</v>
      </c>
      <c r="D505" t="str">
        <f>IF(CHALLAN!C3575="","(no part #)",CHALLAN!C3575)</f>
        <v>PC-E443</v>
      </c>
      <c r="E505" t="str">
        <f>IF(CHALLAN!B3575="","",CHALLAN!B3575)</f>
        <v>COROLLA</v>
      </c>
      <c r="F505">
        <f>IF(CHALLAN!D3575="","",CHALLAN!D3575)</f>
        <v>2</v>
      </c>
      <c r="G505">
        <f>IF(CHALLAN!E3575="","",CHALLAN!E3575)</f>
        <v>6</v>
      </c>
      <c r="H505">
        <f t="shared" si="14"/>
        <v>12</v>
      </c>
      <c r="I505">
        <f>IF(CHALLAN!F3575="","",CHALLAN!F3575)</f>
        <v>12</v>
      </c>
      <c r="J505">
        <f t="shared" si="15"/>
        <v>0</v>
      </c>
    </row>
    <row r="506" spans="1:10" x14ac:dyDescent="0.25">
      <c r="A506">
        <v>3576</v>
      </c>
      <c r="B506" t="str">
        <f>CHALLAN!G3559</f>
        <v>GG/076/10-11</v>
      </c>
      <c r="C506" t="str">
        <f>CHALLAN!G3558</f>
        <v>04.06.10</v>
      </c>
      <c r="D506" t="str">
        <f>IF(CHALLAN!C3576="","(no part #)",CHALLAN!C3576)</f>
        <v>PC-E406</v>
      </c>
      <c r="E506" t="str">
        <f>IF(CHALLAN!B3576="","",CHALLAN!B3576)</f>
        <v>ESTEEM R 12</v>
      </c>
      <c r="F506">
        <f>IF(CHALLAN!D3576="","",CHALLAN!D3576)</f>
        <v>1</v>
      </c>
      <c r="G506">
        <f>IF(CHALLAN!E3576="","",CHALLAN!E3576)</f>
        <v>4</v>
      </c>
      <c r="H506">
        <f t="shared" si="14"/>
        <v>4</v>
      </c>
      <c r="I506">
        <f>IF(CHALLAN!F3576="","",CHALLAN!F3576)</f>
        <v>4</v>
      </c>
      <c r="J506">
        <f t="shared" si="15"/>
        <v>0</v>
      </c>
    </row>
    <row r="507" spans="1:10" x14ac:dyDescent="0.25">
      <c r="A507">
        <v>3577</v>
      </c>
      <c r="B507" t="str">
        <f>CHALLAN!G3559</f>
        <v>GG/076/10-11</v>
      </c>
      <c r="C507" t="str">
        <f>CHALLAN!G3558</f>
        <v>04.06.10</v>
      </c>
      <c r="D507" t="str">
        <f>IF(CHALLAN!C3577="","(no part #)",CHALLAN!C3577)</f>
        <v>PC-E035</v>
      </c>
      <c r="E507" t="str">
        <f>IF(CHALLAN!B3577="","",CHALLAN!B3577)</f>
        <v>ESTEEM R 134A</v>
      </c>
      <c r="F507">
        <f>IF(CHALLAN!D3577="","",CHALLAN!D3577)</f>
        <v>1</v>
      </c>
      <c r="G507">
        <f>IF(CHALLAN!E3577="","",CHALLAN!E3577)</f>
        <v>4</v>
      </c>
      <c r="H507">
        <f t="shared" si="14"/>
        <v>4</v>
      </c>
      <c r="I507">
        <f>IF(CHALLAN!F3577="","",CHALLAN!F3577)</f>
        <v>4</v>
      </c>
      <c r="J507">
        <f t="shared" si="15"/>
        <v>0</v>
      </c>
    </row>
    <row r="508" spans="1:10" x14ac:dyDescent="0.25">
      <c r="A508">
        <v>3578</v>
      </c>
      <c r="B508" t="str">
        <f>CHALLAN!G3559</f>
        <v>GG/076/10-11</v>
      </c>
      <c r="C508" t="str">
        <f>CHALLAN!G3558</f>
        <v>04.06.10</v>
      </c>
      <c r="D508" t="str">
        <f>IF(CHALLAN!C3578="","(no part #)",CHALLAN!C3578)</f>
        <v>PC-E417</v>
      </c>
      <c r="E508" t="str">
        <f>IF(CHALLAN!B3578="","",CHALLAN!B3578)</f>
        <v>FIESTA</v>
      </c>
      <c r="F508">
        <f>IF(CHALLAN!D3578="","",CHALLAN!D3578)</f>
        <v>6</v>
      </c>
      <c r="G508">
        <f>IF(CHALLAN!E3578="","",CHALLAN!E3578)</f>
        <v>4</v>
      </c>
      <c r="H508">
        <f t="shared" si="14"/>
        <v>24</v>
      </c>
      <c r="I508">
        <f>IF(CHALLAN!F3578="","",CHALLAN!F3578)</f>
        <v>23</v>
      </c>
      <c r="J508">
        <f t="shared" si="15"/>
        <v>1</v>
      </c>
    </row>
    <row r="509" spans="1:10" x14ac:dyDescent="0.25">
      <c r="A509">
        <v>3579</v>
      </c>
      <c r="B509" t="str">
        <f>CHALLAN!G3559</f>
        <v>GG/076/10-11</v>
      </c>
      <c r="C509" t="str">
        <f>CHALLAN!G3558</f>
        <v>04.06.10</v>
      </c>
      <c r="D509" t="str">
        <f>IF(CHALLAN!C3579="","(no part #)",CHALLAN!C3579)</f>
        <v>PC-E417</v>
      </c>
      <c r="E509" t="str">
        <f>IF(CHALLAN!B3579="","",CHALLAN!B3579)</f>
        <v>FIESTA</v>
      </c>
      <c r="F509" t="str">
        <f>IF(CHALLAN!D3579="","",CHALLAN!D3579)</f>
        <v/>
      </c>
      <c r="G509" t="str">
        <f>IF(CHALLAN!E3579="","",CHALLAN!E3579)</f>
        <v/>
      </c>
      <c r="H509" t="str">
        <f t="shared" si="14"/>
        <v/>
      </c>
      <c r="I509">
        <f>IF(CHALLAN!F3579="","",CHALLAN!F3579)</f>
        <v>1</v>
      </c>
      <c r="J509" t="str">
        <f t="shared" si="15"/>
        <v/>
      </c>
    </row>
    <row r="510" spans="1:10" x14ac:dyDescent="0.25">
      <c r="A510">
        <v>3580</v>
      </c>
      <c r="B510" t="str">
        <f>CHALLAN!G3559</f>
        <v>GG/076/10-11</v>
      </c>
      <c r="C510" t="str">
        <f>CHALLAN!G3558</f>
        <v>04.06.10</v>
      </c>
      <c r="D510" t="str">
        <f>IF(CHALLAN!C3580="","(no part #)",CHALLAN!C3580)</f>
        <v>PC-E510</v>
      </c>
      <c r="E510" t="str">
        <f>IF(CHALLAN!B3580="","",CHALLAN!B3580)</f>
        <v>HONDA ACCORD</v>
      </c>
      <c r="F510">
        <f>IF(CHALLAN!D3580="","",CHALLAN!D3580)</f>
        <v>2</v>
      </c>
      <c r="G510">
        <f>IF(CHALLAN!E3580="","",CHALLAN!E3580)</f>
        <v>6</v>
      </c>
      <c r="H510">
        <f t="shared" si="14"/>
        <v>12</v>
      </c>
      <c r="I510">
        <f>IF(CHALLAN!F3580="","",CHALLAN!F3580)</f>
        <v>12</v>
      </c>
      <c r="J510">
        <f t="shared" si="15"/>
        <v>0</v>
      </c>
    </row>
    <row r="511" spans="1:10" x14ac:dyDescent="0.25">
      <c r="A511">
        <v>3581</v>
      </c>
      <c r="B511" t="str">
        <f>CHALLAN!G3559</f>
        <v>GG/076/10-11</v>
      </c>
      <c r="C511" t="str">
        <f>CHALLAN!G3558</f>
        <v>04.06.10</v>
      </c>
      <c r="D511" t="str">
        <f>IF(CHALLAN!C3581="","(no part #)",CHALLAN!C3581)</f>
        <v>PC-E523</v>
      </c>
      <c r="E511" t="str">
        <f>IF(CHALLAN!B3581="","",CHALLAN!B3581)</f>
        <v>HONDA CIVIC</v>
      </c>
      <c r="F511">
        <f>IF(CHALLAN!D3581="","",CHALLAN!D3581)</f>
        <v>6</v>
      </c>
      <c r="G511">
        <f>IF(CHALLAN!E3581="","",CHALLAN!E3581)</f>
        <v>4</v>
      </c>
      <c r="H511">
        <f t="shared" si="14"/>
        <v>24</v>
      </c>
      <c r="I511">
        <f>IF(CHALLAN!F3581="","",CHALLAN!F3581)</f>
        <v>23</v>
      </c>
      <c r="J511">
        <f t="shared" si="15"/>
        <v>1</v>
      </c>
    </row>
    <row r="512" spans="1:10" x14ac:dyDescent="0.25">
      <c r="A512">
        <v>3582</v>
      </c>
      <c r="B512" t="str">
        <f>CHALLAN!G3559</f>
        <v>GG/076/10-11</v>
      </c>
      <c r="C512" t="str">
        <f>CHALLAN!G3558</f>
        <v>04.06.10</v>
      </c>
      <c r="D512" t="str">
        <f>IF(CHALLAN!C3582="","(no part #)",CHALLAN!C3582)</f>
        <v>PC-E523</v>
      </c>
      <c r="E512" t="str">
        <f>IF(CHALLAN!B3582="","",CHALLAN!B3582)</f>
        <v>HONDA CIVIC</v>
      </c>
      <c r="F512" t="str">
        <f>IF(CHALLAN!D3582="","",CHALLAN!D3582)</f>
        <v/>
      </c>
      <c r="G512" t="str">
        <f>IF(CHALLAN!E3582="","",CHALLAN!E3582)</f>
        <v/>
      </c>
      <c r="H512" t="str">
        <f t="shared" si="14"/>
        <v/>
      </c>
      <c r="I512">
        <f>IF(CHALLAN!F3582="","",CHALLAN!F3582)</f>
        <v>1</v>
      </c>
      <c r="J512" t="str">
        <f t="shared" si="15"/>
        <v/>
      </c>
    </row>
    <row r="513" spans="1:10" x14ac:dyDescent="0.25">
      <c r="A513">
        <v>3583</v>
      </c>
      <c r="B513" t="str">
        <f>CHALLAN!G3559</f>
        <v>GG/076/10-11</v>
      </c>
      <c r="C513" t="str">
        <f>CHALLAN!G3558</f>
        <v>04.06.10</v>
      </c>
      <c r="D513" t="str">
        <f>IF(CHALLAN!C3583="","(no part #)",CHALLAN!C3583)</f>
        <v>PC-E424</v>
      </c>
      <c r="E513" t="str">
        <f>IF(CHALLAN!B3583="","",CHALLAN!B3583)</f>
        <v>HONDA CITY T-3</v>
      </c>
      <c r="F513">
        <f>IF(CHALLAN!D3583="","",CHALLAN!D3583)</f>
        <v>2</v>
      </c>
      <c r="G513">
        <f>IF(CHALLAN!E3583="","",CHALLAN!E3583)</f>
        <v>6</v>
      </c>
      <c r="H513">
        <f t="shared" si="14"/>
        <v>12</v>
      </c>
      <c r="I513">
        <f>IF(CHALLAN!F3583="","",CHALLAN!F3583)</f>
        <v>12</v>
      </c>
      <c r="J513">
        <f t="shared" si="15"/>
        <v>0</v>
      </c>
    </row>
    <row r="514" spans="1:10" x14ac:dyDescent="0.25">
      <c r="A514">
        <v>3584</v>
      </c>
      <c r="B514" t="str">
        <f>CHALLAN!G3559</f>
        <v>GG/076/10-11</v>
      </c>
      <c r="C514" t="str">
        <f>CHALLAN!G3558</f>
        <v>04.06.10</v>
      </c>
      <c r="D514" t="str">
        <f>IF(CHALLAN!C3584="","(no part #)",CHALLAN!C3584)</f>
        <v>PC-E022</v>
      </c>
      <c r="E514" t="str">
        <f>IF(CHALLAN!B3584="","",CHALLAN!B3584)</f>
        <v>IKON</v>
      </c>
      <c r="F514">
        <f>IF(CHALLAN!D3584="","",CHALLAN!D3584)</f>
        <v>1</v>
      </c>
      <c r="G514">
        <f>IF(CHALLAN!E3584="","",CHALLAN!E3584)</f>
        <v>6</v>
      </c>
      <c r="H514">
        <f t="shared" ref="H514:H577" si="16">IF(AND(ISNUMBER(F514),ISNUMBER(G514)),F514*G514,"")</f>
        <v>6</v>
      </c>
      <c r="I514">
        <f>IF(CHALLAN!F3584="","",CHALLAN!F3584)</f>
        <v>6</v>
      </c>
      <c r="J514">
        <f t="shared" ref="J514:J577" si="17">IF(AND(ISNUMBER(H514),ISNUMBER(I514)),H514-I514,"")</f>
        <v>0</v>
      </c>
    </row>
    <row r="515" spans="1:10" x14ac:dyDescent="0.25">
      <c r="A515">
        <v>3585</v>
      </c>
      <c r="B515" t="str">
        <f>CHALLAN!G3559</f>
        <v>GG/076/10-11</v>
      </c>
      <c r="C515" t="str">
        <f>CHALLAN!G3558</f>
        <v>04.06.10</v>
      </c>
      <c r="D515" t="str">
        <f>IF(CHALLAN!C3585="","(no part #)",CHALLAN!C3585)</f>
        <v>PC-E111</v>
      </c>
      <c r="E515" t="str">
        <f>IF(CHALLAN!B3585="","",CHALLAN!B3585)</f>
        <v>LANCER MMC</v>
      </c>
      <c r="F515">
        <f>IF(CHALLAN!D3585="","",CHALLAN!D3585)</f>
        <v>1</v>
      </c>
      <c r="G515">
        <f>IF(CHALLAN!E3585="","",CHALLAN!E3585)</f>
        <v>4</v>
      </c>
      <c r="H515">
        <f t="shared" si="16"/>
        <v>4</v>
      </c>
      <c r="I515">
        <f>IF(CHALLAN!F3585="","",CHALLAN!F3585)</f>
        <v>4</v>
      </c>
      <c r="J515">
        <f t="shared" si="17"/>
        <v>0</v>
      </c>
    </row>
    <row r="516" spans="1:10" x14ac:dyDescent="0.25">
      <c r="A516">
        <v>3586</v>
      </c>
      <c r="B516" t="str">
        <f>CHALLAN!G3559</f>
        <v>GG/076/10-11</v>
      </c>
      <c r="C516" t="str">
        <f>CHALLAN!G3558</f>
        <v>04.06.10</v>
      </c>
      <c r="D516" t="str">
        <f>IF(CHALLAN!C3586="","(no part #)",CHALLAN!C3586)</f>
        <v>PC-E037</v>
      </c>
      <c r="E516" t="str">
        <f>IF(CHALLAN!B3586="","",CHALLAN!B3586)</f>
        <v>OPTRA</v>
      </c>
      <c r="F516">
        <f>IF(CHALLAN!D3586="","",CHALLAN!D3586)</f>
        <v>1</v>
      </c>
      <c r="G516">
        <f>IF(CHALLAN!E3586="","",CHALLAN!E3586)</f>
        <v>4</v>
      </c>
      <c r="H516">
        <f t="shared" si="16"/>
        <v>4</v>
      </c>
      <c r="I516">
        <f>IF(CHALLAN!F3586="","",CHALLAN!F3586)</f>
        <v>4</v>
      </c>
      <c r="J516">
        <f t="shared" si="17"/>
        <v>0</v>
      </c>
    </row>
    <row r="517" spans="1:10" x14ac:dyDescent="0.25">
      <c r="A517">
        <v>3587</v>
      </c>
      <c r="B517" t="str">
        <f>CHALLAN!G3559</f>
        <v>GG/076/10-11</v>
      </c>
      <c r="C517" t="str">
        <f>CHALLAN!G3558</f>
        <v>04.06.10</v>
      </c>
      <c r="D517" t="str">
        <f>IF(CHALLAN!C3587="","(no part #)",CHALLAN!C3587)</f>
        <v>PC-E402</v>
      </c>
      <c r="E517" t="str">
        <f>IF(CHALLAN!B3587="","",CHALLAN!B3587)</f>
        <v>PALIO</v>
      </c>
      <c r="F517">
        <f>IF(CHALLAN!D3587="","",CHALLAN!D3587)</f>
        <v>1</v>
      </c>
      <c r="G517">
        <f>IF(CHALLAN!E3587="","",CHALLAN!E3587)</f>
        <v>4</v>
      </c>
      <c r="H517">
        <f t="shared" si="16"/>
        <v>4</v>
      </c>
      <c r="I517">
        <f>IF(CHALLAN!F3587="","",CHALLAN!F3587)</f>
        <v>4</v>
      </c>
      <c r="J517">
        <f t="shared" si="17"/>
        <v>0</v>
      </c>
    </row>
    <row r="518" spans="1:10" x14ac:dyDescent="0.25">
      <c r="A518">
        <v>3588</v>
      </c>
      <c r="B518" t="str">
        <f>CHALLAN!G3559</f>
        <v>GG/076/10-11</v>
      </c>
      <c r="C518" t="str">
        <f>CHALLAN!G3558</f>
        <v>04.06.10</v>
      </c>
      <c r="D518" t="str">
        <f>IF(CHALLAN!C3588="","(no part #)",CHALLAN!C3588)</f>
        <v>PC-E419</v>
      </c>
      <c r="E518" t="str">
        <f>IF(CHALLAN!B3588="","",CHALLAN!B3588)</f>
        <v>SKODA</v>
      </c>
      <c r="F518">
        <f>IF(CHALLAN!D3588="","",CHALLAN!D3588)</f>
        <v>6</v>
      </c>
      <c r="G518">
        <f>IF(CHALLAN!E3588="","",CHALLAN!E3588)</f>
        <v>4</v>
      </c>
      <c r="H518">
        <f t="shared" si="16"/>
        <v>24</v>
      </c>
      <c r="I518">
        <f>IF(CHALLAN!F3588="","",CHALLAN!F3588)</f>
        <v>23</v>
      </c>
      <c r="J518">
        <f t="shared" si="17"/>
        <v>1</v>
      </c>
    </row>
    <row r="519" spans="1:10" x14ac:dyDescent="0.25">
      <c r="A519">
        <v>3589</v>
      </c>
      <c r="B519" t="str">
        <f>CHALLAN!G3559</f>
        <v>GG/076/10-11</v>
      </c>
      <c r="C519" t="str">
        <f>CHALLAN!G3558</f>
        <v>04.06.10</v>
      </c>
      <c r="D519" t="str">
        <f>IF(CHALLAN!C3589="","(no part #)",CHALLAN!C3589)</f>
        <v>PC-E419</v>
      </c>
      <c r="E519" t="str">
        <f>IF(CHALLAN!B3589="","",CHALLAN!B3589)</f>
        <v>SKODA</v>
      </c>
      <c r="F519" t="str">
        <f>IF(CHALLAN!D3589="","",CHALLAN!D3589)</f>
        <v/>
      </c>
      <c r="G519" t="str">
        <f>IF(CHALLAN!E3589="","",CHALLAN!E3589)</f>
        <v/>
      </c>
      <c r="H519" t="str">
        <f t="shared" si="16"/>
        <v/>
      </c>
      <c r="I519">
        <f>IF(CHALLAN!F3589="","",CHALLAN!F3589)</f>
        <v>1</v>
      </c>
      <c r="J519" t="str">
        <f t="shared" si="17"/>
        <v/>
      </c>
    </row>
    <row r="520" spans="1:10" x14ac:dyDescent="0.25">
      <c r="A520">
        <v>3590</v>
      </c>
      <c r="B520" t="str">
        <f>CHALLAN!G3559</f>
        <v>GG/076/10-11</v>
      </c>
      <c r="C520" t="str">
        <f>CHALLAN!G3558</f>
        <v>04.06.10</v>
      </c>
      <c r="D520" t="str">
        <f>IF(CHALLAN!C3590="","(no part #)",CHALLAN!C3590)</f>
        <v>PC-E036</v>
      </c>
      <c r="E520" t="str">
        <f>IF(CHALLAN!B3590="","",CHALLAN!B3590)</f>
        <v>TRAVERA</v>
      </c>
      <c r="F520">
        <f>IF(CHALLAN!D3590="","",CHALLAN!D3590)</f>
        <v>6</v>
      </c>
      <c r="G520">
        <f>IF(CHALLAN!E3590="","",CHALLAN!E3590)</f>
        <v>4</v>
      </c>
      <c r="H520">
        <f t="shared" si="16"/>
        <v>24</v>
      </c>
      <c r="I520">
        <f>IF(CHALLAN!F3590="","",CHALLAN!F3590)</f>
        <v>23</v>
      </c>
      <c r="J520">
        <f t="shared" si="17"/>
        <v>1</v>
      </c>
    </row>
    <row r="521" spans="1:10" x14ac:dyDescent="0.25">
      <c r="A521">
        <v>3591</v>
      </c>
      <c r="B521" t="str">
        <f>CHALLAN!G3559</f>
        <v>GG/076/10-11</v>
      </c>
      <c r="C521" t="str">
        <f>CHALLAN!G3558</f>
        <v>04.06.10</v>
      </c>
      <c r="D521" t="str">
        <f>IF(CHALLAN!C3591="","(no part #)",CHALLAN!C3591)</f>
        <v>PC-E036</v>
      </c>
      <c r="E521" t="str">
        <f>IF(CHALLAN!B3591="","",CHALLAN!B3591)</f>
        <v>TRAVERA</v>
      </c>
      <c r="F521" t="str">
        <f>IF(CHALLAN!D3591="","",CHALLAN!D3591)</f>
        <v/>
      </c>
      <c r="G521" t="str">
        <f>IF(CHALLAN!E3591="","",CHALLAN!E3591)</f>
        <v/>
      </c>
      <c r="H521" t="str">
        <f t="shared" si="16"/>
        <v/>
      </c>
      <c r="I521">
        <f>IF(CHALLAN!F3591="","",CHALLAN!F3591)</f>
        <v>1</v>
      </c>
      <c r="J521" t="str">
        <f t="shared" si="17"/>
        <v/>
      </c>
    </row>
    <row r="522" spans="1:10" x14ac:dyDescent="0.25">
      <c r="A522">
        <v>3617</v>
      </c>
      <c r="B522" t="str">
        <f>CHALLAN!G3604</f>
        <v>GG/077/10-11</v>
      </c>
      <c r="C522" t="str">
        <f>CHALLAN!G3603</f>
        <v>04.06.10</v>
      </c>
      <c r="D522" t="str">
        <f>IF(CHALLAN!C3617="","(no part #)",CHALLAN!C3617)</f>
        <v>R134A</v>
      </c>
      <c r="E522">
        <f>IF(CHALLAN!B3617="","",CHALLAN!B3617)</f>
        <v>505</v>
      </c>
      <c r="F522">
        <f>IF(CHALLAN!D3617="","",CHALLAN!D3617)</f>
        <v>1</v>
      </c>
      <c r="G522">
        <f>IF(CHALLAN!E3617="","",CHALLAN!E3617)</f>
        <v>4</v>
      </c>
      <c r="H522">
        <f t="shared" si="16"/>
        <v>4</v>
      </c>
      <c r="I522">
        <f>IF(CHALLAN!F3617="","",CHALLAN!F3617)</f>
        <v>4</v>
      </c>
      <c r="J522">
        <f t="shared" si="17"/>
        <v>0</v>
      </c>
    </row>
    <row r="523" spans="1:10" x14ac:dyDescent="0.25">
      <c r="A523">
        <v>3618</v>
      </c>
      <c r="B523" t="str">
        <f>CHALLAN!G3604</f>
        <v>GG/077/10-11</v>
      </c>
      <c r="C523" t="str">
        <f>CHALLAN!G3603</f>
        <v>04.06.10</v>
      </c>
      <c r="D523" t="str">
        <f>IF(CHALLAN!C3618="","(no part #)",CHALLAN!C3618)</f>
        <v>R134A</v>
      </c>
      <c r="E523">
        <f>IF(CHALLAN!B3618="","",CHALLAN!B3618)</f>
        <v>507</v>
      </c>
      <c r="F523">
        <f>IF(CHALLAN!D3618="","",CHALLAN!D3618)</f>
        <v>8</v>
      </c>
      <c r="G523">
        <f>IF(CHALLAN!E3618="","",CHALLAN!E3618)</f>
        <v>4</v>
      </c>
      <c r="H523">
        <f t="shared" si="16"/>
        <v>32</v>
      </c>
      <c r="I523">
        <f>IF(CHALLAN!F3618="","",CHALLAN!F3618)</f>
        <v>32</v>
      </c>
      <c r="J523">
        <f t="shared" si="17"/>
        <v>0</v>
      </c>
    </row>
    <row r="524" spans="1:10" x14ac:dyDescent="0.25">
      <c r="A524">
        <v>3664</v>
      </c>
      <c r="B524" t="str">
        <f>CHALLAN!G3649</f>
        <v>GG/078/10-11</v>
      </c>
      <c r="C524" t="str">
        <f>CHALLAN!G3648</f>
        <v>04.06.10</v>
      </c>
      <c r="D524" t="str">
        <f>IF(CHALLAN!C3664="","(no part #)",CHALLAN!C3664)</f>
        <v>R134A</v>
      </c>
      <c r="E524">
        <f>IF(CHALLAN!B3664="","",CHALLAN!B3664)</f>
        <v>505</v>
      </c>
      <c r="F524">
        <f>IF(CHALLAN!D3664="","",CHALLAN!D3664)</f>
        <v>2</v>
      </c>
      <c r="G524">
        <f>IF(CHALLAN!E3664="","",CHALLAN!E3664)</f>
        <v>4</v>
      </c>
      <c r="H524">
        <f t="shared" si="16"/>
        <v>8</v>
      </c>
      <c r="I524">
        <f>IF(CHALLAN!F3664="","",CHALLAN!F3664)</f>
        <v>8</v>
      </c>
      <c r="J524">
        <f t="shared" si="17"/>
        <v>0</v>
      </c>
    </row>
    <row r="525" spans="1:10" x14ac:dyDescent="0.25">
      <c r="A525">
        <v>3665</v>
      </c>
      <c r="B525" t="str">
        <f>CHALLAN!G3649</f>
        <v>GG/078/10-11</v>
      </c>
      <c r="C525" t="str">
        <f>CHALLAN!G3648</f>
        <v>04.06.10</v>
      </c>
      <c r="D525" t="str">
        <f>IF(CHALLAN!C3665="","(no part #)",CHALLAN!C3665)</f>
        <v>R134A</v>
      </c>
      <c r="E525">
        <f>IF(CHALLAN!B3665="","",CHALLAN!B3665)</f>
        <v>507</v>
      </c>
      <c r="F525">
        <f>IF(CHALLAN!D3665="","",CHALLAN!D3665)</f>
        <v>8</v>
      </c>
      <c r="G525">
        <f>IF(CHALLAN!E3665="","",CHALLAN!E3665)</f>
        <v>4</v>
      </c>
      <c r="H525">
        <f t="shared" si="16"/>
        <v>32</v>
      </c>
      <c r="I525">
        <f>IF(CHALLAN!F3665="","",CHALLAN!F3665)</f>
        <v>32</v>
      </c>
      <c r="J525">
        <f t="shared" si="17"/>
        <v>0</v>
      </c>
    </row>
    <row r="526" spans="1:10" x14ac:dyDescent="0.25">
      <c r="A526">
        <v>3666</v>
      </c>
      <c r="B526" t="str">
        <f>CHALLAN!G3649</f>
        <v>GG/078/10-11</v>
      </c>
      <c r="C526" t="str">
        <f>CHALLAN!G3648</f>
        <v>04.06.10</v>
      </c>
      <c r="D526" t="str">
        <f>IF(CHALLAN!C3666="","(no part #)",CHALLAN!C3666)</f>
        <v>R134A</v>
      </c>
      <c r="E526">
        <f>IF(CHALLAN!B3666="","",CHALLAN!B3666)</f>
        <v>510</v>
      </c>
      <c r="F526">
        <f>IF(CHALLAN!D3666="","",CHALLAN!D3666)</f>
        <v>1</v>
      </c>
      <c r="G526">
        <f>IF(CHALLAN!E3666="","",CHALLAN!E3666)</f>
        <v>4</v>
      </c>
      <c r="H526">
        <f t="shared" si="16"/>
        <v>4</v>
      </c>
      <c r="I526">
        <f>IF(CHALLAN!F3666="","",CHALLAN!F3666)</f>
        <v>4</v>
      </c>
      <c r="J526">
        <f t="shared" si="17"/>
        <v>0</v>
      </c>
    </row>
    <row r="527" spans="1:10" x14ac:dyDescent="0.25">
      <c r="A527">
        <v>3668</v>
      </c>
      <c r="B527" t="str">
        <f>CHALLAN!G3649</f>
        <v>GG/078/10-11</v>
      </c>
      <c r="C527" t="str">
        <f>CHALLAN!G3648</f>
        <v>04.06.10</v>
      </c>
      <c r="D527" t="str">
        <f>IF(CHALLAN!C3668="","(no part #)",CHALLAN!C3668)</f>
        <v>PC-E417</v>
      </c>
      <c r="E527" t="str">
        <f>IF(CHALLAN!B3668="","",CHALLAN!B3668)</f>
        <v>FIESTA</v>
      </c>
      <c r="F527">
        <f>IF(CHALLAN!D3668="","",CHALLAN!D3668)</f>
        <v>3</v>
      </c>
      <c r="G527">
        <f>IF(CHALLAN!E3668="","",CHALLAN!E3668)</f>
        <v>4</v>
      </c>
      <c r="H527">
        <f t="shared" si="16"/>
        <v>12</v>
      </c>
      <c r="I527">
        <f>IF(CHALLAN!F3668="","",CHALLAN!F3668)</f>
        <v>12</v>
      </c>
      <c r="J527">
        <f t="shared" si="17"/>
        <v>0</v>
      </c>
    </row>
    <row r="528" spans="1:10" x14ac:dyDescent="0.25">
      <c r="A528">
        <v>3669</v>
      </c>
      <c r="B528" t="str">
        <f>CHALLAN!G3649</f>
        <v>GG/078/10-11</v>
      </c>
      <c r="C528" t="str">
        <f>CHALLAN!G3648</f>
        <v>04.06.10</v>
      </c>
      <c r="D528" t="str">
        <f>IF(CHALLAN!C3669="","(no part #)",CHALLAN!C3669)</f>
        <v>PC-E022</v>
      </c>
      <c r="E528" t="str">
        <f>IF(CHALLAN!B3669="","",CHALLAN!B3669)</f>
        <v>IKON</v>
      </c>
      <c r="F528">
        <f>IF(CHALLAN!D3669="","",CHALLAN!D3669)</f>
        <v>1</v>
      </c>
      <c r="G528">
        <f>IF(CHALLAN!E3669="","",CHALLAN!E3669)</f>
        <v>6</v>
      </c>
      <c r="H528">
        <f t="shared" si="16"/>
        <v>6</v>
      </c>
      <c r="I528">
        <f>IF(CHALLAN!F3669="","",CHALLAN!F3669)</f>
        <v>6</v>
      </c>
      <c r="J528">
        <f t="shared" si="17"/>
        <v>0</v>
      </c>
    </row>
    <row r="529" spans="1:10" x14ac:dyDescent="0.25">
      <c r="A529">
        <v>3670</v>
      </c>
      <c r="B529" t="str">
        <f>CHALLAN!G3649</f>
        <v>GG/078/10-11</v>
      </c>
      <c r="C529" t="str">
        <f>CHALLAN!G3648</f>
        <v>04.06.10</v>
      </c>
      <c r="D529" t="str">
        <f>IF(CHALLAN!C3670="","(no part #)",CHALLAN!C3670)</f>
        <v>PC-E402</v>
      </c>
      <c r="E529" t="str">
        <f>IF(CHALLAN!B3670="","",CHALLAN!B3670)</f>
        <v>PALIO</v>
      </c>
      <c r="F529">
        <f>IF(CHALLAN!D3670="","",CHALLAN!D3670)</f>
        <v>1</v>
      </c>
      <c r="G529">
        <f>IF(CHALLAN!E3670="","",CHALLAN!E3670)</f>
        <v>4</v>
      </c>
      <c r="H529">
        <f t="shared" si="16"/>
        <v>4</v>
      </c>
      <c r="I529">
        <f>IF(CHALLAN!F3670="","",CHALLAN!F3670)</f>
        <v>4</v>
      </c>
      <c r="J529">
        <f t="shared" si="17"/>
        <v>0</v>
      </c>
    </row>
    <row r="530" spans="1:10" x14ac:dyDescent="0.25">
      <c r="A530">
        <v>3671</v>
      </c>
      <c r="B530" t="str">
        <f>CHALLAN!G3649</f>
        <v>GG/078/10-11</v>
      </c>
      <c r="C530" t="str">
        <f>CHALLAN!G3648</f>
        <v>04.06.10</v>
      </c>
      <c r="D530" t="str">
        <f>IF(CHALLAN!C3671="","(no part #)",CHALLAN!C3671)</f>
        <v>PC-E419</v>
      </c>
      <c r="E530" t="str">
        <f>IF(CHALLAN!B3671="","",CHALLAN!B3671)</f>
        <v>SKODA</v>
      </c>
      <c r="F530">
        <f>IF(CHALLAN!D3671="","",CHALLAN!D3671)</f>
        <v>6</v>
      </c>
      <c r="G530">
        <f>IF(CHALLAN!E3671="","",CHALLAN!E3671)</f>
        <v>4</v>
      </c>
      <c r="H530">
        <f t="shared" si="16"/>
        <v>24</v>
      </c>
      <c r="I530">
        <f>IF(CHALLAN!F3671="","",CHALLAN!F3671)</f>
        <v>23</v>
      </c>
      <c r="J530">
        <f t="shared" si="17"/>
        <v>1</v>
      </c>
    </row>
    <row r="531" spans="1:10" x14ac:dyDescent="0.25">
      <c r="A531">
        <v>3672</v>
      </c>
      <c r="B531" t="str">
        <f>CHALLAN!G3649</f>
        <v>GG/078/10-11</v>
      </c>
      <c r="C531" t="str">
        <f>CHALLAN!G3648</f>
        <v>04.06.10</v>
      </c>
      <c r="D531" t="str">
        <f>IF(CHALLAN!C3672="","(no part #)",CHALLAN!C3672)</f>
        <v>PC-E419</v>
      </c>
      <c r="E531" t="str">
        <f>IF(CHALLAN!B3672="","",CHALLAN!B3672)</f>
        <v>SKODA</v>
      </c>
      <c r="F531" t="str">
        <f>IF(CHALLAN!D3672="","",CHALLAN!D3672)</f>
        <v/>
      </c>
      <c r="G531" t="str">
        <f>IF(CHALLAN!E3672="","",CHALLAN!E3672)</f>
        <v/>
      </c>
      <c r="H531" t="str">
        <f t="shared" si="16"/>
        <v/>
      </c>
      <c r="I531">
        <f>IF(CHALLAN!F3672="","",CHALLAN!F3672)</f>
        <v>1</v>
      </c>
      <c r="J531" t="str">
        <f t="shared" si="17"/>
        <v/>
      </c>
    </row>
    <row r="532" spans="1:10" x14ac:dyDescent="0.25">
      <c r="A532">
        <v>3673</v>
      </c>
      <c r="B532" t="str">
        <f>CHALLAN!G3649</f>
        <v>GG/078/10-11</v>
      </c>
      <c r="C532" t="str">
        <f>CHALLAN!G3648</f>
        <v>04.06.10</v>
      </c>
      <c r="D532" t="str">
        <f>IF(CHALLAN!C3673="","(no part #)",CHALLAN!C3673)</f>
        <v>PC-E036</v>
      </c>
      <c r="E532" t="str">
        <f>IF(CHALLAN!B3673="","",CHALLAN!B3673)</f>
        <v>TRAVERA</v>
      </c>
      <c r="F532">
        <f>IF(CHALLAN!D3673="","",CHALLAN!D3673)</f>
        <v>2</v>
      </c>
      <c r="G532">
        <f>IF(CHALLAN!E3673="","",CHALLAN!E3673)</f>
        <v>4</v>
      </c>
      <c r="H532">
        <f t="shared" si="16"/>
        <v>8</v>
      </c>
      <c r="I532">
        <f>IF(CHALLAN!F3673="","",CHALLAN!F3673)</f>
        <v>8</v>
      </c>
      <c r="J532">
        <f t="shared" si="17"/>
        <v>0</v>
      </c>
    </row>
    <row r="533" spans="1:10" x14ac:dyDescent="0.25">
      <c r="A533">
        <v>3707</v>
      </c>
      <c r="B533" t="str">
        <f>CHALLAN!G3695</f>
        <v>GG/079/10-11</v>
      </c>
      <c r="C533" t="str">
        <f>CHALLAN!G3694</f>
        <v>04.06.10</v>
      </c>
      <c r="D533" t="str">
        <f>IF(CHALLAN!C3707="","(no part #)",CHALLAN!C3707)</f>
        <v>R134A</v>
      </c>
      <c r="E533">
        <f>IF(CHALLAN!B3707="","",CHALLAN!B3707)</f>
        <v>505</v>
      </c>
      <c r="F533">
        <f>IF(CHALLAN!D3707="","",CHALLAN!D3707)</f>
        <v>2</v>
      </c>
      <c r="G533">
        <f>IF(CHALLAN!E3707="","",CHALLAN!E3707)</f>
        <v>4</v>
      </c>
      <c r="H533">
        <f t="shared" si="16"/>
        <v>8</v>
      </c>
      <c r="I533">
        <f>IF(CHALLAN!F3707="","",CHALLAN!F3707)</f>
        <v>8</v>
      </c>
      <c r="J533">
        <f t="shared" si="17"/>
        <v>0</v>
      </c>
    </row>
    <row r="534" spans="1:10" x14ac:dyDescent="0.25">
      <c r="A534">
        <v>3708</v>
      </c>
      <c r="B534" t="str">
        <f>CHALLAN!G3695</f>
        <v>GG/079/10-11</v>
      </c>
      <c r="C534" t="str">
        <f>CHALLAN!G3694</f>
        <v>04.06.10</v>
      </c>
      <c r="D534" t="str">
        <f>IF(CHALLAN!C3708="","(no part #)",CHALLAN!C3708)</f>
        <v>R134A</v>
      </c>
      <c r="E534">
        <f>IF(CHALLAN!B3708="","",CHALLAN!B3708)</f>
        <v>507</v>
      </c>
      <c r="F534">
        <f>IF(CHALLAN!D3708="","",CHALLAN!D3708)</f>
        <v>23</v>
      </c>
      <c r="G534">
        <f>IF(CHALLAN!E3708="","",CHALLAN!E3708)</f>
        <v>4</v>
      </c>
      <c r="H534">
        <f t="shared" si="16"/>
        <v>92</v>
      </c>
      <c r="I534">
        <f>IF(CHALLAN!F3708="","",CHALLAN!F3708)</f>
        <v>92</v>
      </c>
      <c r="J534">
        <f t="shared" si="17"/>
        <v>0</v>
      </c>
    </row>
    <row r="535" spans="1:10" x14ac:dyDescent="0.25">
      <c r="A535">
        <v>3709</v>
      </c>
      <c r="B535" t="str">
        <f>CHALLAN!G3695</f>
        <v>GG/079/10-11</v>
      </c>
      <c r="C535" t="str">
        <f>CHALLAN!G3694</f>
        <v>04.06.10</v>
      </c>
      <c r="D535" t="str">
        <f>IF(CHALLAN!C3709="","(no part #)",CHALLAN!C3709)</f>
        <v>R134A</v>
      </c>
      <c r="E535">
        <f>IF(CHALLAN!B3709="","",CHALLAN!B3709)</f>
        <v>508</v>
      </c>
      <c r="F535">
        <f>IF(CHALLAN!D3709="","",CHALLAN!D3709)</f>
        <v>5</v>
      </c>
      <c r="G535">
        <f>IF(CHALLAN!E3709="","",CHALLAN!E3709)</f>
        <v>4</v>
      </c>
      <c r="H535">
        <f t="shared" si="16"/>
        <v>20</v>
      </c>
      <c r="I535">
        <f>IF(CHALLAN!F3709="","",CHALLAN!F3709)</f>
        <v>20</v>
      </c>
      <c r="J535">
        <f t="shared" si="17"/>
        <v>0</v>
      </c>
    </row>
    <row r="536" spans="1:10" x14ac:dyDescent="0.25">
      <c r="A536">
        <v>3710</v>
      </c>
      <c r="B536" t="str">
        <f>CHALLAN!G3695</f>
        <v>GG/079/10-11</v>
      </c>
      <c r="C536" t="str">
        <f>CHALLAN!G3694</f>
        <v>04.06.10</v>
      </c>
      <c r="D536" t="str">
        <f>IF(CHALLAN!C3710="","(no part #)",CHALLAN!C3710)</f>
        <v>R134A</v>
      </c>
      <c r="E536">
        <f>IF(CHALLAN!B3710="","",CHALLAN!B3710)</f>
        <v>510</v>
      </c>
      <c r="F536">
        <f>IF(CHALLAN!D3710="","",CHALLAN!D3710)</f>
        <v>6</v>
      </c>
      <c r="G536">
        <f>IF(CHALLAN!E3710="","",CHALLAN!E3710)</f>
        <v>4</v>
      </c>
      <c r="H536">
        <f t="shared" si="16"/>
        <v>24</v>
      </c>
      <c r="I536">
        <f>IF(CHALLAN!F3710="","",CHALLAN!F3710)</f>
        <v>24</v>
      </c>
      <c r="J536">
        <f t="shared" si="17"/>
        <v>0</v>
      </c>
    </row>
    <row r="537" spans="1:10" x14ac:dyDescent="0.25">
      <c r="A537">
        <v>3712</v>
      </c>
      <c r="B537" t="str">
        <f>CHALLAN!G3695</f>
        <v>GG/079/10-11</v>
      </c>
      <c r="C537" t="str">
        <f>CHALLAN!G3694</f>
        <v>04.06.10</v>
      </c>
      <c r="D537" t="str">
        <f>IF(CHALLAN!C3712="","(no part #)",CHALLAN!C3712)</f>
        <v>4 LTR</v>
      </c>
      <c r="E537" t="str">
        <f>IF(CHALLAN!B3712="","",CHALLAN!B3712)</f>
        <v>UNICLA</v>
      </c>
      <c r="F537">
        <f>IF(CHALLAN!D3712="","",CHALLAN!D3712)</f>
        <v>6</v>
      </c>
      <c r="G537">
        <f>IF(CHALLAN!E3712="","",CHALLAN!E3712)</f>
        <v>6</v>
      </c>
      <c r="H537">
        <f t="shared" si="16"/>
        <v>36</v>
      </c>
      <c r="I537">
        <f>IF(CHALLAN!F3712="","",CHALLAN!F3712)</f>
        <v>36</v>
      </c>
      <c r="J537">
        <f t="shared" si="17"/>
        <v>0</v>
      </c>
    </row>
    <row r="538" spans="1:10" x14ac:dyDescent="0.25">
      <c r="A538">
        <v>3752</v>
      </c>
      <c r="B538" t="str">
        <f>CHALLAN!G3741</f>
        <v>GG/080/10-11</v>
      </c>
      <c r="C538" t="str">
        <f>CHALLAN!G3740</f>
        <v>04.06.10</v>
      </c>
      <c r="D538" t="str">
        <f>IF(CHALLAN!C3752="","(no part #)",CHALLAN!C3752)</f>
        <v>R134A</v>
      </c>
      <c r="E538">
        <f>IF(CHALLAN!B3752="","",CHALLAN!B3752)</f>
        <v>505</v>
      </c>
      <c r="F538">
        <f>IF(CHALLAN!D3752="","",CHALLAN!D3752)</f>
        <v>5</v>
      </c>
      <c r="G538">
        <f>IF(CHALLAN!E3752="","",CHALLAN!E3752)</f>
        <v>4</v>
      </c>
      <c r="H538">
        <f t="shared" si="16"/>
        <v>20</v>
      </c>
      <c r="I538">
        <f>IF(CHALLAN!F3752="","",CHALLAN!F3752)</f>
        <v>20</v>
      </c>
      <c r="J538">
        <f t="shared" si="17"/>
        <v>0</v>
      </c>
    </row>
    <row r="539" spans="1:10" x14ac:dyDescent="0.25">
      <c r="A539">
        <v>3753</v>
      </c>
      <c r="B539" t="str">
        <f>CHALLAN!G3741</f>
        <v>GG/080/10-11</v>
      </c>
      <c r="C539" t="str">
        <f>CHALLAN!G3740</f>
        <v>04.06.10</v>
      </c>
      <c r="D539" t="str">
        <f>IF(CHALLAN!C3753="","(no part #)",CHALLAN!C3753)</f>
        <v>R134A</v>
      </c>
      <c r="E539">
        <f>IF(CHALLAN!B3753="","",CHALLAN!B3753)</f>
        <v>508</v>
      </c>
      <c r="F539">
        <f>IF(CHALLAN!D3753="","",CHALLAN!D3753)</f>
        <v>7</v>
      </c>
      <c r="G539">
        <f>IF(CHALLAN!E3753="","",CHALLAN!E3753)</f>
        <v>4</v>
      </c>
      <c r="H539">
        <f t="shared" si="16"/>
        <v>28</v>
      </c>
      <c r="I539">
        <f>IF(CHALLAN!F3753="","",CHALLAN!F3753)</f>
        <v>28</v>
      </c>
      <c r="J539">
        <f t="shared" si="17"/>
        <v>0</v>
      </c>
    </row>
    <row r="540" spans="1:10" x14ac:dyDescent="0.25">
      <c r="A540">
        <v>3754</v>
      </c>
      <c r="B540" t="str">
        <f>CHALLAN!G3741</f>
        <v>GG/080/10-11</v>
      </c>
      <c r="C540" t="str">
        <f>CHALLAN!G3740</f>
        <v>04.06.10</v>
      </c>
      <c r="D540" t="str">
        <f>IF(CHALLAN!C3754="","(no part #)",CHALLAN!C3754)</f>
        <v>R134A</v>
      </c>
      <c r="E540">
        <f>IF(CHALLAN!B3754="","",CHALLAN!B3754)</f>
        <v>510</v>
      </c>
      <c r="F540">
        <f>IF(CHALLAN!D3754="","",CHALLAN!D3754)</f>
        <v>3</v>
      </c>
      <c r="G540">
        <f>IF(CHALLAN!E3754="","",CHALLAN!E3754)</f>
        <v>4</v>
      </c>
      <c r="H540">
        <f t="shared" si="16"/>
        <v>12</v>
      </c>
      <c r="I540">
        <f>IF(CHALLAN!F3754="","",CHALLAN!F3754)</f>
        <v>12</v>
      </c>
      <c r="J540">
        <f t="shared" si="17"/>
        <v>0</v>
      </c>
    </row>
    <row r="541" spans="1:10" x14ac:dyDescent="0.25">
      <c r="A541">
        <v>3799</v>
      </c>
      <c r="B541" t="str">
        <f>CHALLAN!G3787</f>
        <v>GG/081/10-11</v>
      </c>
      <c r="C541" t="str">
        <f>CHALLAN!G3786</f>
        <v>04.06.10</v>
      </c>
      <c r="D541" t="str">
        <f>IF(CHALLAN!C3799="","(no part #)",CHALLAN!C3799)</f>
        <v>R134A</v>
      </c>
      <c r="E541">
        <f>IF(CHALLAN!B3799="","",CHALLAN!B3799)</f>
        <v>505</v>
      </c>
      <c r="F541">
        <f>IF(CHALLAN!D3799="","",CHALLAN!D3799)</f>
        <v>1</v>
      </c>
      <c r="G541">
        <f>IF(CHALLAN!E3799="","",CHALLAN!E3799)</f>
        <v>4</v>
      </c>
      <c r="H541">
        <f t="shared" si="16"/>
        <v>4</v>
      </c>
      <c r="I541">
        <f>IF(CHALLAN!F3799="","",CHALLAN!F3799)</f>
        <v>4</v>
      </c>
      <c r="J541">
        <f t="shared" si="17"/>
        <v>0</v>
      </c>
    </row>
    <row r="542" spans="1:10" x14ac:dyDescent="0.25">
      <c r="A542">
        <v>3800</v>
      </c>
      <c r="B542" t="str">
        <f>CHALLAN!G3787</f>
        <v>GG/081/10-11</v>
      </c>
      <c r="C542" t="str">
        <f>CHALLAN!G3786</f>
        <v>04.06.10</v>
      </c>
      <c r="D542" t="str">
        <f>IF(CHALLAN!C3800="","(no part #)",CHALLAN!C3800)</f>
        <v>R134A</v>
      </c>
      <c r="E542">
        <f>IF(CHALLAN!B3800="","",CHALLAN!B3800)</f>
        <v>505</v>
      </c>
      <c r="F542">
        <f>IF(CHALLAN!D3800="","",CHALLAN!D3800)</f>
        <v>2</v>
      </c>
      <c r="G542">
        <f>IF(CHALLAN!E3800="","",CHALLAN!E3800)</f>
        <v>1</v>
      </c>
      <c r="H542">
        <f t="shared" si="16"/>
        <v>2</v>
      </c>
      <c r="I542">
        <f>IF(CHALLAN!F3800="","",CHALLAN!F3800)</f>
        <v>2</v>
      </c>
      <c r="J542">
        <f t="shared" si="17"/>
        <v>0</v>
      </c>
    </row>
    <row r="543" spans="1:10" x14ac:dyDescent="0.25">
      <c r="A543">
        <v>3801</v>
      </c>
      <c r="B543" t="str">
        <f>CHALLAN!G3787</f>
        <v>GG/081/10-11</v>
      </c>
      <c r="C543" t="str">
        <f>CHALLAN!G3786</f>
        <v>04.06.10</v>
      </c>
      <c r="D543" t="str">
        <f>IF(CHALLAN!C3801="","(no part #)",CHALLAN!C3801)</f>
        <v>R134A</v>
      </c>
      <c r="E543">
        <f>IF(CHALLAN!B3801="","",CHALLAN!B3801)</f>
        <v>507</v>
      </c>
      <c r="F543">
        <f>IF(CHALLAN!D3801="","",CHALLAN!D3801)</f>
        <v>38</v>
      </c>
      <c r="G543">
        <f>IF(CHALLAN!E3801="","",CHALLAN!E3801)</f>
        <v>4</v>
      </c>
      <c r="H543">
        <f t="shared" si="16"/>
        <v>152</v>
      </c>
      <c r="I543">
        <f>IF(CHALLAN!F3801="","",CHALLAN!F3801)</f>
        <v>152</v>
      </c>
      <c r="J543">
        <f t="shared" si="17"/>
        <v>0</v>
      </c>
    </row>
    <row r="544" spans="1:10" x14ac:dyDescent="0.25">
      <c r="A544">
        <v>3802</v>
      </c>
      <c r="B544" t="str">
        <f>CHALLAN!G3787</f>
        <v>GG/081/10-11</v>
      </c>
      <c r="C544" t="str">
        <f>CHALLAN!G3786</f>
        <v>04.06.10</v>
      </c>
      <c r="D544" t="str">
        <f>IF(CHALLAN!C3802="","(no part #)",CHALLAN!C3802)</f>
        <v>R134A</v>
      </c>
      <c r="E544">
        <f>IF(CHALLAN!B3802="","",CHALLAN!B3802)</f>
        <v>508</v>
      </c>
      <c r="F544">
        <f>IF(CHALLAN!D3802="","",CHALLAN!D3802)</f>
        <v>6</v>
      </c>
      <c r="G544">
        <f>IF(CHALLAN!E3802="","",CHALLAN!E3802)</f>
        <v>4</v>
      </c>
      <c r="H544">
        <f t="shared" si="16"/>
        <v>24</v>
      </c>
      <c r="I544">
        <f>IF(CHALLAN!F3802="","",CHALLAN!F3802)</f>
        <v>24</v>
      </c>
      <c r="J544">
        <f t="shared" si="17"/>
        <v>0</v>
      </c>
    </row>
    <row r="545" spans="1:10" x14ac:dyDescent="0.25">
      <c r="A545">
        <v>3803</v>
      </c>
      <c r="B545" t="str">
        <f>CHALLAN!G3787</f>
        <v>GG/081/10-11</v>
      </c>
      <c r="C545" t="str">
        <f>CHALLAN!G3786</f>
        <v>04.06.10</v>
      </c>
      <c r="D545" t="str">
        <f>IF(CHALLAN!C3803="","(no part #)",CHALLAN!C3803)</f>
        <v>R134A</v>
      </c>
      <c r="E545">
        <f>IF(CHALLAN!B3803="","",CHALLAN!B3803)</f>
        <v>510</v>
      </c>
      <c r="F545">
        <f>IF(CHALLAN!D3803="","",CHALLAN!D3803)</f>
        <v>1</v>
      </c>
      <c r="G545">
        <f>IF(CHALLAN!E3803="","",CHALLAN!E3803)</f>
        <v>4</v>
      </c>
      <c r="H545">
        <f t="shared" si="16"/>
        <v>4</v>
      </c>
      <c r="I545">
        <f>IF(CHALLAN!F3803="","",CHALLAN!F3803)</f>
        <v>4</v>
      </c>
      <c r="J545">
        <f t="shared" si="17"/>
        <v>0</v>
      </c>
    </row>
    <row r="546" spans="1:10" x14ac:dyDescent="0.25">
      <c r="A546">
        <v>3804</v>
      </c>
      <c r="B546" t="str">
        <f>CHALLAN!G3787</f>
        <v>GG/081/10-11</v>
      </c>
      <c r="C546" t="str">
        <f>CHALLAN!G3786</f>
        <v>04.06.10</v>
      </c>
      <c r="D546" t="str">
        <f>IF(CHALLAN!C3804="","(no part #)",CHALLAN!C3804)</f>
        <v>R134A</v>
      </c>
      <c r="E546">
        <f>IF(CHALLAN!B3804="","",CHALLAN!B3804)</f>
        <v>510</v>
      </c>
      <c r="F546">
        <f>IF(CHALLAN!D3804="","",CHALLAN!D3804)</f>
        <v>2</v>
      </c>
      <c r="G546">
        <f>IF(CHALLAN!E3804="","",CHALLAN!E3804)</f>
        <v>1</v>
      </c>
      <c r="H546">
        <f t="shared" si="16"/>
        <v>2</v>
      </c>
      <c r="I546">
        <f>IF(CHALLAN!F3804="","",CHALLAN!F3804)</f>
        <v>2</v>
      </c>
      <c r="J546">
        <f t="shared" si="17"/>
        <v>0</v>
      </c>
    </row>
    <row r="547" spans="1:10" x14ac:dyDescent="0.25">
      <c r="A547">
        <v>3844</v>
      </c>
      <c r="B547" t="str">
        <f>CHALLAN!G3832</f>
        <v>GG/082/10-11</v>
      </c>
      <c r="C547" t="str">
        <f>CHALLAN!G3831</f>
        <v>04.06.10</v>
      </c>
      <c r="D547" t="str">
        <f>IF(CHALLAN!C3844="","(no part #)",CHALLAN!C3844)</f>
        <v>R134A</v>
      </c>
      <c r="E547">
        <f>IF(CHALLAN!B3844="","",CHALLAN!B3844)</f>
        <v>505</v>
      </c>
      <c r="F547">
        <f>IF(CHALLAN!D3844="","",CHALLAN!D3844)</f>
        <v>3</v>
      </c>
      <c r="G547">
        <f>IF(CHALLAN!E3844="","",CHALLAN!E3844)</f>
        <v>4</v>
      </c>
      <c r="H547">
        <f t="shared" si="16"/>
        <v>12</v>
      </c>
      <c r="I547">
        <f>IF(CHALLAN!F3844="","",CHALLAN!F3844)</f>
        <v>12</v>
      </c>
      <c r="J547">
        <f t="shared" si="17"/>
        <v>0</v>
      </c>
    </row>
    <row r="548" spans="1:10" x14ac:dyDescent="0.25">
      <c r="A548">
        <v>3845</v>
      </c>
      <c r="B548" t="str">
        <f>CHALLAN!G3832</f>
        <v>GG/082/10-11</v>
      </c>
      <c r="C548" t="str">
        <f>CHALLAN!G3831</f>
        <v>04.06.10</v>
      </c>
      <c r="D548" t="str">
        <f>IF(CHALLAN!C3845="","(no part #)",CHALLAN!C3845)</f>
        <v>R134A</v>
      </c>
      <c r="E548">
        <f>IF(CHALLAN!B3845="","",CHALLAN!B3845)</f>
        <v>507</v>
      </c>
      <c r="F548">
        <f>IF(CHALLAN!D3845="","",CHALLAN!D3845)</f>
        <v>6</v>
      </c>
      <c r="G548">
        <f>IF(CHALLAN!E3845="","",CHALLAN!E3845)</f>
        <v>4</v>
      </c>
      <c r="H548">
        <f t="shared" si="16"/>
        <v>24</v>
      </c>
      <c r="I548">
        <f>IF(CHALLAN!F3845="","",CHALLAN!F3845)</f>
        <v>24</v>
      </c>
      <c r="J548">
        <f t="shared" si="17"/>
        <v>0</v>
      </c>
    </row>
    <row r="549" spans="1:10" x14ac:dyDescent="0.25">
      <c r="A549">
        <v>3846</v>
      </c>
      <c r="B549" t="str">
        <f>CHALLAN!G3832</f>
        <v>GG/082/10-11</v>
      </c>
      <c r="C549" t="str">
        <f>CHALLAN!G3831</f>
        <v>04.06.10</v>
      </c>
      <c r="D549" t="str">
        <f>IF(CHALLAN!C3846="","(no part #)",CHALLAN!C3846)</f>
        <v>R134A</v>
      </c>
      <c r="E549">
        <f>IF(CHALLAN!B3846="","",CHALLAN!B3846)</f>
        <v>508</v>
      </c>
      <c r="F549">
        <f>IF(CHALLAN!D3846="","",CHALLAN!D3846)</f>
        <v>7</v>
      </c>
      <c r="G549">
        <f>IF(CHALLAN!E3846="","",CHALLAN!E3846)</f>
        <v>4</v>
      </c>
      <c r="H549">
        <f t="shared" si="16"/>
        <v>28</v>
      </c>
      <c r="I549">
        <f>IF(CHALLAN!F3846="","",CHALLAN!F3846)</f>
        <v>28</v>
      </c>
      <c r="J549">
        <f t="shared" si="17"/>
        <v>0</v>
      </c>
    </row>
    <row r="550" spans="1:10" x14ac:dyDescent="0.25">
      <c r="A550">
        <v>3889</v>
      </c>
      <c r="B550" t="str">
        <f>CHALLAN!G3877</f>
        <v>GG/083/10-11</v>
      </c>
      <c r="C550" t="str">
        <f>CHALLAN!G3876</f>
        <v>04.06.10</v>
      </c>
      <c r="D550" t="str">
        <f>IF(CHALLAN!C3889="","(no part #)",CHALLAN!C3889)</f>
        <v>PC-E417</v>
      </c>
      <c r="E550" t="str">
        <f>IF(CHALLAN!B3889="","",CHALLAN!B3889)</f>
        <v>FIESTA</v>
      </c>
      <c r="F550">
        <f>IF(CHALLAN!D3889="","",CHALLAN!D3889)</f>
        <v>6</v>
      </c>
      <c r="G550">
        <f>IF(CHALLAN!E3889="","",CHALLAN!E3889)</f>
        <v>4</v>
      </c>
      <c r="H550">
        <f t="shared" si="16"/>
        <v>24</v>
      </c>
      <c r="I550">
        <f>IF(CHALLAN!F3889="","",CHALLAN!F3889)</f>
        <v>23</v>
      </c>
      <c r="J550">
        <f t="shared" si="17"/>
        <v>1</v>
      </c>
    </row>
    <row r="551" spans="1:10" x14ac:dyDescent="0.25">
      <c r="A551">
        <v>3891</v>
      </c>
      <c r="B551" t="str">
        <f>CHALLAN!G3877</f>
        <v>GG/083/10-11</v>
      </c>
      <c r="C551" t="str">
        <f>CHALLAN!G3876</f>
        <v>04.06.10</v>
      </c>
      <c r="D551" t="str">
        <f>IF(CHALLAN!C3891="","(no part #)",CHALLAN!C3891)</f>
        <v>PC-E036</v>
      </c>
      <c r="E551" t="str">
        <f>IF(CHALLAN!B3891="","",CHALLAN!B3891)</f>
        <v>TRAVERA</v>
      </c>
      <c r="F551">
        <f>IF(CHALLAN!D3891="","",CHALLAN!D3891)</f>
        <v>6</v>
      </c>
      <c r="G551">
        <f>IF(CHALLAN!E3891="","",CHALLAN!E3891)</f>
        <v>4</v>
      </c>
      <c r="H551">
        <f t="shared" si="16"/>
        <v>24</v>
      </c>
      <c r="I551">
        <f>IF(CHALLAN!F3891="","",CHALLAN!F3891)</f>
        <v>23</v>
      </c>
      <c r="J551">
        <f t="shared" si="17"/>
        <v>1</v>
      </c>
    </row>
    <row r="552" spans="1:10" x14ac:dyDescent="0.25">
      <c r="A552">
        <v>3894</v>
      </c>
      <c r="B552" t="str">
        <f>CHALLAN!G3877</f>
        <v>GG/083/10-11</v>
      </c>
      <c r="C552" t="str">
        <f>CHALLAN!G3876</f>
        <v>04.06.10</v>
      </c>
      <c r="D552" t="str">
        <f>IF(CHALLAN!C3894="","(no part #)",CHALLAN!C3894)</f>
        <v>(no part #)</v>
      </c>
      <c r="E552">
        <f>IF(CHALLAN!B3894="","",CHALLAN!B3894)</f>
        <v>510</v>
      </c>
      <c r="F552">
        <f>IF(CHALLAN!D3894="","",CHALLAN!D3894)</f>
        <v>2</v>
      </c>
      <c r="G552">
        <f>IF(CHALLAN!E3894="","",CHALLAN!E3894)</f>
        <v>4</v>
      </c>
      <c r="H552">
        <f t="shared" si="16"/>
        <v>8</v>
      </c>
      <c r="I552">
        <f>IF(CHALLAN!F3894="","",CHALLAN!F3894)</f>
        <v>8</v>
      </c>
      <c r="J552">
        <f t="shared" si="17"/>
        <v>0</v>
      </c>
    </row>
    <row r="553" spans="1:10" x14ac:dyDescent="0.25">
      <c r="A553">
        <v>3938</v>
      </c>
      <c r="B553" t="str">
        <f>CHALLAN!G3924</f>
        <v>GG/084/10-11</v>
      </c>
      <c r="C553" t="str">
        <f>CHALLAN!G3923</f>
        <v>04.06.10</v>
      </c>
      <c r="D553" t="str">
        <f>IF(CHALLAN!C3938="","(no part #)",CHALLAN!C3938)</f>
        <v>PC-E523</v>
      </c>
      <c r="E553" t="str">
        <f>IF(CHALLAN!B3938="","",CHALLAN!B3938)</f>
        <v>HONDA CIVIC</v>
      </c>
      <c r="F553">
        <f>IF(CHALLAN!D3938="","",CHALLAN!D3938)</f>
        <v>1</v>
      </c>
      <c r="G553">
        <f>IF(CHALLAN!E3938="","",CHALLAN!E3938)</f>
        <v>4</v>
      </c>
      <c r="H553">
        <f t="shared" si="16"/>
        <v>4</v>
      </c>
      <c r="I553">
        <f>IF(CHALLAN!F3938="","",CHALLAN!F3938)</f>
        <v>4</v>
      </c>
      <c r="J553">
        <f t="shared" si="17"/>
        <v>0</v>
      </c>
    </row>
    <row r="554" spans="1:10" x14ac:dyDescent="0.25">
      <c r="A554">
        <v>3939</v>
      </c>
      <c r="B554" t="str">
        <f>CHALLAN!G3924</f>
        <v>GG/084/10-11</v>
      </c>
      <c r="C554" t="str">
        <f>CHALLAN!G3923</f>
        <v>04.06.10</v>
      </c>
      <c r="D554" t="str">
        <f>IF(CHALLAN!C3939="","(no part #)",CHALLAN!C3939)</f>
        <v>PC-E419</v>
      </c>
      <c r="E554" t="str">
        <f>IF(CHALLAN!B3939="","",CHALLAN!B3939)</f>
        <v>SKODA</v>
      </c>
      <c r="F554">
        <f>IF(CHALLAN!D3939="","",CHALLAN!D3939)</f>
        <v>3</v>
      </c>
      <c r="G554">
        <f>IF(CHALLAN!E3939="","",CHALLAN!E3939)</f>
        <v>4</v>
      </c>
      <c r="H554">
        <f t="shared" si="16"/>
        <v>12</v>
      </c>
      <c r="I554">
        <f>IF(CHALLAN!F3939="","",CHALLAN!F3939)</f>
        <v>12</v>
      </c>
      <c r="J554">
        <f t="shared" si="17"/>
        <v>0</v>
      </c>
    </row>
    <row r="555" spans="1:10" x14ac:dyDescent="0.25">
      <c r="A555">
        <v>3940</v>
      </c>
      <c r="B555" t="str">
        <f>CHALLAN!G3924</f>
        <v>GG/084/10-11</v>
      </c>
      <c r="C555" t="str">
        <f>CHALLAN!G3923</f>
        <v>04.06.10</v>
      </c>
      <c r="D555" t="str">
        <f>IF(CHALLAN!C3940="","(no part #)",CHALLAN!C3940)</f>
        <v>PC-E424</v>
      </c>
      <c r="E555" t="str">
        <f>IF(CHALLAN!B3940="","",CHALLAN!B3940)</f>
        <v>HONDA CITY</v>
      </c>
      <c r="F555">
        <f>IF(CHALLAN!D3940="","",CHALLAN!D3940)</f>
        <v>1</v>
      </c>
      <c r="G555">
        <f>IF(CHALLAN!E3940="","",CHALLAN!E3940)</f>
        <v>6</v>
      </c>
      <c r="H555">
        <f t="shared" si="16"/>
        <v>6</v>
      </c>
      <c r="I555">
        <f>IF(CHALLAN!F3940="","",CHALLAN!F3940)</f>
        <v>6</v>
      </c>
      <c r="J555">
        <f t="shared" si="17"/>
        <v>0</v>
      </c>
    </row>
    <row r="556" spans="1:10" x14ac:dyDescent="0.25">
      <c r="A556">
        <v>3941</v>
      </c>
      <c r="B556" t="str">
        <f>CHALLAN!G3924</f>
        <v>GG/084/10-11</v>
      </c>
      <c r="C556" t="str">
        <f>CHALLAN!G3923</f>
        <v>04.06.10</v>
      </c>
      <c r="D556" t="str">
        <f>IF(CHALLAN!C3941="","(no part #)",CHALLAN!C3941)</f>
        <v>PC-E510</v>
      </c>
      <c r="E556" t="str">
        <f>IF(CHALLAN!B3941="","",CHALLAN!B3941)</f>
        <v>HONDA ACCORD</v>
      </c>
      <c r="F556">
        <f>IF(CHALLAN!D3941="","",CHALLAN!D3941)</f>
        <v>1</v>
      </c>
      <c r="G556">
        <f>IF(CHALLAN!E3941="","",CHALLAN!E3941)</f>
        <v>6</v>
      </c>
      <c r="H556">
        <f t="shared" si="16"/>
        <v>6</v>
      </c>
      <c r="I556">
        <f>IF(CHALLAN!F3941="","",CHALLAN!F3941)</f>
        <v>6</v>
      </c>
      <c r="J556">
        <f t="shared" si="17"/>
        <v>0</v>
      </c>
    </row>
    <row r="557" spans="1:10" x14ac:dyDescent="0.25">
      <c r="A557">
        <v>3984</v>
      </c>
      <c r="B557" t="str">
        <f>CHALLAN!G3971</f>
        <v>GG/085/10-11</v>
      </c>
      <c r="C557" t="str">
        <f>CHALLAN!G3970</f>
        <v>04.06.10</v>
      </c>
      <c r="D557" t="str">
        <f>IF(CHALLAN!C3984="","(no part #)",CHALLAN!C3984)</f>
        <v>PC-868412</v>
      </c>
      <c r="E557" t="str">
        <f>IF(CHALLAN!B3984="","",CHALLAN!B3984)</f>
        <v>SANTRO</v>
      </c>
      <c r="F557">
        <f>IF(CHALLAN!D3984="","",CHALLAN!D3984)</f>
        <v>20</v>
      </c>
      <c r="G557">
        <f>IF(CHALLAN!E3984="","",CHALLAN!E3984)</f>
        <v>5</v>
      </c>
      <c r="H557">
        <f t="shared" si="16"/>
        <v>100</v>
      </c>
      <c r="I557">
        <f>IF(CHALLAN!F3984="","",CHALLAN!F3984)</f>
        <v>100</v>
      </c>
      <c r="J557">
        <f t="shared" si="17"/>
        <v>0</v>
      </c>
    </row>
    <row r="558" spans="1:10" x14ac:dyDescent="0.25">
      <c r="A558">
        <v>3985</v>
      </c>
      <c r="B558" t="str">
        <f>CHALLAN!G3971</f>
        <v>GG/085/10-11</v>
      </c>
      <c r="C558" t="str">
        <f>CHALLAN!G3970</f>
        <v>04.06.10</v>
      </c>
      <c r="D558" t="str">
        <f>IF(CHALLAN!C3985="","(no part #)",CHALLAN!C3985)</f>
        <v>PC-868412</v>
      </c>
      <c r="E558" t="str">
        <f>IF(CHALLAN!B3985="","",CHALLAN!B3985)</f>
        <v>SANTRO</v>
      </c>
      <c r="F558">
        <f>IF(CHALLAN!D3985="","",CHALLAN!D3985)</f>
        <v>2</v>
      </c>
      <c r="G558">
        <f>IF(CHALLAN!E3985="","",CHALLAN!E3985)</f>
        <v>5</v>
      </c>
      <c r="H558">
        <f t="shared" si="16"/>
        <v>10</v>
      </c>
      <c r="I558">
        <f>IF(CHALLAN!F3985="","",CHALLAN!F3985)</f>
        <v>10</v>
      </c>
      <c r="J558">
        <f t="shared" si="17"/>
        <v>0</v>
      </c>
    </row>
    <row r="559" spans="1:10" x14ac:dyDescent="0.25">
      <c r="A559">
        <v>3987</v>
      </c>
      <c r="B559" t="str">
        <f>CHALLAN!G3971</f>
        <v>GG/085/10-11</v>
      </c>
      <c r="C559" t="str">
        <f>CHALLAN!G3970</f>
        <v>04.06.10</v>
      </c>
      <c r="D559" t="str">
        <f>IF(CHALLAN!C3987="","(no part #)",CHALLAN!C3987)</f>
        <v>PC-E523</v>
      </c>
      <c r="E559" t="str">
        <f>IF(CHALLAN!B3987="","",CHALLAN!B3987)</f>
        <v>HONDA CIVIC</v>
      </c>
      <c r="F559">
        <f>IF(CHALLAN!D3987="","",CHALLAN!D3987)</f>
        <v>6</v>
      </c>
      <c r="G559">
        <f>IF(CHALLAN!E3987="","",CHALLAN!E3987)</f>
        <v>4</v>
      </c>
      <c r="H559">
        <f t="shared" si="16"/>
        <v>24</v>
      </c>
      <c r="I559">
        <f>IF(CHALLAN!F3987="","",CHALLAN!F3987)</f>
        <v>23</v>
      </c>
      <c r="J559">
        <f t="shared" si="17"/>
        <v>1</v>
      </c>
    </row>
    <row r="560" spans="1:10" x14ac:dyDescent="0.25">
      <c r="A560">
        <v>3988</v>
      </c>
      <c r="B560" t="str">
        <f>CHALLAN!G3971</f>
        <v>GG/085/10-11</v>
      </c>
      <c r="C560" t="str">
        <f>CHALLAN!G3970</f>
        <v>04.06.10</v>
      </c>
      <c r="D560" t="str">
        <f>IF(CHALLAN!C3988="","(no part #)",CHALLAN!C3988)</f>
        <v>PC-E523</v>
      </c>
      <c r="E560" t="str">
        <f>IF(CHALLAN!B3988="","",CHALLAN!B3988)</f>
        <v>HONDA CIVIC</v>
      </c>
      <c r="F560" t="str">
        <f>IF(CHALLAN!D3988="","",CHALLAN!D3988)</f>
        <v/>
      </c>
      <c r="G560" t="str">
        <f>IF(CHALLAN!E3988="","",CHALLAN!E3988)</f>
        <v/>
      </c>
      <c r="H560" t="str">
        <f t="shared" si="16"/>
        <v/>
      </c>
      <c r="I560">
        <f>IF(CHALLAN!F3988="","",CHALLAN!F3988)</f>
        <v>1</v>
      </c>
      <c r="J560" t="str">
        <f t="shared" si="17"/>
        <v/>
      </c>
    </row>
    <row r="561" spans="1:10" x14ac:dyDescent="0.25">
      <c r="A561">
        <v>3989</v>
      </c>
      <c r="B561" t="str">
        <f>CHALLAN!G3971</f>
        <v>GG/085/10-11</v>
      </c>
      <c r="C561" t="str">
        <f>CHALLAN!G3970</f>
        <v>04.06.10</v>
      </c>
      <c r="D561" t="str">
        <f>IF(CHALLAN!C3989="","(no part #)",CHALLAN!C3989)</f>
        <v>PC-E111</v>
      </c>
      <c r="E561" t="str">
        <f>IF(CHALLAN!B3989="","",CHALLAN!B3989)</f>
        <v>LANCER MMC</v>
      </c>
      <c r="F561">
        <f>IF(CHALLAN!D3989="","",CHALLAN!D3989)</f>
        <v>6</v>
      </c>
      <c r="G561">
        <f>IF(CHALLAN!E3989="","",CHALLAN!E3989)</f>
        <v>4</v>
      </c>
      <c r="H561">
        <f t="shared" si="16"/>
        <v>24</v>
      </c>
      <c r="I561">
        <f>IF(CHALLAN!F3989="","",CHALLAN!F3989)</f>
        <v>23</v>
      </c>
      <c r="J561">
        <f t="shared" si="17"/>
        <v>1</v>
      </c>
    </row>
    <row r="562" spans="1:10" x14ac:dyDescent="0.25">
      <c r="A562">
        <v>3990</v>
      </c>
      <c r="B562" t="str">
        <f>CHALLAN!G3971</f>
        <v>GG/085/10-11</v>
      </c>
      <c r="C562" t="str">
        <f>CHALLAN!G3970</f>
        <v>04.06.10</v>
      </c>
      <c r="D562" t="str">
        <f>IF(CHALLAN!C3990="","(no part #)",CHALLAN!C3990)</f>
        <v>PC-E111</v>
      </c>
      <c r="E562" t="str">
        <f>IF(CHALLAN!B3990="","",CHALLAN!B3990)</f>
        <v>LANCER MMC</v>
      </c>
      <c r="F562" t="str">
        <f>IF(CHALLAN!D3990="","",CHALLAN!D3990)</f>
        <v/>
      </c>
      <c r="G562" t="str">
        <f>IF(CHALLAN!E3990="","",CHALLAN!E3990)</f>
        <v/>
      </c>
      <c r="H562" t="str">
        <f t="shared" si="16"/>
        <v/>
      </c>
      <c r="I562">
        <f>IF(CHALLAN!F3990="","",CHALLAN!F3990)</f>
        <v>1</v>
      </c>
      <c r="J562" t="str">
        <f t="shared" si="17"/>
        <v/>
      </c>
    </row>
    <row r="563" spans="1:10" x14ac:dyDescent="0.25">
      <c r="A563">
        <v>3991</v>
      </c>
      <c r="B563" t="str">
        <f>CHALLAN!G3971</f>
        <v>GG/085/10-11</v>
      </c>
      <c r="C563" t="str">
        <f>CHALLAN!G3970</f>
        <v>04.06.10</v>
      </c>
      <c r="D563" t="str">
        <f>IF(CHALLAN!C3991="","(no part #)",CHALLAN!C3991)</f>
        <v>PC-E419</v>
      </c>
      <c r="E563" t="str">
        <f>IF(CHALLAN!B3991="","",CHALLAN!B3991)</f>
        <v>SKODA</v>
      </c>
      <c r="F563">
        <f>IF(CHALLAN!D3991="","",CHALLAN!D3991)</f>
        <v>6</v>
      </c>
      <c r="G563">
        <f>IF(CHALLAN!E3991="","",CHALLAN!E3991)</f>
        <v>4</v>
      </c>
      <c r="H563">
        <f t="shared" si="16"/>
        <v>24</v>
      </c>
      <c r="I563">
        <f>IF(CHALLAN!F3991="","",CHALLAN!F3991)</f>
        <v>23</v>
      </c>
      <c r="J563">
        <f t="shared" si="17"/>
        <v>1</v>
      </c>
    </row>
    <row r="564" spans="1:10" x14ac:dyDescent="0.25">
      <c r="A564">
        <v>3992</v>
      </c>
      <c r="B564" t="str">
        <f>CHALLAN!G3971</f>
        <v>GG/085/10-11</v>
      </c>
      <c r="C564" t="str">
        <f>CHALLAN!G3970</f>
        <v>04.06.10</v>
      </c>
      <c r="D564" t="str">
        <f>IF(CHALLAN!C3992="","(no part #)",CHALLAN!C3992)</f>
        <v>PC-E419</v>
      </c>
      <c r="E564" t="str">
        <f>IF(CHALLAN!B3992="","",CHALLAN!B3992)</f>
        <v>SKODA</v>
      </c>
      <c r="F564" t="str">
        <f>IF(CHALLAN!D3992="","",CHALLAN!D3992)</f>
        <v/>
      </c>
      <c r="G564" t="str">
        <f>IF(CHALLAN!E3992="","",CHALLAN!E3992)</f>
        <v/>
      </c>
      <c r="H564" t="str">
        <f t="shared" si="16"/>
        <v/>
      </c>
      <c r="I564">
        <f>IF(CHALLAN!F3992="","",CHALLAN!F3992)</f>
        <v>1</v>
      </c>
      <c r="J564" t="str">
        <f t="shared" si="17"/>
        <v/>
      </c>
    </row>
    <row r="565" spans="1:10" x14ac:dyDescent="0.25">
      <c r="A565">
        <v>3993</v>
      </c>
      <c r="B565" t="str">
        <f>CHALLAN!G3971</f>
        <v>GG/085/10-11</v>
      </c>
      <c r="C565" t="str">
        <f>CHALLAN!G3970</f>
        <v>04.06.10</v>
      </c>
      <c r="D565" t="str">
        <f>IF(CHALLAN!C3993="","(no part #)",CHALLAN!C3993)</f>
        <v>PC-E424</v>
      </c>
      <c r="E565" t="str">
        <f>IF(CHALLAN!B3993="","",CHALLAN!B3993)</f>
        <v>HONDA CITY T-3</v>
      </c>
      <c r="F565">
        <f>IF(CHALLAN!D3993="","",CHALLAN!D3993)</f>
        <v>6</v>
      </c>
      <c r="G565">
        <f>IF(CHALLAN!E3993="","",CHALLAN!E3993)</f>
        <v>4</v>
      </c>
      <c r="H565">
        <f t="shared" si="16"/>
        <v>24</v>
      </c>
      <c r="I565">
        <f>IF(CHALLAN!F3993="","",CHALLAN!F3993)</f>
        <v>23</v>
      </c>
      <c r="J565">
        <f t="shared" si="17"/>
        <v>1</v>
      </c>
    </row>
    <row r="566" spans="1:10" x14ac:dyDescent="0.25">
      <c r="A566">
        <v>3994</v>
      </c>
      <c r="B566" t="str">
        <f>CHALLAN!G3971</f>
        <v>GG/085/10-11</v>
      </c>
      <c r="C566" t="str">
        <f>CHALLAN!G3970</f>
        <v>04.06.10</v>
      </c>
      <c r="D566" t="str">
        <f>IF(CHALLAN!C3994="","(no part #)",CHALLAN!C3994)</f>
        <v>PC-E424</v>
      </c>
      <c r="E566" t="str">
        <f>IF(CHALLAN!B3994="","",CHALLAN!B3994)</f>
        <v>HONDA CITY T-3</v>
      </c>
      <c r="F566" t="str">
        <f>IF(CHALLAN!D3994="","",CHALLAN!D3994)</f>
        <v/>
      </c>
      <c r="G566" t="str">
        <f>IF(CHALLAN!E3994="","",CHALLAN!E3994)</f>
        <v/>
      </c>
      <c r="H566" t="str">
        <f t="shared" si="16"/>
        <v/>
      </c>
      <c r="I566">
        <f>IF(CHALLAN!F3994="","",CHALLAN!F3994)</f>
        <v>1</v>
      </c>
      <c r="J566" t="str">
        <f t="shared" si="17"/>
        <v/>
      </c>
    </row>
    <row r="567" spans="1:10" x14ac:dyDescent="0.25">
      <c r="A567">
        <v>3996</v>
      </c>
      <c r="B567" t="str">
        <f>CHALLAN!G3971</f>
        <v>GG/085/10-11</v>
      </c>
      <c r="C567" t="str">
        <f>CHALLAN!G3970</f>
        <v>04.06.10</v>
      </c>
      <c r="D567" t="str">
        <f>IF(CHALLAN!C3996="","(no part #)",CHALLAN!C3996)</f>
        <v>A6</v>
      </c>
      <c r="E567" t="str">
        <f>IF(CHALLAN!B3996="","",CHALLAN!B3996)</f>
        <v>A6</v>
      </c>
      <c r="F567">
        <f>IF(CHALLAN!D3996="","",CHALLAN!D3996)</f>
        <v>2</v>
      </c>
      <c r="G567">
        <f>IF(CHALLAN!E3996="","",CHALLAN!E3996)</f>
        <v>6</v>
      </c>
      <c r="H567">
        <f t="shared" si="16"/>
        <v>12</v>
      </c>
      <c r="I567">
        <f>IF(CHALLAN!F3996="","",CHALLAN!F3996)</f>
        <v>12</v>
      </c>
      <c r="J567">
        <f t="shared" si="17"/>
        <v>0</v>
      </c>
    </row>
    <row r="568" spans="1:10" x14ac:dyDescent="0.25">
      <c r="A568">
        <v>4030</v>
      </c>
      <c r="B568" t="str">
        <f>CHALLAN!G4017</f>
        <v>GG/086/10-11</v>
      </c>
      <c r="C568" t="str">
        <f>CHALLAN!G4016</f>
        <v>07.06.10</v>
      </c>
      <c r="D568" t="str">
        <f>IF(CHALLAN!C4030="","(no part #)",CHALLAN!C4030)</f>
        <v>(no part #)</v>
      </c>
      <c r="E568" t="str">
        <f>IF(CHALLAN!B4030="","",CHALLAN!B4030)</f>
        <v>8MM</v>
      </c>
      <c r="F568">
        <f>IF(CHALLAN!D4030="","",CHALLAN!D4030)</f>
        <v>1</v>
      </c>
      <c r="G568">
        <f>IF(CHALLAN!E4030="","",CHALLAN!E4030)</f>
        <v>100</v>
      </c>
      <c r="H568">
        <f t="shared" si="16"/>
        <v>100</v>
      </c>
      <c r="I568">
        <f>IF(CHALLAN!F4030="","",CHALLAN!F4030)</f>
        <v>100</v>
      </c>
      <c r="J568">
        <f t="shared" si="17"/>
        <v>0</v>
      </c>
    </row>
    <row r="569" spans="1:10" x14ac:dyDescent="0.25">
      <c r="A569">
        <v>4031</v>
      </c>
      <c r="B569" t="str">
        <f>CHALLAN!G4017</f>
        <v>GG/086/10-11</v>
      </c>
      <c r="C569" t="str">
        <f>CHALLAN!G4016</f>
        <v>07.06.10</v>
      </c>
      <c r="D569" t="str">
        <f>IF(CHALLAN!C4031="","(no part #)",CHALLAN!C4031)</f>
        <v>(no part #)</v>
      </c>
      <c r="E569" t="str">
        <f>IF(CHALLAN!B4031="","",CHALLAN!B4031)</f>
        <v>11MM</v>
      </c>
      <c r="F569">
        <f>IF(CHALLAN!D4031="","",CHALLAN!D4031)</f>
        <v>1</v>
      </c>
      <c r="G569">
        <f>IF(CHALLAN!E4031="","",CHALLAN!E4031)</f>
        <v>100</v>
      </c>
      <c r="H569">
        <f t="shared" si="16"/>
        <v>100</v>
      </c>
      <c r="I569">
        <f>IF(CHALLAN!F4031="","",CHALLAN!F4031)</f>
        <v>100</v>
      </c>
      <c r="J569">
        <f t="shared" si="17"/>
        <v>0</v>
      </c>
    </row>
    <row r="570" spans="1:10" x14ac:dyDescent="0.25">
      <c r="A570">
        <v>4032</v>
      </c>
      <c r="B570" t="str">
        <f>CHALLAN!G4017</f>
        <v>GG/086/10-11</v>
      </c>
      <c r="C570" t="str">
        <f>CHALLAN!G4016</f>
        <v>07.06.10</v>
      </c>
      <c r="D570" t="str">
        <f>IF(CHALLAN!C4032="","(no part #)",CHALLAN!C4032)</f>
        <v>(no part #)</v>
      </c>
      <c r="E570" t="str">
        <f>IF(CHALLAN!B4032="","",CHALLAN!B4032)</f>
        <v>15MM</v>
      </c>
      <c r="F570">
        <f>IF(CHALLAN!D4032="","",CHALLAN!D4032)</f>
        <v>1</v>
      </c>
      <c r="G570">
        <f>IF(CHALLAN!E4032="","",CHALLAN!E4032)</f>
        <v>100</v>
      </c>
      <c r="H570">
        <f t="shared" si="16"/>
        <v>100</v>
      </c>
      <c r="I570">
        <f>IF(CHALLAN!F4032="","",CHALLAN!F4032)</f>
        <v>100</v>
      </c>
      <c r="J570">
        <f t="shared" si="17"/>
        <v>0</v>
      </c>
    </row>
    <row r="571" spans="1:10" x14ac:dyDescent="0.25">
      <c r="A571">
        <v>4074</v>
      </c>
      <c r="B571" t="str">
        <f>CHALLAN!G4063</f>
        <v>GG/087/10-11</v>
      </c>
      <c r="C571" t="str">
        <f>CHALLAN!G4062</f>
        <v>09.06.10</v>
      </c>
      <c r="D571" t="str">
        <f>IF(CHALLAN!C4074="","(no part #)",CHALLAN!C4074)</f>
        <v>PC-E523</v>
      </c>
      <c r="E571" t="str">
        <f>IF(CHALLAN!B4074="","",CHALLAN!B4074)</f>
        <v>HONDA CIVIC</v>
      </c>
      <c r="F571">
        <f>IF(CHALLAN!D4074="","",CHALLAN!D4074)</f>
        <v>6</v>
      </c>
      <c r="G571">
        <f>IF(CHALLAN!E4074="","",CHALLAN!E4074)</f>
        <v>4</v>
      </c>
      <c r="H571">
        <f t="shared" si="16"/>
        <v>24</v>
      </c>
      <c r="I571">
        <f>IF(CHALLAN!F4074="","",CHALLAN!F4074)</f>
        <v>23</v>
      </c>
      <c r="J571">
        <f t="shared" si="17"/>
        <v>1</v>
      </c>
    </row>
    <row r="572" spans="1:10" x14ac:dyDescent="0.25">
      <c r="A572">
        <v>4075</v>
      </c>
      <c r="B572" t="str">
        <f>CHALLAN!G4063</f>
        <v>GG/087/10-11</v>
      </c>
      <c r="C572" t="str">
        <f>CHALLAN!G4062</f>
        <v>09.06.10</v>
      </c>
      <c r="D572" t="str">
        <f>IF(CHALLAN!C4075="","(no part #)",CHALLAN!C4075)</f>
        <v>PC-E523</v>
      </c>
      <c r="E572" t="str">
        <f>IF(CHALLAN!B4075="","",CHALLAN!B4075)</f>
        <v>HONDA CIVIC</v>
      </c>
      <c r="F572" t="str">
        <f>IF(CHALLAN!D4075="","",CHALLAN!D4075)</f>
        <v/>
      </c>
      <c r="G572" t="str">
        <f>IF(CHALLAN!E4075="","",CHALLAN!E4075)</f>
        <v/>
      </c>
      <c r="H572" t="str">
        <f t="shared" si="16"/>
        <v/>
      </c>
      <c r="I572">
        <f>IF(CHALLAN!F4075="","",CHALLAN!F4075)</f>
        <v>1</v>
      </c>
      <c r="J572" t="str">
        <f t="shared" si="17"/>
        <v/>
      </c>
    </row>
    <row r="573" spans="1:10" x14ac:dyDescent="0.25">
      <c r="A573">
        <v>4114</v>
      </c>
      <c r="B573" t="str">
        <f>CHALLAN!G4103</f>
        <v>GG/088/10-11</v>
      </c>
      <c r="C573" t="str">
        <f>CHALLAN!G4102</f>
        <v>09.06.10</v>
      </c>
      <c r="D573" t="str">
        <f>IF(CHALLAN!C4114="","(no part #)",CHALLAN!C4114)</f>
        <v>8MM</v>
      </c>
      <c r="E573" t="str">
        <f>IF(CHALLAN!B4114="","",CHALLAN!B4114)</f>
        <v>LID</v>
      </c>
      <c r="F573">
        <f>IF(CHALLAN!D4114="","",CHALLAN!D4114)</f>
        <v>3</v>
      </c>
      <c r="G573">
        <f>IF(CHALLAN!E4114="","",CHALLAN!E4114)</f>
        <v>100</v>
      </c>
      <c r="H573">
        <f t="shared" si="16"/>
        <v>300</v>
      </c>
      <c r="I573">
        <f>IF(CHALLAN!F4114="","",CHALLAN!F4114)</f>
        <v>300</v>
      </c>
      <c r="J573">
        <f t="shared" si="17"/>
        <v>0</v>
      </c>
    </row>
    <row r="574" spans="1:10" x14ac:dyDescent="0.25">
      <c r="A574">
        <v>4115</v>
      </c>
      <c r="B574" t="str">
        <f>CHALLAN!G4103</f>
        <v>GG/088/10-11</v>
      </c>
      <c r="C574" t="str">
        <f>CHALLAN!G4102</f>
        <v>09.06.10</v>
      </c>
      <c r="D574" t="str">
        <f>IF(CHALLAN!C4115="","(no part #)",CHALLAN!C4115)</f>
        <v>11MM</v>
      </c>
      <c r="E574" t="str">
        <f>IF(CHALLAN!B4115="","",CHALLAN!B4115)</f>
        <v>DIS</v>
      </c>
      <c r="F574">
        <f>IF(CHALLAN!D4115="","",CHALLAN!D4115)</f>
        <v>3</v>
      </c>
      <c r="G574">
        <f>IF(CHALLAN!E4115="","",CHALLAN!E4115)</f>
        <v>100</v>
      </c>
      <c r="H574">
        <f t="shared" si="16"/>
        <v>300</v>
      </c>
      <c r="I574">
        <f>IF(CHALLAN!F4115="","",CHALLAN!F4115)</f>
        <v>300</v>
      </c>
      <c r="J574">
        <f t="shared" si="17"/>
        <v>0</v>
      </c>
    </row>
    <row r="575" spans="1:10" x14ac:dyDescent="0.25">
      <c r="A575">
        <v>4116</v>
      </c>
      <c r="B575" t="str">
        <f>CHALLAN!G4103</f>
        <v>GG/088/10-11</v>
      </c>
      <c r="C575" t="str">
        <f>CHALLAN!G4102</f>
        <v>09.06.10</v>
      </c>
      <c r="D575" t="str">
        <f>IF(CHALLAN!C4116="","(no part #)",CHALLAN!C4116)</f>
        <v>15MM</v>
      </c>
      <c r="E575" t="str">
        <f>IF(CHALLAN!B4116="","",CHALLAN!B4116)</f>
        <v>SUC</v>
      </c>
      <c r="F575">
        <f>IF(CHALLAN!D4116="","",CHALLAN!D4116)</f>
        <v>3</v>
      </c>
      <c r="G575">
        <f>IF(CHALLAN!E4116="","",CHALLAN!E4116)</f>
        <v>100</v>
      </c>
      <c r="H575">
        <f t="shared" si="16"/>
        <v>300</v>
      </c>
      <c r="I575">
        <f>IF(CHALLAN!F4116="","",CHALLAN!F4116)</f>
        <v>300</v>
      </c>
      <c r="J575">
        <f t="shared" si="17"/>
        <v>0</v>
      </c>
    </row>
    <row r="576" spans="1:10" x14ac:dyDescent="0.25">
      <c r="A576">
        <v>4164</v>
      </c>
      <c r="B576" t="str">
        <f>CHALLAN!G4153</f>
        <v>GG/089/10-11</v>
      </c>
      <c r="C576" t="str">
        <f>CHALLAN!G4152</f>
        <v>17.06.10</v>
      </c>
      <c r="D576" t="str">
        <f>IF(CHALLAN!C4164="","(no part #)",CHALLAN!C4164)</f>
        <v>(no part #)</v>
      </c>
      <c r="E576" t="str">
        <f>IF(CHALLAN!B4164="","",CHALLAN!B4164)</f>
        <v>SANTRO 3 SPEED</v>
      </c>
      <c r="F576">
        <f>IF(CHALLAN!D4164="","",CHALLAN!D4164)</f>
        <v>1</v>
      </c>
      <c r="G576">
        <f>IF(CHALLAN!E4164="","",CHALLAN!E4164)</f>
        <v>200</v>
      </c>
      <c r="H576">
        <f t="shared" si="16"/>
        <v>200</v>
      </c>
      <c r="I576">
        <f>IF(CHALLAN!F4164="","",CHALLAN!F4164)</f>
        <v>190</v>
      </c>
      <c r="J576">
        <f t="shared" si="17"/>
        <v>10</v>
      </c>
    </row>
    <row r="577" spans="1:10" x14ac:dyDescent="0.25">
      <c r="A577">
        <v>4167</v>
      </c>
      <c r="B577" t="str">
        <f>CHALLAN!G4153</f>
        <v>GG/089/10-11</v>
      </c>
      <c r="C577" t="str">
        <f>CHALLAN!G4152</f>
        <v>17.06.10</v>
      </c>
      <c r="D577" t="str">
        <f>IF(CHALLAN!C4167="","(no part #)",CHALLAN!C4167)</f>
        <v>PC-E523</v>
      </c>
      <c r="E577" t="str">
        <f>IF(CHALLAN!B4167="","",CHALLAN!B4167)</f>
        <v>HONDA CIVIC</v>
      </c>
      <c r="F577">
        <f>IF(CHALLAN!D4167="","",CHALLAN!D4167)</f>
        <v>2</v>
      </c>
      <c r="G577">
        <f>IF(CHALLAN!E4167="","",CHALLAN!E4167)</f>
        <v>1</v>
      </c>
      <c r="H577">
        <f t="shared" si="16"/>
        <v>2</v>
      </c>
      <c r="I577">
        <f>IF(CHALLAN!F4167="","",CHALLAN!F4167)</f>
        <v>2</v>
      </c>
      <c r="J577">
        <f t="shared" si="17"/>
        <v>0</v>
      </c>
    </row>
    <row r="578" spans="1:10" x14ac:dyDescent="0.25">
      <c r="A578">
        <v>4170</v>
      </c>
      <c r="B578" t="str">
        <f>CHALLAN!G4153</f>
        <v>GG/089/10-11</v>
      </c>
      <c r="C578" t="str">
        <f>CHALLAN!G4152</f>
        <v>17.06.10</v>
      </c>
      <c r="D578" s="1404" t="str">
        <f>IF(CHALLAN!C4170="","(no part #)",CHALLAN!C4170)</f>
        <v>880-E001</v>
      </c>
      <c r="E578" t="str">
        <f>IF(CHALLAN!B4170="","",CHALLAN!B4170)</f>
        <v>TATA INDICA</v>
      </c>
      <c r="F578">
        <f>IF(CHALLAN!D4170="","",CHALLAN!D4170)</f>
        <v>1</v>
      </c>
      <c r="G578">
        <f>IF(CHALLAN!E4170="","",CHALLAN!E4170)</f>
        <v>1</v>
      </c>
      <c r="H578">
        <f t="shared" ref="H578:H641" si="18">IF(AND(ISNUMBER(F578),ISNUMBER(G578)),F578*G578,"")</f>
        <v>1</v>
      </c>
      <c r="I578">
        <f>IF(CHALLAN!F4170="","",CHALLAN!F4170)</f>
        <v>1</v>
      </c>
      <c r="J578">
        <f t="shared" ref="J578:J641" si="19">IF(AND(ISNUMBER(H578),ISNUMBER(I578)),H578-I578,"")</f>
        <v>0</v>
      </c>
    </row>
    <row r="579" spans="1:10" x14ac:dyDescent="0.25">
      <c r="A579">
        <v>4171</v>
      </c>
      <c r="B579" t="str">
        <f>CHALLAN!G4153</f>
        <v>GG/089/10-11</v>
      </c>
      <c r="C579" t="str">
        <f>CHALLAN!G4152</f>
        <v>17.06.10</v>
      </c>
      <c r="D579" t="str">
        <f>IF(CHALLAN!C4171="","(no part #)",CHALLAN!C4171)</f>
        <v>820-E428</v>
      </c>
      <c r="E579" t="str">
        <f>IF(CHALLAN!B4171="","",CHALLAN!B4171)</f>
        <v>VARNA</v>
      </c>
      <c r="F579" t="str">
        <f>IF(CHALLAN!D4171="","",CHALLAN!D4171)</f>
        <v/>
      </c>
      <c r="G579" t="str">
        <f>IF(CHALLAN!E4171="","",CHALLAN!E4171)</f>
        <v/>
      </c>
      <c r="H579" t="str">
        <f t="shared" si="18"/>
        <v/>
      </c>
      <c r="I579">
        <f>IF(CHALLAN!F4171="","",CHALLAN!F4171)</f>
        <v>1</v>
      </c>
      <c r="J579" t="str">
        <f t="shared" si="19"/>
        <v/>
      </c>
    </row>
    <row r="580" spans="1:10" x14ac:dyDescent="0.25">
      <c r="A580">
        <v>4172</v>
      </c>
      <c r="B580" t="str">
        <f>CHALLAN!G4153</f>
        <v>GG/089/10-11</v>
      </c>
      <c r="C580" t="str">
        <f>CHALLAN!G4152</f>
        <v>17.06.10</v>
      </c>
      <c r="D580" t="str">
        <f>IF(CHALLAN!C4172="","(no part #)",CHALLAN!C4172)</f>
        <v>UNO-E402</v>
      </c>
      <c r="E580" t="str">
        <f>IF(CHALLAN!B4172="","",CHALLAN!B4172)</f>
        <v>PF SCORPIO</v>
      </c>
      <c r="F580" t="str">
        <f>IF(CHALLAN!D4172="","",CHALLAN!D4172)</f>
        <v/>
      </c>
      <c r="G580" t="str">
        <f>IF(CHALLAN!E4172="","",CHALLAN!E4172)</f>
        <v/>
      </c>
      <c r="H580" t="str">
        <f t="shared" si="18"/>
        <v/>
      </c>
      <c r="I580">
        <f>IF(CHALLAN!F4172="","",CHALLAN!F4172)</f>
        <v>1</v>
      </c>
      <c r="J580" t="str">
        <f t="shared" si="19"/>
        <v/>
      </c>
    </row>
    <row r="581" spans="1:10" x14ac:dyDescent="0.25">
      <c r="A581">
        <v>4212</v>
      </c>
      <c r="B581" t="str">
        <f>CHALLAN!G4199</f>
        <v>GG/090/10-11</v>
      </c>
      <c r="C581" t="str">
        <f>CHALLAN!G4198</f>
        <v>19.06.10</v>
      </c>
      <c r="D581" t="str">
        <f>IF(CHALLAN!C4212="","(no part #)",CHALLAN!C4212)</f>
        <v>PC-E510</v>
      </c>
      <c r="E581" t="str">
        <f>IF(CHALLAN!B4212="","",CHALLAN!B4212)</f>
        <v>HONDA ACCORD</v>
      </c>
      <c r="F581">
        <f>IF(CHALLAN!D4212="","",CHALLAN!D4212)</f>
        <v>4</v>
      </c>
      <c r="G581">
        <f>IF(CHALLAN!E4212="","",CHALLAN!E4212)</f>
        <v>6</v>
      </c>
      <c r="H581">
        <f t="shared" si="18"/>
        <v>24</v>
      </c>
      <c r="I581">
        <f>IF(CHALLAN!F4212="","",CHALLAN!F4212)</f>
        <v>23</v>
      </c>
      <c r="J581">
        <f t="shared" si="19"/>
        <v>1</v>
      </c>
    </row>
    <row r="582" spans="1:10" x14ac:dyDescent="0.25">
      <c r="A582">
        <v>4213</v>
      </c>
      <c r="B582" t="str">
        <f>CHALLAN!G4199</f>
        <v>GG/090/10-11</v>
      </c>
      <c r="C582" t="str">
        <f>CHALLAN!G4198</f>
        <v>19.06.10</v>
      </c>
      <c r="D582" t="str">
        <f>IF(CHALLAN!C4213="","(no part #)",CHALLAN!C4213)</f>
        <v>PC-E510</v>
      </c>
      <c r="E582" t="str">
        <f>IF(CHALLAN!B4213="","",CHALLAN!B4213)</f>
        <v>HONDA ACCORD</v>
      </c>
      <c r="F582" t="str">
        <f>IF(CHALLAN!D4213="","",CHALLAN!D4213)</f>
        <v/>
      </c>
      <c r="G582" t="str">
        <f>IF(CHALLAN!E4213="","",CHALLAN!E4213)</f>
        <v/>
      </c>
      <c r="H582" t="str">
        <f t="shared" si="18"/>
        <v/>
      </c>
      <c r="I582">
        <f>IF(CHALLAN!F4213="","",CHALLAN!F4213)</f>
        <v>1</v>
      </c>
      <c r="J582" t="str">
        <f t="shared" si="19"/>
        <v/>
      </c>
    </row>
    <row r="583" spans="1:10" x14ac:dyDescent="0.25">
      <c r="A583">
        <v>4254</v>
      </c>
      <c r="B583" t="str">
        <f>CHALLAN!G4243</f>
        <v>GG/091/10-11</v>
      </c>
      <c r="C583" t="str">
        <f>CHALLAN!G4242</f>
        <v>28.06.10</v>
      </c>
      <c r="D583" t="str">
        <f>IF(CHALLAN!C4254="","(no part #)",CHALLAN!C4254)</f>
        <v>PC-E407</v>
      </c>
      <c r="E583" t="str">
        <f>IF(CHALLAN!B4254="","",CHALLAN!B4254)</f>
        <v>BALENO</v>
      </c>
      <c r="F583">
        <f>IF(CHALLAN!D4254="","",CHALLAN!D4254)</f>
        <v>1</v>
      </c>
      <c r="G583">
        <f>IF(CHALLAN!E4254="","",CHALLAN!E4254)</f>
        <v>4</v>
      </c>
      <c r="H583">
        <f t="shared" si="18"/>
        <v>4</v>
      </c>
      <c r="I583">
        <f>IF(CHALLAN!F4254="","",CHALLAN!F4254)</f>
        <v>4</v>
      </c>
      <c r="J583">
        <f t="shared" si="19"/>
        <v>0</v>
      </c>
    </row>
    <row r="584" spans="1:10" x14ac:dyDescent="0.25">
      <c r="A584">
        <v>4255</v>
      </c>
      <c r="B584" t="str">
        <f>CHALLAN!G4243</f>
        <v>GG/091/10-11</v>
      </c>
      <c r="C584" t="str">
        <f>CHALLAN!G4242</f>
        <v>28.06.10</v>
      </c>
      <c r="D584" t="str">
        <f>IF(CHALLAN!C4255="","(no part #)",CHALLAN!C4255)</f>
        <v>PC-E417</v>
      </c>
      <c r="E584" t="str">
        <f>IF(CHALLAN!B4255="","",CHALLAN!B4255)</f>
        <v>FIESTA</v>
      </c>
      <c r="F584">
        <f>IF(CHALLAN!D4255="","",CHALLAN!D4255)</f>
        <v>1</v>
      </c>
      <c r="G584">
        <f>IF(CHALLAN!E4255="","",CHALLAN!E4255)</f>
        <v>4</v>
      </c>
      <c r="H584">
        <f t="shared" si="18"/>
        <v>4</v>
      </c>
      <c r="I584">
        <f>IF(CHALLAN!F4255="","",CHALLAN!F4255)</f>
        <v>4</v>
      </c>
      <c r="J584">
        <f t="shared" si="19"/>
        <v>0</v>
      </c>
    </row>
    <row r="585" spans="1:10" x14ac:dyDescent="0.25">
      <c r="A585">
        <v>4256</v>
      </c>
      <c r="B585" t="str">
        <f>CHALLAN!G4243</f>
        <v>GG/091/10-11</v>
      </c>
      <c r="C585" t="str">
        <f>CHALLAN!G4242</f>
        <v>28.06.10</v>
      </c>
      <c r="D585" t="str">
        <f>IF(CHALLAN!C4256="","(no part #)",CHALLAN!C4256)</f>
        <v>PC-E037</v>
      </c>
      <c r="E585" t="str">
        <f>IF(CHALLAN!B4256="","",CHALLAN!B4256)</f>
        <v>OPTRA</v>
      </c>
      <c r="F585">
        <f>IF(CHALLAN!D4256="","",CHALLAN!D4256)</f>
        <v>1</v>
      </c>
      <c r="G585">
        <f>IF(CHALLAN!E4256="","",CHALLAN!E4256)</f>
        <v>4</v>
      </c>
      <c r="H585">
        <f t="shared" si="18"/>
        <v>4</v>
      </c>
      <c r="I585">
        <f>IF(CHALLAN!F4256="","",CHALLAN!F4256)</f>
        <v>4</v>
      </c>
      <c r="J585">
        <f t="shared" si="19"/>
        <v>0</v>
      </c>
    </row>
    <row r="586" spans="1:10" x14ac:dyDescent="0.25">
      <c r="A586">
        <v>4257</v>
      </c>
      <c r="B586" t="str">
        <f>CHALLAN!G4243</f>
        <v>GG/091/10-11</v>
      </c>
      <c r="C586" t="str">
        <f>CHALLAN!G4242</f>
        <v>28.06.10</v>
      </c>
      <c r="D586" t="str">
        <f>IF(CHALLAN!C4257="","(no part #)",CHALLAN!C4257)</f>
        <v>PC-E419</v>
      </c>
      <c r="E586" t="str">
        <f>IF(CHALLAN!B4257="","",CHALLAN!B4257)</f>
        <v>SKODA</v>
      </c>
      <c r="F586">
        <f>IF(CHALLAN!D4257="","",CHALLAN!D4257)</f>
        <v>6</v>
      </c>
      <c r="G586">
        <f>IF(CHALLAN!E4257="","",CHALLAN!E4257)</f>
        <v>4</v>
      </c>
      <c r="H586">
        <f t="shared" si="18"/>
        <v>24</v>
      </c>
      <c r="I586">
        <f>IF(CHALLAN!F4257="","",CHALLAN!F4257)</f>
        <v>23</v>
      </c>
      <c r="J586">
        <f t="shared" si="19"/>
        <v>1</v>
      </c>
    </row>
    <row r="587" spans="1:10" x14ac:dyDescent="0.25">
      <c r="A587">
        <v>4258</v>
      </c>
      <c r="B587" t="str">
        <f>CHALLAN!G4243</f>
        <v>GG/091/10-11</v>
      </c>
      <c r="C587" t="str">
        <f>CHALLAN!G4242</f>
        <v>28.06.10</v>
      </c>
      <c r="D587" t="str">
        <f>IF(CHALLAN!C4258="","(no part #)",CHALLAN!C4258)</f>
        <v>PC-E419</v>
      </c>
      <c r="E587" t="str">
        <f>IF(CHALLAN!B4258="","",CHALLAN!B4258)</f>
        <v>SKODA</v>
      </c>
      <c r="F587" t="str">
        <f>IF(CHALLAN!D4258="","",CHALLAN!D4258)</f>
        <v/>
      </c>
      <c r="G587" t="str">
        <f>IF(CHALLAN!E4258="","",CHALLAN!E4258)</f>
        <v/>
      </c>
      <c r="H587" t="str">
        <f t="shared" si="18"/>
        <v/>
      </c>
      <c r="I587">
        <f>IF(CHALLAN!F4258="","",CHALLAN!F4258)</f>
        <v>1</v>
      </c>
      <c r="J587" t="str">
        <f t="shared" si="19"/>
        <v/>
      </c>
    </row>
    <row r="588" spans="1:10" x14ac:dyDescent="0.25">
      <c r="A588">
        <v>4301</v>
      </c>
      <c r="B588" t="str">
        <f>CHALLAN!G4289</f>
        <v>GG/092/10-11</v>
      </c>
      <c r="C588" t="str">
        <f>CHALLAN!G4288</f>
        <v>28.06.10</v>
      </c>
      <c r="D588" t="str">
        <f>IF(CHALLAN!C4301="","(no part #)",CHALLAN!C4301)</f>
        <v>250ML</v>
      </c>
      <c r="E588" t="str">
        <f>IF(CHALLAN!B4301="","",CHALLAN!B4301)</f>
        <v>ND-9</v>
      </c>
      <c r="F588">
        <f>IF(CHALLAN!D4301="","",CHALLAN!D4301)</f>
        <v>30</v>
      </c>
      <c r="G588">
        <f>IF(CHALLAN!E4301="","",CHALLAN!E4301)</f>
        <v>24</v>
      </c>
      <c r="H588">
        <f t="shared" si="18"/>
        <v>720</v>
      </c>
      <c r="I588">
        <f>IF(CHALLAN!F4301="","",CHALLAN!F4301)</f>
        <v>660</v>
      </c>
      <c r="J588">
        <f t="shared" si="19"/>
        <v>60</v>
      </c>
    </row>
    <row r="589" spans="1:10" x14ac:dyDescent="0.25">
      <c r="A589">
        <v>4302</v>
      </c>
      <c r="B589" t="str">
        <f>CHALLAN!G4289</f>
        <v>GG/092/10-11</v>
      </c>
      <c r="C589" t="str">
        <f>CHALLAN!G4288</f>
        <v>28.06.10</v>
      </c>
      <c r="D589" t="str">
        <f>IF(CHALLAN!C4302="","(no part #)",CHALLAN!C4302)</f>
        <v>250ML</v>
      </c>
      <c r="E589" t="str">
        <f>IF(CHALLAN!B4302="","",CHALLAN!B4302)</f>
        <v>ND-9</v>
      </c>
      <c r="F589" t="str">
        <f>IF(CHALLAN!D4302="","",CHALLAN!D4302)</f>
        <v/>
      </c>
      <c r="G589" t="str">
        <f>IF(CHALLAN!E4302="","",CHALLAN!E4302)</f>
        <v/>
      </c>
      <c r="H589" t="str">
        <f t="shared" si="18"/>
        <v/>
      </c>
      <c r="I589">
        <f>IF(CHALLAN!F4302="","",CHALLAN!F4302)</f>
        <v>60</v>
      </c>
      <c r="J589" t="str">
        <f t="shared" si="19"/>
        <v/>
      </c>
    </row>
    <row r="590" spans="1:10" x14ac:dyDescent="0.25">
      <c r="A590">
        <v>4344</v>
      </c>
      <c r="B590" t="str">
        <f>CHALLAN!G4333</f>
        <v>GG/093/10-11</v>
      </c>
      <c r="C590" t="str">
        <f>CHALLAN!G4332</f>
        <v>01.07.10</v>
      </c>
      <c r="D590" t="str">
        <f>IF(CHALLAN!C4344="","(no part #)",CHALLAN!C4344)</f>
        <v>PC-E417</v>
      </c>
      <c r="E590" t="str">
        <f>IF(CHALLAN!B4344="","",CHALLAN!B4344)</f>
        <v>FIESTA</v>
      </c>
      <c r="F590">
        <f>IF(CHALLAN!D4344="","",CHALLAN!D4344)</f>
        <v>5</v>
      </c>
      <c r="G590">
        <f>IF(CHALLAN!E4344="","",CHALLAN!E4344)</f>
        <v>4</v>
      </c>
      <c r="H590">
        <f t="shared" si="18"/>
        <v>20</v>
      </c>
      <c r="I590">
        <f>IF(CHALLAN!F4344="","",CHALLAN!F4344)</f>
        <v>19</v>
      </c>
      <c r="J590">
        <f t="shared" si="19"/>
        <v>1</v>
      </c>
    </row>
    <row r="591" spans="1:10" x14ac:dyDescent="0.25">
      <c r="A591">
        <v>4389</v>
      </c>
      <c r="B591" t="str">
        <f>CHALLAN!G4378</f>
        <v>GG/094/10-11</v>
      </c>
      <c r="C591" t="str">
        <f>CHALLAN!G4377</f>
        <v>03.07.10</v>
      </c>
      <c r="D591" t="str">
        <f>IF(CHALLAN!C4389="","(no part #)",CHALLAN!C4389)</f>
        <v>ALUMINIUM</v>
      </c>
      <c r="E591" t="str">
        <f>IF(CHALLAN!B4389="","",CHALLAN!B4389)</f>
        <v>UNICLA CONCORD BEIGE</v>
      </c>
      <c r="F591">
        <f>IF(CHALLAN!D4389="","",CHALLAN!D4389)</f>
        <v>50</v>
      </c>
      <c r="G591">
        <f>IF(CHALLAN!E4389="","",CHALLAN!E4389)</f>
        <v>1</v>
      </c>
      <c r="H591">
        <f t="shared" si="18"/>
        <v>50</v>
      </c>
      <c r="I591">
        <f>IF(CHALLAN!F4389="","",CHALLAN!F4389)</f>
        <v>50</v>
      </c>
      <c r="J591">
        <f t="shared" si="19"/>
        <v>0</v>
      </c>
    </row>
    <row r="592" spans="1:10" x14ac:dyDescent="0.25">
      <c r="A592">
        <v>4390</v>
      </c>
      <c r="B592" t="str">
        <f>CHALLAN!G4378</f>
        <v>GG/094/10-11</v>
      </c>
      <c r="C592" t="str">
        <f>CHALLAN!G4377</f>
        <v>03.07.10</v>
      </c>
      <c r="D592" t="str">
        <f>IF(CHALLAN!C4390="","(no part #)",CHALLAN!C4390)</f>
        <v>ALUMINIUM</v>
      </c>
      <c r="E592" t="str">
        <f>IF(CHALLAN!B4390="","",CHALLAN!B4390)</f>
        <v>UNICLA CONCORD GREY</v>
      </c>
      <c r="F592">
        <f>IF(CHALLAN!D4390="","",CHALLAN!D4390)</f>
        <v>50</v>
      </c>
      <c r="G592">
        <f>IF(CHALLAN!E4390="","",CHALLAN!E4390)</f>
        <v>1</v>
      </c>
      <c r="H592">
        <f t="shared" si="18"/>
        <v>50</v>
      </c>
      <c r="I592">
        <f>IF(CHALLAN!F4390="","",CHALLAN!F4390)</f>
        <v>50</v>
      </c>
      <c r="J592">
        <f t="shared" si="19"/>
        <v>0</v>
      </c>
    </row>
    <row r="593" spans="1:10" x14ac:dyDescent="0.25">
      <c r="A593">
        <v>4391</v>
      </c>
      <c r="B593" t="str">
        <f>CHALLAN!G4378</f>
        <v>GG/094/10-11</v>
      </c>
      <c r="C593" t="str">
        <f>CHALLAN!G4377</f>
        <v>03.07.10</v>
      </c>
      <c r="D593" t="str">
        <f>IF(CHALLAN!C4391="","(no part #)",CHALLAN!C4391)</f>
        <v>COPPER</v>
      </c>
      <c r="E593" t="str">
        <f>IF(CHALLAN!B4391="","",CHALLAN!B4391)</f>
        <v>UNICLA CONCORD BEIGE</v>
      </c>
      <c r="F593">
        <f>IF(CHALLAN!D4391="","",CHALLAN!D4391)</f>
        <v>50</v>
      </c>
      <c r="G593">
        <f>IF(CHALLAN!E4391="","",CHALLAN!E4391)</f>
        <v>1</v>
      </c>
      <c r="H593">
        <f t="shared" si="18"/>
        <v>50</v>
      </c>
      <c r="I593">
        <f>IF(CHALLAN!F4391="","",CHALLAN!F4391)</f>
        <v>50</v>
      </c>
      <c r="J593">
        <f t="shared" si="19"/>
        <v>0</v>
      </c>
    </row>
    <row r="594" spans="1:10" x14ac:dyDescent="0.25">
      <c r="A594">
        <v>4392</v>
      </c>
      <c r="B594" t="str">
        <f>CHALLAN!G4378</f>
        <v>GG/094/10-11</v>
      </c>
      <c r="C594" t="str">
        <f>CHALLAN!G4377</f>
        <v>03.07.10</v>
      </c>
      <c r="D594" t="str">
        <f>IF(CHALLAN!C4392="","(no part #)",CHALLAN!C4392)</f>
        <v>COPPER</v>
      </c>
      <c r="E594" t="str">
        <f>IF(CHALLAN!B4392="","",CHALLAN!B4392)</f>
        <v>UNICLA CONCORD GREY</v>
      </c>
      <c r="F594">
        <f>IF(CHALLAN!D4392="","",CHALLAN!D4392)</f>
        <v>50</v>
      </c>
      <c r="G594">
        <f>IF(CHALLAN!E4392="","",CHALLAN!E4392)</f>
        <v>1</v>
      </c>
      <c r="H594">
        <f t="shared" si="18"/>
        <v>50</v>
      </c>
      <c r="I594">
        <f>IF(CHALLAN!F4392="","",CHALLAN!F4392)</f>
        <v>50</v>
      </c>
      <c r="J594">
        <f t="shared" si="19"/>
        <v>0</v>
      </c>
    </row>
    <row r="595" spans="1:10" x14ac:dyDescent="0.25">
      <c r="A595">
        <v>4436</v>
      </c>
      <c r="B595" t="str">
        <f>CHALLAN!G4424</f>
        <v>GG/095/10-11</v>
      </c>
      <c r="C595" t="str">
        <f>CHALLAN!G4423</f>
        <v>03.07.10</v>
      </c>
      <c r="D595" t="str">
        <f>IF(CHALLAN!C4436="","(no part #)",CHALLAN!C4436)</f>
        <v>ALUMINIUM</v>
      </c>
      <c r="E595" t="str">
        <f>IF(CHALLAN!B4436="","",CHALLAN!B4436)</f>
        <v>UNICLA CONCORD BEIGE</v>
      </c>
      <c r="F595">
        <f>IF(CHALLAN!D4436="","",CHALLAN!D4436)</f>
        <v>25</v>
      </c>
      <c r="G595">
        <f>IF(CHALLAN!E4436="","",CHALLAN!E4436)</f>
        <v>1</v>
      </c>
      <c r="H595">
        <f t="shared" si="18"/>
        <v>25</v>
      </c>
      <c r="I595">
        <f>IF(CHALLAN!F4436="","",CHALLAN!F4436)</f>
        <v>25</v>
      </c>
      <c r="J595">
        <f t="shared" si="19"/>
        <v>0</v>
      </c>
    </row>
    <row r="596" spans="1:10" x14ac:dyDescent="0.25">
      <c r="A596">
        <v>4437</v>
      </c>
      <c r="B596" t="str">
        <f>CHALLAN!G4424</f>
        <v>GG/095/10-11</v>
      </c>
      <c r="C596" t="str">
        <f>CHALLAN!G4423</f>
        <v>03.07.10</v>
      </c>
      <c r="D596" t="str">
        <f>IF(CHALLAN!C4437="","(no part #)",CHALLAN!C4437)</f>
        <v>ALUMINIUM</v>
      </c>
      <c r="E596" t="str">
        <f>IF(CHALLAN!B4437="","",CHALLAN!B4437)</f>
        <v>UNICLA CONCORD GREY</v>
      </c>
      <c r="F596">
        <f>IF(CHALLAN!D4437="","",CHALLAN!D4437)</f>
        <v>25</v>
      </c>
      <c r="G596">
        <f>IF(CHALLAN!E4437="","",CHALLAN!E4437)</f>
        <v>1</v>
      </c>
      <c r="H596">
        <f t="shared" si="18"/>
        <v>25</v>
      </c>
      <c r="I596">
        <f>IF(CHALLAN!F4437="","",CHALLAN!F4437)</f>
        <v>25</v>
      </c>
      <c r="J596">
        <f t="shared" si="19"/>
        <v>0</v>
      </c>
    </row>
    <row r="597" spans="1:10" x14ac:dyDescent="0.25">
      <c r="A597">
        <v>4438</v>
      </c>
      <c r="B597" t="str">
        <f>CHALLAN!G4424</f>
        <v>GG/095/10-11</v>
      </c>
      <c r="C597" t="str">
        <f>CHALLAN!G4423</f>
        <v>03.07.10</v>
      </c>
      <c r="D597" t="str">
        <f>IF(CHALLAN!C4438="","(no part #)",CHALLAN!C4438)</f>
        <v>COPPER</v>
      </c>
      <c r="E597" t="str">
        <f>IF(CHALLAN!B4438="","",CHALLAN!B4438)</f>
        <v>UNICLA CONCORD BEIGE</v>
      </c>
      <c r="F597">
        <f>IF(CHALLAN!D4438="","",CHALLAN!D4438)</f>
        <v>25</v>
      </c>
      <c r="G597">
        <f>IF(CHALLAN!E4438="","",CHALLAN!E4438)</f>
        <v>1</v>
      </c>
      <c r="H597">
        <f t="shared" si="18"/>
        <v>25</v>
      </c>
      <c r="I597">
        <f>IF(CHALLAN!F4438="","",CHALLAN!F4438)</f>
        <v>25</v>
      </c>
      <c r="J597">
        <f t="shared" si="19"/>
        <v>0</v>
      </c>
    </row>
    <row r="598" spans="1:10" x14ac:dyDescent="0.25">
      <c r="A598">
        <v>4439</v>
      </c>
      <c r="B598" t="str">
        <f>CHALLAN!G4424</f>
        <v>GG/095/10-11</v>
      </c>
      <c r="C598" t="str">
        <f>CHALLAN!G4423</f>
        <v>03.07.10</v>
      </c>
      <c r="D598" t="str">
        <f>IF(CHALLAN!C4439="","(no part #)",CHALLAN!C4439)</f>
        <v>COPPER</v>
      </c>
      <c r="E598" t="str">
        <f>IF(CHALLAN!B4439="","",CHALLAN!B4439)</f>
        <v>UNICLA CONCORD GREY</v>
      </c>
      <c r="F598">
        <f>IF(CHALLAN!D4439="","",CHALLAN!D4439)</f>
        <v>25</v>
      </c>
      <c r="G598">
        <f>IF(CHALLAN!E4439="","",CHALLAN!E4439)</f>
        <v>1</v>
      </c>
      <c r="H598">
        <f t="shared" si="18"/>
        <v>25</v>
      </c>
      <c r="I598">
        <f>IF(CHALLAN!F4439="","",CHALLAN!F4439)</f>
        <v>25</v>
      </c>
      <c r="J598">
        <f t="shared" si="19"/>
        <v>0</v>
      </c>
    </row>
    <row r="599" spans="1:10" x14ac:dyDescent="0.25">
      <c r="A599">
        <v>4480</v>
      </c>
      <c r="B599" t="str">
        <f>CHALLAN!G4469</f>
        <v>GG/096/10-11</v>
      </c>
      <c r="C599" t="str">
        <f>CHALLAN!G4468</f>
        <v>05.07.10</v>
      </c>
      <c r="D599" t="str">
        <f>IF(CHALLAN!C4480="","(no part #)",CHALLAN!C4480)</f>
        <v>PC-86177</v>
      </c>
      <c r="E599" t="str">
        <f>IF(CHALLAN!B4480="","",CHALLAN!B4480)</f>
        <v>AVEO</v>
      </c>
      <c r="F599">
        <f>IF(CHALLAN!D4480="","",CHALLAN!D4480)</f>
        <v>2</v>
      </c>
      <c r="G599">
        <f>IF(CHALLAN!E4480="","",CHALLAN!E4480)</f>
        <v>5</v>
      </c>
      <c r="H599">
        <f t="shared" si="18"/>
        <v>10</v>
      </c>
      <c r="I599">
        <f>IF(CHALLAN!F4480="","",CHALLAN!F4480)</f>
        <v>10</v>
      </c>
      <c r="J599">
        <f t="shared" si="19"/>
        <v>0</v>
      </c>
    </row>
    <row r="600" spans="1:10" x14ac:dyDescent="0.25">
      <c r="A600">
        <v>4481</v>
      </c>
      <c r="B600" t="str">
        <f>CHALLAN!G4469</f>
        <v>GG/096/10-11</v>
      </c>
      <c r="C600" t="str">
        <f>CHALLAN!G4468</f>
        <v>05.07.10</v>
      </c>
      <c r="D600" t="str">
        <f>IF(CHALLAN!C4481="","(no part #)",CHALLAN!C4481)</f>
        <v>PC-86027B</v>
      </c>
      <c r="E600" t="str">
        <f>IF(CHALLAN!B4481="","",CHALLAN!B4481)</f>
        <v>GETZ</v>
      </c>
      <c r="F600">
        <f>IF(CHALLAN!D4481="","",CHALLAN!D4481)</f>
        <v>1</v>
      </c>
      <c r="G600">
        <f>IF(CHALLAN!E4481="","",CHALLAN!E4481)</f>
        <v>5</v>
      </c>
      <c r="H600">
        <f t="shared" si="18"/>
        <v>5</v>
      </c>
      <c r="I600">
        <f>IF(CHALLAN!F4481="","",CHALLAN!F4481)</f>
        <v>5</v>
      </c>
      <c r="J600">
        <f t="shared" si="19"/>
        <v>0</v>
      </c>
    </row>
    <row r="601" spans="1:10" x14ac:dyDescent="0.25">
      <c r="A601">
        <v>4482</v>
      </c>
      <c r="B601" t="str">
        <f>CHALLAN!G4469</f>
        <v>GG/096/10-11</v>
      </c>
      <c r="C601" t="str">
        <f>CHALLAN!G4468</f>
        <v>05.07.10</v>
      </c>
      <c r="D601" t="str">
        <f>IF(CHALLAN!C4482="","(no part #)",CHALLAN!C4482)</f>
        <v>PC-86087</v>
      </c>
      <c r="E601" t="str">
        <f>IF(CHALLAN!B4482="","",CHALLAN!B4482)</f>
        <v>LOGAN</v>
      </c>
      <c r="F601">
        <f>IF(CHALLAN!D4482="","",CHALLAN!D4482)</f>
        <v>1</v>
      </c>
      <c r="G601">
        <f>IF(CHALLAN!E4482="","",CHALLAN!E4482)</f>
        <v>5</v>
      </c>
      <c r="H601">
        <f t="shared" si="18"/>
        <v>5</v>
      </c>
      <c r="I601">
        <f>IF(CHALLAN!F4482="","",CHALLAN!F4482)</f>
        <v>5</v>
      </c>
      <c r="J601">
        <f t="shared" si="19"/>
        <v>0</v>
      </c>
    </row>
    <row r="602" spans="1:10" x14ac:dyDescent="0.25">
      <c r="A602">
        <v>4484</v>
      </c>
      <c r="B602" t="str">
        <f>CHALLAN!G4469</f>
        <v>GG/096/10-11</v>
      </c>
      <c r="C602" t="str">
        <f>CHALLAN!G4468</f>
        <v>05.07.10</v>
      </c>
      <c r="D602" t="str">
        <f>IF(CHALLAN!C4484="","(no part #)",CHALLAN!C4484)</f>
        <v>PC-7157</v>
      </c>
      <c r="E602" t="str">
        <f>IF(CHALLAN!B4484="","",CHALLAN!B4484)</f>
        <v>INDIGO</v>
      </c>
      <c r="F602">
        <f>IF(CHALLAN!D4484="","",CHALLAN!D4484)</f>
        <v>4</v>
      </c>
      <c r="G602">
        <f>IF(CHALLAN!E4484="","",CHALLAN!E4484)</f>
        <v>6</v>
      </c>
      <c r="H602">
        <f t="shared" si="18"/>
        <v>24</v>
      </c>
      <c r="I602">
        <f>IF(CHALLAN!F4484="","",CHALLAN!F4484)</f>
        <v>24</v>
      </c>
      <c r="J602">
        <f t="shared" si="19"/>
        <v>0</v>
      </c>
    </row>
    <row r="603" spans="1:10" x14ac:dyDescent="0.25">
      <c r="A603">
        <v>4485</v>
      </c>
      <c r="B603" t="str">
        <f>CHALLAN!G4469</f>
        <v>GG/096/10-11</v>
      </c>
      <c r="C603" t="str">
        <f>CHALLAN!G4468</f>
        <v>05.07.10</v>
      </c>
      <c r="D603" t="str">
        <f>IF(CHALLAN!C4485="","(no part #)",CHALLAN!C4485)</f>
        <v>PC-8904R</v>
      </c>
      <c r="E603" t="str">
        <f>IF(CHALLAN!B4485="","",CHALLAN!B4485)</f>
        <v>QUALIS</v>
      </c>
      <c r="F603">
        <f>IF(CHALLAN!D4485="","",CHALLAN!D4485)</f>
        <v>1</v>
      </c>
      <c r="G603">
        <f>IF(CHALLAN!E4485="","",CHALLAN!E4485)</f>
        <v>6</v>
      </c>
      <c r="H603">
        <f t="shared" si="18"/>
        <v>6</v>
      </c>
      <c r="I603">
        <f>IF(CHALLAN!F4485="","",CHALLAN!F4485)</f>
        <v>6</v>
      </c>
      <c r="J603">
        <f t="shared" si="19"/>
        <v>0</v>
      </c>
    </row>
    <row r="604" spans="1:10" x14ac:dyDescent="0.25">
      <c r="A604">
        <v>4487</v>
      </c>
      <c r="B604" t="str">
        <f>CHALLAN!G4469</f>
        <v>GG/096/10-11</v>
      </c>
      <c r="C604" t="str">
        <f>CHALLAN!G4468</f>
        <v>05.07.10</v>
      </c>
      <c r="D604" t="str">
        <f>IF(CHALLAN!C4487="","(no part #)",CHALLAN!C4487)</f>
        <v>TST-8801</v>
      </c>
      <c r="E604" t="str">
        <f>IF(CHALLAN!B4487="","",CHALLAN!B4487)</f>
        <v>10"X10 B- (Straight Blade)</v>
      </c>
      <c r="F604">
        <f>IF(CHALLAN!D4487="","",CHALLAN!D4487)</f>
        <v>10</v>
      </c>
      <c r="G604">
        <f>IF(CHALLAN!E4487="","",CHALLAN!E4487)</f>
        <v>10</v>
      </c>
      <c r="H604">
        <f t="shared" si="18"/>
        <v>100</v>
      </c>
      <c r="I604">
        <f>IF(CHALLAN!F4487="","",CHALLAN!F4487)</f>
        <v>100</v>
      </c>
      <c r="J604">
        <f t="shared" si="19"/>
        <v>0</v>
      </c>
    </row>
    <row r="605" spans="1:10" x14ac:dyDescent="0.25">
      <c r="A605">
        <v>4488</v>
      </c>
      <c r="B605" t="str">
        <f>CHALLAN!G4469</f>
        <v>GG/096/10-11</v>
      </c>
      <c r="C605" t="str">
        <f>CHALLAN!G4468</f>
        <v>05.07.10</v>
      </c>
      <c r="D605" t="str">
        <f>IF(CHALLAN!C4488="","(no part #)",CHALLAN!C4488)</f>
        <v>TST-8801-A</v>
      </c>
      <c r="E605" t="str">
        <f>IF(CHALLAN!B4488="","",CHALLAN!B4488)</f>
        <v>12"X10 B- Straight Blade)</v>
      </c>
      <c r="F605">
        <f>IF(CHALLAN!D4488="","",CHALLAN!D4488)</f>
        <v>10</v>
      </c>
      <c r="G605">
        <f>IF(CHALLAN!E4488="","",CHALLAN!E4488)</f>
        <v>10</v>
      </c>
      <c r="H605">
        <f t="shared" si="18"/>
        <v>100</v>
      </c>
      <c r="I605">
        <f>IF(CHALLAN!F4488="","",CHALLAN!F4488)</f>
        <v>100</v>
      </c>
      <c r="J605">
        <f t="shared" si="19"/>
        <v>0</v>
      </c>
    </row>
    <row r="606" spans="1:10" x14ac:dyDescent="0.25">
      <c r="A606">
        <v>4489</v>
      </c>
      <c r="B606" t="str">
        <f>CHALLAN!G4469</f>
        <v>GG/096/10-11</v>
      </c>
      <c r="C606" t="str">
        <f>CHALLAN!G4468</f>
        <v>05.07.10</v>
      </c>
      <c r="D606" t="str">
        <f>IF(CHALLAN!C4489="","(no part #)",CHALLAN!C4489)</f>
        <v>TS-8805</v>
      </c>
      <c r="E606" t="str">
        <f>IF(CHALLAN!B4489="","",CHALLAN!B4489)</f>
        <v>10"X10 B- (S Blade)</v>
      </c>
      <c r="F606">
        <f>IF(CHALLAN!D4489="","",CHALLAN!D4489)</f>
        <v>10</v>
      </c>
      <c r="G606">
        <f>IF(CHALLAN!E4489="","",CHALLAN!E4489)</f>
        <v>10</v>
      </c>
      <c r="H606">
        <f t="shared" si="18"/>
        <v>100</v>
      </c>
      <c r="I606">
        <f>IF(CHALLAN!F4489="","",CHALLAN!F4489)</f>
        <v>100</v>
      </c>
      <c r="J606">
        <f t="shared" si="19"/>
        <v>0</v>
      </c>
    </row>
    <row r="607" spans="1:10" x14ac:dyDescent="0.25">
      <c r="A607">
        <v>4490</v>
      </c>
      <c r="B607" t="str">
        <f>CHALLAN!G4469</f>
        <v>GG/096/10-11</v>
      </c>
      <c r="C607" t="str">
        <f>CHALLAN!G4468</f>
        <v>05.07.10</v>
      </c>
      <c r="D607" t="str">
        <f>IF(CHALLAN!C4490="","(no part #)",CHALLAN!C4490)</f>
        <v>TS-8805B</v>
      </c>
      <c r="E607" t="str">
        <f>IF(CHALLAN!B4490="","",CHALLAN!B4490)</f>
        <v>12"X10 B- (S Blade)</v>
      </c>
      <c r="F607">
        <f>IF(CHALLAN!D4490="","",CHALLAN!D4490)</f>
        <v>20</v>
      </c>
      <c r="G607">
        <f>IF(CHALLAN!E4490="","",CHALLAN!E4490)</f>
        <v>10</v>
      </c>
      <c r="H607">
        <f t="shared" si="18"/>
        <v>200</v>
      </c>
      <c r="I607">
        <f>IF(CHALLAN!F4490="","",CHALLAN!F4490)</f>
        <v>200</v>
      </c>
      <c r="J607">
        <f t="shared" si="19"/>
        <v>0</v>
      </c>
    </row>
    <row r="608" spans="1:10" x14ac:dyDescent="0.25">
      <c r="A608">
        <v>4492</v>
      </c>
      <c r="B608" t="str">
        <f>CHALLAN!G4469</f>
        <v>GG/096/10-11</v>
      </c>
      <c r="C608" t="str">
        <f>CHALLAN!G4468</f>
        <v>05.07.10</v>
      </c>
      <c r="D608" t="str">
        <f>IF(CHALLAN!C4492="","(no part #)",CHALLAN!C4492)</f>
        <v>UNICLA</v>
      </c>
      <c r="E608" t="str">
        <f>IF(CHALLAN!B4492="","",CHALLAN!B4492)</f>
        <v>SUPERKING</v>
      </c>
      <c r="F608">
        <f>IF(CHALLAN!D4492="","",CHALLAN!D4492)</f>
        <v>15</v>
      </c>
      <c r="G608">
        <f>IF(CHALLAN!E4492="","",CHALLAN!E4492)</f>
        <v>2</v>
      </c>
      <c r="H608">
        <f t="shared" si="18"/>
        <v>30</v>
      </c>
      <c r="I608">
        <f>IF(CHALLAN!F4492="","",CHALLAN!F4492)</f>
        <v>30</v>
      </c>
      <c r="J608">
        <f t="shared" si="19"/>
        <v>0</v>
      </c>
    </row>
    <row r="609" spans="1:10" x14ac:dyDescent="0.25">
      <c r="A609">
        <v>4494</v>
      </c>
      <c r="B609" t="str">
        <f>CHALLAN!G4469</f>
        <v>GG/096/10-11</v>
      </c>
      <c r="C609" t="str">
        <f>CHALLAN!G4468</f>
        <v>05.07.10</v>
      </c>
      <c r="D609" t="str">
        <f>IF(CHALLAN!C4494="","(no part #)",CHALLAN!C4494)</f>
        <v>PC-8005</v>
      </c>
      <c r="E609" t="str">
        <f>IF(CHALLAN!B4494="","",CHALLAN!B4494)</f>
        <v>Esteem-R12</v>
      </c>
      <c r="F609">
        <f>IF(CHALLAN!D4494="","",CHALLAN!D4494)</f>
        <v>20</v>
      </c>
      <c r="G609">
        <f>IF(CHALLAN!E4494="","",CHALLAN!E4494)</f>
        <v>25</v>
      </c>
      <c r="H609">
        <f t="shared" si="18"/>
        <v>500</v>
      </c>
      <c r="I609">
        <f>IF(CHALLAN!F4494="","",CHALLAN!F4494)</f>
        <v>500</v>
      </c>
      <c r="J609">
        <f t="shared" si="19"/>
        <v>0</v>
      </c>
    </row>
    <row r="610" spans="1:10" x14ac:dyDescent="0.25">
      <c r="A610">
        <v>4495</v>
      </c>
      <c r="B610" t="str">
        <f>CHALLAN!G4469</f>
        <v>GG/096/10-11</v>
      </c>
      <c r="C610" t="str">
        <f>CHALLAN!G4468</f>
        <v>05.07.10</v>
      </c>
      <c r="D610" t="str">
        <f>IF(CHALLAN!C4495="","(no part #)",CHALLAN!C4495)</f>
        <v>PC-8006</v>
      </c>
      <c r="E610" t="str">
        <f>IF(CHALLAN!B4495="","",CHALLAN!B4495)</f>
        <v>Esteem-R134A</v>
      </c>
      <c r="F610">
        <f>IF(CHALLAN!D4495="","",CHALLAN!D4495)</f>
        <v>12</v>
      </c>
      <c r="G610">
        <f>IF(CHALLAN!E4495="","",CHALLAN!E4495)</f>
        <v>25</v>
      </c>
      <c r="H610">
        <f t="shared" si="18"/>
        <v>300</v>
      </c>
      <c r="I610">
        <f>IF(CHALLAN!F4495="","",CHALLAN!F4495)</f>
        <v>300</v>
      </c>
      <c r="J610">
        <f t="shared" si="19"/>
        <v>0</v>
      </c>
    </row>
    <row r="611" spans="1:10" x14ac:dyDescent="0.25">
      <c r="A611">
        <v>4496</v>
      </c>
      <c r="B611" t="str">
        <f>CHALLAN!G4469</f>
        <v>GG/096/10-11</v>
      </c>
      <c r="C611" t="str">
        <f>CHALLAN!G4468</f>
        <v>05.07.10</v>
      </c>
      <c r="D611" t="str">
        <f>IF(CHALLAN!C4496="","(no part #)",CHALLAN!C4496)</f>
        <v>PC-8321</v>
      </c>
      <c r="E611" t="str">
        <f>IF(CHALLAN!B4496="","",CHALLAN!B4496)</f>
        <v>Ford</v>
      </c>
      <c r="F611">
        <f>IF(CHALLAN!D4496="","",CHALLAN!D4496)</f>
        <v>1</v>
      </c>
      <c r="G611">
        <f>IF(CHALLAN!E4496="","",CHALLAN!E4496)</f>
        <v>20</v>
      </c>
      <c r="H611">
        <f t="shared" si="18"/>
        <v>20</v>
      </c>
      <c r="I611">
        <f>IF(CHALLAN!F4496="","",CHALLAN!F4496)</f>
        <v>20</v>
      </c>
      <c r="J611">
        <f t="shared" si="19"/>
        <v>0</v>
      </c>
    </row>
    <row r="612" spans="1:10" x14ac:dyDescent="0.25">
      <c r="A612">
        <v>4497</v>
      </c>
      <c r="B612" t="str">
        <f>CHALLAN!G4469</f>
        <v>GG/096/10-11</v>
      </c>
      <c r="C612" t="str">
        <f>CHALLAN!G4468</f>
        <v>05.07.10</v>
      </c>
      <c r="D612" t="str">
        <f>IF(CHALLAN!C4497="","(no part #)",CHALLAN!C4497)</f>
        <v>PC-8020</v>
      </c>
      <c r="E612" t="str">
        <f>IF(CHALLAN!B4497="","",CHALLAN!B4497)</f>
        <v>Honda City</v>
      </c>
      <c r="F612">
        <f>IF(CHALLAN!D4497="","",CHALLAN!D4497)</f>
        <v>2</v>
      </c>
      <c r="G612">
        <f>IF(CHALLAN!E4497="","",CHALLAN!E4497)</f>
        <v>25</v>
      </c>
      <c r="H612">
        <f t="shared" si="18"/>
        <v>50</v>
      </c>
      <c r="I612">
        <f>IF(CHALLAN!F4497="","",CHALLAN!F4497)</f>
        <v>50</v>
      </c>
      <c r="J612">
        <f t="shared" si="19"/>
        <v>0</v>
      </c>
    </row>
    <row r="613" spans="1:10" x14ac:dyDescent="0.25">
      <c r="A613">
        <v>4498</v>
      </c>
      <c r="B613" t="str">
        <f>CHALLAN!G4469</f>
        <v>GG/096/10-11</v>
      </c>
      <c r="C613" t="str">
        <f>CHALLAN!G4468</f>
        <v>05.07.10</v>
      </c>
      <c r="D613" t="str">
        <f>IF(CHALLAN!C4498="","(no part #)",CHALLAN!C4498)</f>
        <v>PC-8051</v>
      </c>
      <c r="E613" t="str">
        <f>IF(CHALLAN!B4498="","",CHALLAN!B4498)</f>
        <v>Maruti 'O'Ring</v>
      </c>
      <c r="F613">
        <f>IF(CHALLAN!D4498="","",CHALLAN!D4498)</f>
        <v>2</v>
      </c>
      <c r="G613">
        <f>IF(CHALLAN!E4498="","",CHALLAN!E4498)</f>
        <v>25</v>
      </c>
      <c r="H613">
        <f t="shared" si="18"/>
        <v>50</v>
      </c>
      <c r="I613">
        <f>IF(CHALLAN!F4498="","",CHALLAN!F4498)</f>
        <v>50</v>
      </c>
      <c r="J613">
        <f t="shared" si="19"/>
        <v>0</v>
      </c>
    </row>
    <row r="614" spans="1:10" x14ac:dyDescent="0.25">
      <c r="A614">
        <v>4499</v>
      </c>
      <c r="B614" t="str">
        <f>CHALLAN!G4469</f>
        <v>GG/096/10-11</v>
      </c>
      <c r="C614" t="str">
        <f>CHALLAN!G4468</f>
        <v>05.07.10</v>
      </c>
      <c r="D614" t="str">
        <f>IF(CHALLAN!C4499="","(no part #)",CHALLAN!C4499)</f>
        <v>PC-8031</v>
      </c>
      <c r="E614" t="str">
        <f>IF(CHALLAN!B4499="","",CHALLAN!B4499)</f>
        <v>Optra</v>
      </c>
      <c r="F614">
        <f>IF(CHALLAN!D4499="","",CHALLAN!D4499)</f>
        <v>1</v>
      </c>
      <c r="G614">
        <f>IF(CHALLAN!E4499="","",CHALLAN!E4499)</f>
        <v>25</v>
      </c>
      <c r="H614">
        <f t="shared" si="18"/>
        <v>25</v>
      </c>
      <c r="I614">
        <f>IF(CHALLAN!F4499="","",CHALLAN!F4499)</f>
        <v>25</v>
      </c>
      <c r="J614">
        <f t="shared" si="19"/>
        <v>0</v>
      </c>
    </row>
    <row r="615" spans="1:10" x14ac:dyDescent="0.25">
      <c r="A615">
        <v>4500</v>
      </c>
      <c r="B615" t="str">
        <f>CHALLAN!G4469</f>
        <v>GG/096/10-11</v>
      </c>
      <c r="C615" t="str">
        <f>CHALLAN!G4468</f>
        <v>05.07.10</v>
      </c>
      <c r="D615" t="str">
        <f>IF(CHALLAN!C4500="","(no part #)",CHALLAN!C4500)</f>
        <v>PC-8026</v>
      </c>
      <c r="E615" t="str">
        <f>IF(CHALLAN!B4500="","",CHALLAN!B4500)</f>
        <v>Santro / Santro Zing</v>
      </c>
      <c r="F615">
        <f>IF(CHALLAN!D4500="","",CHALLAN!D4500)</f>
        <v>12</v>
      </c>
      <c r="G615">
        <f>IF(CHALLAN!E4500="","",CHALLAN!E4500)</f>
        <v>25</v>
      </c>
      <c r="H615">
        <f t="shared" si="18"/>
        <v>300</v>
      </c>
      <c r="I615">
        <f>IF(CHALLAN!F4500="","",CHALLAN!F4500)</f>
        <v>300</v>
      </c>
      <c r="J615">
        <f t="shared" si="19"/>
        <v>0</v>
      </c>
    </row>
    <row r="616" spans="1:10" x14ac:dyDescent="0.25">
      <c r="A616">
        <v>4501</v>
      </c>
      <c r="B616" t="str">
        <f>CHALLAN!G4469</f>
        <v>GG/096/10-11</v>
      </c>
      <c r="C616" t="str">
        <f>CHALLAN!G4468</f>
        <v>05.07.10</v>
      </c>
      <c r="D616" t="str">
        <f>IF(CHALLAN!C4501="","(no part #)",CHALLAN!C4501)</f>
        <v>PC-8053</v>
      </c>
      <c r="E616" t="str">
        <f>IF(CHALLAN!B4501="","",CHALLAN!B4501)</f>
        <v>Skoda</v>
      </c>
      <c r="F616">
        <f>IF(CHALLAN!D4501="","",CHALLAN!D4501)</f>
        <v>2</v>
      </c>
      <c r="G616">
        <f>IF(CHALLAN!E4501="","",CHALLAN!E4501)</f>
        <v>25</v>
      </c>
      <c r="H616">
        <f t="shared" si="18"/>
        <v>50</v>
      </c>
      <c r="I616">
        <f>IF(CHALLAN!F4501="","",CHALLAN!F4501)</f>
        <v>50</v>
      </c>
      <c r="J616">
        <f t="shared" si="19"/>
        <v>0</v>
      </c>
    </row>
    <row r="617" spans="1:10" x14ac:dyDescent="0.25">
      <c r="A617">
        <v>4502</v>
      </c>
      <c r="B617" t="str">
        <f>CHALLAN!G4469</f>
        <v>GG/096/10-11</v>
      </c>
      <c r="C617" t="str">
        <f>CHALLAN!G4468</f>
        <v>05.07.10</v>
      </c>
      <c r="D617" t="str">
        <f>IF(CHALLAN!C4502="","(no part #)",CHALLAN!C4502)</f>
        <v>PC-8008</v>
      </c>
      <c r="E617" t="str">
        <f>IF(CHALLAN!B4502="","",CHALLAN!B4502)</f>
        <v>Toyota Qualis</v>
      </c>
      <c r="F617">
        <f>IF(CHALLAN!D4502="","",CHALLAN!D4502)</f>
        <v>2</v>
      </c>
      <c r="G617">
        <f>IF(CHALLAN!E4502="","",CHALLAN!E4502)</f>
        <v>20</v>
      </c>
      <c r="H617">
        <f t="shared" si="18"/>
        <v>40</v>
      </c>
      <c r="I617">
        <f>IF(CHALLAN!F4502="","",CHALLAN!F4502)</f>
        <v>40</v>
      </c>
      <c r="J617">
        <f t="shared" si="19"/>
        <v>0</v>
      </c>
    </row>
    <row r="618" spans="1:10" x14ac:dyDescent="0.25">
      <c r="A618">
        <v>4503</v>
      </c>
      <c r="B618" t="str">
        <f>CHALLAN!G4469</f>
        <v>GG/096/10-11</v>
      </c>
      <c r="C618" t="str">
        <f>CHALLAN!G4468</f>
        <v>05.07.10</v>
      </c>
      <c r="D618" t="str">
        <f>IF(CHALLAN!C4503="","(no part #)",CHALLAN!C4503)</f>
        <v>PC-6001</v>
      </c>
      <c r="E618" t="str">
        <f>IF(CHALLAN!B4503="","",CHALLAN!B4503)</f>
        <v>Universal-F</v>
      </c>
      <c r="F618">
        <f>IF(CHALLAN!D4503="","",CHALLAN!D4503)</f>
        <v>63</v>
      </c>
      <c r="G618">
        <f>IF(CHALLAN!E4503="","",CHALLAN!E4503)</f>
        <v>25</v>
      </c>
      <c r="H618">
        <f t="shared" si="18"/>
        <v>1575</v>
      </c>
      <c r="I618">
        <f>IF(CHALLAN!F4503="","",CHALLAN!F4503)</f>
        <v>1575</v>
      </c>
      <c r="J618">
        <f t="shared" si="19"/>
        <v>0</v>
      </c>
    </row>
    <row r="619" spans="1:10" x14ac:dyDescent="0.25">
      <c r="A619">
        <v>4504</v>
      </c>
      <c r="B619" t="str">
        <f>CHALLAN!G4469</f>
        <v>GG/096/10-11</v>
      </c>
      <c r="C619" t="str">
        <f>CHALLAN!G4468</f>
        <v>05.07.10</v>
      </c>
      <c r="D619" t="str">
        <f>IF(CHALLAN!C4504="","(no part #)",CHALLAN!C4504)</f>
        <v>PC-6002</v>
      </c>
      <c r="E619" t="str">
        <f>IF(CHALLAN!B4504="","",CHALLAN!B4504)</f>
        <v>Universal-O</v>
      </c>
      <c r="F619">
        <f>IF(CHALLAN!D4504="","",CHALLAN!D4504)</f>
        <v>13</v>
      </c>
      <c r="G619">
        <f>IF(CHALLAN!E4504="","",CHALLAN!E4504)</f>
        <v>25</v>
      </c>
      <c r="H619">
        <f t="shared" si="18"/>
        <v>325</v>
      </c>
      <c r="I619">
        <f>IF(CHALLAN!F4504="","",CHALLAN!F4504)</f>
        <v>325</v>
      </c>
      <c r="J619">
        <f t="shared" si="19"/>
        <v>0</v>
      </c>
    </row>
    <row r="620" spans="1:10" x14ac:dyDescent="0.25">
      <c r="A620">
        <v>4533</v>
      </c>
      <c r="B620" t="str">
        <f>CHALLAN!G4522</f>
        <v>GG/097/10-11</v>
      </c>
      <c r="C620" t="str">
        <f>CHALLAN!G4521</f>
        <v>05.07.10</v>
      </c>
      <c r="D620" t="str">
        <f>IF(CHALLAN!C4533="","(no part #)",CHALLAN!C4533)</f>
        <v>PC-86177</v>
      </c>
      <c r="E620" t="str">
        <f>IF(CHALLAN!B4533="","",CHALLAN!B4533)</f>
        <v>AVEO</v>
      </c>
      <c r="F620">
        <f>IF(CHALLAN!D4533="","",CHALLAN!D4533)</f>
        <v>1</v>
      </c>
      <c r="G620">
        <f>IF(CHALLAN!E4533="","",CHALLAN!E4533)</f>
        <v>5</v>
      </c>
      <c r="H620">
        <f t="shared" si="18"/>
        <v>5</v>
      </c>
      <c r="I620">
        <f>IF(CHALLAN!F4533="","",CHALLAN!F4533)</f>
        <v>5</v>
      </c>
      <c r="J620">
        <f t="shared" si="19"/>
        <v>0</v>
      </c>
    </row>
    <row r="621" spans="1:10" x14ac:dyDescent="0.25">
      <c r="A621">
        <v>4534</v>
      </c>
      <c r="B621" t="str">
        <f>CHALLAN!G4522</f>
        <v>GG/097/10-11</v>
      </c>
      <c r="C621" t="str">
        <f>CHALLAN!G4521</f>
        <v>05.07.10</v>
      </c>
      <c r="D621" t="str">
        <f>IF(CHALLAN!C4534="","(no part #)",CHALLAN!C4534)</f>
        <v>PC-86027B</v>
      </c>
      <c r="E621" t="str">
        <f>IF(CHALLAN!B4534="","",CHALLAN!B4534)</f>
        <v>GETZ</v>
      </c>
      <c r="F621">
        <f>IF(CHALLAN!D4534="","",CHALLAN!D4534)</f>
        <v>1</v>
      </c>
      <c r="G621">
        <f>IF(CHALLAN!E4534="","",CHALLAN!E4534)</f>
        <v>5</v>
      </c>
      <c r="H621">
        <f t="shared" si="18"/>
        <v>5</v>
      </c>
      <c r="I621">
        <f>IF(CHALLAN!F4534="","",CHALLAN!F4534)</f>
        <v>5</v>
      </c>
      <c r="J621">
        <f t="shared" si="19"/>
        <v>0</v>
      </c>
    </row>
    <row r="622" spans="1:10" x14ac:dyDescent="0.25">
      <c r="A622">
        <v>4536</v>
      </c>
      <c r="B622" t="str">
        <f>CHALLAN!G4522</f>
        <v>GG/097/10-11</v>
      </c>
      <c r="C622" t="str">
        <f>CHALLAN!G4521</f>
        <v>05.07.10</v>
      </c>
      <c r="D622" t="str">
        <f>IF(CHALLAN!C4536="","(no part #)",CHALLAN!C4536)</f>
        <v>PC-7159</v>
      </c>
      <c r="E622" t="str">
        <f>IF(CHALLAN!B4536="","",CHALLAN!B4536)</f>
        <v>INDIGO</v>
      </c>
      <c r="F622">
        <f>IF(CHALLAN!D4536="","",CHALLAN!D4536)</f>
        <v>8</v>
      </c>
      <c r="G622">
        <f>IF(CHALLAN!E4536="","",CHALLAN!E4536)</f>
        <v>6</v>
      </c>
      <c r="H622">
        <f t="shared" si="18"/>
        <v>48</v>
      </c>
      <c r="I622">
        <f>IF(CHALLAN!F4536="","",CHALLAN!F4536)</f>
        <v>48</v>
      </c>
      <c r="J622">
        <f t="shared" si="19"/>
        <v>0</v>
      </c>
    </row>
    <row r="623" spans="1:10" x14ac:dyDescent="0.25">
      <c r="A623">
        <v>4537</v>
      </c>
      <c r="B623" t="str">
        <f>CHALLAN!G4522</f>
        <v>GG/097/10-11</v>
      </c>
      <c r="C623" t="str">
        <f>CHALLAN!G4521</f>
        <v>05.07.10</v>
      </c>
      <c r="D623" t="str">
        <f>IF(CHALLAN!C4537="","(no part #)",CHALLAN!C4537)</f>
        <v>AL</v>
      </c>
      <c r="E623" t="str">
        <f>IF(CHALLAN!B4537="","",CHALLAN!B4537)</f>
        <v>CONCORD COOLING COIL</v>
      </c>
      <c r="F623">
        <f>IF(CHALLAN!D4537="","",CHALLAN!D4537)</f>
        <v>6</v>
      </c>
      <c r="G623" t="str">
        <f>IF(CHALLAN!E4537="","",CHALLAN!E4537)</f>
        <v/>
      </c>
      <c r="H623" t="str">
        <f t="shared" si="18"/>
        <v/>
      </c>
      <c r="I623">
        <f>IF(CHALLAN!F4537="","",CHALLAN!F4537)</f>
        <v>100</v>
      </c>
      <c r="J623" t="str">
        <f t="shared" si="19"/>
        <v/>
      </c>
    </row>
    <row r="624" spans="1:10" x14ac:dyDescent="0.25">
      <c r="A624">
        <v>4538</v>
      </c>
      <c r="B624" t="str">
        <f>CHALLAN!G4522</f>
        <v>GG/097/10-11</v>
      </c>
      <c r="C624" t="str">
        <f>CHALLAN!G4521</f>
        <v>05.07.10</v>
      </c>
      <c r="D624" t="str">
        <f>IF(CHALLAN!C4538="","(no part #)",CHALLAN!C4538)</f>
        <v>COPPER</v>
      </c>
      <c r="E624" t="str">
        <f>IF(CHALLAN!B4538="","",CHALLAN!B4538)</f>
        <v>CONCORD COOLING COIL</v>
      </c>
      <c r="F624" t="str">
        <f>IF(CHALLAN!D4538="","",CHALLAN!D4538)</f>
        <v/>
      </c>
      <c r="G624" t="str">
        <f>IF(CHALLAN!E4538="","",CHALLAN!E4538)</f>
        <v/>
      </c>
      <c r="H624" t="str">
        <f t="shared" si="18"/>
        <v/>
      </c>
      <c r="I624">
        <f>IF(CHALLAN!F4538="","",CHALLAN!F4538)</f>
        <v>100</v>
      </c>
      <c r="J624" t="str">
        <f t="shared" si="19"/>
        <v/>
      </c>
    </row>
    <row r="625" spans="1:10" x14ac:dyDescent="0.25">
      <c r="A625">
        <v>4540</v>
      </c>
      <c r="B625" t="str">
        <f>CHALLAN!G4522</f>
        <v>GG/097/10-11</v>
      </c>
      <c r="C625" t="str">
        <f>CHALLAN!G4521</f>
        <v>05.07.10</v>
      </c>
      <c r="D625" t="str">
        <f>IF(CHALLAN!C4540="","(no part #)",CHALLAN!C4540)</f>
        <v>(no part #)</v>
      </c>
      <c r="E625" t="str">
        <f>IF(CHALLAN!B4540="","",CHALLAN!B4540)</f>
        <v>INNOVA</v>
      </c>
      <c r="F625">
        <f>IF(CHALLAN!D4540="","",CHALLAN!D4540)</f>
        <v>1</v>
      </c>
      <c r="G625">
        <f>IF(CHALLAN!E4540="","",CHALLAN!E4540)</f>
        <v>100</v>
      </c>
      <c r="H625">
        <f t="shared" si="18"/>
        <v>100</v>
      </c>
      <c r="I625">
        <f>IF(CHALLAN!F4540="","",CHALLAN!F4540)</f>
        <v>100</v>
      </c>
      <c r="J625">
        <f t="shared" si="19"/>
        <v>0</v>
      </c>
    </row>
    <row r="626" spans="1:10" x14ac:dyDescent="0.25">
      <c r="A626">
        <v>4542</v>
      </c>
      <c r="B626" t="str">
        <f>CHALLAN!G4522</f>
        <v>GG/097/10-11</v>
      </c>
      <c r="C626" t="str">
        <f>CHALLAN!G4521</f>
        <v>05.07.10</v>
      </c>
      <c r="D626" t="str">
        <f>IF(CHALLAN!C4542="","(no part #)",CHALLAN!C4542)</f>
        <v>TST-8801</v>
      </c>
      <c r="E626" t="str">
        <f>IF(CHALLAN!B4542="","",CHALLAN!B4542)</f>
        <v>10"X10 B- (Straight Blade)</v>
      </c>
      <c r="F626">
        <f>IF(CHALLAN!D4542="","",CHALLAN!D4542)</f>
        <v>10</v>
      </c>
      <c r="G626">
        <f>IF(CHALLAN!E4542="","",CHALLAN!E4542)</f>
        <v>10</v>
      </c>
      <c r="H626">
        <f t="shared" si="18"/>
        <v>100</v>
      </c>
      <c r="I626">
        <f>IF(CHALLAN!F4542="","",CHALLAN!F4542)</f>
        <v>100</v>
      </c>
      <c r="J626">
        <f t="shared" si="19"/>
        <v>0</v>
      </c>
    </row>
    <row r="627" spans="1:10" x14ac:dyDescent="0.25">
      <c r="A627">
        <v>4543</v>
      </c>
      <c r="B627" t="str">
        <f>CHALLAN!G4522</f>
        <v>GG/097/10-11</v>
      </c>
      <c r="C627" t="str">
        <f>CHALLAN!G4521</f>
        <v>05.07.10</v>
      </c>
      <c r="D627" t="str">
        <f>IF(CHALLAN!C4543="","(no part #)",CHALLAN!C4543)</f>
        <v>TST-8801-A</v>
      </c>
      <c r="E627" t="str">
        <f>IF(CHALLAN!B4543="","",CHALLAN!B4543)</f>
        <v>12"X10 B- Straight Blade)</v>
      </c>
      <c r="F627">
        <f>IF(CHALLAN!D4543="","",CHALLAN!D4543)</f>
        <v>10</v>
      </c>
      <c r="G627">
        <f>IF(CHALLAN!E4543="","",CHALLAN!E4543)</f>
        <v>10</v>
      </c>
      <c r="H627">
        <f t="shared" si="18"/>
        <v>100</v>
      </c>
      <c r="I627">
        <f>IF(CHALLAN!F4543="","",CHALLAN!F4543)</f>
        <v>100</v>
      </c>
      <c r="J627">
        <f t="shared" si="19"/>
        <v>0</v>
      </c>
    </row>
    <row r="628" spans="1:10" x14ac:dyDescent="0.25">
      <c r="A628">
        <v>4544</v>
      </c>
      <c r="B628" t="str">
        <f>CHALLAN!G4522</f>
        <v>GG/097/10-11</v>
      </c>
      <c r="C628" t="str">
        <f>CHALLAN!G4521</f>
        <v>05.07.10</v>
      </c>
      <c r="D628" t="str">
        <f>IF(CHALLAN!C4544="","(no part #)",CHALLAN!C4544)</f>
        <v>(no part #)</v>
      </c>
      <c r="E628" t="str">
        <f>IF(CHALLAN!B4544="","",CHALLAN!B4544)</f>
        <v>10"X10 B- (S Blade)</v>
      </c>
      <c r="F628">
        <f>IF(CHALLAN!D4544="","",CHALLAN!D4544)</f>
        <v>10</v>
      </c>
      <c r="G628">
        <f>IF(CHALLAN!E4544="","",CHALLAN!E4544)</f>
        <v>10</v>
      </c>
      <c r="H628">
        <f t="shared" si="18"/>
        <v>100</v>
      </c>
      <c r="I628">
        <f>IF(CHALLAN!F4544="","",CHALLAN!F4544)</f>
        <v>100</v>
      </c>
      <c r="J628">
        <f t="shared" si="19"/>
        <v>0</v>
      </c>
    </row>
    <row r="629" spans="1:10" x14ac:dyDescent="0.25">
      <c r="A629">
        <v>4545</v>
      </c>
      <c r="B629" t="str">
        <f>CHALLAN!G4522</f>
        <v>GG/097/10-11</v>
      </c>
      <c r="C629" t="str">
        <f>CHALLAN!G4521</f>
        <v>05.07.10</v>
      </c>
      <c r="D629" t="str">
        <f>IF(CHALLAN!C4545="","(no part #)",CHALLAN!C4545)</f>
        <v>(no part #)</v>
      </c>
      <c r="E629" t="str">
        <f>IF(CHALLAN!B4545="","",CHALLAN!B4545)</f>
        <v>12"X10 B- (S Blade)</v>
      </c>
      <c r="F629">
        <f>IF(CHALLAN!D4545="","",CHALLAN!D4545)</f>
        <v>10</v>
      </c>
      <c r="G629">
        <f>IF(CHALLAN!E4545="","",CHALLAN!E4545)</f>
        <v>10</v>
      </c>
      <c r="H629">
        <f t="shared" si="18"/>
        <v>100</v>
      </c>
      <c r="I629">
        <f>IF(CHALLAN!F4545="","",CHALLAN!F4545)</f>
        <v>100</v>
      </c>
      <c r="J629">
        <f t="shared" si="19"/>
        <v>0</v>
      </c>
    </row>
    <row r="630" spans="1:10" x14ac:dyDescent="0.25">
      <c r="A630">
        <v>4547</v>
      </c>
      <c r="B630" t="str">
        <f>CHALLAN!G4522</f>
        <v>GG/097/10-11</v>
      </c>
      <c r="C630" t="str">
        <f>CHALLAN!G4521</f>
        <v>05.07.10</v>
      </c>
      <c r="D630" t="str">
        <f>IF(CHALLAN!C4547="","(no part #)",CHALLAN!C4547)</f>
        <v>UNICLA</v>
      </c>
      <c r="E630" t="str">
        <f>IF(CHALLAN!B4547="","",CHALLAN!B4547)</f>
        <v>SUPERKING</v>
      </c>
      <c r="F630">
        <f>IF(CHALLAN!D4547="","",CHALLAN!D4547)</f>
        <v>12</v>
      </c>
      <c r="G630">
        <f>IF(CHALLAN!E4547="","",CHALLAN!E4547)</f>
        <v>2</v>
      </c>
      <c r="H630">
        <f t="shared" si="18"/>
        <v>24</v>
      </c>
      <c r="I630">
        <f>IF(CHALLAN!F4547="","",CHALLAN!F4547)</f>
        <v>24</v>
      </c>
      <c r="J630">
        <f t="shared" si="19"/>
        <v>0</v>
      </c>
    </row>
    <row r="631" spans="1:10" x14ac:dyDescent="0.25">
      <c r="A631">
        <v>4548</v>
      </c>
      <c r="B631" t="str">
        <f>CHALLAN!G4522</f>
        <v>GG/097/10-11</v>
      </c>
      <c r="C631" t="str">
        <f>CHALLAN!G4521</f>
        <v>05.07.10</v>
      </c>
      <c r="D631" t="str">
        <f>IF(CHALLAN!C4548="","(no part #)",CHALLAN!C4548)</f>
        <v>(no part #)</v>
      </c>
      <c r="E631" t="str">
        <f>IF(CHALLAN!B4548="","",CHALLAN!B4548)</f>
        <v>MICRBUS</v>
      </c>
      <c r="F631">
        <f>IF(CHALLAN!D4548="","",CHALLAN!D4548)</f>
        <v>9</v>
      </c>
      <c r="G631">
        <f>IF(CHALLAN!E4548="","",CHALLAN!E4548)</f>
        <v>1</v>
      </c>
      <c r="H631">
        <f t="shared" si="18"/>
        <v>9</v>
      </c>
      <c r="I631">
        <f>IF(CHALLAN!F4548="","",CHALLAN!F4548)</f>
        <v>9</v>
      </c>
      <c r="J631">
        <f t="shared" si="19"/>
        <v>0</v>
      </c>
    </row>
    <row r="632" spans="1:10" x14ac:dyDescent="0.25">
      <c r="A632">
        <v>4549</v>
      </c>
      <c r="B632" t="str">
        <f>CHALLAN!G4522</f>
        <v>GG/097/10-11</v>
      </c>
      <c r="C632" t="str">
        <f>CHALLAN!G4521</f>
        <v>05.07.10</v>
      </c>
      <c r="D632" t="str">
        <f>IF(CHALLAN!C4549="","(no part #)",CHALLAN!C4549)</f>
        <v>(no part #)</v>
      </c>
      <c r="E632" t="str">
        <f>IF(CHALLAN!B4549="","",CHALLAN!B4549)</f>
        <v>1 PCS FREE MICROBUS OF GG/297/09-10 DT.03.03.10</v>
      </c>
      <c r="F632">
        <f>IF(CHALLAN!D4549="","",CHALLAN!D4549)</f>
        <v>1</v>
      </c>
      <c r="G632">
        <f>IF(CHALLAN!E4549="","",CHALLAN!E4549)</f>
        <v>1</v>
      </c>
      <c r="H632">
        <f t="shared" si="18"/>
        <v>1</v>
      </c>
      <c r="I632">
        <f>IF(CHALLAN!F4549="","",CHALLAN!F4549)</f>
        <v>1</v>
      </c>
      <c r="J632">
        <f t="shared" si="19"/>
        <v>0</v>
      </c>
    </row>
    <row r="633" spans="1:10" x14ac:dyDescent="0.25">
      <c r="A633">
        <v>4555</v>
      </c>
      <c r="B633" t="str">
        <f>CHALLAN!G4522</f>
        <v>GG/097/10-11</v>
      </c>
      <c r="C633" t="str">
        <f>CHALLAN!G4521</f>
        <v>05.07.10</v>
      </c>
      <c r="D633" t="str">
        <f>IF(CHALLAN!C4555="","(no part #)",CHALLAN!C4555)</f>
        <v>(no part #)</v>
      </c>
      <c r="E633" t="str">
        <f>IF(CHALLAN!B4555="","",CHALLAN!B4555)</f>
        <v>CONCORD MOTOR</v>
      </c>
      <c r="F633">
        <f>IF(CHALLAN!D4555="","",CHALLAN!D4555)</f>
        <v>1</v>
      </c>
      <c r="G633">
        <f>IF(CHALLAN!E4555="","",CHALLAN!E4555)</f>
        <v>65</v>
      </c>
      <c r="H633">
        <f t="shared" si="18"/>
        <v>65</v>
      </c>
      <c r="I633">
        <f>IF(CHALLAN!F4555="","",CHALLAN!F4555)</f>
        <v>65</v>
      </c>
      <c r="J633">
        <f t="shared" si="19"/>
        <v>0</v>
      </c>
    </row>
    <row r="634" spans="1:10" x14ac:dyDescent="0.25">
      <c r="A634">
        <v>4557</v>
      </c>
      <c r="B634" t="str">
        <f>CHALLAN!G4522</f>
        <v>GG/097/10-11</v>
      </c>
      <c r="C634" t="str">
        <f>CHALLAN!G4521</f>
        <v>05.07.10</v>
      </c>
      <c r="D634" t="str">
        <f>IF(CHALLAN!C4557="","(no part #)",CHALLAN!C4557)</f>
        <v>PC-8120</v>
      </c>
      <c r="E634" t="str">
        <f>IF(CHALLAN!B4557="","",CHALLAN!B4557)</f>
        <v>Ambasdor /Bolero</v>
      </c>
      <c r="F634">
        <f>IF(CHALLAN!D4557="","",CHALLAN!D4557)</f>
        <v>4</v>
      </c>
      <c r="G634">
        <f>IF(CHALLAN!E4557="","",CHALLAN!E4557)</f>
        <v>25</v>
      </c>
      <c r="H634">
        <f t="shared" si="18"/>
        <v>100</v>
      </c>
      <c r="I634">
        <f>IF(CHALLAN!F4557="","",CHALLAN!F4557)</f>
        <v>100</v>
      </c>
      <c r="J634">
        <f t="shared" si="19"/>
        <v>0</v>
      </c>
    </row>
    <row r="635" spans="1:10" x14ac:dyDescent="0.25">
      <c r="A635">
        <v>4558</v>
      </c>
      <c r="B635" t="str">
        <f>CHALLAN!G4522</f>
        <v>GG/097/10-11</v>
      </c>
      <c r="C635" t="str">
        <f>CHALLAN!G4521</f>
        <v>05.07.10</v>
      </c>
      <c r="D635" t="str">
        <f>IF(CHALLAN!C4558="","(no part #)",CHALLAN!C4558)</f>
        <v>PC-8005</v>
      </c>
      <c r="E635" t="str">
        <f>IF(CHALLAN!B4558="","",CHALLAN!B4558)</f>
        <v>Esteem-R12</v>
      </c>
      <c r="F635">
        <f>IF(CHALLAN!D4558="","",CHALLAN!D4558)</f>
        <v>16</v>
      </c>
      <c r="G635">
        <f>IF(CHALLAN!E4558="","",CHALLAN!E4558)</f>
        <v>25</v>
      </c>
      <c r="H635">
        <f t="shared" si="18"/>
        <v>400</v>
      </c>
      <c r="I635">
        <f>IF(CHALLAN!F4558="","",CHALLAN!F4558)</f>
        <v>400</v>
      </c>
      <c r="J635">
        <f t="shared" si="19"/>
        <v>0</v>
      </c>
    </row>
    <row r="636" spans="1:10" x14ac:dyDescent="0.25">
      <c r="A636">
        <v>4559</v>
      </c>
      <c r="B636" t="str">
        <f>CHALLAN!G4522</f>
        <v>GG/097/10-11</v>
      </c>
      <c r="C636" t="str">
        <f>CHALLAN!G4521</f>
        <v>05.07.10</v>
      </c>
      <c r="D636" t="str">
        <f>IF(CHALLAN!C4559="","(no part #)",CHALLAN!C4559)</f>
        <v>PC-8006</v>
      </c>
      <c r="E636" t="str">
        <f>IF(CHALLAN!B4559="","",CHALLAN!B4559)</f>
        <v>Esteem-R134A</v>
      </c>
      <c r="F636">
        <f>IF(CHALLAN!D4559="","",CHALLAN!D4559)</f>
        <v>12</v>
      </c>
      <c r="G636">
        <f>IF(CHALLAN!E4559="","",CHALLAN!E4559)</f>
        <v>25</v>
      </c>
      <c r="H636">
        <f t="shared" si="18"/>
        <v>300</v>
      </c>
      <c r="I636">
        <f>IF(CHALLAN!F4559="","",CHALLAN!F4559)</f>
        <v>300</v>
      </c>
      <c r="J636">
        <f t="shared" si="19"/>
        <v>0</v>
      </c>
    </row>
    <row r="637" spans="1:10" x14ac:dyDescent="0.25">
      <c r="A637">
        <v>4560</v>
      </c>
      <c r="B637" t="str">
        <f>CHALLAN!G4522</f>
        <v>GG/097/10-11</v>
      </c>
      <c r="C637" t="str">
        <f>CHALLAN!G4521</f>
        <v>05.07.10</v>
      </c>
      <c r="D637" t="str">
        <f>IF(CHALLAN!C4560="","(no part #)",CHALLAN!C4560)</f>
        <v>PC-8321</v>
      </c>
      <c r="E637" t="str">
        <f>IF(CHALLAN!B4560="","",CHALLAN!B4560)</f>
        <v>Ford</v>
      </c>
      <c r="F637">
        <f>IF(CHALLAN!D4560="","",CHALLAN!D4560)</f>
        <v>2</v>
      </c>
      <c r="G637">
        <f>IF(CHALLAN!E4560="","",CHALLAN!E4560)</f>
        <v>20</v>
      </c>
      <c r="H637">
        <f t="shared" si="18"/>
        <v>40</v>
      </c>
      <c r="I637">
        <f>IF(CHALLAN!F4560="","",CHALLAN!F4560)</f>
        <v>40</v>
      </c>
      <c r="J637">
        <f t="shared" si="19"/>
        <v>0</v>
      </c>
    </row>
    <row r="638" spans="1:10" x14ac:dyDescent="0.25">
      <c r="A638">
        <v>4561</v>
      </c>
      <c r="B638" t="str">
        <f>CHALLAN!G4522</f>
        <v>GG/097/10-11</v>
      </c>
      <c r="C638" t="str">
        <f>CHALLAN!G4521</f>
        <v>05.07.10</v>
      </c>
      <c r="D638" t="str">
        <f>IF(CHALLAN!C4561="","(no part #)",CHALLAN!C4561)</f>
        <v>PC-8020</v>
      </c>
      <c r="E638" t="str">
        <f>IF(CHALLAN!B4561="","",CHALLAN!B4561)</f>
        <v>Honda City</v>
      </c>
      <c r="F638">
        <f>IF(CHALLAN!D4561="","",CHALLAN!D4561)</f>
        <v>4</v>
      </c>
      <c r="G638">
        <f>IF(CHALLAN!E4561="","",CHALLAN!E4561)</f>
        <v>25</v>
      </c>
      <c r="H638">
        <f t="shared" si="18"/>
        <v>100</v>
      </c>
      <c r="I638">
        <f>IF(CHALLAN!F4561="","",CHALLAN!F4561)</f>
        <v>100</v>
      </c>
      <c r="J638">
        <f t="shared" si="19"/>
        <v>0</v>
      </c>
    </row>
    <row r="639" spans="1:10" x14ac:dyDescent="0.25">
      <c r="A639">
        <v>4562</v>
      </c>
      <c r="B639" t="str">
        <f>CHALLAN!G4522</f>
        <v>GG/097/10-11</v>
      </c>
      <c r="C639" t="str">
        <f>CHALLAN!G4521</f>
        <v>05.07.10</v>
      </c>
      <c r="D639" t="str">
        <f>IF(CHALLAN!C4562="","(no part #)",CHALLAN!C4562)</f>
        <v>PC-8051</v>
      </c>
      <c r="E639" t="str">
        <f>IF(CHALLAN!B4562="","",CHALLAN!B4562)</f>
        <v>Maruti 'O'Ring</v>
      </c>
      <c r="F639">
        <f>IF(CHALLAN!D4562="","",CHALLAN!D4562)</f>
        <v>8</v>
      </c>
      <c r="G639">
        <f>IF(CHALLAN!E4562="","",CHALLAN!E4562)</f>
        <v>25</v>
      </c>
      <c r="H639">
        <f t="shared" si="18"/>
        <v>200</v>
      </c>
      <c r="I639">
        <f>IF(CHALLAN!F4562="","",CHALLAN!F4562)</f>
        <v>200</v>
      </c>
      <c r="J639">
        <f t="shared" si="19"/>
        <v>0</v>
      </c>
    </row>
    <row r="640" spans="1:10" x14ac:dyDescent="0.25">
      <c r="A640">
        <v>4563</v>
      </c>
      <c r="B640" t="str">
        <f>CHALLAN!G4522</f>
        <v>GG/097/10-11</v>
      </c>
      <c r="C640" t="str">
        <f>CHALLAN!G4521</f>
        <v>05.07.10</v>
      </c>
      <c r="D640" t="str">
        <f>IF(CHALLAN!C4563="","(no part #)",CHALLAN!C4563)</f>
        <v>PC-8017</v>
      </c>
      <c r="E640" t="str">
        <f>IF(CHALLAN!B4563="","",CHALLAN!B4563)</f>
        <v>Lancer</v>
      </c>
      <c r="F640">
        <f>IF(CHALLAN!D4563="","",CHALLAN!D4563)</f>
        <v>4</v>
      </c>
      <c r="G640">
        <f>IF(CHALLAN!E4563="","",CHALLAN!E4563)</f>
        <v>25</v>
      </c>
      <c r="H640">
        <f t="shared" si="18"/>
        <v>100</v>
      </c>
      <c r="I640">
        <f>IF(CHALLAN!F4563="","",CHALLAN!F4563)</f>
        <v>100</v>
      </c>
      <c r="J640">
        <f t="shared" si="19"/>
        <v>0</v>
      </c>
    </row>
    <row r="641" spans="1:10" x14ac:dyDescent="0.25">
      <c r="A641">
        <v>4585</v>
      </c>
      <c r="B641" t="str">
        <f>CHALLAN!G4574</f>
        <v>GG/097/10-11</v>
      </c>
      <c r="C641" t="str">
        <f>CHALLAN!G4573</f>
        <v>05.07.10</v>
      </c>
      <c r="D641" t="str">
        <f>IF(CHALLAN!C4585="","(no part #)",CHALLAN!C4585)</f>
        <v>PC-8031</v>
      </c>
      <c r="E641" t="str">
        <f>IF(CHALLAN!B4585="","",CHALLAN!B4585)</f>
        <v>Optra</v>
      </c>
      <c r="F641">
        <f>IF(CHALLAN!D4585="","",CHALLAN!D4585)</f>
        <v>1</v>
      </c>
      <c r="G641">
        <f>IF(CHALLAN!E4585="","",CHALLAN!E4585)</f>
        <v>25</v>
      </c>
      <c r="H641">
        <f t="shared" si="18"/>
        <v>25</v>
      </c>
      <c r="I641">
        <f>IF(CHALLAN!F4585="","",CHALLAN!F4585)</f>
        <v>25</v>
      </c>
      <c r="J641">
        <f t="shared" si="19"/>
        <v>0</v>
      </c>
    </row>
    <row r="642" spans="1:10" x14ac:dyDescent="0.25">
      <c r="A642">
        <v>4586</v>
      </c>
      <c r="B642" t="str">
        <f>CHALLAN!G4574</f>
        <v>GG/097/10-11</v>
      </c>
      <c r="C642" t="str">
        <f>CHALLAN!G4573</f>
        <v>05.07.10</v>
      </c>
      <c r="D642" t="str">
        <f>IF(CHALLAN!C4586="","(no part #)",CHALLAN!C4586)</f>
        <v>PC-8026</v>
      </c>
      <c r="E642" t="str">
        <f>IF(CHALLAN!B4586="","",CHALLAN!B4586)</f>
        <v>Santro / Santro Zing</v>
      </c>
      <c r="F642">
        <f>IF(CHALLAN!D4586="","",CHALLAN!D4586)</f>
        <v>10</v>
      </c>
      <c r="G642">
        <f>IF(CHALLAN!E4586="","",CHALLAN!E4586)</f>
        <v>25</v>
      </c>
      <c r="H642">
        <f t="shared" ref="H642:H705" si="20">IF(AND(ISNUMBER(F642),ISNUMBER(G642)),F642*G642,"")</f>
        <v>250</v>
      </c>
      <c r="I642">
        <f>IF(CHALLAN!F4586="","",CHALLAN!F4586)</f>
        <v>250</v>
      </c>
      <c r="J642">
        <f t="shared" ref="J642:J705" si="21">IF(AND(ISNUMBER(H642),ISNUMBER(I642)),H642-I642,"")</f>
        <v>0</v>
      </c>
    </row>
    <row r="643" spans="1:10" x14ac:dyDescent="0.25">
      <c r="A643">
        <v>4587</v>
      </c>
      <c r="B643" t="str">
        <f>CHALLAN!G4574</f>
        <v>GG/097/10-11</v>
      </c>
      <c r="C643" t="str">
        <f>CHALLAN!G4573</f>
        <v>05.07.10</v>
      </c>
      <c r="D643" t="str">
        <f>IF(CHALLAN!C4587="","(no part #)",CHALLAN!C4587)</f>
        <v>PC-8053</v>
      </c>
      <c r="E643" t="str">
        <f>IF(CHALLAN!B4587="","",CHALLAN!B4587)</f>
        <v>Skoda</v>
      </c>
      <c r="F643">
        <f>IF(CHALLAN!D4587="","",CHALLAN!D4587)</f>
        <v>5</v>
      </c>
      <c r="G643">
        <f>IF(CHALLAN!E4587="","",CHALLAN!E4587)</f>
        <v>25</v>
      </c>
      <c r="H643">
        <f t="shared" si="20"/>
        <v>125</v>
      </c>
      <c r="I643">
        <f>IF(CHALLAN!F4587="","",CHALLAN!F4587)</f>
        <v>125</v>
      </c>
      <c r="J643">
        <f t="shared" si="21"/>
        <v>0</v>
      </c>
    </row>
    <row r="644" spans="1:10" x14ac:dyDescent="0.25">
      <c r="A644">
        <v>4588</v>
      </c>
      <c r="B644" t="str">
        <f>CHALLAN!G4574</f>
        <v>GG/097/10-11</v>
      </c>
      <c r="C644" t="str">
        <f>CHALLAN!G4573</f>
        <v>05.07.10</v>
      </c>
      <c r="D644" t="str">
        <f>IF(CHALLAN!C4588="","(no part #)",CHALLAN!C4588)</f>
        <v>PC-6066</v>
      </c>
      <c r="E644" t="str">
        <f>IF(CHALLAN!B4588="","",CHALLAN!B4588)</f>
        <v>Sonata</v>
      </c>
      <c r="F644">
        <f>IF(CHALLAN!D4588="","",CHALLAN!D4588)</f>
        <v>1</v>
      </c>
      <c r="G644">
        <f>IF(CHALLAN!E4588="","",CHALLAN!E4588)</f>
        <v>25</v>
      </c>
      <c r="H644">
        <f t="shared" si="20"/>
        <v>25</v>
      </c>
      <c r="I644">
        <f>IF(CHALLAN!F4588="","",CHALLAN!F4588)</f>
        <v>25</v>
      </c>
      <c r="J644">
        <f t="shared" si="21"/>
        <v>0</v>
      </c>
    </row>
    <row r="645" spans="1:10" x14ac:dyDescent="0.25">
      <c r="A645">
        <v>4589</v>
      </c>
      <c r="B645" t="str">
        <f>CHALLAN!G4574</f>
        <v>GG/097/10-11</v>
      </c>
      <c r="C645" t="str">
        <f>CHALLAN!G4573</f>
        <v>05.07.10</v>
      </c>
      <c r="D645" t="str">
        <f>IF(CHALLAN!C4589="","(no part #)",CHALLAN!C4589)</f>
        <v>PC-8008</v>
      </c>
      <c r="E645" t="str">
        <f>IF(CHALLAN!B4589="","",CHALLAN!B4589)</f>
        <v>Toyota Qualis</v>
      </c>
      <c r="F645">
        <f>IF(CHALLAN!D4589="","",CHALLAN!D4589)</f>
        <v>8</v>
      </c>
      <c r="G645">
        <f>IF(CHALLAN!E4589="","",CHALLAN!E4589)</f>
        <v>20</v>
      </c>
      <c r="H645">
        <f t="shared" si="20"/>
        <v>160</v>
      </c>
      <c r="I645">
        <f>IF(CHALLAN!F4589="","",CHALLAN!F4589)</f>
        <v>160</v>
      </c>
      <c r="J645">
        <f t="shared" si="21"/>
        <v>0</v>
      </c>
    </row>
    <row r="646" spans="1:10" x14ac:dyDescent="0.25">
      <c r="A646">
        <v>4590</v>
      </c>
      <c r="B646" t="str">
        <f>CHALLAN!G4574</f>
        <v>GG/097/10-11</v>
      </c>
      <c r="C646" t="str">
        <f>CHALLAN!G4573</f>
        <v>05.07.10</v>
      </c>
      <c r="D646" t="str">
        <f>IF(CHALLAN!C4590="","(no part #)",CHALLAN!C4590)</f>
        <v>PC-6001</v>
      </c>
      <c r="E646" t="str">
        <f>IF(CHALLAN!B4590="","",CHALLAN!B4590)</f>
        <v>Universal-F</v>
      </c>
      <c r="F646">
        <f>IF(CHALLAN!D4590="","",CHALLAN!D4590)</f>
        <v>40</v>
      </c>
      <c r="G646">
        <f>IF(CHALLAN!E4590="","",CHALLAN!E4590)</f>
        <v>25</v>
      </c>
      <c r="H646">
        <f t="shared" si="20"/>
        <v>1000</v>
      </c>
      <c r="I646">
        <f>IF(CHALLAN!F4590="","",CHALLAN!F4590)</f>
        <v>1000</v>
      </c>
      <c r="J646">
        <f t="shared" si="21"/>
        <v>0</v>
      </c>
    </row>
    <row r="647" spans="1:10" x14ac:dyDescent="0.25">
      <c r="A647">
        <v>4591</v>
      </c>
      <c r="B647" t="str">
        <f>CHALLAN!G4574</f>
        <v>GG/097/10-11</v>
      </c>
      <c r="C647" t="str">
        <f>CHALLAN!G4573</f>
        <v>05.07.10</v>
      </c>
      <c r="D647" t="str">
        <f>IF(CHALLAN!C4591="","(no part #)",CHALLAN!C4591)</f>
        <v>PC-6002</v>
      </c>
      <c r="E647" t="str">
        <f>IF(CHALLAN!B4591="","",CHALLAN!B4591)</f>
        <v>Universal-O</v>
      </c>
      <c r="F647">
        <f>IF(CHALLAN!D4591="","",CHALLAN!D4591)</f>
        <v>4</v>
      </c>
      <c r="G647">
        <f>IF(CHALLAN!E4591="","",CHALLAN!E4591)</f>
        <v>25</v>
      </c>
      <c r="H647">
        <f t="shared" si="20"/>
        <v>100</v>
      </c>
      <c r="I647">
        <f>IF(CHALLAN!F4591="","",CHALLAN!F4591)</f>
        <v>100</v>
      </c>
      <c r="J647">
        <f t="shared" si="21"/>
        <v>0</v>
      </c>
    </row>
    <row r="648" spans="1:10" x14ac:dyDescent="0.25">
      <c r="A648">
        <v>4630</v>
      </c>
      <c r="B648" t="str">
        <f>CHALLAN!G4620</f>
        <v>GG/098/10-11</v>
      </c>
      <c r="C648" t="str">
        <f>CHALLAN!G4619</f>
        <v>05.07.10</v>
      </c>
      <c r="D648" t="str">
        <f>IF(CHALLAN!C4630="","(no part #)",CHALLAN!C4630)</f>
        <v>PC-86237</v>
      </c>
      <c r="E648" t="str">
        <f>IF(CHALLAN!B4630="","",CHALLAN!B4630)</f>
        <v>INDIGO</v>
      </c>
      <c r="F648">
        <f>IF(CHALLAN!D4630="","",CHALLAN!D4630)</f>
        <v>2</v>
      </c>
      <c r="G648">
        <f>IF(CHALLAN!E4630="","",CHALLAN!E4630)</f>
        <v>5</v>
      </c>
      <c r="H648">
        <f t="shared" si="20"/>
        <v>10</v>
      </c>
      <c r="I648">
        <f>IF(CHALLAN!F4630="","",CHALLAN!F4630)</f>
        <v>10</v>
      </c>
      <c r="J648">
        <f t="shared" si="21"/>
        <v>0</v>
      </c>
    </row>
    <row r="649" spans="1:10" x14ac:dyDescent="0.25">
      <c r="A649">
        <v>4632</v>
      </c>
      <c r="B649" t="str">
        <f>CHALLAN!G4620</f>
        <v>GG/098/10-11</v>
      </c>
      <c r="C649" t="str">
        <f>CHALLAN!G4619</f>
        <v>05.07.10</v>
      </c>
      <c r="D649" t="str">
        <f>IF(CHALLAN!C4632="","(no part #)",CHALLAN!C4632)</f>
        <v>PC-7159</v>
      </c>
      <c r="E649" t="str">
        <f>IF(CHALLAN!B4632="","",CHALLAN!B4632)</f>
        <v>INDIGO</v>
      </c>
      <c r="F649">
        <f>IF(CHALLAN!D4632="","",CHALLAN!D4632)</f>
        <v>4</v>
      </c>
      <c r="G649">
        <f>IF(CHALLAN!E4632="","",CHALLAN!E4632)</f>
        <v>6</v>
      </c>
      <c r="H649">
        <f t="shared" si="20"/>
        <v>24</v>
      </c>
      <c r="I649">
        <f>IF(CHALLAN!F4632="","",CHALLAN!F4632)</f>
        <v>24</v>
      </c>
      <c r="J649">
        <f t="shared" si="21"/>
        <v>0</v>
      </c>
    </row>
    <row r="650" spans="1:10" x14ac:dyDescent="0.25">
      <c r="A650">
        <v>4635</v>
      </c>
      <c r="B650" t="str">
        <f>CHALLAN!G4620</f>
        <v>GG/098/10-11</v>
      </c>
      <c r="C650" t="str">
        <f>CHALLAN!G4619</f>
        <v>05.07.10</v>
      </c>
      <c r="D650" t="str">
        <f>IF(CHALLAN!C4635="","(no part #)",CHALLAN!C4635)</f>
        <v>TST-8801</v>
      </c>
      <c r="E650" t="str">
        <f>IF(CHALLAN!B4635="","",CHALLAN!B4635)</f>
        <v>10"X10 B- (Straight Blade)</v>
      </c>
      <c r="F650">
        <f>IF(CHALLAN!D4635="","",CHALLAN!D4635)</f>
        <v>11</v>
      </c>
      <c r="G650">
        <f>IF(CHALLAN!E4635="","",CHALLAN!E4635)</f>
        <v>10</v>
      </c>
      <c r="H650">
        <f t="shared" si="20"/>
        <v>110</v>
      </c>
      <c r="I650">
        <f>IF(CHALLAN!F4635="","",CHALLAN!F4635)</f>
        <v>110</v>
      </c>
      <c r="J650">
        <f t="shared" si="21"/>
        <v>0</v>
      </c>
    </row>
    <row r="651" spans="1:10" x14ac:dyDescent="0.25">
      <c r="A651">
        <v>4636</v>
      </c>
      <c r="B651" t="str">
        <f>CHALLAN!G4620</f>
        <v>GG/098/10-11</v>
      </c>
      <c r="C651" t="str">
        <f>CHALLAN!G4619</f>
        <v>05.07.10</v>
      </c>
      <c r="D651" t="str">
        <f>IF(CHALLAN!C4636="","(no part #)",CHALLAN!C4636)</f>
        <v>TST-8801-A</v>
      </c>
      <c r="E651" t="str">
        <f>IF(CHALLAN!B4636="","",CHALLAN!B4636)</f>
        <v>12"X10 B- Straight Blade)</v>
      </c>
      <c r="F651">
        <f>IF(CHALLAN!D4636="","",CHALLAN!D4636)</f>
        <v>9</v>
      </c>
      <c r="G651">
        <f>IF(CHALLAN!E4636="","",CHALLAN!E4636)</f>
        <v>10</v>
      </c>
      <c r="H651">
        <f t="shared" si="20"/>
        <v>90</v>
      </c>
      <c r="I651">
        <f>IF(CHALLAN!F4636="","",CHALLAN!F4636)</f>
        <v>90</v>
      </c>
      <c r="J651">
        <f t="shared" si="21"/>
        <v>0</v>
      </c>
    </row>
    <row r="652" spans="1:10" x14ac:dyDescent="0.25">
      <c r="A652">
        <v>4638</v>
      </c>
      <c r="B652" t="str">
        <f>CHALLAN!G4620</f>
        <v>GG/098/10-11</v>
      </c>
      <c r="C652" t="str">
        <f>CHALLAN!G4619</f>
        <v>05.07.10</v>
      </c>
      <c r="D652" t="str">
        <f>IF(CHALLAN!C4638="","(no part #)",CHALLAN!C4638)</f>
        <v>UNICLA</v>
      </c>
      <c r="E652" t="str">
        <f>IF(CHALLAN!B4638="","",CHALLAN!B4638)</f>
        <v>SUPERKING</v>
      </c>
      <c r="F652">
        <f>IF(CHALLAN!D4638="","",CHALLAN!D4638)</f>
        <v>15</v>
      </c>
      <c r="G652">
        <f>IF(CHALLAN!E4638="","",CHALLAN!E4638)</f>
        <v>2</v>
      </c>
      <c r="H652">
        <f t="shared" si="20"/>
        <v>30</v>
      </c>
      <c r="I652">
        <f>IF(CHALLAN!F4638="","",CHALLAN!F4638)</f>
        <v>30</v>
      </c>
      <c r="J652">
        <f t="shared" si="21"/>
        <v>0</v>
      </c>
    </row>
    <row r="653" spans="1:10" x14ac:dyDescent="0.25">
      <c r="A653">
        <v>4639</v>
      </c>
      <c r="B653" t="str">
        <f>CHALLAN!G4620</f>
        <v>GG/098/10-11</v>
      </c>
      <c r="C653" t="str">
        <f>CHALLAN!G4619</f>
        <v>05.07.10</v>
      </c>
      <c r="D653" t="str">
        <f>IF(CHALLAN!C4639="","(no part #)",CHALLAN!C4639)</f>
        <v>(no part #)</v>
      </c>
      <c r="E653" t="str">
        <f>IF(CHALLAN!B4639="","",CHALLAN!B4639)</f>
        <v>MICRBUS</v>
      </c>
      <c r="F653">
        <f>IF(CHALLAN!D4639="","",CHALLAN!D4639)</f>
        <v>20</v>
      </c>
      <c r="G653">
        <f>IF(CHALLAN!E4639="","",CHALLAN!E4639)</f>
        <v>1</v>
      </c>
      <c r="H653">
        <f t="shared" si="20"/>
        <v>20</v>
      </c>
      <c r="I653">
        <f>IF(CHALLAN!F4639="","",CHALLAN!F4639)</f>
        <v>20</v>
      </c>
      <c r="J653">
        <f t="shared" si="21"/>
        <v>0</v>
      </c>
    </row>
    <row r="654" spans="1:10" x14ac:dyDescent="0.25">
      <c r="A654">
        <v>4640</v>
      </c>
      <c r="B654" t="str">
        <f>CHALLAN!G4620</f>
        <v>GG/098/10-11</v>
      </c>
      <c r="C654" t="str">
        <f>CHALLAN!G4619</f>
        <v>05.07.10</v>
      </c>
      <c r="D654" t="str">
        <f>IF(CHALLAN!C4640="","(no part #)",CHALLAN!C4640)</f>
        <v>BEIGE</v>
      </c>
      <c r="E654" t="str">
        <f>IF(CHALLAN!B4640="","",CHALLAN!B4640)</f>
        <v>CONCORD COPPER</v>
      </c>
      <c r="F654">
        <f>IF(CHALLAN!D4640="","",CHALLAN!D4640)</f>
        <v>25</v>
      </c>
      <c r="G654">
        <f>IF(CHALLAN!E4640="","",CHALLAN!E4640)</f>
        <v>1</v>
      </c>
      <c r="H654">
        <f t="shared" si="20"/>
        <v>25</v>
      </c>
      <c r="I654">
        <f>IF(CHALLAN!F4640="","",CHALLAN!F4640)</f>
        <v>25</v>
      </c>
      <c r="J654">
        <f t="shared" si="21"/>
        <v>0</v>
      </c>
    </row>
    <row r="655" spans="1:10" x14ac:dyDescent="0.25">
      <c r="A655">
        <v>4641</v>
      </c>
      <c r="B655" t="str">
        <f>CHALLAN!G4620</f>
        <v>GG/098/10-11</v>
      </c>
      <c r="C655" t="str">
        <f>CHALLAN!G4619</f>
        <v>05.07.10</v>
      </c>
      <c r="D655" t="str">
        <f>IF(CHALLAN!C4641="","(no part #)",CHALLAN!C4641)</f>
        <v>GREY</v>
      </c>
      <c r="E655" t="str">
        <f>IF(CHALLAN!B4641="","",CHALLAN!B4641)</f>
        <v>CONCORD COPPER</v>
      </c>
      <c r="F655">
        <f>IF(CHALLAN!D4641="","",CHALLAN!D4641)</f>
        <v>25</v>
      </c>
      <c r="G655">
        <f>IF(CHALLAN!E4641="","",CHALLAN!E4641)</f>
        <v>1</v>
      </c>
      <c r="H655">
        <f t="shared" si="20"/>
        <v>25</v>
      </c>
      <c r="I655">
        <f>IF(CHALLAN!F4641="","",CHALLAN!F4641)</f>
        <v>25</v>
      </c>
      <c r="J655">
        <f t="shared" si="21"/>
        <v>0</v>
      </c>
    </row>
    <row r="656" spans="1:10" x14ac:dyDescent="0.25">
      <c r="A656">
        <v>4643</v>
      </c>
      <c r="B656" t="str">
        <f>CHALLAN!G4620</f>
        <v>GG/098/10-11</v>
      </c>
      <c r="C656" t="str">
        <f>CHALLAN!G4619</f>
        <v>05.07.10</v>
      </c>
      <c r="D656" t="str">
        <f>IF(CHALLAN!C4643="","(no part #)",CHALLAN!C4643)</f>
        <v>O RING</v>
      </c>
      <c r="E656" t="str">
        <f>IF(CHALLAN!B4643="","",CHALLAN!B4643)</f>
        <v>COMPRESSOR BACK PLATE 507</v>
      </c>
      <c r="F656">
        <f>IF(CHALLAN!D4643="","",CHALLAN!D4643)</f>
        <v>1</v>
      </c>
      <c r="G656">
        <f>IF(CHALLAN!E4643="","",CHALLAN!E4643)</f>
        <v>50</v>
      </c>
      <c r="H656">
        <f t="shared" si="20"/>
        <v>50</v>
      </c>
      <c r="I656">
        <f>IF(CHALLAN!F4643="","",CHALLAN!F4643)</f>
        <v>25</v>
      </c>
      <c r="J656">
        <f t="shared" si="21"/>
        <v>25</v>
      </c>
    </row>
    <row r="657" spans="1:10" x14ac:dyDescent="0.25">
      <c r="A657">
        <v>4644</v>
      </c>
      <c r="B657" t="str">
        <f>CHALLAN!G4620</f>
        <v>GG/098/10-11</v>
      </c>
      <c r="C657" t="str">
        <f>CHALLAN!G4619</f>
        <v>05.07.10</v>
      </c>
      <c r="D657" t="str">
        <f>IF(CHALLAN!C4644="","(no part #)",CHALLAN!C4644)</f>
        <v>O RING</v>
      </c>
      <c r="E657" t="str">
        <f>IF(CHALLAN!B4644="","",CHALLAN!B4644)</f>
        <v>COMPRESSOR BACK PLATE 508</v>
      </c>
      <c r="F657" t="str">
        <f>IF(CHALLAN!D4644="","",CHALLAN!D4644)</f>
        <v/>
      </c>
      <c r="G657" t="str">
        <f>IF(CHALLAN!E4644="","",CHALLAN!E4644)</f>
        <v/>
      </c>
      <c r="H657" t="str">
        <f t="shared" si="20"/>
        <v/>
      </c>
      <c r="I657">
        <f>IF(CHALLAN!F4644="","",CHALLAN!F4644)</f>
        <v>25</v>
      </c>
      <c r="J657" t="str">
        <f t="shared" si="21"/>
        <v/>
      </c>
    </row>
    <row r="658" spans="1:10" x14ac:dyDescent="0.25">
      <c r="A658">
        <v>4646</v>
      </c>
      <c r="B658" t="str">
        <f>CHALLAN!G4620</f>
        <v>GG/098/10-11</v>
      </c>
      <c r="C658" t="str">
        <f>CHALLAN!G4619</f>
        <v>05.07.10</v>
      </c>
      <c r="D658" t="str">
        <f>IF(CHALLAN!C4646="","(no part #)",CHALLAN!C4646)</f>
        <v>PC-8005</v>
      </c>
      <c r="E658" t="str">
        <f>IF(CHALLAN!B4646="","",CHALLAN!B4646)</f>
        <v>Esteem-R12</v>
      </c>
      <c r="F658">
        <f>IF(CHALLAN!D4646="","",CHALLAN!D4646)</f>
        <v>20</v>
      </c>
      <c r="G658">
        <f>IF(CHALLAN!E4646="","",CHALLAN!E4646)</f>
        <v>25</v>
      </c>
      <c r="H658">
        <f t="shared" si="20"/>
        <v>500</v>
      </c>
      <c r="I658">
        <f>IF(CHALLAN!F4646="","",CHALLAN!F4646)</f>
        <v>500</v>
      </c>
      <c r="J658">
        <f t="shared" si="21"/>
        <v>0</v>
      </c>
    </row>
    <row r="659" spans="1:10" x14ac:dyDescent="0.25">
      <c r="A659">
        <v>4647</v>
      </c>
      <c r="B659" t="str">
        <f>CHALLAN!G4620</f>
        <v>GG/098/10-11</v>
      </c>
      <c r="C659" t="str">
        <f>CHALLAN!G4619</f>
        <v>05.07.10</v>
      </c>
      <c r="D659" t="str">
        <f>IF(CHALLAN!C4647="","(no part #)",CHALLAN!C4647)</f>
        <v>PC-8006</v>
      </c>
      <c r="E659" t="str">
        <f>IF(CHALLAN!B4647="","",CHALLAN!B4647)</f>
        <v>Esteem-R134A</v>
      </c>
      <c r="F659">
        <f>IF(CHALLAN!D4647="","",CHALLAN!D4647)</f>
        <v>10</v>
      </c>
      <c r="G659">
        <f>IF(CHALLAN!E4647="","",CHALLAN!E4647)</f>
        <v>25</v>
      </c>
      <c r="H659">
        <f t="shared" si="20"/>
        <v>250</v>
      </c>
      <c r="I659">
        <f>IF(CHALLAN!F4647="","",CHALLAN!F4647)</f>
        <v>250</v>
      </c>
      <c r="J659">
        <f t="shared" si="21"/>
        <v>0</v>
      </c>
    </row>
    <row r="660" spans="1:10" x14ac:dyDescent="0.25">
      <c r="A660">
        <v>4648</v>
      </c>
      <c r="B660" t="str">
        <f>CHALLAN!G4620</f>
        <v>GG/098/10-11</v>
      </c>
      <c r="C660" t="str">
        <f>CHALLAN!G4619</f>
        <v>05.07.10</v>
      </c>
      <c r="D660" t="str">
        <f>IF(CHALLAN!C4648="","(no part #)",CHALLAN!C4648)</f>
        <v>PC-8020</v>
      </c>
      <c r="E660" t="str">
        <f>IF(CHALLAN!B4648="","",CHALLAN!B4648)</f>
        <v>Honda City</v>
      </c>
      <c r="F660">
        <f>IF(CHALLAN!D4648="","",CHALLAN!D4648)</f>
        <v>4</v>
      </c>
      <c r="G660">
        <f>IF(CHALLAN!E4648="","",CHALLAN!E4648)</f>
        <v>25</v>
      </c>
      <c r="H660">
        <f t="shared" si="20"/>
        <v>100</v>
      </c>
      <c r="I660">
        <f>IF(CHALLAN!F4648="","",CHALLAN!F4648)</f>
        <v>100</v>
      </c>
      <c r="J660">
        <f t="shared" si="21"/>
        <v>0</v>
      </c>
    </row>
    <row r="661" spans="1:10" x14ac:dyDescent="0.25">
      <c r="A661">
        <v>4649</v>
      </c>
      <c r="B661" t="str">
        <f>CHALLAN!G4620</f>
        <v>GG/098/10-11</v>
      </c>
      <c r="C661" t="str">
        <f>CHALLAN!G4619</f>
        <v>05.07.10</v>
      </c>
      <c r="D661" t="str">
        <f>IF(CHALLAN!C4649="","(no part #)",CHALLAN!C4649)</f>
        <v>PC-8051</v>
      </c>
      <c r="E661" t="str">
        <f>IF(CHALLAN!B4649="","",CHALLAN!B4649)</f>
        <v>Maruti 'O'Ring</v>
      </c>
      <c r="F661">
        <f>IF(CHALLAN!D4649="","",CHALLAN!D4649)</f>
        <v>2</v>
      </c>
      <c r="G661">
        <f>IF(CHALLAN!E4649="","",CHALLAN!E4649)</f>
        <v>25</v>
      </c>
      <c r="H661">
        <f t="shared" si="20"/>
        <v>50</v>
      </c>
      <c r="I661">
        <f>IF(CHALLAN!F4649="","",CHALLAN!F4649)</f>
        <v>50</v>
      </c>
      <c r="J661">
        <f t="shared" si="21"/>
        <v>0</v>
      </c>
    </row>
    <row r="662" spans="1:10" x14ac:dyDescent="0.25">
      <c r="A662">
        <v>4650</v>
      </c>
      <c r="B662" t="str">
        <f>CHALLAN!G4620</f>
        <v>GG/098/10-11</v>
      </c>
      <c r="C662" t="str">
        <f>CHALLAN!G4619</f>
        <v>05.07.10</v>
      </c>
      <c r="D662" t="str">
        <f>IF(CHALLAN!C4650="","(no part #)",CHALLAN!C4650)</f>
        <v>PC-8017</v>
      </c>
      <c r="E662" t="str">
        <f>IF(CHALLAN!B4650="","",CHALLAN!B4650)</f>
        <v>Lancer</v>
      </c>
      <c r="F662">
        <f>IF(CHALLAN!D4650="","",CHALLAN!D4650)</f>
        <v>2</v>
      </c>
      <c r="G662">
        <f>IF(CHALLAN!E4650="","",CHALLAN!E4650)</f>
        <v>25</v>
      </c>
      <c r="H662">
        <f t="shared" si="20"/>
        <v>50</v>
      </c>
      <c r="I662">
        <f>IF(CHALLAN!F4650="","",CHALLAN!F4650)</f>
        <v>50</v>
      </c>
      <c r="J662">
        <f t="shared" si="21"/>
        <v>0</v>
      </c>
    </row>
    <row r="663" spans="1:10" x14ac:dyDescent="0.25">
      <c r="A663">
        <v>4651</v>
      </c>
      <c r="B663" t="str">
        <f>CHALLAN!G4620</f>
        <v>GG/098/10-11</v>
      </c>
      <c r="C663" t="str">
        <f>CHALLAN!G4619</f>
        <v>05.07.10</v>
      </c>
      <c r="D663" t="str">
        <f>IF(CHALLAN!C4651="","(no part #)",CHALLAN!C4651)</f>
        <v>PC-8026</v>
      </c>
      <c r="E663" t="str">
        <f>IF(CHALLAN!B4651="","",CHALLAN!B4651)</f>
        <v>Santro / Santro Zing</v>
      </c>
      <c r="F663">
        <f>IF(CHALLAN!D4651="","",CHALLAN!D4651)</f>
        <v>2</v>
      </c>
      <c r="G663">
        <f>IF(CHALLAN!E4651="","",CHALLAN!E4651)</f>
        <v>25</v>
      </c>
      <c r="H663">
        <f t="shared" si="20"/>
        <v>50</v>
      </c>
      <c r="I663">
        <f>IF(CHALLAN!F4651="","",CHALLAN!F4651)</f>
        <v>50</v>
      </c>
      <c r="J663">
        <f t="shared" si="21"/>
        <v>0</v>
      </c>
    </row>
    <row r="664" spans="1:10" x14ac:dyDescent="0.25">
      <c r="A664">
        <v>4652</v>
      </c>
      <c r="B664" t="str">
        <f>CHALLAN!G4620</f>
        <v>GG/098/10-11</v>
      </c>
      <c r="C664" t="str">
        <f>CHALLAN!G4619</f>
        <v>05.07.10</v>
      </c>
      <c r="D664" t="str">
        <f>IF(CHALLAN!C4652="","(no part #)",CHALLAN!C4652)</f>
        <v>PC-8053</v>
      </c>
      <c r="E664" t="str">
        <f>IF(CHALLAN!B4652="","",CHALLAN!B4652)</f>
        <v>Skoda</v>
      </c>
      <c r="F664">
        <f>IF(CHALLAN!D4652="","",CHALLAN!D4652)</f>
        <v>1</v>
      </c>
      <c r="G664">
        <f>IF(CHALLAN!E4652="","",CHALLAN!E4652)</f>
        <v>25</v>
      </c>
      <c r="H664">
        <f t="shared" si="20"/>
        <v>25</v>
      </c>
      <c r="I664">
        <f>IF(CHALLAN!F4652="","",CHALLAN!F4652)</f>
        <v>25</v>
      </c>
      <c r="J664">
        <f t="shared" si="21"/>
        <v>0</v>
      </c>
    </row>
    <row r="665" spans="1:10" x14ac:dyDescent="0.25">
      <c r="A665">
        <v>4653</v>
      </c>
      <c r="B665" t="str">
        <f>CHALLAN!G4620</f>
        <v>GG/098/10-11</v>
      </c>
      <c r="C665" t="str">
        <f>CHALLAN!G4619</f>
        <v>05.07.10</v>
      </c>
      <c r="D665" t="str">
        <f>IF(CHALLAN!C4653="","(no part #)",CHALLAN!C4653)</f>
        <v>PC-8008</v>
      </c>
      <c r="E665" t="str">
        <f>IF(CHALLAN!B4653="","",CHALLAN!B4653)</f>
        <v>Toyota Qualis</v>
      </c>
      <c r="F665">
        <f>IF(CHALLAN!D4653="","",CHALLAN!D4653)</f>
        <v>2</v>
      </c>
      <c r="G665">
        <f>IF(CHALLAN!E4653="","",CHALLAN!E4653)</f>
        <v>20</v>
      </c>
      <c r="H665">
        <f t="shared" si="20"/>
        <v>40</v>
      </c>
      <c r="I665">
        <f>IF(CHALLAN!F4653="","",CHALLAN!F4653)</f>
        <v>40</v>
      </c>
      <c r="J665">
        <f t="shared" si="21"/>
        <v>0</v>
      </c>
    </row>
    <row r="666" spans="1:10" x14ac:dyDescent="0.25">
      <c r="A666">
        <v>4654</v>
      </c>
      <c r="B666" t="str">
        <f>CHALLAN!G4620</f>
        <v>GG/098/10-11</v>
      </c>
      <c r="C666" t="str">
        <f>CHALLAN!G4619</f>
        <v>05.07.10</v>
      </c>
      <c r="D666" t="str">
        <f>IF(CHALLAN!C4654="","(no part #)",CHALLAN!C4654)</f>
        <v>PC-6001</v>
      </c>
      <c r="E666" t="str">
        <f>IF(CHALLAN!B4654="","",CHALLAN!B4654)</f>
        <v>Universal-F</v>
      </c>
      <c r="F666">
        <f>IF(CHALLAN!D4654="","",CHALLAN!D4654)</f>
        <v>18</v>
      </c>
      <c r="G666">
        <f>IF(CHALLAN!E4654="","",CHALLAN!E4654)</f>
        <v>25</v>
      </c>
      <c r="H666">
        <f t="shared" si="20"/>
        <v>450</v>
      </c>
      <c r="I666">
        <f>IF(CHALLAN!F4654="","",CHALLAN!F4654)</f>
        <v>450</v>
      </c>
      <c r="J666">
        <f t="shared" si="21"/>
        <v>0</v>
      </c>
    </row>
    <row r="667" spans="1:10" x14ac:dyDescent="0.25">
      <c r="A667">
        <v>4655</v>
      </c>
      <c r="B667" t="str">
        <f>CHALLAN!G4620</f>
        <v>GG/098/10-11</v>
      </c>
      <c r="C667" t="str">
        <f>CHALLAN!G4619</f>
        <v>05.07.10</v>
      </c>
      <c r="D667" t="str">
        <f>IF(CHALLAN!C4655="","(no part #)",CHALLAN!C4655)</f>
        <v>PC-6001B</v>
      </c>
      <c r="E667" t="str">
        <f>IF(CHALLAN!B4655="","",CHALLAN!B4655)</f>
        <v>Universal-O</v>
      </c>
      <c r="F667">
        <f>IF(CHALLAN!D4655="","",CHALLAN!D4655)</f>
        <v>2</v>
      </c>
      <c r="G667">
        <f>IF(CHALLAN!E4655="","",CHALLAN!E4655)</f>
        <v>25</v>
      </c>
      <c r="H667">
        <f t="shared" si="20"/>
        <v>50</v>
      </c>
      <c r="I667">
        <f>IF(CHALLAN!F4655="","",CHALLAN!F4655)</f>
        <v>50</v>
      </c>
      <c r="J667">
        <f t="shared" si="21"/>
        <v>0</v>
      </c>
    </row>
    <row r="668" spans="1:10" x14ac:dyDescent="0.25">
      <c r="A668">
        <v>4656</v>
      </c>
      <c r="B668" t="str">
        <f>CHALLAN!G4620</f>
        <v>GG/098/10-11</v>
      </c>
      <c r="C668" t="str">
        <f>CHALLAN!G4619</f>
        <v>05.07.10</v>
      </c>
      <c r="D668" t="str">
        <f>IF(CHALLAN!C4656="","(no part #)",CHALLAN!C4656)</f>
        <v>PC-6001B</v>
      </c>
      <c r="E668" t="str">
        <f>IF(CHALLAN!B4656="","",CHALLAN!B4656)</f>
        <v>Universal-O</v>
      </c>
      <c r="F668">
        <f>IF(CHALLAN!D4656="","",CHALLAN!D4656)</f>
        <v>1</v>
      </c>
      <c r="G668">
        <f>IF(CHALLAN!E4656="","",CHALLAN!E4656)</f>
        <v>24</v>
      </c>
      <c r="H668">
        <f t="shared" si="20"/>
        <v>24</v>
      </c>
      <c r="I668">
        <f>IF(CHALLAN!F4656="","",CHALLAN!F4656)</f>
        <v>24</v>
      </c>
      <c r="J668">
        <f t="shared" si="21"/>
        <v>0</v>
      </c>
    </row>
    <row r="669" spans="1:10" x14ac:dyDescent="0.25">
      <c r="A669">
        <v>4679</v>
      </c>
      <c r="B669" t="str">
        <f>CHALLAN!G4668</f>
        <v>GG/099/10-11</v>
      </c>
      <c r="C669" t="str">
        <f>CHALLAN!G4667</f>
        <v>05.07.10</v>
      </c>
      <c r="D669" t="str">
        <f>IF(CHALLAN!C4679="","(no part #)",CHALLAN!C4679)</f>
        <v>PC-8005</v>
      </c>
      <c r="E669" t="str">
        <f>IF(CHALLAN!B4679="","",CHALLAN!B4679)</f>
        <v>Esteem-R12</v>
      </c>
      <c r="F669">
        <f>IF(CHALLAN!D4679="","",CHALLAN!D4679)</f>
        <v>2</v>
      </c>
      <c r="G669">
        <f>IF(CHALLAN!E4679="","",CHALLAN!E4679)</f>
        <v>25</v>
      </c>
      <c r="H669">
        <f t="shared" si="20"/>
        <v>50</v>
      </c>
      <c r="I669">
        <f>IF(CHALLAN!F4679="","",CHALLAN!F4679)</f>
        <v>50</v>
      </c>
      <c r="J669">
        <f t="shared" si="21"/>
        <v>0</v>
      </c>
    </row>
    <row r="670" spans="1:10" x14ac:dyDescent="0.25">
      <c r="A670">
        <v>4680</v>
      </c>
      <c r="B670" t="str">
        <f>CHALLAN!G4668</f>
        <v>GG/099/10-11</v>
      </c>
      <c r="C670" t="str">
        <f>CHALLAN!G4667</f>
        <v>05.07.10</v>
      </c>
      <c r="D670" t="str">
        <f>IF(CHALLAN!C4680="","(no part #)",CHALLAN!C4680)</f>
        <v>PC-8006</v>
      </c>
      <c r="E670" t="str">
        <f>IF(CHALLAN!B4680="","",CHALLAN!B4680)</f>
        <v>Esteem-R134A</v>
      </c>
      <c r="F670">
        <f>IF(CHALLAN!D4680="","",CHALLAN!D4680)</f>
        <v>2</v>
      </c>
      <c r="G670">
        <f>IF(CHALLAN!E4680="","",CHALLAN!E4680)</f>
        <v>25</v>
      </c>
      <c r="H670">
        <f t="shared" si="20"/>
        <v>50</v>
      </c>
      <c r="I670">
        <f>IF(CHALLAN!F4680="","",CHALLAN!F4680)</f>
        <v>50</v>
      </c>
      <c r="J670">
        <f t="shared" si="21"/>
        <v>0</v>
      </c>
    </row>
    <row r="671" spans="1:10" x14ac:dyDescent="0.25">
      <c r="A671">
        <v>4681</v>
      </c>
      <c r="B671" t="str">
        <f>CHALLAN!G4668</f>
        <v>GG/099/10-11</v>
      </c>
      <c r="C671" t="str">
        <f>CHALLAN!G4667</f>
        <v>05.07.10</v>
      </c>
      <c r="D671" t="str">
        <f>IF(CHALLAN!C4681="","(no part #)",CHALLAN!C4681)</f>
        <v>PC-8051</v>
      </c>
      <c r="E671" t="str">
        <f>IF(CHALLAN!B4681="","",CHALLAN!B4681)</f>
        <v>Maruti 'O'Ring</v>
      </c>
      <c r="F671">
        <f>IF(CHALLAN!D4681="","",CHALLAN!D4681)</f>
        <v>2</v>
      </c>
      <c r="G671">
        <f>IF(CHALLAN!E4681="","",CHALLAN!E4681)</f>
        <v>25</v>
      </c>
      <c r="H671">
        <f t="shared" si="20"/>
        <v>50</v>
      </c>
      <c r="I671">
        <f>IF(CHALLAN!F4681="","",CHALLAN!F4681)</f>
        <v>50</v>
      </c>
      <c r="J671">
        <f t="shared" si="21"/>
        <v>0</v>
      </c>
    </row>
    <row r="672" spans="1:10" x14ac:dyDescent="0.25">
      <c r="A672">
        <v>4682</v>
      </c>
      <c r="B672" t="str">
        <f>CHALLAN!G4668</f>
        <v>GG/099/10-11</v>
      </c>
      <c r="C672" t="str">
        <f>CHALLAN!G4667</f>
        <v>05.07.10</v>
      </c>
      <c r="D672" t="str">
        <f>IF(CHALLAN!C4682="","(no part #)",CHALLAN!C4682)</f>
        <v>PC-8026</v>
      </c>
      <c r="E672" t="str">
        <f>IF(CHALLAN!B4682="","",CHALLAN!B4682)</f>
        <v>Santro / Santro Zing</v>
      </c>
      <c r="F672">
        <f>IF(CHALLAN!D4682="","",CHALLAN!D4682)</f>
        <v>2</v>
      </c>
      <c r="G672">
        <f>IF(CHALLAN!E4682="","",CHALLAN!E4682)</f>
        <v>25</v>
      </c>
      <c r="H672">
        <f t="shared" si="20"/>
        <v>50</v>
      </c>
      <c r="I672">
        <f>IF(CHALLAN!F4682="","",CHALLAN!F4682)</f>
        <v>50</v>
      </c>
      <c r="J672">
        <f t="shared" si="21"/>
        <v>0</v>
      </c>
    </row>
    <row r="673" spans="1:10" x14ac:dyDescent="0.25">
      <c r="A673">
        <v>4683</v>
      </c>
      <c r="B673" t="str">
        <f>CHALLAN!G4668</f>
        <v>GG/099/10-11</v>
      </c>
      <c r="C673" t="str">
        <f>CHALLAN!G4667</f>
        <v>05.07.10</v>
      </c>
      <c r="D673" t="str">
        <f>IF(CHALLAN!C4683="","(no part #)",CHALLAN!C4683)</f>
        <v>PC-6001</v>
      </c>
      <c r="E673" t="str">
        <f>IF(CHALLAN!B4683="","",CHALLAN!B4683)</f>
        <v>Universal-F</v>
      </c>
      <c r="F673">
        <f>IF(CHALLAN!D4683="","",CHALLAN!D4683)</f>
        <v>8</v>
      </c>
      <c r="G673">
        <f>IF(CHALLAN!E4683="","",CHALLAN!E4683)</f>
        <v>25</v>
      </c>
      <c r="H673">
        <f t="shared" si="20"/>
        <v>200</v>
      </c>
      <c r="I673">
        <f>IF(CHALLAN!F4683="","",CHALLAN!F4683)</f>
        <v>200</v>
      </c>
      <c r="J673">
        <f t="shared" si="21"/>
        <v>0</v>
      </c>
    </row>
    <row r="674" spans="1:10" x14ac:dyDescent="0.25">
      <c r="A674">
        <v>4727</v>
      </c>
      <c r="B674" t="str">
        <f>CHALLAN!G4713</f>
        <v>GG/100/10-11</v>
      </c>
      <c r="C674" t="str">
        <f>CHALLAN!G4712</f>
        <v>05.07.10</v>
      </c>
      <c r="D674" t="str">
        <f>IF(CHALLAN!C4727="","(no part #)",CHALLAN!C4727)</f>
        <v>PC-8005</v>
      </c>
      <c r="E674" t="str">
        <f>IF(CHALLAN!B4727="","",CHALLAN!B4727)</f>
        <v>Esteem-R12</v>
      </c>
      <c r="F674">
        <f>IF(CHALLAN!D4727="","",CHALLAN!D4727)</f>
        <v>4</v>
      </c>
      <c r="G674">
        <f>IF(CHALLAN!E4727="","",CHALLAN!E4727)</f>
        <v>25</v>
      </c>
      <c r="H674">
        <f t="shared" si="20"/>
        <v>100</v>
      </c>
      <c r="I674">
        <f>IF(CHALLAN!F4727="","",CHALLAN!F4727)</f>
        <v>100</v>
      </c>
      <c r="J674">
        <f t="shared" si="21"/>
        <v>0</v>
      </c>
    </row>
    <row r="675" spans="1:10" x14ac:dyDescent="0.25">
      <c r="A675">
        <v>4728</v>
      </c>
      <c r="B675" t="str">
        <f>CHALLAN!G4713</f>
        <v>GG/100/10-11</v>
      </c>
      <c r="C675" t="str">
        <f>CHALLAN!G4712</f>
        <v>05.07.10</v>
      </c>
      <c r="D675" t="str">
        <f>IF(CHALLAN!C4728="","(no part #)",CHALLAN!C4728)</f>
        <v>PC-8006</v>
      </c>
      <c r="E675" t="str">
        <f>IF(CHALLAN!B4728="","",CHALLAN!B4728)</f>
        <v>Esteem-R134A</v>
      </c>
      <c r="F675">
        <f>IF(CHALLAN!D4728="","",CHALLAN!D4728)</f>
        <v>2</v>
      </c>
      <c r="G675">
        <f>IF(CHALLAN!E4728="","",CHALLAN!E4728)</f>
        <v>25</v>
      </c>
      <c r="H675">
        <f t="shared" si="20"/>
        <v>50</v>
      </c>
      <c r="I675">
        <f>IF(CHALLAN!F4728="","",CHALLAN!F4728)</f>
        <v>50</v>
      </c>
      <c r="J675">
        <f t="shared" si="21"/>
        <v>0</v>
      </c>
    </row>
    <row r="676" spans="1:10" x14ac:dyDescent="0.25">
      <c r="A676">
        <v>4729</v>
      </c>
      <c r="B676" t="str">
        <f>CHALLAN!G4713</f>
        <v>GG/100/10-11</v>
      </c>
      <c r="C676" t="str">
        <f>CHALLAN!G4712</f>
        <v>05.07.10</v>
      </c>
      <c r="D676" t="str">
        <f>IF(CHALLAN!C4729="","(no part #)",CHALLAN!C4729)</f>
        <v>PC-8020</v>
      </c>
      <c r="E676" t="str">
        <f>IF(CHALLAN!B4729="","",CHALLAN!B4729)</f>
        <v>Honda City</v>
      </c>
      <c r="F676">
        <f>IF(CHALLAN!D4729="","",CHALLAN!D4729)</f>
        <v>2</v>
      </c>
      <c r="G676">
        <f>IF(CHALLAN!E4729="","",CHALLAN!E4729)</f>
        <v>25</v>
      </c>
      <c r="H676">
        <f t="shared" si="20"/>
        <v>50</v>
      </c>
      <c r="I676">
        <f>IF(CHALLAN!F4729="","",CHALLAN!F4729)</f>
        <v>50</v>
      </c>
      <c r="J676">
        <f t="shared" si="21"/>
        <v>0</v>
      </c>
    </row>
    <row r="677" spans="1:10" x14ac:dyDescent="0.25">
      <c r="A677">
        <v>4730</v>
      </c>
      <c r="B677" t="str">
        <f>CHALLAN!G4713</f>
        <v>GG/100/10-11</v>
      </c>
      <c r="C677" t="str">
        <f>CHALLAN!G4712</f>
        <v>05.07.10</v>
      </c>
      <c r="D677" t="str">
        <f>IF(CHALLAN!C4730="","(no part #)",CHALLAN!C4730)</f>
        <v>PC-6001</v>
      </c>
      <c r="E677" t="str">
        <f>IF(CHALLAN!B4730="","",CHALLAN!B4730)</f>
        <v>Universal-F</v>
      </c>
      <c r="F677">
        <f>IF(CHALLAN!D4730="","",CHALLAN!D4730)</f>
        <v>8</v>
      </c>
      <c r="G677">
        <f>IF(CHALLAN!E4730="","",CHALLAN!E4730)</f>
        <v>25</v>
      </c>
      <c r="H677">
        <f t="shared" si="20"/>
        <v>200</v>
      </c>
      <c r="I677">
        <f>IF(CHALLAN!F4730="","",CHALLAN!F4730)</f>
        <v>200</v>
      </c>
      <c r="J677">
        <f t="shared" si="21"/>
        <v>0</v>
      </c>
    </row>
    <row r="678" spans="1:10" x14ac:dyDescent="0.25">
      <c r="A678">
        <v>4770</v>
      </c>
      <c r="B678" t="str">
        <f>CHALLAN!G4759</f>
        <v>GG/101/10-11</v>
      </c>
      <c r="C678" t="str">
        <f>CHALLAN!G4758</f>
        <v>08.07.10</v>
      </c>
      <c r="D678" t="str">
        <f>IF(CHALLAN!C4770="","(no part #)",CHALLAN!C4770)</f>
        <v>TST-8801</v>
      </c>
      <c r="E678" t="str">
        <f>IF(CHALLAN!B4770="","",CHALLAN!B4770)</f>
        <v>10"X10 B- (Straight Blade)</v>
      </c>
      <c r="F678">
        <f>IF(CHALLAN!D4770="","",CHALLAN!D4770)</f>
        <v>5</v>
      </c>
      <c r="G678">
        <f>IF(CHALLAN!E4770="","",CHALLAN!E4770)</f>
        <v>10</v>
      </c>
      <c r="H678">
        <f t="shared" si="20"/>
        <v>50</v>
      </c>
      <c r="I678">
        <f>IF(CHALLAN!F4770="","",CHALLAN!F4770)</f>
        <v>50</v>
      </c>
      <c r="J678">
        <f t="shared" si="21"/>
        <v>0</v>
      </c>
    </row>
    <row r="679" spans="1:10" x14ac:dyDescent="0.25">
      <c r="A679">
        <v>4771</v>
      </c>
      <c r="B679" t="str">
        <f>CHALLAN!G4759</f>
        <v>GG/101/10-11</v>
      </c>
      <c r="C679" t="str">
        <f>CHALLAN!G4758</f>
        <v>08.07.10</v>
      </c>
      <c r="D679" t="str">
        <f>IF(CHALLAN!C4771="","(no part #)",CHALLAN!C4771)</f>
        <v>TST-8801-A</v>
      </c>
      <c r="E679" t="str">
        <f>IF(CHALLAN!B4771="","",CHALLAN!B4771)</f>
        <v>12"X10 B- Straight Blade)</v>
      </c>
      <c r="F679">
        <f>IF(CHALLAN!D4771="","",CHALLAN!D4771)</f>
        <v>5</v>
      </c>
      <c r="G679">
        <f>IF(CHALLAN!E4771="","",CHALLAN!E4771)</f>
        <v>10</v>
      </c>
      <c r="H679">
        <f t="shared" si="20"/>
        <v>50</v>
      </c>
      <c r="I679">
        <f>IF(CHALLAN!F4771="","",CHALLAN!F4771)</f>
        <v>50</v>
      </c>
      <c r="J679">
        <f t="shared" si="21"/>
        <v>0</v>
      </c>
    </row>
    <row r="680" spans="1:10" x14ac:dyDescent="0.25">
      <c r="A680">
        <v>4772</v>
      </c>
      <c r="B680" t="str">
        <f>CHALLAN!G4759</f>
        <v>GG/101/10-11</v>
      </c>
      <c r="C680" t="str">
        <f>CHALLAN!G4758</f>
        <v>08.07.10</v>
      </c>
      <c r="D680" t="str">
        <f>IF(CHALLAN!C4772="","(no part #)",CHALLAN!C4772)</f>
        <v>(no part #)</v>
      </c>
      <c r="E680" t="str">
        <f>IF(CHALLAN!B4772="","",CHALLAN!B4772)</f>
        <v>10"X10 B- (S Blade)</v>
      </c>
      <c r="F680">
        <f>IF(CHALLAN!D4772="","",CHALLAN!D4772)</f>
        <v>5</v>
      </c>
      <c r="G680">
        <f>IF(CHALLAN!E4772="","",CHALLAN!E4772)</f>
        <v>10</v>
      </c>
      <c r="H680">
        <f t="shared" si="20"/>
        <v>50</v>
      </c>
      <c r="I680">
        <f>IF(CHALLAN!F4772="","",CHALLAN!F4772)</f>
        <v>50</v>
      </c>
      <c r="J680">
        <f t="shared" si="21"/>
        <v>0</v>
      </c>
    </row>
    <row r="681" spans="1:10" x14ac:dyDescent="0.25">
      <c r="A681">
        <v>4773</v>
      </c>
      <c r="B681" t="str">
        <f>CHALLAN!G4759</f>
        <v>GG/101/10-11</v>
      </c>
      <c r="C681" t="str">
        <f>CHALLAN!G4758</f>
        <v>08.07.10</v>
      </c>
      <c r="D681" t="str">
        <f>IF(CHALLAN!C4773="","(no part #)",CHALLAN!C4773)</f>
        <v>(no part #)</v>
      </c>
      <c r="E681" t="str">
        <f>IF(CHALLAN!B4773="","",CHALLAN!B4773)</f>
        <v>12"X10 B- (S Blade)</v>
      </c>
      <c r="F681">
        <f>IF(CHALLAN!D4773="","",CHALLAN!D4773)</f>
        <v>5</v>
      </c>
      <c r="G681">
        <f>IF(CHALLAN!E4773="","",CHALLAN!E4773)</f>
        <v>10</v>
      </c>
      <c r="H681">
        <f t="shared" si="20"/>
        <v>50</v>
      </c>
      <c r="I681">
        <f>IF(CHALLAN!F4773="","",CHALLAN!F4773)</f>
        <v>50</v>
      </c>
      <c r="J681">
        <f t="shared" si="21"/>
        <v>0</v>
      </c>
    </row>
    <row r="682" spans="1:10" x14ac:dyDescent="0.25">
      <c r="A682">
        <v>4775</v>
      </c>
      <c r="B682" t="str">
        <f>CHALLAN!G4759</f>
        <v>GG/101/10-11</v>
      </c>
      <c r="C682" t="str">
        <f>CHALLAN!G4758</f>
        <v>08.07.10</v>
      </c>
      <c r="D682" t="str">
        <f>IF(CHALLAN!C4775="","(no part #)",CHALLAN!C4775)</f>
        <v>UNICLA</v>
      </c>
      <c r="E682" t="str">
        <f>IF(CHALLAN!B4775="","",CHALLAN!B4775)</f>
        <v>SUPERKING</v>
      </c>
      <c r="F682">
        <f>IF(CHALLAN!D4775="","",CHALLAN!D4775)</f>
        <v>10</v>
      </c>
      <c r="G682">
        <f>IF(CHALLAN!E4775="","",CHALLAN!E4775)</f>
        <v>2</v>
      </c>
      <c r="H682">
        <f t="shared" si="20"/>
        <v>20</v>
      </c>
      <c r="I682">
        <f>IF(CHALLAN!F4775="","",CHALLAN!F4775)</f>
        <v>20</v>
      </c>
      <c r="J682">
        <f t="shared" si="21"/>
        <v>0</v>
      </c>
    </row>
    <row r="683" spans="1:10" x14ac:dyDescent="0.25">
      <c r="A683">
        <v>4777</v>
      </c>
      <c r="B683" t="str">
        <f>CHALLAN!G4759</f>
        <v>GG/101/10-11</v>
      </c>
      <c r="C683" t="str">
        <f>CHALLAN!G4758</f>
        <v>08.07.10</v>
      </c>
      <c r="D683" t="str">
        <f>IF(CHALLAN!C4777="","(no part #)",CHALLAN!C4777)</f>
        <v>PC-8005</v>
      </c>
      <c r="E683" t="str">
        <f>IF(CHALLAN!B4777="","",CHALLAN!B4777)</f>
        <v>Esteem-R12</v>
      </c>
      <c r="F683">
        <f>IF(CHALLAN!D4777="","",CHALLAN!D4777)</f>
        <v>12</v>
      </c>
      <c r="G683">
        <f>IF(CHALLAN!E4777="","",CHALLAN!E4777)</f>
        <v>25</v>
      </c>
      <c r="H683">
        <f t="shared" si="20"/>
        <v>300</v>
      </c>
      <c r="I683">
        <f>IF(CHALLAN!F4777="","",CHALLAN!F4777)</f>
        <v>300</v>
      </c>
      <c r="J683">
        <f t="shared" si="21"/>
        <v>0</v>
      </c>
    </row>
    <row r="684" spans="1:10" x14ac:dyDescent="0.25">
      <c r="A684">
        <v>4778</v>
      </c>
      <c r="B684" t="str">
        <f>CHALLAN!G4759</f>
        <v>GG/101/10-11</v>
      </c>
      <c r="C684" t="str">
        <f>CHALLAN!G4758</f>
        <v>08.07.10</v>
      </c>
      <c r="D684" t="str">
        <f>IF(CHALLAN!C4778="","(no part #)",CHALLAN!C4778)</f>
        <v>PC-8006</v>
      </c>
      <c r="E684" t="str">
        <f>IF(CHALLAN!B4778="","",CHALLAN!B4778)</f>
        <v>Esteem-R134A</v>
      </c>
      <c r="F684">
        <f>IF(CHALLAN!D4778="","",CHALLAN!D4778)</f>
        <v>12</v>
      </c>
      <c r="G684">
        <f>IF(CHALLAN!E4778="","",CHALLAN!E4778)</f>
        <v>25</v>
      </c>
      <c r="H684">
        <f t="shared" si="20"/>
        <v>300</v>
      </c>
      <c r="I684">
        <f>IF(CHALLAN!F4778="","",CHALLAN!F4778)</f>
        <v>300</v>
      </c>
      <c r="J684">
        <f t="shared" si="21"/>
        <v>0</v>
      </c>
    </row>
    <row r="685" spans="1:10" x14ac:dyDescent="0.25">
      <c r="A685">
        <v>4779</v>
      </c>
      <c r="B685" t="str">
        <f>CHALLAN!G4759</f>
        <v>GG/101/10-11</v>
      </c>
      <c r="C685" t="str">
        <f>CHALLAN!G4758</f>
        <v>08.07.10</v>
      </c>
      <c r="D685" t="str">
        <f>IF(CHALLAN!C4779="","(no part #)",CHALLAN!C4779)</f>
        <v>PC-8017</v>
      </c>
      <c r="E685" t="str">
        <f>IF(CHALLAN!B4779="","",CHALLAN!B4779)</f>
        <v>Lancer</v>
      </c>
      <c r="F685">
        <f>IF(CHALLAN!D4779="","",CHALLAN!D4779)</f>
        <v>2</v>
      </c>
      <c r="G685">
        <f>IF(CHALLAN!E4779="","",CHALLAN!E4779)</f>
        <v>25</v>
      </c>
      <c r="H685">
        <f t="shared" si="20"/>
        <v>50</v>
      </c>
      <c r="I685">
        <f>IF(CHALLAN!F4779="","",CHALLAN!F4779)</f>
        <v>50</v>
      </c>
      <c r="J685">
        <f t="shared" si="21"/>
        <v>0</v>
      </c>
    </row>
    <row r="686" spans="1:10" x14ac:dyDescent="0.25">
      <c r="A686">
        <v>4780</v>
      </c>
      <c r="B686" t="str">
        <f>CHALLAN!G4759</f>
        <v>GG/101/10-11</v>
      </c>
      <c r="C686" t="str">
        <f>CHALLAN!G4758</f>
        <v>08.07.10</v>
      </c>
      <c r="D686" t="str">
        <f>IF(CHALLAN!C4780="","(no part #)",CHALLAN!C4780)</f>
        <v>PC-8026</v>
      </c>
      <c r="E686" t="str">
        <f>IF(CHALLAN!B4780="","",CHALLAN!B4780)</f>
        <v>Santro / Santro Zing</v>
      </c>
      <c r="F686">
        <f>IF(CHALLAN!D4780="","",CHALLAN!D4780)</f>
        <v>4</v>
      </c>
      <c r="G686">
        <f>IF(CHALLAN!E4780="","",CHALLAN!E4780)</f>
        <v>25</v>
      </c>
      <c r="H686">
        <f t="shared" si="20"/>
        <v>100</v>
      </c>
      <c r="I686">
        <f>IF(CHALLAN!F4780="","",CHALLAN!F4780)</f>
        <v>100</v>
      </c>
      <c r="J686">
        <f t="shared" si="21"/>
        <v>0</v>
      </c>
    </row>
    <row r="687" spans="1:10" x14ac:dyDescent="0.25">
      <c r="A687">
        <v>4781</v>
      </c>
      <c r="B687" t="str">
        <f>CHALLAN!G4759</f>
        <v>GG/101/10-11</v>
      </c>
      <c r="C687" t="str">
        <f>CHALLAN!G4758</f>
        <v>08.07.10</v>
      </c>
      <c r="D687" t="str">
        <f>IF(CHALLAN!C4781="","(no part #)",CHALLAN!C4781)</f>
        <v>PC-8053</v>
      </c>
      <c r="E687" t="str">
        <f>IF(CHALLAN!B4781="","",CHALLAN!B4781)</f>
        <v>Skoda</v>
      </c>
      <c r="F687">
        <f>IF(CHALLAN!D4781="","",CHALLAN!D4781)</f>
        <v>2</v>
      </c>
      <c r="G687">
        <f>IF(CHALLAN!E4781="","",CHALLAN!E4781)</f>
        <v>25</v>
      </c>
      <c r="H687">
        <f t="shared" si="20"/>
        <v>50</v>
      </c>
      <c r="I687">
        <f>IF(CHALLAN!F4781="","",CHALLAN!F4781)</f>
        <v>50</v>
      </c>
      <c r="J687">
        <f t="shared" si="21"/>
        <v>0</v>
      </c>
    </row>
    <row r="688" spans="1:10" x14ac:dyDescent="0.25">
      <c r="A688">
        <v>4782</v>
      </c>
      <c r="B688" t="str">
        <f>CHALLAN!G4759</f>
        <v>GG/101/10-11</v>
      </c>
      <c r="C688" t="str">
        <f>CHALLAN!G4758</f>
        <v>08.07.10</v>
      </c>
      <c r="D688" t="str">
        <f>IF(CHALLAN!C4782="","(no part #)",CHALLAN!C4782)</f>
        <v>PC-6066</v>
      </c>
      <c r="E688" t="str">
        <f>IF(CHALLAN!B4782="","",CHALLAN!B4782)</f>
        <v>Sonata</v>
      </c>
      <c r="F688">
        <f>IF(CHALLAN!D4782="","",CHALLAN!D4782)</f>
        <v>1</v>
      </c>
      <c r="G688">
        <f>IF(CHALLAN!E4782="","",CHALLAN!E4782)</f>
        <v>25</v>
      </c>
      <c r="H688">
        <f t="shared" si="20"/>
        <v>25</v>
      </c>
      <c r="I688">
        <f>IF(CHALLAN!F4782="","",CHALLAN!F4782)</f>
        <v>25</v>
      </c>
      <c r="J688">
        <f t="shared" si="21"/>
        <v>0</v>
      </c>
    </row>
    <row r="689" spans="1:10" x14ac:dyDescent="0.25">
      <c r="A689">
        <v>4820</v>
      </c>
      <c r="B689" t="str">
        <f>CHALLAN!G4806</f>
        <v>GG/102/10-11</v>
      </c>
      <c r="C689" t="str">
        <f>CHALLAN!G4805</f>
        <v>08.07.10</v>
      </c>
      <c r="D689" t="str">
        <f>IF(CHALLAN!C4820="","(no part #)",CHALLAN!C4820)</f>
        <v xml:space="preserve">PC-86186                  </v>
      </c>
      <c r="E689" t="str">
        <f>IF(CHALLAN!B4820="","",CHALLAN!B4820)</f>
        <v>OPTRA</v>
      </c>
      <c r="F689">
        <f>IF(CHALLAN!D4820="","",CHALLAN!D4820)</f>
        <v>1</v>
      </c>
      <c r="G689">
        <f>IF(CHALLAN!E4820="","",CHALLAN!E4820)</f>
        <v>5</v>
      </c>
      <c r="H689">
        <f t="shared" si="20"/>
        <v>5</v>
      </c>
      <c r="I689">
        <f>IF(CHALLAN!F4820="","",CHALLAN!F4820)</f>
        <v>5</v>
      </c>
      <c r="J689">
        <f t="shared" si="21"/>
        <v>0</v>
      </c>
    </row>
    <row r="690" spans="1:10" x14ac:dyDescent="0.25">
      <c r="A690">
        <v>4822</v>
      </c>
      <c r="B690" t="str">
        <f>CHALLAN!G4806</f>
        <v>GG/102/10-11</v>
      </c>
      <c r="C690" t="str">
        <f>CHALLAN!G4805</f>
        <v>08.07.10</v>
      </c>
      <c r="D690" t="str">
        <f>IF(CHALLAN!C4822="","(no part #)",CHALLAN!C4822)</f>
        <v>PC-E036</v>
      </c>
      <c r="E690" t="str">
        <f>IF(CHALLAN!B4822="","",CHALLAN!B4822)</f>
        <v>TRAVERA</v>
      </c>
      <c r="F690">
        <f>IF(CHALLAN!D4822="","",CHALLAN!D4822)</f>
        <v>2</v>
      </c>
      <c r="G690">
        <f>IF(CHALLAN!E4822="","",CHALLAN!E4822)</f>
        <v>4</v>
      </c>
      <c r="H690">
        <f t="shared" si="20"/>
        <v>8</v>
      </c>
      <c r="I690">
        <f>IF(CHALLAN!F4822="","",CHALLAN!F4822)</f>
        <v>8</v>
      </c>
      <c r="J690">
        <f t="shared" si="21"/>
        <v>0</v>
      </c>
    </row>
    <row r="691" spans="1:10" x14ac:dyDescent="0.25">
      <c r="A691">
        <v>4824</v>
      </c>
      <c r="B691" t="str">
        <f>CHALLAN!G4806</f>
        <v>GG/102/10-11</v>
      </c>
      <c r="C691" t="str">
        <f>CHALLAN!G4805</f>
        <v>08.07.10</v>
      </c>
      <c r="D691" t="str">
        <f>IF(CHALLAN!C4824="","(no part #)",CHALLAN!C4824)</f>
        <v>(no part #)</v>
      </c>
      <c r="E691" t="str">
        <f>IF(CHALLAN!B4824="","",CHALLAN!B4824)</f>
        <v>SK COIL</v>
      </c>
      <c r="F691">
        <f>IF(CHALLAN!D4824="","",CHALLAN!D4824)</f>
        <v>9</v>
      </c>
      <c r="G691">
        <f>IF(CHALLAN!E4824="","",CHALLAN!E4824)</f>
        <v>6</v>
      </c>
      <c r="H691">
        <f t="shared" si="20"/>
        <v>54</v>
      </c>
      <c r="I691">
        <f>IF(CHALLAN!F4824="","",CHALLAN!F4824)</f>
        <v>54</v>
      </c>
      <c r="J691">
        <f t="shared" si="21"/>
        <v>0</v>
      </c>
    </row>
    <row r="692" spans="1:10" x14ac:dyDescent="0.25">
      <c r="A692">
        <v>4826</v>
      </c>
      <c r="B692" t="str">
        <f>CHALLAN!G4806</f>
        <v>GG/102/10-11</v>
      </c>
      <c r="C692" t="str">
        <f>CHALLAN!G4805</f>
        <v>08.07.10</v>
      </c>
      <c r="D692" t="str">
        <f>IF(CHALLAN!C4826="","(no part #)",CHALLAN!C4826)</f>
        <v>(no part #)</v>
      </c>
      <c r="E692" t="str">
        <f>IF(CHALLAN!B4826="","",CHALLAN!B4826)</f>
        <v>MICROBUS</v>
      </c>
      <c r="F692">
        <f>IF(CHALLAN!D4826="","",CHALLAN!D4826)</f>
        <v>12</v>
      </c>
      <c r="G692">
        <f>IF(CHALLAN!E4826="","",CHALLAN!E4826)</f>
        <v>2</v>
      </c>
      <c r="H692">
        <f t="shared" si="20"/>
        <v>24</v>
      </c>
      <c r="I692">
        <f>IF(CHALLAN!F4826="","",CHALLAN!F4826)</f>
        <v>24</v>
      </c>
      <c r="J692">
        <f t="shared" si="21"/>
        <v>0</v>
      </c>
    </row>
    <row r="693" spans="1:10" x14ac:dyDescent="0.25">
      <c r="A693">
        <v>4827</v>
      </c>
      <c r="B693" t="str">
        <f>CHALLAN!G4806</f>
        <v>GG/102/10-11</v>
      </c>
      <c r="C693" t="str">
        <f>CHALLAN!G4805</f>
        <v>08.07.10</v>
      </c>
      <c r="D693" t="str">
        <f>IF(CHALLAN!C4827="","(no part #)",CHALLAN!C4827)</f>
        <v>(no part #)</v>
      </c>
      <c r="E693" t="str">
        <f>IF(CHALLAN!B4827="","",CHALLAN!B4827)</f>
        <v>MICROBUS</v>
      </c>
      <c r="F693">
        <f>IF(CHALLAN!D4827="","",CHALLAN!D4827)</f>
        <v>1</v>
      </c>
      <c r="G693">
        <f>IF(CHALLAN!E4827="","",CHALLAN!E4827)</f>
        <v>1</v>
      </c>
      <c r="H693">
        <f t="shared" si="20"/>
        <v>1</v>
      </c>
      <c r="I693">
        <f>IF(CHALLAN!F4827="","",CHALLAN!F4827)</f>
        <v>1</v>
      </c>
      <c r="J693">
        <f t="shared" si="21"/>
        <v>0</v>
      </c>
    </row>
    <row r="694" spans="1:10" x14ac:dyDescent="0.25">
      <c r="A694">
        <v>4862</v>
      </c>
      <c r="B694" t="str">
        <f>CHALLAN!G4851</f>
        <v>GG/103/10-11</v>
      </c>
      <c r="C694" t="str">
        <f>CHALLAN!G4850</f>
        <v>08.07.10</v>
      </c>
      <c r="D694" t="str">
        <f>IF(CHALLAN!C4862="","(no part #)",CHALLAN!C4862)</f>
        <v>PC-079R</v>
      </c>
      <c r="E694" t="str">
        <f>IF(CHALLAN!B4862="","",CHALLAN!B4862)</f>
        <v>SONATA</v>
      </c>
      <c r="F694">
        <f>IF(CHALLAN!D4862="","",CHALLAN!D4862)</f>
        <v>1</v>
      </c>
      <c r="G694">
        <f>IF(CHALLAN!E4862="","",CHALLAN!E4862)</f>
        <v>6</v>
      </c>
      <c r="H694">
        <f t="shared" si="20"/>
        <v>6</v>
      </c>
      <c r="I694">
        <f>IF(CHALLAN!F4862="","",CHALLAN!F4862)</f>
        <v>6</v>
      </c>
      <c r="J694">
        <f t="shared" si="21"/>
        <v>0</v>
      </c>
    </row>
    <row r="695" spans="1:10" x14ac:dyDescent="0.25">
      <c r="A695">
        <v>4863</v>
      </c>
      <c r="B695" t="str">
        <f>CHALLAN!G4851</f>
        <v>GG/103/10-11</v>
      </c>
      <c r="C695" t="str">
        <f>CHALLAN!G4850</f>
        <v>08.07.10</v>
      </c>
      <c r="D695" t="str">
        <f>IF(CHALLAN!C4863="","(no part #)",CHALLAN!C4863)</f>
        <v>PC-249R</v>
      </c>
      <c r="E695" t="str">
        <f>IF(CHALLAN!B4863="","",CHALLAN!B4863)</f>
        <v>SPARK</v>
      </c>
      <c r="F695">
        <f>IF(CHALLAN!D4863="","",CHALLAN!D4863)</f>
        <v>1</v>
      </c>
      <c r="G695">
        <f>IF(CHALLAN!E4863="","",CHALLAN!E4863)</f>
        <v>6</v>
      </c>
      <c r="H695">
        <f t="shared" si="20"/>
        <v>6</v>
      </c>
      <c r="I695">
        <f>IF(CHALLAN!F4863="","",CHALLAN!F4863)</f>
        <v>6</v>
      </c>
      <c r="J695">
        <f t="shared" si="21"/>
        <v>0</v>
      </c>
    </row>
    <row r="696" spans="1:10" x14ac:dyDescent="0.25">
      <c r="A696">
        <v>4865</v>
      </c>
      <c r="B696" t="str">
        <f>CHALLAN!G4851</f>
        <v>GG/103/10-11</v>
      </c>
      <c r="C696" t="str">
        <f>CHALLAN!G4850</f>
        <v>08.07.10</v>
      </c>
      <c r="D696" t="str">
        <f>IF(CHALLAN!C4865="","(no part #)",CHALLAN!C4865)</f>
        <v>PC-E022</v>
      </c>
      <c r="E696" t="str">
        <f>IF(CHALLAN!B4865="","",CHALLAN!B4865)</f>
        <v>FORD IKON</v>
      </c>
      <c r="F696">
        <f>IF(CHALLAN!D4865="","",CHALLAN!D4865)</f>
        <v>4</v>
      </c>
      <c r="G696">
        <f>IF(CHALLAN!E4865="","",CHALLAN!E4865)</f>
        <v>6</v>
      </c>
      <c r="H696">
        <f t="shared" si="20"/>
        <v>24</v>
      </c>
      <c r="I696">
        <f>IF(CHALLAN!F4865="","",CHALLAN!F4865)</f>
        <v>23</v>
      </c>
      <c r="J696">
        <f t="shared" si="21"/>
        <v>1</v>
      </c>
    </row>
    <row r="697" spans="1:10" x14ac:dyDescent="0.25">
      <c r="A697">
        <v>4866</v>
      </c>
      <c r="B697" t="str">
        <f>CHALLAN!G4851</f>
        <v>GG/103/10-11</v>
      </c>
      <c r="C697" t="str">
        <f>CHALLAN!G4850</f>
        <v>08.07.10</v>
      </c>
      <c r="D697" t="str">
        <f>IF(CHALLAN!C4866="","(no part #)",CHALLAN!C4866)</f>
        <v>PC-E022</v>
      </c>
      <c r="E697" t="str">
        <f>IF(CHALLAN!B4866="","",CHALLAN!B4866)</f>
        <v>FORD IKON</v>
      </c>
      <c r="F697" t="str">
        <f>IF(CHALLAN!D4866="","",CHALLAN!D4866)</f>
        <v/>
      </c>
      <c r="G697" t="str">
        <f>IF(CHALLAN!E4866="","",CHALLAN!E4866)</f>
        <v/>
      </c>
      <c r="H697" t="str">
        <f t="shared" si="20"/>
        <v/>
      </c>
      <c r="I697">
        <f>IF(CHALLAN!F4866="","",CHALLAN!F4866)</f>
        <v>1</v>
      </c>
      <c r="J697" t="str">
        <f t="shared" si="21"/>
        <v/>
      </c>
    </row>
    <row r="698" spans="1:10" x14ac:dyDescent="0.25">
      <c r="A698">
        <v>4867</v>
      </c>
      <c r="B698" t="str">
        <f>CHALLAN!G4851</f>
        <v>GG/103/10-11</v>
      </c>
      <c r="C698" t="str">
        <f>CHALLAN!G4850</f>
        <v>08.07.10</v>
      </c>
      <c r="D698" t="str">
        <f>IF(CHALLAN!C4867="","(no part #)",CHALLAN!C4867)</f>
        <v>PC-E419</v>
      </c>
      <c r="E698" t="str">
        <f>IF(CHALLAN!B4867="","",CHALLAN!B4867)</f>
        <v>SKODA</v>
      </c>
      <c r="F698">
        <f>IF(CHALLAN!D4867="","",CHALLAN!D4867)</f>
        <v>6</v>
      </c>
      <c r="G698">
        <f>IF(CHALLAN!E4867="","",CHALLAN!E4867)</f>
        <v>4</v>
      </c>
      <c r="H698">
        <f t="shared" si="20"/>
        <v>24</v>
      </c>
      <c r="I698">
        <f>IF(CHALLAN!F4867="","",CHALLAN!F4867)</f>
        <v>23</v>
      </c>
      <c r="J698">
        <f t="shared" si="21"/>
        <v>1</v>
      </c>
    </row>
    <row r="699" spans="1:10" x14ac:dyDescent="0.25">
      <c r="A699">
        <v>4868</v>
      </c>
      <c r="B699" t="str">
        <f>CHALLAN!G4851</f>
        <v>GG/103/10-11</v>
      </c>
      <c r="C699" t="str">
        <f>CHALLAN!G4850</f>
        <v>08.07.10</v>
      </c>
      <c r="D699" t="str">
        <f>IF(CHALLAN!C4868="","(no part #)",CHALLAN!C4868)</f>
        <v>PC-E419</v>
      </c>
      <c r="E699" t="str">
        <f>IF(CHALLAN!B4868="","",CHALLAN!B4868)</f>
        <v>SKODA</v>
      </c>
      <c r="F699" t="str">
        <f>IF(CHALLAN!D4868="","",CHALLAN!D4868)</f>
        <v/>
      </c>
      <c r="G699" t="str">
        <f>IF(CHALLAN!E4868="","",CHALLAN!E4868)</f>
        <v/>
      </c>
      <c r="H699" t="str">
        <f t="shared" si="20"/>
        <v/>
      </c>
      <c r="I699">
        <f>IF(CHALLAN!F4868="","",CHALLAN!F4868)</f>
        <v>1</v>
      </c>
      <c r="J699" t="str">
        <f t="shared" si="21"/>
        <v/>
      </c>
    </row>
    <row r="700" spans="1:10" x14ac:dyDescent="0.25">
      <c r="A700">
        <v>4869</v>
      </c>
      <c r="B700" t="str">
        <f>CHALLAN!G4851</f>
        <v>GG/103/10-11</v>
      </c>
      <c r="C700" t="str">
        <f>CHALLAN!G4850</f>
        <v>08.07.10</v>
      </c>
      <c r="D700" t="str">
        <f>IF(CHALLAN!C4869="","(no part #)",CHALLAN!C4869)</f>
        <v>PC-E417</v>
      </c>
      <c r="E700" t="str">
        <f>IF(CHALLAN!B4869="","",CHALLAN!B4869)</f>
        <v>FIESTA</v>
      </c>
      <c r="F700">
        <f>IF(CHALLAN!D4869="","",CHALLAN!D4869)</f>
        <v>6</v>
      </c>
      <c r="G700">
        <f>IF(CHALLAN!E4869="","",CHALLAN!E4869)</f>
        <v>4</v>
      </c>
      <c r="H700">
        <f t="shared" si="20"/>
        <v>24</v>
      </c>
      <c r="I700">
        <f>IF(CHALLAN!F4869="","",CHALLAN!F4869)</f>
        <v>23</v>
      </c>
      <c r="J700">
        <f t="shared" si="21"/>
        <v>1</v>
      </c>
    </row>
    <row r="701" spans="1:10" x14ac:dyDescent="0.25">
      <c r="A701">
        <v>4870</v>
      </c>
      <c r="B701" t="str">
        <f>CHALLAN!G4851</f>
        <v>GG/103/10-11</v>
      </c>
      <c r="C701" t="str">
        <f>CHALLAN!G4850</f>
        <v>08.07.10</v>
      </c>
      <c r="D701" t="str">
        <f>IF(CHALLAN!C4870="","(no part #)",CHALLAN!C4870)</f>
        <v>PC-E417</v>
      </c>
      <c r="E701" t="str">
        <f>IF(CHALLAN!B4870="","",CHALLAN!B4870)</f>
        <v>FIESTA</v>
      </c>
      <c r="F701" t="str">
        <f>IF(CHALLAN!D4870="","",CHALLAN!D4870)</f>
        <v/>
      </c>
      <c r="G701" t="str">
        <f>IF(CHALLAN!E4870="","",CHALLAN!E4870)</f>
        <v/>
      </c>
      <c r="H701" t="str">
        <f t="shared" si="20"/>
        <v/>
      </c>
      <c r="I701">
        <f>IF(CHALLAN!F4870="","",CHALLAN!F4870)</f>
        <v>1</v>
      </c>
      <c r="J701" t="str">
        <f t="shared" si="21"/>
        <v/>
      </c>
    </row>
    <row r="702" spans="1:10" x14ac:dyDescent="0.25">
      <c r="A702">
        <v>4872</v>
      </c>
      <c r="B702" t="str">
        <f>CHALLAN!G4851</f>
        <v>GG/103/10-11</v>
      </c>
      <c r="C702" t="str">
        <f>CHALLAN!G4850</f>
        <v>08.07.10</v>
      </c>
      <c r="D702" t="str">
        <f>IF(CHALLAN!C4872="","(no part #)",CHALLAN!C4872)</f>
        <v>PC-8120</v>
      </c>
      <c r="E702" t="str">
        <f>IF(CHALLAN!B4872="","",CHALLAN!B4872)</f>
        <v>Ambasdor /Bolero</v>
      </c>
      <c r="F702">
        <f>IF(CHALLAN!D4872="","",CHALLAN!D4872)</f>
        <v>1</v>
      </c>
      <c r="G702">
        <f>IF(CHALLAN!E4872="","",CHALLAN!E4872)</f>
        <v>25</v>
      </c>
      <c r="H702">
        <f t="shared" si="20"/>
        <v>25</v>
      </c>
      <c r="I702">
        <f>IF(CHALLAN!F4872="","",CHALLAN!F4872)</f>
        <v>25</v>
      </c>
      <c r="J702">
        <f t="shared" si="21"/>
        <v>0</v>
      </c>
    </row>
    <row r="703" spans="1:10" x14ac:dyDescent="0.25">
      <c r="A703">
        <v>4873</v>
      </c>
      <c r="B703" t="str">
        <f>CHALLAN!G4851</f>
        <v>GG/103/10-11</v>
      </c>
      <c r="C703" t="str">
        <f>CHALLAN!G4850</f>
        <v>08.07.10</v>
      </c>
      <c r="D703" t="str">
        <f>IF(CHALLAN!C4873="","(no part #)",CHALLAN!C4873)</f>
        <v>PC-8051</v>
      </c>
      <c r="E703" t="str">
        <f>IF(CHALLAN!B4873="","",CHALLAN!B4873)</f>
        <v>Maruti 'O'Ring</v>
      </c>
      <c r="F703">
        <f>IF(CHALLAN!D4873="","",CHALLAN!D4873)</f>
        <v>4</v>
      </c>
      <c r="G703">
        <f>IF(CHALLAN!E4873="","",CHALLAN!E4873)</f>
        <v>25</v>
      </c>
      <c r="H703">
        <f t="shared" si="20"/>
        <v>100</v>
      </c>
      <c r="I703">
        <f>IF(CHALLAN!F4873="","",CHALLAN!F4873)</f>
        <v>100</v>
      </c>
      <c r="J703">
        <f t="shared" si="21"/>
        <v>0</v>
      </c>
    </row>
    <row r="704" spans="1:10" x14ac:dyDescent="0.25">
      <c r="A704">
        <v>4874</v>
      </c>
      <c r="B704" t="str">
        <f>CHALLAN!G4851</f>
        <v>GG/103/10-11</v>
      </c>
      <c r="C704" t="str">
        <f>CHALLAN!G4850</f>
        <v>08.07.10</v>
      </c>
      <c r="D704" t="str">
        <f>IF(CHALLAN!C4874="","(no part #)",CHALLAN!C4874)</f>
        <v>PC-8008</v>
      </c>
      <c r="E704" t="str">
        <f>IF(CHALLAN!B4874="","",CHALLAN!B4874)</f>
        <v>Toyota Qualis</v>
      </c>
      <c r="F704">
        <f>IF(CHALLAN!D4874="","",CHALLAN!D4874)</f>
        <v>3</v>
      </c>
      <c r="G704">
        <f>IF(CHALLAN!E4874="","",CHALLAN!E4874)</f>
        <v>20</v>
      </c>
      <c r="H704">
        <f t="shared" si="20"/>
        <v>60</v>
      </c>
      <c r="I704">
        <f>IF(CHALLAN!F4874="","",CHALLAN!F4874)</f>
        <v>60</v>
      </c>
      <c r="J704">
        <f t="shared" si="21"/>
        <v>0</v>
      </c>
    </row>
    <row r="705" spans="1:10" x14ac:dyDescent="0.25">
      <c r="A705">
        <v>4907</v>
      </c>
      <c r="B705" t="str">
        <f>CHALLAN!G4896</f>
        <v>GG/104/10-11</v>
      </c>
      <c r="C705" t="str">
        <f>CHALLAN!G4895</f>
        <v>09.07.10</v>
      </c>
      <c r="D705" t="str">
        <f>IF(CHALLAN!C4907="","(no part #)",CHALLAN!C4907)</f>
        <v>PC-8005</v>
      </c>
      <c r="E705" t="str">
        <f>IF(CHALLAN!B4907="","",CHALLAN!B4907)</f>
        <v>Esteem-R12</v>
      </c>
      <c r="F705">
        <f>IF(CHALLAN!D4907="","",CHALLAN!D4907)</f>
        <v>4</v>
      </c>
      <c r="G705">
        <f>IF(CHALLAN!E4907="","",CHALLAN!E4907)</f>
        <v>25</v>
      </c>
      <c r="H705">
        <f t="shared" si="20"/>
        <v>100</v>
      </c>
      <c r="I705">
        <f>IF(CHALLAN!F4907="","",CHALLAN!F4907)</f>
        <v>100</v>
      </c>
      <c r="J705">
        <f t="shared" si="21"/>
        <v>0</v>
      </c>
    </row>
    <row r="706" spans="1:10" x14ac:dyDescent="0.25">
      <c r="A706">
        <v>4908</v>
      </c>
      <c r="B706" t="str">
        <f>CHALLAN!G4896</f>
        <v>GG/104/10-11</v>
      </c>
      <c r="C706" t="str">
        <f>CHALLAN!G4895</f>
        <v>09.07.10</v>
      </c>
      <c r="D706" t="str">
        <f>IF(CHALLAN!C4908="","(no part #)",CHALLAN!C4908)</f>
        <v>PC-8006</v>
      </c>
      <c r="E706" t="str">
        <f>IF(CHALLAN!B4908="","",CHALLAN!B4908)</f>
        <v>Esteem-R134A</v>
      </c>
      <c r="F706">
        <f>IF(CHALLAN!D4908="","",CHALLAN!D4908)</f>
        <v>2</v>
      </c>
      <c r="G706">
        <f>IF(CHALLAN!E4908="","",CHALLAN!E4908)</f>
        <v>25</v>
      </c>
      <c r="H706">
        <f t="shared" ref="H706:H769" si="22">IF(AND(ISNUMBER(F706),ISNUMBER(G706)),F706*G706,"")</f>
        <v>50</v>
      </c>
      <c r="I706">
        <f>IF(CHALLAN!F4908="","",CHALLAN!F4908)</f>
        <v>50</v>
      </c>
      <c r="J706">
        <f t="shared" ref="J706:J769" si="23">IF(AND(ISNUMBER(H706),ISNUMBER(I706)),H706-I706,"")</f>
        <v>0</v>
      </c>
    </row>
    <row r="707" spans="1:10" x14ac:dyDescent="0.25">
      <c r="A707">
        <v>4909</v>
      </c>
      <c r="B707" t="str">
        <f>CHALLAN!G4896</f>
        <v>GG/104/10-11</v>
      </c>
      <c r="C707" t="str">
        <f>CHALLAN!G4895</f>
        <v>09.07.10</v>
      </c>
      <c r="D707" t="str">
        <f>IF(CHALLAN!C4909="","(no part #)",CHALLAN!C4909)</f>
        <v>PC-6001</v>
      </c>
      <c r="E707" t="str">
        <f>IF(CHALLAN!B4909="","",CHALLAN!B4909)</f>
        <v>Universal-F</v>
      </c>
      <c r="F707">
        <f>IF(CHALLAN!D4909="","",CHALLAN!D4909)</f>
        <v>8</v>
      </c>
      <c r="G707">
        <f>IF(CHALLAN!E4909="","",CHALLAN!E4909)</f>
        <v>25</v>
      </c>
      <c r="H707">
        <f t="shared" si="22"/>
        <v>200</v>
      </c>
      <c r="I707">
        <f>IF(CHALLAN!F4909="","",CHALLAN!F4909)</f>
        <v>200</v>
      </c>
      <c r="J707">
        <f t="shared" si="23"/>
        <v>0</v>
      </c>
    </row>
    <row r="708" spans="1:10" x14ac:dyDescent="0.25">
      <c r="A708">
        <v>4954</v>
      </c>
      <c r="B708" t="str">
        <f>CHALLAN!G4944</f>
        <v>GG/105/10-11</v>
      </c>
      <c r="C708" t="str">
        <f>CHALLAN!G4943</f>
        <v>10.07.10</v>
      </c>
      <c r="D708" t="str">
        <f>IF(CHALLAN!C4954="","(no part #)",CHALLAN!C4954)</f>
        <v>TST-8801</v>
      </c>
      <c r="E708" t="str">
        <f>IF(CHALLAN!B4954="","",CHALLAN!B4954)</f>
        <v>10"X10 B- (Straight Blade)</v>
      </c>
      <c r="F708">
        <f>IF(CHALLAN!D4954="","",CHALLAN!D4954)</f>
        <v>5</v>
      </c>
      <c r="G708">
        <f>IF(CHALLAN!E4954="","",CHALLAN!E4954)</f>
        <v>10</v>
      </c>
      <c r="H708">
        <f t="shared" si="22"/>
        <v>50</v>
      </c>
      <c r="I708">
        <f>IF(CHALLAN!F4954="","",CHALLAN!F4954)</f>
        <v>50</v>
      </c>
      <c r="J708">
        <f t="shared" si="23"/>
        <v>0</v>
      </c>
    </row>
    <row r="709" spans="1:10" x14ac:dyDescent="0.25">
      <c r="A709">
        <v>4955</v>
      </c>
      <c r="B709" t="str">
        <f>CHALLAN!G4944</f>
        <v>GG/105/10-11</v>
      </c>
      <c r="C709" t="str">
        <f>CHALLAN!G4943</f>
        <v>10.07.10</v>
      </c>
      <c r="D709" t="str">
        <f>IF(CHALLAN!C4955="","(no part #)",CHALLAN!C4955)</f>
        <v>TST-8801-A</v>
      </c>
      <c r="E709" t="str">
        <f>IF(CHALLAN!B4955="","",CHALLAN!B4955)</f>
        <v>12"X10 B- Straight Blade)</v>
      </c>
      <c r="F709">
        <f>IF(CHALLAN!D4955="","",CHALLAN!D4955)</f>
        <v>5</v>
      </c>
      <c r="G709">
        <f>IF(CHALLAN!E4955="","",CHALLAN!E4955)</f>
        <v>10</v>
      </c>
      <c r="H709">
        <f t="shared" si="22"/>
        <v>50</v>
      </c>
      <c r="I709">
        <f>IF(CHALLAN!F4955="","",CHALLAN!F4955)</f>
        <v>50</v>
      </c>
      <c r="J709">
        <f t="shared" si="23"/>
        <v>0</v>
      </c>
    </row>
    <row r="710" spans="1:10" x14ac:dyDescent="0.25">
      <c r="A710">
        <v>4956</v>
      </c>
      <c r="B710" t="str">
        <f>CHALLAN!G4944</f>
        <v>GG/105/10-11</v>
      </c>
      <c r="C710" t="str">
        <f>CHALLAN!G4943</f>
        <v>10.07.10</v>
      </c>
      <c r="D710" t="str">
        <f>IF(CHALLAN!C4956="","(no part #)",CHALLAN!C4956)</f>
        <v>(no part #)</v>
      </c>
      <c r="E710" t="str">
        <f>IF(CHALLAN!B4956="","",CHALLAN!B4956)</f>
        <v>10"X10 B- (S Blade)</v>
      </c>
      <c r="F710">
        <f>IF(CHALLAN!D4956="","",CHALLAN!D4956)</f>
        <v>15</v>
      </c>
      <c r="G710">
        <f>IF(CHALLAN!E4956="","",CHALLAN!E4956)</f>
        <v>10</v>
      </c>
      <c r="H710">
        <f t="shared" si="22"/>
        <v>150</v>
      </c>
      <c r="I710">
        <f>IF(CHALLAN!F4956="","",CHALLAN!F4956)</f>
        <v>150</v>
      </c>
      <c r="J710">
        <f t="shared" si="23"/>
        <v>0</v>
      </c>
    </row>
    <row r="711" spans="1:10" x14ac:dyDescent="0.25">
      <c r="A711">
        <v>4957</v>
      </c>
      <c r="B711" t="str">
        <f>CHALLAN!G4944</f>
        <v>GG/105/10-11</v>
      </c>
      <c r="C711" t="str">
        <f>CHALLAN!G4943</f>
        <v>10.07.10</v>
      </c>
      <c r="D711" t="str">
        <f>IF(CHALLAN!C4957="","(no part #)",CHALLAN!C4957)</f>
        <v>(no part #)</v>
      </c>
      <c r="E711" t="str">
        <f>IF(CHALLAN!B4957="","",CHALLAN!B4957)</f>
        <v>12"X10 B- (S Blade)</v>
      </c>
      <c r="F711">
        <f>IF(CHALLAN!D4957="","",CHALLAN!D4957)</f>
        <v>15</v>
      </c>
      <c r="G711">
        <f>IF(CHALLAN!E4957="","",CHALLAN!E4957)</f>
        <v>10</v>
      </c>
      <c r="H711">
        <f t="shared" si="22"/>
        <v>150</v>
      </c>
      <c r="I711">
        <f>IF(CHALLAN!F4957="","",CHALLAN!F4957)</f>
        <v>150</v>
      </c>
      <c r="J711">
        <f t="shared" si="23"/>
        <v>0</v>
      </c>
    </row>
    <row r="712" spans="1:10" x14ac:dyDescent="0.25">
      <c r="A712">
        <v>4959</v>
      </c>
      <c r="B712" t="str">
        <f>CHALLAN!G4944</f>
        <v>GG/105/10-11</v>
      </c>
      <c r="C712" t="str">
        <f>CHALLAN!G4943</f>
        <v>10.07.10</v>
      </c>
      <c r="D712" t="str">
        <f>IF(CHALLAN!C4959="","(no part #)",CHALLAN!C4959)</f>
        <v>UNICLA</v>
      </c>
      <c r="E712" t="str">
        <f>IF(CHALLAN!B4959="","",CHALLAN!B4959)</f>
        <v>SUPERKING</v>
      </c>
      <c r="F712">
        <f>IF(CHALLAN!D4959="","",CHALLAN!D4959)</f>
        <v>15</v>
      </c>
      <c r="G712">
        <f>IF(CHALLAN!E4959="","",CHALLAN!E4959)</f>
        <v>2</v>
      </c>
      <c r="H712">
        <f t="shared" si="22"/>
        <v>30</v>
      </c>
      <c r="I712">
        <f>IF(CHALLAN!F4959="","",CHALLAN!F4959)</f>
        <v>30</v>
      </c>
      <c r="J712">
        <f t="shared" si="23"/>
        <v>0</v>
      </c>
    </row>
    <row r="713" spans="1:10" x14ac:dyDescent="0.25">
      <c r="A713">
        <v>4960</v>
      </c>
      <c r="B713" t="str">
        <f>CHALLAN!G4944</f>
        <v>GG/105/10-11</v>
      </c>
      <c r="C713" t="str">
        <f>CHALLAN!G4943</f>
        <v>10.07.10</v>
      </c>
      <c r="D713" t="str">
        <f>IF(CHALLAN!C4960="","(no part #)",CHALLAN!C4960)</f>
        <v>BEIGE-A</v>
      </c>
      <c r="E713" t="str">
        <f>IF(CHALLAN!B4960="","",CHALLAN!B4960)</f>
        <v>CONCORD-AL</v>
      </c>
      <c r="F713">
        <f>IF(CHALLAN!D4960="","",CHALLAN!D4960)</f>
        <v>7</v>
      </c>
      <c r="G713">
        <f>IF(CHALLAN!E4960="","",CHALLAN!E4960)</f>
        <v>1</v>
      </c>
      <c r="H713">
        <f t="shared" si="22"/>
        <v>7</v>
      </c>
      <c r="I713">
        <f>IF(CHALLAN!F4960="","",CHALLAN!F4960)</f>
        <v>7</v>
      </c>
      <c r="J713">
        <f t="shared" si="23"/>
        <v>0</v>
      </c>
    </row>
    <row r="714" spans="1:10" x14ac:dyDescent="0.25">
      <c r="A714">
        <v>4961</v>
      </c>
      <c r="B714" t="str">
        <f>CHALLAN!G4944</f>
        <v>GG/105/10-11</v>
      </c>
      <c r="C714" t="str">
        <f>CHALLAN!G4943</f>
        <v>10.07.10</v>
      </c>
      <c r="D714" t="str">
        <f>IF(CHALLAN!C4961="","(no part #)",CHALLAN!C4961)</f>
        <v>GREY-A</v>
      </c>
      <c r="E714" t="str">
        <f>IF(CHALLAN!B4961="","",CHALLAN!B4961)</f>
        <v>CONCORD-AL</v>
      </c>
      <c r="F714">
        <f>IF(CHALLAN!D4961="","",CHALLAN!D4961)</f>
        <v>7</v>
      </c>
      <c r="G714">
        <f>IF(CHALLAN!E4961="","",CHALLAN!E4961)</f>
        <v>1</v>
      </c>
      <c r="H714">
        <f t="shared" si="22"/>
        <v>7</v>
      </c>
      <c r="I714">
        <f>IF(CHALLAN!F4961="","",CHALLAN!F4961)</f>
        <v>7</v>
      </c>
      <c r="J714">
        <f t="shared" si="23"/>
        <v>0</v>
      </c>
    </row>
    <row r="715" spans="1:10" x14ac:dyDescent="0.25">
      <c r="A715">
        <v>4962</v>
      </c>
      <c r="B715" t="str">
        <f>CHALLAN!G4944</f>
        <v>GG/105/10-11</v>
      </c>
      <c r="C715" t="str">
        <f>CHALLAN!G4943</f>
        <v>10.07.10</v>
      </c>
      <c r="D715" t="str">
        <f>IF(CHALLAN!C4962="","(no part #)",CHALLAN!C4962)</f>
        <v>BEIGE-C</v>
      </c>
      <c r="E715" t="str">
        <f>IF(CHALLAN!B4962="","",CHALLAN!B4962)</f>
        <v>CONCORD-COPPER</v>
      </c>
      <c r="F715">
        <f>IF(CHALLAN!D4962="","",CHALLAN!D4962)</f>
        <v>7</v>
      </c>
      <c r="G715">
        <f>IF(CHALLAN!E4962="","",CHALLAN!E4962)</f>
        <v>1</v>
      </c>
      <c r="H715">
        <f t="shared" si="22"/>
        <v>7</v>
      </c>
      <c r="I715">
        <f>IF(CHALLAN!F4962="","",CHALLAN!F4962)</f>
        <v>7</v>
      </c>
      <c r="J715">
        <f t="shared" si="23"/>
        <v>0</v>
      </c>
    </row>
    <row r="716" spans="1:10" x14ac:dyDescent="0.25">
      <c r="A716">
        <v>4963</v>
      </c>
      <c r="B716" t="str">
        <f>CHALLAN!G4944</f>
        <v>GG/105/10-11</v>
      </c>
      <c r="C716" t="str">
        <f>CHALLAN!G4943</f>
        <v>10.07.10</v>
      </c>
      <c r="D716" t="str">
        <f>IF(CHALLAN!C4963="","(no part #)",CHALLAN!C4963)</f>
        <v>GREY-C</v>
      </c>
      <c r="E716" t="str">
        <f>IF(CHALLAN!B4963="","",CHALLAN!B4963)</f>
        <v>CONCORD-COPPER</v>
      </c>
      <c r="F716">
        <f>IF(CHALLAN!D4963="","",CHALLAN!D4963)</f>
        <v>7</v>
      </c>
      <c r="G716">
        <f>IF(CHALLAN!E4963="","",CHALLAN!E4963)</f>
        <v>1</v>
      </c>
      <c r="H716">
        <f t="shared" si="22"/>
        <v>7</v>
      </c>
      <c r="I716">
        <f>IF(CHALLAN!F4963="","",CHALLAN!F4963)</f>
        <v>7</v>
      </c>
      <c r="J716">
        <f t="shared" si="23"/>
        <v>0</v>
      </c>
    </row>
    <row r="717" spans="1:10" x14ac:dyDescent="0.25">
      <c r="A717">
        <v>5002</v>
      </c>
      <c r="B717" t="str">
        <f>CHALLAN!G4992</f>
        <v>GG/106/10-11</v>
      </c>
      <c r="C717" t="str">
        <f>CHALLAN!G4991</f>
        <v>10.07.10</v>
      </c>
      <c r="D717" t="str">
        <f>IF(CHALLAN!C5002="","(no part #)",CHALLAN!C5002)</f>
        <v>PC-E419</v>
      </c>
      <c r="E717" t="str">
        <f>IF(CHALLAN!B5002="","",CHALLAN!B5002)</f>
        <v>Skoda</v>
      </c>
      <c r="F717">
        <f>IF(CHALLAN!D5002="","",CHALLAN!D5002)</f>
        <v>6</v>
      </c>
      <c r="G717">
        <f>IF(CHALLAN!E5002="","",CHALLAN!E5002)</f>
        <v>4</v>
      </c>
      <c r="H717">
        <f t="shared" si="22"/>
        <v>24</v>
      </c>
      <c r="I717">
        <f>IF(CHALLAN!F5002="","",CHALLAN!F5002)</f>
        <v>23</v>
      </c>
      <c r="J717">
        <f t="shared" si="23"/>
        <v>1</v>
      </c>
    </row>
    <row r="718" spans="1:10" x14ac:dyDescent="0.25">
      <c r="A718">
        <v>5003</v>
      </c>
      <c r="B718" t="str">
        <f>CHALLAN!G4992</f>
        <v>GG/106/10-11</v>
      </c>
      <c r="C718" t="str">
        <f>CHALLAN!G4991</f>
        <v>10.07.10</v>
      </c>
      <c r="D718" t="str">
        <f>IF(CHALLAN!C5003="","(no part #)",CHALLAN!C5003)</f>
        <v>PC-E419</v>
      </c>
      <c r="E718" t="str">
        <f>IF(CHALLAN!B5003="","",CHALLAN!B5003)</f>
        <v>Skoda</v>
      </c>
      <c r="F718" t="str">
        <f>IF(CHALLAN!D5003="","",CHALLAN!D5003)</f>
        <v/>
      </c>
      <c r="G718" t="str">
        <f>IF(CHALLAN!E5003="","",CHALLAN!E5003)</f>
        <v/>
      </c>
      <c r="H718" t="str">
        <f t="shared" si="22"/>
        <v/>
      </c>
      <c r="I718">
        <f>IF(CHALLAN!F5003="","",CHALLAN!F5003)</f>
        <v>1</v>
      </c>
      <c r="J718" t="str">
        <f t="shared" si="23"/>
        <v/>
      </c>
    </row>
    <row r="719" spans="1:10" x14ac:dyDescent="0.25">
      <c r="A719">
        <v>5005</v>
      </c>
      <c r="B719" t="str">
        <f>CHALLAN!G4992</f>
        <v>GG/106/10-11</v>
      </c>
      <c r="C719" t="str">
        <f>CHALLAN!G4991</f>
        <v>10.07.10</v>
      </c>
      <c r="D719" t="str">
        <f>IF(CHALLAN!C5005="","(no part #)",CHALLAN!C5005)</f>
        <v>PC-7159</v>
      </c>
      <c r="E719" t="str">
        <f>IF(CHALLAN!B5005="","",CHALLAN!B5005)</f>
        <v>INDIGO</v>
      </c>
      <c r="F719">
        <f>IF(CHALLAN!D5005="","",CHALLAN!D5005)</f>
        <v>1</v>
      </c>
      <c r="G719">
        <f>IF(CHALLAN!E5005="","",CHALLAN!E5005)</f>
        <v>1</v>
      </c>
      <c r="H719">
        <f t="shared" si="22"/>
        <v>1</v>
      </c>
      <c r="I719">
        <f>IF(CHALLAN!F5005="","",CHALLAN!F5005)</f>
        <v>1</v>
      </c>
      <c r="J719">
        <f t="shared" si="23"/>
        <v>0</v>
      </c>
    </row>
    <row r="720" spans="1:10" x14ac:dyDescent="0.25">
      <c r="A720">
        <v>5049</v>
      </c>
      <c r="B720" t="str">
        <f>CHALLAN!G5038</f>
        <v>GG/107/10-11</v>
      </c>
      <c r="C720" t="str">
        <f>CHALLAN!G5037</f>
        <v>10.07.10</v>
      </c>
      <c r="D720" t="str">
        <f>IF(CHALLAN!C5049="","(no part #)",CHALLAN!C5049)</f>
        <v>PC-8005</v>
      </c>
      <c r="E720" t="str">
        <f>IF(CHALLAN!B5049="","",CHALLAN!B5049)</f>
        <v>Esteem-R12</v>
      </c>
      <c r="F720">
        <f>IF(CHALLAN!D5049="","",CHALLAN!D5049)</f>
        <v>14</v>
      </c>
      <c r="G720">
        <f>IF(CHALLAN!E5049="","",CHALLAN!E5049)</f>
        <v>25</v>
      </c>
      <c r="H720">
        <f t="shared" si="22"/>
        <v>350</v>
      </c>
      <c r="I720">
        <f>IF(CHALLAN!F5049="","",CHALLAN!F5049)</f>
        <v>350</v>
      </c>
      <c r="J720">
        <f t="shared" si="23"/>
        <v>0</v>
      </c>
    </row>
    <row r="721" spans="1:10" x14ac:dyDescent="0.25">
      <c r="A721">
        <v>5050</v>
      </c>
      <c r="B721" t="str">
        <f>CHALLAN!G5038</f>
        <v>GG/107/10-11</v>
      </c>
      <c r="C721" t="str">
        <f>CHALLAN!G5037</f>
        <v>10.07.10</v>
      </c>
      <c r="D721" t="str">
        <f>IF(CHALLAN!C5050="","(no part #)",CHALLAN!C5050)</f>
        <v>PC-6001</v>
      </c>
      <c r="E721" t="str">
        <f>IF(CHALLAN!B5050="","",CHALLAN!B5050)</f>
        <v>Universal-F</v>
      </c>
      <c r="F721">
        <f>IF(CHALLAN!D5050="","",CHALLAN!D5050)</f>
        <v>15</v>
      </c>
      <c r="G721">
        <f>IF(CHALLAN!E5050="","",CHALLAN!E5050)</f>
        <v>25</v>
      </c>
      <c r="H721">
        <f t="shared" si="22"/>
        <v>375</v>
      </c>
      <c r="I721">
        <f>IF(CHALLAN!F5050="","",CHALLAN!F5050)</f>
        <v>375</v>
      </c>
      <c r="J721">
        <f t="shared" si="23"/>
        <v>0</v>
      </c>
    </row>
    <row r="722" spans="1:10" x14ac:dyDescent="0.25">
      <c r="A722">
        <v>5094</v>
      </c>
      <c r="B722" t="str">
        <f>CHALLAN!G5080</f>
        <v>GG/108/10-11</v>
      </c>
      <c r="C722" t="str">
        <f>CHALLAN!G5079</f>
        <v>10.07.10</v>
      </c>
      <c r="D722" t="str">
        <f>IF(CHALLAN!C5094="","(no part #)",CHALLAN!C5094)</f>
        <v>PC-8005</v>
      </c>
      <c r="E722" t="str">
        <f>IF(CHALLAN!B5094="","",CHALLAN!B5094)</f>
        <v>Esteem-R12</v>
      </c>
      <c r="F722">
        <f>IF(CHALLAN!D5094="","",CHALLAN!D5094)</f>
        <v>8</v>
      </c>
      <c r="G722">
        <f>IF(CHALLAN!E5094="","",CHALLAN!E5094)</f>
        <v>25</v>
      </c>
      <c r="H722">
        <f t="shared" si="22"/>
        <v>200</v>
      </c>
      <c r="I722">
        <f>IF(CHALLAN!F5094="","",CHALLAN!F5094)</f>
        <v>200</v>
      </c>
      <c r="J722">
        <f t="shared" si="23"/>
        <v>0</v>
      </c>
    </row>
    <row r="723" spans="1:10" x14ac:dyDescent="0.25">
      <c r="A723">
        <v>5095</v>
      </c>
      <c r="B723" t="str">
        <f>CHALLAN!G5080</f>
        <v>GG/108/10-11</v>
      </c>
      <c r="C723" t="str">
        <f>CHALLAN!G5079</f>
        <v>10.07.10</v>
      </c>
      <c r="D723" t="str">
        <f>IF(CHALLAN!C5095="","(no part #)",CHALLAN!C5095)</f>
        <v>PC-8006</v>
      </c>
      <c r="E723" t="str">
        <f>IF(CHALLAN!B5095="","",CHALLAN!B5095)</f>
        <v>Esteem-R134A</v>
      </c>
      <c r="F723">
        <f>IF(CHALLAN!D5095="","",CHALLAN!D5095)</f>
        <v>4</v>
      </c>
      <c r="G723">
        <f>IF(CHALLAN!E5095="","",CHALLAN!E5095)</f>
        <v>25</v>
      </c>
      <c r="H723">
        <f t="shared" si="22"/>
        <v>100</v>
      </c>
      <c r="I723">
        <f>IF(CHALLAN!F5095="","",CHALLAN!F5095)</f>
        <v>100</v>
      </c>
      <c r="J723">
        <f t="shared" si="23"/>
        <v>0</v>
      </c>
    </row>
    <row r="724" spans="1:10" x14ac:dyDescent="0.25">
      <c r="A724">
        <v>5137</v>
      </c>
      <c r="B724" t="str">
        <f>CHALLAN!G5126</f>
        <v>GG/109/10-11</v>
      </c>
      <c r="C724" t="str">
        <f>CHALLAN!G5125</f>
        <v>17.07.10</v>
      </c>
      <c r="D724" t="str">
        <f>IF(CHALLAN!C5137="","(no part #)",CHALLAN!C5137)</f>
        <v>11MM</v>
      </c>
      <c r="E724" t="str">
        <f>IF(CHALLAN!B5137="","",CHALLAN!B5137)</f>
        <v>DIS</v>
      </c>
      <c r="F724">
        <f>IF(CHALLAN!D5137="","",CHALLAN!D5137)</f>
        <v>11</v>
      </c>
      <c r="G724">
        <f>IF(CHALLAN!E5137="","",CHALLAN!E5137)</f>
        <v>100</v>
      </c>
      <c r="H724">
        <f t="shared" si="22"/>
        <v>1100</v>
      </c>
      <c r="I724">
        <f>IF(CHALLAN!F5137="","",CHALLAN!F5137)</f>
        <v>1100</v>
      </c>
      <c r="J724">
        <f t="shared" si="23"/>
        <v>0</v>
      </c>
    </row>
    <row r="725" spans="1:10" x14ac:dyDescent="0.25">
      <c r="A725">
        <v>5186</v>
      </c>
      <c r="B725" t="str">
        <f>CHALLAN!G5175</f>
        <v>GG/110/10-11</v>
      </c>
      <c r="C725" t="str">
        <f>CHALLAN!G5174</f>
        <v>18.07.10</v>
      </c>
      <c r="D725" t="str">
        <f>IF(CHALLAN!C5186="","(no part #)",CHALLAN!C5186)</f>
        <v>PC-E419</v>
      </c>
      <c r="E725" t="str">
        <f>IF(CHALLAN!B5186="","",CHALLAN!B5186)</f>
        <v>SKODA</v>
      </c>
      <c r="F725">
        <f>IF(CHALLAN!D5186="","",CHALLAN!D5186)</f>
        <v>6</v>
      </c>
      <c r="G725">
        <f>IF(CHALLAN!E5186="","",CHALLAN!E5186)</f>
        <v>4</v>
      </c>
      <c r="H725">
        <f t="shared" si="22"/>
        <v>24</v>
      </c>
      <c r="I725">
        <f>IF(CHALLAN!F5186="","",CHALLAN!F5186)</f>
        <v>23</v>
      </c>
      <c r="J725">
        <f t="shared" si="23"/>
        <v>1</v>
      </c>
    </row>
    <row r="726" spans="1:10" x14ac:dyDescent="0.25">
      <c r="A726">
        <v>5187</v>
      </c>
      <c r="B726" t="str">
        <f>CHALLAN!G5175</f>
        <v>GG/110/10-11</v>
      </c>
      <c r="C726" t="str">
        <f>CHALLAN!G5174</f>
        <v>18.07.10</v>
      </c>
      <c r="D726" t="str">
        <f>IF(CHALLAN!C5187="","(no part #)",CHALLAN!C5187)</f>
        <v>PC-E419</v>
      </c>
      <c r="E726" t="str">
        <f>IF(CHALLAN!B5187="","",CHALLAN!B5187)</f>
        <v>SKODA</v>
      </c>
      <c r="F726" t="str">
        <f>IF(CHALLAN!D5187="","",CHALLAN!D5187)</f>
        <v/>
      </c>
      <c r="G726" t="str">
        <f>IF(CHALLAN!E5187="","",CHALLAN!E5187)</f>
        <v/>
      </c>
      <c r="H726" t="str">
        <f t="shared" si="22"/>
        <v/>
      </c>
      <c r="I726">
        <f>IF(CHALLAN!F5187="","",CHALLAN!F5187)</f>
        <v>1</v>
      </c>
      <c r="J726" t="str">
        <f t="shared" si="23"/>
        <v/>
      </c>
    </row>
    <row r="727" spans="1:10" x14ac:dyDescent="0.25">
      <c r="A727">
        <v>5189</v>
      </c>
      <c r="B727" t="str">
        <f>CHALLAN!G5175</f>
        <v>GG/110/10-11</v>
      </c>
      <c r="C727" t="str">
        <f>CHALLAN!G5174</f>
        <v>18.07.10</v>
      </c>
      <c r="D727" t="str">
        <f>IF(CHALLAN!C5189="","(no part #)",CHALLAN!C5189)</f>
        <v>PC-7029</v>
      </c>
      <c r="E727" t="str">
        <f>IF(CHALLAN!B5189="","",CHALLAN!B5189)</f>
        <v>SK</v>
      </c>
      <c r="F727">
        <f>IF(CHALLAN!D5189="","",CHALLAN!D5189)</f>
        <v>2</v>
      </c>
      <c r="G727">
        <f>IF(CHALLAN!E5189="","",CHALLAN!E5189)</f>
        <v>6</v>
      </c>
      <c r="H727">
        <f t="shared" si="22"/>
        <v>12</v>
      </c>
      <c r="I727">
        <f>IF(CHALLAN!F5189="","",CHALLAN!F5189)</f>
        <v>12</v>
      </c>
      <c r="J727">
        <f t="shared" si="23"/>
        <v>0</v>
      </c>
    </row>
    <row r="728" spans="1:10" x14ac:dyDescent="0.25">
      <c r="A728">
        <v>5227</v>
      </c>
      <c r="B728" t="str">
        <f>CHALLAN!G5217</f>
        <v>GG/111/10-11</v>
      </c>
      <c r="C728" t="str">
        <f>CHALLAN!G5216</f>
        <v>19.07.10</v>
      </c>
      <c r="D728" t="str">
        <f>IF(CHALLAN!C5227="","(no part #)",CHALLAN!C5227)</f>
        <v>(no part #)</v>
      </c>
      <c r="E728" t="str">
        <f>IF(CHALLAN!B5227="","",CHALLAN!B5227)</f>
        <v>14" STRAIGHT BLADE</v>
      </c>
      <c r="F728">
        <f>IF(CHALLAN!D5227="","",CHALLAN!D5227)</f>
        <v>5</v>
      </c>
      <c r="G728">
        <f>IF(CHALLAN!E5227="","",CHALLAN!E5227)</f>
        <v>10</v>
      </c>
      <c r="H728">
        <f t="shared" si="22"/>
        <v>50</v>
      </c>
      <c r="I728">
        <f>IF(CHALLAN!F5227="","",CHALLAN!F5227)</f>
        <v>50</v>
      </c>
      <c r="J728">
        <f t="shared" si="23"/>
        <v>0</v>
      </c>
    </row>
    <row r="729" spans="1:10" x14ac:dyDescent="0.25">
      <c r="A729">
        <v>5229</v>
      </c>
      <c r="B729" t="str">
        <f>CHALLAN!G5217</f>
        <v>GG/111/10-11</v>
      </c>
      <c r="C729" t="str">
        <f>CHALLAN!G5216</f>
        <v>19.07.10</v>
      </c>
      <c r="D729" t="str">
        <f>IF(CHALLAN!C5229="","(no part #)",CHALLAN!C5229)</f>
        <v>PC-246</v>
      </c>
      <c r="E729" t="str">
        <f>IF(CHALLAN!B5229="","",CHALLAN!B5229)</f>
        <v>INNOVA BACK</v>
      </c>
      <c r="F729">
        <f>IF(CHALLAN!D5229="","",CHALLAN!D5229)</f>
        <v>20</v>
      </c>
      <c r="G729">
        <f>IF(CHALLAN!E5229="","",CHALLAN!E5229)</f>
        <v>10</v>
      </c>
      <c r="H729">
        <f t="shared" si="22"/>
        <v>200</v>
      </c>
      <c r="I729">
        <f>IF(CHALLAN!F5229="","",CHALLAN!F5229)</f>
        <v>200</v>
      </c>
      <c r="J729">
        <f t="shared" si="23"/>
        <v>0</v>
      </c>
    </row>
    <row r="730" spans="1:10" x14ac:dyDescent="0.25">
      <c r="A730">
        <v>5231</v>
      </c>
      <c r="B730" t="str">
        <f>CHALLAN!G5217</f>
        <v>GG/111/10-11</v>
      </c>
      <c r="C730" t="str">
        <f>CHALLAN!G5216</f>
        <v>19.07.10</v>
      </c>
      <c r="D730" t="str">
        <f>IF(CHALLAN!C5231="","(no part #)",CHALLAN!C5231)</f>
        <v>PC-1042A</v>
      </c>
      <c r="E730" t="str">
        <f>IF(CHALLAN!B5231="","",CHALLAN!B5231)</f>
        <v>ESTEEM R134A</v>
      </c>
      <c r="F730">
        <f>IF(CHALLAN!D5231="","",CHALLAN!D5231)</f>
        <v>1</v>
      </c>
      <c r="G730" t="str">
        <f>IF(CHALLAN!E5231="","",CHALLAN!E5231)</f>
        <v>4*25</v>
      </c>
      <c r="H730" t="str">
        <f t="shared" si="22"/>
        <v/>
      </c>
      <c r="I730">
        <f>IF(CHALLAN!F5231="","",CHALLAN!F5231)</f>
        <v>96</v>
      </c>
      <c r="J730" t="str">
        <f t="shared" si="23"/>
        <v/>
      </c>
    </row>
    <row r="731" spans="1:10" x14ac:dyDescent="0.25">
      <c r="A731">
        <v>5232</v>
      </c>
      <c r="B731" t="str">
        <f>CHALLAN!G5217</f>
        <v>GG/111/10-11</v>
      </c>
      <c r="C731" t="str">
        <f>CHALLAN!G5216</f>
        <v>19.07.10</v>
      </c>
      <c r="D731" t="str">
        <f>IF(CHALLAN!C5232="","(no part #)",CHALLAN!C5232)</f>
        <v>PC-1042A</v>
      </c>
      <c r="E731" t="str">
        <f>IF(CHALLAN!B5232="","",CHALLAN!B5232)</f>
        <v>ESTEEM R134A</v>
      </c>
      <c r="F731" t="str">
        <f>IF(CHALLAN!D5232="","",CHALLAN!D5232)</f>
        <v/>
      </c>
      <c r="G731" t="str">
        <f>IF(CHALLAN!E5232="","",CHALLAN!E5232)</f>
        <v/>
      </c>
      <c r="H731" t="str">
        <f t="shared" si="22"/>
        <v/>
      </c>
      <c r="I731">
        <f>IF(CHALLAN!F5232="","",CHALLAN!F5232)</f>
        <v>4</v>
      </c>
      <c r="J731" t="str">
        <f t="shared" si="23"/>
        <v/>
      </c>
    </row>
    <row r="732" spans="1:10" x14ac:dyDescent="0.25">
      <c r="A732">
        <v>5233</v>
      </c>
      <c r="B732" t="str">
        <f>CHALLAN!G5217</f>
        <v>GG/111/10-11</v>
      </c>
      <c r="C732" t="str">
        <f>CHALLAN!G5216</f>
        <v>19.07.10</v>
      </c>
      <c r="D732" t="str">
        <f>IF(CHALLAN!C5233="","(no part #)",CHALLAN!C5233)</f>
        <v>PC-1054B</v>
      </c>
      <c r="E732" t="str">
        <f>IF(CHALLAN!B5233="","",CHALLAN!B5233)</f>
        <v>SANTRO</v>
      </c>
      <c r="F732" t="str">
        <f>IF(CHALLAN!D5233="","",CHALLAN!D5233)</f>
        <v/>
      </c>
      <c r="G732" t="str">
        <f>IF(CHALLAN!E5233="","",CHALLAN!E5233)</f>
        <v>8*25</v>
      </c>
      <c r="H732" t="str">
        <f t="shared" si="22"/>
        <v/>
      </c>
      <c r="I732">
        <f>IF(CHALLAN!F5233="","",CHALLAN!F5233)</f>
        <v>190</v>
      </c>
      <c r="J732" t="str">
        <f t="shared" si="23"/>
        <v/>
      </c>
    </row>
    <row r="733" spans="1:10" x14ac:dyDescent="0.25">
      <c r="A733">
        <v>5234</v>
      </c>
      <c r="B733" t="str">
        <f>CHALLAN!G5217</f>
        <v>GG/111/10-11</v>
      </c>
      <c r="C733" t="str">
        <f>CHALLAN!G5216</f>
        <v>19.07.10</v>
      </c>
      <c r="D733" t="str">
        <f>IF(CHALLAN!C5234="","(no part #)",CHALLAN!C5234)</f>
        <v>PC-1054B</v>
      </c>
      <c r="E733" t="str">
        <f>IF(CHALLAN!B5234="","",CHALLAN!B5234)</f>
        <v>SANTRO</v>
      </c>
      <c r="F733" t="str">
        <f>IF(CHALLAN!D5234="","",CHALLAN!D5234)</f>
        <v/>
      </c>
      <c r="G733" t="str">
        <f>IF(CHALLAN!E5234="","",CHALLAN!E5234)</f>
        <v/>
      </c>
      <c r="H733" t="str">
        <f t="shared" si="22"/>
        <v/>
      </c>
      <c r="I733">
        <f>IF(CHALLAN!F5234="","",CHALLAN!F5234)</f>
        <v>8</v>
      </c>
      <c r="J733" t="str">
        <f t="shared" si="23"/>
        <v/>
      </c>
    </row>
    <row r="734" spans="1:10" x14ac:dyDescent="0.25">
      <c r="A734">
        <v>5236</v>
      </c>
      <c r="B734" t="str">
        <f>CHALLAN!G5217</f>
        <v>GG/111/10-11</v>
      </c>
      <c r="C734" t="str">
        <f>CHALLAN!G5216</f>
        <v>19.07.10</v>
      </c>
      <c r="D734" t="str">
        <f>IF(CHALLAN!C5236="","(no part #)",CHALLAN!C5236)</f>
        <v>PC-7237</v>
      </c>
      <c r="E734" t="str">
        <f>IF(CHALLAN!B5236="","",CHALLAN!B5236)</f>
        <v>BOLERO</v>
      </c>
      <c r="F734">
        <f>IF(CHALLAN!D5236="","",CHALLAN!D5236)</f>
        <v>1</v>
      </c>
      <c r="G734">
        <f>IF(CHALLAN!E5236="","",CHALLAN!E5236)</f>
        <v>50</v>
      </c>
      <c r="H734">
        <f t="shared" si="22"/>
        <v>50</v>
      </c>
      <c r="I734">
        <f>IF(CHALLAN!F5236="","",CHALLAN!F5236)</f>
        <v>50</v>
      </c>
      <c r="J734">
        <f t="shared" si="23"/>
        <v>0</v>
      </c>
    </row>
    <row r="735" spans="1:10" x14ac:dyDescent="0.25">
      <c r="A735">
        <v>5273</v>
      </c>
      <c r="B735" t="str">
        <f>CHALLAN!G5262</f>
        <v>GG/112/10-11</v>
      </c>
      <c r="C735" t="str">
        <f>CHALLAN!G5261</f>
        <v>19.07.10</v>
      </c>
      <c r="D735" t="str">
        <f>IF(CHALLAN!C5273="","(no part #)",CHALLAN!C5273)</f>
        <v>(no part #)</v>
      </c>
      <c r="E735" t="str">
        <f>IF(CHALLAN!B5273="","",CHALLAN!B5273)</f>
        <v>14" STRAIGHT BLADE</v>
      </c>
      <c r="F735">
        <f>IF(CHALLAN!D5273="","",CHALLAN!D5273)</f>
        <v>8</v>
      </c>
      <c r="G735">
        <f>IF(CHALLAN!E5273="","",CHALLAN!E5273)</f>
        <v>10</v>
      </c>
      <c r="H735">
        <f t="shared" si="22"/>
        <v>80</v>
      </c>
      <c r="I735">
        <f>IF(CHALLAN!F5273="","",CHALLAN!F5273)</f>
        <v>80</v>
      </c>
      <c r="J735">
        <f t="shared" si="23"/>
        <v>0</v>
      </c>
    </row>
    <row r="736" spans="1:10" x14ac:dyDescent="0.25">
      <c r="A736">
        <v>5318</v>
      </c>
      <c r="B736" t="str">
        <f>CHALLAN!G5308</f>
        <v>GG/113/10-11</v>
      </c>
      <c r="C736" t="str">
        <f>CHALLAN!G5307</f>
        <v>19.07.10</v>
      </c>
      <c r="D736" t="str">
        <f>IF(CHALLAN!C5318="","(no part #)",CHALLAN!C5318)</f>
        <v>(no part #)</v>
      </c>
      <c r="E736" t="str">
        <f>IF(CHALLAN!B5318="","",CHALLAN!B5318)</f>
        <v>12" (S) BLADE BEHR</v>
      </c>
      <c r="F736">
        <f>IF(CHALLAN!D5318="","",CHALLAN!D5318)</f>
        <v>20</v>
      </c>
      <c r="G736">
        <f>IF(CHALLAN!E5318="","",CHALLAN!E5318)</f>
        <v>10</v>
      </c>
      <c r="H736">
        <f t="shared" si="22"/>
        <v>200</v>
      </c>
      <c r="I736">
        <f>IF(CHALLAN!F5318="","",CHALLAN!F5318)</f>
        <v>200</v>
      </c>
      <c r="J736">
        <f t="shared" si="23"/>
        <v>0</v>
      </c>
    </row>
    <row r="737" spans="1:10" x14ac:dyDescent="0.25">
      <c r="A737">
        <v>5319</v>
      </c>
      <c r="B737" t="str">
        <f>CHALLAN!G5308</f>
        <v>GG/113/10-11</v>
      </c>
      <c r="C737" t="str">
        <f>CHALLAN!G5307</f>
        <v>19.07.10</v>
      </c>
      <c r="D737" t="str">
        <f>IF(CHALLAN!C5319="","(no part #)",CHALLAN!C5319)</f>
        <v>(no part #)</v>
      </c>
      <c r="E737" t="str">
        <f>IF(CHALLAN!B5319="","",CHALLAN!B5319)</f>
        <v>12" (S) BLADE BEHR</v>
      </c>
      <c r="F737">
        <f>IF(CHALLAN!D5319="","",CHALLAN!D5319)</f>
        <v>1</v>
      </c>
      <c r="G737">
        <f>IF(CHALLAN!E5319="","",CHALLAN!E5319)</f>
        <v>10</v>
      </c>
      <c r="H737">
        <f t="shared" si="22"/>
        <v>10</v>
      </c>
      <c r="I737">
        <f>IF(CHALLAN!F5319="","",CHALLAN!F5319)</f>
        <v>10</v>
      </c>
      <c r="J737">
        <f t="shared" si="23"/>
        <v>0</v>
      </c>
    </row>
    <row r="738" spans="1:10" x14ac:dyDescent="0.25">
      <c r="A738">
        <v>5321</v>
      </c>
      <c r="B738" t="str">
        <f>CHALLAN!G5308</f>
        <v>GG/113/10-11</v>
      </c>
      <c r="C738" t="str">
        <f>CHALLAN!G5307</f>
        <v>19.07.10</v>
      </c>
      <c r="D738" t="str">
        <f>IF(CHALLAN!C5321="","(no part #)",CHALLAN!C5321)</f>
        <v>PC-6001B</v>
      </c>
      <c r="E738" t="str">
        <f>IF(CHALLAN!B5321="","",CHALLAN!B5321)</f>
        <v>UNIVERSAL O RING</v>
      </c>
      <c r="F738">
        <f>IF(CHALLAN!D5321="","",CHALLAN!D5321)</f>
        <v>8</v>
      </c>
      <c r="G738">
        <f>IF(CHALLAN!E5321="","",CHALLAN!E5321)</f>
        <v>25</v>
      </c>
      <c r="H738">
        <f t="shared" si="22"/>
        <v>200</v>
      </c>
      <c r="I738">
        <f>IF(CHALLAN!F5321="","",CHALLAN!F5321)</f>
        <v>200</v>
      </c>
      <c r="J738">
        <f t="shared" si="23"/>
        <v>0</v>
      </c>
    </row>
    <row r="739" spans="1:10" x14ac:dyDescent="0.25">
      <c r="A739">
        <v>5322</v>
      </c>
      <c r="B739" t="str">
        <f>CHALLAN!G5308</f>
        <v>GG/113/10-11</v>
      </c>
      <c r="C739" t="str">
        <f>CHALLAN!G5307</f>
        <v>19.07.10</v>
      </c>
      <c r="D739" t="str">
        <f>IF(CHALLAN!C5322="","(no part #)",CHALLAN!C5322)</f>
        <v>PC-8797</v>
      </c>
      <c r="E739" t="str">
        <f>IF(CHALLAN!B5322="","",CHALLAN!B5322)</f>
        <v>AVEO</v>
      </c>
      <c r="F739">
        <f>IF(CHALLAN!D5322="","",CHALLAN!D5322)</f>
        <v>1</v>
      </c>
      <c r="G739">
        <f>IF(CHALLAN!E5322="","",CHALLAN!E5322)</f>
        <v>25</v>
      </c>
      <c r="H739">
        <f t="shared" si="22"/>
        <v>25</v>
      </c>
      <c r="I739">
        <f>IF(CHALLAN!F5322="","",CHALLAN!F5322)</f>
        <v>25</v>
      </c>
      <c r="J739">
        <f t="shared" si="23"/>
        <v>0</v>
      </c>
    </row>
    <row r="740" spans="1:10" x14ac:dyDescent="0.25">
      <c r="A740">
        <v>5324</v>
      </c>
      <c r="B740" t="str">
        <f>CHALLAN!G5308</f>
        <v>GG/113/10-11</v>
      </c>
      <c r="C740" t="str">
        <f>CHALLAN!G5307</f>
        <v>19.07.10</v>
      </c>
      <c r="D740" t="str">
        <f>IF(CHALLAN!C5324="","(no part #)",CHALLAN!C5324)</f>
        <v>PC-1191</v>
      </c>
      <c r="E740" t="str">
        <f>IF(CHALLAN!B5324="","",CHALLAN!B5324)</f>
        <v>SKODA 3 PIN</v>
      </c>
      <c r="F740" t="str">
        <f>IF(CHALLAN!D5324="","",CHALLAN!D5324)</f>
        <v/>
      </c>
      <c r="G740" t="str">
        <f>IF(CHALLAN!E5324="","",CHALLAN!E5324)</f>
        <v>1*25</v>
      </c>
      <c r="H740" t="str">
        <f t="shared" si="22"/>
        <v/>
      </c>
      <c r="I740">
        <f>IF(CHALLAN!F5324="","",CHALLAN!F5324)</f>
        <v>25</v>
      </c>
      <c r="J740" t="str">
        <f t="shared" si="23"/>
        <v/>
      </c>
    </row>
    <row r="741" spans="1:10" x14ac:dyDescent="0.25">
      <c r="A741">
        <v>5325</v>
      </c>
      <c r="B741" t="str">
        <f>CHALLAN!G5308</f>
        <v>GG/113/10-11</v>
      </c>
      <c r="C741" t="str">
        <f>CHALLAN!G5307</f>
        <v>19.07.10</v>
      </c>
      <c r="D741" t="str">
        <f>IF(CHALLAN!C5325="","(no part #)",CHALLAN!C5325)</f>
        <v>PC-1801A</v>
      </c>
      <c r="E741" t="str">
        <f>IF(CHALLAN!B5325="","",CHALLAN!B5325)</f>
        <v>ALTO/WR 2 PIN</v>
      </c>
      <c r="F741">
        <f>IF(CHALLAN!D5325="","",CHALLAN!D5325)</f>
        <v>1</v>
      </c>
      <c r="G741" t="str">
        <f>IF(CHALLAN!E5325="","",CHALLAN!E5325)</f>
        <v>8*25</v>
      </c>
      <c r="H741" t="str">
        <f t="shared" si="22"/>
        <v/>
      </c>
      <c r="I741">
        <f>IF(CHALLAN!F5325="","",CHALLAN!F5325)</f>
        <v>192</v>
      </c>
      <c r="J741" t="str">
        <f t="shared" si="23"/>
        <v/>
      </c>
    </row>
    <row r="742" spans="1:10" x14ac:dyDescent="0.25">
      <c r="A742">
        <v>5326</v>
      </c>
      <c r="B742" t="str">
        <f>CHALLAN!G5308</f>
        <v>GG/113/10-11</v>
      </c>
      <c r="C742" t="str">
        <f>CHALLAN!G5307</f>
        <v>19.07.10</v>
      </c>
      <c r="D742" t="str">
        <f>IF(CHALLAN!C5326="","(no part #)",CHALLAN!C5326)</f>
        <v>PC-1801A</v>
      </c>
      <c r="E742" t="str">
        <f>IF(CHALLAN!B5326="","",CHALLAN!B5326)</f>
        <v>ALTO/WR 2 PIN</v>
      </c>
      <c r="F742" t="str">
        <f>IF(CHALLAN!D5326="","",CHALLAN!D5326)</f>
        <v/>
      </c>
      <c r="G742" t="str">
        <f>IF(CHALLAN!E5326="","",CHALLAN!E5326)</f>
        <v/>
      </c>
      <c r="H742" t="str">
        <f t="shared" si="22"/>
        <v/>
      </c>
      <c r="I742">
        <f>IF(CHALLAN!F5326="","",CHALLAN!F5326)</f>
        <v>8</v>
      </c>
      <c r="J742" t="str">
        <f t="shared" si="23"/>
        <v/>
      </c>
    </row>
    <row r="743" spans="1:10" x14ac:dyDescent="0.25">
      <c r="A743">
        <v>5327</v>
      </c>
      <c r="B743" t="str">
        <f>CHALLAN!G5308</f>
        <v>GG/113/10-11</v>
      </c>
      <c r="C743" t="str">
        <f>CHALLAN!G5307</f>
        <v>19.07.10</v>
      </c>
      <c r="D743" t="str">
        <f>IF(CHALLAN!C5327="","(no part #)",CHALLAN!C5327)</f>
        <v>PC-1091</v>
      </c>
      <c r="E743" t="str">
        <f>IF(CHALLAN!B5327="","",CHALLAN!B5327)</f>
        <v>OPEL BIG</v>
      </c>
      <c r="F743" t="str">
        <f>IF(CHALLAN!D5327="","",CHALLAN!D5327)</f>
        <v/>
      </c>
      <c r="G743" t="str">
        <f>IF(CHALLAN!E5327="","",CHALLAN!E5327)</f>
        <v>1*25</v>
      </c>
      <c r="H743" t="str">
        <f t="shared" si="22"/>
        <v/>
      </c>
      <c r="I743">
        <f>IF(CHALLAN!F5327="","",CHALLAN!F5327)</f>
        <v>25</v>
      </c>
      <c r="J743" t="str">
        <f t="shared" si="23"/>
        <v/>
      </c>
    </row>
    <row r="744" spans="1:10" x14ac:dyDescent="0.25">
      <c r="A744">
        <v>5363</v>
      </c>
      <c r="B744" t="str">
        <f>CHALLAN!G5353</f>
        <v>GG/114/10-11</v>
      </c>
      <c r="C744" t="str">
        <f>CHALLAN!G5352</f>
        <v>19.07.10</v>
      </c>
      <c r="D744" t="str">
        <f>IF(CHALLAN!C5363="","(no part #)",CHALLAN!C5363)</f>
        <v>(no part #)</v>
      </c>
      <c r="E744" t="str">
        <f>IF(CHALLAN!B5363="","",CHALLAN!B5363)</f>
        <v>12" (S) BLADE BEHR</v>
      </c>
      <c r="F744">
        <f>IF(CHALLAN!D5363="","",CHALLAN!D5363)</f>
        <v>19</v>
      </c>
      <c r="G744">
        <f>IF(CHALLAN!E5363="","",CHALLAN!E5363)</f>
        <v>10</v>
      </c>
      <c r="H744">
        <f t="shared" si="22"/>
        <v>190</v>
      </c>
      <c r="I744">
        <f>IF(CHALLAN!F5363="","",CHALLAN!F5363)</f>
        <v>181</v>
      </c>
      <c r="J744">
        <f t="shared" si="23"/>
        <v>9</v>
      </c>
    </row>
    <row r="745" spans="1:10" x14ac:dyDescent="0.25">
      <c r="A745">
        <v>5364</v>
      </c>
      <c r="B745" t="str">
        <f>CHALLAN!G5353</f>
        <v>GG/114/10-11</v>
      </c>
      <c r="C745" t="str">
        <f>CHALLAN!G5352</f>
        <v>19.07.10</v>
      </c>
      <c r="D745" t="str">
        <f>IF(CHALLAN!C5364="","(no part #)",CHALLAN!C5364)</f>
        <v>(no part #)</v>
      </c>
      <c r="E745" t="str">
        <f>IF(CHALLAN!B5364="","",CHALLAN!B5364)</f>
        <v>12" (S) BLADE BEHR</v>
      </c>
      <c r="F745" t="str">
        <f>IF(CHALLAN!D5364="","",CHALLAN!D5364)</f>
        <v/>
      </c>
      <c r="G745" t="str">
        <f>IF(CHALLAN!E5364="","",CHALLAN!E5364)</f>
        <v/>
      </c>
      <c r="H745" t="str">
        <f t="shared" si="22"/>
        <v/>
      </c>
      <c r="I745">
        <f>IF(CHALLAN!F5364="","",CHALLAN!F5364)</f>
        <v>9</v>
      </c>
      <c r="J745" t="str">
        <f t="shared" si="23"/>
        <v/>
      </c>
    </row>
    <row r="746" spans="1:10" x14ac:dyDescent="0.25">
      <c r="A746">
        <v>5365</v>
      </c>
      <c r="B746" t="str">
        <f>CHALLAN!G5353</f>
        <v>GG/114/10-11</v>
      </c>
      <c r="C746" t="str">
        <f>CHALLAN!G5352</f>
        <v>19.07.10</v>
      </c>
      <c r="D746" t="str">
        <f>IF(CHALLAN!C5365="","(no part #)",CHALLAN!C5365)</f>
        <v>(no part #)</v>
      </c>
      <c r="E746" t="str">
        <f>IF(CHALLAN!B5365="","",CHALLAN!B5365)</f>
        <v>SCORPIO</v>
      </c>
      <c r="F746">
        <f>IF(CHALLAN!D5365="","",CHALLAN!D5365)</f>
        <v>10</v>
      </c>
      <c r="G746">
        <f>IF(CHALLAN!E5365="","",CHALLAN!E5365)</f>
        <v>5</v>
      </c>
      <c r="H746">
        <f t="shared" si="22"/>
        <v>50</v>
      </c>
      <c r="I746">
        <f>IF(CHALLAN!F5365="","",CHALLAN!F5365)</f>
        <v>50</v>
      </c>
      <c r="J746">
        <f t="shared" si="23"/>
        <v>0</v>
      </c>
    </row>
    <row r="747" spans="1:10" x14ac:dyDescent="0.25">
      <c r="A747">
        <v>5367</v>
      </c>
      <c r="B747" t="str">
        <f>CHALLAN!G5353</f>
        <v>GG/114/10-11</v>
      </c>
      <c r="C747" t="str">
        <f>CHALLAN!G5352</f>
        <v>19.07.10</v>
      </c>
      <c r="D747" t="str">
        <f>IF(CHALLAN!C5367="","(no part #)",CHALLAN!C5367)</f>
        <v>(no part #)</v>
      </c>
      <c r="E747" t="str">
        <f>IF(CHALLAN!B5367="","",CHALLAN!B5367)</f>
        <v>405 SUPKERKING</v>
      </c>
      <c r="F747">
        <f>IF(CHALLAN!D5367="","",CHALLAN!D5367)</f>
        <v>50</v>
      </c>
      <c r="G747">
        <f>IF(CHALLAN!E5367="","",CHALLAN!E5367)</f>
        <v>1</v>
      </c>
      <c r="H747">
        <f t="shared" si="22"/>
        <v>50</v>
      </c>
      <c r="I747">
        <f>IF(CHALLAN!F5367="","",CHALLAN!F5367)</f>
        <v>50</v>
      </c>
      <c r="J747">
        <f t="shared" si="23"/>
        <v>0</v>
      </c>
    </row>
    <row r="748" spans="1:10" x14ac:dyDescent="0.25">
      <c r="A748">
        <v>5369</v>
      </c>
      <c r="B748" t="str">
        <f>CHALLAN!G5353</f>
        <v>GG/114/10-11</v>
      </c>
      <c r="C748" t="str">
        <f>CHALLAN!G5352</f>
        <v>19.07.10</v>
      </c>
      <c r="D748" t="str">
        <f>IF(CHALLAN!C5369="","(no part #)",CHALLAN!C5369)</f>
        <v>PC-1229A</v>
      </c>
      <c r="E748" t="str">
        <f>IF(CHALLAN!B5369="","",CHALLAN!B5369)</f>
        <v>THERMOSTAT</v>
      </c>
      <c r="F748">
        <f>IF(CHALLAN!D5369="","",CHALLAN!D5369)</f>
        <v>3</v>
      </c>
      <c r="G748">
        <f>IF(CHALLAN!E5369="","",CHALLAN!E5369)</f>
        <v>100</v>
      </c>
      <c r="H748">
        <f t="shared" si="22"/>
        <v>300</v>
      </c>
      <c r="I748">
        <f>IF(CHALLAN!F5369="","",CHALLAN!F5369)</f>
        <v>300</v>
      </c>
      <c r="J748">
        <f t="shared" si="23"/>
        <v>0</v>
      </c>
    </row>
    <row r="749" spans="1:10" x14ac:dyDescent="0.25">
      <c r="A749">
        <v>5370</v>
      </c>
      <c r="B749" t="str">
        <f>CHALLAN!G5353</f>
        <v>GG/114/10-11</v>
      </c>
      <c r="C749" t="str">
        <f>CHALLAN!G5352</f>
        <v>19.07.10</v>
      </c>
      <c r="D749" t="str">
        <f>IF(CHALLAN!C5370="","(no part #)",CHALLAN!C5370)</f>
        <v>PC-1065</v>
      </c>
      <c r="E749" t="str">
        <f>IF(CHALLAN!B5370="","",CHALLAN!B5370)</f>
        <v>QUALIS HPLP</v>
      </c>
      <c r="F749">
        <f>IF(CHALLAN!D5370="","",CHALLAN!D5370)</f>
        <v>1</v>
      </c>
      <c r="G749" t="str">
        <f>IF(CHALLAN!E5370="","",CHALLAN!E5370)</f>
        <v>4*25</v>
      </c>
      <c r="H749" t="str">
        <f t="shared" si="22"/>
        <v/>
      </c>
      <c r="I749">
        <f>IF(CHALLAN!F5370="","",CHALLAN!F5370)</f>
        <v>96</v>
      </c>
      <c r="J749" t="str">
        <f t="shared" si="23"/>
        <v/>
      </c>
    </row>
    <row r="750" spans="1:10" x14ac:dyDescent="0.25">
      <c r="A750">
        <v>5371</v>
      </c>
      <c r="B750" t="str">
        <f>CHALLAN!G5353</f>
        <v>GG/114/10-11</v>
      </c>
      <c r="C750" t="str">
        <f>CHALLAN!G5352</f>
        <v>19.07.10</v>
      </c>
      <c r="D750" t="str">
        <f>IF(CHALLAN!C5371="","(no part #)",CHALLAN!C5371)</f>
        <v>PC-1065</v>
      </c>
      <c r="E750" t="str">
        <f>IF(CHALLAN!B5371="","",CHALLAN!B5371)</f>
        <v>QUALIS HPLP</v>
      </c>
      <c r="F750" t="str">
        <f>IF(CHALLAN!D5371="","",CHALLAN!D5371)</f>
        <v/>
      </c>
      <c r="G750" t="str">
        <f>IF(CHALLAN!E5371="","",CHALLAN!E5371)</f>
        <v/>
      </c>
      <c r="H750" t="str">
        <f t="shared" si="22"/>
        <v/>
      </c>
      <c r="I750">
        <f>IF(CHALLAN!F5371="","",CHALLAN!F5371)</f>
        <v>4</v>
      </c>
      <c r="J750" t="str">
        <f t="shared" si="23"/>
        <v/>
      </c>
    </row>
    <row r="751" spans="1:10" x14ac:dyDescent="0.25">
      <c r="A751">
        <v>5372</v>
      </c>
      <c r="B751" t="str">
        <f>CHALLAN!G5353</f>
        <v>GG/114/10-11</v>
      </c>
      <c r="C751" t="str">
        <f>CHALLAN!G5352</f>
        <v>19.07.10</v>
      </c>
      <c r="D751" t="str">
        <f>IF(CHALLAN!C5372="","(no part #)",CHALLAN!C5372)</f>
        <v>PC-1054B</v>
      </c>
      <c r="E751" t="str">
        <f>IF(CHALLAN!B5372="","",CHALLAN!B5372)</f>
        <v>SANTRO</v>
      </c>
      <c r="F751" t="str">
        <f>IF(CHALLAN!D5372="","",CHALLAN!D5372)</f>
        <v/>
      </c>
      <c r="G751" t="str">
        <f>IF(CHALLAN!E5372="","",CHALLAN!E5372)</f>
        <v>4*25</v>
      </c>
      <c r="H751" t="str">
        <f t="shared" si="22"/>
        <v/>
      </c>
      <c r="I751">
        <f>IF(CHALLAN!F5372="","",CHALLAN!F5372)</f>
        <v>96</v>
      </c>
      <c r="J751" t="str">
        <f t="shared" si="23"/>
        <v/>
      </c>
    </row>
    <row r="752" spans="1:10" x14ac:dyDescent="0.25">
      <c r="A752">
        <v>5373</v>
      </c>
      <c r="B752" t="str">
        <f>CHALLAN!G5353</f>
        <v>GG/114/10-11</v>
      </c>
      <c r="C752" t="str">
        <f>CHALLAN!G5352</f>
        <v>19.07.10</v>
      </c>
      <c r="D752" t="str">
        <f>IF(CHALLAN!C5373="","(no part #)",CHALLAN!C5373)</f>
        <v>PC-1054B</v>
      </c>
      <c r="E752" t="str">
        <f>IF(CHALLAN!B5373="","",CHALLAN!B5373)</f>
        <v>SANTRO</v>
      </c>
      <c r="F752" t="str">
        <f>IF(CHALLAN!D5373="","",CHALLAN!D5373)</f>
        <v/>
      </c>
      <c r="G752" t="str">
        <f>IF(CHALLAN!E5373="","",CHALLAN!E5373)</f>
        <v/>
      </c>
      <c r="H752" t="str">
        <f t="shared" si="22"/>
        <v/>
      </c>
      <c r="I752">
        <f>IF(CHALLAN!F5373="","",CHALLAN!F5373)</f>
        <v>4</v>
      </c>
      <c r="J752" t="str">
        <f t="shared" si="23"/>
        <v/>
      </c>
    </row>
    <row r="753" spans="1:10" x14ac:dyDescent="0.25">
      <c r="A753">
        <v>5375</v>
      </c>
      <c r="B753" t="str">
        <f>CHALLAN!G5353</f>
        <v>GG/114/10-11</v>
      </c>
      <c r="C753" t="str">
        <f>CHALLAN!G5352</f>
        <v>19.07.10</v>
      </c>
      <c r="D753" t="str">
        <f>IF(CHALLAN!C5375="","(no part #)",CHALLAN!C5375)</f>
        <v>(no part #)</v>
      </c>
      <c r="E753">
        <f>IF(CHALLAN!B5375="","",CHALLAN!B5375)</f>
        <v>510</v>
      </c>
      <c r="F753">
        <f>IF(CHALLAN!D5375="","",CHALLAN!D5375)</f>
        <v>6</v>
      </c>
      <c r="G753">
        <f>IF(CHALLAN!E5375="","",CHALLAN!E5375)</f>
        <v>4</v>
      </c>
      <c r="H753">
        <f t="shared" si="22"/>
        <v>24</v>
      </c>
      <c r="I753">
        <f>IF(CHALLAN!F5375="","",CHALLAN!F5375)</f>
        <v>24</v>
      </c>
      <c r="J753">
        <f t="shared" si="23"/>
        <v>0</v>
      </c>
    </row>
    <row r="754" spans="1:10" x14ac:dyDescent="0.25">
      <c r="A754">
        <v>5376</v>
      </c>
      <c r="B754" t="str">
        <f>CHALLAN!G5353</f>
        <v>GG/114/10-11</v>
      </c>
      <c r="C754" t="str">
        <f>CHALLAN!G5352</f>
        <v>19.07.10</v>
      </c>
      <c r="D754" t="str">
        <f>IF(CHALLAN!C5376="","(no part #)",CHALLAN!C5376)</f>
        <v>(no part #)</v>
      </c>
      <c r="E754">
        <f>IF(CHALLAN!B5376="","",CHALLAN!B5376)</f>
        <v>510</v>
      </c>
      <c r="F754">
        <f>IF(CHALLAN!D5376="","",CHALLAN!D5376)</f>
        <v>1</v>
      </c>
      <c r="G754">
        <f>IF(CHALLAN!E5376="","",CHALLAN!E5376)</f>
        <v>1</v>
      </c>
      <c r="H754">
        <f t="shared" si="22"/>
        <v>1</v>
      </c>
      <c r="I754">
        <f>IF(CHALLAN!F5376="","",CHALLAN!F5376)</f>
        <v>1</v>
      </c>
      <c r="J754">
        <f t="shared" si="23"/>
        <v>0</v>
      </c>
    </row>
    <row r="755" spans="1:10" x14ac:dyDescent="0.25">
      <c r="A755">
        <v>5409</v>
      </c>
      <c r="B755" t="str">
        <f>CHALLAN!G5399</f>
        <v>GG/115/10-11</v>
      </c>
      <c r="C755" t="str">
        <f>CHALLAN!G5398</f>
        <v>19.07.10</v>
      </c>
      <c r="D755" t="str">
        <f>IF(CHALLAN!C5409="","(no part #)",CHALLAN!C5409)</f>
        <v>PC-8797</v>
      </c>
      <c r="E755" t="str">
        <f>IF(CHALLAN!B5409="","",CHALLAN!B5409)</f>
        <v>AVEO</v>
      </c>
      <c r="F755">
        <f>IF(CHALLAN!D5409="","",CHALLAN!D5409)</f>
        <v>1</v>
      </c>
      <c r="G755">
        <f>IF(CHALLAN!E5409="","",CHALLAN!E5409)</f>
        <v>25</v>
      </c>
      <c r="H755">
        <f t="shared" si="22"/>
        <v>25</v>
      </c>
      <c r="I755">
        <f>IF(CHALLAN!F5409="","",CHALLAN!F5409)</f>
        <v>25</v>
      </c>
      <c r="J755">
        <f t="shared" si="23"/>
        <v>0</v>
      </c>
    </row>
    <row r="756" spans="1:10" x14ac:dyDescent="0.25">
      <c r="A756">
        <v>5411</v>
      </c>
      <c r="B756" t="str">
        <f>CHALLAN!G5399</f>
        <v>GG/115/10-11</v>
      </c>
      <c r="C756" t="str">
        <f>CHALLAN!G5398</f>
        <v>19.07.10</v>
      </c>
      <c r="D756" t="str">
        <f>IF(CHALLAN!C5411="","(no part #)",CHALLAN!C5411)</f>
        <v>PC-926</v>
      </c>
      <c r="E756" t="str">
        <f>IF(CHALLAN!B5411="","",CHALLAN!B5411)</f>
        <v>LANCER BLOWER SWITCH</v>
      </c>
      <c r="F756">
        <f>IF(CHALLAN!D5411="","",CHALLAN!D5411)</f>
        <v>1</v>
      </c>
      <c r="G756">
        <f>IF(CHALLAN!E5411="","",CHALLAN!E5411)</f>
        <v>250</v>
      </c>
      <c r="H756">
        <f t="shared" si="22"/>
        <v>250</v>
      </c>
      <c r="I756">
        <f>IF(CHALLAN!F5411="","",CHALLAN!F5411)</f>
        <v>250</v>
      </c>
      <c r="J756">
        <f t="shared" si="23"/>
        <v>0</v>
      </c>
    </row>
    <row r="757" spans="1:10" x14ac:dyDescent="0.25">
      <c r="A757">
        <v>5412</v>
      </c>
      <c r="B757" t="str">
        <f>CHALLAN!G5399</f>
        <v>GG/115/10-11</v>
      </c>
      <c r="C757" t="str">
        <f>CHALLAN!G5398</f>
        <v>19.07.10</v>
      </c>
      <c r="D757" t="str">
        <f>IF(CHALLAN!C5412="","(no part #)",CHALLAN!C5412)</f>
        <v>PC-1191</v>
      </c>
      <c r="E757" t="str">
        <f>IF(CHALLAN!B5412="","",CHALLAN!B5412)</f>
        <v>SKODA 3 PIN</v>
      </c>
      <c r="F757">
        <f>IF(CHALLAN!D5412="","",CHALLAN!D5412)</f>
        <v>1</v>
      </c>
      <c r="G757" t="str">
        <f>IF(CHALLAN!E5412="","",CHALLAN!E5412)</f>
        <v>1*25</v>
      </c>
      <c r="H757" t="str">
        <f t="shared" si="22"/>
        <v/>
      </c>
      <c r="I757">
        <f>IF(CHALLAN!F5412="","",CHALLAN!F5412)</f>
        <v>25</v>
      </c>
      <c r="J757" t="str">
        <f t="shared" si="23"/>
        <v/>
      </c>
    </row>
    <row r="758" spans="1:10" x14ac:dyDescent="0.25">
      <c r="A758">
        <v>5413</v>
      </c>
      <c r="B758" t="str">
        <f>CHALLAN!G5399</f>
        <v>GG/115/10-11</v>
      </c>
      <c r="C758" t="str">
        <f>CHALLAN!G5398</f>
        <v>19.07.10</v>
      </c>
      <c r="D758" t="str">
        <f>IF(CHALLAN!C5413="","(no part #)",CHALLAN!C5413)</f>
        <v>PC-1801A</v>
      </c>
      <c r="E758" t="str">
        <f>IF(CHALLAN!B5413="","",CHALLAN!B5413)</f>
        <v>ALTO/WR 2 PIN</v>
      </c>
      <c r="F758">
        <f>IF(CHALLAN!D5413="","",CHALLAN!D5413)</f>
        <v>1</v>
      </c>
      <c r="G758" t="str">
        <f>IF(CHALLAN!E5413="","",CHALLAN!E5413)</f>
        <v>12*25</v>
      </c>
      <c r="H758" t="str">
        <f t="shared" si="22"/>
        <v/>
      </c>
      <c r="I758">
        <f>IF(CHALLAN!F5413="","",CHALLAN!F5413)</f>
        <v>288</v>
      </c>
      <c r="J758" t="str">
        <f t="shared" si="23"/>
        <v/>
      </c>
    </row>
    <row r="759" spans="1:10" x14ac:dyDescent="0.25">
      <c r="A759">
        <v>5414</v>
      </c>
      <c r="B759" t="str">
        <f>CHALLAN!G5399</f>
        <v>GG/115/10-11</v>
      </c>
      <c r="C759" t="str">
        <f>CHALLAN!G5398</f>
        <v>19.07.10</v>
      </c>
      <c r="D759" t="str">
        <f>IF(CHALLAN!C5414="","(no part #)",CHALLAN!C5414)</f>
        <v>PC-1801A</v>
      </c>
      <c r="E759" t="str">
        <f>IF(CHALLAN!B5414="","",CHALLAN!B5414)</f>
        <v>ALTO/WR 2 PIN</v>
      </c>
      <c r="F759" t="str">
        <f>IF(CHALLAN!D5414="","",CHALLAN!D5414)</f>
        <v/>
      </c>
      <c r="G759" t="str">
        <f>IF(CHALLAN!E5414="","",CHALLAN!E5414)</f>
        <v/>
      </c>
      <c r="H759" t="str">
        <f t="shared" si="22"/>
        <v/>
      </c>
      <c r="I759">
        <f>IF(CHALLAN!F5414="","",CHALLAN!F5414)</f>
        <v>12</v>
      </c>
      <c r="J759" t="str">
        <f t="shared" si="23"/>
        <v/>
      </c>
    </row>
    <row r="760" spans="1:10" x14ac:dyDescent="0.25">
      <c r="A760">
        <v>5415</v>
      </c>
      <c r="B760" t="str">
        <f>CHALLAN!G5399</f>
        <v>GG/115/10-11</v>
      </c>
      <c r="C760" t="str">
        <f>CHALLAN!G5398</f>
        <v>19.07.10</v>
      </c>
      <c r="D760" t="str">
        <f>IF(CHALLAN!C5415="","(no part #)",CHALLAN!C5415)</f>
        <v>PC-1066</v>
      </c>
      <c r="E760" t="str">
        <f>IF(CHALLAN!B5415="","",CHALLAN!B5415)</f>
        <v xml:space="preserve">INDICA R-134A 4 PIN </v>
      </c>
      <c r="F760">
        <f>IF(CHALLAN!D5415="","",CHALLAN!D5415)</f>
        <v>1</v>
      </c>
      <c r="G760" t="str">
        <f>IF(CHALLAN!E5415="","",CHALLAN!E5415)</f>
        <v>8*25</v>
      </c>
      <c r="H760" t="str">
        <f t="shared" si="22"/>
        <v/>
      </c>
      <c r="I760">
        <f>IF(CHALLAN!F5415="","",CHALLAN!F5415)</f>
        <v>192</v>
      </c>
      <c r="J760" t="str">
        <f t="shared" si="23"/>
        <v/>
      </c>
    </row>
    <row r="761" spans="1:10" x14ac:dyDescent="0.25">
      <c r="A761">
        <v>5416</v>
      </c>
      <c r="B761" t="str">
        <f>CHALLAN!G5399</f>
        <v>GG/115/10-11</v>
      </c>
      <c r="C761" t="str">
        <f>CHALLAN!G5398</f>
        <v>19.07.10</v>
      </c>
      <c r="D761" t="str">
        <f>IF(CHALLAN!C5416="","(no part #)",CHALLAN!C5416)</f>
        <v>PC-1066</v>
      </c>
      <c r="E761" t="str">
        <f>IF(CHALLAN!B5416="","",CHALLAN!B5416)</f>
        <v xml:space="preserve">INDICA R-134A 4 PIN </v>
      </c>
      <c r="F761" t="str">
        <f>IF(CHALLAN!D5416="","",CHALLAN!D5416)</f>
        <v/>
      </c>
      <c r="G761" t="str">
        <f>IF(CHALLAN!E5416="","",CHALLAN!E5416)</f>
        <v/>
      </c>
      <c r="H761" t="str">
        <f t="shared" si="22"/>
        <v/>
      </c>
      <c r="I761">
        <f>IF(CHALLAN!F5416="","",CHALLAN!F5416)</f>
        <v>8</v>
      </c>
      <c r="J761" t="str">
        <f t="shared" si="23"/>
        <v/>
      </c>
    </row>
    <row r="762" spans="1:10" x14ac:dyDescent="0.25">
      <c r="A762">
        <v>5418</v>
      </c>
      <c r="B762" t="str">
        <f>CHALLAN!G5399</f>
        <v>GG/115/10-11</v>
      </c>
      <c r="C762" t="str">
        <f>CHALLAN!G5398</f>
        <v>19.07.10</v>
      </c>
      <c r="D762" t="str">
        <f>IF(CHALLAN!C5418="","(no part #)",CHALLAN!C5418)</f>
        <v>PC-7237</v>
      </c>
      <c r="E762" t="str">
        <f>IF(CHALLAN!B5418="","",CHALLAN!B5418)</f>
        <v>BOLERO</v>
      </c>
      <c r="F762">
        <f>IF(CHALLAN!D5418="","",CHALLAN!D5418)</f>
        <v>1</v>
      </c>
      <c r="G762">
        <f>IF(CHALLAN!E5418="","",CHALLAN!E5418)</f>
        <v>250</v>
      </c>
      <c r="H762">
        <f t="shared" si="22"/>
        <v>250</v>
      </c>
      <c r="I762">
        <f>IF(CHALLAN!F5418="","",CHALLAN!F5418)</f>
        <v>250</v>
      </c>
      <c r="J762">
        <f t="shared" si="23"/>
        <v>0</v>
      </c>
    </row>
    <row r="763" spans="1:10" x14ac:dyDescent="0.25">
      <c r="A763">
        <v>5455</v>
      </c>
      <c r="B763" t="str">
        <f>CHALLAN!G5445</f>
        <v>GG/116/10-11</v>
      </c>
      <c r="C763" t="str">
        <f>CHALLAN!G5444</f>
        <v>20.07.10</v>
      </c>
      <c r="D763" t="str">
        <f>IF(CHALLAN!C5455="","(no part #)",CHALLAN!C5455)</f>
        <v>(no part #)</v>
      </c>
      <c r="E763">
        <f>IF(CHALLAN!B5455="","",CHALLAN!B5455)</f>
        <v>505</v>
      </c>
      <c r="F763">
        <f>IF(CHALLAN!D5455="","",CHALLAN!D5455)</f>
        <v>6</v>
      </c>
      <c r="G763">
        <f>IF(CHALLAN!E5455="","",CHALLAN!E5455)</f>
        <v>4</v>
      </c>
      <c r="H763">
        <f t="shared" si="22"/>
        <v>24</v>
      </c>
      <c r="I763">
        <f>IF(CHALLAN!F5455="","",CHALLAN!F5455)</f>
        <v>24</v>
      </c>
      <c r="J763">
        <f t="shared" si="23"/>
        <v>0</v>
      </c>
    </row>
    <row r="764" spans="1:10" x14ac:dyDescent="0.25">
      <c r="A764">
        <v>5456</v>
      </c>
      <c r="B764" t="str">
        <f>CHALLAN!G5445</f>
        <v>GG/116/10-11</v>
      </c>
      <c r="C764" t="str">
        <f>CHALLAN!G5444</f>
        <v>20.07.10</v>
      </c>
      <c r="D764" t="str">
        <f>IF(CHALLAN!C5456="","(no part #)",CHALLAN!C5456)</f>
        <v>(no part #)</v>
      </c>
      <c r="E764">
        <f>IF(CHALLAN!B5456="","",CHALLAN!B5456)</f>
        <v>508</v>
      </c>
      <c r="F764">
        <f>IF(CHALLAN!D5456="","",CHALLAN!D5456)</f>
        <v>6</v>
      </c>
      <c r="G764">
        <f>IF(CHALLAN!E5456="","",CHALLAN!E5456)</f>
        <v>4</v>
      </c>
      <c r="H764">
        <f t="shared" si="22"/>
        <v>24</v>
      </c>
      <c r="I764">
        <f>IF(CHALLAN!F5456="","",CHALLAN!F5456)</f>
        <v>24</v>
      </c>
      <c r="J764">
        <f t="shared" si="23"/>
        <v>0</v>
      </c>
    </row>
    <row r="765" spans="1:10" x14ac:dyDescent="0.25">
      <c r="A765">
        <v>5457</v>
      </c>
      <c r="B765" t="str">
        <f>CHALLAN!G5445</f>
        <v>GG/116/10-11</v>
      </c>
      <c r="C765" t="str">
        <f>CHALLAN!G5444</f>
        <v>20.07.10</v>
      </c>
      <c r="D765" t="str">
        <f>IF(CHALLAN!C5457="","(no part #)",CHALLAN!C5457)</f>
        <v>(no part #)</v>
      </c>
      <c r="E765">
        <f>IF(CHALLAN!B5457="","",CHALLAN!B5457)</f>
        <v>507</v>
      </c>
      <c r="F765">
        <f>IF(CHALLAN!D5457="","",CHALLAN!D5457)</f>
        <v>13</v>
      </c>
      <c r="G765">
        <f>IF(CHALLAN!E5457="","",CHALLAN!E5457)</f>
        <v>4</v>
      </c>
      <c r="H765">
        <f t="shared" si="22"/>
        <v>52</v>
      </c>
      <c r="I765">
        <f>IF(CHALLAN!F5457="","",CHALLAN!F5457)</f>
        <v>52</v>
      </c>
      <c r="J765">
        <f t="shared" si="23"/>
        <v>0</v>
      </c>
    </row>
    <row r="766" spans="1:10" x14ac:dyDescent="0.25">
      <c r="A766">
        <v>5458</v>
      </c>
      <c r="B766" t="str">
        <f>CHALLAN!G5445</f>
        <v>GG/116/10-11</v>
      </c>
      <c r="C766" t="str">
        <f>CHALLAN!G5444</f>
        <v>20.07.10</v>
      </c>
      <c r="D766" t="str">
        <f>IF(CHALLAN!C5458="","(no part #)",CHALLAN!C5458)</f>
        <v>(no part #)</v>
      </c>
      <c r="E766">
        <f>IF(CHALLAN!B5458="","",CHALLAN!B5458)</f>
        <v>507</v>
      </c>
      <c r="F766">
        <f>IF(CHALLAN!D5458="","",CHALLAN!D5458)</f>
        <v>1</v>
      </c>
      <c r="G766">
        <f>IF(CHALLAN!E5458="","",CHALLAN!E5458)</f>
        <v>4</v>
      </c>
      <c r="H766">
        <f t="shared" si="22"/>
        <v>4</v>
      </c>
      <c r="I766">
        <f>IF(CHALLAN!F5458="","",CHALLAN!F5458)</f>
        <v>4</v>
      </c>
      <c r="J766">
        <f t="shared" si="23"/>
        <v>0</v>
      </c>
    </row>
    <row r="767" spans="1:10" x14ac:dyDescent="0.25">
      <c r="A767">
        <v>5459</v>
      </c>
      <c r="B767" t="str">
        <f>CHALLAN!G5445</f>
        <v>GG/116/10-11</v>
      </c>
      <c r="C767" t="str">
        <f>CHALLAN!G5444</f>
        <v>20.07.10</v>
      </c>
      <c r="D767" t="str">
        <f>IF(CHALLAN!C5459="","(no part #)",CHALLAN!C5459)</f>
        <v>(no part #)</v>
      </c>
      <c r="E767">
        <f>IF(CHALLAN!B5459="","",CHALLAN!B5459)</f>
        <v>507</v>
      </c>
      <c r="F767">
        <f>IF(CHALLAN!D5459="","",CHALLAN!D5459)</f>
        <v>2</v>
      </c>
      <c r="G767">
        <f>IF(CHALLAN!E5459="","",CHALLAN!E5459)</f>
        <v>1</v>
      </c>
      <c r="H767">
        <f t="shared" si="22"/>
        <v>2</v>
      </c>
      <c r="I767">
        <f>IF(CHALLAN!F5459="","",CHALLAN!F5459)</f>
        <v>2</v>
      </c>
      <c r="J767">
        <f t="shared" si="23"/>
        <v>0</v>
      </c>
    </row>
    <row r="768" spans="1:10" x14ac:dyDescent="0.25">
      <c r="A768">
        <v>5461</v>
      </c>
      <c r="B768" t="str">
        <f>CHALLAN!G5445</f>
        <v>GG/116/10-11</v>
      </c>
      <c r="C768" t="str">
        <f>CHALLAN!G5444</f>
        <v>20.07.10</v>
      </c>
      <c r="D768" t="str">
        <f>IF(CHALLAN!C5461="","(no part #)",CHALLAN!C5461)</f>
        <v>PC-A6</v>
      </c>
      <c r="E768" t="str">
        <f>IF(CHALLAN!B5461="","",CHALLAN!B5461)</f>
        <v>A6</v>
      </c>
      <c r="F768">
        <f>IF(CHALLAN!D5461="","",CHALLAN!D5461)</f>
        <v>4</v>
      </c>
      <c r="G768">
        <f>IF(CHALLAN!E5461="","",CHALLAN!E5461)</f>
        <v>6</v>
      </c>
      <c r="H768">
        <f t="shared" si="22"/>
        <v>24</v>
      </c>
      <c r="I768">
        <f>IF(CHALLAN!F5461="","",CHALLAN!F5461)</f>
        <v>23</v>
      </c>
      <c r="J768">
        <f t="shared" si="23"/>
        <v>1</v>
      </c>
    </row>
    <row r="769" spans="1:10" x14ac:dyDescent="0.25">
      <c r="A769">
        <v>5462</v>
      </c>
      <c r="B769" t="str">
        <f>CHALLAN!G5445</f>
        <v>GG/116/10-11</v>
      </c>
      <c r="C769" t="str">
        <f>CHALLAN!G5444</f>
        <v>20.07.10</v>
      </c>
      <c r="D769" t="str">
        <f>IF(CHALLAN!C5462="","(no part #)",CHALLAN!C5462)</f>
        <v>PC-A6</v>
      </c>
      <c r="E769" t="str">
        <f>IF(CHALLAN!B5462="","",CHALLAN!B5462)</f>
        <v>A6</v>
      </c>
      <c r="F769" t="str">
        <f>IF(CHALLAN!D5462="","",CHALLAN!D5462)</f>
        <v/>
      </c>
      <c r="G769" t="str">
        <f>IF(CHALLAN!E5462="","",CHALLAN!E5462)</f>
        <v/>
      </c>
      <c r="H769" t="str">
        <f t="shared" si="22"/>
        <v/>
      </c>
      <c r="I769">
        <f>IF(CHALLAN!F5462="","",CHALLAN!F5462)</f>
        <v>1</v>
      </c>
      <c r="J769" t="str">
        <f t="shared" si="23"/>
        <v/>
      </c>
    </row>
    <row r="770" spans="1:10" x14ac:dyDescent="0.25">
      <c r="A770">
        <v>5464</v>
      </c>
      <c r="B770" t="str">
        <f>CHALLAN!G5445</f>
        <v>GG/116/10-11</v>
      </c>
      <c r="C770" t="str">
        <f>CHALLAN!G5444</f>
        <v>20.07.10</v>
      </c>
      <c r="D770" t="str">
        <f>IF(CHALLAN!C5464="","(no part #)",CHALLAN!C5464)</f>
        <v>PC-1229A</v>
      </c>
      <c r="E770" t="str">
        <f>IF(CHALLAN!B5464="","",CHALLAN!B5464)</f>
        <v>THERMOSTAT</v>
      </c>
      <c r="F770">
        <f>IF(CHALLAN!D5464="","",CHALLAN!D5464)</f>
        <v>1</v>
      </c>
      <c r="G770">
        <f>IF(CHALLAN!E5464="","",CHALLAN!E5464)</f>
        <v>100</v>
      </c>
      <c r="H770">
        <f t="shared" ref="H770:H833" si="24">IF(AND(ISNUMBER(F770),ISNUMBER(G770)),F770*G770,"")</f>
        <v>100</v>
      </c>
      <c r="I770">
        <f>IF(CHALLAN!F5464="","",CHALLAN!F5464)</f>
        <v>100</v>
      </c>
      <c r="J770">
        <f t="shared" ref="J770:J833" si="25">IF(AND(ISNUMBER(H770),ISNUMBER(I770)),H770-I770,"")</f>
        <v>0</v>
      </c>
    </row>
    <row r="771" spans="1:10" x14ac:dyDescent="0.25">
      <c r="A771">
        <v>5500</v>
      </c>
      <c r="B771" t="str">
        <f>CHALLAN!G5490</f>
        <v>GG/117/10-11</v>
      </c>
      <c r="C771" t="str">
        <f>CHALLAN!G5489</f>
        <v>20.07.10</v>
      </c>
      <c r="D771" t="str">
        <f>IF(CHALLAN!C5500="","(no part #)",CHALLAN!C5500)</f>
        <v>PC-E022</v>
      </c>
      <c r="E771" t="str">
        <f>IF(CHALLAN!B5500="","",CHALLAN!B5500)</f>
        <v>IKON</v>
      </c>
      <c r="F771">
        <f>IF(CHALLAN!D5500="","",CHALLAN!D5500)</f>
        <v>4</v>
      </c>
      <c r="G771">
        <f>IF(CHALLAN!E5500="","",CHALLAN!E5500)</f>
        <v>6</v>
      </c>
      <c r="H771">
        <f t="shared" si="24"/>
        <v>24</v>
      </c>
      <c r="I771">
        <f>IF(CHALLAN!F5500="","",CHALLAN!F5500)</f>
        <v>23</v>
      </c>
      <c r="J771">
        <f t="shared" si="25"/>
        <v>1</v>
      </c>
    </row>
    <row r="772" spans="1:10" x14ac:dyDescent="0.25">
      <c r="A772">
        <v>5501</v>
      </c>
      <c r="B772" t="str">
        <f>CHALLAN!G5490</f>
        <v>GG/117/10-11</v>
      </c>
      <c r="C772" t="str">
        <f>CHALLAN!G5489</f>
        <v>20.07.10</v>
      </c>
      <c r="D772" t="str">
        <f>IF(CHALLAN!C5501="","(no part #)",CHALLAN!C5501)</f>
        <v>PC-E022</v>
      </c>
      <c r="E772" t="str">
        <f>IF(CHALLAN!B5501="","",CHALLAN!B5501)</f>
        <v>IKON</v>
      </c>
      <c r="F772" t="str">
        <f>IF(CHALLAN!D5501="","",CHALLAN!D5501)</f>
        <v/>
      </c>
      <c r="G772" t="str">
        <f>IF(CHALLAN!E5501="","",CHALLAN!E5501)</f>
        <v/>
      </c>
      <c r="H772" t="str">
        <f t="shared" si="24"/>
        <v/>
      </c>
      <c r="I772">
        <f>IF(CHALLAN!F5501="","",CHALLAN!F5501)</f>
        <v>1</v>
      </c>
      <c r="J772" t="str">
        <f t="shared" si="25"/>
        <v/>
      </c>
    </row>
    <row r="773" spans="1:10" x14ac:dyDescent="0.25">
      <c r="A773">
        <v>5548</v>
      </c>
      <c r="B773" t="str">
        <f>CHALLAN!G5535</f>
        <v>GG/118/10-11</v>
      </c>
      <c r="C773" t="str">
        <f>CHALLAN!G5534</f>
        <v>20.07.10</v>
      </c>
      <c r="D773" t="str">
        <f>IF(CHALLAN!C5548="","(no part #)",CHALLAN!C5548)</f>
        <v>PC-7159</v>
      </c>
      <c r="E773" t="str">
        <f>IF(CHALLAN!B5548="","",CHALLAN!B5548)</f>
        <v>INDIGO</v>
      </c>
      <c r="F773">
        <f>IF(CHALLAN!D5548="","",CHALLAN!D5548)</f>
        <v>4</v>
      </c>
      <c r="G773">
        <f>IF(CHALLAN!E5548="","",CHALLAN!E5548)</f>
        <v>6</v>
      </c>
      <c r="H773">
        <f t="shared" si="24"/>
        <v>24</v>
      </c>
      <c r="I773">
        <f>IF(CHALLAN!F5548="","",CHALLAN!F5548)</f>
        <v>23</v>
      </c>
      <c r="J773">
        <f t="shared" si="25"/>
        <v>1</v>
      </c>
    </row>
    <row r="774" spans="1:10" x14ac:dyDescent="0.25">
      <c r="A774">
        <v>5549</v>
      </c>
      <c r="B774" t="str">
        <f>CHALLAN!G5535</f>
        <v>GG/118/10-11</v>
      </c>
      <c r="C774" t="str">
        <f>CHALLAN!G5534</f>
        <v>20.07.10</v>
      </c>
      <c r="D774" t="str">
        <f>IF(CHALLAN!C5549="","(no part #)",CHALLAN!C5549)</f>
        <v>PC-7159</v>
      </c>
      <c r="E774" t="str">
        <f>IF(CHALLAN!B5549="","",CHALLAN!B5549)</f>
        <v>INDIGO</v>
      </c>
      <c r="F774" t="str">
        <f>IF(CHALLAN!D5549="","",CHALLAN!D5549)</f>
        <v/>
      </c>
      <c r="G774" t="str">
        <f>IF(CHALLAN!E5549="","",CHALLAN!E5549)</f>
        <v/>
      </c>
      <c r="H774" t="str">
        <f t="shared" si="24"/>
        <v/>
      </c>
      <c r="I774">
        <f>IF(CHALLAN!F5549="","",CHALLAN!F5549)</f>
        <v>1</v>
      </c>
      <c r="J774" t="str">
        <f t="shared" si="25"/>
        <v/>
      </c>
    </row>
    <row r="775" spans="1:10" x14ac:dyDescent="0.25">
      <c r="A775">
        <v>5550</v>
      </c>
      <c r="B775" t="str">
        <f>CHALLAN!G5535</f>
        <v>GG/118/10-11</v>
      </c>
      <c r="C775" t="str">
        <f>CHALLAN!G5534</f>
        <v>20.07.10</v>
      </c>
      <c r="D775" t="str">
        <f>IF(CHALLAN!C5550="","(no part #)",CHALLAN!C5550)</f>
        <v>PC-050R</v>
      </c>
      <c r="E775" t="str">
        <f>IF(CHALLAN!B5550="","",CHALLAN!B5550)</f>
        <v>ZEN DELPHI R12</v>
      </c>
      <c r="F775">
        <f>IF(CHALLAN!D5550="","",CHALLAN!D5550)</f>
        <v>1</v>
      </c>
      <c r="G775">
        <f>IF(CHALLAN!E5550="","",CHALLAN!E5550)</f>
        <v>6</v>
      </c>
      <c r="H775">
        <f t="shared" si="24"/>
        <v>6</v>
      </c>
      <c r="I775">
        <f>IF(CHALLAN!F5550="","",CHALLAN!F5550)</f>
        <v>6</v>
      </c>
      <c r="J775">
        <f t="shared" si="25"/>
        <v>0</v>
      </c>
    </row>
    <row r="776" spans="1:10" x14ac:dyDescent="0.25">
      <c r="A776">
        <v>5551</v>
      </c>
      <c r="B776" t="str">
        <f>CHALLAN!G5535</f>
        <v>GG/118/10-11</v>
      </c>
      <c r="C776" t="str">
        <f>CHALLAN!G5534</f>
        <v>20.07.10</v>
      </c>
      <c r="D776" t="str">
        <f>IF(CHALLAN!C5551="","(no part #)",CHALLAN!C5551)</f>
        <v>PC-249R</v>
      </c>
      <c r="E776" t="str">
        <f>IF(CHALLAN!B5551="","",CHALLAN!B5551)</f>
        <v>SPARK</v>
      </c>
      <c r="F776">
        <f>IF(CHALLAN!D5551="","",CHALLAN!D5551)</f>
        <v>1</v>
      </c>
      <c r="G776">
        <f>IF(CHALLAN!E5551="","",CHALLAN!E5551)</f>
        <v>6</v>
      </c>
      <c r="H776">
        <f t="shared" si="24"/>
        <v>6</v>
      </c>
      <c r="I776">
        <f>IF(CHALLAN!F5551="","",CHALLAN!F5551)</f>
        <v>6</v>
      </c>
      <c r="J776">
        <f t="shared" si="25"/>
        <v>0</v>
      </c>
    </row>
    <row r="777" spans="1:10" x14ac:dyDescent="0.25">
      <c r="A777">
        <v>5591</v>
      </c>
      <c r="B777" t="str">
        <f>CHALLAN!G5581</f>
        <v>GG/119/10-11</v>
      </c>
      <c r="C777" t="str">
        <f>CHALLAN!G5580</f>
        <v>21.07.10</v>
      </c>
      <c r="D777" t="str">
        <f>IF(CHALLAN!C5591="","(no part #)",CHALLAN!C5591)</f>
        <v>PC-8005</v>
      </c>
      <c r="E777" t="str">
        <f>IF(CHALLAN!B5591="","",CHALLAN!B5591)</f>
        <v>ESTEEM R12</v>
      </c>
      <c r="F777">
        <f>IF(CHALLAN!D5591="","",CHALLAN!D5591)</f>
        <v>12</v>
      </c>
      <c r="G777">
        <f>IF(CHALLAN!E5591="","",CHALLAN!E5591)</f>
        <v>25</v>
      </c>
      <c r="H777">
        <f t="shared" si="24"/>
        <v>300</v>
      </c>
      <c r="I777">
        <f>IF(CHALLAN!F5591="","",CHALLAN!F5591)</f>
        <v>300</v>
      </c>
      <c r="J777">
        <f t="shared" si="25"/>
        <v>0</v>
      </c>
    </row>
    <row r="778" spans="1:10" x14ac:dyDescent="0.25">
      <c r="A778">
        <v>5592</v>
      </c>
      <c r="B778" t="str">
        <f>CHALLAN!G5581</f>
        <v>GG/119/10-11</v>
      </c>
      <c r="C778" t="str">
        <f>CHALLAN!G5580</f>
        <v>21.07.10</v>
      </c>
      <c r="D778" t="str">
        <f>IF(CHALLAN!C5592="","(no part #)",CHALLAN!C5592)</f>
        <v>PC-8051</v>
      </c>
      <c r="E778" t="str">
        <f>IF(CHALLAN!B5592="","",CHALLAN!B5592)</f>
        <v>MARUTI O RING</v>
      </c>
      <c r="F778">
        <f>IF(CHALLAN!D5592="","",CHALLAN!D5592)</f>
        <v>2</v>
      </c>
      <c r="G778">
        <f>IF(CHALLAN!E5592="","",CHALLAN!E5592)</f>
        <v>25</v>
      </c>
      <c r="H778">
        <f t="shared" si="24"/>
        <v>50</v>
      </c>
      <c r="I778">
        <f>IF(CHALLAN!F5592="","",CHALLAN!F5592)</f>
        <v>50</v>
      </c>
      <c r="J778">
        <f t="shared" si="25"/>
        <v>0</v>
      </c>
    </row>
    <row r="779" spans="1:10" x14ac:dyDescent="0.25">
      <c r="A779">
        <v>5594</v>
      </c>
      <c r="B779" t="str">
        <f>CHALLAN!G5581</f>
        <v>GG/119/10-11</v>
      </c>
      <c r="C779" t="str">
        <f>CHALLAN!G5580</f>
        <v>21.07.10</v>
      </c>
      <c r="D779" t="str">
        <f>IF(CHALLAN!C5594="","(no part #)",CHALLAN!C5594)</f>
        <v>PC-E419</v>
      </c>
      <c r="E779" t="str">
        <f>IF(CHALLAN!B5594="","",CHALLAN!B5594)</f>
        <v>SKODA</v>
      </c>
      <c r="F779">
        <f>IF(CHALLAN!D5594="","",CHALLAN!D5594)</f>
        <v>6</v>
      </c>
      <c r="G779">
        <f>IF(CHALLAN!E5594="","",CHALLAN!E5594)</f>
        <v>4</v>
      </c>
      <c r="H779">
        <f t="shared" si="24"/>
        <v>24</v>
      </c>
      <c r="I779">
        <f>IF(CHALLAN!F5594="","",CHALLAN!F5594)</f>
        <v>12.46</v>
      </c>
      <c r="J779">
        <f t="shared" si="25"/>
        <v>11.54</v>
      </c>
    </row>
    <row r="780" spans="1:10" x14ac:dyDescent="0.25">
      <c r="A780">
        <v>5595</v>
      </c>
      <c r="B780" t="str">
        <f>CHALLAN!G5581</f>
        <v>GG/119/10-11</v>
      </c>
      <c r="C780" t="str">
        <f>CHALLAN!G5580</f>
        <v>21.07.10</v>
      </c>
      <c r="D780" t="str">
        <f>IF(CHALLAN!C5595="","(no part #)",CHALLAN!C5595)</f>
        <v>PC-E419</v>
      </c>
      <c r="E780" t="str">
        <f>IF(CHALLAN!B5595="","",CHALLAN!B5595)</f>
        <v>SKODA</v>
      </c>
      <c r="F780" t="str">
        <f>IF(CHALLAN!D5595="","",CHALLAN!D5595)</f>
        <v/>
      </c>
      <c r="G780" t="str">
        <f>IF(CHALLAN!E5595="","",CHALLAN!E5595)</f>
        <v/>
      </c>
      <c r="H780" t="str">
        <f t="shared" si="24"/>
        <v/>
      </c>
      <c r="I780">
        <f>IF(CHALLAN!F5595="","",CHALLAN!F5595)</f>
        <v>0.54</v>
      </c>
      <c r="J780" t="str">
        <f t="shared" si="25"/>
        <v/>
      </c>
    </row>
    <row r="781" spans="1:10" x14ac:dyDescent="0.25">
      <c r="A781">
        <v>5596</v>
      </c>
      <c r="B781" t="str">
        <f>CHALLAN!G5581</f>
        <v>GG/119/10-11</v>
      </c>
      <c r="C781" t="str">
        <f>CHALLAN!G5580</f>
        <v>21.07.10</v>
      </c>
      <c r="D781" t="str">
        <f>IF(CHALLAN!C5596="","(no part #)",CHALLAN!C5596)</f>
        <v>PC-249R</v>
      </c>
      <c r="E781" t="str">
        <f>IF(CHALLAN!B5596="","",CHALLAN!B5596)</f>
        <v>SPARK</v>
      </c>
      <c r="F781">
        <f>IF(CHALLAN!D5596="","",CHALLAN!D5596)</f>
        <v>2</v>
      </c>
      <c r="G781">
        <f>IF(CHALLAN!E5596="","",CHALLAN!E5596)</f>
        <v>6</v>
      </c>
      <c r="H781">
        <f t="shared" si="24"/>
        <v>12</v>
      </c>
      <c r="I781">
        <f>IF(CHALLAN!F5596="","",CHALLAN!F5596)</f>
        <v>12</v>
      </c>
      <c r="J781">
        <f t="shared" si="25"/>
        <v>0</v>
      </c>
    </row>
    <row r="782" spans="1:10" x14ac:dyDescent="0.25">
      <c r="A782">
        <v>5598</v>
      </c>
      <c r="B782" t="str">
        <f>CHALLAN!G5581</f>
        <v>GG/119/10-11</v>
      </c>
      <c r="C782" t="str">
        <f>CHALLAN!G5580</f>
        <v>21.07.10</v>
      </c>
      <c r="D782" t="str">
        <f>IF(CHALLAN!C5598="","(no part #)",CHALLAN!C5598)</f>
        <v>PC-1054B</v>
      </c>
      <c r="E782" t="str">
        <f>IF(CHALLAN!B5598="","",CHALLAN!B5598)</f>
        <v>SANTRO</v>
      </c>
      <c r="F782">
        <f>IF(CHALLAN!D5598="","",CHALLAN!D5598)</f>
        <v>1</v>
      </c>
      <c r="G782" t="str">
        <f>IF(CHALLAN!E5598="","",CHALLAN!E5598)</f>
        <v>8*25</v>
      </c>
      <c r="H782" t="str">
        <f t="shared" si="24"/>
        <v/>
      </c>
      <c r="I782">
        <f>IF(CHALLAN!F5598="","",CHALLAN!F5598)</f>
        <v>192</v>
      </c>
      <c r="J782" t="str">
        <f t="shared" si="25"/>
        <v/>
      </c>
    </row>
    <row r="783" spans="1:10" x14ac:dyDescent="0.25">
      <c r="A783">
        <v>5599</v>
      </c>
      <c r="B783" t="str">
        <f>CHALLAN!G5581</f>
        <v>GG/119/10-11</v>
      </c>
      <c r="C783" t="str">
        <f>CHALLAN!G5580</f>
        <v>21.07.10</v>
      </c>
      <c r="D783" t="str">
        <f>IF(CHALLAN!C5599="","(no part #)",CHALLAN!C5599)</f>
        <v>PC-1054B</v>
      </c>
      <c r="E783" t="str">
        <f>IF(CHALLAN!B5599="","",CHALLAN!B5599)</f>
        <v>SANTRO</v>
      </c>
      <c r="F783" t="str">
        <f>IF(CHALLAN!D5599="","",CHALLAN!D5599)</f>
        <v/>
      </c>
      <c r="G783" t="str">
        <f>IF(CHALLAN!E5599="","",CHALLAN!E5599)</f>
        <v/>
      </c>
      <c r="H783" t="str">
        <f t="shared" si="24"/>
        <v/>
      </c>
      <c r="I783">
        <f>IF(CHALLAN!F5599="","",CHALLAN!F5599)</f>
        <v>8</v>
      </c>
      <c r="J783" t="str">
        <f t="shared" si="25"/>
        <v/>
      </c>
    </row>
    <row r="784" spans="1:10" x14ac:dyDescent="0.25">
      <c r="A784">
        <v>5601</v>
      </c>
      <c r="B784" t="str">
        <f>CHALLAN!G5581</f>
        <v>GG/119/10-11</v>
      </c>
      <c r="C784" t="str">
        <f>CHALLAN!G5580</f>
        <v>21.07.10</v>
      </c>
      <c r="D784" t="str">
        <f>IF(CHALLAN!C5601="","(no part #)",CHALLAN!C5601)</f>
        <v>(no part #)</v>
      </c>
      <c r="E784">
        <f>IF(CHALLAN!B5601="","",CHALLAN!B5601)</f>
        <v>510</v>
      </c>
      <c r="F784">
        <f>IF(CHALLAN!D5601="","",CHALLAN!D5601)</f>
        <v>6</v>
      </c>
      <c r="G784">
        <f>IF(CHALLAN!E5601="","",CHALLAN!E5601)</f>
        <v>4</v>
      </c>
      <c r="H784">
        <f t="shared" si="24"/>
        <v>24</v>
      </c>
      <c r="I784">
        <f>IF(CHALLAN!F5601="","",CHALLAN!F5601)</f>
        <v>24</v>
      </c>
      <c r="J784">
        <f t="shared" si="25"/>
        <v>0</v>
      </c>
    </row>
    <row r="785" spans="1:10" x14ac:dyDescent="0.25">
      <c r="A785">
        <v>5602</v>
      </c>
      <c r="B785" t="str">
        <f>CHALLAN!G5581</f>
        <v>GG/119/10-11</v>
      </c>
      <c r="C785" t="str">
        <f>CHALLAN!G5580</f>
        <v>21.07.10</v>
      </c>
      <c r="D785" t="str">
        <f>IF(CHALLAN!C5602="","(no part #)",CHALLAN!C5602)</f>
        <v>(no part #)</v>
      </c>
      <c r="E785">
        <f>IF(CHALLAN!B5602="","",CHALLAN!B5602)</f>
        <v>510</v>
      </c>
      <c r="F785">
        <f>IF(CHALLAN!D5602="","",CHALLAN!D5602)</f>
        <v>1</v>
      </c>
      <c r="G785">
        <f>IF(CHALLAN!E5602="","",CHALLAN!E5602)</f>
        <v>1</v>
      </c>
      <c r="H785">
        <f t="shared" si="24"/>
        <v>1</v>
      </c>
      <c r="I785">
        <f>IF(CHALLAN!F5602="","",CHALLAN!F5602)</f>
        <v>1</v>
      </c>
      <c r="J785">
        <f t="shared" si="25"/>
        <v>0</v>
      </c>
    </row>
    <row r="786" spans="1:10" x14ac:dyDescent="0.25">
      <c r="A786">
        <v>5636</v>
      </c>
      <c r="B786" t="str">
        <f>CHALLAN!G5626</f>
        <v>GG/120/10-11</v>
      </c>
      <c r="C786" t="str">
        <f>CHALLAN!G5625</f>
        <v>21.07.10</v>
      </c>
      <c r="D786" t="str">
        <f>IF(CHALLAN!C5636="","(no part #)",CHALLAN!C5636)</f>
        <v>SD-1001</v>
      </c>
      <c r="E786" t="str">
        <f>IF(CHALLAN!B5636="","",CHALLAN!B5636)</f>
        <v>PLATE HONDA CITY T3</v>
      </c>
      <c r="F786">
        <f>IF(CHALLAN!D5636="","",CHALLAN!D5636)</f>
        <v>1</v>
      </c>
      <c r="G786" t="str">
        <f>IF(CHALLAN!E5636="","",CHALLAN!E5636)</f>
        <v/>
      </c>
      <c r="H786" t="str">
        <f t="shared" si="24"/>
        <v/>
      </c>
      <c r="I786">
        <f>IF(CHALLAN!F5636="","",CHALLAN!F5636)</f>
        <v>1</v>
      </c>
      <c r="J786" t="str">
        <f t="shared" si="25"/>
        <v/>
      </c>
    </row>
    <row r="787" spans="1:10" x14ac:dyDescent="0.25">
      <c r="A787">
        <v>5637</v>
      </c>
      <c r="B787" t="str">
        <f>CHALLAN!G5626</f>
        <v>GG/120/10-11</v>
      </c>
      <c r="C787" t="str">
        <f>CHALLAN!G5625</f>
        <v>21.07.10</v>
      </c>
      <c r="D787" t="str">
        <f>IF(CHALLAN!C5637="","(no part #)",CHALLAN!C5637)</f>
        <v>SD-1001A</v>
      </c>
      <c r="E787" t="str">
        <f>IF(CHALLAN!B5637="","",CHALLAN!B5637)</f>
        <v>MAGNATTE COIL HONDA CITY-T1</v>
      </c>
      <c r="F787" t="str">
        <f>IF(CHALLAN!D5637="","",CHALLAN!D5637)</f>
        <v/>
      </c>
      <c r="G787" t="str">
        <f>IF(CHALLAN!E5637="","",CHALLAN!E5637)</f>
        <v/>
      </c>
      <c r="H787" t="str">
        <f t="shared" si="24"/>
        <v/>
      </c>
      <c r="I787">
        <f>IF(CHALLAN!F5637="","",CHALLAN!F5637)</f>
        <v>1</v>
      </c>
      <c r="J787" t="str">
        <f t="shared" si="25"/>
        <v/>
      </c>
    </row>
    <row r="788" spans="1:10" x14ac:dyDescent="0.25">
      <c r="A788">
        <v>5638</v>
      </c>
      <c r="B788" t="str">
        <f>CHALLAN!G5626</f>
        <v>GG/120/10-11</v>
      </c>
      <c r="C788" t="str">
        <f>CHALLAN!G5625</f>
        <v>21.07.10</v>
      </c>
      <c r="D788" t="str">
        <f>IF(CHALLAN!C5638="","(no part #)",CHALLAN!C5638)</f>
        <v>SD-1001B</v>
      </c>
      <c r="E788" t="str">
        <f>IF(CHALLAN!B5638="","",CHALLAN!B5638)</f>
        <v>PULLEY PULL HONDA CITY- T3</v>
      </c>
      <c r="F788" t="str">
        <f>IF(CHALLAN!D5638="","",CHALLAN!D5638)</f>
        <v/>
      </c>
      <c r="G788" t="str">
        <f>IF(CHALLAN!E5638="","",CHALLAN!E5638)</f>
        <v/>
      </c>
      <c r="H788" t="str">
        <f t="shared" si="24"/>
        <v/>
      </c>
      <c r="I788">
        <f>IF(CHALLAN!F5638="","",CHALLAN!F5638)</f>
        <v>1</v>
      </c>
      <c r="J788" t="str">
        <f t="shared" si="25"/>
        <v/>
      </c>
    </row>
    <row r="789" spans="1:10" x14ac:dyDescent="0.25">
      <c r="A789">
        <v>5639</v>
      </c>
      <c r="B789" t="str">
        <f>CHALLAN!G5626</f>
        <v>GG/120/10-11</v>
      </c>
      <c r="C789" t="str">
        <f>CHALLAN!G5625</f>
        <v>21.07.10</v>
      </c>
      <c r="D789" t="str">
        <f>IF(CHALLAN!C5639="","(no part #)",CHALLAN!C5639)</f>
        <v>SD-1002</v>
      </c>
      <c r="E789" t="str">
        <f>IF(CHALLAN!B5639="","",CHALLAN!B5639)</f>
        <v>PLATE HUB SONATA</v>
      </c>
      <c r="F789" t="str">
        <f>IF(CHALLAN!D5639="","",CHALLAN!D5639)</f>
        <v/>
      </c>
      <c r="G789" t="str">
        <f>IF(CHALLAN!E5639="","",CHALLAN!E5639)</f>
        <v/>
      </c>
      <c r="H789" t="str">
        <f t="shared" si="24"/>
        <v/>
      </c>
      <c r="I789">
        <f>IF(CHALLAN!F5639="","",CHALLAN!F5639)</f>
        <v>1</v>
      </c>
      <c r="J789" t="str">
        <f t="shared" si="25"/>
        <v/>
      </c>
    </row>
    <row r="790" spans="1:10" x14ac:dyDescent="0.25">
      <c r="A790">
        <v>5640</v>
      </c>
      <c r="B790" t="str">
        <f>CHALLAN!G5626</f>
        <v>GG/120/10-11</v>
      </c>
      <c r="C790" t="str">
        <f>CHALLAN!G5625</f>
        <v>21.07.10</v>
      </c>
      <c r="D790" t="str">
        <f>IF(CHALLAN!C5640="","(no part #)",CHALLAN!C5640)</f>
        <v>SD-1002A</v>
      </c>
      <c r="E790" t="str">
        <f>IF(CHALLAN!B5640="","",CHALLAN!B5640)</f>
        <v>MAGNATTE COIL SONATA / ACCENT / CRD-I / TRAVERA / SANTRO</v>
      </c>
      <c r="F790" t="str">
        <f>IF(CHALLAN!D5640="","",CHALLAN!D5640)</f>
        <v/>
      </c>
      <c r="G790" t="str">
        <f>IF(CHALLAN!E5640="","",CHALLAN!E5640)</f>
        <v/>
      </c>
      <c r="H790" t="str">
        <f t="shared" si="24"/>
        <v/>
      </c>
      <c r="I790">
        <f>IF(CHALLAN!F5640="","",CHALLAN!F5640)</f>
        <v>1</v>
      </c>
      <c r="J790" t="str">
        <f t="shared" si="25"/>
        <v/>
      </c>
    </row>
    <row r="791" spans="1:10" x14ac:dyDescent="0.25">
      <c r="A791">
        <v>5641</v>
      </c>
      <c r="B791" t="str">
        <f>CHALLAN!G5626</f>
        <v>GG/120/10-11</v>
      </c>
      <c r="C791" t="str">
        <f>CHALLAN!G5625</f>
        <v>21.07.10</v>
      </c>
      <c r="D791" t="str">
        <f>IF(CHALLAN!C5641="","(no part #)",CHALLAN!C5641)</f>
        <v>SD-1002B</v>
      </c>
      <c r="E791" t="str">
        <f>IF(CHALLAN!B5641="","",CHALLAN!B5641)</f>
        <v>PULLEY PULL ACCENT PETROL</v>
      </c>
      <c r="F791" t="str">
        <f>IF(CHALLAN!D5641="","",CHALLAN!D5641)</f>
        <v/>
      </c>
      <c r="G791" t="str">
        <f>IF(CHALLAN!E5641="","",CHALLAN!E5641)</f>
        <v/>
      </c>
      <c r="H791" t="str">
        <f t="shared" si="24"/>
        <v/>
      </c>
      <c r="I791">
        <f>IF(CHALLAN!F5641="","",CHALLAN!F5641)</f>
        <v>1</v>
      </c>
      <c r="J791" t="str">
        <f t="shared" si="25"/>
        <v/>
      </c>
    </row>
    <row r="792" spans="1:10" x14ac:dyDescent="0.25">
      <c r="A792">
        <v>5642</v>
      </c>
      <c r="B792" t="str">
        <f>CHALLAN!G5626</f>
        <v>GG/120/10-11</v>
      </c>
      <c r="C792" t="str">
        <f>CHALLAN!G5625</f>
        <v>21.07.10</v>
      </c>
      <c r="D792" t="str">
        <f>IF(CHALLAN!C5642="","(no part #)",CHALLAN!C5642)</f>
        <v>SD-1003</v>
      </c>
      <c r="E792" t="str">
        <f>IF(CHALLAN!B5642="","",CHALLAN!B5642)</f>
        <v>PLATE HUB QUALIS</v>
      </c>
      <c r="F792" t="str">
        <f>IF(CHALLAN!D5642="","",CHALLAN!D5642)</f>
        <v/>
      </c>
      <c r="G792" t="str">
        <f>IF(CHALLAN!E5642="","",CHALLAN!E5642)</f>
        <v/>
      </c>
      <c r="H792" t="str">
        <f t="shared" si="24"/>
        <v/>
      </c>
      <c r="I792">
        <f>IF(CHALLAN!F5642="","",CHALLAN!F5642)</f>
        <v>1</v>
      </c>
      <c r="J792" t="str">
        <f t="shared" si="25"/>
        <v/>
      </c>
    </row>
    <row r="793" spans="1:10" x14ac:dyDescent="0.25">
      <c r="A793">
        <v>5643</v>
      </c>
      <c r="B793" t="str">
        <f>CHALLAN!G5626</f>
        <v>GG/120/10-11</v>
      </c>
      <c r="C793" t="str">
        <f>CHALLAN!G5625</f>
        <v>21.07.10</v>
      </c>
      <c r="D793" t="str">
        <f>IF(CHALLAN!C5643="","(no part #)",CHALLAN!C5643)</f>
        <v>SD-1003A</v>
      </c>
      <c r="E793" t="str">
        <f>IF(CHALLAN!B5643="","",CHALLAN!B5643)</f>
        <v>MAGNATTE COIL QUALIS</v>
      </c>
      <c r="F793" t="str">
        <f>IF(CHALLAN!D5643="","",CHALLAN!D5643)</f>
        <v/>
      </c>
      <c r="G793" t="str">
        <f>IF(CHALLAN!E5643="","",CHALLAN!E5643)</f>
        <v/>
      </c>
      <c r="H793" t="str">
        <f t="shared" si="24"/>
        <v/>
      </c>
      <c r="I793">
        <f>IF(CHALLAN!F5643="","",CHALLAN!F5643)</f>
        <v>1</v>
      </c>
      <c r="J793" t="str">
        <f t="shared" si="25"/>
        <v/>
      </c>
    </row>
    <row r="794" spans="1:10" x14ac:dyDescent="0.25">
      <c r="A794">
        <v>5644</v>
      </c>
      <c r="B794" t="str">
        <f>CHALLAN!G5626</f>
        <v>GG/120/10-11</v>
      </c>
      <c r="C794" t="str">
        <f>CHALLAN!G5625</f>
        <v>21.07.10</v>
      </c>
      <c r="D794" t="str">
        <f>IF(CHALLAN!C5644="","(no part #)",CHALLAN!C5644)</f>
        <v>SD-1003B</v>
      </c>
      <c r="E794" t="str">
        <f>IF(CHALLAN!B5644="","",CHALLAN!B5644)</f>
        <v>PULLEY PULL QUALIS</v>
      </c>
      <c r="F794" t="str">
        <f>IF(CHALLAN!D5644="","",CHALLAN!D5644)</f>
        <v/>
      </c>
      <c r="G794" t="str">
        <f>IF(CHALLAN!E5644="","",CHALLAN!E5644)</f>
        <v/>
      </c>
      <c r="H794" t="str">
        <f t="shared" si="24"/>
        <v/>
      </c>
      <c r="I794">
        <f>IF(CHALLAN!F5644="","",CHALLAN!F5644)</f>
        <v>1</v>
      </c>
      <c r="J794" t="str">
        <f t="shared" si="25"/>
        <v/>
      </c>
    </row>
    <row r="795" spans="1:10" x14ac:dyDescent="0.25">
      <c r="A795">
        <v>5645</v>
      </c>
      <c r="B795" t="str">
        <f>CHALLAN!G5626</f>
        <v>GG/120/10-11</v>
      </c>
      <c r="C795" t="str">
        <f>CHALLAN!G5625</f>
        <v>21.07.10</v>
      </c>
      <c r="D795" t="str">
        <f>IF(CHALLAN!C5645="","(no part #)",CHALLAN!C5645)</f>
        <v>SD-1004</v>
      </c>
      <c r="E795" t="str">
        <f>IF(CHALLAN!B5645="","",CHALLAN!B5645)</f>
        <v>PLATE HUB HS-11 SANTRO XING</v>
      </c>
      <c r="F795" t="str">
        <f>IF(CHALLAN!D5645="","",CHALLAN!D5645)</f>
        <v/>
      </c>
      <c r="G795" t="str">
        <f>IF(CHALLAN!E5645="","",CHALLAN!E5645)</f>
        <v/>
      </c>
      <c r="H795" t="str">
        <f t="shared" si="24"/>
        <v/>
      </c>
      <c r="I795">
        <f>IF(CHALLAN!F5645="","",CHALLAN!F5645)</f>
        <v>1</v>
      </c>
      <c r="J795" t="str">
        <f t="shared" si="25"/>
        <v/>
      </c>
    </row>
    <row r="796" spans="1:10" x14ac:dyDescent="0.25">
      <c r="A796">
        <v>5646</v>
      </c>
      <c r="B796" t="str">
        <f>CHALLAN!G5626</f>
        <v>GG/120/10-11</v>
      </c>
      <c r="C796" t="str">
        <f>CHALLAN!G5625</f>
        <v>21.07.10</v>
      </c>
      <c r="D796" t="str">
        <f>IF(CHALLAN!C5646="","(no part #)",CHALLAN!C5646)</f>
        <v>SD-1004A</v>
      </c>
      <c r="E796" t="str">
        <f>IF(CHALLAN!B5646="","",CHALLAN!B5646)</f>
        <v>MAGNATIC COIL HS-11 SANTRO XING</v>
      </c>
      <c r="F796" t="str">
        <f>IF(CHALLAN!D5646="","",CHALLAN!D5646)</f>
        <v/>
      </c>
      <c r="G796" t="str">
        <f>IF(CHALLAN!E5646="","",CHALLAN!E5646)</f>
        <v/>
      </c>
      <c r="H796" t="str">
        <f t="shared" si="24"/>
        <v/>
      </c>
      <c r="I796">
        <f>IF(CHALLAN!F5646="","",CHALLAN!F5646)</f>
        <v>1</v>
      </c>
      <c r="J796" t="str">
        <f t="shared" si="25"/>
        <v/>
      </c>
    </row>
    <row r="797" spans="1:10" x14ac:dyDescent="0.25">
      <c r="A797">
        <v>5647</v>
      </c>
      <c r="B797" t="str">
        <f>CHALLAN!G5626</f>
        <v>GG/120/10-11</v>
      </c>
      <c r="C797" t="str">
        <f>CHALLAN!G5625</f>
        <v>21.07.10</v>
      </c>
      <c r="D797" t="str">
        <f>IF(CHALLAN!C5647="","(no part #)",CHALLAN!C5647)</f>
        <v>SD-1004B</v>
      </c>
      <c r="E797" t="str">
        <f>IF(CHALLAN!B5647="","",CHALLAN!B5647)</f>
        <v>PULLEY PULL HS-11 SANTRO</v>
      </c>
      <c r="F797" t="str">
        <f>IF(CHALLAN!D5647="","",CHALLAN!D5647)</f>
        <v/>
      </c>
      <c r="G797" t="str">
        <f>IF(CHALLAN!E5647="","",CHALLAN!E5647)</f>
        <v/>
      </c>
      <c r="H797" t="str">
        <f t="shared" si="24"/>
        <v/>
      </c>
      <c r="I797">
        <f>IF(CHALLAN!F5647="","",CHALLAN!F5647)</f>
        <v>1</v>
      </c>
      <c r="J797" t="str">
        <f t="shared" si="25"/>
        <v/>
      </c>
    </row>
    <row r="798" spans="1:10" x14ac:dyDescent="0.25">
      <c r="A798">
        <v>5648</v>
      </c>
      <c r="B798" t="str">
        <f>CHALLAN!G5626</f>
        <v>GG/120/10-11</v>
      </c>
      <c r="C798" t="str">
        <f>CHALLAN!G5625</f>
        <v>21.07.10</v>
      </c>
      <c r="D798" t="str">
        <f>IF(CHALLAN!C5648="","(no part #)",CHALLAN!C5648)</f>
        <v>SD-1004C</v>
      </c>
      <c r="E798" t="str">
        <f>IF(CHALLAN!B5648="","",CHALLAN!B5648)</f>
        <v>MAGNETIC COIL MC-A HS-SANTRO DELPHI</v>
      </c>
      <c r="F798" t="str">
        <f>IF(CHALLAN!D5648="","",CHALLAN!D5648)</f>
        <v/>
      </c>
      <c r="G798" t="str">
        <f>IF(CHALLAN!E5648="","",CHALLAN!E5648)</f>
        <v/>
      </c>
      <c r="H798" t="str">
        <f t="shared" si="24"/>
        <v/>
      </c>
      <c r="I798">
        <f>IF(CHALLAN!F5648="","",CHALLAN!F5648)</f>
        <v>1</v>
      </c>
      <c r="J798" t="str">
        <f t="shared" si="25"/>
        <v/>
      </c>
    </row>
    <row r="799" spans="1:10" x14ac:dyDescent="0.25">
      <c r="A799">
        <v>5649</v>
      </c>
      <c r="B799" t="str">
        <f>CHALLAN!G5626</f>
        <v>GG/120/10-11</v>
      </c>
      <c r="C799" t="str">
        <f>CHALLAN!G5625</f>
        <v>21.07.10</v>
      </c>
      <c r="D799" t="str">
        <f>IF(CHALLAN!C5649="","(no part #)",CHALLAN!C5649)</f>
        <v>SD-1004D</v>
      </c>
      <c r="E799" t="str">
        <f>IF(CHALLAN!B5649="","",CHALLAN!B5649)</f>
        <v>MAGNETIC COIL SANTRO (SP10)-XING</v>
      </c>
      <c r="F799" t="str">
        <f>IF(CHALLAN!D5649="","",CHALLAN!D5649)</f>
        <v/>
      </c>
      <c r="G799" t="str">
        <f>IF(CHALLAN!E5649="","",CHALLAN!E5649)</f>
        <v/>
      </c>
      <c r="H799" t="str">
        <f t="shared" si="24"/>
        <v/>
      </c>
      <c r="I799">
        <f>IF(CHALLAN!F5649="","",CHALLAN!F5649)</f>
        <v>1</v>
      </c>
      <c r="J799" t="str">
        <f t="shared" si="25"/>
        <v/>
      </c>
    </row>
    <row r="800" spans="1:10" x14ac:dyDescent="0.25">
      <c r="A800">
        <v>5650</v>
      </c>
      <c r="B800" t="str">
        <f>CHALLAN!G5626</f>
        <v>GG/120/10-11</v>
      </c>
      <c r="C800" t="str">
        <f>CHALLAN!G5625</f>
        <v>21.07.10</v>
      </c>
      <c r="D800" t="str">
        <f>IF(CHALLAN!C5650="","(no part #)",CHALLAN!C5650)</f>
        <v>SD-1004E</v>
      </c>
      <c r="E800" t="str">
        <f>IF(CHALLAN!B5650="","",CHALLAN!B5650)</f>
        <v>MAGNETIC COIL-TRAVERA / ACCENT / SCORPIO / SONATA</v>
      </c>
      <c r="F800" t="str">
        <f>IF(CHALLAN!D5650="","",CHALLAN!D5650)</f>
        <v/>
      </c>
      <c r="G800" t="str">
        <f>IF(CHALLAN!E5650="","",CHALLAN!E5650)</f>
        <v/>
      </c>
      <c r="H800" t="str">
        <f t="shared" si="24"/>
        <v/>
      </c>
      <c r="I800">
        <f>IF(CHALLAN!F5650="","",CHALLAN!F5650)</f>
        <v>1</v>
      </c>
      <c r="J800" t="str">
        <f t="shared" si="25"/>
        <v/>
      </c>
    </row>
    <row r="801" spans="1:10" x14ac:dyDescent="0.25">
      <c r="A801">
        <v>5651</v>
      </c>
      <c r="B801" t="str">
        <f>CHALLAN!G5626</f>
        <v>GG/120/10-11</v>
      </c>
      <c r="C801" t="str">
        <f>CHALLAN!G5625</f>
        <v>21.07.10</v>
      </c>
      <c r="D801" t="str">
        <f>IF(CHALLAN!C5651="","(no part #)",CHALLAN!C5651)</f>
        <v>SD-1005</v>
      </c>
      <c r="E801" t="str">
        <f>IF(CHALLAN!B5651="","",CHALLAN!B5651)</f>
        <v>PLATE HUB SUBROS ND ESTEEM</v>
      </c>
      <c r="F801" t="str">
        <f>IF(CHALLAN!D5651="","",CHALLAN!D5651)</f>
        <v/>
      </c>
      <c r="G801" t="str">
        <f>IF(CHALLAN!E5651="","",CHALLAN!E5651)</f>
        <v/>
      </c>
      <c r="H801" t="str">
        <f t="shared" si="24"/>
        <v/>
      </c>
      <c r="I801">
        <f>IF(CHALLAN!F5651="","",CHALLAN!F5651)</f>
        <v>1</v>
      </c>
      <c r="J801" t="str">
        <f t="shared" si="25"/>
        <v/>
      </c>
    </row>
    <row r="802" spans="1:10" x14ac:dyDescent="0.25">
      <c r="A802">
        <v>5652</v>
      </c>
      <c r="B802" t="str">
        <f>CHALLAN!G5626</f>
        <v>GG/120/10-11</v>
      </c>
      <c r="C802" t="str">
        <f>CHALLAN!G5625</f>
        <v>21.07.10</v>
      </c>
      <c r="D802" t="str">
        <f>IF(CHALLAN!C5652="","(no part #)",CHALLAN!C5652)</f>
        <v>SD-1005A</v>
      </c>
      <c r="E802" t="str">
        <f>IF(CHALLAN!B5652="","",CHALLAN!B5652)</f>
        <v>MAGNETIC COIL SUBROS ND ESTEEM</v>
      </c>
      <c r="F802" t="str">
        <f>IF(CHALLAN!D5652="","",CHALLAN!D5652)</f>
        <v/>
      </c>
      <c r="G802" t="str">
        <f>IF(CHALLAN!E5652="","",CHALLAN!E5652)</f>
        <v/>
      </c>
      <c r="H802" t="str">
        <f t="shared" si="24"/>
        <v/>
      </c>
      <c r="I802">
        <f>IF(CHALLAN!F5652="","",CHALLAN!F5652)</f>
        <v>1</v>
      </c>
      <c r="J802" t="str">
        <f t="shared" si="25"/>
        <v/>
      </c>
    </row>
    <row r="803" spans="1:10" x14ac:dyDescent="0.25">
      <c r="A803">
        <v>5653</v>
      </c>
      <c r="B803" t="str">
        <f>CHALLAN!G5626</f>
        <v>GG/120/10-11</v>
      </c>
      <c r="C803" t="str">
        <f>CHALLAN!G5625</f>
        <v>21.07.10</v>
      </c>
      <c r="D803" t="str">
        <f>IF(CHALLAN!C5653="","(no part #)",CHALLAN!C5653)</f>
        <v>SD-1005B</v>
      </c>
      <c r="E803" t="str">
        <f>IF(CHALLAN!B5653="","",CHALLAN!B5653)</f>
        <v>PULLEY PULL SUBROS ND ESTEEM/ZEN</v>
      </c>
      <c r="F803" t="str">
        <f>IF(CHALLAN!D5653="","",CHALLAN!D5653)</f>
        <v/>
      </c>
      <c r="G803" t="str">
        <f>IF(CHALLAN!E5653="","",CHALLAN!E5653)</f>
        <v/>
      </c>
      <c r="H803" t="str">
        <f t="shared" si="24"/>
        <v/>
      </c>
      <c r="I803">
        <f>IF(CHALLAN!F5653="","",CHALLAN!F5653)</f>
        <v>1</v>
      </c>
      <c r="J803" t="str">
        <f t="shared" si="25"/>
        <v/>
      </c>
    </row>
    <row r="804" spans="1:10" x14ac:dyDescent="0.25">
      <c r="A804">
        <v>5654</v>
      </c>
      <c r="B804" t="str">
        <f>CHALLAN!G5626</f>
        <v>GG/120/10-11</v>
      </c>
      <c r="C804" t="str">
        <f>CHALLAN!G5625</f>
        <v>21.07.10</v>
      </c>
      <c r="D804" t="str">
        <f>IF(CHALLAN!C5654="","(no part #)",CHALLAN!C5654)</f>
        <v>SD-1007A</v>
      </c>
      <c r="E804" t="str">
        <f>IF(CHALLAN!B5654="","",CHALLAN!B5654)</f>
        <v>MAGNETIC COIL SKODA</v>
      </c>
      <c r="F804" t="str">
        <f>IF(CHALLAN!D5654="","",CHALLAN!D5654)</f>
        <v/>
      </c>
      <c r="G804" t="str">
        <f>IF(CHALLAN!E5654="","",CHALLAN!E5654)</f>
        <v/>
      </c>
      <c r="H804" t="str">
        <f t="shared" si="24"/>
        <v/>
      </c>
      <c r="I804">
        <f>IF(CHALLAN!F5654="","",CHALLAN!F5654)</f>
        <v>1</v>
      </c>
      <c r="J804" t="str">
        <f t="shared" si="25"/>
        <v/>
      </c>
    </row>
    <row r="805" spans="1:10" x14ac:dyDescent="0.25">
      <c r="A805">
        <v>5655</v>
      </c>
      <c r="B805" t="str">
        <f>CHALLAN!G5626</f>
        <v>GG/120/10-11</v>
      </c>
      <c r="C805" t="str">
        <f>CHALLAN!G5625</f>
        <v>21.07.10</v>
      </c>
      <c r="D805" t="str">
        <f>IF(CHALLAN!C5655="","(no part #)",CHALLAN!C5655)</f>
        <v>SD-1007B</v>
      </c>
      <c r="E805" t="str">
        <f>IF(CHALLAN!B5655="","",CHALLAN!B5655)</f>
        <v>PULLEY PULL SKODA</v>
      </c>
      <c r="F805" t="str">
        <f>IF(CHALLAN!D5655="","",CHALLAN!D5655)</f>
        <v/>
      </c>
      <c r="G805" t="str">
        <f>IF(CHALLAN!E5655="","",CHALLAN!E5655)</f>
        <v/>
      </c>
      <c r="H805" t="str">
        <f t="shared" si="24"/>
        <v/>
      </c>
      <c r="I805">
        <f>IF(CHALLAN!F5655="","",CHALLAN!F5655)</f>
        <v>1</v>
      </c>
      <c r="J805" t="str">
        <f t="shared" si="25"/>
        <v/>
      </c>
    </row>
    <row r="806" spans="1:10" x14ac:dyDescent="0.25">
      <c r="A806">
        <v>5656</v>
      </c>
      <c r="B806" t="str">
        <f>CHALLAN!G5626</f>
        <v>GG/120/10-11</v>
      </c>
      <c r="C806" t="str">
        <f>CHALLAN!G5625</f>
        <v>21.07.10</v>
      </c>
      <c r="D806" t="str">
        <f>IF(CHALLAN!C5656="","(no part #)",CHALLAN!C5656)</f>
        <v>SD-1008</v>
      </c>
      <c r="E806" t="str">
        <f>IF(CHALLAN!B5656="","",CHALLAN!B5656)</f>
        <v>PLATE HUB WAGONR</v>
      </c>
      <c r="F806" t="str">
        <f>IF(CHALLAN!D5656="","",CHALLAN!D5656)</f>
        <v/>
      </c>
      <c r="G806" t="str">
        <f>IF(CHALLAN!E5656="","",CHALLAN!E5656)</f>
        <v/>
      </c>
      <c r="H806" t="str">
        <f t="shared" si="24"/>
        <v/>
      </c>
      <c r="I806">
        <f>IF(CHALLAN!F5656="","",CHALLAN!F5656)</f>
        <v>1</v>
      </c>
      <c r="J806" t="str">
        <f t="shared" si="25"/>
        <v/>
      </c>
    </row>
    <row r="807" spans="1:10" x14ac:dyDescent="0.25">
      <c r="A807">
        <v>5657</v>
      </c>
      <c r="B807" t="str">
        <f>CHALLAN!G5626</f>
        <v>GG/120/10-11</v>
      </c>
      <c r="C807" t="str">
        <f>CHALLAN!G5625</f>
        <v>21.07.10</v>
      </c>
      <c r="D807" t="str">
        <f>IF(CHALLAN!C5657="","(no part #)",CHALLAN!C5657)</f>
        <v>SD-1008A</v>
      </c>
      <c r="E807" t="str">
        <f>IF(CHALLAN!B5657="","",CHALLAN!B5657)</f>
        <v>MAGNETIC COIL WAGON-R / INNOVA SMALL</v>
      </c>
      <c r="F807" t="str">
        <f>IF(CHALLAN!D5657="","",CHALLAN!D5657)</f>
        <v/>
      </c>
      <c r="G807" t="str">
        <f>IF(CHALLAN!E5657="","",CHALLAN!E5657)</f>
        <v/>
      </c>
      <c r="H807" t="str">
        <f t="shared" si="24"/>
        <v/>
      </c>
      <c r="I807">
        <f>IF(CHALLAN!F5657="","",CHALLAN!F5657)</f>
        <v>1</v>
      </c>
      <c r="J807" t="str">
        <f t="shared" si="25"/>
        <v/>
      </c>
    </row>
    <row r="808" spans="1:10" x14ac:dyDescent="0.25">
      <c r="A808">
        <v>5658</v>
      </c>
      <c r="B808" t="str">
        <f>CHALLAN!G5626</f>
        <v>GG/120/10-11</v>
      </c>
      <c r="C808" t="str">
        <f>CHALLAN!G5625</f>
        <v>21.07.10</v>
      </c>
      <c r="D808" t="str">
        <f>IF(CHALLAN!C5658="","(no part #)",CHALLAN!C5658)</f>
        <v>SD-1008B</v>
      </c>
      <c r="E808" t="str">
        <f>IF(CHALLAN!B5658="","",CHALLAN!B5658)</f>
        <v>PULLEY PULL WAGONR</v>
      </c>
      <c r="F808" t="str">
        <f>IF(CHALLAN!D5658="","",CHALLAN!D5658)</f>
        <v/>
      </c>
      <c r="G808" t="str">
        <f>IF(CHALLAN!E5658="","",CHALLAN!E5658)</f>
        <v/>
      </c>
      <c r="H808" t="str">
        <f t="shared" si="24"/>
        <v/>
      </c>
      <c r="I808">
        <f>IF(CHALLAN!F5658="","",CHALLAN!F5658)</f>
        <v>1</v>
      </c>
      <c r="J808" t="str">
        <f t="shared" si="25"/>
        <v/>
      </c>
    </row>
    <row r="809" spans="1:10" x14ac:dyDescent="0.25">
      <c r="A809">
        <v>5659</v>
      </c>
      <c r="B809" t="str">
        <f>CHALLAN!G5626</f>
        <v>GG/120/10-11</v>
      </c>
      <c r="C809" t="str">
        <f>CHALLAN!G5625</f>
        <v>21.07.10</v>
      </c>
      <c r="D809" t="str">
        <f>IF(CHALLAN!C5659="","(no part #)",CHALLAN!C5659)</f>
        <v>SD-1009A</v>
      </c>
      <c r="E809" t="str">
        <f>IF(CHALLAN!B5659="","",CHALLAN!B5659)</f>
        <v>MAGNETIC COIL FORD IKON 1.8</v>
      </c>
      <c r="F809" t="str">
        <f>IF(CHALLAN!D5659="","",CHALLAN!D5659)</f>
        <v/>
      </c>
      <c r="G809" t="str">
        <f>IF(CHALLAN!E5659="","",CHALLAN!E5659)</f>
        <v/>
      </c>
      <c r="H809" t="str">
        <f t="shared" si="24"/>
        <v/>
      </c>
      <c r="I809">
        <f>IF(CHALLAN!F5659="","",CHALLAN!F5659)</f>
        <v>1</v>
      </c>
      <c r="J809" t="str">
        <f t="shared" si="25"/>
        <v/>
      </c>
    </row>
    <row r="810" spans="1:10" x14ac:dyDescent="0.25">
      <c r="A810">
        <v>5660</v>
      </c>
      <c r="B810" t="str">
        <f>CHALLAN!G5626</f>
        <v>GG/120/10-11</v>
      </c>
      <c r="C810" t="str">
        <f>CHALLAN!G5625</f>
        <v>21.07.10</v>
      </c>
      <c r="D810" t="str">
        <f>IF(CHALLAN!C5660="","(no part #)",CHALLAN!C5660)</f>
        <v>SD-1009B</v>
      </c>
      <c r="E810" t="str">
        <f>IF(CHALLAN!B5660="","",CHALLAN!B5660)</f>
        <v>PULLEY FORD IKON 1.8</v>
      </c>
      <c r="F810" t="str">
        <f>IF(CHALLAN!D5660="","",CHALLAN!D5660)</f>
        <v/>
      </c>
      <c r="G810" t="str">
        <f>IF(CHALLAN!E5660="","",CHALLAN!E5660)</f>
        <v/>
      </c>
      <c r="H810" t="str">
        <f t="shared" si="24"/>
        <v/>
      </c>
      <c r="I810">
        <f>IF(CHALLAN!F5660="","",CHALLAN!F5660)</f>
        <v>1</v>
      </c>
      <c r="J810" t="str">
        <f t="shared" si="25"/>
        <v/>
      </c>
    </row>
    <row r="811" spans="1:10" x14ac:dyDescent="0.25">
      <c r="A811">
        <v>5678</v>
      </c>
      <c r="B811" t="str">
        <f>CHALLAN!G5669</f>
        <v>GG/120/10-11</v>
      </c>
      <c r="C811" t="str">
        <f>CHALLAN!G5668</f>
        <v>21.07.10</v>
      </c>
      <c r="D811" t="str">
        <f>IF(CHALLAN!C5678="","(no part #)",CHALLAN!C5678)</f>
        <v>SD-1010A</v>
      </c>
      <c r="E811" t="str">
        <f>IF(CHALLAN!B5678="","",CHALLAN!B5678)</f>
        <v>MAGNETIC COIL LANCER MMC</v>
      </c>
      <c r="F811" t="str">
        <f>IF(CHALLAN!D5678="","",CHALLAN!D5678)</f>
        <v/>
      </c>
      <c r="G811" t="str">
        <f>IF(CHALLAN!E5678="","",CHALLAN!E5678)</f>
        <v/>
      </c>
      <c r="H811" t="str">
        <f t="shared" si="24"/>
        <v/>
      </c>
      <c r="I811">
        <f>IF(CHALLAN!F5678="","",CHALLAN!F5678)</f>
        <v>1</v>
      </c>
      <c r="J811" t="str">
        <f t="shared" si="25"/>
        <v/>
      </c>
    </row>
    <row r="812" spans="1:10" x14ac:dyDescent="0.25">
      <c r="A812">
        <v>5679</v>
      </c>
      <c r="B812" t="str">
        <f>CHALLAN!G5669</f>
        <v>GG/120/10-11</v>
      </c>
      <c r="C812" t="str">
        <f>CHALLAN!G5668</f>
        <v>21.07.10</v>
      </c>
      <c r="D812" t="str">
        <f>IF(CHALLAN!C5679="","(no part #)",CHALLAN!C5679)</f>
        <v>SD-1010B</v>
      </c>
      <c r="E812" t="str">
        <f>IF(CHALLAN!B5679="","",CHALLAN!B5679)</f>
        <v>PULLEY PULL FORD 1.8</v>
      </c>
      <c r="F812" t="str">
        <f>IF(CHALLAN!D5679="","",CHALLAN!D5679)</f>
        <v/>
      </c>
      <c r="G812" t="str">
        <f>IF(CHALLAN!E5679="","",CHALLAN!E5679)</f>
        <v/>
      </c>
      <c r="H812" t="str">
        <f t="shared" si="24"/>
        <v/>
      </c>
      <c r="I812">
        <f>IF(CHALLAN!F5679="","",CHALLAN!F5679)</f>
        <v>1</v>
      </c>
      <c r="J812" t="str">
        <f t="shared" si="25"/>
        <v/>
      </c>
    </row>
    <row r="813" spans="1:10" x14ac:dyDescent="0.25">
      <c r="A813">
        <v>5680</v>
      </c>
      <c r="B813" t="str">
        <f>CHALLAN!G5669</f>
        <v>GG/120/10-11</v>
      </c>
      <c r="C813" t="str">
        <f>CHALLAN!G5668</f>
        <v>21.07.10</v>
      </c>
      <c r="D813" t="str">
        <f>IF(CHALLAN!C5680="","(no part #)",CHALLAN!C5680)</f>
        <v>SD-1011</v>
      </c>
      <c r="E813" t="str">
        <f>IF(CHALLAN!B5680="","",CHALLAN!B5680)</f>
        <v>PLATE HUB HYUNDAI ACCENT CRD</v>
      </c>
      <c r="F813" t="str">
        <f>IF(CHALLAN!D5680="","",CHALLAN!D5680)</f>
        <v/>
      </c>
      <c r="G813" t="str">
        <f>IF(CHALLAN!E5680="","",CHALLAN!E5680)</f>
        <v/>
      </c>
      <c r="H813" t="str">
        <f t="shared" si="24"/>
        <v/>
      </c>
      <c r="I813">
        <f>IF(CHALLAN!F5680="","",CHALLAN!F5680)</f>
        <v>1</v>
      </c>
      <c r="J813" t="str">
        <f t="shared" si="25"/>
        <v/>
      </c>
    </row>
    <row r="814" spans="1:10" x14ac:dyDescent="0.25">
      <c r="A814">
        <v>5681</v>
      </c>
      <c r="B814" t="str">
        <f>CHALLAN!G5669</f>
        <v>GG/120/10-11</v>
      </c>
      <c r="C814" t="str">
        <f>CHALLAN!G5668</f>
        <v>21.07.10</v>
      </c>
      <c r="D814" t="str">
        <f>IF(CHALLAN!C5681="","(no part #)",CHALLAN!C5681)</f>
        <v>SD-1011A</v>
      </c>
      <c r="E814" t="str">
        <f>IF(CHALLAN!B5681="","",CHALLAN!B5681)</f>
        <v>MAGNETIC COIL SANTRO XING</v>
      </c>
      <c r="F814" t="str">
        <f>IF(CHALLAN!D5681="","",CHALLAN!D5681)</f>
        <v/>
      </c>
      <c r="G814" t="str">
        <f>IF(CHALLAN!E5681="","",CHALLAN!E5681)</f>
        <v/>
      </c>
      <c r="H814" t="str">
        <f t="shared" si="24"/>
        <v/>
      </c>
      <c r="I814">
        <f>IF(CHALLAN!F5681="","",CHALLAN!F5681)</f>
        <v>1</v>
      </c>
      <c r="J814" t="str">
        <f t="shared" si="25"/>
        <v/>
      </c>
    </row>
    <row r="815" spans="1:10" x14ac:dyDescent="0.25">
      <c r="A815">
        <v>5682</v>
      </c>
      <c r="B815" t="str">
        <f>CHALLAN!G5669</f>
        <v>GG/120/10-11</v>
      </c>
      <c r="C815" t="str">
        <f>CHALLAN!G5668</f>
        <v>21.07.10</v>
      </c>
      <c r="D815" t="str">
        <f>IF(CHALLAN!C5682="","(no part #)",CHALLAN!C5682)</f>
        <v>SD-1011B</v>
      </c>
      <c r="E815" t="str">
        <f>IF(CHALLAN!B5682="","",CHALLAN!B5682)</f>
        <v>PULLEY PULL HYUNDAI ACCENT CRD</v>
      </c>
      <c r="F815" t="str">
        <f>IF(CHALLAN!D5682="","",CHALLAN!D5682)</f>
        <v/>
      </c>
      <c r="G815" t="str">
        <f>IF(CHALLAN!E5682="","",CHALLAN!E5682)</f>
        <v/>
      </c>
      <c r="H815" t="str">
        <f t="shared" si="24"/>
        <v/>
      </c>
      <c r="I815">
        <f>IF(CHALLAN!F5682="","",CHALLAN!F5682)</f>
        <v>1</v>
      </c>
      <c r="J815" t="str">
        <f t="shared" si="25"/>
        <v/>
      </c>
    </row>
    <row r="816" spans="1:10" x14ac:dyDescent="0.25">
      <c r="A816">
        <v>5683</v>
      </c>
      <c r="B816" t="str">
        <f>CHALLAN!G5669</f>
        <v>GG/120/10-11</v>
      </c>
      <c r="C816" t="str">
        <f>CHALLAN!G5668</f>
        <v>21.07.10</v>
      </c>
      <c r="D816" t="str">
        <f>IF(CHALLAN!C5683="","(no part #)",CHALLAN!C5683)</f>
        <v>SD-1012</v>
      </c>
      <c r="E816" t="str">
        <f>IF(CHALLAN!B5683="","",CHALLAN!B5683)</f>
        <v>MAGNETIC COIL SANTRO XING</v>
      </c>
      <c r="F816" t="str">
        <f>IF(CHALLAN!D5683="","",CHALLAN!D5683)</f>
        <v/>
      </c>
      <c r="G816" t="str">
        <f>IF(CHALLAN!E5683="","",CHALLAN!E5683)</f>
        <v/>
      </c>
      <c r="H816" t="str">
        <f t="shared" si="24"/>
        <v/>
      </c>
      <c r="I816">
        <f>IF(CHALLAN!F5683="","",CHALLAN!F5683)</f>
        <v>1</v>
      </c>
      <c r="J816" t="str">
        <f t="shared" si="25"/>
        <v/>
      </c>
    </row>
    <row r="817" spans="1:10" x14ac:dyDescent="0.25">
      <c r="A817">
        <v>5684</v>
      </c>
      <c r="B817" t="str">
        <f>CHALLAN!G5669</f>
        <v>GG/120/10-11</v>
      </c>
      <c r="C817" t="str">
        <f>CHALLAN!G5668</f>
        <v>21.07.10</v>
      </c>
      <c r="D817" t="str">
        <f>IF(CHALLAN!C5684="","(no part #)",CHALLAN!C5684)</f>
        <v>SD-1012A</v>
      </c>
      <c r="E817" t="str">
        <f>IF(CHALLAN!B5684="","",CHALLAN!B5684)</f>
        <v>PULLEY PULL SCORPIO II</v>
      </c>
      <c r="F817" t="str">
        <f>IF(CHALLAN!D5684="","",CHALLAN!D5684)</f>
        <v/>
      </c>
      <c r="G817" t="str">
        <f>IF(CHALLAN!E5684="","",CHALLAN!E5684)</f>
        <v/>
      </c>
      <c r="H817" t="str">
        <f t="shared" si="24"/>
        <v/>
      </c>
      <c r="I817">
        <f>IF(CHALLAN!F5684="","",CHALLAN!F5684)</f>
        <v>1</v>
      </c>
      <c r="J817" t="str">
        <f t="shared" si="25"/>
        <v/>
      </c>
    </row>
    <row r="818" spans="1:10" x14ac:dyDescent="0.25">
      <c r="A818">
        <v>5685</v>
      </c>
      <c r="B818" t="str">
        <f>CHALLAN!G5669</f>
        <v>GG/120/10-11</v>
      </c>
      <c r="C818" t="str">
        <f>CHALLAN!G5668</f>
        <v>21.07.10</v>
      </c>
      <c r="D818" t="str">
        <f>IF(CHALLAN!C5685="","(no part #)",CHALLAN!C5685)</f>
        <v>SD-1012B</v>
      </c>
      <c r="E818" t="str">
        <f>IF(CHALLAN!B5685="","",CHALLAN!B5685)</f>
        <v>MAGNETIC COIL BOLERO/SUMO</v>
      </c>
      <c r="F818" t="str">
        <f>IF(CHALLAN!D5685="","",CHALLAN!D5685)</f>
        <v/>
      </c>
      <c r="G818" t="str">
        <f>IF(CHALLAN!E5685="","",CHALLAN!E5685)</f>
        <v/>
      </c>
      <c r="H818" t="str">
        <f t="shared" si="24"/>
        <v/>
      </c>
      <c r="I818">
        <f>IF(CHALLAN!F5685="","",CHALLAN!F5685)</f>
        <v>1</v>
      </c>
      <c r="J818" t="str">
        <f t="shared" si="25"/>
        <v/>
      </c>
    </row>
    <row r="819" spans="1:10" x14ac:dyDescent="0.25">
      <c r="A819">
        <v>5686</v>
      </c>
      <c r="B819" t="str">
        <f>CHALLAN!G5669</f>
        <v>GG/120/10-11</v>
      </c>
      <c r="C819" t="str">
        <f>CHALLAN!G5668</f>
        <v>21.07.10</v>
      </c>
      <c r="D819" t="str">
        <f>IF(CHALLAN!C5686="","(no part #)",CHALLAN!C5686)</f>
        <v>SD-1014</v>
      </c>
      <c r="E819" t="str">
        <f>IF(CHALLAN!B5686="","",CHALLAN!B5686)</f>
        <v xml:space="preserve">MAGNETIC COIL TATA SUMO </v>
      </c>
      <c r="F819" t="str">
        <f>IF(CHALLAN!D5686="","",CHALLAN!D5686)</f>
        <v/>
      </c>
      <c r="G819" t="str">
        <f>IF(CHALLAN!E5686="","",CHALLAN!E5686)</f>
        <v/>
      </c>
      <c r="H819" t="str">
        <f t="shared" si="24"/>
        <v/>
      </c>
      <c r="I819">
        <f>IF(CHALLAN!F5686="","",CHALLAN!F5686)</f>
        <v>1</v>
      </c>
      <c r="J819" t="str">
        <f t="shared" si="25"/>
        <v/>
      </c>
    </row>
    <row r="820" spans="1:10" x14ac:dyDescent="0.25">
      <c r="A820">
        <v>5687</v>
      </c>
      <c r="B820" t="str">
        <f>CHALLAN!G5669</f>
        <v>GG/120/10-11</v>
      </c>
      <c r="C820" t="str">
        <f>CHALLAN!G5668</f>
        <v>21.07.10</v>
      </c>
      <c r="D820" t="str">
        <f>IF(CHALLAN!C5687="","(no part #)",CHALLAN!C5687)</f>
        <v>SD-1015</v>
      </c>
      <c r="E820" t="str">
        <f>IF(CHALLAN!B5687="","",CHALLAN!B5687)</f>
        <v>MAGNETIC COIL WR/ALTO</v>
      </c>
      <c r="F820" t="str">
        <f>IF(CHALLAN!D5687="","",CHALLAN!D5687)</f>
        <v/>
      </c>
      <c r="G820" t="str">
        <f>IF(CHALLAN!E5687="","",CHALLAN!E5687)</f>
        <v/>
      </c>
      <c r="H820" t="str">
        <f t="shared" si="24"/>
        <v/>
      </c>
      <c r="I820">
        <f>IF(CHALLAN!F5687="","",CHALLAN!F5687)</f>
        <v>1</v>
      </c>
      <c r="J820" t="str">
        <f t="shared" si="25"/>
        <v/>
      </c>
    </row>
    <row r="821" spans="1:10" x14ac:dyDescent="0.25">
      <c r="A821">
        <v>5688</v>
      </c>
      <c r="B821" t="str">
        <f>CHALLAN!G5669</f>
        <v>GG/120/10-11</v>
      </c>
      <c r="C821" t="str">
        <f>CHALLAN!G5668</f>
        <v>21.07.10</v>
      </c>
      <c r="D821" t="str">
        <f>IF(CHALLAN!C5688="","(no part #)",CHALLAN!C5688)</f>
        <v>SD-1018A</v>
      </c>
      <c r="E821" t="str">
        <f>IF(CHALLAN!B5688="","",CHALLAN!B5688)</f>
        <v>MAGNETIC COIL FORD</v>
      </c>
      <c r="F821" t="str">
        <f>IF(CHALLAN!D5688="","",CHALLAN!D5688)</f>
        <v/>
      </c>
      <c r="G821" t="str">
        <f>IF(CHALLAN!E5688="","",CHALLAN!E5688)</f>
        <v/>
      </c>
      <c r="H821" t="str">
        <f t="shared" si="24"/>
        <v/>
      </c>
      <c r="I821">
        <f>IF(CHALLAN!F5688="","",CHALLAN!F5688)</f>
        <v>1</v>
      </c>
      <c r="J821" t="str">
        <f t="shared" si="25"/>
        <v/>
      </c>
    </row>
    <row r="822" spans="1:10" x14ac:dyDescent="0.25">
      <c r="A822">
        <v>5689</v>
      </c>
      <c r="B822" t="str">
        <f>CHALLAN!G5669</f>
        <v>GG/120/10-11</v>
      </c>
      <c r="C822" t="str">
        <f>CHALLAN!G5668</f>
        <v>21.07.10</v>
      </c>
      <c r="D822" t="str">
        <f>IF(CHALLAN!C5689="","(no part #)",CHALLAN!C5689)</f>
        <v>SD-1019</v>
      </c>
      <c r="E822" t="str">
        <f>IF(CHALLAN!B5689="","",CHALLAN!B5689)</f>
        <v>PULLEY -PL-INNOVA SMALL</v>
      </c>
      <c r="F822" t="str">
        <f>IF(CHALLAN!D5689="","",CHALLAN!D5689)</f>
        <v/>
      </c>
      <c r="G822" t="str">
        <f>IF(CHALLAN!E5689="","",CHALLAN!E5689)</f>
        <v/>
      </c>
      <c r="H822" t="str">
        <f t="shared" si="24"/>
        <v/>
      </c>
      <c r="I822">
        <f>IF(CHALLAN!F5689="","",CHALLAN!F5689)</f>
        <v>1</v>
      </c>
      <c r="J822" t="str">
        <f t="shared" si="25"/>
        <v/>
      </c>
    </row>
    <row r="823" spans="1:10" x14ac:dyDescent="0.25">
      <c r="A823">
        <v>5690</v>
      </c>
      <c r="B823" t="str">
        <f>CHALLAN!G5669</f>
        <v>GG/120/10-11</v>
      </c>
      <c r="C823" t="str">
        <f>CHALLAN!G5668</f>
        <v>21.07.10</v>
      </c>
      <c r="D823" t="str">
        <f>IF(CHALLAN!C5690="","(no part #)",CHALLAN!C5690)</f>
        <v>SD-1020</v>
      </c>
      <c r="E823" t="str">
        <f>IF(CHALLAN!B5690="","",CHALLAN!B5690)</f>
        <v>MAGNETIC COIL MC-INNOVA DUAL A/C/BOLERO/ACCORD</v>
      </c>
      <c r="F823" t="str">
        <f>IF(CHALLAN!D5690="","",CHALLAN!D5690)</f>
        <v/>
      </c>
      <c r="G823" t="str">
        <f>IF(CHALLAN!E5690="","",CHALLAN!E5690)</f>
        <v/>
      </c>
      <c r="H823" t="str">
        <f t="shared" si="24"/>
        <v/>
      </c>
      <c r="I823">
        <f>IF(CHALLAN!F5690="","",CHALLAN!F5690)</f>
        <v>1</v>
      </c>
      <c r="J823" t="str">
        <f t="shared" si="25"/>
        <v/>
      </c>
    </row>
    <row r="824" spans="1:10" x14ac:dyDescent="0.25">
      <c r="A824">
        <v>5691</v>
      </c>
      <c r="B824" t="str">
        <f>CHALLAN!G5669</f>
        <v>GG/120/10-11</v>
      </c>
      <c r="C824" t="str">
        <f>CHALLAN!G5668</f>
        <v>21.07.10</v>
      </c>
      <c r="D824" t="str">
        <f>IF(CHALLAN!C5691="","(no part #)",CHALLAN!C5691)</f>
        <v>SD-1020A</v>
      </c>
      <c r="E824" t="str">
        <f>IF(CHALLAN!B5691="","",CHALLAN!B5691)</f>
        <v>PULLEY-PL-INNOVA BIG-DUAL A/C</v>
      </c>
      <c r="F824" t="str">
        <f>IF(CHALLAN!D5691="","",CHALLAN!D5691)</f>
        <v/>
      </c>
      <c r="G824" t="str">
        <f>IF(CHALLAN!E5691="","",CHALLAN!E5691)</f>
        <v/>
      </c>
      <c r="H824" t="str">
        <f t="shared" si="24"/>
        <v/>
      </c>
      <c r="I824">
        <f>IF(CHALLAN!F5691="","",CHALLAN!F5691)</f>
        <v>1</v>
      </c>
      <c r="J824" t="str">
        <f t="shared" si="25"/>
        <v/>
      </c>
    </row>
    <row r="825" spans="1:10" x14ac:dyDescent="0.25">
      <c r="A825">
        <v>5692</v>
      </c>
      <c r="B825" t="str">
        <f>CHALLAN!G5669</f>
        <v>GG/120/10-11</v>
      </c>
      <c r="C825" t="str">
        <f>CHALLAN!G5668</f>
        <v>21.07.10</v>
      </c>
      <c r="D825" t="str">
        <f>IF(CHALLAN!C5692="","(no part #)",CHALLAN!C5692)</f>
        <v>SD-1020B</v>
      </c>
      <c r="E825" t="str">
        <f>IF(CHALLAN!B5692="","",CHALLAN!B5692)</f>
        <v>PLATE CP-INO-B /QUALIS</v>
      </c>
      <c r="F825" t="str">
        <f>IF(CHALLAN!D5692="","",CHALLAN!D5692)</f>
        <v/>
      </c>
      <c r="G825" t="str">
        <f>IF(CHALLAN!E5692="","",CHALLAN!E5692)</f>
        <v/>
      </c>
      <c r="H825" t="str">
        <f t="shared" si="24"/>
        <v/>
      </c>
      <c r="I825">
        <f>IF(CHALLAN!F5692="","",CHALLAN!F5692)</f>
        <v>1</v>
      </c>
      <c r="J825" t="str">
        <f t="shared" si="25"/>
        <v/>
      </c>
    </row>
    <row r="826" spans="1:10" x14ac:dyDescent="0.25">
      <c r="A826">
        <v>5693</v>
      </c>
      <c r="B826" t="str">
        <f>CHALLAN!G5669</f>
        <v>GG/120/10-11</v>
      </c>
      <c r="C826" t="str">
        <f>CHALLAN!G5668</f>
        <v>21.07.10</v>
      </c>
      <c r="D826" t="str">
        <f>IF(CHALLAN!C5693="","(no part #)",CHALLAN!C5693)</f>
        <v>SD-1021</v>
      </c>
      <c r="E826" t="str">
        <f>IF(CHALLAN!B5693="","",CHALLAN!B5693)</f>
        <v>MAGNETIC COIL MC-CRV/H.CITY-T3</v>
      </c>
      <c r="F826" t="str">
        <f>IF(CHALLAN!D5693="","",CHALLAN!D5693)</f>
        <v/>
      </c>
      <c r="G826" t="str">
        <f>IF(CHALLAN!E5693="","",CHALLAN!E5693)</f>
        <v/>
      </c>
      <c r="H826" t="str">
        <f t="shared" si="24"/>
        <v/>
      </c>
      <c r="I826">
        <f>IF(CHALLAN!F5693="","",CHALLAN!F5693)</f>
        <v>1</v>
      </c>
      <c r="J826" t="str">
        <f t="shared" si="25"/>
        <v/>
      </c>
    </row>
    <row r="827" spans="1:10" x14ac:dyDescent="0.25">
      <c r="A827">
        <v>5694</v>
      </c>
      <c r="B827" t="str">
        <f>CHALLAN!G5669</f>
        <v>GG/120/10-11</v>
      </c>
      <c r="C827" t="str">
        <f>CHALLAN!G5668</f>
        <v>21.07.10</v>
      </c>
      <c r="D827" t="str">
        <f>IF(CHALLAN!C5694="","(no part #)",CHALLAN!C5694)</f>
        <v>SD-1021A</v>
      </c>
      <c r="E827" t="str">
        <f>IF(CHALLAN!B5694="","",CHALLAN!B5694)</f>
        <v>PULLEY-PL-CRV</v>
      </c>
      <c r="F827" t="str">
        <f>IF(CHALLAN!D5694="","",CHALLAN!D5694)</f>
        <v/>
      </c>
      <c r="G827" t="str">
        <f>IF(CHALLAN!E5694="","",CHALLAN!E5694)</f>
        <v/>
      </c>
      <c r="H827" t="str">
        <f t="shared" si="24"/>
        <v/>
      </c>
      <c r="I827">
        <f>IF(CHALLAN!F5694="","",CHALLAN!F5694)</f>
        <v>1</v>
      </c>
      <c r="J827" t="str">
        <f t="shared" si="25"/>
        <v/>
      </c>
    </row>
    <row r="828" spans="1:10" x14ac:dyDescent="0.25">
      <c r="A828">
        <v>5695</v>
      </c>
      <c r="B828" t="str">
        <f>CHALLAN!G5669</f>
        <v>GG/120/10-11</v>
      </c>
      <c r="C828" t="str">
        <f>CHALLAN!G5668</f>
        <v>21.07.10</v>
      </c>
      <c r="D828" t="str">
        <f>IF(CHALLAN!C5695="","(no part #)",CHALLAN!C5695)</f>
        <v>SD-1021B</v>
      </c>
      <c r="E828" t="str">
        <f>IF(CHALLAN!B5695="","",CHALLAN!B5695)</f>
        <v>MAGNETIC COIL HONDA CITY T1/T2/T3</v>
      </c>
      <c r="F828" t="str">
        <f>IF(CHALLAN!D5695="","",CHALLAN!D5695)</f>
        <v/>
      </c>
      <c r="G828" t="str">
        <f>IF(CHALLAN!E5695="","",CHALLAN!E5695)</f>
        <v/>
      </c>
      <c r="H828" t="str">
        <f t="shared" si="24"/>
        <v/>
      </c>
      <c r="I828">
        <f>IF(CHALLAN!F5695="","",CHALLAN!F5695)</f>
        <v>1</v>
      </c>
      <c r="J828" t="str">
        <f t="shared" si="25"/>
        <v/>
      </c>
    </row>
    <row r="829" spans="1:10" x14ac:dyDescent="0.25">
      <c r="A829">
        <v>5724</v>
      </c>
      <c r="B829" t="str">
        <f>CHALLAN!G5714</f>
        <v>GG/121/10-11</v>
      </c>
      <c r="C829" t="str">
        <f>CHALLAN!G5713</f>
        <v>22.07.10</v>
      </c>
      <c r="D829" t="str">
        <f>IF(CHALLAN!C5724="","(no part #)",CHALLAN!C5724)</f>
        <v>(no part #)</v>
      </c>
      <c r="E829">
        <f>IF(CHALLAN!B5724="","",CHALLAN!B5724)</f>
        <v>508</v>
      </c>
      <c r="F829">
        <f>IF(CHALLAN!D5724="","",CHALLAN!D5724)</f>
        <v>5</v>
      </c>
      <c r="G829">
        <f>IF(CHALLAN!E5724="","",CHALLAN!E5724)</f>
        <v>4</v>
      </c>
      <c r="H829">
        <f t="shared" si="24"/>
        <v>20</v>
      </c>
      <c r="I829">
        <f>IF(CHALLAN!F5724="","",CHALLAN!F5724)</f>
        <v>20</v>
      </c>
      <c r="J829">
        <f t="shared" si="25"/>
        <v>0</v>
      </c>
    </row>
    <row r="830" spans="1:10" x14ac:dyDescent="0.25">
      <c r="A830">
        <v>5770</v>
      </c>
      <c r="B830" t="str">
        <f>CHALLAN!G5760</f>
        <v>GG/122/10-11</v>
      </c>
      <c r="C830" t="str">
        <f>CHALLAN!G5759</f>
        <v>23.07.10</v>
      </c>
      <c r="D830" t="str">
        <f>IF(CHALLAN!C5770="","(no part #)",CHALLAN!C5770)</f>
        <v>SD-1001</v>
      </c>
      <c r="E830" t="str">
        <f>IF(CHALLAN!B5770="","",CHALLAN!B5770)</f>
        <v>PLATE HONDA CITY T3</v>
      </c>
      <c r="F830">
        <f>IF(CHALLAN!D5770="","",CHALLAN!D5770)</f>
        <v>1</v>
      </c>
      <c r="G830" t="str">
        <f>IF(CHALLAN!E5770="","",CHALLAN!E5770)</f>
        <v/>
      </c>
      <c r="H830" t="str">
        <f t="shared" si="24"/>
        <v/>
      </c>
      <c r="I830">
        <f>IF(CHALLAN!F5770="","",CHALLAN!F5770)</f>
        <v>19</v>
      </c>
      <c r="J830" t="str">
        <f t="shared" si="25"/>
        <v/>
      </c>
    </row>
    <row r="831" spans="1:10" x14ac:dyDescent="0.25">
      <c r="A831">
        <v>5771</v>
      </c>
      <c r="B831" t="str">
        <f>CHALLAN!G5760</f>
        <v>GG/122/10-11</v>
      </c>
      <c r="C831" t="str">
        <f>CHALLAN!G5759</f>
        <v>23.07.10</v>
      </c>
      <c r="D831" t="str">
        <f>IF(CHALLAN!C5771="","(no part #)",CHALLAN!C5771)</f>
        <v>SD-1001A</v>
      </c>
      <c r="E831" t="str">
        <f>IF(CHALLAN!B5771="","",CHALLAN!B5771)</f>
        <v>MAGNATTE COIL HONDA CITY-T1</v>
      </c>
      <c r="F831" t="str">
        <f>IF(CHALLAN!D5771="","",CHALLAN!D5771)</f>
        <v/>
      </c>
      <c r="G831" t="str">
        <f>IF(CHALLAN!E5771="","",CHALLAN!E5771)</f>
        <v/>
      </c>
      <c r="H831" t="str">
        <f t="shared" si="24"/>
        <v/>
      </c>
      <c r="I831">
        <f>IF(CHALLAN!F5771="","",CHALLAN!F5771)</f>
        <v>39</v>
      </c>
      <c r="J831" t="str">
        <f t="shared" si="25"/>
        <v/>
      </c>
    </row>
    <row r="832" spans="1:10" x14ac:dyDescent="0.25">
      <c r="A832">
        <v>5772</v>
      </c>
      <c r="B832" t="str">
        <f>CHALLAN!G5760</f>
        <v>GG/122/10-11</v>
      </c>
      <c r="C832" t="str">
        <f>CHALLAN!G5759</f>
        <v>23.07.10</v>
      </c>
      <c r="D832" t="str">
        <f>IF(CHALLAN!C5772="","(no part #)",CHALLAN!C5772)</f>
        <v>SD-1001B</v>
      </c>
      <c r="E832" t="str">
        <f>IF(CHALLAN!B5772="","",CHALLAN!B5772)</f>
        <v>PULLEY PULL HONDA CITY- T3</v>
      </c>
      <c r="F832" t="str">
        <f>IF(CHALLAN!D5772="","",CHALLAN!D5772)</f>
        <v/>
      </c>
      <c r="G832" t="str">
        <f>IF(CHALLAN!E5772="","",CHALLAN!E5772)</f>
        <v/>
      </c>
      <c r="H832" t="str">
        <f t="shared" si="24"/>
        <v/>
      </c>
      <c r="I832">
        <f>IF(CHALLAN!F5772="","",CHALLAN!F5772)</f>
        <v>15</v>
      </c>
      <c r="J832" t="str">
        <f t="shared" si="25"/>
        <v/>
      </c>
    </row>
    <row r="833" spans="1:10" x14ac:dyDescent="0.25">
      <c r="A833">
        <v>5773</v>
      </c>
      <c r="B833" t="str">
        <f>CHALLAN!G5760</f>
        <v>GG/122/10-11</v>
      </c>
      <c r="C833" t="str">
        <f>CHALLAN!G5759</f>
        <v>23.07.10</v>
      </c>
      <c r="D833" t="str">
        <f>IF(CHALLAN!C5773="","(no part #)",CHALLAN!C5773)</f>
        <v>SD-1002</v>
      </c>
      <c r="E833" t="str">
        <f>IF(CHALLAN!B5773="","",CHALLAN!B5773)</f>
        <v>PLATE HUB SONATA</v>
      </c>
      <c r="F833" t="str">
        <f>IF(CHALLAN!D5773="","",CHALLAN!D5773)</f>
        <v/>
      </c>
      <c r="G833" t="str">
        <f>IF(CHALLAN!E5773="","",CHALLAN!E5773)</f>
        <v/>
      </c>
      <c r="H833" t="str">
        <f t="shared" si="24"/>
        <v/>
      </c>
      <c r="I833">
        <f>IF(CHALLAN!F5773="","",CHALLAN!F5773)</f>
        <v>19</v>
      </c>
      <c r="J833" t="str">
        <f t="shared" si="25"/>
        <v/>
      </c>
    </row>
    <row r="834" spans="1:10" x14ac:dyDescent="0.25">
      <c r="A834">
        <v>5774</v>
      </c>
      <c r="B834" t="str">
        <f>CHALLAN!G5760</f>
        <v>GG/122/10-11</v>
      </c>
      <c r="C834" t="str">
        <f>CHALLAN!G5759</f>
        <v>23.07.10</v>
      </c>
      <c r="D834" t="str">
        <f>IF(CHALLAN!C5774="","(no part #)",CHALLAN!C5774)</f>
        <v>SD-1002A</v>
      </c>
      <c r="E834" t="str">
        <f>IF(CHALLAN!B5774="","",CHALLAN!B5774)</f>
        <v>MAGNATTE COIL SONATA / ACCENT / CRD-I / TRAVERA / SANTRO</v>
      </c>
      <c r="F834" t="str">
        <f>IF(CHALLAN!D5774="","",CHALLAN!D5774)</f>
        <v/>
      </c>
      <c r="G834" t="str">
        <f>IF(CHALLAN!E5774="","",CHALLAN!E5774)</f>
        <v/>
      </c>
      <c r="H834" t="str">
        <f t="shared" ref="H834:H897" si="26">IF(AND(ISNUMBER(F834),ISNUMBER(G834)),F834*G834,"")</f>
        <v/>
      </c>
      <c r="I834">
        <f>IF(CHALLAN!F5774="","",CHALLAN!F5774)</f>
        <v>49</v>
      </c>
      <c r="J834" t="str">
        <f t="shared" ref="J834:J897" si="27">IF(AND(ISNUMBER(H834),ISNUMBER(I834)),H834-I834,"")</f>
        <v/>
      </c>
    </row>
    <row r="835" spans="1:10" x14ac:dyDescent="0.25">
      <c r="A835">
        <v>5775</v>
      </c>
      <c r="B835" t="str">
        <f>CHALLAN!G5760</f>
        <v>GG/122/10-11</v>
      </c>
      <c r="C835" t="str">
        <f>CHALLAN!G5759</f>
        <v>23.07.10</v>
      </c>
      <c r="D835" t="str">
        <f>IF(CHALLAN!C5775="","(no part #)",CHALLAN!C5775)</f>
        <v>SD-1002B</v>
      </c>
      <c r="E835" t="str">
        <f>IF(CHALLAN!B5775="","",CHALLAN!B5775)</f>
        <v>PULLEY PULL ACCENT PETROL</v>
      </c>
      <c r="F835" t="str">
        <f>IF(CHALLAN!D5775="","",CHALLAN!D5775)</f>
        <v/>
      </c>
      <c r="G835" t="str">
        <f>IF(CHALLAN!E5775="","",CHALLAN!E5775)</f>
        <v/>
      </c>
      <c r="H835" t="str">
        <f t="shared" si="26"/>
        <v/>
      </c>
      <c r="I835">
        <f>IF(CHALLAN!F5775="","",CHALLAN!F5775)</f>
        <v>7</v>
      </c>
      <c r="J835" t="str">
        <f t="shared" si="27"/>
        <v/>
      </c>
    </row>
    <row r="836" spans="1:10" x14ac:dyDescent="0.25">
      <c r="A836">
        <v>5776</v>
      </c>
      <c r="B836" t="str">
        <f>CHALLAN!G5760</f>
        <v>GG/122/10-11</v>
      </c>
      <c r="C836" t="str">
        <f>CHALLAN!G5759</f>
        <v>23.07.10</v>
      </c>
      <c r="D836" t="str">
        <f>IF(CHALLAN!C5776="","(no part #)",CHALLAN!C5776)</f>
        <v>SD-1003</v>
      </c>
      <c r="E836" t="str">
        <f>IF(CHALLAN!B5776="","",CHALLAN!B5776)</f>
        <v>PLATE HUB QUALIS</v>
      </c>
      <c r="F836" t="str">
        <f>IF(CHALLAN!D5776="","",CHALLAN!D5776)</f>
        <v/>
      </c>
      <c r="G836" t="str">
        <f>IF(CHALLAN!E5776="","",CHALLAN!E5776)</f>
        <v/>
      </c>
      <c r="H836" t="str">
        <f t="shared" si="26"/>
        <v/>
      </c>
      <c r="I836">
        <f>IF(CHALLAN!F5776="","",CHALLAN!F5776)</f>
        <v>19</v>
      </c>
      <c r="J836" t="str">
        <f t="shared" si="27"/>
        <v/>
      </c>
    </row>
    <row r="837" spans="1:10" x14ac:dyDescent="0.25">
      <c r="A837">
        <v>5777</v>
      </c>
      <c r="B837" t="str">
        <f>CHALLAN!G5760</f>
        <v>GG/122/10-11</v>
      </c>
      <c r="C837" t="str">
        <f>CHALLAN!G5759</f>
        <v>23.07.10</v>
      </c>
      <c r="D837" t="str">
        <f>IF(CHALLAN!C5777="","(no part #)",CHALLAN!C5777)</f>
        <v>SD-1003A</v>
      </c>
      <c r="E837" t="str">
        <f>IF(CHALLAN!B5777="","",CHALLAN!B5777)</f>
        <v>MAGNATTE COIL QUALIS</v>
      </c>
      <c r="F837" t="str">
        <f>IF(CHALLAN!D5777="","",CHALLAN!D5777)</f>
        <v/>
      </c>
      <c r="G837" t="str">
        <f>IF(CHALLAN!E5777="","",CHALLAN!E5777)</f>
        <v/>
      </c>
      <c r="H837" t="str">
        <f t="shared" si="26"/>
        <v/>
      </c>
      <c r="I837">
        <f>IF(CHALLAN!F5777="","",CHALLAN!F5777)</f>
        <v>39</v>
      </c>
      <c r="J837" t="str">
        <f t="shared" si="27"/>
        <v/>
      </c>
    </row>
    <row r="838" spans="1:10" x14ac:dyDescent="0.25">
      <c r="A838">
        <v>5778</v>
      </c>
      <c r="B838" t="str">
        <f>CHALLAN!G5760</f>
        <v>GG/122/10-11</v>
      </c>
      <c r="C838" t="str">
        <f>CHALLAN!G5759</f>
        <v>23.07.10</v>
      </c>
      <c r="D838" t="str">
        <f>IF(CHALLAN!C5778="","(no part #)",CHALLAN!C5778)</f>
        <v>SD-1003B</v>
      </c>
      <c r="E838" t="str">
        <f>IF(CHALLAN!B5778="","",CHALLAN!B5778)</f>
        <v>PULLEY PULL QUALIS</v>
      </c>
      <c r="F838" t="str">
        <f>IF(CHALLAN!D5778="","",CHALLAN!D5778)</f>
        <v/>
      </c>
      <c r="G838" t="str">
        <f>IF(CHALLAN!E5778="","",CHALLAN!E5778)</f>
        <v/>
      </c>
      <c r="H838" t="str">
        <f t="shared" si="26"/>
        <v/>
      </c>
      <c r="I838">
        <f>IF(CHALLAN!F5778="","",CHALLAN!F5778)</f>
        <v>35</v>
      </c>
      <c r="J838" t="str">
        <f t="shared" si="27"/>
        <v/>
      </c>
    </row>
    <row r="839" spans="1:10" x14ac:dyDescent="0.25">
      <c r="A839">
        <v>5779</v>
      </c>
      <c r="B839" t="str">
        <f>CHALLAN!G5760</f>
        <v>GG/122/10-11</v>
      </c>
      <c r="C839" t="str">
        <f>CHALLAN!G5759</f>
        <v>23.07.10</v>
      </c>
      <c r="D839" t="str">
        <f>IF(CHALLAN!C5779="","(no part #)",CHALLAN!C5779)</f>
        <v>SD-1004</v>
      </c>
      <c r="E839" t="str">
        <f>IF(CHALLAN!B5779="","",CHALLAN!B5779)</f>
        <v>PLATE HUB HS-11 SANTRO XING</v>
      </c>
      <c r="F839" t="str">
        <f>IF(CHALLAN!D5779="","",CHALLAN!D5779)</f>
        <v/>
      </c>
      <c r="G839" t="str">
        <f>IF(CHALLAN!E5779="","",CHALLAN!E5779)</f>
        <v/>
      </c>
      <c r="H839" t="str">
        <f t="shared" si="26"/>
        <v/>
      </c>
      <c r="I839">
        <f>IF(CHALLAN!F5779="","",CHALLAN!F5779)</f>
        <v>39</v>
      </c>
      <c r="J839" t="str">
        <f t="shared" si="27"/>
        <v/>
      </c>
    </row>
    <row r="840" spans="1:10" x14ac:dyDescent="0.25">
      <c r="A840">
        <v>5780</v>
      </c>
      <c r="B840" t="str">
        <f>CHALLAN!G5760</f>
        <v>GG/122/10-11</v>
      </c>
      <c r="C840" t="str">
        <f>CHALLAN!G5759</f>
        <v>23.07.10</v>
      </c>
      <c r="D840" t="str">
        <f>IF(CHALLAN!C5780="","(no part #)",CHALLAN!C5780)</f>
        <v>SD-1004A</v>
      </c>
      <c r="E840" t="str">
        <f>IF(CHALLAN!B5780="","",CHALLAN!B5780)</f>
        <v>MAGNATIC COIL HS-11 SANTRO XING</v>
      </c>
      <c r="F840" t="str">
        <f>IF(CHALLAN!D5780="","",CHALLAN!D5780)</f>
        <v/>
      </c>
      <c r="G840" t="str">
        <f>IF(CHALLAN!E5780="","",CHALLAN!E5780)</f>
        <v/>
      </c>
      <c r="H840" t="str">
        <f t="shared" si="26"/>
        <v/>
      </c>
      <c r="I840">
        <f>IF(CHALLAN!F5780="","",CHALLAN!F5780)</f>
        <v>49</v>
      </c>
      <c r="J840" t="str">
        <f t="shared" si="27"/>
        <v/>
      </c>
    </row>
    <row r="841" spans="1:10" x14ac:dyDescent="0.25">
      <c r="A841">
        <v>5781</v>
      </c>
      <c r="B841" t="str">
        <f>CHALLAN!G5760</f>
        <v>GG/122/10-11</v>
      </c>
      <c r="C841" t="str">
        <f>CHALLAN!G5759</f>
        <v>23.07.10</v>
      </c>
      <c r="D841" t="str">
        <f>IF(CHALLAN!C5781="","(no part #)",CHALLAN!C5781)</f>
        <v>SD-1004B</v>
      </c>
      <c r="E841" t="str">
        <f>IF(CHALLAN!B5781="","",CHALLAN!B5781)</f>
        <v>PULLEY PULL HS-11 SANTRO</v>
      </c>
      <c r="F841" t="str">
        <f>IF(CHALLAN!D5781="","",CHALLAN!D5781)</f>
        <v/>
      </c>
      <c r="G841" t="str">
        <f>IF(CHALLAN!E5781="","",CHALLAN!E5781)</f>
        <v/>
      </c>
      <c r="H841" t="str">
        <f t="shared" si="26"/>
        <v/>
      </c>
      <c r="I841">
        <f>IF(CHALLAN!F5781="","",CHALLAN!F5781)</f>
        <v>35</v>
      </c>
      <c r="J841" t="str">
        <f t="shared" si="27"/>
        <v/>
      </c>
    </row>
    <row r="842" spans="1:10" x14ac:dyDescent="0.25">
      <c r="A842">
        <v>5782</v>
      </c>
      <c r="B842" t="str">
        <f>CHALLAN!G5760</f>
        <v>GG/122/10-11</v>
      </c>
      <c r="C842" t="str">
        <f>CHALLAN!G5759</f>
        <v>23.07.10</v>
      </c>
      <c r="D842" t="str">
        <f>IF(CHALLAN!C5782="","(no part #)",CHALLAN!C5782)</f>
        <v>SD-1004C</v>
      </c>
      <c r="E842" t="str">
        <f>IF(CHALLAN!B5782="","",CHALLAN!B5782)</f>
        <v>MAGNETIC COIL MC-A HS-SANTRO DELPHI</v>
      </c>
      <c r="F842" t="str">
        <f>IF(CHALLAN!D5782="","",CHALLAN!D5782)</f>
        <v/>
      </c>
      <c r="G842" t="str">
        <f>IF(CHALLAN!E5782="","",CHALLAN!E5782)</f>
        <v/>
      </c>
      <c r="H842" t="str">
        <f t="shared" si="26"/>
        <v/>
      </c>
      <c r="I842">
        <f>IF(CHALLAN!F5782="","",CHALLAN!F5782)</f>
        <v>49</v>
      </c>
      <c r="J842" t="str">
        <f t="shared" si="27"/>
        <v/>
      </c>
    </row>
    <row r="843" spans="1:10" x14ac:dyDescent="0.25">
      <c r="A843">
        <v>5783</v>
      </c>
      <c r="B843" t="str">
        <f>CHALLAN!G5760</f>
        <v>GG/122/10-11</v>
      </c>
      <c r="C843" t="str">
        <f>CHALLAN!G5759</f>
        <v>23.07.10</v>
      </c>
      <c r="D843" t="str">
        <f>IF(CHALLAN!C5783="","(no part #)",CHALLAN!C5783)</f>
        <v>SD-1004D</v>
      </c>
      <c r="E843" t="str">
        <f>IF(CHALLAN!B5783="","",CHALLAN!B5783)</f>
        <v>MAGNETIC COIL SANTRO (SP10)-XING</v>
      </c>
      <c r="F843" t="str">
        <f>IF(CHALLAN!D5783="","",CHALLAN!D5783)</f>
        <v/>
      </c>
      <c r="G843" t="str">
        <f>IF(CHALLAN!E5783="","",CHALLAN!E5783)</f>
        <v/>
      </c>
      <c r="H843" t="str">
        <f t="shared" si="26"/>
        <v/>
      </c>
      <c r="I843">
        <f>IF(CHALLAN!F5783="","",CHALLAN!F5783)</f>
        <v>49</v>
      </c>
      <c r="J843" t="str">
        <f t="shared" si="27"/>
        <v/>
      </c>
    </row>
    <row r="844" spans="1:10" x14ac:dyDescent="0.25">
      <c r="A844">
        <v>5784</v>
      </c>
      <c r="B844" t="str">
        <f>CHALLAN!G5760</f>
        <v>GG/122/10-11</v>
      </c>
      <c r="C844" t="str">
        <f>CHALLAN!G5759</f>
        <v>23.07.10</v>
      </c>
      <c r="D844" t="str">
        <f>IF(CHALLAN!C5784="","(no part #)",CHALLAN!C5784)</f>
        <v>SD-1004E</v>
      </c>
      <c r="E844" t="str">
        <f>IF(CHALLAN!B5784="","",CHALLAN!B5784)</f>
        <v>MAGNETIC COIL-TRAVERA / ACCENT / SCORPIO / SONATA</v>
      </c>
      <c r="F844" t="str">
        <f>IF(CHALLAN!D5784="","",CHALLAN!D5784)</f>
        <v/>
      </c>
      <c r="G844" t="str">
        <f>IF(CHALLAN!E5784="","",CHALLAN!E5784)</f>
        <v/>
      </c>
      <c r="H844" t="str">
        <f t="shared" si="26"/>
        <v/>
      </c>
      <c r="I844">
        <f>IF(CHALLAN!F5784="","",CHALLAN!F5784)</f>
        <v>39</v>
      </c>
      <c r="J844" t="str">
        <f t="shared" si="27"/>
        <v/>
      </c>
    </row>
    <row r="845" spans="1:10" x14ac:dyDescent="0.25">
      <c r="A845">
        <v>5785</v>
      </c>
      <c r="B845" t="str">
        <f>CHALLAN!G5760</f>
        <v>GG/122/10-11</v>
      </c>
      <c r="C845" t="str">
        <f>CHALLAN!G5759</f>
        <v>23.07.10</v>
      </c>
      <c r="D845" t="str">
        <f>IF(CHALLAN!C5785="","(no part #)",CHALLAN!C5785)</f>
        <v>SD-1005</v>
      </c>
      <c r="E845" t="str">
        <f>IF(CHALLAN!B5785="","",CHALLAN!B5785)</f>
        <v>PLATE HUB SUBROS ND ESTEEM</v>
      </c>
      <c r="F845" t="str">
        <f>IF(CHALLAN!D5785="","",CHALLAN!D5785)</f>
        <v/>
      </c>
      <c r="G845" t="str">
        <f>IF(CHALLAN!E5785="","",CHALLAN!E5785)</f>
        <v/>
      </c>
      <c r="H845" t="str">
        <f t="shared" si="26"/>
        <v/>
      </c>
      <c r="I845">
        <f>IF(CHALLAN!F5785="","",CHALLAN!F5785)</f>
        <v>19</v>
      </c>
      <c r="J845" t="str">
        <f t="shared" si="27"/>
        <v/>
      </c>
    </row>
    <row r="846" spans="1:10" x14ac:dyDescent="0.25">
      <c r="A846">
        <v>5786</v>
      </c>
      <c r="B846" t="str">
        <f>CHALLAN!G5760</f>
        <v>GG/122/10-11</v>
      </c>
      <c r="C846" t="str">
        <f>CHALLAN!G5759</f>
        <v>23.07.10</v>
      </c>
      <c r="D846" t="str">
        <f>IF(CHALLAN!C5786="","(no part #)",CHALLAN!C5786)</f>
        <v>SD-1005A</v>
      </c>
      <c r="E846" t="str">
        <f>IF(CHALLAN!B5786="","",CHALLAN!B5786)</f>
        <v>MAGNETIC COIL SUBROS ND ESTEEM</v>
      </c>
      <c r="F846" t="str">
        <f>IF(CHALLAN!D5786="","",CHALLAN!D5786)</f>
        <v/>
      </c>
      <c r="G846" t="str">
        <f>IF(CHALLAN!E5786="","",CHALLAN!E5786)</f>
        <v/>
      </c>
      <c r="H846" t="str">
        <f t="shared" si="26"/>
        <v/>
      </c>
      <c r="I846">
        <f>IF(CHALLAN!F5786="","",CHALLAN!F5786)</f>
        <v>39</v>
      </c>
      <c r="J846" t="str">
        <f t="shared" si="27"/>
        <v/>
      </c>
    </row>
    <row r="847" spans="1:10" x14ac:dyDescent="0.25">
      <c r="A847">
        <v>5787</v>
      </c>
      <c r="B847" t="str">
        <f>CHALLAN!G5760</f>
        <v>GG/122/10-11</v>
      </c>
      <c r="C847" t="str">
        <f>CHALLAN!G5759</f>
        <v>23.07.10</v>
      </c>
      <c r="D847" t="str">
        <f>IF(CHALLAN!C5787="","(no part #)",CHALLAN!C5787)</f>
        <v>SD-1005B</v>
      </c>
      <c r="E847" t="str">
        <f>IF(CHALLAN!B5787="","",CHALLAN!B5787)</f>
        <v>PULLEY PULL SUBROS ND ESTEEM/ZEN</v>
      </c>
      <c r="F847" t="str">
        <f>IF(CHALLAN!D5787="","",CHALLAN!D5787)</f>
        <v/>
      </c>
      <c r="G847" t="str">
        <f>IF(CHALLAN!E5787="","",CHALLAN!E5787)</f>
        <v/>
      </c>
      <c r="H847" t="str">
        <f t="shared" si="26"/>
        <v/>
      </c>
      <c r="I847">
        <f>IF(CHALLAN!F5787="","",CHALLAN!F5787)</f>
        <v>19</v>
      </c>
      <c r="J847" t="str">
        <f t="shared" si="27"/>
        <v/>
      </c>
    </row>
    <row r="848" spans="1:10" x14ac:dyDescent="0.25">
      <c r="A848">
        <v>5788</v>
      </c>
      <c r="B848" t="str">
        <f>CHALLAN!G5760</f>
        <v>GG/122/10-11</v>
      </c>
      <c r="C848" t="str">
        <f>CHALLAN!G5759</f>
        <v>23.07.10</v>
      </c>
      <c r="D848" t="str">
        <f>IF(CHALLAN!C5788="","(no part #)",CHALLAN!C5788)</f>
        <v>SD-1007A</v>
      </c>
      <c r="E848" t="str">
        <f>IF(CHALLAN!B5788="","",CHALLAN!B5788)</f>
        <v>MAGNETIC COIL SKODA</v>
      </c>
      <c r="F848" t="str">
        <f>IF(CHALLAN!D5788="","",CHALLAN!D5788)</f>
        <v/>
      </c>
      <c r="G848" t="str">
        <f>IF(CHALLAN!E5788="","",CHALLAN!E5788)</f>
        <v/>
      </c>
      <c r="H848" t="str">
        <f t="shared" si="26"/>
        <v/>
      </c>
      <c r="I848">
        <f>IF(CHALLAN!F5788="","",CHALLAN!F5788)</f>
        <v>39</v>
      </c>
      <c r="J848" t="str">
        <f t="shared" si="27"/>
        <v/>
      </c>
    </row>
    <row r="849" spans="1:10" x14ac:dyDescent="0.25">
      <c r="A849">
        <v>5789</v>
      </c>
      <c r="B849" t="str">
        <f>CHALLAN!G5760</f>
        <v>GG/122/10-11</v>
      </c>
      <c r="C849" t="str">
        <f>CHALLAN!G5759</f>
        <v>23.07.10</v>
      </c>
      <c r="D849" t="str">
        <f>IF(CHALLAN!C5789="","(no part #)",CHALLAN!C5789)</f>
        <v>SD-1007B</v>
      </c>
      <c r="E849" t="str">
        <f>IF(CHALLAN!B5789="","",CHALLAN!B5789)</f>
        <v>PULLEY PULL SKODA</v>
      </c>
      <c r="F849" t="str">
        <f>IF(CHALLAN!D5789="","",CHALLAN!D5789)</f>
        <v/>
      </c>
      <c r="G849" t="str">
        <f>IF(CHALLAN!E5789="","",CHALLAN!E5789)</f>
        <v/>
      </c>
      <c r="H849" t="str">
        <f t="shared" si="26"/>
        <v/>
      </c>
      <c r="I849">
        <f>IF(CHALLAN!F5789="","",CHALLAN!F5789)</f>
        <v>15</v>
      </c>
      <c r="J849" t="str">
        <f t="shared" si="27"/>
        <v/>
      </c>
    </row>
    <row r="850" spans="1:10" x14ac:dyDescent="0.25">
      <c r="A850">
        <v>5790</v>
      </c>
      <c r="B850" t="str">
        <f>CHALLAN!G5760</f>
        <v>GG/122/10-11</v>
      </c>
      <c r="C850" t="str">
        <f>CHALLAN!G5759</f>
        <v>23.07.10</v>
      </c>
      <c r="D850" t="str">
        <f>IF(CHALLAN!C5790="","(no part #)",CHALLAN!C5790)</f>
        <v>SD-1008</v>
      </c>
      <c r="E850" t="str">
        <f>IF(CHALLAN!B5790="","",CHALLAN!B5790)</f>
        <v>PLATE HUB WAGONR</v>
      </c>
      <c r="F850" t="str">
        <f>IF(CHALLAN!D5790="","",CHALLAN!D5790)</f>
        <v/>
      </c>
      <c r="G850" t="str">
        <f>IF(CHALLAN!E5790="","",CHALLAN!E5790)</f>
        <v/>
      </c>
      <c r="H850" t="str">
        <f t="shared" si="26"/>
        <v/>
      </c>
      <c r="I850">
        <f>IF(CHALLAN!F5790="","",CHALLAN!F5790)</f>
        <v>39</v>
      </c>
      <c r="J850" t="str">
        <f t="shared" si="27"/>
        <v/>
      </c>
    </row>
    <row r="851" spans="1:10" x14ac:dyDescent="0.25">
      <c r="A851">
        <v>5791</v>
      </c>
      <c r="B851" t="str">
        <f>CHALLAN!G5760</f>
        <v>GG/122/10-11</v>
      </c>
      <c r="C851" t="str">
        <f>CHALLAN!G5759</f>
        <v>23.07.10</v>
      </c>
      <c r="D851" t="str">
        <f>IF(CHALLAN!C5791="","(no part #)",CHALLAN!C5791)</f>
        <v>SD-1008A</v>
      </c>
      <c r="E851" t="str">
        <f>IF(CHALLAN!B5791="","",CHALLAN!B5791)</f>
        <v>MAGNETIC COIL WAGON-R / INNOVA SMALL</v>
      </c>
      <c r="F851" t="str">
        <f>IF(CHALLAN!D5791="","",CHALLAN!D5791)</f>
        <v/>
      </c>
      <c r="G851" t="str">
        <f>IF(CHALLAN!E5791="","",CHALLAN!E5791)</f>
        <v/>
      </c>
      <c r="H851" t="str">
        <f t="shared" si="26"/>
        <v/>
      </c>
      <c r="I851">
        <f>IF(CHALLAN!F5791="","",CHALLAN!F5791)</f>
        <v>39</v>
      </c>
      <c r="J851" t="str">
        <f t="shared" si="27"/>
        <v/>
      </c>
    </row>
    <row r="852" spans="1:10" x14ac:dyDescent="0.25">
      <c r="A852">
        <v>5792</v>
      </c>
      <c r="B852" t="str">
        <f>CHALLAN!G5760</f>
        <v>GG/122/10-11</v>
      </c>
      <c r="C852" t="str">
        <f>CHALLAN!G5759</f>
        <v>23.07.10</v>
      </c>
      <c r="D852" t="str">
        <f>IF(CHALLAN!C5792="","(no part #)",CHALLAN!C5792)</f>
        <v>SD-1008B</v>
      </c>
      <c r="E852" t="str">
        <f>IF(CHALLAN!B5792="","",CHALLAN!B5792)</f>
        <v>PULLEY PULL WAGONR</v>
      </c>
      <c r="F852" t="str">
        <f>IF(CHALLAN!D5792="","",CHALLAN!D5792)</f>
        <v/>
      </c>
      <c r="G852" t="str">
        <f>IF(CHALLAN!E5792="","",CHALLAN!E5792)</f>
        <v/>
      </c>
      <c r="H852" t="str">
        <f t="shared" si="26"/>
        <v/>
      </c>
      <c r="I852">
        <f>IF(CHALLAN!F5792="","",CHALLAN!F5792)</f>
        <v>19</v>
      </c>
      <c r="J852" t="str">
        <f t="shared" si="27"/>
        <v/>
      </c>
    </row>
    <row r="853" spans="1:10" x14ac:dyDescent="0.25">
      <c r="A853">
        <v>5793</v>
      </c>
      <c r="B853" t="str">
        <f>CHALLAN!G5760</f>
        <v>GG/122/10-11</v>
      </c>
      <c r="C853" t="str">
        <f>CHALLAN!G5759</f>
        <v>23.07.10</v>
      </c>
      <c r="D853" t="str">
        <f>IF(CHALLAN!C5793="","(no part #)",CHALLAN!C5793)</f>
        <v>SD-1009A</v>
      </c>
      <c r="E853" t="str">
        <f>IF(CHALLAN!B5793="","",CHALLAN!B5793)</f>
        <v>MAGNETIC COIL FORD IKON 1.8</v>
      </c>
      <c r="F853" t="str">
        <f>IF(CHALLAN!D5793="","",CHALLAN!D5793)</f>
        <v/>
      </c>
      <c r="G853" t="str">
        <f>IF(CHALLAN!E5793="","",CHALLAN!E5793)</f>
        <v/>
      </c>
      <c r="H853" t="str">
        <f t="shared" si="26"/>
        <v/>
      </c>
      <c r="I853">
        <f>IF(CHALLAN!F5793="","",CHALLAN!F5793)</f>
        <v>39</v>
      </c>
      <c r="J853" t="str">
        <f t="shared" si="27"/>
        <v/>
      </c>
    </row>
    <row r="854" spans="1:10" x14ac:dyDescent="0.25">
      <c r="A854">
        <v>5794</v>
      </c>
      <c r="B854" t="str">
        <f>CHALLAN!G5760</f>
        <v>GG/122/10-11</v>
      </c>
      <c r="C854" t="str">
        <f>CHALLAN!G5759</f>
        <v>23.07.10</v>
      </c>
      <c r="D854" t="str">
        <f>IF(CHALLAN!C5794="","(no part #)",CHALLAN!C5794)</f>
        <v>SD-1009B</v>
      </c>
      <c r="E854" t="str">
        <f>IF(CHALLAN!B5794="","",CHALLAN!B5794)</f>
        <v>PULLEY FORD IKON 1.8</v>
      </c>
      <c r="F854" t="str">
        <f>IF(CHALLAN!D5794="","",CHALLAN!D5794)</f>
        <v/>
      </c>
      <c r="G854" t="str">
        <f>IF(CHALLAN!E5794="","",CHALLAN!E5794)</f>
        <v/>
      </c>
      <c r="H854" t="str">
        <f t="shared" si="26"/>
        <v/>
      </c>
      <c r="I854">
        <f>IF(CHALLAN!F5794="","",CHALLAN!F5794)</f>
        <v>15</v>
      </c>
      <c r="J854" t="str">
        <f t="shared" si="27"/>
        <v/>
      </c>
    </row>
    <row r="855" spans="1:10" x14ac:dyDescent="0.25">
      <c r="A855">
        <v>5812</v>
      </c>
      <c r="B855" t="str">
        <f>CHALLAN!G5803</f>
        <v>GG/122/10-11</v>
      </c>
      <c r="C855" t="str">
        <f>CHALLAN!G5802</f>
        <v>23.07.10</v>
      </c>
      <c r="D855" t="str">
        <f>IF(CHALLAN!C5812="","(no part #)",CHALLAN!C5812)</f>
        <v>SD-1010A</v>
      </c>
      <c r="E855" t="str">
        <f>IF(CHALLAN!B5812="","",CHALLAN!B5812)</f>
        <v>MAGNETIC COIL LANCER MMC</v>
      </c>
      <c r="F855" t="str">
        <f>IF(CHALLAN!D5812="","",CHALLAN!D5812)</f>
        <v/>
      </c>
      <c r="G855" t="str">
        <f>IF(CHALLAN!E5812="","",CHALLAN!E5812)</f>
        <v/>
      </c>
      <c r="H855" t="str">
        <f t="shared" si="26"/>
        <v/>
      </c>
      <c r="I855">
        <f>IF(CHALLAN!F5812="","",CHALLAN!F5812)</f>
        <v>19</v>
      </c>
      <c r="J855" t="str">
        <f t="shared" si="27"/>
        <v/>
      </c>
    </row>
    <row r="856" spans="1:10" x14ac:dyDescent="0.25">
      <c r="A856">
        <v>5813</v>
      </c>
      <c r="B856" t="str">
        <f>CHALLAN!G5803</f>
        <v>GG/122/10-11</v>
      </c>
      <c r="C856" t="str">
        <f>CHALLAN!G5802</f>
        <v>23.07.10</v>
      </c>
      <c r="D856" t="str">
        <f>IF(CHALLAN!C5813="","(no part #)",CHALLAN!C5813)</f>
        <v>SD-1010B</v>
      </c>
      <c r="E856" t="str">
        <f>IF(CHALLAN!B5813="","",CHALLAN!B5813)</f>
        <v>PULLEY PULL FORD 1.8</v>
      </c>
      <c r="F856" t="str">
        <f>IF(CHALLAN!D5813="","",CHALLAN!D5813)</f>
        <v/>
      </c>
      <c r="G856" t="str">
        <f>IF(CHALLAN!E5813="","",CHALLAN!E5813)</f>
        <v/>
      </c>
      <c r="H856" t="str">
        <f t="shared" si="26"/>
        <v/>
      </c>
      <c r="I856">
        <f>IF(CHALLAN!F5813="","",CHALLAN!F5813)</f>
        <v>7</v>
      </c>
      <c r="J856" t="str">
        <f t="shared" si="27"/>
        <v/>
      </c>
    </row>
    <row r="857" spans="1:10" x14ac:dyDescent="0.25">
      <c r="A857">
        <v>5814</v>
      </c>
      <c r="B857" t="str">
        <f>CHALLAN!G5803</f>
        <v>GG/122/10-11</v>
      </c>
      <c r="C857" t="str">
        <f>CHALLAN!G5802</f>
        <v>23.07.10</v>
      </c>
      <c r="D857" t="str">
        <f>IF(CHALLAN!C5814="","(no part #)",CHALLAN!C5814)</f>
        <v>SD-1011</v>
      </c>
      <c r="E857" t="str">
        <f>IF(CHALLAN!B5814="","",CHALLAN!B5814)</f>
        <v>PLATE HUB HYUNDAI ACCENT CRD</v>
      </c>
      <c r="F857" t="str">
        <f>IF(CHALLAN!D5814="","",CHALLAN!D5814)</f>
        <v/>
      </c>
      <c r="G857" t="str">
        <f>IF(CHALLAN!E5814="","",CHALLAN!E5814)</f>
        <v/>
      </c>
      <c r="H857" t="str">
        <f t="shared" si="26"/>
        <v/>
      </c>
      <c r="I857">
        <f>IF(CHALLAN!F5814="","",CHALLAN!F5814)</f>
        <v>19</v>
      </c>
      <c r="J857" t="str">
        <f t="shared" si="27"/>
        <v/>
      </c>
    </row>
    <row r="858" spans="1:10" x14ac:dyDescent="0.25">
      <c r="A858">
        <v>5815</v>
      </c>
      <c r="B858" t="str">
        <f>CHALLAN!G5803</f>
        <v>GG/122/10-11</v>
      </c>
      <c r="C858" t="str">
        <f>CHALLAN!G5802</f>
        <v>23.07.10</v>
      </c>
      <c r="D858" t="str">
        <f>IF(CHALLAN!C5815="","(no part #)",CHALLAN!C5815)</f>
        <v>SD-1011A</v>
      </c>
      <c r="E858" t="str">
        <f>IF(CHALLAN!B5815="","",CHALLAN!B5815)</f>
        <v>MAGNETIC COIL SANTRO XING</v>
      </c>
      <c r="F858" t="str">
        <f>IF(CHALLAN!D5815="","",CHALLAN!D5815)</f>
        <v/>
      </c>
      <c r="G858" t="str">
        <f>IF(CHALLAN!E5815="","",CHALLAN!E5815)</f>
        <v/>
      </c>
      <c r="H858" t="str">
        <f t="shared" si="26"/>
        <v/>
      </c>
      <c r="I858">
        <f>IF(CHALLAN!F5815="","",CHALLAN!F5815)</f>
        <v>19</v>
      </c>
      <c r="J858" t="str">
        <f t="shared" si="27"/>
        <v/>
      </c>
    </row>
    <row r="859" spans="1:10" x14ac:dyDescent="0.25">
      <c r="A859">
        <v>5816</v>
      </c>
      <c r="B859" t="str">
        <f>CHALLAN!G5803</f>
        <v>GG/122/10-11</v>
      </c>
      <c r="C859" t="str">
        <f>CHALLAN!G5802</f>
        <v>23.07.10</v>
      </c>
      <c r="D859" t="str">
        <f>IF(CHALLAN!C5816="","(no part #)",CHALLAN!C5816)</f>
        <v>SD-1011B</v>
      </c>
      <c r="E859" t="str">
        <f>IF(CHALLAN!B5816="","",CHALLAN!B5816)</f>
        <v>PULLEY PULL HYUNDAI ACCENT CRD</v>
      </c>
      <c r="F859" t="str">
        <f>IF(CHALLAN!D5816="","",CHALLAN!D5816)</f>
        <v/>
      </c>
      <c r="G859" t="str">
        <f>IF(CHALLAN!E5816="","",CHALLAN!E5816)</f>
        <v/>
      </c>
      <c r="H859" t="str">
        <f t="shared" si="26"/>
        <v/>
      </c>
      <c r="I859">
        <f>IF(CHALLAN!F5816="","",CHALLAN!F5816)</f>
        <v>15</v>
      </c>
      <c r="J859" t="str">
        <f t="shared" si="27"/>
        <v/>
      </c>
    </row>
    <row r="860" spans="1:10" x14ac:dyDescent="0.25">
      <c r="A860">
        <v>5817</v>
      </c>
      <c r="B860" t="str">
        <f>CHALLAN!G5803</f>
        <v>GG/122/10-11</v>
      </c>
      <c r="C860" t="str">
        <f>CHALLAN!G5802</f>
        <v>23.07.10</v>
      </c>
      <c r="D860" t="str">
        <f>IF(CHALLAN!C5817="","(no part #)",CHALLAN!C5817)</f>
        <v>SD-1012</v>
      </c>
      <c r="E860" t="str">
        <f>IF(CHALLAN!B5817="","",CHALLAN!B5817)</f>
        <v>MAGNETIC COIL SANTRO XING</v>
      </c>
      <c r="F860" t="str">
        <f>IF(CHALLAN!D5817="","",CHALLAN!D5817)</f>
        <v/>
      </c>
      <c r="G860" t="str">
        <f>IF(CHALLAN!E5817="","",CHALLAN!E5817)</f>
        <v/>
      </c>
      <c r="H860" t="str">
        <f t="shared" si="26"/>
        <v/>
      </c>
      <c r="I860">
        <f>IF(CHALLAN!F5817="","",CHALLAN!F5817)</f>
        <v>19</v>
      </c>
      <c r="J860" t="str">
        <f t="shared" si="27"/>
        <v/>
      </c>
    </row>
    <row r="861" spans="1:10" x14ac:dyDescent="0.25">
      <c r="A861">
        <v>5818</v>
      </c>
      <c r="B861" t="str">
        <f>CHALLAN!G5803</f>
        <v>GG/122/10-11</v>
      </c>
      <c r="C861" t="str">
        <f>CHALLAN!G5802</f>
        <v>23.07.10</v>
      </c>
      <c r="D861" t="str">
        <f>IF(CHALLAN!C5818="","(no part #)",CHALLAN!C5818)</f>
        <v>SD-1012A</v>
      </c>
      <c r="E861" t="str">
        <f>IF(CHALLAN!B5818="","",CHALLAN!B5818)</f>
        <v>PULLEY PULL SCORPIO II</v>
      </c>
      <c r="F861" t="str">
        <f>IF(CHALLAN!D5818="","",CHALLAN!D5818)</f>
        <v/>
      </c>
      <c r="G861" t="str">
        <f>IF(CHALLAN!E5818="","",CHALLAN!E5818)</f>
        <v/>
      </c>
      <c r="H861" t="str">
        <f t="shared" si="26"/>
        <v/>
      </c>
      <c r="I861">
        <f>IF(CHALLAN!F5818="","",CHALLAN!F5818)</f>
        <v>19</v>
      </c>
      <c r="J861" t="str">
        <f t="shared" si="27"/>
        <v/>
      </c>
    </row>
    <row r="862" spans="1:10" x14ac:dyDescent="0.25">
      <c r="A862">
        <v>5819</v>
      </c>
      <c r="B862" t="str">
        <f>CHALLAN!G5803</f>
        <v>GG/122/10-11</v>
      </c>
      <c r="C862" t="str">
        <f>CHALLAN!G5802</f>
        <v>23.07.10</v>
      </c>
      <c r="D862" t="str">
        <f>IF(CHALLAN!C5819="","(no part #)",CHALLAN!C5819)</f>
        <v>SD-1012B</v>
      </c>
      <c r="E862" t="str">
        <f>IF(CHALLAN!B5819="","",CHALLAN!B5819)</f>
        <v>MAGNETIC COIL BOLERO/SUMO</v>
      </c>
      <c r="F862" t="str">
        <f>IF(CHALLAN!D5819="","",CHALLAN!D5819)</f>
        <v/>
      </c>
      <c r="G862" t="str">
        <f>IF(CHALLAN!E5819="","",CHALLAN!E5819)</f>
        <v/>
      </c>
      <c r="H862" t="str">
        <f t="shared" si="26"/>
        <v/>
      </c>
      <c r="I862">
        <f>IF(CHALLAN!F5819="","",CHALLAN!F5819)</f>
        <v>19</v>
      </c>
      <c r="J862" t="str">
        <f t="shared" si="27"/>
        <v/>
      </c>
    </row>
    <row r="863" spans="1:10" x14ac:dyDescent="0.25">
      <c r="A863">
        <v>5820</v>
      </c>
      <c r="B863" t="str">
        <f>CHALLAN!G5803</f>
        <v>GG/122/10-11</v>
      </c>
      <c r="C863" t="str">
        <f>CHALLAN!G5802</f>
        <v>23.07.10</v>
      </c>
      <c r="D863" t="str">
        <f>IF(CHALLAN!C5820="","(no part #)",CHALLAN!C5820)</f>
        <v>SD-1014</v>
      </c>
      <c r="E863" t="str">
        <f>IF(CHALLAN!B5820="","",CHALLAN!B5820)</f>
        <v xml:space="preserve">MAGNETIC COIL TATA SUMO </v>
      </c>
      <c r="F863" t="str">
        <f>IF(CHALLAN!D5820="","",CHALLAN!D5820)</f>
        <v/>
      </c>
      <c r="G863" t="str">
        <f>IF(CHALLAN!E5820="","",CHALLAN!E5820)</f>
        <v/>
      </c>
      <c r="H863" t="str">
        <f t="shared" si="26"/>
        <v/>
      </c>
      <c r="I863">
        <f>IF(CHALLAN!F5820="","",CHALLAN!F5820)</f>
        <v>39</v>
      </c>
      <c r="J863" t="str">
        <f t="shared" si="27"/>
        <v/>
      </c>
    </row>
    <row r="864" spans="1:10" x14ac:dyDescent="0.25">
      <c r="A864">
        <v>5821</v>
      </c>
      <c r="B864" t="str">
        <f>CHALLAN!G5803</f>
        <v>GG/122/10-11</v>
      </c>
      <c r="C864" t="str">
        <f>CHALLAN!G5802</f>
        <v>23.07.10</v>
      </c>
      <c r="D864" t="str">
        <f>IF(CHALLAN!C5821="","(no part #)",CHALLAN!C5821)</f>
        <v>SD-1015</v>
      </c>
      <c r="E864" t="str">
        <f>IF(CHALLAN!B5821="","",CHALLAN!B5821)</f>
        <v>MAGNETIC COIL WR/ALTO</v>
      </c>
      <c r="F864" t="str">
        <f>IF(CHALLAN!D5821="","",CHALLAN!D5821)</f>
        <v/>
      </c>
      <c r="G864" t="str">
        <f>IF(CHALLAN!E5821="","",CHALLAN!E5821)</f>
        <v/>
      </c>
      <c r="H864" t="str">
        <f t="shared" si="26"/>
        <v/>
      </c>
      <c r="I864">
        <f>IF(CHALLAN!F5821="","",CHALLAN!F5821)</f>
        <v>19</v>
      </c>
      <c r="J864" t="str">
        <f t="shared" si="27"/>
        <v/>
      </c>
    </row>
    <row r="865" spans="1:10" x14ac:dyDescent="0.25">
      <c r="A865">
        <v>5822</v>
      </c>
      <c r="B865" t="str">
        <f>CHALLAN!G5803</f>
        <v>GG/122/10-11</v>
      </c>
      <c r="C865" t="str">
        <f>CHALLAN!G5802</f>
        <v>23.07.10</v>
      </c>
      <c r="D865" t="str">
        <f>IF(CHALLAN!C5822="","(no part #)",CHALLAN!C5822)</f>
        <v>SD-1018A</v>
      </c>
      <c r="E865" t="str">
        <f>IF(CHALLAN!B5822="","",CHALLAN!B5822)</f>
        <v>MAGNETIC COIL FORD</v>
      </c>
      <c r="F865" t="str">
        <f>IF(CHALLAN!D5822="","",CHALLAN!D5822)</f>
        <v/>
      </c>
      <c r="G865" t="str">
        <f>IF(CHALLAN!E5822="","",CHALLAN!E5822)</f>
        <v/>
      </c>
      <c r="H865" t="str">
        <f t="shared" si="26"/>
        <v/>
      </c>
      <c r="I865">
        <f>IF(CHALLAN!F5822="","",CHALLAN!F5822)</f>
        <v>19</v>
      </c>
      <c r="J865" t="str">
        <f t="shared" si="27"/>
        <v/>
      </c>
    </row>
    <row r="866" spans="1:10" x14ac:dyDescent="0.25">
      <c r="A866">
        <v>5823</v>
      </c>
      <c r="B866" t="str">
        <f>CHALLAN!G5803</f>
        <v>GG/122/10-11</v>
      </c>
      <c r="C866" t="str">
        <f>CHALLAN!G5802</f>
        <v>23.07.10</v>
      </c>
      <c r="D866" t="str">
        <f>IF(CHALLAN!C5823="","(no part #)",CHALLAN!C5823)</f>
        <v>SD-1019</v>
      </c>
      <c r="E866" t="str">
        <f>IF(CHALLAN!B5823="","",CHALLAN!B5823)</f>
        <v>PULLEY -PL-INNOVA SMALL</v>
      </c>
      <c r="F866" t="str">
        <f>IF(CHALLAN!D5823="","",CHALLAN!D5823)</f>
        <v/>
      </c>
      <c r="G866" t="str">
        <f>IF(CHALLAN!E5823="","",CHALLAN!E5823)</f>
        <v/>
      </c>
      <c r="H866" t="str">
        <f t="shared" si="26"/>
        <v/>
      </c>
      <c r="I866">
        <f>IF(CHALLAN!F5823="","",CHALLAN!F5823)</f>
        <v>19</v>
      </c>
      <c r="J866" t="str">
        <f t="shared" si="27"/>
        <v/>
      </c>
    </row>
    <row r="867" spans="1:10" x14ac:dyDescent="0.25">
      <c r="A867">
        <v>5824</v>
      </c>
      <c r="B867" t="str">
        <f>CHALLAN!G5803</f>
        <v>GG/122/10-11</v>
      </c>
      <c r="C867" t="str">
        <f>CHALLAN!G5802</f>
        <v>23.07.10</v>
      </c>
      <c r="D867" t="str">
        <f>IF(CHALLAN!C5824="","(no part #)",CHALLAN!C5824)</f>
        <v>SD-1020</v>
      </c>
      <c r="E867" t="str">
        <f>IF(CHALLAN!B5824="","",CHALLAN!B5824)</f>
        <v>MAGNETIC COIL MC-INNOVA DUAL A/C/BOLERO/ACCORD</v>
      </c>
      <c r="F867" t="str">
        <f>IF(CHALLAN!D5824="","",CHALLAN!D5824)</f>
        <v/>
      </c>
      <c r="G867" t="str">
        <f>IF(CHALLAN!E5824="","",CHALLAN!E5824)</f>
        <v/>
      </c>
      <c r="H867" t="str">
        <f t="shared" si="26"/>
        <v/>
      </c>
      <c r="I867">
        <f>IF(CHALLAN!F5824="","",CHALLAN!F5824)</f>
        <v>39</v>
      </c>
      <c r="J867" t="str">
        <f t="shared" si="27"/>
        <v/>
      </c>
    </row>
    <row r="868" spans="1:10" x14ac:dyDescent="0.25">
      <c r="A868">
        <v>5825</v>
      </c>
      <c r="B868" t="str">
        <f>CHALLAN!G5803</f>
        <v>GG/122/10-11</v>
      </c>
      <c r="C868" t="str">
        <f>CHALLAN!G5802</f>
        <v>23.07.10</v>
      </c>
      <c r="D868" t="str">
        <f>IF(CHALLAN!C5825="","(no part #)",CHALLAN!C5825)</f>
        <v>SD-1020A</v>
      </c>
      <c r="E868" t="str">
        <f>IF(CHALLAN!B5825="","",CHALLAN!B5825)</f>
        <v>PULLEY-PL-INNOVA BIG-DUAL A/C</v>
      </c>
      <c r="F868" t="str">
        <f>IF(CHALLAN!D5825="","",CHALLAN!D5825)</f>
        <v/>
      </c>
      <c r="G868" t="str">
        <f>IF(CHALLAN!E5825="","",CHALLAN!E5825)</f>
        <v/>
      </c>
      <c r="H868" t="str">
        <f t="shared" si="26"/>
        <v/>
      </c>
      <c r="I868">
        <f>IF(CHALLAN!F5825="","",CHALLAN!F5825)</f>
        <v>19</v>
      </c>
      <c r="J868" t="str">
        <f t="shared" si="27"/>
        <v/>
      </c>
    </row>
    <row r="869" spans="1:10" x14ac:dyDescent="0.25">
      <c r="A869">
        <v>5826</v>
      </c>
      <c r="B869" t="str">
        <f>CHALLAN!G5803</f>
        <v>GG/122/10-11</v>
      </c>
      <c r="C869" t="str">
        <f>CHALLAN!G5802</f>
        <v>23.07.10</v>
      </c>
      <c r="D869" t="str">
        <f>IF(CHALLAN!C5826="","(no part #)",CHALLAN!C5826)</f>
        <v>SD-1020B</v>
      </c>
      <c r="E869" t="str">
        <f>IF(CHALLAN!B5826="","",CHALLAN!B5826)</f>
        <v>PLATE CP-INO-B /QUALIS</v>
      </c>
      <c r="F869" t="str">
        <f>IF(CHALLAN!D5826="","",CHALLAN!D5826)</f>
        <v/>
      </c>
      <c r="G869" t="str">
        <f>IF(CHALLAN!E5826="","",CHALLAN!E5826)</f>
        <v/>
      </c>
      <c r="H869" t="str">
        <f t="shared" si="26"/>
        <v/>
      </c>
      <c r="I869">
        <f>IF(CHALLAN!F5826="","",CHALLAN!F5826)</f>
        <v>19</v>
      </c>
      <c r="J869" t="str">
        <f t="shared" si="27"/>
        <v/>
      </c>
    </row>
    <row r="870" spans="1:10" x14ac:dyDescent="0.25">
      <c r="A870">
        <v>5827</v>
      </c>
      <c r="B870" t="str">
        <f>CHALLAN!G5803</f>
        <v>GG/122/10-11</v>
      </c>
      <c r="C870" t="str">
        <f>CHALLAN!G5802</f>
        <v>23.07.10</v>
      </c>
      <c r="D870" t="str">
        <f>IF(CHALLAN!C5827="","(no part #)",CHALLAN!C5827)</f>
        <v>SD-1021</v>
      </c>
      <c r="E870" t="str">
        <f>IF(CHALLAN!B5827="","",CHALLAN!B5827)</f>
        <v>CLUTH PLATE-CRV/H.CITY-T3</v>
      </c>
      <c r="F870" t="str">
        <f>IF(CHALLAN!D5827="","",CHALLAN!D5827)</f>
        <v/>
      </c>
      <c r="G870" t="str">
        <f>IF(CHALLAN!E5827="","",CHALLAN!E5827)</f>
        <v/>
      </c>
      <c r="H870" t="str">
        <f t="shared" si="26"/>
        <v/>
      </c>
      <c r="I870">
        <f>IF(CHALLAN!F5827="","",CHALLAN!F5827)</f>
        <v>19</v>
      </c>
      <c r="J870" t="str">
        <f t="shared" si="27"/>
        <v/>
      </c>
    </row>
    <row r="871" spans="1:10" x14ac:dyDescent="0.25">
      <c r="A871">
        <v>5828</v>
      </c>
      <c r="B871" t="str">
        <f>CHALLAN!G5803</f>
        <v>GG/122/10-11</v>
      </c>
      <c r="C871" t="str">
        <f>CHALLAN!G5802</f>
        <v>23.07.10</v>
      </c>
      <c r="D871" t="str">
        <f>IF(CHALLAN!C5828="","(no part #)",CHALLAN!C5828)</f>
        <v>SD-1021A</v>
      </c>
      <c r="E871" t="str">
        <f>IF(CHALLAN!B5828="","",CHALLAN!B5828)</f>
        <v>PULLEY-PL-CRV</v>
      </c>
      <c r="F871" t="str">
        <f>IF(CHALLAN!D5828="","",CHALLAN!D5828)</f>
        <v/>
      </c>
      <c r="G871" t="str">
        <f>IF(CHALLAN!E5828="","",CHALLAN!E5828)</f>
        <v/>
      </c>
      <c r="H871" t="str">
        <f t="shared" si="26"/>
        <v/>
      </c>
      <c r="I871">
        <f>IF(CHALLAN!F5828="","",CHALLAN!F5828)</f>
        <v>7</v>
      </c>
      <c r="J871" t="str">
        <f t="shared" si="27"/>
        <v/>
      </c>
    </row>
    <row r="872" spans="1:10" x14ac:dyDescent="0.25">
      <c r="A872">
        <v>5829</v>
      </c>
      <c r="B872" t="str">
        <f>CHALLAN!G5803</f>
        <v>GG/122/10-11</v>
      </c>
      <c r="C872" t="str">
        <f>CHALLAN!G5802</f>
        <v>23.07.10</v>
      </c>
      <c r="D872" t="str">
        <f>IF(CHALLAN!C5829="","(no part #)",CHALLAN!C5829)</f>
        <v>SD-1021B</v>
      </c>
      <c r="E872" t="str">
        <f>IF(CHALLAN!B5829="","",CHALLAN!B5829)</f>
        <v>MAGNETIC COIL HONDA CITY T1/T2/T3</v>
      </c>
      <c r="F872" t="str">
        <f>IF(CHALLAN!D5829="","",CHALLAN!D5829)</f>
        <v/>
      </c>
      <c r="G872" t="str">
        <f>IF(CHALLAN!E5829="","",CHALLAN!E5829)</f>
        <v/>
      </c>
      <c r="H872" t="str">
        <f t="shared" si="26"/>
        <v/>
      </c>
      <c r="I872">
        <f>IF(CHALLAN!F5829="","",CHALLAN!F5829)</f>
        <v>19</v>
      </c>
      <c r="J872" t="str">
        <f t="shared" si="27"/>
        <v/>
      </c>
    </row>
    <row r="873" spans="1:10" x14ac:dyDescent="0.25">
      <c r="A873">
        <v>5831</v>
      </c>
      <c r="B873" t="str">
        <f>CHALLAN!G5803</f>
        <v>GG/122/10-11</v>
      </c>
      <c r="C873" t="str">
        <f>CHALLAN!G5802</f>
        <v>23.07.10</v>
      </c>
      <c r="D873" t="str">
        <f>IF(CHALLAN!C5831="","(no part #)",CHALLAN!C5831)</f>
        <v>PC-E022</v>
      </c>
      <c r="E873" t="str">
        <f>IF(CHALLAN!B5831="","",CHALLAN!B5831)</f>
        <v>IKON</v>
      </c>
      <c r="F873">
        <f>IF(CHALLAN!D5831="","",CHALLAN!D5831)</f>
        <v>12</v>
      </c>
      <c r="G873">
        <f>IF(CHALLAN!E5831="","",CHALLAN!E5831)</f>
        <v>6</v>
      </c>
      <c r="H873">
        <f t="shared" si="26"/>
        <v>72</v>
      </c>
      <c r="I873">
        <f>IF(CHALLAN!F5831="","",CHALLAN!F5831)</f>
        <v>71.875</v>
      </c>
      <c r="J873">
        <f t="shared" si="27"/>
        <v>0.125</v>
      </c>
    </row>
    <row r="874" spans="1:10" x14ac:dyDescent="0.25">
      <c r="A874">
        <v>5832</v>
      </c>
      <c r="B874" t="str">
        <f>CHALLAN!G5803</f>
        <v>GG/122/10-11</v>
      </c>
      <c r="C874" t="str">
        <f>CHALLAN!G5802</f>
        <v>23.07.10</v>
      </c>
      <c r="D874" t="str">
        <f>IF(CHALLAN!C5832="","(no part #)",CHALLAN!C5832)</f>
        <v>PC-E022</v>
      </c>
      <c r="E874" t="str">
        <f>IF(CHALLAN!B5832="","",CHALLAN!B5832)</f>
        <v>IKON</v>
      </c>
      <c r="F874" t="str">
        <f>IF(CHALLAN!D5832="","",CHALLAN!D5832)</f>
        <v/>
      </c>
      <c r="G874" t="str">
        <f>IF(CHALLAN!E5832="","",CHALLAN!E5832)</f>
        <v/>
      </c>
      <c r="H874" t="str">
        <f t="shared" si="26"/>
        <v/>
      </c>
      <c r="I874">
        <f>IF(CHALLAN!F5832="","",CHALLAN!F5832)</f>
        <v>3.125</v>
      </c>
      <c r="J874" t="str">
        <f t="shared" si="27"/>
        <v/>
      </c>
    </row>
    <row r="875" spans="1:10" x14ac:dyDescent="0.25">
      <c r="A875">
        <v>5858</v>
      </c>
      <c r="B875" t="str">
        <f>CHALLAN!G5848</f>
        <v>GG/123/10-11</v>
      </c>
      <c r="C875" t="str">
        <f>CHALLAN!G5847</f>
        <v>23.07.10</v>
      </c>
      <c r="D875" t="str">
        <f>IF(CHALLAN!C5858="","(no part #)",CHALLAN!C5858)</f>
        <v>SD-1001</v>
      </c>
      <c r="E875" t="str">
        <f>IF(CHALLAN!B5858="","",CHALLAN!B5858)</f>
        <v>PLATE HONDA CITY T3</v>
      </c>
      <c r="F875">
        <f>IF(CHALLAN!D5858="","",CHALLAN!D5858)</f>
        <v>1</v>
      </c>
      <c r="G875" t="str">
        <f>IF(CHALLAN!E5858="","",CHALLAN!E5858)</f>
        <v/>
      </c>
      <c r="H875" t="str">
        <f t="shared" si="26"/>
        <v/>
      </c>
      <c r="I875">
        <f>IF(CHALLAN!F5858="","",CHALLAN!F5858)</f>
        <v>20</v>
      </c>
      <c r="J875" t="str">
        <f t="shared" si="27"/>
        <v/>
      </c>
    </row>
    <row r="876" spans="1:10" x14ac:dyDescent="0.25">
      <c r="A876">
        <v>5859</v>
      </c>
      <c r="B876" t="str">
        <f>CHALLAN!G5848</f>
        <v>GG/123/10-11</v>
      </c>
      <c r="C876" t="str">
        <f>CHALLAN!G5847</f>
        <v>23.07.10</v>
      </c>
      <c r="D876" t="str">
        <f>IF(CHALLAN!C5859="","(no part #)",CHALLAN!C5859)</f>
        <v>SD-1001A</v>
      </c>
      <c r="E876" t="str">
        <f>IF(CHALLAN!B5859="","",CHALLAN!B5859)</f>
        <v>MAGNATTE COIL HONDA CITY-T1</v>
      </c>
      <c r="F876" t="str">
        <f>IF(CHALLAN!D5859="","",CHALLAN!D5859)</f>
        <v/>
      </c>
      <c r="G876" t="str">
        <f>IF(CHALLAN!E5859="","",CHALLAN!E5859)</f>
        <v/>
      </c>
      <c r="H876" t="str">
        <f t="shared" si="26"/>
        <v/>
      </c>
      <c r="I876">
        <f>IF(CHALLAN!F5859="","",CHALLAN!F5859)</f>
        <v>40</v>
      </c>
      <c r="J876" t="str">
        <f t="shared" si="27"/>
        <v/>
      </c>
    </row>
    <row r="877" spans="1:10" x14ac:dyDescent="0.25">
      <c r="A877">
        <v>5860</v>
      </c>
      <c r="B877" t="str">
        <f>CHALLAN!G5848</f>
        <v>GG/123/10-11</v>
      </c>
      <c r="C877" t="str">
        <f>CHALLAN!G5847</f>
        <v>23.07.10</v>
      </c>
      <c r="D877" t="str">
        <f>IF(CHALLAN!C5860="","(no part #)",CHALLAN!C5860)</f>
        <v>SD-1001B</v>
      </c>
      <c r="E877" t="str">
        <f>IF(CHALLAN!B5860="","",CHALLAN!B5860)</f>
        <v>PULLEY PULL HONDA CITY- T3</v>
      </c>
      <c r="F877" t="str">
        <f>IF(CHALLAN!D5860="","",CHALLAN!D5860)</f>
        <v/>
      </c>
      <c r="G877" t="str">
        <f>IF(CHALLAN!E5860="","",CHALLAN!E5860)</f>
        <v/>
      </c>
      <c r="H877" t="str">
        <f t="shared" si="26"/>
        <v/>
      </c>
      <c r="I877">
        <f>IF(CHALLAN!F5860="","",CHALLAN!F5860)</f>
        <v>16</v>
      </c>
      <c r="J877" t="str">
        <f t="shared" si="27"/>
        <v/>
      </c>
    </row>
    <row r="878" spans="1:10" x14ac:dyDescent="0.25">
      <c r="A878">
        <v>5861</v>
      </c>
      <c r="B878" t="str">
        <f>CHALLAN!G5848</f>
        <v>GG/123/10-11</v>
      </c>
      <c r="C878" t="str">
        <f>CHALLAN!G5847</f>
        <v>23.07.10</v>
      </c>
      <c r="D878" t="str">
        <f>IF(CHALLAN!C5861="","(no part #)",CHALLAN!C5861)</f>
        <v>SD-1002</v>
      </c>
      <c r="E878" t="str">
        <f>IF(CHALLAN!B5861="","",CHALLAN!B5861)</f>
        <v>PLATE HUB SONATA</v>
      </c>
      <c r="F878" t="str">
        <f>IF(CHALLAN!D5861="","",CHALLAN!D5861)</f>
        <v/>
      </c>
      <c r="G878" t="str">
        <f>IF(CHALLAN!E5861="","",CHALLAN!E5861)</f>
        <v/>
      </c>
      <c r="H878" t="str">
        <f t="shared" si="26"/>
        <v/>
      </c>
      <c r="I878">
        <f>IF(CHALLAN!F5861="","",CHALLAN!F5861)</f>
        <v>20</v>
      </c>
      <c r="J878" t="str">
        <f t="shared" si="27"/>
        <v/>
      </c>
    </row>
    <row r="879" spans="1:10" x14ac:dyDescent="0.25">
      <c r="A879">
        <v>5862</v>
      </c>
      <c r="B879" t="str">
        <f>CHALLAN!G5848</f>
        <v>GG/123/10-11</v>
      </c>
      <c r="C879" t="str">
        <f>CHALLAN!G5847</f>
        <v>23.07.10</v>
      </c>
      <c r="D879" t="str">
        <f>IF(CHALLAN!C5862="","(no part #)",CHALLAN!C5862)</f>
        <v>SD-1002A</v>
      </c>
      <c r="E879" t="str">
        <f>IF(CHALLAN!B5862="","",CHALLAN!B5862)</f>
        <v>MAGNATTE COIL SONATA / ACCENT / CRD-I / TRAVERA / SANTRO</v>
      </c>
      <c r="F879" t="str">
        <f>IF(CHALLAN!D5862="","",CHALLAN!D5862)</f>
        <v/>
      </c>
      <c r="G879" t="str">
        <f>IF(CHALLAN!E5862="","",CHALLAN!E5862)</f>
        <v/>
      </c>
      <c r="H879" t="str">
        <f t="shared" si="26"/>
        <v/>
      </c>
      <c r="I879">
        <f>IF(CHALLAN!F5862="","",CHALLAN!F5862)</f>
        <v>50</v>
      </c>
      <c r="J879" t="str">
        <f t="shared" si="27"/>
        <v/>
      </c>
    </row>
    <row r="880" spans="1:10" x14ac:dyDescent="0.25">
      <c r="A880">
        <v>5863</v>
      </c>
      <c r="B880" t="str">
        <f>CHALLAN!G5848</f>
        <v>GG/123/10-11</v>
      </c>
      <c r="C880" t="str">
        <f>CHALLAN!G5847</f>
        <v>23.07.10</v>
      </c>
      <c r="D880" t="str">
        <f>IF(CHALLAN!C5863="","(no part #)",CHALLAN!C5863)</f>
        <v>SD-1002B</v>
      </c>
      <c r="E880" t="str">
        <f>IF(CHALLAN!B5863="","",CHALLAN!B5863)</f>
        <v>PULLEY PULL ACCENT PETROL</v>
      </c>
      <c r="F880" t="str">
        <f>IF(CHALLAN!D5863="","",CHALLAN!D5863)</f>
        <v/>
      </c>
      <c r="G880" t="str">
        <f>IF(CHALLAN!E5863="","",CHALLAN!E5863)</f>
        <v/>
      </c>
      <c r="H880" t="str">
        <f t="shared" si="26"/>
        <v/>
      </c>
      <c r="I880">
        <f>IF(CHALLAN!F5863="","",CHALLAN!F5863)</f>
        <v>8</v>
      </c>
      <c r="J880" t="str">
        <f t="shared" si="27"/>
        <v/>
      </c>
    </row>
    <row r="881" spans="1:10" x14ac:dyDescent="0.25">
      <c r="A881">
        <v>5864</v>
      </c>
      <c r="B881" t="str">
        <f>CHALLAN!G5848</f>
        <v>GG/123/10-11</v>
      </c>
      <c r="C881" t="str">
        <f>CHALLAN!G5847</f>
        <v>23.07.10</v>
      </c>
      <c r="D881" t="str">
        <f>IF(CHALLAN!C5864="","(no part #)",CHALLAN!C5864)</f>
        <v>SD-1003</v>
      </c>
      <c r="E881" t="str">
        <f>IF(CHALLAN!B5864="","",CHALLAN!B5864)</f>
        <v>PLATE HUB QUALIS</v>
      </c>
      <c r="F881" t="str">
        <f>IF(CHALLAN!D5864="","",CHALLAN!D5864)</f>
        <v/>
      </c>
      <c r="G881" t="str">
        <f>IF(CHALLAN!E5864="","",CHALLAN!E5864)</f>
        <v/>
      </c>
      <c r="H881" t="str">
        <f t="shared" si="26"/>
        <v/>
      </c>
      <c r="I881">
        <f>IF(CHALLAN!F5864="","",CHALLAN!F5864)</f>
        <v>20</v>
      </c>
      <c r="J881" t="str">
        <f t="shared" si="27"/>
        <v/>
      </c>
    </row>
    <row r="882" spans="1:10" x14ac:dyDescent="0.25">
      <c r="A882">
        <v>5865</v>
      </c>
      <c r="B882" t="str">
        <f>CHALLAN!G5848</f>
        <v>GG/123/10-11</v>
      </c>
      <c r="C882" t="str">
        <f>CHALLAN!G5847</f>
        <v>23.07.10</v>
      </c>
      <c r="D882" t="str">
        <f>IF(CHALLAN!C5865="","(no part #)",CHALLAN!C5865)</f>
        <v>SD-1003A</v>
      </c>
      <c r="E882" t="str">
        <f>IF(CHALLAN!B5865="","",CHALLAN!B5865)</f>
        <v>MAGNATTE COIL QUALIS</v>
      </c>
      <c r="F882" t="str">
        <f>IF(CHALLAN!D5865="","",CHALLAN!D5865)</f>
        <v/>
      </c>
      <c r="G882" t="str">
        <f>IF(CHALLAN!E5865="","",CHALLAN!E5865)</f>
        <v/>
      </c>
      <c r="H882" t="str">
        <f t="shared" si="26"/>
        <v/>
      </c>
      <c r="I882">
        <f>IF(CHALLAN!F5865="","",CHALLAN!F5865)</f>
        <v>40</v>
      </c>
      <c r="J882" t="str">
        <f t="shared" si="27"/>
        <v/>
      </c>
    </row>
    <row r="883" spans="1:10" x14ac:dyDescent="0.25">
      <c r="A883">
        <v>5866</v>
      </c>
      <c r="B883" t="str">
        <f>CHALLAN!G5848</f>
        <v>GG/123/10-11</v>
      </c>
      <c r="C883" t="str">
        <f>CHALLAN!G5847</f>
        <v>23.07.10</v>
      </c>
      <c r="D883" t="str">
        <f>IF(CHALLAN!C5866="","(no part #)",CHALLAN!C5866)</f>
        <v>SD-1003B</v>
      </c>
      <c r="E883" t="str">
        <f>IF(CHALLAN!B5866="","",CHALLAN!B5866)</f>
        <v>PULLEY PULL QUALIS</v>
      </c>
      <c r="F883" t="str">
        <f>IF(CHALLAN!D5866="","",CHALLAN!D5866)</f>
        <v/>
      </c>
      <c r="G883" t="str">
        <f>IF(CHALLAN!E5866="","",CHALLAN!E5866)</f>
        <v/>
      </c>
      <c r="H883" t="str">
        <f t="shared" si="26"/>
        <v/>
      </c>
      <c r="I883">
        <f>IF(CHALLAN!F5866="","",CHALLAN!F5866)</f>
        <v>36</v>
      </c>
      <c r="J883" t="str">
        <f t="shared" si="27"/>
        <v/>
      </c>
    </row>
    <row r="884" spans="1:10" x14ac:dyDescent="0.25">
      <c r="A884">
        <v>5867</v>
      </c>
      <c r="B884" t="str">
        <f>CHALLAN!G5848</f>
        <v>GG/123/10-11</v>
      </c>
      <c r="C884" t="str">
        <f>CHALLAN!G5847</f>
        <v>23.07.10</v>
      </c>
      <c r="D884" t="str">
        <f>IF(CHALLAN!C5867="","(no part #)",CHALLAN!C5867)</f>
        <v>SD-1004</v>
      </c>
      <c r="E884" t="str">
        <f>IF(CHALLAN!B5867="","",CHALLAN!B5867)</f>
        <v>PLATE HUB HS-11 SANTRO XING</v>
      </c>
      <c r="F884" t="str">
        <f>IF(CHALLAN!D5867="","",CHALLAN!D5867)</f>
        <v/>
      </c>
      <c r="G884" t="str">
        <f>IF(CHALLAN!E5867="","",CHALLAN!E5867)</f>
        <v/>
      </c>
      <c r="H884" t="str">
        <f t="shared" si="26"/>
        <v/>
      </c>
      <c r="I884">
        <f>IF(CHALLAN!F5867="","",CHALLAN!F5867)</f>
        <v>40</v>
      </c>
      <c r="J884" t="str">
        <f t="shared" si="27"/>
        <v/>
      </c>
    </row>
    <row r="885" spans="1:10" x14ac:dyDescent="0.25">
      <c r="A885">
        <v>5868</v>
      </c>
      <c r="B885" t="str">
        <f>CHALLAN!G5848</f>
        <v>GG/123/10-11</v>
      </c>
      <c r="C885" t="str">
        <f>CHALLAN!G5847</f>
        <v>23.07.10</v>
      </c>
      <c r="D885" t="str">
        <f>IF(CHALLAN!C5868="","(no part #)",CHALLAN!C5868)</f>
        <v>SD-1004A</v>
      </c>
      <c r="E885" t="str">
        <f>IF(CHALLAN!B5868="","",CHALLAN!B5868)</f>
        <v>MAGNATIC COIL HS-11 SANTRO XING</v>
      </c>
      <c r="F885" t="str">
        <f>IF(CHALLAN!D5868="","",CHALLAN!D5868)</f>
        <v/>
      </c>
      <c r="G885" t="str">
        <f>IF(CHALLAN!E5868="","",CHALLAN!E5868)</f>
        <v/>
      </c>
      <c r="H885" t="str">
        <f t="shared" si="26"/>
        <v/>
      </c>
      <c r="I885">
        <f>IF(CHALLAN!F5868="","",CHALLAN!F5868)</f>
        <v>50</v>
      </c>
      <c r="J885" t="str">
        <f t="shared" si="27"/>
        <v/>
      </c>
    </row>
    <row r="886" spans="1:10" x14ac:dyDescent="0.25">
      <c r="A886">
        <v>5869</v>
      </c>
      <c r="B886" t="str">
        <f>CHALLAN!G5848</f>
        <v>GG/123/10-11</v>
      </c>
      <c r="C886" t="str">
        <f>CHALLAN!G5847</f>
        <v>23.07.10</v>
      </c>
      <c r="D886" t="str">
        <f>IF(CHALLAN!C5869="","(no part #)",CHALLAN!C5869)</f>
        <v>SD-1004B</v>
      </c>
      <c r="E886" t="str">
        <f>IF(CHALLAN!B5869="","",CHALLAN!B5869)</f>
        <v>PULLEY PULL HS-11 SANTRO</v>
      </c>
      <c r="F886" t="str">
        <f>IF(CHALLAN!D5869="","",CHALLAN!D5869)</f>
        <v/>
      </c>
      <c r="G886" t="str">
        <f>IF(CHALLAN!E5869="","",CHALLAN!E5869)</f>
        <v/>
      </c>
      <c r="H886" t="str">
        <f t="shared" si="26"/>
        <v/>
      </c>
      <c r="I886">
        <f>IF(CHALLAN!F5869="","",CHALLAN!F5869)</f>
        <v>36</v>
      </c>
      <c r="J886" t="str">
        <f t="shared" si="27"/>
        <v/>
      </c>
    </row>
    <row r="887" spans="1:10" x14ac:dyDescent="0.25">
      <c r="A887">
        <v>5870</v>
      </c>
      <c r="B887" t="str">
        <f>CHALLAN!G5848</f>
        <v>GG/123/10-11</v>
      </c>
      <c r="C887" t="str">
        <f>CHALLAN!G5847</f>
        <v>23.07.10</v>
      </c>
      <c r="D887" t="str">
        <f>IF(CHALLAN!C5870="","(no part #)",CHALLAN!C5870)</f>
        <v>SD-1004C</v>
      </c>
      <c r="E887" t="str">
        <f>IF(CHALLAN!B5870="","",CHALLAN!B5870)</f>
        <v>MAGNETIC COIL MC-A HS-SANTRO DELPHI</v>
      </c>
      <c r="F887" t="str">
        <f>IF(CHALLAN!D5870="","",CHALLAN!D5870)</f>
        <v/>
      </c>
      <c r="G887" t="str">
        <f>IF(CHALLAN!E5870="","",CHALLAN!E5870)</f>
        <v/>
      </c>
      <c r="H887" t="str">
        <f t="shared" si="26"/>
        <v/>
      </c>
      <c r="I887">
        <f>IF(CHALLAN!F5870="","",CHALLAN!F5870)</f>
        <v>50</v>
      </c>
      <c r="J887" t="str">
        <f t="shared" si="27"/>
        <v/>
      </c>
    </row>
    <row r="888" spans="1:10" x14ac:dyDescent="0.25">
      <c r="A888">
        <v>5871</v>
      </c>
      <c r="B888" t="str">
        <f>CHALLAN!G5848</f>
        <v>GG/123/10-11</v>
      </c>
      <c r="C888" t="str">
        <f>CHALLAN!G5847</f>
        <v>23.07.10</v>
      </c>
      <c r="D888" t="str">
        <f>IF(CHALLAN!C5871="","(no part #)",CHALLAN!C5871)</f>
        <v>SD-1004D</v>
      </c>
      <c r="E888" t="str">
        <f>IF(CHALLAN!B5871="","",CHALLAN!B5871)</f>
        <v>MAGNETIC COIL SANTRO (SP10)-XING</v>
      </c>
      <c r="F888" t="str">
        <f>IF(CHALLAN!D5871="","",CHALLAN!D5871)</f>
        <v/>
      </c>
      <c r="G888" t="str">
        <f>IF(CHALLAN!E5871="","",CHALLAN!E5871)</f>
        <v/>
      </c>
      <c r="H888" t="str">
        <f t="shared" si="26"/>
        <v/>
      </c>
      <c r="I888">
        <f>IF(CHALLAN!F5871="","",CHALLAN!F5871)</f>
        <v>50</v>
      </c>
      <c r="J888" t="str">
        <f t="shared" si="27"/>
        <v/>
      </c>
    </row>
    <row r="889" spans="1:10" x14ac:dyDescent="0.25">
      <c r="A889">
        <v>5872</v>
      </c>
      <c r="B889" t="str">
        <f>CHALLAN!G5848</f>
        <v>GG/123/10-11</v>
      </c>
      <c r="C889" t="str">
        <f>CHALLAN!G5847</f>
        <v>23.07.10</v>
      </c>
      <c r="D889" t="str">
        <f>IF(CHALLAN!C5872="","(no part #)",CHALLAN!C5872)</f>
        <v>SD-1004E</v>
      </c>
      <c r="E889" t="str">
        <f>IF(CHALLAN!B5872="","",CHALLAN!B5872)</f>
        <v>MAGNETIC COIL-TRAVERA / ACCENT / SCORPIO / SONATA</v>
      </c>
      <c r="F889" t="str">
        <f>IF(CHALLAN!D5872="","",CHALLAN!D5872)</f>
        <v/>
      </c>
      <c r="G889" t="str">
        <f>IF(CHALLAN!E5872="","",CHALLAN!E5872)</f>
        <v/>
      </c>
      <c r="H889" t="str">
        <f t="shared" si="26"/>
        <v/>
      </c>
      <c r="I889">
        <f>IF(CHALLAN!F5872="","",CHALLAN!F5872)</f>
        <v>40</v>
      </c>
      <c r="J889" t="str">
        <f t="shared" si="27"/>
        <v/>
      </c>
    </row>
    <row r="890" spans="1:10" x14ac:dyDescent="0.25">
      <c r="A890">
        <v>5873</v>
      </c>
      <c r="B890" t="str">
        <f>CHALLAN!G5848</f>
        <v>GG/123/10-11</v>
      </c>
      <c r="C890" t="str">
        <f>CHALLAN!G5847</f>
        <v>23.07.10</v>
      </c>
      <c r="D890" t="str">
        <f>IF(CHALLAN!C5873="","(no part #)",CHALLAN!C5873)</f>
        <v>SD-1005</v>
      </c>
      <c r="E890" t="str">
        <f>IF(CHALLAN!B5873="","",CHALLAN!B5873)</f>
        <v>PLATE HUB SUBROS ND ESTEEM</v>
      </c>
      <c r="F890" t="str">
        <f>IF(CHALLAN!D5873="","",CHALLAN!D5873)</f>
        <v/>
      </c>
      <c r="G890" t="str">
        <f>IF(CHALLAN!E5873="","",CHALLAN!E5873)</f>
        <v/>
      </c>
      <c r="H890" t="str">
        <f t="shared" si="26"/>
        <v/>
      </c>
      <c r="I890">
        <f>IF(CHALLAN!F5873="","",CHALLAN!F5873)</f>
        <v>20</v>
      </c>
      <c r="J890" t="str">
        <f t="shared" si="27"/>
        <v/>
      </c>
    </row>
    <row r="891" spans="1:10" x14ac:dyDescent="0.25">
      <c r="A891">
        <v>5874</v>
      </c>
      <c r="B891" t="str">
        <f>CHALLAN!G5848</f>
        <v>GG/123/10-11</v>
      </c>
      <c r="C891" t="str">
        <f>CHALLAN!G5847</f>
        <v>23.07.10</v>
      </c>
      <c r="D891" t="str">
        <f>IF(CHALLAN!C5874="","(no part #)",CHALLAN!C5874)</f>
        <v>SD-1005A</v>
      </c>
      <c r="E891" t="str">
        <f>IF(CHALLAN!B5874="","",CHALLAN!B5874)</f>
        <v>MAGNETIC COIL SUBROS ND ESTEEM</v>
      </c>
      <c r="F891" t="str">
        <f>IF(CHALLAN!D5874="","",CHALLAN!D5874)</f>
        <v/>
      </c>
      <c r="G891" t="str">
        <f>IF(CHALLAN!E5874="","",CHALLAN!E5874)</f>
        <v/>
      </c>
      <c r="H891" t="str">
        <f t="shared" si="26"/>
        <v/>
      </c>
      <c r="I891">
        <f>IF(CHALLAN!F5874="","",CHALLAN!F5874)</f>
        <v>40</v>
      </c>
      <c r="J891" t="str">
        <f t="shared" si="27"/>
        <v/>
      </c>
    </row>
    <row r="892" spans="1:10" x14ac:dyDescent="0.25">
      <c r="A892">
        <v>5875</v>
      </c>
      <c r="B892" t="str">
        <f>CHALLAN!G5848</f>
        <v>GG/123/10-11</v>
      </c>
      <c r="C892" t="str">
        <f>CHALLAN!G5847</f>
        <v>23.07.10</v>
      </c>
      <c r="D892" t="str">
        <f>IF(CHALLAN!C5875="","(no part #)",CHALLAN!C5875)</f>
        <v>SD-1005B</v>
      </c>
      <c r="E892" t="str">
        <f>IF(CHALLAN!B5875="","",CHALLAN!B5875)</f>
        <v>PULLEY PULL SUBROS ND ESTEEM/ZEN</v>
      </c>
      <c r="F892" t="str">
        <f>IF(CHALLAN!D5875="","",CHALLAN!D5875)</f>
        <v/>
      </c>
      <c r="G892" t="str">
        <f>IF(CHALLAN!E5875="","",CHALLAN!E5875)</f>
        <v/>
      </c>
      <c r="H892" t="str">
        <f t="shared" si="26"/>
        <v/>
      </c>
      <c r="I892">
        <f>IF(CHALLAN!F5875="","",CHALLAN!F5875)</f>
        <v>20</v>
      </c>
      <c r="J892" t="str">
        <f t="shared" si="27"/>
        <v/>
      </c>
    </row>
    <row r="893" spans="1:10" x14ac:dyDescent="0.25">
      <c r="A893">
        <v>5876</v>
      </c>
      <c r="B893" t="str">
        <f>CHALLAN!G5848</f>
        <v>GG/123/10-11</v>
      </c>
      <c r="C893" t="str">
        <f>CHALLAN!G5847</f>
        <v>23.07.10</v>
      </c>
      <c r="D893" t="str">
        <f>IF(CHALLAN!C5876="","(no part #)",CHALLAN!C5876)</f>
        <v>SD-1007A</v>
      </c>
      <c r="E893" t="str">
        <f>IF(CHALLAN!B5876="","",CHALLAN!B5876)</f>
        <v>MAGNETIC COIL SKODA</v>
      </c>
      <c r="F893" t="str">
        <f>IF(CHALLAN!D5876="","",CHALLAN!D5876)</f>
        <v/>
      </c>
      <c r="G893" t="str">
        <f>IF(CHALLAN!E5876="","",CHALLAN!E5876)</f>
        <v/>
      </c>
      <c r="H893" t="str">
        <f t="shared" si="26"/>
        <v/>
      </c>
      <c r="I893">
        <f>IF(CHALLAN!F5876="","",CHALLAN!F5876)</f>
        <v>40</v>
      </c>
      <c r="J893" t="str">
        <f t="shared" si="27"/>
        <v/>
      </c>
    </row>
    <row r="894" spans="1:10" x14ac:dyDescent="0.25">
      <c r="A894">
        <v>5877</v>
      </c>
      <c r="B894" t="str">
        <f>CHALLAN!G5848</f>
        <v>GG/123/10-11</v>
      </c>
      <c r="C894" t="str">
        <f>CHALLAN!G5847</f>
        <v>23.07.10</v>
      </c>
      <c r="D894" t="str">
        <f>IF(CHALLAN!C5877="","(no part #)",CHALLAN!C5877)</f>
        <v>SD-1007B</v>
      </c>
      <c r="E894" t="str">
        <f>IF(CHALLAN!B5877="","",CHALLAN!B5877)</f>
        <v>PULLEY PULL SKODA</v>
      </c>
      <c r="F894" t="str">
        <f>IF(CHALLAN!D5877="","",CHALLAN!D5877)</f>
        <v/>
      </c>
      <c r="G894" t="str">
        <f>IF(CHALLAN!E5877="","",CHALLAN!E5877)</f>
        <v/>
      </c>
      <c r="H894" t="str">
        <f t="shared" si="26"/>
        <v/>
      </c>
      <c r="I894">
        <f>IF(CHALLAN!F5877="","",CHALLAN!F5877)</f>
        <v>16</v>
      </c>
      <c r="J894" t="str">
        <f t="shared" si="27"/>
        <v/>
      </c>
    </row>
    <row r="895" spans="1:10" x14ac:dyDescent="0.25">
      <c r="A895">
        <v>5878</v>
      </c>
      <c r="B895" t="str">
        <f>CHALLAN!G5848</f>
        <v>GG/123/10-11</v>
      </c>
      <c r="C895" t="str">
        <f>CHALLAN!G5847</f>
        <v>23.07.10</v>
      </c>
      <c r="D895" t="str">
        <f>IF(CHALLAN!C5878="","(no part #)",CHALLAN!C5878)</f>
        <v>SD-1008</v>
      </c>
      <c r="E895" t="str">
        <f>IF(CHALLAN!B5878="","",CHALLAN!B5878)</f>
        <v>PLATE HUB WAGONR</v>
      </c>
      <c r="F895" t="str">
        <f>IF(CHALLAN!D5878="","",CHALLAN!D5878)</f>
        <v/>
      </c>
      <c r="G895" t="str">
        <f>IF(CHALLAN!E5878="","",CHALLAN!E5878)</f>
        <v/>
      </c>
      <c r="H895" t="str">
        <f t="shared" si="26"/>
        <v/>
      </c>
      <c r="I895">
        <f>IF(CHALLAN!F5878="","",CHALLAN!F5878)</f>
        <v>40</v>
      </c>
      <c r="J895" t="str">
        <f t="shared" si="27"/>
        <v/>
      </c>
    </row>
    <row r="896" spans="1:10" x14ac:dyDescent="0.25">
      <c r="A896">
        <v>5879</v>
      </c>
      <c r="B896" t="str">
        <f>CHALLAN!G5848</f>
        <v>GG/123/10-11</v>
      </c>
      <c r="C896" t="str">
        <f>CHALLAN!G5847</f>
        <v>23.07.10</v>
      </c>
      <c r="D896" t="str">
        <f>IF(CHALLAN!C5879="","(no part #)",CHALLAN!C5879)</f>
        <v>SD-1008A</v>
      </c>
      <c r="E896" t="str">
        <f>IF(CHALLAN!B5879="","",CHALLAN!B5879)</f>
        <v>MAGNETIC COIL WAGON-R / INNOVA SMALL</v>
      </c>
      <c r="F896" t="str">
        <f>IF(CHALLAN!D5879="","",CHALLAN!D5879)</f>
        <v/>
      </c>
      <c r="G896" t="str">
        <f>IF(CHALLAN!E5879="","",CHALLAN!E5879)</f>
        <v/>
      </c>
      <c r="H896" t="str">
        <f t="shared" si="26"/>
        <v/>
      </c>
      <c r="I896">
        <f>IF(CHALLAN!F5879="","",CHALLAN!F5879)</f>
        <v>40</v>
      </c>
      <c r="J896" t="str">
        <f t="shared" si="27"/>
        <v/>
      </c>
    </row>
    <row r="897" spans="1:10" x14ac:dyDescent="0.25">
      <c r="A897">
        <v>5880</v>
      </c>
      <c r="B897" t="str">
        <f>CHALLAN!G5848</f>
        <v>GG/123/10-11</v>
      </c>
      <c r="C897" t="str">
        <f>CHALLAN!G5847</f>
        <v>23.07.10</v>
      </c>
      <c r="D897" t="str">
        <f>IF(CHALLAN!C5880="","(no part #)",CHALLAN!C5880)</f>
        <v>SD-1008B</v>
      </c>
      <c r="E897" t="str">
        <f>IF(CHALLAN!B5880="","",CHALLAN!B5880)</f>
        <v>PULLEY PULL WAGONR</v>
      </c>
      <c r="F897" t="str">
        <f>IF(CHALLAN!D5880="","",CHALLAN!D5880)</f>
        <v/>
      </c>
      <c r="G897" t="str">
        <f>IF(CHALLAN!E5880="","",CHALLAN!E5880)</f>
        <v/>
      </c>
      <c r="H897" t="str">
        <f t="shared" si="26"/>
        <v/>
      </c>
      <c r="I897">
        <f>IF(CHALLAN!F5880="","",CHALLAN!F5880)</f>
        <v>20</v>
      </c>
      <c r="J897" t="str">
        <f t="shared" si="27"/>
        <v/>
      </c>
    </row>
    <row r="898" spans="1:10" x14ac:dyDescent="0.25">
      <c r="A898">
        <v>5881</v>
      </c>
      <c r="B898" t="str">
        <f>CHALLAN!G5848</f>
        <v>GG/123/10-11</v>
      </c>
      <c r="C898" t="str">
        <f>CHALLAN!G5847</f>
        <v>23.07.10</v>
      </c>
      <c r="D898" t="str">
        <f>IF(CHALLAN!C5881="","(no part #)",CHALLAN!C5881)</f>
        <v>SD-1009A</v>
      </c>
      <c r="E898" t="str">
        <f>IF(CHALLAN!B5881="","",CHALLAN!B5881)</f>
        <v>MAGNETIC COIL FORD IKON 1.8</v>
      </c>
      <c r="F898" t="str">
        <f>IF(CHALLAN!D5881="","",CHALLAN!D5881)</f>
        <v/>
      </c>
      <c r="G898" t="str">
        <f>IF(CHALLAN!E5881="","",CHALLAN!E5881)</f>
        <v/>
      </c>
      <c r="H898" t="str">
        <f t="shared" ref="H898:H961" si="28">IF(AND(ISNUMBER(F898),ISNUMBER(G898)),F898*G898,"")</f>
        <v/>
      </c>
      <c r="I898">
        <f>IF(CHALLAN!F5881="","",CHALLAN!F5881)</f>
        <v>40</v>
      </c>
      <c r="J898" t="str">
        <f t="shared" ref="J898:J961" si="29">IF(AND(ISNUMBER(H898),ISNUMBER(I898)),H898-I898,"")</f>
        <v/>
      </c>
    </row>
    <row r="899" spans="1:10" x14ac:dyDescent="0.25">
      <c r="A899">
        <v>5882</v>
      </c>
      <c r="B899" t="str">
        <f>CHALLAN!G5848</f>
        <v>GG/123/10-11</v>
      </c>
      <c r="C899" t="str">
        <f>CHALLAN!G5847</f>
        <v>23.07.10</v>
      </c>
      <c r="D899" t="str">
        <f>IF(CHALLAN!C5882="","(no part #)",CHALLAN!C5882)</f>
        <v>SD-1009B</v>
      </c>
      <c r="E899" t="str">
        <f>IF(CHALLAN!B5882="","",CHALLAN!B5882)</f>
        <v>PULLEY FORD IKON 1.8</v>
      </c>
      <c r="F899" t="str">
        <f>IF(CHALLAN!D5882="","",CHALLAN!D5882)</f>
        <v/>
      </c>
      <c r="G899" t="str">
        <f>IF(CHALLAN!E5882="","",CHALLAN!E5882)</f>
        <v/>
      </c>
      <c r="H899" t="str">
        <f t="shared" si="28"/>
        <v/>
      </c>
      <c r="I899">
        <f>IF(CHALLAN!F5882="","",CHALLAN!F5882)</f>
        <v>16</v>
      </c>
      <c r="J899" t="str">
        <f t="shared" si="29"/>
        <v/>
      </c>
    </row>
    <row r="900" spans="1:10" x14ac:dyDescent="0.25">
      <c r="A900">
        <v>5900</v>
      </c>
      <c r="B900" t="str">
        <f>CHALLAN!G5891</f>
        <v>GG/123/10-11</v>
      </c>
      <c r="C900" t="str">
        <f>CHALLAN!G5890</f>
        <v>23.07.10</v>
      </c>
      <c r="D900" t="str">
        <f>IF(CHALLAN!C5900="","(no part #)",CHALLAN!C5900)</f>
        <v>SD-1010A</v>
      </c>
      <c r="E900" t="str">
        <f>IF(CHALLAN!B5900="","",CHALLAN!B5900)</f>
        <v>MAGNETIC COIL LANCER MMC</v>
      </c>
      <c r="F900" t="str">
        <f>IF(CHALLAN!D5900="","",CHALLAN!D5900)</f>
        <v/>
      </c>
      <c r="G900" t="str">
        <f>IF(CHALLAN!E5900="","",CHALLAN!E5900)</f>
        <v/>
      </c>
      <c r="H900" t="str">
        <f t="shared" si="28"/>
        <v/>
      </c>
      <c r="I900">
        <f>IF(CHALLAN!F5900="","",CHALLAN!F5900)</f>
        <v>20</v>
      </c>
      <c r="J900" t="str">
        <f t="shared" si="29"/>
        <v/>
      </c>
    </row>
    <row r="901" spans="1:10" x14ac:dyDescent="0.25">
      <c r="A901">
        <v>5901</v>
      </c>
      <c r="B901" t="str">
        <f>CHALLAN!G5891</f>
        <v>GG/123/10-11</v>
      </c>
      <c r="C901" t="str">
        <f>CHALLAN!G5890</f>
        <v>23.07.10</v>
      </c>
      <c r="D901" t="str">
        <f>IF(CHALLAN!C5901="","(no part #)",CHALLAN!C5901)</f>
        <v>SD-1010B</v>
      </c>
      <c r="E901" t="str">
        <f>IF(CHALLAN!B5901="","",CHALLAN!B5901)</f>
        <v>PULLEY PULL FORD 1.8</v>
      </c>
      <c r="F901" t="str">
        <f>IF(CHALLAN!D5901="","",CHALLAN!D5901)</f>
        <v/>
      </c>
      <c r="G901" t="str">
        <f>IF(CHALLAN!E5901="","",CHALLAN!E5901)</f>
        <v/>
      </c>
      <c r="H901" t="str">
        <f t="shared" si="28"/>
        <v/>
      </c>
      <c r="I901">
        <f>IF(CHALLAN!F5901="","",CHALLAN!F5901)</f>
        <v>8</v>
      </c>
      <c r="J901" t="str">
        <f t="shared" si="29"/>
        <v/>
      </c>
    </row>
    <row r="902" spans="1:10" x14ac:dyDescent="0.25">
      <c r="A902">
        <v>5902</v>
      </c>
      <c r="B902" t="str">
        <f>CHALLAN!G5891</f>
        <v>GG/123/10-11</v>
      </c>
      <c r="C902" t="str">
        <f>CHALLAN!G5890</f>
        <v>23.07.10</v>
      </c>
      <c r="D902" t="str">
        <f>IF(CHALLAN!C5902="","(no part #)",CHALLAN!C5902)</f>
        <v>SD-1011</v>
      </c>
      <c r="E902" t="str">
        <f>IF(CHALLAN!B5902="","",CHALLAN!B5902)</f>
        <v>PLATE HUB HYUNDAI ACCENT CRD</v>
      </c>
      <c r="F902" t="str">
        <f>IF(CHALLAN!D5902="","",CHALLAN!D5902)</f>
        <v/>
      </c>
      <c r="G902" t="str">
        <f>IF(CHALLAN!E5902="","",CHALLAN!E5902)</f>
        <v/>
      </c>
      <c r="H902" t="str">
        <f t="shared" si="28"/>
        <v/>
      </c>
      <c r="I902">
        <f>IF(CHALLAN!F5902="","",CHALLAN!F5902)</f>
        <v>20</v>
      </c>
      <c r="J902" t="str">
        <f t="shared" si="29"/>
        <v/>
      </c>
    </row>
    <row r="903" spans="1:10" x14ac:dyDescent="0.25">
      <c r="A903">
        <v>5903</v>
      </c>
      <c r="B903" t="str">
        <f>CHALLAN!G5891</f>
        <v>GG/123/10-11</v>
      </c>
      <c r="C903" t="str">
        <f>CHALLAN!G5890</f>
        <v>23.07.10</v>
      </c>
      <c r="D903" t="str">
        <f>IF(CHALLAN!C5903="","(no part #)",CHALLAN!C5903)</f>
        <v>SD-1011A</v>
      </c>
      <c r="E903" t="str">
        <f>IF(CHALLAN!B5903="","",CHALLAN!B5903)</f>
        <v>MAGNETIC COIL SANTRO XING</v>
      </c>
      <c r="F903" t="str">
        <f>IF(CHALLAN!D5903="","",CHALLAN!D5903)</f>
        <v/>
      </c>
      <c r="G903" t="str">
        <f>IF(CHALLAN!E5903="","",CHALLAN!E5903)</f>
        <v/>
      </c>
      <c r="H903" t="str">
        <f t="shared" si="28"/>
        <v/>
      </c>
      <c r="I903">
        <f>IF(CHALLAN!F5903="","",CHALLAN!F5903)</f>
        <v>20</v>
      </c>
      <c r="J903" t="str">
        <f t="shared" si="29"/>
        <v/>
      </c>
    </row>
    <row r="904" spans="1:10" x14ac:dyDescent="0.25">
      <c r="A904">
        <v>5904</v>
      </c>
      <c r="B904" t="str">
        <f>CHALLAN!G5891</f>
        <v>GG/123/10-11</v>
      </c>
      <c r="C904" t="str">
        <f>CHALLAN!G5890</f>
        <v>23.07.10</v>
      </c>
      <c r="D904" t="str">
        <f>IF(CHALLAN!C5904="","(no part #)",CHALLAN!C5904)</f>
        <v>SD-1011B</v>
      </c>
      <c r="E904" t="str">
        <f>IF(CHALLAN!B5904="","",CHALLAN!B5904)</f>
        <v>PULLEY PULL HYUNDAI ACCENT CRD</v>
      </c>
      <c r="F904" t="str">
        <f>IF(CHALLAN!D5904="","",CHALLAN!D5904)</f>
        <v/>
      </c>
      <c r="G904" t="str">
        <f>IF(CHALLAN!E5904="","",CHALLAN!E5904)</f>
        <v/>
      </c>
      <c r="H904" t="str">
        <f t="shared" si="28"/>
        <v/>
      </c>
      <c r="I904">
        <f>IF(CHALLAN!F5904="","",CHALLAN!F5904)</f>
        <v>16</v>
      </c>
      <c r="J904" t="str">
        <f t="shared" si="29"/>
        <v/>
      </c>
    </row>
    <row r="905" spans="1:10" x14ac:dyDescent="0.25">
      <c r="A905">
        <v>5905</v>
      </c>
      <c r="B905" t="str">
        <f>CHALLAN!G5891</f>
        <v>GG/123/10-11</v>
      </c>
      <c r="C905" t="str">
        <f>CHALLAN!G5890</f>
        <v>23.07.10</v>
      </c>
      <c r="D905" t="str">
        <f>IF(CHALLAN!C5905="","(no part #)",CHALLAN!C5905)</f>
        <v>SD-1012</v>
      </c>
      <c r="E905" t="str">
        <f>IF(CHALLAN!B5905="","",CHALLAN!B5905)</f>
        <v>MAGNETIC COIL SANTRO XING</v>
      </c>
      <c r="F905" t="str">
        <f>IF(CHALLAN!D5905="","",CHALLAN!D5905)</f>
        <v/>
      </c>
      <c r="G905" t="str">
        <f>IF(CHALLAN!E5905="","",CHALLAN!E5905)</f>
        <v/>
      </c>
      <c r="H905" t="str">
        <f t="shared" si="28"/>
        <v/>
      </c>
      <c r="I905">
        <f>IF(CHALLAN!F5905="","",CHALLAN!F5905)</f>
        <v>20</v>
      </c>
      <c r="J905" t="str">
        <f t="shared" si="29"/>
        <v/>
      </c>
    </row>
    <row r="906" spans="1:10" x14ac:dyDescent="0.25">
      <c r="A906">
        <v>5906</v>
      </c>
      <c r="B906" t="str">
        <f>CHALLAN!G5891</f>
        <v>GG/123/10-11</v>
      </c>
      <c r="C906" t="str">
        <f>CHALLAN!G5890</f>
        <v>23.07.10</v>
      </c>
      <c r="D906" t="str">
        <f>IF(CHALLAN!C5906="","(no part #)",CHALLAN!C5906)</f>
        <v>SD-1012A</v>
      </c>
      <c r="E906" t="str">
        <f>IF(CHALLAN!B5906="","",CHALLAN!B5906)</f>
        <v>PULLEY PULL SCORPIO II</v>
      </c>
      <c r="F906" t="str">
        <f>IF(CHALLAN!D5906="","",CHALLAN!D5906)</f>
        <v/>
      </c>
      <c r="G906" t="str">
        <f>IF(CHALLAN!E5906="","",CHALLAN!E5906)</f>
        <v/>
      </c>
      <c r="H906" t="str">
        <f t="shared" si="28"/>
        <v/>
      </c>
      <c r="I906">
        <f>IF(CHALLAN!F5906="","",CHALLAN!F5906)</f>
        <v>20</v>
      </c>
      <c r="J906" t="str">
        <f t="shared" si="29"/>
        <v/>
      </c>
    </row>
    <row r="907" spans="1:10" x14ac:dyDescent="0.25">
      <c r="A907">
        <v>5907</v>
      </c>
      <c r="B907" t="str">
        <f>CHALLAN!G5891</f>
        <v>GG/123/10-11</v>
      </c>
      <c r="C907" t="str">
        <f>CHALLAN!G5890</f>
        <v>23.07.10</v>
      </c>
      <c r="D907" t="str">
        <f>IF(CHALLAN!C5907="","(no part #)",CHALLAN!C5907)</f>
        <v>SD-1012B</v>
      </c>
      <c r="E907" t="str">
        <f>IF(CHALLAN!B5907="","",CHALLAN!B5907)</f>
        <v>MAGNETIC COIL BOLERO/SUMO</v>
      </c>
      <c r="F907" t="str">
        <f>IF(CHALLAN!D5907="","",CHALLAN!D5907)</f>
        <v/>
      </c>
      <c r="G907" t="str">
        <f>IF(CHALLAN!E5907="","",CHALLAN!E5907)</f>
        <v/>
      </c>
      <c r="H907" t="str">
        <f t="shared" si="28"/>
        <v/>
      </c>
      <c r="I907">
        <f>IF(CHALLAN!F5907="","",CHALLAN!F5907)</f>
        <v>20</v>
      </c>
      <c r="J907" t="str">
        <f t="shared" si="29"/>
        <v/>
      </c>
    </row>
    <row r="908" spans="1:10" x14ac:dyDescent="0.25">
      <c r="A908">
        <v>5908</v>
      </c>
      <c r="B908" t="str">
        <f>CHALLAN!G5891</f>
        <v>GG/123/10-11</v>
      </c>
      <c r="C908" t="str">
        <f>CHALLAN!G5890</f>
        <v>23.07.10</v>
      </c>
      <c r="D908" t="str">
        <f>IF(CHALLAN!C5908="","(no part #)",CHALLAN!C5908)</f>
        <v>SD-1014</v>
      </c>
      <c r="E908" t="str">
        <f>IF(CHALLAN!B5908="","",CHALLAN!B5908)</f>
        <v xml:space="preserve">MAGNETIC COIL TATA SUMO </v>
      </c>
      <c r="F908" t="str">
        <f>IF(CHALLAN!D5908="","",CHALLAN!D5908)</f>
        <v/>
      </c>
      <c r="G908" t="str">
        <f>IF(CHALLAN!E5908="","",CHALLAN!E5908)</f>
        <v/>
      </c>
      <c r="H908" t="str">
        <f t="shared" si="28"/>
        <v/>
      </c>
      <c r="I908">
        <f>IF(CHALLAN!F5908="","",CHALLAN!F5908)</f>
        <v>40</v>
      </c>
      <c r="J908" t="str">
        <f t="shared" si="29"/>
        <v/>
      </c>
    </row>
    <row r="909" spans="1:10" x14ac:dyDescent="0.25">
      <c r="A909">
        <v>5909</v>
      </c>
      <c r="B909" t="str">
        <f>CHALLAN!G5891</f>
        <v>GG/123/10-11</v>
      </c>
      <c r="C909" t="str">
        <f>CHALLAN!G5890</f>
        <v>23.07.10</v>
      </c>
      <c r="D909" t="str">
        <f>IF(CHALLAN!C5909="","(no part #)",CHALLAN!C5909)</f>
        <v>SD-1015</v>
      </c>
      <c r="E909" t="str">
        <f>IF(CHALLAN!B5909="","",CHALLAN!B5909)</f>
        <v>MAGNETIC COIL WR/ALTO</v>
      </c>
      <c r="F909" t="str">
        <f>IF(CHALLAN!D5909="","",CHALLAN!D5909)</f>
        <v/>
      </c>
      <c r="G909" t="str">
        <f>IF(CHALLAN!E5909="","",CHALLAN!E5909)</f>
        <v/>
      </c>
      <c r="H909" t="str">
        <f t="shared" si="28"/>
        <v/>
      </c>
      <c r="I909">
        <f>IF(CHALLAN!F5909="","",CHALLAN!F5909)</f>
        <v>20</v>
      </c>
      <c r="J909" t="str">
        <f t="shared" si="29"/>
        <v/>
      </c>
    </row>
    <row r="910" spans="1:10" x14ac:dyDescent="0.25">
      <c r="A910">
        <v>5910</v>
      </c>
      <c r="B910" t="str">
        <f>CHALLAN!G5891</f>
        <v>GG/123/10-11</v>
      </c>
      <c r="C910" t="str">
        <f>CHALLAN!G5890</f>
        <v>23.07.10</v>
      </c>
      <c r="D910" t="str">
        <f>IF(CHALLAN!C5910="","(no part #)",CHALLAN!C5910)</f>
        <v>SD-1018A</v>
      </c>
      <c r="E910" t="str">
        <f>IF(CHALLAN!B5910="","",CHALLAN!B5910)</f>
        <v>MAGNETIC COIL FORD</v>
      </c>
      <c r="F910" t="str">
        <f>IF(CHALLAN!D5910="","",CHALLAN!D5910)</f>
        <v/>
      </c>
      <c r="G910" t="str">
        <f>IF(CHALLAN!E5910="","",CHALLAN!E5910)</f>
        <v/>
      </c>
      <c r="H910" t="str">
        <f t="shared" si="28"/>
        <v/>
      </c>
      <c r="I910">
        <f>IF(CHALLAN!F5910="","",CHALLAN!F5910)</f>
        <v>20</v>
      </c>
      <c r="J910" t="str">
        <f t="shared" si="29"/>
        <v/>
      </c>
    </row>
    <row r="911" spans="1:10" x14ac:dyDescent="0.25">
      <c r="A911">
        <v>5911</v>
      </c>
      <c r="B911" t="str">
        <f>CHALLAN!G5891</f>
        <v>GG/123/10-11</v>
      </c>
      <c r="C911" t="str">
        <f>CHALLAN!G5890</f>
        <v>23.07.10</v>
      </c>
      <c r="D911" t="str">
        <f>IF(CHALLAN!C5911="","(no part #)",CHALLAN!C5911)</f>
        <v>SD-1019</v>
      </c>
      <c r="E911" t="str">
        <f>IF(CHALLAN!B5911="","",CHALLAN!B5911)</f>
        <v>PULLEY -PL-INNOVA SMALL</v>
      </c>
      <c r="F911" t="str">
        <f>IF(CHALLAN!D5911="","",CHALLAN!D5911)</f>
        <v/>
      </c>
      <c r="G911" t="str">
        <f>IF(CHALLAN!E5911="","",CHALLAN!E5911)</f>
        <v/>
      </c>
      <c r="H911" t="str">
        <f t="shared" si="28"/>
        <v/>
      </c>
      <c r="I911">
        <f>IF(CHALLAN!F5911="","",CHALLAN!F5911)</f>
        <v>20</v>
      </c>
      <c r="J911" t="str">
        <f t="shared" si="29"/>
        <v/>
      </c>
    </row>
    <row r="912" spans="1:10" x14ac:dyDescent="0.25">
      <c r="A912">
        <v>5912</v>
      </c>
      <c r="B912" t="str">
        <f>CHALLAN!G5891</f>
        <v>GG/123/10-11</v>
      </c>
      <c r="C912" t="str">
        <f>CHALLAN!G5890</f>
        <v>23.07.10</v>
      </c>
      <c r="D912" t="str">
        <f>IF(CHALLAN!C5912="","(no part #)",CHALLAN!C5912)</f>
        <v>SD-1020</v>
      </c>
      <c r="E912" t="str">
        <f>IF(CHALLAN!B5912="","",CHALLAN!B5912)</f>
        <v>MAGNETIC COIL MC-INNOVA DUAL A/C/BOLERO/ACCORD</v>
      </c>
      <c r="F912" t="str">
        <f>IF(CHALLAN!D5912="","",CHALLAN!D5912)</f>
        <v/>
      </c>
      <c r="G912" t="str">
        <f>IF(CHALLAN!E5912="","",CHALLAN!E5912)</f>
        <v/>
      </c>
      <c r="H912" t="str">
        <f t="shared" si="28"/>
        <v/>
      </c>
      <c r="I912">
        <f>IF(CHALLAN!F5912="","",CHALLAN!F5912)</f>
        <v>40</v>
      </c>
      <c r="J912" t="str">
        <f t="shared" si="29"/>
        <v/>
      </c>
    </row>
    <row r="913" spans="1:10" x14ac:dyDescent="0.25">
      <c r="A913">
        <v>5913</v>
      </c>
      <c r="B913" t="str">
        <f>CHALLAN!G5891</f>
        <v>GG/123/10-11</v>
      </c>
      <c r="C913" t="str">
        <f>CHALLAN!G5890</f>
        <v>23.07.10</v>
      </c>
      <c r="D913" t="str">
        <f>IF(CHALLAN!C5913="","(no part #)",CHALLAN!C5913)</f>
        <v>SD-1020A</v>
      </c>
      <c r="E913" t="str">
        <f>IF(CHALLAN!B5913="","",CHALLAN!B5913)</f>
        <v>PULLEY-PL-INNOVA BIG-DUAL A/C</v>
      </c>
      <c r="F913" t="str">
        <f>IF(CHALLAN!D5913="","",CHALLAN!D5913)</f>
        <v/>
      </c>
      <c r="G913" t="str">
        <f>IF(CHALLAN!E5913="","",CHALLAN!E5913)</f>
        <v/>
      </c>
      <c r="H913" t="str">
        <f t="shared" si="28"/>
        <v/>
      </c>
      <c r="I913">
        <f>IF(CHALLAN!F5913="","",CHALLAN!F5913)</f>
        <v>20</v>
      </c>
      <c r="J913" t="str">
        <f t="shared" si="29"/>
        <v/>
      </c>
    </row>
    <row r="914" spans="1:10" x14ac:dyDescent="0.25">
      <c r="A914">
        <v>5914</v>
      </c>
      <c r="B914" t="str">
        <f>CHALLAN!G5891</f>
        <v>GG/123/10-11</v>
      </c>
      <c r="C914" t="str">
        <f>CHALLAN!G5890</f>
        <v>23.07.10</v>
      </c>
      <c r="D914" t="str">
        <f>IF(CHALLAN!C5914="","(no part #)",CHALLAN!C5914)</f>
        <v>SD-1020B</v>
      </c>
      <c r="E914" t="str">
        <f>IF(CHALLAN!B5914="","",CHALLAN!B5914)</f>
        <v>PLATE CP-INO-B /QUALIS</v>
      </c>
      <c r="F914" t="str">
        <f>IF(CHALLAN!D5914="","",CHALLAN!D5914)</f>
        <v/>
      </c>
      <c r="G914" t="str">
        <f>IF(CHALLAN!E5914="","",CHALLAN!E5914)</f>
        <v/>
      </c>
      <c r="H914" t="str">
        <f t="shared" si="28"/>
        <v/>
      </c>
      <c r="I914">
        <f>IF(CHALLAN!F5914="","",CHALLAN!F5914)</f>
        <v>20</v>
      </c>
      <c r="J914" t="str">
        <f t="shared" si="29"/>
        <v/>
      </c>
    </row>
    <row r="915" spans="1:10" x14ac:dyDescent="0.25">
      <c r="A915">
        <v>5915</v>
      </c>
      <c r="B915" t="str">
        <f>CHALLAN!G5891</f>
        <v>GG/123/10-11</v>
      </c>
      <c r="C915" t="str">
        <f>CHALLAN!G5890</f>
        <v>23.07.10</v>
      </c>
      <c r="D915" t="str">
        <f>IF(CHALLAN!C5915="","(no part #)",CHALLAN!C5915)</f>
        <v>SD-1021</v>
      </c>
      <c r="E915" t="str">
        <f>IF(CHALLAN!B5915="","",CHALLAN!B5915)</f>
        <v>CLUTH PLATE-CRV/H.CITY-T3</v>
      </c>
      <c r="F915" t="str">
        <f>IF(CHALLAN!D5915="","",CHALLAN!D5915)</f>
        <v/>
      </c>
      <c r="G915" t="str">
        <f>IF(CHALLAN!E5915="","",CHALLAN!E5915)</f>
        <v/>
      </c>
      <c r="H915" t="str">
        <f t="shared" si="28"/>
        <v/>
      </c>
      <c r="I915">
        <f>IF(CHALLAN!F5915="","",CHALLAN!F5915)</f>
        <v>20</v>
      </c>
      <c r="J915" t="str">
        <f t="shared" si="29"/>
        <v/>
      </c>
    </row>
    <row r="916" spans="1:10" x14ac:dyDescent="0.25">
      <c r="A916">
        <v>5916</v>
      </c>
      <c r="B916" t="str">
        <f>CHALLAN!G5891</f>
        <v>GG/123/10-11</v>
      </c>
      <c r="C916" t="str">
        <f>CHALLAN!G5890</f>
        <v>23.07.10</v>
      </c>
      <c r="D916" t="str">
        <f>IF(CHALLAN!C5916="","(no part #)",CHALLAN!C5916)</f>
        <v>SD-1021A</v>
      </c>
      <c r="E916" t="str">
        <f>IF(CHALLAN!B5916="","",CHALLAN!B5916)</f>
        <v>PULLEY-PL-CRV</v>
      </c>
      <c r="F916" t="str">
        <f>IF(CHALLAN!D5916="","",CHALLAN!D5916)</f>
        <v/>
      </c>
      <c r="G916" t="str">
        <f>IF(CHALLAN!E5916="","",CHALLAN!E5916)</f>
        <v/>
      </c>
      <c r="H916" t="str">
        <f t="shared" si="28"/>
        <v/>
      </c>
      <c r="I916">
        <f>IF(CHALLAN!F5916="","",CHALLAN!F5916)</f>
        <v>8</v>
      </c>
      <c r="J916" t="str">
        <f t="shared" si="29"/>
        <v/>
      </c>
    </row>
    <row r="917" spans="1:10" x14ac:dyDescent="0.25">
      <c r="A917">
        <v>5917</v>
      </c>
      <c r="B917" t="str">
        <f>CHALLAN!G5891</f>
        <v>GG/123/10-11</v>
      </c>
      <c r="C917" t="str">
        <f>CHALLAN!G5890</f>
        <v>23.07.10</v>
      </c>
      <c r="D917" t="str">
        <f>IF(CHALLAN!C5917="","(no part #)",CHALLAN!C5917)</f>
        <v>SD-1021B</v>
      </c>
      <c r="E917" t="str">
        <f>IF(CHALLAN!B5917="","",CHALLAN!B5917)</f>
        <v>MAGNETIC COIL HONDA CITY T1/T2/T3</v>
      </c>
      <c r="F917" t="str">
        <f>IF(CHALLAN!D5917="","",CHALLAN!D5917)</f>
        <v/>
      </c>
      <c r="G917" t="str">
        <f>IF(CHALLAN!E5917="","",CHALLAN!E5917)</f>
        <v/>
      </c>
      <c r="H917" t="str">
        <f t="shared" si="28"/>
        <v/>
      </c>
      <c r="I917">
        <f>IF(CHALLAN!F5917="","",CHALLAN!F5917)</f>
        <v>20</v>
      </c>
      <c r="J917" t="str">
        <f t="shared" si="29"/>
        <v/>
      </c>
    </row>
    <row r="918" spans="1:10" x14ac:dyDescent="0.25">
      <c r="A918">
        <v>5919</v>
      </c>
      <c r="B918" t="str">
        <f>CHALLAN!G5891</f>
        <v>GG/123/10-11</v>
      </c>
      <c r="C918" t="str">
        <f>CHALLAN!G5890</f>
        <v>23.07.10</v>
      </c>
      <c r="D918" t="str">
        <f>IF(CHALLAN!C5919="","(no part #)",CHALLAN!C5919)</f>
        <v>PC-1801A</v>
      </c>
      <c r="E918" t="str">
        <f>IF(CHALLAN!B5919="","",CHALLAN!B5919)</f>
        <v>WR/ALTP-2PIN</v>
      </c>
      <c r="F918">
        <f>IF(CHALLAN!D5919="","",CHALLAN!D5919)</f>
        <v>1</v>
      </c>
      <c r="G918" t="str">
        <f>IF(CHALLAN!E5919="","",CHALLAN!E5919)</f>
        <v>25*4</v>
      </c>
      <c r="H918" t="str">
        <f t="shared" si="28"/>
        <v/>
      </c>
      <c r="I918">
        <f>IF(CHALLAN!F5919="","",CHALLAN!F5919)</f>
        <v>96</v>
      </c>
      <c r="J918" t="str">
        <f t="shared" si="29"/>
        <v/>
      </c>
    </row>
    <row r="919" spans="1:10" x14ac:dyDescent="0.25">
      <c r="A919">
        <v>5920</v>
      </c>
      <c r="B919" t="str">
        <f>CHALLAN!G5891</f>
        <v>GG/123/10-11</v>
      </c>
      <c r="C919" t="str">
        <f>CHALLAN!G5890</f>
        <v>23.07.10</v>
      </c>
      <c r="D919" t="str">
        <f>IF(CHALLAN!C5920="","(no part #)",CHALLAN!C5920)</f>
        <v>PC-1801A</v>
      </c>
      <c r="E919" t="str">
        <f>IF(CHALLAN!B5920="","",CHALLAN!B5920)</f>
        <v>WR/ALTP-2PIN</v>
      </c>
      <c r="F919" t="str">
        <f>IF(CHALLAN!D5920="","",CHALLAN!D5920)</f>
        <v/>
      </c>
      <c r="G919" t="str">
        <f>IF(CHALLAN!E5920="","",CHALLAN!E5920)</f>
        <v/>
      </c>
      <c r="H919" t="str">
        <f t="shared" si="28"/>
        <v/>
      </c>
      <c r="I919">
        <f>IF(CHALLAN!F5920="","",CHALLAN!F5920)</f>
        <v>4</v>
      </c>
      <c r="J919" t="str">
        <f t="shared" si="29"/>
        <v/>
      </c>
    </row>
    <row r="920" spans="1:10" x14ac:dyDescent="0.25">
      <c r="A920">
        <v>5946</v>
      </c>
      <c r="B920" t="str">
        <f>CHALLAN!G5936</f>
        <v>GG/124/10-11</v>
      </c>
      <c r="C920" t="str">
        <f>CHALLAN!G5935</f>
        <v>23.07.10</v>
      </c>
      <c r="D920" t="str">
        <f>IF(CHALLAN!C5946="","(no part #)",CHALLAN!C5946)</f>
        <v>SD-1001</v>
      </c>
      <c r="E920" t="str">
        <f>IF(CHALLAN!B5946="","",CHALLAN!B5946)</f>
        <v>PLATE HONDA CITY T3</v>
      </c>
      <c r="F920">
        <f>IF(CHALLAN!D5946="","",CHALLAN!D5946)</f>
        <v>1</v>
      </c>
      <c r="G920" t="str">
        <f>IF(CHALLAN!E5946="","",CHALLAN!E5946)</f>
        <v/>
      </c>
      <c r="H920" t="str">
        <f t="shared" si="28"/>
        <v/>
      </c>
      <c r="I920">
        <f>IF(CHALLAN!F5946="","",CHALLAN!F5946)</f>
        <v>20</v>
      </c>
      <c r="J920" t="str">
        <f t="shared" si="29"/>
        <v/>
      </c>
    </row>
    <row r="921" spans="1:10" x14ac:dyDescent="0.25">
      <c r="A921">
        <v>5947</v>
      </c>
      <c r="B921" t="str">
        <f>CHALLAN!G5936</f>
        <v>GG/124/10-11</v>
      </c>
      <c r="C921" t="str">
        <f>CHALLAN!G5935</f>
        <v>23.07.10</v>
      </c>
      <c r="D921" t="str">
        <f>IF(CHALLAN!C5947="","(no part #)",CHALLAN!C5947)</f>
        <v>SD-1001A</v>
      </c>
      <c r="E921" t="str">
        <f>IF(CHALLAN!B5947="","",CHALLAN!B5947)</f>
        <v>MAGNATTE COIL HONDA CITY-T1</v>
      </c>
      <c r="F921" t="str">
        <f>IF(CHALLAN!D5947="","",CHALLAN!D5947)</f>
        <v/>
      </c>
      <c r="G921" t="str">
        <f>IF(CHALLAN!E5947="","",CHALLAN!E5947)</f>
        <v/>
      </c>
      <c r="H921" t="str">
        <f t="shared" si="28"/>
        <v/>
      </c>
      <c r="I921">
        <f>IF(CHALLAN!F5947="","",CHALLAN!F5947)</f>
        <v>40</v>
      </c>
      <c r="J921" t="str">
        <f t="shared" si="29"/>
        <v/>
      </c>
    </row>
    <row r="922" spans="1:10" x14ac:dyDescent="0.25">
      <c r="A922">
        <v>5948</v>
      </c>
      <c r="B922" t="str">
        <f>CHALLAN!G5936</f>
        <v>GG/124/10-11</v>
      </c>
      <c r="C922" t="str">
        <f>CHALLAN!G5935</f>
        <v>23.07.10</v>
      </c>
      <c r="D922" t="str">
        <f>IF(CHALLAN!C5948="","(no part #)",CHALLAN!C5948)</f>
        <v>SD-1001B</v>
      </c>
      <c r="E922" t="str">
        <f>IF(CHALLAN!B5948="","",CHALLAN!B5948)</f>
        <v>PULLEY PULL HONDA CITY- T3</v>
      </c>
      <c r="F922" t="str">
        <f>IF(CHALLAN!D5948="","",CHALLAN!D5948)</f>
        <v/>
      </c>
      <c r="G922" t="str">
        <f>IF(CHALLAN!E5948="","",CHALLAN!E5948)</f>
        <v/>
      </c>
      <c r="H922" t="str">
        <f t="shared" si="28"/>
        <v/>
      </c>
      <c r="I922">
        <f>IF(CHALLAN!F5948="","",CHALLAN!F5948)</f>
        <v>16</v>
      </c>
      <c r="J922" t="str">
        <f t="shared" si="29"/>
        <v/>
      </c>
    </row>
    <row r="923" spans="1:10" x14ac:dyDescent="0.25">
      <c r="A923">
        <v>5949</v>
      </c>
      <c r="B923" t="str">
        <f>CHALLAN!G5936</f>
        <v>GG/124/10-11</v>
      </c>
      <c r="C923" t="str">
        <f>CHALLAN!G5935</f>
        <v>23.07.10</v>
      </c>
      <c r="D923" t="str">
        <f>IF(CHALLAN!C5949="","(no part #)",CHALLAN!C5949)</f>
        <v>SD-1002</v>
      </c>
      <c r="E923" t="str">
        <f>IF(CHALLAN!B5949="","",CHALLAN!B5949)</f>
        <v>PLATE HUB SONATA</v>
      </c>
      <c r="F923" t="str">
        <f>IF(CHALLAN!D5949="","",CHALLAN!D5949)</f>
        <v/>
      </c>
      <c r="G923" t="str">
        <f>IF(CHALLAN!E5949="","",CHALLAN!E5949)</f>
        <v/>
      </c>
      <c r="H923" t="str">
        <f t="shared" si="28"/>
        <v/>
      </c>
      <c r="I923">
        <f>IF(CHALLAN!F5949="","",CHALLAN!F5949)</f>
        <v>20</v>
      </c>
      <c r="J923" t="str">
        <f t="shared" si="29"/>
        <v/>
      </c>
    </row>
    <row r="924" spans="1:10" x14ac:dyDescent="0.25">
      <c r="A924">
        <v>5950</v>
      </c>
      <c r="B924" t="str">
        <f>CHALLAN!G5936</f>
        <v>GG/124/10-11</v>
      </c>
      <c r="C924" t="str">
        <f>CHALLAN!G5935</f>
        <v>23.07.10</v>
      </c>
      <c r="D924" t="str">
        <f>IF(CHALLAN!C5950="","(no part #)",CHALLAN!C5950)</f>
        <v>SD-1002A</v>
      </c>
      <c r="E924" t="str">
        <f>IF(CHALLAN!B5950="","",CHALLAN!B5950)</f>
        <v>MAGNATTE COIL SONATA / ACCENT / CRD-I / TRAVERA / SANTRO</v>
      </c>
      <c r="F924" t="str">
        <f>IF(CHALLAN!D5950="","",CHALLAN!D5950)</f>
        <v/>
      </c>
      <c r="G924" t="str">
        <f>IF(CHALLAN!E5950="","",CHALLAN!E5950)</f>
        <v/>
      </c>
      <c r="H924" t="str">
        <f t="shared" si="28"/>
        <v/>
      </c>
      <c r="I924">
        <f>IF(CHALLAN!F5950="","",CHALLAN!F5950)</f>
        <v>50</v>
      </c>
      <c r="J924" t="str">
        <f t="shared" si="29"/>
        <v/>
      </c>
    </row>
    <row r="925" spans="1:10" x14ac:dyDescent="0.25">
      <c r="A925">
        <v>5951</v>
      </c>
      <c r="B925" t="str">
        <f>CHALLAN!G5936</f>
        <v>GG/124/10-11</v>
      </c>
      <c r="C925" t="str">
        <f>CHALLAN!G5935</f>
        <v>23.07.10</v>
      </c>
      <c r="D925" t="str">
        <f>IF(CHALLAN!C5951="","(no part #)",CHALLAN!C5951)</f>
        <v>SD-1002B</v>
      </c>
      <c r="E925" t="str">
        <f>IF(CHALLAN!B5951="","",CHALLAN!B5951)</f>
        <v>PULLEY PULL ACCENT PETROL</v>
      </c>
      <c r="F925" t="str">
        <f>IF(CHALLAN!D5951="","",CHALLAN!D5951)</f>
        <v/>
      </c>
      <c r="G925" t="str">
        <f>IF(CHALLAN!E5951="","",CHALLAN!E5951)</f>
        <v/>
      </c>
      <c r="H925" t="str">
        <f t="shared" si="28"/>
        <v/>
      </c>
      <c r="I925">
        <f>IF(CHALLAN!F5951="","",CHALLAN!F5951)</f>
        <v>8</v>
      </c>
      <c r="J925" t="str">
        <f t="shared" si="29"/>
        <v/>
      </c>
    </row>
    <row r="926" spans="1:10" x14ac:dyDescent="0.25">
      <c r="A926">
        <v>5952</v>
      </c>
      <c r="B926" t="str">
        <f>CHALLAN!G5936</f>
        <v>GG/124/10-11</v>
      </c>
      <c r="C926" t="str">
        <f>CHALLAN!G5935</f>
        <v>23.07.10</v>
      </c>
      <c r="D926" t="str">
        <f>IF(CHALLAN!C5952="","(no part #)",CHALLAN!C5952)</f>
        <v>SD-1003</v>
      </c>
      <c r="E926" t="str">
        <f>IF(CHALLAN!B5952="","",CHALLAN!B5952)</f>
        <v>PLATE HUB QUALIS</v>
      </c>
      <c r="F926" t="str">
        <f>IF(CHALLAN!D5952="","",CHALLAN!D5952)</f>
        <v/>
      </c>
      <c r="G926" t="str">
        <f>IF(CHALLAN!E5952="","",CHALLAN!E5952)</f>
        <v/>
      </c>
      <c r="H926" t="str">
        <f t="shared" si="28"/>
        <v/>
      </c>
      <c r="I926">
        <f>IF(CHALLAN!F5952="","",CHALLAN!F5952)</f>
        <v>20</v>
      </c>
      <c r="J926" t="str">
        <f t="shared" si="29"/>
        <v/>
      </c>
    </row>
    <row r="927" spans="1:10" x14ac:dyDescent="0.25">
      <c r="A927">
        <v>5953</v>
      </c>
      <c r="B927" t="str">
        <f>CHALLAN!G5936</f>
        <v>GG/124/10-11</v>
      </c>
      <c r="C927" t="str">
        <f>CHALLAN!G5935</f>
        <v>23.07.10</v>
      </c>
      <c r="D927" t="str">
        <f>IF(CHALLAN!C5953="","(no part #)",CHALLAN!C5953)</f>
        <v>SD-1003A</v>
      </c>
      <c r="E927" t="str">
        <f>IF(CHALLAN!B5953="","",CHALLAN!B5953)</f>
        <v>MAGNATTE COIL QUALIS</v>
      </c>
      <c r="F927" t="str">
        <f>IF(CHALLAN!D5953="","",CHALLAN!D5953)</f>
        <v/>
      </c>
      <c r="G927" t="str">
        <f>IF(CHALLAN!E5953="","",CHALLAN!E5953)</f>
        <v/>
      </c>
      <c r="H927" t="str">
        <f t="shared" si="28"/>
        <v/>
      </c>
      <c r="I927">
        <f>IF(CHALLAN!F5953="","",CHALLAN!F5953)</f>
        <v>40</v>
      </c>
      <c r="J927" t="str">
        <f t="shared" si="29"/>
        <v/>
      </c>
    </row>
    <row r="928" spans="1:10" x14ac:dyDescent="0.25">
      <c r="A928">
        <v>5954</v>
      </c>
      <c r="B928" t="str">
        <f>CHALLAN!G5936</f>
        <v>GG/124/10-11</v>
      </c>
      <c r="C928" t="str">
        <f>CHALLAN!G5935</f>
        <v>23.07.10</v>
      </c>
      <c r="D928" t="str">
        <f>IF(CHALLAN!C5954="","(no part #)",CHALLAN!C5954)</f>
        <v>SD-1003B</v>
      </c>
      <c r="E928" t="str">
        <f>IF(CHALLAN!B5954="","",CHALLAN!B5954)</f>
        <v>PULLEY PULL QUALIS</v>
      </c>
      <c r="F928" t="str">
        <f>IF(CHALLAN!D5954="","",CHALLAN!D5954)</f>
        <v/>
      </c>
      <c r="G928" t="str">
        <f>IF(CHALLAN!E5954="","",CHALLAN!E5954)</f>
        <v/>
      </c>
      <c r="H928" t="str">
        <f t="shared" si="28"/>
        <v/>
      </c>
      <c r="I928">
        <f>IF(CHALLAN!F5954="","",CHALLAN!F5954)</f>
        <v>36</v>
      </c>
      <c r="J928" t="str">
        <f t="shared" si="29"/>
        <v/>
      </c>
    </row>
    <row r="929" spans="1:10" x14ac:dyDescent="0.25">
      <c r="A929">
        <v>5955</v>
      </c>
      <c r="B929" t="str">
        <f>CHALLAN!G5936</f>
        <v>GG/124/10-11</v>
      </c>
      <c r="C929" t="str">
        <f>CHALLAN!G5935</f>
        <v>23.07.10</v>
      </c>
      <c r="D929" t="str">
        <f>IF(CHALLAN!C5955="","(no part #)",CHALLAN!C5955)</f>
        <v>SD-1004</v>
      </c>
      <c r="E929" t="str">
        <f>IF(CHALLAN!B5955="","",CHALLAN!B5955)</f>
        <v>PLATE HUB HS-11 SANTRO XING</v>
      </c>
      <c r="F929" t="str">
        <f>IF(CHALLAN!D5955="","",CHALLAN!D5955)</f>
        <v/>
      </c>
      <c r="G929" t="str">
        <f>IF(CHALLAN!E5955="","",CHALLAN!E5955)</f>
        <v/>
      </c>
      <c r="H929" t="str">
        <f t="shared" si="28"/>
        <v/>
      </c>
      <c r="I929">
        <f>IF(CHALLAN!F5955="","",CHALLAN!F5955)</f>
        <v>40</v>
      </c>
      <c r="J929" t="str">
        <f t="shared" si="29"/>
        <v/>
      </c>
    </row>
    <row r="930" spans="1:10" x14ac:dyDescent="0.25">
      <c r="A930">
        <v>5956</v>
      </c>
      <c r="B930" t="str">
        <f>CHALLAN!G5936</f>
        <v>GG/124/10-11</v>
      </c>
      <c r="C930" t="str">
        <f>CHALLAN!G5935</f>
        <v>23.07.10</v>
      </c>
      <c r="D930" t="str">
        <f>IF(CHALLAN!C5956="","(no part #)",CHALLAN!C5956)</f>
        <v>SD-1004A</v>
      </c>
      <c r="E930" t="str">
        <f>IF(CHALLAN!B5956="","",CHALLAN!B5956)</f>
        <v>MAGNATIC COIL HS-11 SANTRO XING</v>
      </c>
      <c r="F930" t="str">
        <f>IF(CHALLAN!D5956="","",CHALLAN!D5956)</f>
        <v/>
      </c>
      <c r="G930" t="str">
        <f>IF(CHALLAN!E5956="","",CHALLAN!E5956)</f>
        <v/>
      </c>
      <c r="H930" t="str">
        <f t="shared" si="28"/>
        <v/>
      </c>
      <c r="I930">
        <f>IF(CHALLAN!F5956="","",CHALLAN!F5956)</f>
        <v>50</v>
      </c>
      <c r="J930" t="str">
        <f t="shared" si="29"/>
        <v/>
      </c>
    </row>
    <row r="931" spans="1:10" x14ac:dyDescent="0.25">
      <c r="A931">
        <v>5957</v>
      </c>
      <c r="B931" t="str">
        <f>CHALLAN!G5936</f>
        <v>GG/124/10-11</v>
      </c>
      <c r="C931" t="str">
        <f>CHALLAN!G5935</f>
        <v>23.07.10</v>
      </c>
      <c r="D931" t="str">
        <f>IF(CHALLAN!C5957="","(no part #)",CHALLAN!C5957)</f>
        <v>SD-1004B</v>
      </c>
      <c r="E931" t="str">
        <f>IF(CHALLAN!B5957="","",CHALLAN!B5957)</f>
        <v>PULLEY PULL HS-11 SANTRO</v>
      </c>
      <c r="F931" t="str">
        <f>IF(CHALLAN!D5957="","",CHALLAN!D5957)</f>
        <v/>
      </c>
      <c r="G931" t="str">
        <f>IF(CHALLAN!E5957="","",CHALLAN!E5957)</f>
        <v/>
      </c>
      <c r="H931" t="str">
        <f t="shared" si="28"/>
        <v/>
      </c>
      <c r="I931">
        <f>IF(CHALLAN!F5957="","",CHALLAN!F5957)</f>
        <v>36</v>
      </c>
      <c r="J931" t="str">
        <f t="shared" si="29"/>
        <v/>
      </c>
    </row>
    <row r="932" spans="1:10" x14ac:dyDescent="0.25">
      <c r="A932">
        <v>5958</v>
      </c>
      <c r="B932" t="str">
        <f>CHALLAN!G5936</f>
        <v>GG/124/10-11</v>
      </c>
      <c r="C932" t="str">
        <f>CHALLAN!G5935</f>
        <v>23.07.10</v>
      </c>
      <c r="D932" t="str">
        <f>IF(CHALLAN!C5958="","(no part #)",CHALLAN!C5958)</f>
        <v>SD-1004C</v>
      </c>
      <c r="E932" t="str">
        <f>IF(CHALLAN!B5958="","",CHALLAN!B5958)</f>
        <v>MAGNETIC COIL MC-A HS-SANTRO DELPHI</v>
      </c>
      <c r="F932" t="str">
        <f>IF(CHALLAN!D5958="","",CHALLAN!D5958)</f>
        <v/>
      </c>
      <c r="G932" t="str">
        <f>IF(CHALLAN!E5958="","",CHALLAN!E5958)</f>
        <v/>
      </c>
      <c r="H932" t="str">
        <f t="shared" si="28"/>
        <v/>
      </c>
      <c r="I932">
        <f>IF(CHALLAN!F5958="","",CHALLAN!F5958)</f>
        <v>50</v>
      </c>
      <c r="J932" t="str">
        <f t="shared" si="29"/>
        <v/>
      </c>
    </row>
    <row r="933" spans="1:10" x14ac:dyDescent="0.25">
      <c r="A933">
        <v>5959</v>
      </c>
      <c r="B933" t="str">
        <f>CHALLAN!G5936</f>
        <v>GG/124/10-11</v>
      </c>
      <c r="C933" t="str">
        <f>CHALLAN!G5935</f>
        <v>23.07.10</v>
      </c>
      <c r="D933" t="str">
        <f>IF(CHALLAN!C5959="","(no part #)",CHALLAN!C5959)</f>
        <v>SD-1004D</v>
      </c>
      <c r="E933" t="str">
        <f>IF(CHALLAN!B5959="","",CHALLAN!B5959)</f>
        <v>MAGNETIC COIL SANTRO (SP10)-XING</v>
      </c>
      <c r="F933" t="str">
        <f>IF(CHALLAN!D5959="","",CHALLAN!D5959)</f>
        <v/>
      </c>
      <c r="G933" t="str">
        <f>IF(CHALLAN!E5959="","",CHALLAN!E5959)</f>
        <v/>
      </c>
      <c r="H933" t="str">
        <f t="shared" si="28"/>
        <v/>
      </c>
      <c r="I933">
        <f>IF(CHALLAN!F5959="","",CHALLAN!F5959)</f>
        <v>50</v>
      </c>
      <c r="J933" t="str">
        <f t="shared" si="29"/>
        <v/>
      </c>
    </row>
    <row r="934" spans="1:10" x14ac:dyDescent="0.25">
      <c r="A934">
        <v>5960</v>
      </c>
      <c r="B934" t="str">
        <f>CHALLAN!G5936</f>
        <v>GG/124/10-11</v>
      </c>
      <c r="C934" t="str">
        <f>CHALLAN!G5935</f>
        <v>23.07.10</v>
      </c>
      <c r="D934" t="str">
        <f>IF(CHALLAN!C5960="","(no part #)",CHALLAN!C5960)</f>
        <v>SD-1004E</v>
      </c>
      <c r="E934" t="str">
        <f>IF(CHALLAN!B5960="","",CHALLAN!B5960)</f>
        <v>MAGNETIC COIL-TRAVERA / ACCENT / SCORPIO / SONATA</v>
      </c>
      <c r="F934" t="str">
        <f>IF(CHALLAN!D5960="","",CHALLAN!D5960)</f>
        <v/>
      </c>
      <c r="G934" t="str">
        <f>IF(CHALLAN!E5960="","",CHALLAN!E5960)</f>
        <v/>
      </c>
      <c r="H934" t="str">
        <f t="shared" si="28"/>
        <v/>
      </c>
      <c r="I934">
        <f>IF(CHALLAN!F5960="","",CHALLAN!F5960)</f>
        <v>40</v>
      </c>
      <c r="J934" t="str">
        <f t="shared" si="29"/>
        <v/>
      </c>
    </row>
    <row r="935" spans="1:10" x14ac:dyDescent="0.25">
      <c r="A935">
        <v>5961</v>
      </c>
      <c r="B935" t="str">
        <f>CHALLAN!G5936</f>
        <v>GG/124/10-11</v>
      </c>
      <c r="C935" t="str">
        <f>CHALLAN!G5935</f>
        <v>23.07.10</v>
      </c>
      <c r="D935" t="str">
        <f>IF(CHALLAN!C5961="","(no part #)",CHALLAN!C5961)</f>
        <v>SD-1005</v>
      </c>
      <c r="E935" t="str">
        <f>IF(CHALLAN!B5961="","",CHALLAN!B5961)</f>
        <v>PLATE HUB SUBROS ND ESTEEM</v>
      </c>
      <c r="F935" t="str">
        <f>IF(CHALLAN!D5961="","",CHALLAN!D5961)</f>
        <v/>
      </c>
      <c r="G935" t="str">
        <f>IF(CHALLAN!E5961="","",CHALLAN!E5961)</f>
        <v/>
      </c>
      <c r="H935" t="str">
        <f t="shared" si="28"/>
        <v/>
      </c>
      <c r="I935">
        <f>IF(CHALLAN!F5961="","",CHALLAN!F5961)</f>
        <v>20</v>
      </c>
      <c r="J935" t="str">
        <f t="shared" si="29"/>
        <v/>
      </c>
    </row>
    <row r="936" spans="1:10" x14ac:dyDescent="0.25">
      <c r="A936">
        <v>5962</v>
      </c>
      <c r="B936" t="str">
        <f>CHALLAN!G5936</f>
        <v>GG/124/10-11</v>
      </c>
      <c r="C936" t="str">
        <f>CHALLAN!G5935</f>
        <v>23.07.10</v>
      </c>
      <c r="D936" t="str">
        <f>IF(CHALLAN!C5962="","(no part #)",CHALLAN!C5962)</f>
        <v>SD-1005A</v>
      </c>
      <c r="E936" t="str">
        <f>IF(CHALLAN!B5962="","",CHALLAN!B5962)</f>
        <v>MAGNETIC COIL SUBROS ND ESTEEM</v>
      </c>
      <c r="F936" t="str">
        <f>IF(CHALLAN!D5962="","",CHALLAN!D5962)</f>
        <v/>
      </c>
      <c r="G936" t="str">
        <f>IF(CHALLAN!E5962="","",CHALLAN!E5962)</f>
        <v/>
      </c>
      <c r="H936" t="str">
        <f t="shared" si="28"/>
        <v/>
      </c>
      <c r="I936">
        <f>IF(CHALLAN!F5962="","",CHALLAN!F5962)</f>
        <v>40</v>
      </c>
      <c r="J936" t="str">
        <f t="shared" si="29"/>
        <v/>
      </c>
    </row>
    <row r="937" spans="1:10" x14ac:dyDescent="0.25">
      <c r="A937">
        <v>5963</v>
      </c>
      <c r="B937" t="str">
        <f>CHALLAN!G5936</f>
        <v>GG/124/10-11</v>
      </c>
      <c r="C937" t="str">
        <f>CHALLAN!G5935</f>
        <v>23.07.10</v>
      </c>
      <c r="D937" t="str">
        <f>IF(CHALLAN!C5963="","(no part #)",CHALLAN!C5963)</f>
        <v>SD-1005B</v>
      </c>
      <c r="E937" t="str">
        <f>IF(CHALLAN!B5963="","",CHALLAN!B5963)</f>
        <v>PULLEY PULL SUBROS ND ESTEEM/ZEN</v>
      </c>
      <c r="F937" t="str">
        <f>IF(CHALLAN!D5963="","",CHALLAN!D5963)</f>
        <v/>
      </c>
      <c r="G937" t="str">
        <f>IF(CHALLAN!E5963="","",CHALLAN!E5963)</f>
        <v/>
      </c>
      <c r="H937" t="str">
        <f t="shared" si="28"/>
        <v/>
      </c>
      <c r="I937">
        <f>IF(CHALLAN!F5963="","",CHALLAN!F5963)</f>
        <v>20</v>
      </c>
      <c r="J937" t="str">
        <f t="shared" si="29"/>
        <v/>
      </c>
    </row>
    <row r="938" spans="1:10" x14ac:dyDescent="0.25">
      <c r="A938">
        <v>5964</v>
      </c>
      <c r="B938" t="str">
        <f>CHALLAN!G5936</f>
        <v>GG/124/10-11</v>
      </c>
      <c r="C938" t="str">
        <f>CHALLAN!G5935</f>
        <v>23.07.10</v>
      </c>
      <c r="D938" t="str">
        <f>IF(CHALLAN!C5964="","(no part #)",CHALLAN!C5964)</f>
        <v>SD-1007A</v>
      </c>
      <c r="E938" t="str">
        <f>IF(CHALLAN!B5964="","",CHALLAN!B5964)</f>
        <v>MAGNETIC COIL SKODA</v>
      </c>
      <c r="F938" t="str">
        <f>IF(CHALLAN!D5964="","",CHALLAN!D5964)</f>
        <v/>
      </c>
      <c r="G938" t="str">
        <f>IF(CHALLAN!E5964="","",CHALLAN!E5964)</f>
        <v/>
      </c>
      <c r="H938" t="str">
        <f t="shared" si="28"/>
        <v/>
      </c>
      <c r="I938">
        <f>IF(CHALLAN!F5964="","",CHALLAN!F5964)</f>
        <v>40</v>
      </c>
      <c r="J938" t="str">
        <f t="shared" si="29"/>
        <v/>
      </c>
    </row>
    <row r="939" spans="1:10" x14ac:dyDescent="0.25">
      <c r="A939">
        <v>5965</v>
      </c>
      <c r="B939" t="str">
        <f>CHALLAN!G5936</f>
        <v>GG/124/10-11</v>
      </c>
      <c r="C939" t="str">
        <f>CHALLAN!G5935</f>
        <v>23.07.10</v>
      </c>
      <c r="D939" t="str">
        <f>IF(CHALLAN!C5965="","(no part #)",CHALLAN!C5965)</f>
        <v>SD-1007B</v>
      </c>
      <c r="E939" t="str">
        <f>IF(CHALLAN!B5965="","",CHALLAN!B5965)</f>
        <v>PULLEY PULL SKODA</v>
      </c>
      <c r="F939" t="str">
        <f>IF(CHALLAN!D5965="","",CHALLAN!D5965)</f>
        <v/>
      </c>
      <c r="G939" t="str">
        <f>IF(CHALLAN!E5965="","",CHALLAN!E5965)</f>
        <v/>
      </c>
      <c r="H939" t="str">
        <f t="shared" si="28"/>
        <v/>
      </c>
      <c r="I939">
        <f>IF(CHALLAN!F5965="","",CHALLAN!F5965)</f>
        <v>16</v>
      </c>
      <c r="J939" t="str">
        <f t="shared" si="29"/>
        <v/>
      </c>
    </row>
    <row r="940" spans="1:10" x14ac:dyDescent="0.25">
      <c r="A940">
        <v>5966</v>
      </c>
      <c r="B940" t="str">
        <f>CHALLAN!G5936</f>
        <v>GG/124/10-11</v>
      </c>
      <c r="C940" t="str">
        <f>CHALLAN!G5935</f>
        <v>23.07.10</v>
      </c>
      <c r="D940" t="str">
        <f>IF(CHALLAN!C5966="","(no part #)",CHALLAN!C5966)</f>
        <v>SD-1008</v>
      </c>
      <c r="E940" t="str">
        <f>IF(CHALLAN!B5966="","",CHALLAN!B5966)</f>
        <v>PLATE HUB WAGONR</v>
      </c>
      <c r="F940" t="str">
        <f>IF(CHALLAN!D5966="","",CHALLAN!D5966)</f>
        <v/>
      </c>
      <c r="G940" t="str">
        <f>IF(CHALLAN!E5966="","",CHALLAN!E5966)</f>
        <v/>
      </c>
      <c r="H940" t="str">
        <f t="shared" si="28"/>
        <v/>
      </c>
      <c r="I940">
        <f>IF(CHALLAN!F5966="","",CHALLAN!F5966)</f>
        <v>40</v>
      </c>
      <c r="J940" t="str">
        <f t="shared" si="29"/>
        <v/>
      </c>
    </row>
    <row r="941" spans="1:10" x14ac:dyDescent="0.25">
      <c r="A941">
        <v>5967</v>
      </c>
      <c r="B941" t="str">
        <f>CHALLAN!G5936</f>
        <v>GG/124/10-11</v>
      </c>
      <c r="C941" t="str">
        <f>CHALLAN!G5935</f>
        <v>23.07.10</v>
      </c>
      <c r="D941" t="str">
        <f>IF(CHALLAN!C5967="","(no part #)",CHALLAN!C5967)</f>
        <v>SD-1008A</v>
      </c>
      <c r="E941" t="str">
        <f>IF(CHALLAN!B5967="","",CHALLAN!B5967)</f>
        <v>MAGNETIC COIL WAGON-R / INNOVA SMALL</v>
      </c>
      <c r="F941" t="str">
        <f>IF(CHALLAN!D5967="","",CHALLAN!D5967)</f>
        <v/>
      </c>
      <c r="G941" t="str">
        <f>IF(CHALLAN!E5967="","",CHALLAN!E5967)</f>
        <v/>
      </c>
      <c r="H941" t="str">
        <f t="shared" si="28"/>
        <v/>
      </c>
      <c r="I941">
        <f>IF(CHALLAN!F5967="","",CHALLAN!F5967)</f>
        <v>40</v>
      </c>
      <c r="J941" t="str">
        <f t="shared" si="29"/>
        <v/>
      </c>
    </row>
    <row r="942" spans="1:10" x14ac:dyDescent="0.25">
      <c r="A942">
        <v>5968</v>
      </c>
      <c r="B942" t="str">
        <f>CHALLAN!G5936</f>
        <v>GG/124/10-11</v>
      </c>
      <c r="C942" t="str">
        <f>CHALLAN!G5935</f>
        <v>23.07.10</v>
      </c>
      <c r="D942" t="str">
        <f>IF(CHALLAN!C5968="","(no part #)",CHALLAN!C5968)</f>
        <v>SD-1008B</v>
      </c>
      <c r="E942" t="str">
        <f>IF(CHALLAN!B5968="","",CHALLAN!B5968)</f>
        <v>PULLEY PULL WAGONR</v>
      </c>
      <c r="F942" t="str">
        <f>IF(CHALLAN!D5968="","",CHALLAN!D5968)</f>
        <v/>
      </c>
      <c r="G942" t="str">
        <f>IF(CHALLAN!E5968="","",CHALLAN!E5968)</f>
        <v/>
      </c>
      <c r="H942" t="str">
        <f t="shared" si="28"/>
        <v/>
      </c>
      <c r="I942">
        <f>IF(CHALLAN!F5968="","",CHALLAN!F5968)</f>
        <v>20</v>
      </c>
      <c r="J942" t="str">
        <f t="shared" si="29"/>
        <v/>
      </c>
    </row>
    <row r="943" spans="1:10" x14ac:dyDescent="0.25">
      <c r="A943">
        <v>5969</v>
      </c>
      <c r="B943" t="str">
        <f>CHALLAN!G5936</f>
        <v>GG/124/10-11</v>
      </c>
      <c r="C943" t="str">
        <f>CHALLAN!G5935</f>
        <v>23.07.10</v>
      </c>
      <c r="D943" t="str">
        <f>IF(CHALLAN!C5969="","(no part #)",CHALLAN!C5969)</f>
        <v>SD-1009A</v>
      </c>
      <c r="E943" t="str">
        <f>IF(CHALLAN!B5969="","",CHALLAN!B5969)</f>
        <v>MAGNETIC COIL FORD IKON 1.8</v>
      </c>
      <c r="F943" t="str">
        <f>IF(CHALLAN!D5969="","",CHALLAN!D5969)</f>
        <v/>
      </c>
      <c r="G943" t="str">
        <f>IF(CHALLAN!E5969="","",CHALLAN!E5969)</f>
        <v/>
      </c>
      <c r="H943" t="str">
        <f t="shared" si="28"/>
        <v/>
      </c>
      <c r="I943">
        <f>IF(CHALLAN!F5969="","",CHALLAN!F5969)</f>
        <v>40</v>
      </c>
      <c r="J943" t="str">
        <f t="shared" si="29"/>
        <v/>
      </c>
    </row>
    <row r="944" spans="1:10" x14ac:dyDescent="0.25">
      <c r="A944">
        <v>5970</v>
      </c>
      <c r="B944" t="str">
        <f>CHALLAN!G5936</f>
        <v>GG/124/10-11</v>
      </c>
      <c r="C944" t="str">
        <f>CHALLAN!G5935</f>
        <v>23.07.10</v>
      </c>
      <c r="D944" t="str">
        <f>IF(CHALLAN!C5970="","(no part #)",CHALLAN!C5970)</f>
        <v>SD-1009B</v>
      </c>
      <c r="E944" t="str">
        <f>IF(CHALLAN!B5970="","",CHALLAN!B5970)</f>
        <v>PULLEY FORD IKON 1.8</v>
      </c>
      <c r="F944" t="str">
        <f>IF(CHALLAN!D5970="","",CHALLAN!D5970)</f>
        <v/>
      </c>
      <c r="G944" t="str">
        <f>IF(CHALLAN!E5970="","",CHALLAN!E5970)</f>
        <v/>
      </c>
      <c r="H944" t="str">
        <f t="shared" si="28"/>
        <v/>
      </c>
      <c r="I944">
        <f>IF(CHALLAN!F5970="","",CHALLAN!F5970)</f>
        <v>16</v>
      </c>
      <c r="J944" t="str">
        <f t="shared" si="29"/>
        <v/>
      </c>
    </row>
    <row r="945" spans="1:10" x14ac:dyDescent="0.25">
      <c r="A945">
        <v>5988</v>
      </c>
      <c r="B945" t="str">
        <f>CHALLAN!G5979</f>
        <v>GG/124/10-11</v>
      </c>
      <c r="C945" t="str">
        <f>CHALLAN!G5978</f>
        <v>23.07.10</v>
      </c>
      <c r="D945" t="str">
        <f>IF(CHALLAN!C5988="","(no part #)",CHALLAN!C5988)</f>
        <v>SD-1010A</v>
      </c>
      <c r="E945" t="str">
        <f>IF(CHALLAN!B5988="","",CHALLAN!B5988)</f>
        <v>MAGNETIC COIL LANCER MMC</v>
      </c>
      <c r="F945" t="str">
        <f>IF(CHALLAN!D5988="","",CHALLAN!D5988)</f>
        <v/>
      </c>
      <c r="G945" t="str">
        <f>IF(CHALLAN!E5988="","",CHALLAN!E5988)</f>
        <v/>
      </c>
      <c r="H945" t="str">
        <f t="shared" si="28"/>
        <v/>
      </c>
      <c r="I945">
        <f>IF(CHALLAN!F5988="","",CHALLAN!F5988)</f>
        <v>20</v>
      </c>
      <c r="J945" t="str">
        <f t="shared" si="29"/>
        <v/>
      </c>
    </row>
    <row r="946" spans="1:10" x14ac:dyDescent="0.25">
      <c r="A946">
        <v>5989</v>
      </c>
      <c r="B946" t="str">
        <f>CHALLAN!G5979</f>
        <v>GG/124/10-11</v>
      </c>
      <c r="C946" t="str">
        <f>CHALLAN!G5978</f>
        <v>23.07.10</v>
      </c>
      <c r="D946" t="str">
        <f>IF(CHALLAN!C5989="","(no part #)",CHALLAN!C5989)</f>
        <v>SD-1010B</v>
      </c>
      <c r="E946" t="str">
        <f>IF(CHALLAN!B5989="","",CHALLAN!B5989)</f>
        <v>PULLEY PULL FORD 1.8</v>
      </c>
      <c r="F946" t="str">
        <f>IF(CHALLAN!D5989="","",CHALLAN!D5989)</f>
        <v/>
      </c>
      <c r="G946" t="str">
        <f>IF(CHALLAN!E5989="","",CHALLAN!E5989)</f>
        <v/>
      </c>
      <c r="H946" t="str">
        <f t="shared" si="28"/>
        <v/>
      </c>
      <c r="I946">
        <f>IF(CHALLAN!F5989="","",CHALLAN!F5989)</f>
        <v>8</v>
      </c>
      <c r="J946" t="str">
        <f t="shared" si="29"/>
        <v/>
      </c>
    </row>
    <row r="947" spans="1:10" x14ac:dyDescent="0.25">
      <c r="A947">
        <v>5990</v>
      </c>
      <c r="B947" t="str">
        <f>CHALLAN!G5979</f>
        <v>GG/124/10-11</v>
      </c>
      <c r="C947" t="str">
        <f>CHALLAN!G5978</f>
        <v>23.07.10</v>
      </c>
      <c r="D947" t="str">
        <f>IF(CHALLAN!C5990="","(no part #)",CHALLAN!C5990)</f>
        <v>SD-1011</v>
      </c>
      <c r="E947" t="str">
        <f>IF(CHALLAN!B5990="","",CHALLAN!B5990)</f>
        <v>PLATE HUB HYUNDAI ACCENT CRD</v>
      </c>
      <c r="F947" t="str">
        <f>IF(CHALLAN!D5990="","",CHALLAN!D5990)</f>
        <v/>
      </c>
      <c r="G947" t="str">
        <f>IF(CHALLAN!E5990="","",CHALLAN!E5990)</f>
        <v/>
      </c>
      <c r="H947" t="str">
        <f t="shared" si="28"/>
        <v/>
      </c>
      <c r="I947">
        <f>IF(CHALLAN!F5990="","",CHALLAN!F5990)</f>
        <v>20</v>
      </c>
      <c r="J947" t="str">
        <f t="shared" si="29"/>
        <v/>
      </c>
    </row>
    <row r="948" spans="1:10" x14ac:dyDescent="0.25">
      <c r="A948">
        <v>5991</v>
      </c>
      <c r="B948" t="str">
        <f>CHALLAN!G5979</f>
        <v>GG/124/10-11</v>
      </c>
      <c r="C948" t="str">
        <f>CHALLAN!G5978</f>
        <v>23.07.10</v>
      </c>
      <c r="D948" t="str">
        <f>IF(CHALLAN!C5991="","(no part #)",CHALLAN!C5991)</f>
        <v>SD-1011A</v>
      </c>
      <c r="E948" t="str">
        <f>IF(CHALLAN!B5991="","",CHALLAN!B5991)</f>
        <v>MAGNETIC COIL SANTRO XING</v>
      </c>
      <c r="F948" t="str">
        <f>IF(CHALLAN!D5991="","",CHALLAN!D5991)</f>
        <v/>
      </c>
      <c r="G948" t="str">
        <f>IF(CHALLAN!E5991="","",CHALLAN!E5991)</f>
        <v/>
      </c>
      <c r="H948" t="str">
        <f t="shared" si="28"/>
        <v/>
      </c>
      <c r="I948">
        <f>IF(CHALLAN!F5991="","",CHALLAN!F5991)</f>
        <v>20</v>
      </c>
      <c r="J948" t="str">
        <f t="shared" si="29"/>
        <v/>
      </c>
    </row>
    <row r="949" spans="1:10" x14ac:dyDescent="0.25">
      <c r="A949">
        <v>5992</v>
      </c>
      <c r="B949" t="str">
        <f>CHALLAN!G5979</f>
        <v>GG/124/10-11</v>
      </c>
      <c r="C949" t="str">
        <f>CHALLAN!G5978</f>
        <v>23.07.10</v>
      </c>
      <c r="D949" t="str">
        <f>IF(CHALLAN!C5992="","(no part #)",CHALLAN!C5992)</f>
        <v>SD-1011B</v>
      </c>
      <c r="E949" t="str">
        <f>IF(CHALLAN!B5992="","",CHALLAN!B5992)</f>
        <v>PULLEY PULL HYUNDAI ACCENT CRD</v>
      </c>
      <c r="F949" t="str">
        <f>IF(CHALLAN!D5992="","",CHALLAN!D5992)</f>
        <v/>
      </c>
      <c r="G949" t="str">
        <f>IF(CHALLAN!E5992="","",CHALLAN!E5992)</f>
        <v/>
      </c>
      <c r="H949" t="str">
        <f t="shared" si="28"/>
        <v/>
      </c>
      <c r="I949">
        <f>IF(CHALLAN!F5992="","",CHALLAN!F5992)</f>
        <v>16</v>
      </c>
      <c r="J949" t="str">
        <f t="shared" si="29"/>
        <v/>
      </c>
    </row>
    <row r="950" spans="1:10" x14ac:dyDescent="0.25">
      <c r="A950">
        <v>5993</v>
      </c>
      <c r="B950" t="str">
        <f>CHALLAN!G5979</f>
        <v>GG/124/10-11</v>
      </c>
      <c r="C950" t="str">
        <f>CHALLAN!G5978</f>
        <v>23.07.10</v>
      </c>
      <c r="D950" t="str">
        <f>IF(CHALLAN!C5993="","(no part #)",CHALLAN!C5993)</f>
        <v>SD-1012</v>
      </c>
      <c r="E950" t="str">
        <f>IF(CHALLAN!B5993="","",CHALLAN!B5993)</f>
        <v>MAGNETIC COIL SANTRO XING</v>
      </c>
      <c r="F950" t="str">
        <f>IF(CHALLAN!D5993="","",CHALLAN!D5993)</f>
        <v/>
      </c>
      <c r="G950" t="str">
        <f>IF(CHALLAN!E5993="","",CHALLAN!E5993)</f>
        <v/>
      </c>
      <c r="H950" t="str">
        <f t="shared" si="28"/>
        <v/>
      </c>
      <c r="I950">
        <f>IF(CHALLAN!F5993="","",CHALLAN!F5993)</f>
        <v>20</v>
      </c>
      <c r="J950" t="str">
        <f t="shared" si="29"/>
        <v/>
      </c>
    </row>
    <row r="951" spans="1:10" x14ac:dyDescent="0.25">
      <c r="A951">
        <v>5994</v>
      </c>
      <c r="B951" t="str">
        <f>CHALLAN!G5979</f>
        <v>GG/124/10-11</v>
      </c>
      <c r="C951" t="str">
        <f>CHALLAN!G5978</f>
        <v>23.07.10</v>
      </c>
      <c r="D951" t="str">
        <f>IF(CHALLAN!C5994="","(no part #)",CHALLAN!C5994)</f>
        <v>SD-1012A</v>
      </c>
      <c r="E951" t="str">
        <f>IF(CHALLAN!B5994="","",CHALLAN!B5994)</f>
        <v>PULLEY PULL SCORPIO II</v>
      </c>
      <c r="F951" t="str">
        <f>IF(CHALLAN!D5994="","",CHALLAN!D5994)</f>
        <v/>
      </c>
      <c r="G951" t="str">
        <f>IF(CHALLAN!E5994="","",CHALLAN!E5994)</f>
        <v/>
      </c>
      <c r="H951" t="str">
        <f t="shared" si="28"/>
        <v/>
      </c>
      <c r="I951">
        <f>IF(CHALLAN!F5994="","",CHALLAN!F5994)</f>
        <v>20</v>
      </c>
      <c r="J951" t="str">
        <f t="shared" si="29"/>
        <v/>
      </c>
    </row>
    <row r="952" spans="1:10" x14ac:dyDescent="0.25">
      <c r="A952">
        <v>5995</v>
      </c>
      <c r="B952" t="str">
        <f>CHALLAN!G5979</f>
        <v>GG/124/10-11</v>
      </c>
      <c r="C952" t="str">
        <f>CHALLAN!G5978</f>
        <v>23.07.10</v>
      </c>
      <c r="D952" t="str">
        <f>IF(CHALLAN!C5995="","(no part #)",CHALLAN!C5995)</f>
        <v>SD-1012B</v>
      </c>
      <c r="E952" t="str">
        <f>IF(CHALLAN!B5995="","",CHALLAN!B5995)</f>
        <v>MAGNETIC COIL BOLERO/SUMO</v>
      </c>
      <c r="F952" t="str">
        <f>IF(CHALLAN!D5995="","",CHALLAN!D5995)</f>
        <v/>
      </c>
      <c r="G952" t="str">
        <f>IF(CHALLAN!E5995="","",CHALLAN!E5995)</f>
        <v/>
      </c>
      <c r="H952" t="str">
        <f t="shared" si="28"/>
        <v/>
      </c>
      <c r="I952">
        <f>IF(CHALLAN!F5995="","",CHALLAN!F5995)</f>
        <v>20</v>
      </c>
      <c r="J952" t="str">
        <f t="shared" si="29"/>
        <v/>
      </c>
    </row>
    <row r="953" spans="1:10" x14ac:dyDescent="0.25">
      <c r="A953">
        <v>5996</v>
      </c>
      <c r="B953" t="str">
        <f>CHALLAN!G5979</f>
        <v>GG/124/10-11</v>
      </c>
      <c r="C953" t="str">
        <f>CHALLAN!G5978</f>
        <v>23.07.10</v>
      </c>
      <c r="D953" t="str">
        <f>IF(CHALLAN!C5996="","(no part #)",CHALLAN!C5996)</f>
        <v>SD-1014</v>
      </c>
      <c r="E953" t="str">
        <f>IF(CHALLAN!B5996="","",CHALLAN!B5996)</f>
        <v xml:space="preserve">MAGNETIC COIL TATA SUMO </v>
      </c>
      <c r="F953" t="str">
        <f>IF(CHALLAN!D5996="","",CHALLAN!D5996)</f>
        <v/>
      </c>
      <c r="G953" t="str">
        <f>IF(CHALLAN!E5996="","",CHALLAN!E5996)</f>
        <v/>
      </c>
      <c r="H953" t="str">
        <f t="shared" si="28"/>
        <v/>
      </c>
      <c r="I953">
        <f>IF(CHALLAN!F5996="","",CHALLAN!F5996)</f>
        <v>40</v>
      </c>
      <c r="J953" t="str">
        <f t="shared" si="29"/>
        <v/>
      </c>
    </row>
    <row r="954" spans="1:10" x14ac:dyDescent="0.25">
      <c r="A954">
        <v>5997</v>
      </c>
      <c r="B954" t="str">
        <f>CHALLAN!G5979</f>
        <v>GG/124/10-11</v>
      </c>
      <c r="C954" t="str">
        <f>CHALLAN!G5978</f>
        <v>23.07.10</v>
      </c>
      <c r="D954" t="str">
        <f>IF(CHALLAN!C5997="","(no part #)",CHALLAN!C5997)</f>
        <v>SD-1015</v>
      </c>
      <c r="E954" t="str">
        <f>IF(CHALLAN!B5997="","",CHALLAN!B5997)</f>
        <v>MAGNETIC COIL WR/ALTO</v>
      </c>
      <c r="F954" t="str">
        <f>IF(CHALLAN!D5997="","",CHALLAN!D5997)</f>
        <v/>
      </c>
      <c r="G954" t="str">
        <f>IF(CHALLAN!E5997="","",CHALLAN!E5997)</f>
        <v/>
      </c>
      <c r="H954" t="str">
        <f t="shared" si="28"/>
        <v/>
      </c>
      <c r="I954">
        <f>IF(CHALLAN!F5997="","",CHALLAN!F5997)</f>
        <v>20</v>
      </c>
      <c r="J954" t="str">
        <f t="shared" si="29"/>
        <v/>
      </c>
    </row>
    <row r="955" spans="1:10" x14ac:dyDescent="0.25">
      <c r="A955">
        <v>5998</v>
      </c>
      <c r="B955" t="str">
        <f>CHALLAN!G5979</f>
        <v>GG/124/10-11</v>
      </c>
      <c r="C955" t="str">
        <f>CHALLAN!G5978</f>
        <v>23.07.10</v>
      </c>
      <c r="D955" t="str">
        <f>IF(CHALLAN!C5998="","(no part #)",CHALLAN!C5998)</f>
        <v>SD-1018A</v>
      </c>
      <c r="E955" t="str">
        <f>IF(CHALLAN!B5998="","",CHALLAN!B5998)</f>
        <v>MAGNETIC COIL FORD</v>
      </c>
      <c r="F955" t="str">
        <f>IF(CHALLAN!D5998="","",CHALLAN!D5998)</f>
        <v/>
      </c>
      <c r="G955" t="str">
        <f>IF(CHALLAN!E5998="","",CHALLAN!E5998)</f>
        <v/>
      </c>
      <c r="H955" t="str">
        <f t="shared" si="28"/>
        <v/>
      </c>
      <c r="I955">
        <f>IF(CHALLAN!F5998="","",CHALLAN!F5998)</f>
        <v>20</v>
      </c>
      <c r="J955" t="str">
        <f t="shared" si="29"/>
        <v/>
      </c>
    </row>
    <row r="956" spans="1:10" x14ac:dyDescent="0.25">
      <c r="A956">
        <v>5999</v>
      </c>
      <c r="B956" t="str">
        <f>CHALLAN!G5979</f>
        <v>GG/124/10-11</v>
      </c>
      <c r="C956" t="str">
        <f>CHALLAN!G5978</f>
        <v>23.07.10</v>
      </c>
      <c r="D956" t="str">
        <f>IF(CHALLAN!C5999="","(no part #)",CHALLAN!C5999)</f>
        <v>SD-1019</v>
      </c>
      <c r="E956" t="str">
        <f>IF(CHALLAN!B5999="","",CHALLAN!B5999)</f>
        <v>PULLEY -PL-INNOVA SMALL</v>
      </c>
      <c r="F956" t="str">
        <f>IF(CHALLAN!D5999="","",CHALLAN!D5999)</f>
        <v/>
      </c>
      <c r="G956" t="str">
        <f>IF(CHALLAN!E5999="","",CHALLAN!E5999)</f>
        <v/>
      </c>
      <c r="H956" t="str">
        <f t="shared" si="28"/>
        <v/>
      </c>
      <c r="I956">
        <f>IF(CHALLAN!F5999="","",CHALLAN!F5999)</f>
        <v>20</v>
      </c>
      <c r="J956" t="str">
        <f t="shared" si="29"/>
        <v/>
      </c>
    </row>
    <row r="957" spans="1:10" x14ac:dyDescent="0.25">
      <c r="A957">
        <v>6000</v>
      </c>
      <c r="B957" t="str">
        <f>CHALLAN!G5979</f>
        <v>GG/124/10-11</v>
      </c>
      <c r="C957" t="str">
        <f>CHALLAN!G5978</f>
        <v>23.07.10</v>
      </c>
      <c r="D957" t="str">
        <f>IF(CHALLAN!C6000="","(no part #)",CHALLAN!C6000)</f>
        <v>SD-1020</v>
      </c>
      <c r="E957" t="str">
        <f>IF(CHALLAN!B6000="","",CHALLAN!B6000)</f>
        <v>MAGNETIC COIL MC-INNOVA DUAL A/C/BOLERO/ACCORD</v>
      </c>
      <c r="F957" t="str">
        <f>IF(CHALLAN!D6000="","",CHALLAN!D6000)</f>
        <v/>
      </c>
      <c r="G957" t="str">
        <f>IF(CHALLAN!E6000="","",CHALLAN!E6000)</f>
        <v/>
      </c>
      <c r="H957" t="str">
        <f t="shared" si="28"/>
        <v/>
      </c>
      <c r="I957">
        <f>IF(CHALLAN!F6000="","",CHALLAN!F6000)</f>
        <v>40</v>
      </c>
      <c r="J957" t="str">
        <f t="shared" si="29"/>
        <v/>
      </c>
    </row>
    <row r="958" spans="1:10" x14ac:dyDescent="0.25">
      <c r="A958">
        <v>6001</v>
      </c>
      <c r="B958" t="str">
        <f>CHALLAN!G5979</f>
        <v>GG/124/10-11</v>
      </c>
      <c r="C958" t="str">
        <f>CHALLAN!G5978</f>
        <v>23.07.10</v>
      </c>
      <c r="D958" t="str">
        <f>IF(CHALLAN!C6001="","(no part #)",CHALLAN!C6001)</f>
        <v>SD-1020A</v>
      </c>
      <c r="E958" t="str">
        <f>IF(CHALLAN!B6001="","",CHALLAN!B6001)</f>
        <v>PULLEY-PL-INNOVA BIG-DUAL A/C</v>
      </c>
      <c r="F958" t="str">
        <f>IF(CHALLAN!D6001="","",CHALLAN!D6001)</f>
        <v/>
      </c>
      <c r="G958" t="str">
        <f>IF(CHALLAN!E6001="","",CHALLAN!E6001)</f>
        <v/>
      </c>
      <c r="H958" t="str">
        <f t="shared" si="28"/>
        <v/>
      </c>
      <c r="I958">
        <f>IF(CHALLAN!F6001="","",CHALLAN!F6001)</f>
        <v>20</v>
      </c>
      <c r="J958" t="str">
        <f t="shared" si="29"/>
        <v/>
      </c>
    </row>
    <row r="959" spans="1:10" x14ac:dyDescent="0.25">
      <c r="A959">
        <v>6002</v>
      </c>
      <c r="B959" t="str">
        <f>CHALLAN!G5979</f>
        <v>GG/124/10-11</v>
      </c>
      <c r="C959" t="str">
        <f>CHALLAN!G5978</f>
        <v>23.07.10</v>
      </c>
      <c r="D959" t="str">
        <f>IF(CHALLAN!C6002="","(no part #)",CHALLAN!C6002)</f>
        <v>SD-1020B</v>
      </c>
      <c r="E959" t="str">
        <f>IF(CHALLAN!B6002="","",CHALLAN!B6002)</f>
        <v>PLATE CP-INO-B /QUALIS</v>
      </c>
      <c r="F959" t="str">
        <f>IF(CHALLAN!D6002="","",CHALLAN!D6002)</f>
        <v/>
      </c>
      <c r="G959" t="str">
        <f>IF(CHALLAN!E6002="","",CHALLAN!E6002)</f>
        <v/>
      </c>
      <c r="H959" t="str">
        <f t="shared" si="28"/>
        <v/>
      </c>
      <c r="I959">
        <f>IF(CHALLAN!F6002="","",CHALLAN!F6002)</f>
        <v>20</v>
      </c>
      <c r="J959" t="str">
        <f t="shared" si="29"/>
        <v/>
      </c>
    </row>
    <row r="960" spans="1:10" x14ac:dyDescent="0.25">
      <c r="A960">
        <v>6003</v>
      </c>
      <c r="B960" t="str">
        <f>CHALLAN!G5979</f>
        <v>GG/124/10-11</v>
      </c>
      <c r="C960" t="str">
        <f>CHALLAN!G5978</f>
        <v>23.07.10</v>
      </c>
      <c r="D960" t="str">
        <f>IF(CHALLAN!C6003="","(no part #)",CHALLAN!C6003)</f>
        <v>SD-1021</v>
      </c>
      <c r="E960" t="str">
        <f>IF(CHALLAN!B6003="","",CHALLAN!B6003)</f>
        <v>CLUTH PLATE-CRV/H.CITY-T3</v>
      </c>
      <c r="F960" t="str">
        <f>IF(CHALLAN!D6003="","",CHALLAN!D6003)</f>
        <v/>
      </c>
      <c r="G960" t="str">
        <f>IF(CHALLAN!E6003="","",CHALLAN!E6003)</f>
        <v/>
      </c>
      <c r="H960" t="str">
        <f t="shared" si="28"/>
        <v/>
      </c>
      <c r="I960">
        <f>IF(CHALLAN!F6003="","",CHALLAN!F6003)</f>
        <v>20</v>
      </c>
      <c r="J960" t="str">
        <f t="shared" si="29"/>
        <v/>
      </c>
    </row>
    <row r="961" spans="1:10" x14ac:dyDescent="0.25">
      <c r="A961">
        <v>6004</v>
      </c>
      <c r="B961" t="str">
        <f>CHALLAN!G5979</f>
        <v>GG/124/10-11</v>
      </c>
      <c r="C961" t="str">
        <f>CHALLAN!G5978</f>
        <v>23.07.10</v>
      </c>
      <c r="D961" t="str">
        <f>IF(CHALLAN!C6004="","(no part #)",CHALLAN!C6004)</f>
        <v>SD-1021A</v>
      </c>
      <c r="E961" t="str">
        <f>IF(CHALLAN!B6004="","",CHALLAN!B6004)</f>
        <v>PULLEY-PL-CRV</v>
      </c>
      <c r="F961" t="str">
        <f>IF(CHALLAN!D6004="","",CHALLAN!D6004)</f>
        <v/>
      </c>
      <c r="G961" t="str">
        <f>IF(CHALLAN!E6004="","",CHALLAN!E6004)</f>
        <v/>
      </c>
      <c r="H961" t="str">
        <f t="shared" si="28"/>
        <v/>
      </c>
      <c r="I961">
        <f>IF(CHALLAN!F6004="","",CHALLAN!F6004)</f>
        <v>8</v>
      </c>
      <c r="J961" t="str">
        <f t="shared" si="29"/>
        <v/>
      </c>
    </row>
    <row r="962" spans="1:10" x14ac:dyDescent="0.25">
      <c r="A962">
        <v>6005</v>
      </c>
      <c r="B962" t="str">
        <f>CHALLAN!G5979</f>
        <v>GG/124/10-11</v>
      </c>
      <c r="C962" t="str">
        <f>CHALLAN!G5978</f>
        <v>23.07.10</v>
      </c>
      <c r="D962" t="str">
        <f>IF(CHALLAN!C6005="","(no part #)",CHALLAN!C6005)</f>
        <v>SD-1021B</v>
      </c>
      <c r="E962" t="str">
        <f>IF(CHALLAN!B6005="","",CHALLAN!B6005)</f>
        <v>MAGNETIC COIL HONDA CITY T1/T2/T3</v>
      </c>
      <c r="F962" t="str">
        <f>IF(CHALLAN!D6005="","",CHALLAN!D6005)</f>
        <v/>
      </c>
      <c r="G962" t="str">
        <f>IF(CHALLAN!E6005="","",CHALLAN!E6005)</f>
        <v/>
      </c>
      <c r="H962" t="str">
        <f t="shared" ref="H962:H1025" si="30">IF(AND(ISNUMBER(F962),ISNUMBER(G962)),F962*G962,"")</f>
        <v/>
      </c>
      <c r="I962">
        <f>IF(CHALLAN!F6005="","",CHALLAN!F6005)</f>
        <v>20</v>
      </c>
      <c r="J962" t="str">
        <f t="shared" ref="J962:J1025" si="31">IF(AND(ISNUMBER(H962),ISNUMBER(I962)),H962-I962,"")</f>
        <v/>
      </c>
    </row>
    <row r="963" spans="1:10" x14ac:dyDescent="0.25">
      <c r="A963">
        <v>6029</v>
      </c>
      <c r="B963" t="str">
        <f>CHALLAN!G6019</f>
        <v>GG/125/10-11</v>
      </c>
      <c r="C963" t="str">
        <f>CHALLAN!G6018</f>
        <v>24.07.10</v>
      </c>
      <c r="D963" t="str">
        <f>IF(CHALLAN!C6029="","(no part #)",CHALLAN!C6029)</f>
        <v>(no part #)</v>
      </c>
      <c r="E963" t="str">
        <f>IF(CHALLAN!B6029="","",CHALLAN!B6029)</f>
        <v>14X25X44</v>
      </c>
      <c r="F963">
        <f>IF(CHALLAN!D6029="","",CHALLAN!D6029)</f>
        <v>3</v>
      </c>
      <c r="G963">
        <f>IF(CHALLAN!E6029="","",CHALLAN!E6029)</f>
        <v>5</v>
      </c>
      <c r="H963">
        <f t="shared" si="30"/>
        <v>15</v>
      </c>
      <c r="I963">
        <f>IF(CHALLAN!F6029="","",CHALLAN!F6029)</f>
        <v>15</v>
      </c>
      <c r="J963">
        <f t="shared" si="31"/>
        <v>0</v>
      </c>
    </row>
    <row r="964" spans="1:10" x14ac:dyDescent="0.25">
      <c r="A964">
        <v>6031</v>
      </c>
      <c r="B964" t="str">
        <f>CHALLAN!G6019</f>
        <v>GG/125/10-11</v>
      </c>
      <c r="C964" t="str">
        <f>CHALLAN!G6018</f>
        <v>24.07.10</v>
      </c>
      <c r="D964" t="str">
        <f>IF(CHALLAN!C6031="","(no part #)",CHALLAN!C6031)</f>
        <v>(no part #)</v>
      </c>
      <c r="E964">
        <f>IF(CHALLAN!B6031="","",CHALLAN!B6031)</f>
        <v>505</v>
      </c>
      <c r="F964">
        <f>IF(CHALLAN!D6031="","",CHALLAN!D6031)</f>
        <v>3</v>
      </c>
      <c r="G964">
        <f>IF(CHALLAN!E6031="","",CHALLAN!E6031)</f>
        <v>4</v>
      </c>
      <c r="H964">
        <f t="shared" si="30"/>
        <v>12</v>
      </c>
      <c r="I964">
        <f>IF(CHALLAN!F6031="","",CHALLAN!F6031)</f>
        <v>12</v>
      </c>
      <c r="J964">
        <f t="shared" si="31"/>
        <v>0</v>
      </c>
    </row>
    <row r="965" spans="1:10" x14ac:dyDescent="0.25">
      <c r="A965">
        <v>6033</v>
      </c>
      <c r="B965" t="str">
        <f>CHALLAN!G6019</f>
        <v>GG/125/10-11</v>
      </c>
      <c r="C965" t="str">
        <f>CHALLAN!G6018</f>
        <v>24.07.10</v>
      </c>
      <c r="D965" t="str">
        <f>IF(CHALLAN!C6033="","(no part #)",CHALLAN!C6033)</f>
        <v>GREY</v>
      </c>
      <c r="E965" t="str">
        <f>IF(CHALLAN!B6033="","",CHALLAN!B6033)</f>
        <v>CONCORD-AL</v>
      </c>
      <c r="F965">
        <f>IF(CHALLAN!D6033="","",CHALLAN!D6033)</f>
        <v>10</v>
      </c>
      <c r="G965">
        <f>IF(CHALLAN!E6033="","",CHALLAN!E6033)</f>
        <v>1</v>
      </c>
      <c r="H965">
        <f t="shared" si="30"/>
        <v>10</v>
      </c>
      <c r="I965">
        <f>IF(CHALLAN!F6033="","",CHALLAN!F6033)</f>
        <v>10</v>
      </c>
      <c r="J965">
        <f t="shared" si="31"/>
        <v>0</v>
      </c>
    </row>
    <row r="966" spans="1:10" x14ac:dyDescent="0.25">
      <c r="A966">
        <v>6034</v>
      </c>
      <c r="B966" t="str">
        <f>CHALLAN!G6019</f>
        <v>GG/125/10-11</v>
      </c>
      <c r="C966" t="str">
        <f>CHALLAN!G6018</f>
        <v>24.07.10</v>
      </c>
      <c r="D966" t="str">
        <f>IF(CHALLAN!C6034="","(no part #)",CHALLAN!C6034)</f>
        <v>BEIGE</v>
      </c>
      <c r="E966" t="str">
        <f>IF(CHALLAN!B6034="","",CHALLAN!B6034)</f>
        <v>CONCORD-AL</v>
      </c>
      <c r="F966">
        <f>IF(CHALLAN!D6034="","",CHALLAN!D6034)</f>
        <v>10</v>
      </c>
      <c r="G966">
        <f>IF(CHALLAN!E6034="","",CHALLAN!E6034)</f>
        <v>1</v>
      </c>
      <c r="H966">
        <f t="shared" si="30"/>
        <v>10</v>
      </c>
      <c r="I966">
        <f>IF(CHALLAN!F6034="","",CHALLAN!F6034)</f>
        <v>10</v>
      </c>
      <c r="J966">
        <f t="shared" si="31"/>
        <v>0</v>
      </c>
    </row>
    <row r="967" spans="1:10" x14ac:dyDescent="0.25">
      <c r="A967">
        <v>6036</v>
      </c>
      <c r="B967" t="str">
        <f>CHALLAN!G6019</f>
        <v>GG/125/10-11</v>
      </c>
      <c r="C967" t="str">
        <f>CHALLAN!G6018</f>
        <v>24.07.10</v>
      </c>
      <c r="D967" t="str">
        <f>IF(CHALLAN!C6036="","(no part #)",CHALLAN!C6036)</f>
        <v>AA</v>
      </c>
      <c r="E967">
        <f>IF(CHALLAN!B6036="","",CHALLAN!B6036)</f>
        <v>508</v>
      </c>
      <c r="F967">
        <f>IF(CHALLAN!D6036="","",CHALLAN!D6036)</f>
        <v>1</v>
      </c>
      <c r="G967">
        <f>IF(CHALLAN!E6036="","",CHALLAN!E6036)</f>
        <v>100</v>
      </c>
      <c r="H967">
        <f t="shared" si="30"/>
        <v>100</v>
      </c>
      <c r="I967">
        <f>IF(CHALLAN!F6036="","",CHALLAN!F6036)</f>
        <v>100</v>
      </c>
      <c r="J967">
        <f t="shared" si="31"/>
        <v>0</v>
      </c>
    </row>
    <row r="968" spans="1:10" x14ac:dyDescent="0.25">
      <c r="A968">
        <v>6038</v>
      </c>
      <c r="B968" t="str">
        <f>CHALLAN!G6019</f>
        <v>GG/125/10-11</v>
      </c>
      <c r="C968" t="str">
        <f>CHALLAN!G6018</f>
        <v>24.07.10</v>
      </c>
      <c r="D968" t="str">
        <f>IF(CHALLAN!C6038="","(no part #)",CHALLAN!C6038)</f>
        <v>PC-E417</v>
      </c>
      <c r="E968" t="str">
        <f>IF(CHALLAN!B6038="","",CHALLAN!B6038)</f>
        <v>FORD FEISTA</v>
      </c>
      <c r="F968">
        <f>IF(CHALLAN!D6038="","",CHALLAN!D6038)</f>
        <v>6</v>
      </c>
      <c r="G968">
        <f>IF(CHALLAN!E6038="","",CHALLAN!E6038)</f>
        <v>4</v>
      </c>
      <c r="H968">
        <f t="shared" si="30"/>
        <v>24</v>
      </c>
      <c r="I968">
        <f>IF(CHALLAN!F6038="","",CHALLAN!F6038)</f>
        <v>23</v>
      </c>
      <c r="J968">
        <f t="shared" si="31"/>
        <v>1</v>
      </c>
    </row>
    <row r="969" spans="1:10" x14ac:dyDescent="0.25">
      <c r="A969">
        <v>6039</v>
      </c>
      <c r="B969" t="str">
        <f>CHALLAN!G6019</f>
        <v>GG/125/10-11</v>
      </c>
      <c r="C969" t="str">
        <f>CHALLAN!G6018</f>
        <v>24.07.10</v>
      </c>
      <c r="D969" t="str">
        <f>IF(CHALLAN!C6039="","(no part #)",CHALLAN!C6039)</f>
        <v>PC-E417</v>
      </c>
      <c r="E969" t="str">
        <f>IF(CHALLAN!B6039="","",CHALLAN!B6039)</f>
        <v>FORD FEISTA</v>
      </c>
      <c r="F969" t="str">
        <f>IF(CHALLAN!D6039="","",CHALLAN!D6039)</f>
        <v/>
      </c>
      <c r="G969" t="str">
        <f>IF(CHALLAN!E6039="","",CHALLAN!E6039)</f>
        <v/>
      </c>
      <c r="H969" t="str">
        <f t="shared" si="30"/>
        <v/>
      </c>
      <c r="I969">
        <f>IF(CHALLAN!F6039="","",CHALLAN!F6039)</f>
        <v>1</v>
      </c>
      <c r="J969" t="str">
        <f t="shared" si="31"/>
        <v/>
      </c>
    </row>
    <row r="970" spans="1:10" x14ac:dyDescent="0.25">
      <c r="A970">
        <v>6078</v>
      </c>
      <c r="B970" t="str">
        <f>CHALLAN!G6068</f>
        <v>GG/126/10-11</v>
      </c>
      <c r="C970" t="str">
        <f>CHALLAN!G6067</f>
        <v>24.07.10</v>
      </c>
      <c r="D970" t="str">
        <f>IF(CHALLAN!C6078="","(no part #)",CHALLAN!C6078)</f>
        <v>PC-61020</v>
      </c>
      <c r="E970" t="str">
        <f>IF(CHALLAN!B6078="","",CHALLAN!B6078)</f>
        <v>UNIVERSAL BUS RECEIVER DRIER</v>
      </c>
      <c r="F970">
        <f>IF(CHALLAN!D6078="","",CHALLAN!D6078)</f>
        <v>2</v>
      </c>
      <c r="G970">
        <f>IF(CHALLAN!E6078="","",CHALLAN!E6078)</f>
        <v>25</v>
      </c>
      <c r="H970">
        <f t="shared" si="30"/>
        <v>50</v>
      </c>
      <c r="I970">
        <f>IF(CHALLAN!F6078="","",CHALLAN!F6078)</f>
        <v>50</v>
      </c>
      <c r="J970">
        <f t="shared" si="31"/>
        <v>0</v>
      </c>
    </row>
    <row r="971" spans="1:10" x14ac:dyDescent="0.25">
      <c r="A971">
        <v>6124</v>
      </c>
      <c r="B971" t="str">
        <f>CHALLAN!G6113</f>
        <v>GG/127/10-11</v>
      </c>
      <c r="C971" t="str">
        <f>CHALLAN!G6112</f>
        <v>25.07.10</v>
      </c>
      <c r="D971" t="str">
        <f>IF(CHALLAN!C6124="","(no part #)",CHALLAN!C6124)</f>
        <v>PC-E036</v>
      </c>
      <c r="E971" t="str">
        <f>IF(CHALLAN!B6124="","",CHALLAN!B6124)</f>
        <v>TRAVERA</v>
      </c>
      <c r="F971">
        <f>IF(CHALLAN!D6124="","",CHALLAN!D6124)</f>
        <v>6</v>
      </c>
      <c r="G971">
        <f>IF(CHALLAN!E6124="","",CHALLAN!E6124)</f>
        <v>4</v>
      </c>
      <c r="H971">
        <f t="shared" si="30"/>
        <v>24</v>
      </c>
      <c r="I971">
        <f>IF(CHALLAN!F6124="","",CHALLAN!F6124)</f>
        <v>23</v>
      </c>
      <c r="J971">
        <f t="shared" si="31"/>
        <v>1</v>
      </c>
    </row>
    <row r="972" spans="1:10" x14ac:dyDescent="0.25">
      <c r="A972">
        <v>6125</v>
      </c>
      <c r="B972" t="str">
        <f>CHALLAN!G6113</f>
        <v>GG/127/10-11</v>
      </c>
      <c r="C972" t="str">
        <f>CHALLAN!G6112</f>
        <v>25.07.10</v>
      </c>
      <c r="D972" t="str">
        <f>IF(CHALLAN!C6125="","(no part #)",CHALLAN!C6125)</f>
        <v>PC-E036</v>
      </c>
      <c r="E972" t="str">
        <f>IF(CHALLAN!B6125="","",CHALLAN!B6125)</f>
        <v>TRAVERA</v>
      </c>
      <c r="F972" t="str">
        <f>IF(CHALLAN!D6125="","",CHALLAN!D6125)</f>
        <v/>
      </c>
      <c r="G972" t="str">
        <f>IF(CHALLAN!E6125="","",CHALLAN!E6125)</f>
        <v/>
      </c>
      <c r="H972" t="str">
        <f t="shared" si="30"/>
        <v/>
      </c>
      <c r="I972">
        <f>IF(CHALLAN!F6125="","",CHALLAN!F6125)</f>
        <v>1</v>
      </c>
      <c r="J972" t="str">
        <f t="shared" si="31"/>
        <v/>
      </c>
    </row>
    <row r="973" spans="1:10" x14ac:dyDescent="0.25">
      <c r="A973">
        <v>6127</v>
      </c>
      <c r="B973" t="str">
        <f>CHALLAN!G6113</f>
        <v>GG/127/10-11</v>
      </c>
      <c r="C973" t="str">
        <f>CHALLAN!G6112</f>
        <v>25.07.10</v>
      </c>
      <c r="D973" t="str">
        <f>IF(CHALLAN!C6127="","(no part #)",CHALLAN!C6127)</f>
        <v>PC-7159</v>
      </c>
      <c r="E973" t="str">
        <f>IF(CHALLAN!B6127="","",CHALLAN!B6127)</f>
        <v>INDIGO</v>
      </c>
      <c r="F973">
        <f>IF(CHALLAN!D6127="","",CHALLAN!D6127)</f>
        <v>4</v>
      </c>
      <c r="G973">
        <f>IF(CHALLAN!E6127="","",CHALLAN!E6127)</f>
        <v>6</v>
      </c>
      <c r="H973">
        <f t="shared" si="30"/>
        <v>24</v>
      </c>
      <c r="I973">
        <f>IF(CHALLAN!F6127="","",CHALLAN!F6127)</f>
        <v>23</v>
      </c>
      <c r="J973">
        <f t="shared" si="31"/>
        <v>1</v>
      </c>
    </row>
    <row r="974" spans="1:10" x14ac:dyDescent="0.25">
      <c r="A974">
        <v>6128</v>
      </c>
      <c r="B974" t="str">
        <f>CHALLAN!G6113</f>
        <v>GG/127/10-11</v>
      </c>
      <c r="C974" t="str">
        <f>CHALLAN!G6112</f>
        <v>25.07.10</v>
      </c>
      <c r="D974" t="str">
        <f>IF(CHALLAN!C6128="","(no part #)",CHALLAN!C6128)</f>
        <v>PC-7159</v>
      </c>
      <c r="E974" t="str">
        <f>IF(CHALLAN!B6128="","",CHALLAN!B6128)</f>
        <v>INDIGO</v>
      </c>
      <c r="F974" t="str">
        <f>IF(CHALLAN!D6128="","",CHALLAN!D6128)</f>
        <v/>
      </c>
      <c r="G974" t="str">
        <f>IF(CHALLAN!E6128="","",CHALLAN!E6128)</f>
        <v/>
      </c>
      <c r="H974" t="str">
        <f t="shared" si="30"/>
        <v/>
      </c>
      <c r="I974">
        <f>IF(CHALLAN!F6128="","",CHALLAN!F6128)</f>
        <v>1</v>
      </c>
      <c r="J974" t="str">
        <f t="shared" si="31"/>
        <v/>
      </c>
    </row>
    <row r="975" spans="1:10" x14ac:dyDescent="0.25">
      <c r="A975">
        <v>6169</v>
      </c>
      <c r="B975" t="str">
        <f>CHALLAN!G6158</f>
        <v>GG/128/10-11</v>
      </c>
      <c r="C975" t="str">
        <f>CHALLAN!G6157</f>
        <v>27.07.10</v>
      </c>
      <c r="D975" t="str">
        <f>IF(CHALLAN!C6169="","(no part #)",CHALLAN!C6169)</f>
        <v>8MM</v>
      </c>
      <c r="E975" t="str">
        <f>IF(CHALLAN!B6169="","",CHALLAN!B6169)</f>
        <v>LID</v>
      </c>
      <c r="F975">
        <f>IF(CHALLAN!D6169="","",CHALLAN!D6169)</f>
        <v>10</v>
      </c>
      <c r="G975">
        <f>IF(CHALLAN!E6169="","",CHALLAN!E6169)</f>
        <v>100</v>
      </c>
      <c r="H975">
        <f t="shared" si="30"/>
        <v>1000</v>
      </c>
      <c r="I975">
        <f>IF(CHALLAN!F6169="","",CHALLAN!F6169)</f>
        <v>1000</v>
      </c>
      <c r="J975">
        <f t="shared" si="31"/>
        <v>0</v>
      </c>
    </row>
    <row r="976" spans="1:10" x14ac:dyDescent="0.25">
      <c r="A976">
        <v>6170</v>
      </c>
      <c r="B976" t="str">
        <f>CHALLAN!G6158</f>
        <v>GG/128/10-11</v>
      </c>
      <c r="C976" t="str">
        <f>CHALLAN!G6157</f>
        <v>27.07.10</v>
      </c>
      <c r="D976" t="str">
        <f>IF(CHALLAN!C6170="","(no part #)",CHALLAN!C6170)</f>
        <v>11MM</v>
      </c>
      <c r="E976" t="str">
        <f>IF(CHALLAN!B6170="","",CHALLAN!B6170)</f>
        <v>DIS</v>
      </c>
      <c r="F976">
        <f>IF(CHALLAN!D6170="","",CHALLAN!D6170)</f>
        <v>91</v>
      </c>
      <c r="G976">
        <f>IF(CHALLAN!E6170="","",CHALLAN!E6170)</f>
        <v>100</v>
      </c>
      <c r="H976">
        <f t="shared" si="30"/>
        <v>9100</v>
      </c>
      <c r="I976">
        <f>IF(CHALLAN!F6170="","",CHALLAN!F6170)</f>
        <v>9100</v>
      </c>
      <c r="J976">
        <f t="shared" si="31"/>
        <v>0</v>
      </c>
    </row>
    <row r="977" spans="1:10" x14ac:dyDescent="0.25">
      <c r="A977">
        <v>6171</v>
      </c>
      <c r="B977" t="str">
        <f>CHALLAN!G6158</f>
        <v>GG/128/10-11</v>
      </c>
      <c r="C977" t="str">
        <f>CHALLAN!G6157</f>
        <v>27.07.10</v>
      </c>
      <c r="D977" t="str">
        <f>IF(CHALLAN!C6171="","(no part #)",CHALLAN!C6171)</f>
        <v>15MM</v>
      </c>
      <c r="E977" t="str">
        <f>IF(CHALLAN!B6171="","",CHALLAN!B6171)</f>
        <v>SUC</v>
      </c>
      <c r="F977">
        <f>IF(CHALLAN!D6171="","",CHALLAN!D6171)</f>
        <v>49</v>
      </c>
      <c r="G977">
        <f>IF(CHALLAN!E6171="","",CHALLAN!E6171)</f>
        <v>100</v>
      </c>
      <c r="H977">
        <f t="shared" si="30"/>
        <v>4900</v>
      </c>
      <c r="I977">
        <f>IF(CHALLAN!F6171="","",CHALLAN!F6171)</f>
        <v>4900</v>
      </c>
      <c r="J977">
        <f t="shared" si="31"/>
        <v>0</v>
      </c>
    </row>
    <row r="978" spans="1:10" x14ac:dyDescent="0.25">
      <c r="A978">
        <v>6214</v>
      </c>
      <c r="B978" t="str">
        <f>CHALLAN!G6203</f>
        <v>GG/129/10-11</v>
      </c>
      <c r="C978" t="str">
        <f>CHALLAN!G6202</f>
        <v>27.07.10</v>
      </c>
      <c r="D978" t="str">
        <f>IF(CHALLAN!C6214="","(no part #)",CHALLAN!C6214)</f>
        <v>11MM</v>
      </c>
      <c r="E978" t="str">
        <f>IF(CHALLAN!B6214="","",CHALLAN!B6214)</f>
        <v>DIS</v>
      </c>
      <c r="F978">
        <f>IF(CHALLAN!D6214="","",CHALLAN!D6214)</f>
        <v>18</v>
      </c>
      <c r="G978">
        <f>IF(CHALLAN!E6214="","",CHALLAN!E6214)</f>
        <v>100</v>
      </c>
      <c r="H978">
        <f t="shared" si="30"/>
        <v>1800</v>
      </c>
      <c r="I978">
        <f>IF(CHALLAN!F6214="","",CHALLAN!F6214)</f>
        <v>1800</v>
      </c>
      <c r="J978">
        <f t="shared" si="31"/>
        <v>0</v>
      </c>
    </row>
    <row r="979" spans="1:10" x14ac:dyDescent="0.25">
      <c r="A979">
        <v>6215</v>
      </c>
      <c r="B979" t="str">
        <f>CHALLAN!G6203</f>
        <v>GG/129/10-11</v>
      </c>
      <c r="C979" t="str">
        <f>CHALLAN!G6202</f>
        <v>27.07.10</v>
      </c>
      <c r="D979" t="str">
        <f>IF(CHALLAN!C6215="","(no part #)",CHALLAN!C6215)</f>
        <v>15MM</v>
      </c>
      <c r="E979" t="str">
        <f>IF(CHALLAN!B6215="","",CHALLAN!B6215)</f>
        <v>SUC</v>
      </c>
      <c r="F979">
        <f>IF(CHALLAN!D6215="","",CHALLAN!D6215)</f>
        <v>21</v>
      </c>
      <c r="G979">
        <f>IF(CHALLAN!E6215="","",CHALLAN!E6215)</f>
        <v>100</v>
      </c>
      <c r="H979">
        <f t="shared" si="30"/>
        <v>2100</v>
      </c>
      <c r="I979">
        <f>IF(CHALLAN!F6215="","",CHALLAN!F6215)</f>
        <v>2100</v>
      </c>
      <c r="J979">
        <f t="shared" si="31"/>
        <v>0</v>
      </c>
    </row>
    <row r="980" spans="1:10" x14ac:dyDescent="0.25">
      <c r="A980">
        <v>6263</v>
      </c>
      <c r="B980" t="str">
        <f>CHALLAN!G6250</f>
        <v>GG/130/10-11</v>
      </c>
      <c r="C980" t="str">
        <f>CHALLAN!G6249</f>
        <v>28.07.10</v>
      </c>
      <c r="D980" t="str">
        <f>IF(CHALLAN!C6263="","(no part #)",CHALLAN!C6263)</f>
        <v>(no part #)</v>
      </c>
      <c r="E980" t="str">
        <f>IF(CHALLAN!B6263="","",CHALLAN!B6263)</f>
        <v>8MM</v>
      </c>
      <c r="F980">
        <f>IF(CHALLAN!D6263="","",CHALLAN!D6263)</f>
        <v>5</v>
      </c>
      <c r="G980">
        <f>IF(CHALLAN!E6263="","",CHALLAN!E6263)</f>
        <v>100</v>
      </c>
      <c r="H980">
        <f t="shared" si="30"/>
        <v>500</v>
      </c>
      <c r="I980">
        <f>IF(CHALLAN!F6263="","",CHALLAN!F6263)</f>
        <v>500</v>
      </c>
      <c r="J980">
        <f t="shared" si="31"/>
        <v>0</v>
      </c>
    </row>
    <row r="981" spans="1:10" x14ac:dyDescent="0.25">
      <c r="A981">
        <v>6264</v>
      </c>
      <c r="B981" t="str">
        <f>CHALLAN!G6250</f>
        <v>GG/130/10-11</v>
      </c>
      <c r="C981" t="str">
        <f>CHALLAN!G6249</f>
        <v>28.07.10</v>
      </c>
      <c r="D981" t="str">
        <f>IF(CHALLAN!C6264="","(no part #)",CHALLAN!C6264)</f>
        <v>(no part #)</v>
      </c>
      <c r="E981" t="str">
        <f>IF(CHALLAN!B6264="","",CHALLAN!B6264)</f>
        <v>11MM</v>
      </c>
      <c r="F981">
        <f>IF(CHALLAN!D6264="","",CHALLAN!D6264)</f>
        <v>5</v>
      </c>
      <c r="G981">
        <f>IF(CHALLAN!E6264="","",CHALLAN!E6264)</f>
        <v>100</v>
      </c>
      <c r="H981">
        <f t="shared" si="30"/>
        <v>500</v>
      </c>
      <c r="I981">
        <f>IF(CHALLAN!F6264="","",CHALLAN!F6264)</f>
        <v>500</v>
      </c>
      <c r="J981">
        <f t="shared" si="31"/>
        <v>0</v>
      </c>
    </row>
    <row r="982" spans="1:10" x14ac:dyDescent="0.25">
      <c r="A982">
        <v>6265</v>
      </c>
      <c r="B982" t="str">
        <f>CHALLAN!G6250</f>
        <v>GG/130/10-11</v>
      </c>
      <c r="C982" t="str">
        <f>CHALLAN!G6249</f>
        <v>28.07.10</v>
      </c>
      <c r="D982" t="str">
        <f>IF(CHALLAN!C6265="","(no part #)",CHALLAN!C6265)</f>
        <v>(no part #)</v>
      </c>
      <c r="E982" t="str">
        <f>IF(CHALLAN!B6265="","",CHALLAN!B6265)</f>
        <v>15MM</v>
      </c>
      <c r="F982">
        <f>IF(CHALLAN!D6265="","",CHALLAN!D6265)</f>
        <v>5</v>
      </c>
      <c r="G982">
        <f>IF(CHALLAN!E6265="","",CHALLAN!E6265)</f>
        <v>100</v>
      </c>
      <c r="H982">
        <f t="shared" si="30"/>
        <v>500</v>
      </c>
      <c r="I982">
        <f>IF(CHALLAN!F6265="","",CHALLAN!F6265)</f>
        <v>500</v>
      </c>
      <c r="J982">
        <f t="shared" si="31"/>
        <v>0</v>
      </c>
    </row>
    <row r="983" spans="1:10" x14ac:dyDescent="0.25">
      <c r="A983">
        <v>6311</v>
      </c>
      <c r="B983" t="str">
        <f>CHALLAN!G6296</f>
        <v>GG/131/10-11</v>
      </c>
      <c r="C983" t="str">
        <f>CHALLAN!G6295</f>
        <v>29.07.10</v>
      </c>
      <c r="D983" t="str">
        <f>IF(CHALLAN!C6311="","(no part #)",CHALLAN!C6311)</f>
        <v>(no part #)</v>
      </c>
      <c r="E983" t="str">
        <f>IF(CHALLAN!B6311="","",CHALLAN!B6311)</f>
        <v>14X18X22MM</v>
      </c>
      <c r="F983">
        <f>IF(CHALLAN!D6311="","",CHALLAN!D6311)</f>
        <v>2.5</v>
      </c>
      <c r="G983">
        <f>IF(CHALLAN!E6311="","",CHALLAN!E6311)</f>
        <v>10</v>
      </c>
      <c r="H983">
        <f t="shared" si="30"/>
        <v>25</v>
      </c>
      <c r="I983">
        <f>IF(CHALLAN!F6311="","",CHALLAN!F6311)</f>
        <v>21</v>
      </c>
      <c r="J983">
        <f t="shared" si="31"/>
        <v>4</v>
      </c>
    </row>
    <row r="984" spans="1:10" x14ac:dyDescent="0.25">
      <c r="A984">
        <v>6312</v>
      </c>
      <c r="B984" t="str">
        <f>CHALLAN!G6296</f>
        <v>GG/131/10-11</v>
      </c>
      <c r="C984" t="str">
        <f>CHALLAN!G6295</f>
        <v>29.07.10</v>
      </c>
      <c r="D984" t="str">
        <f>IF(CHALLAN!C6312="","(no part #)",CHALLAN!C6312)</f>
        <v>(no part #)</v>
      </c>
      <c r="E984" t="str">
        <f>IF(CHALLAN!B6312="","",CHALLAN!B6312)</f>
        <v>14X18X22MM</v>
      </c>
      <c r="F984" t="str">
        <f>IF(CHALLAN!D6312="","",CHALLAN!D6312)</f>
        <v/>
      </c>
      <c r="G984" t="str">
        <f>IF(CHALLAN!E6312="","",CHALLAN!E6312)</f>
        <v/>
      </c>
      <c r="H984" t="str">
        <f t="shared" si="30"/>
        <v/>
      </c>
      <c r="I984">
        <f>IF(CHALLAN!F6312="","",CHALLAN!F6312)</f>
        <v>4</v>
      </c>
      <c r="J984" t="str">
        <f t="shared" si="31"/>
        <v/>
      </c>
    </row>
    <row r="985" spans="1:10" x14ac:dyDescent="0.25">
      <c r="A985">
        <v>6351</v>
      </c>
      <c r="B985" t="str">
        <f>CHALLAN!G6341</f>
        <v>GG/132/10-11</v>
      </c>
      <c r="C985" t="str">
        <f>CHALLAN!G6340</f>
        <v>30.07.10</v>
      </c>
      <c r="D985" t="str">
        <f>IF(CHALLAN!C6351="","(no part #)",CHALLAN!C6351)</f>
        <v>15MM</v>
      </c>
      <c r="E985" t="str">
        <f>IF(CHALLAN!B6351="","",CHALLAN!B6351)</f>
        <v>SUC</v>
      </c>
      <c r="F985">
        <f>IF(CHALLAN!D6351="","",CHALLAN!D6351)</f>
        <v>5</v>
      </c>
      <c r="G985">
        <f>IF(CHALLAN!E6351="","",CHALLAN!E6351)</f>
        <v>100</v>
      </c>
      <c r="H985">
        <f t="shared" si="30"/>
        <v>500</v>
      </c>
      <c r="I985">
        <f>IF(CHALLAN!F6351="","",CHALLAN!F6351)</f>
        <v>500</v>
      </c>
      <c r="J985">
        <f t="shared" si="31"/>
        <v>0</v>
      </c>
    </row>
    <row r="986" spans="1:10" x14ac:dyDescent="0.25">
      <c r="A986">
        <v>6353</v>
      </c>
      <c r="B986" t="str">
        <f>CHALLAN!G6341</f>
        <v>GG/132/10-11</v>
      </c>
      <c r="C986" t="str">
        <f>CHALLAN!G6340</f>
        <v>30.07.10</v>
      </c>
      <c r="D986" t="str">
        <f>IF(CHALLAN!C6353="","(no part #)",CHALLAN!C6353)</f>
        <v>PC-7157</v>
      </c>
      <c r="E986" t="str">
        <f>IF(CHALLAN!B6353="","",CHALLAN!B6353)</f>
        <v>SCORPIO</v>
      </c>
      <c r="F986">
        <f>IF(CHALLAN!D6353="","",CHALLAN!D6353)</f>
        <v>6</v>
      </c>
      <c r="G986">
        <f>IF(CHALLAN!E6353="","",CHALLAN!E6353)</f>
        <v>4</v>
      </c>
      <c r="H986">
        <f t="shared" si="30"/>
        <v>24</v>
      </c>
      <c r="I986">
        <f>IF(CHALLAN!F6353="","",CHALLAN!F6353)</f>
        <v>23</v>
      </c>
      <c r="J986">
        <f t="shared" si="31"/>
        <v>1</v>
      </c>
    </row>
    <row r="987" spans="1:10" x14ac:dyDescent="0.25">
      <c r="A987">
        <v>6354</v>
      </c>
      <c r="B987" t="str">
        <f>CHALLAN!G6341</f>
        <v>GG/132/10-11</v>
      </c>
      <c r="C987" t="str">
        <f>CHALLAN!G6340</f>
        <v>30.07.10</v>
      </c>
      <c r="D987" t="str">
        <f>IF(CHALLAN!C6354="","(no part #)",CHALLAN!C6354)</f>
        <v>PC-7157</v>
      </c>
      <c r="E987" t="str">
        <f>IF(CHALLAN!B6354="","",CHALLAN!B6354)</f>
        <v>SCORPIO</v>
      </c>
      <c r="F987" t="str">
        <f>IF(CHALLAN!D6354="","",CHALLAN!D6354)</f>
        <v/>
      </c>
      <c r="G987" t="str">
        <f>IF(CHALLAN!E6354="","",CHALLAN!E6354)</f>
        <v/>
      </c>
      <c r="H987" t="str">
        <f t="shared" si="30"/>
        <v/>
      </c>
      <c r="I987">
        <f>IF(CHALLAN!F6354="","",CHALLAN!F6354)</f>
        <v>1</v>
      </c>
      <c r="J987" t="str">
        <f t="shared" si="31"/>
        <v/>
      </c>
    </row>
    <row r="988" spans="1:10" x14ac:dyDescent="0.25">
      <c r="A988">
        <v>6355</v>
      </c>
      <c r="B988" t="str">
        <f>CHALLAN!G6341</f>
        <v>GG/132/10-11</v>
      </c>
      <c r="C988" t="str">
        <f>CHALLAN!G6340</f>
        <v>30.07.10</v>
      </c>
      <c r="D988" t="str">
        <f>IF(CHALLAN!C6355="","(no part #)",CHALLAN!C6355)</f>
        <v>PC-7029</v>
      </c>
      <c r="E988" t="str">
        <f>IF(CHALLAN!B6355="","",CHALLAN!B6355)</f>
        <v>SK COIL</v>
      </c>
      <c r="F988">
        <f>IF(CHALLAN!D6355="","",CHALLAN!D6355)</f>
        <v>4</v>
      </c>
      <c r="G988">
        <f>IF(CHALLAN!E6355="","",CHALLAN!E6355)</f>
        <v>6</v>
      </c>
      <c r="H988">
        <f t="shared" si="30"/>
        <v>24</v>
      </c>
      <c r="I988">
        <f>IF(CHALLAN!F6355="","",CHALLAN!F6355)</f>
        <v>23</v>
      </c>
      <c r="J988">
        <f t="shared" si="31"/>
        <v>1</v>
      </c>
    </row>
    <row r="989" spans="1:10" x14ac:dyDescent="0.25">
      <c r="A989">
        <v>6356</v>
      </c>
      <c r="B989" t="str">
        <f>CHALLAN!G6341</f>
        <v>GG/132/10-11</v>
      </c>
      <c r="C989" t="str">
        <f>CHALLAN!G6340</f>
        <v>30.07.10</v>
      </c>
      <c r="D989" t="str">
        <f>IF(CHALLAN!C6356="","(no part #)",CHALLAN!C6356)</f>
        <v>PC-7029</v>
      </c>
      <c r="E989" t="str">
        <f>IF(CHALLAN!B6356="","",CHALLAN!B6356)</f>
        <v>SK COIL</v>
      </c>
      <c r="F989" t="str">
        <f>IF(CHALLAN!D6356="","",CHALLAN!D6356)</f>
        <v/>
      </c>
      <c r="G989" t="str">
        <f>IF(CHALLAN!E6356="","",CHALLAN!E6356)</f>
        <v/>
      </c>
      <c r="H989" t="str">
        <f t="shared" si="30"/>
        <v/>
      </c>
      <c r="I989">
        <f>IF(CHALLAN!F6356="","",CHALLAN!F6356)</f>
        <v>1</v>
      </c>
      <c r="J989" t="str">
        <f t="shared" si="31"/>
        <v/>
      </c>
    </row>
    <row r="990" spans="1:10" x14ac:dyDescent="0.25">
      <c r="A990">
        <v>6358</v>
      </c>
      <c r="B990" t="str">
        <f>CHALLAN!G6341</f>
        <v>GG/132/10-11</v>
      </c>
      <c r="C990" t="str">
        <f>CHALLAN!G6340</f>
        <v>30.07.10</v>
      </c>
      <c r="D990" t="str">
        <f>IF(CHALLAN!C6358="","(no part #)",CHALLAN!C6358)</f>
        <v>PC-7058A</v>
      </c>
      <c r="E990" t="str">
        <f>IF(CHALLAN!B6358="","",CHALLAN!B6358)</f>
        <v>SANTRO DELPHI/ZEN DELPHI/MARTIZ</v>
      </c>
      <c r="F990">
        <f>IF(CHALLAN!D6358="","",CHALLAN!D6358)</f>
        <v>1</v>
      </c>
      <c r="G990">
        <f>IF(CHALLAN!E6358="","",CHALLAN!E6358)</f>
        <v>100</v>
      </c>
      <c r="H990">
        <f t="shared" si="30"/>
        <v>100</v>
      </c>
      <c r="I990">
        <f>IF(CHALLAN!F6358="","",CHALLAN!F6358)</f>
        <v>100</v>
      </c>
      <c r="J990">
        <f t="shared" si="31"/>
        <v>0</v>
      </c>
    </row>
    <row r="991" spans="1:10" x14ac:dyDescent="0.25">
      <c r="A991">
        <v>6397</v>
      </c>
      <c r="B991" t="str">
        <f>CHALLAN!G6386</f>
        <v>GG/133/10-11</v>
      </c>
      <c r="C991" t="str">
        <f>CHALLAN!G6385</f>
        <v>30.07.10</v>
      </c>
      <c r="D991" t="str">
        <f>IF(CHALLAN!C6397="","(no part #)",CHALLAN!C6397)</f>
        <v>(no part #)</v>
      </c>
      <c r="E991" t="str">
        <f>IF(CHALLAN!B6397="","",CHALLAN!B6397)</f>
        <v>14X18X22MM</v>
      </c>
      <c r="F991">
        <f>IF(CHALLAN!D6397="","",CHALLAN!D6397)</f>
        <v>5</v>
      </c>
      <c r="G991">
        <f>IF(CHALLAN!E6397="","",CHALLAN!E6397)</f>
        <v>10</v>
      </c>
      <c r="H991">
        <f t="shared" si="30"/>
        <v>50</v>
      </c>
      <c r="I991">
        <f>IF(CHALLAN!F6397="","",CHALLAN!F6397)</f>
        <v>42</v>
      </c>
      <c r="J991">
        <f t="shared" si="31"/>
        <v>8</v>
      </c>
    </row>
    <row r="992" spans="1:10" x14ac:dyDescent="0.25">
      <c r="A992">
        <v>6398</v>
      </c>
      <c r="B992" t="str">
        <f>CHALLAN!G6386</f>
        <v>GG/133/10-11</v>
      </c>
      <c r="C992" t="str">
        <f>CHALLAN!G6385</f>
        <v>30.07.10</v>
      </c>
      <c r="D992" t="str">
        <f>IF(CHALLAN!C6398="","(no part #)",CHALLAN!C6398)</f>
        <v>(no part #)</v>
      </c>
      <c r="E992" t="str">
        <f>IF(CHALLAN!B6398="","",CHALLAN!B6398)</f>
        <v>14X18X22MM</v>
      </c>
      <c r="F992" t="str">
        <f>IF(CHALLAN!D6398="","",CHALLAN!D6398)</f>
        <v/>
      </c>
      <c r="G992" t="str">
        <f>IF(CHALLAN!E6398="","",CHALLAN!E6398)</f>
        <v/>
      </c>
      <c r="H992" t="str">
        <f t="shared" si="30"/>
        <v/>
      </c>
      <c r="I992">
        <f>IF(CHALLAN!F6398="","",CHALLAN!F6398)</f>
        <v>8</v>
      </c>
      <c r="J992" t="str">
        <f t="shared" si="31"/>
        <v/>
      </c>
    </row>
    <row r="993" spans="1:10" x14ac:dyDescent="0.25">
      <c r="A993">
        <v>6399</v>
      </c>
      <c r="B993" t="str">
        <f>CHALLAN!G6386</f>
        <v>GG/133/10-11</v>
      </c>
      <c r="C993" t="str">
        <f>CHALLAN!G6385</f>
        <v>30.07.10</v>
      </c>
      <c r="D993" t="str">
        <f>IF(CHALLAN!C6399="","(no part #)",CHALLAN!C6399)</f>
        <v>PC-86244</v>
      </c>
      <c r="E993" t="str">
        <f>IF(CHALLAN!B6399="","",CHALLAN!B6399)</f>
        <v>QUALIS (O)</v>
      </c>
      <c r="F993">
        <f>IF(CHALLAN!D6399="","",CHALLAN!D6399)</f>
        <v>5</v>
      </c>
      <c r="G993">
        <f>IF(CHALLAN!E6399="","",CHALLAN!E6399)</f>
        <v>5</v>
      </c>
      <c r="H993">
        <f t="shared" si="30"/>
        <v>25</v>
      </c>
      <c r="I993">
        <f>IF(CHALLAN!F6399="","",CHALLAN!F6399)</f>
        <v>23</v>
      </c>
      <c r="J993">
        <f t="shared" si="31"/>
        <v>2</v>
      </c>
    </row>
    <row r="994" spans="1:10" x14ac:dyDescent="0.25">
      <c r="A994">
        <v>6400</v>
      </c>
      <c r="B994" t="str">
        <f>CHALLAN!G6386</f>
        <v>GG/133/10-11</v>
      </c>
      <c r="C994" t="str">
        <f>CHALLAN!G6385</f>
        <v>30.07.10</v>
      </c>
      <c r="D994" t="str">
        <f>IF(CHALLAN!C6400="","(no part #)",CHALLAN!C6400)</f>
        <v>PC-86244</v>
      </c>
      <c r="E994" t="str">
        <f>IF(CHALLAN!B6400="","",CHALLAN!B6400)</f>
        <v>QUALIS (O)</v>
      </c>
      <c r="F994" t="str">
        <f>IF(CHALLAN!D6400="","",CHALLAN!D6400)</f>
        <v/>
      </c>
      <c r="G994" t="str">
        <f>IF(CHALLAN!E6400="","",CHALLAN!E6400)</f>
        <v/>
      </c>
      <c r="H994" t="str">
        <f t="shared" si="30"/>
        <v/>
      </c>
      <c r="I994">
        <f>IF(CHALLAN!F6400="","",CHALLAN!F6400)</f>
        <v>2</v>
      </c>
      <c r="J994" t="str">
        <f t="shared" si="31"/>
        <v/>
      </c>
    </row>
    <row r="995" spans="1:10" x14ac:dyDescent="0.25">
      <c r="A995">
        <v>6402</v>
      </c>
      <c r="B995" t="str">
        <f>CHALLAN!G6386</f>
        <v>GG/133/10-11</v>
      </c>
      <c r="C995" t="str">
        <f>CHALLAN!G6385</f>
        <v>30.07.10</v>
      </c>
      <c r="D995" t="str">
        <f>IF(CHALLAN!C6402="","(no part #)",CHALLAN!C6402)</f>
        <v>PC-E417</v>
      </c>
      <c r="E995" t="str">
        <f>IF(CHALLAN!B6402="","",CHALLAN!B6402)</f>
        <v>FORD FEISTA</v>
      </c>
      <c r="F995">
        <f>IF(CHALLAN!D6402="","",CHALLAN!D6402)</f>
        <v>12</v>
      </c>
      <c r="G995">
        <f>IF(CHALLAN!E6402="","",CHALLAN!E6402)</f>
        <v>4</v>
      </c>
      <c r="H995">
        <f t="shared" si="30"/>
        <v>48</v>
      </c>
      <c r="I995">
        <f>IF(CHALLAN!F6402="","",CHALLAN!F6402)</f>
        <v>46.96</v>
      </c>
      <c r="J995">
        <f t="shared" si="31"/>
        <v>1.0399999999999991</v>
      </c>
    </row>
    <row r="996" spans="1:10" x14ac:dyDescent="0.25">
      <c r="A996">
        <v>6403</v>
      </c>
      <c r="B996" t="str">
        <f>CHALLAN!G6386</f>
        <v>GG/133/10-11</v>
      </c>
      <c r="C996" t="str">
        <f>CHALLAN!G6385</f>
        <v>30.07.10</v>
      </c>
      <c r="D996" t="str">
        <f>IF(CHALLAN!C6403="","(no part #)",CHALLAN!C6403)</f>
        <v>PC-E417</v>
      </c>
      <c r="E996" t="str">
        <f>IF(CHALLAN!B6403="","",CHALLAN!B6403)</f>
        <v>FORD FEISTA</v>
      </c>
      <c r="F996" t="str">
        <f>IF(CHALLAN!D6403="","",CHALLAN!D6403)</f>
        <v/>
      </c>
      <c r="G996" t="str">
        <f>IF(CHALLAN!E6403="","",CHALLAN!E6403)</f>
        <v/>
      </c>
      <c r="H996" t="str">
        <f t="shared" si="30"/>
        <v/>
      </c>
      <c r="I996">
        <f>IF(CHALLAN!F6403="","",CHALLAN!F6403)</f>
        <v>2.04</v>
      </c>
      <c r="J996" t="str">
        <f t="shared" si="31"/>
        <v/>
      </c>
    </row>
    <row r="997" spans="1:10" x14ac:dyDescent="0.25">
      <c r="A997">
        <v>6405</v>
      </c>
      <c r="B997" t="str">
        <f>CHALLAN!G6386</f>
        <v>GG/133/10-11</v>
      </c>
      <c r="C997" t="str">
        <f>CHALLAN!G6385</f>
        <v>30.07.10</v>
      </c>
      <c r="D997" t="str">
        <f>IF(CHALLAN!C6405="","(no part #)",CHALLAN!C6405)</f>
        <v>PC-113R</v>
      </c>
      <c r="E997" t="str">
        <f>IF(CHALLAN!B6405="","",CHALLAN!B6405)</f>
        <v>CRV</v>
      </c>
      <c r="F997">
        <f>IF(CHALLAN!D6405="","",CHALLAN!D6405)</f>
        <v>2</v>
      </c>
      <c r="G997">
        <f>IF(CHALLAN!E6405="","",CHALLAN!E6405)</f>
        <v>6</v>
      </c>
      <c r="H997">
        <f t="shared" si="30"/>
        <v>12</v>
      </c>
      <c r="I997">
        <f>IF(CHALLAN!F6405="","",CHALLAN!F6405)</f>
        <v>12</v>
      </c>
      <c r="J997">
        <f t="shared" si="31"/>
        <v>0</v>
      </c>
    </row>
    <row r="998" spans="1:10" x14ac:dyDescent="0.25">
      <c r="A998">
        <v>6406</v>
      </c>
      <c r="B998" t="str">
        <f>CHALLAN!G6386</f>
        <v>GG/133/10-11</v>
      </c>
      <c r="C998" t="str">
        <f>CHALLAN!G6385</f>
        <v>30.07.10</v>
      </c>
      <c r="D998" t="str">
        <f>IF(CHALLAN!C6406="","(no part #)",CHALLAN!C6406)</f>
        <v>PC-079R</v>
      </c>
      <c r="E998" t="str">
        <f>IF(CHALLAN!B6406="","",CHALLAN!B6406)</f>
        <v>SONATA</v>
      </c>
      <c r="F998">
        <f>IF(CHALLAN!D6406="","",CHALLAN!D6406)</f>
        <v>1</v>
      </c>
      <c r="G998">
        <f>IF(CHALLAN!E6406="","",CHALLAN!E6406)</f>
        <v>6</v>
      </c>
      <c r="H998">
        <f t="shared" si="30"/>
        <v>6</v>
      </c>
      <c r="I998">
        <f>IF(CHALLAN!F6406="","",CHALLAN!F6406)</f>
        <v>6</v>
      </c>
      <c r="J998">
        <f t="shared" si="31"/>
        <v>0</v>
      </c>
    </row>
    <row r="999" spans="1:10" x14ac:dyDescent="0.25">
      <c r="A999">
        <v>6408</v>
      </c>
      <c r="B999" t="str">
        <f>CHALLAN!G6386</f>
        <v>GG/133/10-11</v>
      </c>
      <c r="C999" t="str">
        <f>CHALLAN!G6385</f>
        <v>30.07.10</v>
      </c>
      <c r="D999" t="str">
        <f>IF(CHALLAN!C6408="","(no part #)",CHALLAN!C6408)</f>
        <v>AA</v>
      </c>
      <c r="E999">
        <f>IF(CHALLAN!B6408="","",CHALLAN!B6408)</f>
        <v>507</v>
      </c>
      <c r="F999" t="str">
        <f>IF(CHALLAN!D6408="","",CHALLAN!D6408)</f>
        <v/>
      </c>
      <c r="G999" t="str">
        <f>IF(CHALLAN!E6408="","",CHALLAN!E6408)</f>
        <v/>
      </c>
      <c r="H999" t="str">
        <f t="shared" si="30"/>
        <v/>
      </c>
      <c r="I999">
        <f>IF(CHALLAN!F6408="","",CHALLAN!F6408)</f>
        <v>90</v>
      </c>
      <c r="J999" t="str">
        <f t="shared" si="31"/>
        <v/>
      </c>
    </row>
    <row r="1000" spans="1:10" x14ac:dyDescent="0.25">
      <c r="A1000">
        <v>6446</v>
      </c>
      <c r="B1000" t="str">
        <f>CHALLAN!G6432</f>
        <v>GG/134/10-11</v>
      </c>
      <c r="C1000" t="str">
        <f>CHALLAN!G6431</f>
        <v>02.08.10</v>
      </c>
      <c r="D1000" t="str">
        <f>IF(CHALLAN!C6446="","(no part #)",CHALLAN!C6446)</f>
        <v>PC-E407</v>
      </c>
      <c r="E1000" t="str">
        <f>IF(CHALLAN!B6446="","",CHALLAN!B6446)</f>
        <v>BALENO</v>
      </c>
      <c r="F1000">
        <f>IF(CHALLAN!D6446="","",CHALLAN!D6446)</f>
        <v>1</v>
      </c>
      <c r="G1000">
        <f>IF(CHALLAN!E6446="","",CHALLAN!E6446)</f>
        <v>4</v>
      </c>
      <c r="H1000">
        <f t="shared" si="30"/>
        <v>4</v>
      </c>
      <c r="I1000">
        <f>IF(CHALLAN!F6446="","",CHALLAN!F6446)</f>
        <v>4</v>
      </c>
      <c r="J1000">
        <f t="shared" si="31"/>
        <v>0</v>
      </c>
    </row>
    <row r="1001" spans="1:10" x14ac:dyDescent="0.25">
      <c r="A1001">
        <v>6448</v>
      </c>
      <c r="B1001" t="str">
        <f>CHALLAN!G6432</f>
        <v>GG/134/10-11</v>
      </c>
      <c r="C1001" t="str">
        <f>CHALLAN!G6431</f>
        <v>02.08.10</v>
      </c>
      <c r="D1001" t="str">
        <f>IF(CHALLAN!C6448="","(no part #)",CHALLAN!C6448)</f>
        <v>PC-249R</v>
      </c>
      <c r="E1001" t="str">
        <f>IF(CHALLAN!B6448="","",CHALLAN!B6448)</f>
        <v>SPARK</v>
      </c>
      <c r="F1001">
        <f>IF(CHALLAN!D6448="","",CHALLAN!D6448)</f>
        <v>1</v>
      </c>
      <c r="G1001">
        <f>IF(CHALLAN!E6448="","",CHALLAN!E6448)</f>
        <v>6</v>
      </c>
      <c r="H1001">
        <f t="shared" si="30"/>
        <v>6</v>
      </c>
      <c r="I1001">
        <f>IF(CHALLAN!F6448="","",CHALLAN!F6448)</f>
        <v>6</v>
      </c>
      <c r="J1001">
        <f t="shared" si="31"/>
        <v>0</v>
      </c>
    </row>
    <row r="1002" spans="1:10" x14ac:dyDescent="0.25">
      <c r="A1002">
        <v>6449</v>
      </c>
      <c r="B1002" t="str">
        <f>CHALLAN!G6432</f>
        <v>GG/134/10-11</v>
      </c>
      <c r="C1002" t="str">
        <f>CHALLAN!G6431</f>
        <v>02.08.10</v>
      </c>
      <c r="D1002" t="str">
        <f>IF(CHALLAN!C6449="","(no part #)",CHALLAN!C6449)</f>
        <v>PC-8095R</v>
      </c>
      <c r="E1002" t="str">
        <f>IF(CHALLAN!B6449="","",CHALLAN!B6449)</f>
        <v>BOLERO</v>
      </c>
      <c r="F1002">
        <f>IF(CHALLAN!D6449="","",CHALLAN!D6449)</f>
        <v>1</v>
      </c>
      <c r="G1002">
        <f>IF(CHALLAN!E6449="","",CHALLAN!E6449)</f>
        <v>6</v>
      </c>
      <c r="H1002">
        <f t="shared" si="30"/>
        <v>6</v>
      </c>
      <c r="I1002">
        <f>IF(CHALLAN!F6449="","",CHALLAN!F6449)</f>
        <v>6</v>
      </c>
      <c r="J1002">
        <f t="shared" si="31"/>
        <v>0</v>
      </c>
    </row>
    <row r="1003" spans="1:10" x14ac:dyDescent="0.25">
      <c r="A1003">
        <v>6451</v>
      </c>
      <c r="B1003" t="str">
        <f>CHALLAN!G6432</f>
        <v>GG/134/10-11</v>
      </c>
      <c r="C1003" t="str">
        <f>CHALLAN!G6431</f>
        <v>02.08.10</v>
      </c>
      <c r="D1003" t="str">
        <f>IF(CHALLAN!C6451="","(no part #)",CHALLAN!C6451)</f>
        <v>PC-86034</v>
      </c>
      <c r="E1003" t="str">
        <f>IF(CHALLAN!B6451="","",CHALLAN!B6451)</f>
        <v>FORD IKON</v>
      </c>
      <c r="F1003">
        <f>IF(CHALLAN!D6451="","",CHALLAN!D6451)</f>
        <v>2</v>
      </c>
      <c r="G1003">
        <f>IF(CHALLAN!E6451="","",CHALLAN!E6451)</f>
        <v>5</v>
      </c>
      <c r="H1003">
        <f t="shared" si="30"/>
        <v>10</v>
      </c>
      <c r="I1003">
        <f>IF(CHALLAN!F6451="","",CHALLAN!F6451)</f>
        <v>10</v>
      </c>
      <c r="J1003">
        <f t="shared" si="31"/>
        <v>0</v>
      </c>
    </row>
    <row r="1004" spans="1:10" x14ac:dyDescent="0.25">
      <c r="A1004">
        <v>6452</v>
      </c>
      <c r="B1004" t="str">
        <f>CHALLAN!G6432</f>
        <v>GG/134/10-11</v>
      </c>
      <c r="C1004" t="str">
        <f>CHALLAN!G6431</f>
        <v>02.08.10</v>
      </c>
      <c r="D1004" t="str">
        <f>IF(CHALLAN!C6452="","(no part #)",CHALLAN!C6452)</f>
        <v>PC-86240</v>
      </c>
      <c r="E1004" t="str">
        <f>IF(CHALLAN!B6452="","",CHALLAN!B6452)</f>
        <v>HONDA CITY T3</v>
      </c>
      <c r="F1004">
        <f>IF(CHALLAN!D6452="","",CHALLAN!D6452)</f>
        <v>2</v>
      </c>
      <c r="G1004">
        <f>IF(CHALLAN!E6452="","",CHALLAN!E6452)</f>
        <v>5</v>
      </c>
      <c r="H1004">
        <f t="shared" si="30"/>
        <v>10</v>
      </c>
      <c r="I1004">
        <f>IF(CHALLAN!F6452="","",CHALLAN!F6452)</f>
        <v>10</v>
      </c>
      <c r="J1004">
        <f t="shared" si="31"/>
        <v>0</v>
      </c>
    </row>
    <row r="1005" spans="1:10" x14ac:dyDescent="0.25">
      <c r="A1005">
        <v>6454</v>
      </c>
      <c r="B1005" t="str">
        <f>CHALLAN!G6432</f>
        <v>GG/134/10-11</v>
      </c>
      <c r="C1005" t="str">
        <f>CHALLAN!G6431</f>
        <v>02.08.10</v>
      </c>
      <c r="D1005" t="str">
        <f>IF(CHALLAN!C6454="","(no part #)",CHALLAN!C6454)</f>
        <v>PC-8020</v>
      </c>
      <c r="E1005" t="str">
        <f>IF(CHALLAN!B6454="","",CHALLAN!B6454)</f>
        <v>HONDA CITY T3</v>
      </c>
      <c r="F1005">
        <f>IF(CHALLAN!D6454="","",CHALLAN!D6454)</f>
        <v>1</v>
      </c>
      <c r="G1005">
        <f>IF(CHALLAN!E6454="","",CHALLAN!E6454)</f>
        <v>25</v>
      </c>
      <c r="H1005">
        <f t="shared" si="30"/>
        <v>25</v>
      </c>
      <c r="I1005">
        <f>IF(CHALLAN!F6454="","",CHALLAN!F6454)</f>
        <v>25</v>
      </c>
      <c r="J1005">
        <f t="shared" si="31"/>
        <v>0</v>
      </c>
    </row>
    <row r="1006" spans="1:10" x14ac:dyDescent="0.25">
      <c r="A1006">
        <v>6490</v>
      </c>
      <c r="B1006" t="str">
        <f>CHALLAN!G6478</f>
        <v>GG/135/10-11</v>
      </c>
      <c r="C1006" t="str">
        <f>CHALLAN!G6477</f>
        <v>02.08.10</v>
      </c>
      <c r="D1006" t="str">
        <f>IF(CHALLAN!C6490="","(no part #)",CHALLAN!C6490)</f>
        <v>PC-7157</v>
      </c>
      <c r="E1006" t="str">
        <f>IF(CHALLAN!B6490="","",CHALLAN!B6490)</f>
        <v>SCORPIO</v>
      </c>
      <c r="F1006">
        <f>IF(CHALLAN!D6490="","",CHALLAN!D6490)</f>
        <v>6</v>
      </c>
      <c r="G1006">
        <f>IF(CHALLAN!E6490="","",CHALLAN!E6490)</f>
        <v>4</v>
      </c>
      <c r="H1006">
        <f t="shared" si="30"/>
        <v>24</v>
      </c>
      <c r="I1006">
        <f>IF(CHALLAN!F6490="","",CHALLAN!F6490)</f>
        <v>23</v>
      </c>
      <c r="J1006">
        <f t="shared" si="31"/>
        <v>1</v>
      </c>
    </row>
    <row r="1007" spans="1:10" x14ac:dyDescent="0.25">
      <c r="A1007">
        <v>6491</v>
      </c>
      <c r="B1007" t="str">
        <f>CHALLAN!G6478</f>
        <v>GG/135/10-11</v>
      </c>
      <c r="C1007" t="str">
        <f>CHALLAN!G6477</f>
        <v>02.08.10</v>
      </c>
      <c r="D1007" t="str">
        <f>IF(CHALLAN!C6491="","(no part #)",CHALLAN!C6491)</f>
        <v>PC-7157</v>
      </c>
      <c r="E1007" t="str">
        <f>IF(CHALLAN!B6491="","",CHALLAN!B6491)</f>
        <v>SCORPIO</v>
      </c>
      <c r="F1007" t="str">
        <f>IF(CHALLAN!D6491="","",CHALLAN!D6491)</f>
        <v/>
      </c>
      <c r="G1007" t="str">
        <f>IF(CHALLAN!E6491="","",CHALLAN!E6491)</f>
        <v/>
      </c>
      <c r="H1007" t="str">
        <f t="shared" si="30"/>
        <v/>
      </c>
      <c r="I1007">
        <f>IF(CHALLAN!F6491="","",CHALLAN!F6491)</f>
        <v>1</v>
      </c>
      <c r="J1007" t="str">
        <f t="shared" si="31"/>
        <v/>
      </c>
    </row>
    <row r="1008" spans="1:10" x14ac:dyDescent="0.25">
      <c r="A1008">
        <v>6493</v>
      </c>
      <c r="B1008" t="str">
        <f>CHALLAN!G6478</f>
        <v>GG/135/10-11</v>
      </c>
      <c r="C1008" t="str">
        <f>CHALLAN!G6477</f>
        <v>02.08.10</v>
      </c>
      <c r="D1008" t="str">
        <f>IF(CHALLAN!C6493="","(no part #)",CHALLAN!C6493)</f>
        <v>PC-86046</v>
      </c>
      <c r="E1008" t="str">
        <f>IF(CHALLAN!B6493="","",CHALLAN!B6493)</f>
        <v>INNOVA</v>
      </c>
      <c r="F1008">
        <f>IF(CHALLAN!D6493="","",CHALLAN!D6493)</f>
        <v>5</v>
      </c>
      <c r="G1008">
        <f>IF(CHALLAN!E6493="","",CHALLAN!E6493)</f>
        <v>5</v>
      </c>
      <c r="H1008">
        <f t="shared" si="30"/>
        <v>25</v>
      </c>
      <c r="I1008">
        <f>IF(CHALLAN!F6493="","",CHALLAN!F6493)</f>
        <v>23</v>
      </c>
      <c r="J1008">
        <f t="shared" si="31"/>
        <v>2</v>
      </c>
    </row>
    <row r="1009" spans="1:10" x14ac:dyDescent="0.25">
      <c r="A1009">
        <v>6494</v>
      </c>
      <c r="B1009" t="str">
        <f>CHALLAN!G6478</f>
        <v>GG/135/10-11</v>
      </c>
      <c r="C1009" t="str">
        <f>CHALLAN!G6477</f>
        <v>02.08.10</v>
      </c>
      <c r="D1009" t="str">
        <f>IF(CHALLAN!C6494="","(no part #)",CHALLAN!C6494)</f>
        <v>PC-86046</v>
      </c>
      <c r="E1009" t="str">
        <f>IF(CHALLAN!B6494="","",CHALLAN!B6494)</f>
        <v>INNOVA</v>
      </c>
      <c r="F1009" t="str">
        <f>IF(CHALLAN!D6494="","",CHALLAN!D6494)</f>
        <v/>
      </c>
      <c r="G1009" t="str">
        <f>IF(CHALLAN!E6494="","",CHALLAN!E6494)</f>
        <v/>
      </c>
      <c r="H1009" t="str">
        <f t="shared" si="30"/>
        <v/>
      </c>
      <c r="I1009">
        <f>IF(CHALLAN!F6494="","",CHALLAN!F6494)</f>
        <v>2</v>
      </c>
      <c r="J1009" t="str">
        <f t="shared" si="31"/>
        <v/>
      </c>
    </row>
    <row r="1010" spans="1:10" x14ac:dyDescent="0.25">
      <c r="A1010">
        <v>6536</v>
      </c>
      <c r="B1010" t="str">
        <f>CHALLAN!G6522</f>
        <v>GG/136/10-11</v>
      </c>
      <c r="C1010" t="str">
        <f>CHALLAN!G6521</f>
        <v>05.08.10</v>
      </c>
      <c r="D1010" t="str">
        <f>IF(CHALLAN!C6536="","(no part #)",CHALLAN!C6536)</f>
        <v>11MM</v>
      </c>
      <c r="E1010" t="str">
        <f>IF(CHALLAN!B6536="","",CHALLAN!B6536)</f>
        <v>DIS</v>
      </c>
      <c r="F1010">
        <f>IF(CHALLAN!D6536="","",CHALLAN!D6536)</f>
        <v>5</v>
      </c>
      <c r="G1010">
        <f>IF(CHALLAN!E6536="","",CHALLAN!E6536)</f>
        <v>100</v>
      </c>
      <c r="H1010">
        <f t="shared" si="30"/>
        <v>500</v>
      </c>
      <c r="I1010">
        <f>IF(CHALLAN!F6536="","",CHALLAN!F6536)</f>
        <v>500</v>
      </c>
      <c r="J1010">
        <f t="shared" si="31"/>
        <v>0</v>
      </c>
    </row>
    <row r="1011" spans="1:10" x14ac:dyDescent="0.25">
      <c r="A1011">
        <v>6537</v>
      </c>
      <c r="B1011" t="str">
        <f>CHALLAN!G6522</f>
        <v>GG/136/10-11</v>
      </c>
      <c r="C1011" t="str">
        <f>CHALLAN!G6521</f>
        <v>05.08.10</v>
      </c>
      <c r="D1011" t="str">
        <f>IF(CHALLAN!C6537="","(no part #)",CHALLAN!C6537)</f>
        <v>15MM</v>
      </c>
      <c r="E1011" t="str">
        <f>IF(CHALLAN!B6537="","",CHALLAN!B6537)</f>
        <v>SUC</v>
      </c>
      <c r="F1011">
        <f>IF(CHALLAN!D6537="","",CHALLAN!D6537)</f>
        <v>5</v>
      </c>
      <c r="G1011">
        <f>IF(CHALLAN!E6537="","",CHALLAN!E6537)</f>
        <v>100</v>
      </c>
      <c r="H1011">
        <f t="shared" si="30"/>
        <v>500</v>
      </c>
      <c r="I1011">
        <f>IF(CHALLAN!F6537="","",CHALLAN!F6537)</f>
        <v>500</v>
      </c>
      <c r="J1011">
        <f t="shared" si="31"/>
        <v>0</v>
      </c>
    </row>
    <row r="1012" spans="1:10" x14ac:dyDescent="0.25">
      <c r="A1012">
        <v>6577</v>
      </c>
      <c r="B1012" t="str">
        <f>CHALLAN!G6567</f>
        <v>GG/137/10-11</v>
      </c>
      <c r="C1012" t="str">
        <f>CHALLAN!G6566</f>
        <v>06.08.10</v>
      </c>
      <c r="D1012" t="str">
        <f>IF(CHALLAN!C6577="","(no part #)",CHALLAN!C6577)</f>
        <v>PC-86233</v>
      </c>
      <c r="E1012" t="str">
        <f>IF(CHALLAN!B6577="","",CHALLAN!B6577)</f>
        <v>INDICA BEHR</v>
      </c>
      <c r="F1012">
        <f>IF(CHALLAN!D6577="","",CHALLAN!D6577)</f>
        <v>5</v>
      </c>
      <c r="G1012">
        <f>IF(CHALLAN!E6577="","",CHALLAN!E6577)</f>
        <v>5</v>
      </c>
      <c r="H1012">
        <f t="shared" si="30"/>
        <v>25</v>
      </c>
      <c r="I1012">
        <f>IF(CHALLAN!F6577="","",CHALLAN!F6577)</f>
        <v>21</v>
      </c>
      <c r="J1012">
        <f t="shared" si="31"/>
        <v>4</v>
      </c>
    </row>
    <row r="1013" spans="1:10" x14ac:dyDescent="0.25">
      <c r="A1013">
        <v>6578</v>
      </c>
      <c r="B1013" t="str">
        <f>CHALLAN!G6567</f>
        <v>GG/137/10-11</v>
      </c>
      <c r="C1013" t="str">
        <f>CHALLAN!G6566</f>
        <v>06.08.10</v>
      </c>
      <c r="D1013" t="str">
        <f>IF(CHALLAN!C6578="","(no part #)",CHALLAN!C6578)</f>
        <v>PC-86233</v>
      </c>
      <c r="E1013" t="str">
        <f>IF(CHALLAN!B6578="","",CHALLAN!B6578)</f>
        <v>INDICA BEHR</v>
      </c>
      <c r="F1013" t="str">
        <f>IF(CHALLAN!D6578="","",CHALLAN!D6578)</f>
        <v/>
      </c>
      <c r="G1013" t="str">
        <f>IF(CHALLAN!E6578="","",CHALLAN!E6578)</f>
        <v/>
      </c>
      <c r="H1013" t="str">
        <f t="shared" si="30"/>
        <v/>
      </c>
      <c r="I1013">
        <f>IF(CHALLAN!F6578="","",CHALLAN!F6578)</f>
        <v>4</v>
      </c>
      <c r="J1013" t="str">
        <f t="shared" si="31"/>
        <v/>
      </c>
    </row>
    <row r="1014" spans="1:10" x14ac:dyDescent="0.25">
      <c r="A1014">
        <v>6579</v>
      </c>
      <c r="B1014" t="str">
        <f>CHALLAN!G6567</f>
        <v>GG/137/10-11</v>
      </c>
      <c r="C1014" t="str">
        <f>CHALLAN!G6566</f>
        <v>06.08.10</v>
      </c>
      <c r="D1014" t="str">
        <f>IF(CHALLAN!C6579="","(no part #)",CHALLAN!C6579)</f>
        <v>PC-86246</v>
      </c>
      <c r="E1014" t="str">
        <f>IF(CHALLAN!B6579="","",CHALLAN!B6579)</f>
        <v>LANCER</v>
      </c>
      <c r="F1014">
        <f>IF(CHALLAN!D6579="","",CHALLAN!D6579)</f>
        <v>3</v>
      </c>
      <c r="G1014">
        <f>IF(CHALLAN!E6579="","",CHALLAN!E6579)</f>
        <v>5</v>
      </c>
      <c r="H1014">
        <f t="shared" si="30"/>
        <v>15</v>
      </c>
      <c r="I1014">
        <f>IF(CHALLAN!F6579="","",CHALLAN!F6579)</f>
        <v>15</v>
      </c>
      <c r="J1014">
        <f t="shared" si="31"/>
        <v>0</v>
      </c>
    </row>
    <row r="1015" spans="1:10" x14ac:dyDescent="0.25">
      <c r="A1015">
        <v>6581</v>
      </c>
      <c r="B1015" t="str">
        <f>CHALLAN!G6567</f>
        <v>GG/137/10-11</v>
      </c>
      <c r="C1015" t="str">
        <f>CHALLAN!G6566</f>
        <v>06.08.10</v>
      </c>
      <c r="D1015" t="str">
        <f>IF(CHALLAN!C6581="","(no part #)",CHALLAN!C6581)</f>
        <v>PC 141522F</v>
      </c>
      <c r="E1015" t="str">
        <f>IF(CHALLAN!B6581="","",CHALLAN!B6581)</f>
        <v>14X15X22 (F)</v>
      </c>
      <c r="F1015">
        <f>IF(CHALLAN!D6581="","",CHALLAN!D6581)</f>
        <v>5</v>
      </c>
      <c r="G1015">
        <f>IF(CHALLAN!E6581="","",CHALLAN!E6581)</f>
        <v>10</v>
      </c>
      <c r="H1015">
        <f t="shared" si="30"/>
        <v>50</v>
      </c>
      <c r="I1015">
        <f>IF(CHALLAN!F6581="","",CHALLAN!F6581)</f>
        <v>42</v>
      </c>
      <c r="J1015">
        <f t="shared" si="31"/>
        <v>8</v>
      </c>
    </row>
    <row r="1016" spans="1:10" x14ac:dyDescent="0.25">
      <c r="A1016">
        <v>6582</v>
      </c>
      <c r="B1016" t="str">
        <f>CHALLAN!G6567</f>
        <v>GG/137/10-11</v>
      </c>
      <c r="C1016" t="str">
        <f>CHALLAN!G6566</f>
        <v>06.08.10</v>
      </c>
      <c r="D1016" t="str">
        <f>IF(CHALLAN!C6582="","(no part #)",CHALLAN!C6582)</f>
        <v>PC 141522F</v>
      </c>
      <c r="E1016" t="str">
        <f>IF(CHALLAN!B6582="","",CHALLAN!B6582)</f>
        <v>14X15X22 (F)</v>
      </c>
      <c r="F1016" t="str">
        <f>IF(CHALLAN!D6582="","",CHALLAN!D6582)</f>
        <v/>
      </c>
      <c r="G1016" t="str">
        <f>IF(CHALLAN!E6582="","",CHALLAN!E6582)</f>
        <v/>
      </c>
      <c r="H1016" t="str">
        <f t="shared" si="30"/>
        <v/>
      </c>
      <c r="I1016">
        <f>IF(CHALLAN!F6582="","",CHALLAN!F6582)</f>
        <v>8</v>
      </c>
      <c r="J1016" t="str">
        <f t="shared" si="31"/>
        <v/>
      </c>
    </row>
    <row r="1017" spans="1:10" x14ac:dyDescent="0.25">
      <c r="A1017">
        <v>6583</v>
      </c>
      <c r="B1017" t="str">
        <f>CHALLAN!G6567</f>
        <v>GG/137/10-11</v>
      </c>
      <c r="C1017" t="str">
        <f>CHALLAN!G6566</f>
        <v>06.08.10</v>
      </c>
      <c r="D1017" t="str">
        <f>IF(CHALLAN!C6583="","(no part #)",CHALLAN!C6583)</f>
        <v>PC 141522O</v>
      </c>
      <c r="E1017" t="str">
        <f>IF(CHALLAN!B6583="","",CHALLAN!B6583)</f>
        <v>14X15X22 (O)</v>
      </c>
      <c r="F1017">
        <f>IF(CHALLAN!D6583="","",CHALLAN!D6583)</f>
        <v>2.5</v>
      </c>
      <c r="G1017">
        <f>IF(CHALLAN!E6583="","",CHALLAN!E6583)</f>
        <v>10</v>
      </c>
      <c r="H1017">
        <f t="shared" si="30"/>
        <v>25</v>
      </c>
      <c r="I1017">
        <f>IF(CHALLAN!F6583="","",CHALLAN!F6583)</f>
        <v>21</v>
      </c>
      <c r="J1017">
        <f t="shared" si="31"/>
        <v>4</v>
      </c>
    </row>
    <row r="1018" spans="1:10" x14ac:dyDescent="0.25">
      <c r="A1018">
        <v>6584</v>
      </c>
      <c r="B1018" t="str">
        <f>CHALLAN!G6567</f>
        <v>GG/137/10-11</v>
      </c>
      <c r="C1018" t="str">
        <f>CHALLAN!G6566</f>
        <v>06.08.10</v>
      </c>
      <c r="D1018" t="str">
        <f>IF(CHALLAN!C6584="","(no part #)",CHALLAN!C6584)</f>
        <v>PC 141522O</v>
      </c>
      <c r="E1018" t="str">
        <f>IF(CHALLAN!B6584="","",CHALLAN!B6584)</f>
        <v>14X15X22 (O)</v>
      </c>
      <c r="F1018" t="str">
        <f>IF(CHALLAN!D6584="","",CHALLAN!D6584)</f>
        <v/>
      </c>
      <c r="G1018" t="str">
        <f>IF(CHALLAN!E6584="","",CHALLAN!E6584)</f>
        <v/>
      </c>
      <c r="H1018" t="str">
        <f t="shared" si="30"/>
        <v/>
      </c>
      <c r="I1018">
        <f>IF(CHALLAN!F6584="","",CHALLAN!F6584)</f>
        <v>4</v>
      </c>
      <c r="J1018" t="str">
        <f t="shared" si="31"/>
        <v/>
      </c>
    </row>
    <row r="1019" spans="1:10" x14ac:dyDescent="0.25">
      <c r="A1019">
        <v>6585</v>
      </c>
      <c r="B1019" t="str">
        <f>CHALLAN!G6567</f>
        <v>GG/137/10-11</v>
      </c>
      <c r="C1019" t="str">
        <f>CHALLAN!G6566</f>
        <v>06.08.10</v>
      </c>
      <c r="D1019" t="str">
        <f>IF(CHALLAN!C6585="","(no part #)",CHALLAN!C6585)</f>
        <v>PC 141820</v>
      </c>
      <c r="E1019" t="str">
        <f>IF(CHALLAN!B6585="","",CHALLAN!B6585)</f>
        <v>14X18X20</v>
      </c>
      <c r="F1019">
        <f>IF(CHALLAN!D6585="","",CHALLAN!D6585)</f>
        <v>5</v>
      </c>
      <c r="G1019">
        <f>IF(CHALLAN!E6585="","",CHALLAN!E6585)</f>
        <v>10</v>
      </c>
      <c r="H1019">
        <f t="shared" si="30"/>
        <v>50</v>
      </c>
      <c r="I1019">
        <f>IF(CHALLAN!F6585="","",CHALLAN!F6585)</f>
        <v>44</v>
      </c>
      <c r="J1019">
        <f t="shared" si="31"/>
        <v>6</v>
      </c>
    </row>
    <row r="1020" spans="1:10" x14ac:dyDescent="0.25">
      <c r="A1020">
        <v>6586</v>
      </c>
      <c r="B1020" t="str">
        <f>CHALLAN!G6567</f>
        <v>GG/137/10-11</v>
      </c>
      <c r="C1020" t="str">
        <f>CHALLAN!G6566</f>
        <v>06.08.10</v>
      </c>
      <c r="D1020" t="str">
        <f>IF(CHALLAN!C6586="","(no part #)",CHALLAN!C6586)</f>
        <v>PC 141820</v>
      </c>
      <c r="E1020" t="str">
        <f>IF(CHALLAN!B6586="","",CHALLAN!B6586)</f>
        <v>14X18X20</v>
      </c>
      <c r="F1020" t="str">
        <f>IF(CHALLAN!D6586="","",CHALLAN!D6586)</f>
        <v/>
      </c>
      <c r="G1020" t="str">
        <f>IF(CHALLAN!E6586="","",CHALLAN!E6586)</f>
        <v/>
      </c>
      <c r="H1020" t="str">
        <f t="shared" si="30"/>
        <v/>
      </c>
      <c r="I1020">
        <f>IF(CHALLAN!F6586="","",CHALLAN!F6586)</f>
        <v>6</v>
      </c>
      <c r="J1020" t="str">
        <f t="shared" si="31"/>
        <v/>
      </c>
    </row>
    <row r="1021" spans="1:10" x14ac:dyDescent="0.25">
      <c r="A1021">
        <v>6588</v>
      </c>
      <c r="B1021" t="str">
        <f>CHALLAN!G6567</f>
        <v>GG/137/10-11</v>
      </c>
      <c r="C1021" t="str">
        <f>CHALLAN!G6566</f>
        <v>06.08.10</v>
      </c>
      <c r="D1021" t="str">
        <f>IF(CHALLAN!C6588="","(no part #)",CHALLAN!C6588)</f>
        <v>PC-61020</v>
      </c>
      <c r="E1021" t="str">
        <f>IF(CHALLAN!B6588="","",CHALLAN!B6588)</f>
        <v>Universal BUS-F</v>
      </c>
      <c r="F1021">
        <f>IF(CHALLAN!D6588="","",CHALLAN!D6588)</f>
        <v>4</v>
      </c>
      <c r="G1021">
        <f>IF(CHALLAN!E6588="","",CHALLAN!E6588)</f>
        <v>20</v>
      </c>
      <c r="H1021">
        <f t="shared" si="30"/>
        <v>80</v>
      </c>
      <c r="I1021">
        <f>IF(CHALLAN!F6588="","",CHALLAN!F6588)</f>
        <v>80</v>
      </c>
      <c r="J1021">
        <f t="shared" si="31"/>
        <v>0</v>
      </c>
    </row>
    <row r="1022" spans="1:10" x14ac:dyDescent="0.25">
      <c r="A1022">
        <v>6624</v>
      </c>
      <c r="B1022" t="str">
        <f>CHALLAN!G6612</f>
        <v>GG/138/10-11</v>
      </c>
      <c r="C1022" t="str">
        <f>CHALLAN!G6611</f>
        <v>06.08.10</v>
      </c>
      <c r="D1022" t="str">
        <f>IF(CHALLAN!C6624="","(no part #)",CHALLAN!C6624)</f>
        <v>PC 141522F</v>
      </c>
      <c r="E1022" t="str">
        <f>IF(CHALLAN!B6624="","",CHALLAN!B6624)</f>
        <v>14X15X22 (F)</v>
      </c>
      <c r="F1022">
        <f>IF(CHALLAN!D6624="","",CHALLAN!D6624)</f>
        <v>10</v>
      </c>
      <c r="G1022">
        <f>IF(CHALLAN!E6624="","",CHALLAN!E6624)</f>
        <v>10</v>
      </c>
      <c r="H1022">
        <f t="shared" si="30"/>
        <v>100</v>
      </c>
      <c r="I1022">
        <f>IF(CHALLAN!F6624="","",CHALLAN!F6624)</f>
        <v>84</v>
      </c>
      <c r="J1022">
        <f t="shared" si="31"/>
        <v>16</v>
      </c>
    </row>
    <row r="1023" spans="1:10" x14ac:dyDescent="0.25">
      <c r="A1023">
        <v>6625</v>
      </c>
      <c r="B1023" t="str">
        <f>CHALLAN!G6612</f>
        <v>GG/138/10-11</v>
      </c>
      <c r="C1023" t="str">
        <f>CHALLAN!G6611</f>
        <v>06.08.10</v>
      </c>
      <c r="D1023" t="str">
        <f>IF(CHALLAN!C6625="","(no part #)",CHALLAN!C6625)</f>
        <v>PC 141522F</v>
      </c>
      <c r="E1023" t="str">
        <f>IF(CHALLAN!B6625="","",CHALLAN!B6625)</f>
        <v>14X15X22 (F)</v>
      </c>
      <c r="F1023" t="str">
        <f>IF(CHALLAN!D6625="","",CHALLAN!D6625)</f>
        <v/>
      </c>
      <c r="G1023" t="str">
        <f>IF(CHALLAN!E6625="","",CHALLAN!E6625)</f>
        <v/>
      </c>
      <c r="H1023" t="str">
        <f t="shared" si="30"/>
        <v/>
      </c>
      <c r="I1023">
        <f>IF(CHALLAN!F6625="","",CHALLAN!F6625)</f>
        <v>16</v>
      </c>
      <c r="J1023" t="str">
        <f t="shared" si="31"/>
        <v/>
      </c>
    </row>
    <row r="1024" spans="1:10" x14ac:dyDescent="0.25">
      <c r="A1024">
        <v>6626</v>
      </c>
      <c r="B1024" t="str">
        <f>CHALLAN!G6612</f>
        <v>GG/138/10-11</v>
      </c>
      <c r="C1024" t="str">
        <f>CHALLAN!G6611</f>
        <v>06.08.10</v>
      </c>
      <c r="D1024" t="str">
        <f>IF(CHALLAN!C6626="","(no part #)",CHALLAN!C6626)</f>
        <v>PC142122</v>
      </c>
      <c r="E1024" t="str">
        <f>IF(CHALLAN!B6626="","",CHALLAN!B6626)</f>
        <v>14X21X22</v>
      </c>
      <c r="F1024">
        <f>IF(CHALLAN!D6626="","",CHALLAN!D6626)</f>
        <v>5</v>
      </c>
      <c r="G1024">
        <f>IF(CHALLAN!E6626="","",CHALLAN!E6626)</f>
        <v>10</v>
      </c>
      <c r="H1024">
        <f t="shared" si="30"/>
        <v>50</v>
      </c>
      <c r="I1024">
        <f>IF(CHALLAN!F6626="","",CHALLAN!F6626)</f>
        <v>42</v>
      </c>
      <c r="J1024">
        <f t="shared" si="31"/>
        <v>8</v>
      </c>
    </row>
    <row r="1025" spans="1:10" x14ac:dyDescent="0.25">
      <c r="A1025">
        <v>6627</v>
      </c>
      <c r="B1025" t="str">
        <f>CHALLAN!G6612</f>
        <v>GG/138/10-11</v>
      </c>
      <c r="C1025" t="str">
        <f>CHALLAN!G6611</f>
        <v>06.08.10</v>
      </c>
      <c r="D1025" t="str">
        <f>IF(CHALLAN!C6627="","(no part #)",CHALLAN!C6627)</f>
        <v>PC142122</v>
      </c>
      <c r="E1025" t="str">
        <f>IF(CHALLAN!B6627="","",CHALLAN!B6627)</f>
        <v>14X21X22</v>
      </c>
      <c r="F1025" t="str">
        <f>IF(CHALLAN!D6627="","",CHALLAN!D6627)</f>
        <v/>
      </c>
      <c r="G1025" t="str">
        <f>IF(CHALLAN!E6627="","",CHALLAN!E6627)</f>
        <v/>
      </c>
      <c r="H1025" t="str">
        <f t="shared" si="30"/>
        <v/>
      </c>
      <c r="I1025">
        <f>IF(CHALLAN!F6627="","",CHALLAN!F6627)</f>
        <v>8</v>
      </c>
      <c r="J1025" t="str">
        <f t="shared" si="31"/>
        <v/>
      </c>
    </row>
    <row r="1026" spans="1:10" x14ac:dyDescent="0.25">
      <c r="A1026">
        <v>6628</v>
      </c>
      <c r="B1026" t="str">
        <f>CHALLAN!G6612</f>
        <v>GG/138/10-11</v>
      </c>
      <c r="C1026" t="str">
        <f>CHALLAN!G6611</f>
        <v>06.08.10</v>
      </c>
      <c r="D1026" t="str">
        <f>IF(CHALLAN!C6628="","(no part #)",CHALLAN!C6628)</f>
        <v>PC141820</v>
      </c>
      <c r="E1026" t="str">
        <f>IF(CHALLAN!B6628="","",CHALLAN!B6628)</f>
        <v>14X18X20</v>
      </c>
      <c r="F1026">
        <f>IF(CHALLAN!D6628="","",CHALLAN!D6628)</f>
        <v>5</v>
      </c>
      <c r="G1026">
        <f>IF(CHALLAN!E6628="","",CHALLAN!E6628)</f>
        <v>10</v>
      </c>
      <c r="H1026">
        <f t="shared" ref="H1026:H1089" si="32">IF(AND(ISNUMBER(F1026),ISNUMBER(G1026)),F1026*G1026,"")</f>
        <v>50</v>
      </c>
      <c r="I1026">
        <f>IF(CHALLAN!F6628="","",CHALLAN!F6628)</f>
        <v>44</v>
      </c>
      <c r="J1026">
        <f t="shared" ref="J1026:J1089" si="33">IF(AND(ISNUMBER(H1026),ISNUMBER(I1026)),H1026-I1026,"")</f>
        <v>6</v>
      </c>
    </row>
    <row r="1027" spans="1:10" x14ac:dyDescent="0.25">
      <c r="A1027">
        <v>6629</v>
      </c>
      <c r="B1027" t="str">
        <f>CHALLAN!G6612</f>
        <v>GG/138/10-11</v>
      </c>
      <c r="C1027" t="str">
        <f>CHALLAN!G6611</f>
        <v>06.08.10</v>
      </c>
      <c r="D1027" t="str">
        <f>IF(CHALLAN!C6629="","(no part #)",CHALLAN!C6629)</f>
        <v>PC141820</v>
      </c>
      <c r="E1027" t="str">
        <f>IF(CHALLAN!B6629="","",CHALLAN!B6629)</f>
        <v>14X18X20</v>
      </c>
      <c r="F1027" t="str">
        <f>IF(CHALLAN!D6629="","",CHALLAN!D6629)</f>
        <v/>
      </c>
      <c r="G1027" t="str">
        <f>IF(CHALLAN!E6629="","",CHALLAN!E6629)</f>
        <v/>
      </c>
      <c r="H1027" t="str">
        <f t="shared" si="32"/>
        <v/>
      </c>
      <c r="I1027">
        <f>IF(CHALLAN!F6629="","",CHALLAN!F6629)</f>
        <v>6</v>
      </c>
      <c r="J1027" t="str">
        <f t="shared" si="33"/>
        <v/>
      </c>
    </row>
    <row r="1028" spans="1:10" x14ac:dyDescent="0.25">
      <c r="A1028">
        <v>6631</v>
      </c>
      <c r="B1028" t="str">
        <f>CHALLAN!G6612</f>
        <v>GG/138/10-11</v>
      </c>
      <c r="C1028" t="str">
        <f>CHALLAN!G6611</f>
        <v>06.08.10</v>
      </c>
      <c r="D1028" t="str">
        <f>IF(CHALLAN!C6631="","(no part #)",CHALLAN!C6631)</f>
        <v>PC-60120</v>
      </c>
      <c r="E1028" t="str">
        <f>IF(CHALLAN!B6631="","",CHALLAN!B6631)</f>
        <v>UNIVERSAL BUS-F</v>
      </c>
      <c r="F1028">
        <f>IF(CHALLAN!D6631="","",CHALLAN!D6631)</f>
        <v>5</v>
      </c>
      <c r="G1028">
        <f>IF(CHALLAN!E6631="","",CHALLAN!E6631)</f>
        <v>20</v>
      </c>
      <c r="H1028">
        <f t="shared" si="32"/>
        <v>100</v>
      </c>
      <c r="I1028">
        <f>IF(CHALLAN!F6631="","",CHALLAN!F6631)</f>
        <v>100</v>
      </c>
      <c r="J1028">
        <f t="shared" si="33"/>
        <v>0</v>
      </c>
    </row>
    <row r="1029" spans="1:10" x14ac:dyDescent="0.25">
      <c r="A1029">
        <v>6632</v>
      </c>
      <c r="B1029" t="str">
        <f>CHALLAN!G6612</f>
        <v>GG/138/10-11</v>
      </c>
      <c r="C1029" t="str">
        <f>CHALLAN!G6611</f>
        <v>06.08.10</v>
      </c>
      <c r="D1029" t="str">
        <f>IF(CHALLAN!C6632="","(no part #)",CHALLAN!C6632)</f>
        <v>PC-8008</v>
      </c>
      <c r="E1029" t="str">
        <f>IF(CHALLAN!B6632="","",CHALLAN!B6632)</f>
        <v>QUALIS</v>
      </c>
      <c r="F1029">
        <f>IF(CHALLAN!D6632="","",CHALLAN!D6632)</f>
        <v>5</v>
      </c>
      <c r="G1029">
        <f>IF(CHALLAN!E6632="","",CHALLAN!E6632)</f>
        <v>20</v>
      </c>
      <c r="H1029">
        <f t="shared" si="32"/>
        <v>100</v>
      </c>
      <c r="I1029">
        <f>IF(CHALLAN!F6632="","",CHALLAN!F6632)</f>
        <v>100</v>
      </c>
      <c r="J1029">
        <f t="shared" si="33"/>
        <v>0</v>
      </c>
    </row>
    <row r="1030" spans="1:10" x14ac:dyDescent="0.25">
      <c r="A1030">
        <v>6670</v>
      </c>
      <c r="B1030" t="str">
        <f>CHALLAN!G6658</f>
        <v>GG/139/10-11</v>
      </c>
      <c r="C1030" t="str">
        <f>CHALLAN!G6657</f>
        <v>06.08.10</v>
      </c>
      <c r="D1030" t="str">
        <f>IF(CHALLAN!C6670="","(no part #)",CHALLAN!C6670)</f>
        <v>PC-86125</v>
      </c>
      <c r="E1030" t="str">
        <f>IF(CHALLAN!B6670="","",CHALLAN!B6670)</f>
        <v>SANTRO</v>
      </c>
      <c r="F1030">
        <f>IF(CHALLAN!D6670="","",CHALLAN!D6670)</f>
        <v>5</v>
      </c>
      <c r="G1030">
        <f>IF(CHALLAN!E6670="","",CHALLAN!E6670)</f>
        <v>5</v>
      </c>
      <c r="H1030">
        <f t="shared" si="32"/>
        <v>25</v>
      </c>
      <c r="I1030">
        <f>IF(CHALLAN!F6670="","",CHALLAN!F6670)</f>
        <v>22</v>
      </c>
      <c r="J1030">
        <f t="shared" si="33"/>
        <v>3</v>
      </c>
    </row>
    <row r="1031" spans="1:10" x14ac:dyDescent="0.25">
      <c r="A1031">
        <v>6671</v>
      </c>
      <c r="B1031" t="str">
        <f>CHALLAN!G6658</f>
        <v>GG/139/10-11</v>
      </c>
      <c r="C1031" t="str">
        <f>CHALLAN!G6657</f>
        <v>06.08.10</v>
      </c>
      <c r="D1031" t="str">
        <f>IF(CHALLAN!C6671="","(no part #)",CHALLAN!C6671)</f>
        <v>PC-86125</v>
      </c>
      <c r="E1031" t="str">
        <f>IF(CHALLAN!B6671="","",CHALLAN!B6671)</f>
        <v>SANTRO</v>
      </c>
      <c r="F1031" t="str">
        <f>IF(CHALLAN!D6671="","",CHALLAN!D6671)</f>
        <v/>
      </c>
      <c r="G1031" t="str">
        <f>IF(CHALLAN!E6671="","",CHALLAN!E6671)</f>
        <v/>
      </c>
      <c r="H1031" t="str">
        <f t="shared" si="32"/>
        <v/>
      </c>
      <c r="I1031">
        <f>IF(CHALLAN!F6671="","",CHALLAN!F6671)</f>
        <v>3</v>
      </c>
      <c r="J1031" t="str">
        <f t="shared" si="33"/>
        <v/>
      </c>
    </row>
    <row r="1032" spans="1:10" x14ac:dyDescent="0.25">
      <c r="A1032">
        <v>6672</v>
      </c>
      <c r="B1032" t="str">
        <f>CHALLAN!G6658</f>
        <v>GG/139/10-11</v>
      </c>
      <c r="C1032" t="str">
        <f>CHALLAN!G6657</f>
        <v>06.08.10</v>
      </c>
      <c r="D1032" t="str">
        <f>IF(CHALLAN!C6672="","(no part #)",CHALLAN!C6672)</f>
        <v>PC-86233</v>
      </c>
      <c r="E1032" t="str">
        <f>IF(CHALLAN!B6672="","",CHALLAN!B6672)</f>
        <v>INDICA BEHR</v>
      </c>
      <c r="F1032">
        <f>IF(CHALLAN!D6672="","",CHALLAN!D6672)</f>
        <v>15</v>
      </c>
      <c r="G1032">
        <f>IF(CHALLAN!E6672="","",CHALLAN!E6672)</f>
        <v>5</v>
      </c>
      <c r="H1032">
        <f t="shared" si="32"/>
        <v>75</v>
      </c>
      <c r="I1032">
        <f>IF(CHALLAN!F6672="","",CHALLAN!F6672)</f>
        <v>63</v>
      </c>
      <c r="J1032">
        <f t="shared" si="33"/>
        <v>12</v>
      </c>
    </row>
    <row r="1033" spans="1:10" x14ac:dyDescent="0.25">
      <c r="A1033">
        <v>6673</v>
      </c>
      <c r="B1033" t="str">
        <f>CHALLAN!G6658</f>
        <v>GG/139/10-11</v>
      </c>
      <c r="C1033" t="str">
        <f>CHALLAN!G6657</f>
        <v>06.08.10</v>
      </c>
      <c r="D1033" t="str">
        <f>IF(CHALLAN!C6673="","(no part #)",CHALLAN!C6673)</f>
        <v>PC-86233</v>
      </c>
      <c r="E1033" t="str">
        <f>IF(CHALLAN!B6673="","",CHALLAN!B6673)</f>
        <v>INDICA BEHR</v>
      </c>
      <c r="F1033" t="str">
        <f>IF(CHALLAN!D6673="","",CHALLAN!D6673)</f>
        <v/>
      </c>
      <c r="G1033" t="str">
        <f>IF(CHALLAN!E6673="","",CHALLAN!E6673)</f>
        <v/>
      </c>
      <c r="H1033" t="str">
        <f t="shared" si="32"/>
        <v/>
      </c>
      <c r="I1033">
        <f>IF(CHALLAN!F6673="","",CHALLAN!F6673)</f>
        <v>12</v>
      </c>
      <c r="J1033" t="str">
        <f t="shared" si="33"/>
        <v/>
      </c>
    </row>
    <row r="1034" spans="1:10" x14ac:dyDescent="0.25">
      <c r="A1034">
        <v>6674</v>
      </c>
      <c r="B1034" t="str">
        <f>CHALLAN!G6658</f>
        <v>GG/139/10-11</v>
      </c>
      <c r="C1034" t="str">
        <f>CHALLAN!G6657</f>
        <v>06.08.10</v>
      </c>
      <c r="D1034" t="str">
        <f>IF(CHALLAN!C6674="","(no part #)",CHALLAN!C6674)</f>
        <v>PC-86270 R134</v>
      </c>
      <c r="E1034" t="str">
        <f>IF(CHALLAN!B6674="","",CHALLAN!B6674)</f>
        <v>ZEN DELPHI</v>
      </c>
      <c r="F1034">
        <f>IF(CHALLAN!D6674="","",CHALLAN!D6674)</f>
        <v>5</v>
      </c>
      <c r="G1034">
        <f>IF(CHALLAN!E6674="","",CHALLAN!E6674)</f>
        <v>5</v>
      </c>
      <c r="H1034">
        <f t="shared" si="32"/>
        <v>25</v>
      </c>
      <c r="I1034">
        <f>IF(CHALLAN!F6674="","",CHALLAN!F6674)</f>
        <v>23</v>
      </c>
      <c r="J1034">
        <f t="shared" si="33"/>
        <v>2</v>
      </c>
    </row>
    <row r="1035" spans="1:10" x14ac:dyDescent="0.25">
      <c r="A1035">
        <v>6675</v>
      </c>
      <c r="B1035" t="str">
        <f>CHALLAN!G6658</f>
        <v>GG/139/10-11</v>
      </c>
      <c r="C1035" t="str">
        <f>CHALLAN!G6657</f>
        <v>06.08.10</v>
      </c>
      <c r="D1035" t="str">
        <f>IF(CHALLAN!C6675="","(no part #)",CHALLAN!C6675)</f>
        <v>PC-86270 R134</v>
      </c>
      <c r="E1035" t="str">
        <f>IF(CHALLAN!B6675="","",CHALLAN!B6675)</f>
        <v>ZEN DELPHI</v>
      </c>
      <c r="F1035" t="str">
        <f>IF(CHALLAN!D6675="","",CHALLAN!D6675)</f>
        <v/>
      </c>
      <c r="G1035" t="str">
        <f>IF(CHALLAN!E6675="","",CHALLAN!E6675)</f>
        <v/>
      </c>
      <c r="H1035" t="str">
        <f t="shared" si="32"/>
        <v/>
      </c>
      <c r="I1035">
        <f>IF(CHALLAN!F6675="","",CHALLAN!F6675)</f>
        <v>2</v>
      </c>
      <c r="J1035" t="str">
        <f t="shared" si="33"/>
        <v/>
      </c>
    </row>
    <row r="1036" spans="1:10" x14ac:dyDescent="0.25">
      <c r="A1036">
        <v>6676</v>
      </c>
      <c r="B1036" t="str">
        <f>CHALLAN!G6658</f>
        <v>GG/139/10-11</v>
      </c>
      <c r="C1036" t="str">
        <f>CHALLAN!G6657</f>
        <v>06.08.10</v>
      </c>
      <c r="D1036" t="str">
        <f>IF(CHALLAN!C6676="","(no part #)",CHALLAN!C6676)</f>
        <v>PC-86234</v>
      </c>
      <c r="E1036" t="str">
        <f>IF(CHALLAN!B6676="","",CHALLAN!B6676)</f>
        <v>QUALIS - FLARE</v>
      </c>
      <c r="F1036">
        <f>IF(CHALLAN!D6676="","",CHALLAN!D6676)</f>
        <v>2</v>
      </c>
      <c r="G1036">
        <f>IF(CHALLAN!E6676="","",CHALLAN!E6676)</f>
        <v>5</v>
      </c>
      <c r="H1036">
        <f t="shared" si="32"/>
        <v>10</v>
      </c>
      <c r="I1036">
        <f>IF(CHALLAN!F6676="","",CHALLAN!F6676)</f>
        <v>10</v>
      </c>
      <c r="J1036">
        <f t="shared" si="33"/>
        <v>0</v>
      </c>
    </row>
    <row r="1037" spans="1:10" x14ac:dyDescent="0.25">
      <c r="A1037">
        <v>6677</v>
      </c>
      <c r="B1037" t="str">
        <f>CHALLAN!G6658</f>
        <v>GG/139/10-11</v>
      </c>
      <c r="C1037" t="str">
        <f>CHALLAN!G6657</f>
        <v>06.08.10</v>
      </c>
      <c r="D1037" t="str">
        <f>IF(CHALLAN!C6677="","(no part #)",CHALLAN!C6677)</f>
        <v>PC-86248</v>
      </c>
      <c r="E1037" t="str">
        <f>IF(CHALLAN!B6677="","",CHALLAN!B6677)</f>
        <v>ACCENT-PETROL</v>
      </c>
      <c r="F1037">
        <f>IF(CHALLAN!D6677="","",CHALLAN!D6677)</f>
        <v>2</v>
      </c>
      <c r="G1037">
        <f>IF(CHALLAN!E6677="","",CHALLAN!E6677)</f>
        <v>5</v>
      </c>
      <c r="H1037">
        <f t="shared" si="32"/>
        <v>10</v>
      </c>
      <c r="I1037">
        <f>IF(CHALLAN!F6677="","",CHALLAN!F6677)</f>
        <v>10</v>
      </c>
      <c r="J1037">
        <f t="shared" si="33"/>
        <v>0</v>
      </c>
    </row>
    <row r="1038" spans="1:10" x14ac:dyDescent="0.25">
      <c r="A1038">
        <v>6678</v>
      </c>
      <c r="B1038" t="str">
        <f>CHALLAN!G6658</f>
        <v>GG/139/10-11</v>
      </c>
      <c r="C1038" t="str">
        <f>CHALLAN!G6657</f>
        <v>06.08.10</v>
      </c>
      <c r="D1038" t="str">
        <f>IF(CHALLAN!C6678="","(no part #)",CHALLAN!C6678)</f>
        <v>PC-86037</v>
      </c>
      <c r="E1038" t="str">
        <f>IF(CHALLAN!B6678="","",CHALLAN!B6678)</f>
        <v>WAGON-R</v>
      </c>
      <c r="F1038">
        <f>IF(CHALLAN!D6678="","",CHALLAN!D6678)</f>
        <v>5</v>
      </c>
      <c r="G1038">
        <f>IF(CHALLAN!E6678="","",CHALLAN!E6678)</f>
        <v>5</v>
      </c>
      <c r="H1038">
        <f t="shared" si="32"/>
        <v>25</v>
      </c>
      <c r="I1038">
        <f>IF(CHALLAN!F6678="","",CHALLAN!F6678)</f>
        <v>21</v>
      </c>
      <c r="J1038">
        <f t="shared" si="33"/>
        <v>4</v>
      </c>
    </row>
    <row r="1039" spans="1:10" x14ac:dyDescent="0.25">
      <c r="A1039">
        <v>6679</v>
      </c>
      <c r="B1039" t="str">
        <f>CHALLAN!G6658</f>
        <v>GG/139/10-11</v>
      </c>
      <c r="C1039" t="str">
        <f>CHALLAN!G6657</f>
        <v>06.08.10</v>
      </c>
      <c r="D1039" t="str">
        <f>IF(CHALLAN!C6679="","(no part #)",CHALLAN!C6679)</f>
        <v>PC-86037</v>
      </c>
      <c r="E1039" t="str">
        <f>IF(CHALLAN!B6679="","",CHALLAN!B6679)</f>
        <v>WAGON-R</v>
      </c>
      <c r="F1039" t="str">
        <f>IF(CHALLAN!D6679="","",CHALLAN!D6679)</f>
        <v/>
      </c>
      <c r="G1039" t="str">
        <f>IF(CHALLAN!E6679="","",CHALLAN!E6679)</f>
        <v/>
      </c>
      <c r="H1039" t="str">
        <f t="shared" si="32"/>
        <v/>
      </c>
      <c r="I1039">
        <f>IF(CHALLAN!F6679="","",CHALLAN!F6679)</f>
        <v>4</v>
      </c>
      <c r="J1039" t="str">
        <f t="shared" si="33"/>
        <v/>
      </c>
    </row>
    <row r="1040" spans="1:10" x14ac:dyDescent="0.25">
      <c r="A1040">
        <v>6680</v>
      </c>
      <c r="B1040" t="str">
        <f>CHALLAN!G6658</f>
        <v>GG/139/10-11</v>
      </c>
      <c r="C1040" t="str">
        <f>CHALLAN!G6657</f>
        <v>06.08.10</v>
      </c>
      <c r="D1040" t="str">
        <f>IF(CHALLAN!C6680="","(no part #)",CHALLAN!C6680)</f>
        <v>PC-86246B</v>
      </c>
      <c r="E1040" t="str">
        <f>IF(CHALLAN!B6680="","",CHALLAN!B6680)</f>
        <v>LANCER</v>
      </c>
      <c r="F1040">
        <f>IF(CHALLAN!D6680="","",CHALLAN!D6680)</f>
        <v>5</v>
      </c>
      <c r="G1040">
        <f>IF(CHALLAN!E6680="","",CHALLAN!E6680)</f>
        <v>5</v>
      </c>
      <c r="H1040">
        <f t="shared" si="32"/>
        <v>25</v>
      </c>
      <c r="I1040">
        <f>IF(CHALLAN!F6680="","",CHALLAN!F6680)</f>
        <v>23</v>
      </c>
      <c r="J1040">
        <f t="shared" si="33"/>
        <v>2</v>
      </c>
    </row>
    <row r="1041" spans="1:10" x14ac:dyDescent="0.25">
      <c r="A1041">
        <v>6681</v>
      </c>
      <c r="B1041" t="str">
        <f>CHALLAN!G6658</f>
        <v>GG/139/10-11</v>
      </c>
      <c r="C1041" t="str">
        <f>CHALLAN!G6657</f>
        <v>06.08.10</v>
      </c>
      <c r="D1041" t="str">
        <f>IF(CHALLAN!C6681="","(no part #)",CHALLAN!C6681)</f>
        <v>PC-86246B</v>
      </c>
      <c r="E1041" t="str">
        <f>IF(CHALLAN!B6681="","",CHALLAN!B6681)</f>
        <v>LANCER</v>
      </c>
      <c r="F1041" t="str">
        <f>IF(CHALLAN!D6681="","",CHALLAN!D6681)</f>
        <v/>
      </c>
      <c r="G1041" t="str">
        <f>IF(CHALLAN!E6681="","",CHALLAN!E6681)</f>
        <v/>
      </c>
      <c r="H1041" t="str">
        <f t="shared" si="32"/>
        <v/>
      </c>
      <c r="I1041">
        <f>IF(CHALLAN!F6681="","",CHALLAN!F6681)</f>
        <v>2</v>
      </c>
      <c r="J1041" t="str">
        <f t="shared" si="33"/>
        <v/>
      </c>
    </row>
    <row r="1042" spans="1:10" x14ac:dyDescent="0.25">
      <c r="A1042">
        <v>6682</v>
      </c>
      <c r="B1042" t="str">
        <f>CHALLAN!G6658</f>
        <v>GG/139/10-11</v>
      </c>
      <c r="C1042" t="str">
        <f>CHALLAN!G6657</f>
        <v>06.08.10</v>
      </c>
      <c r="D1042" t="str">
        <f>IF(CHALLAN!C6682="","(no part #)",CHALLAN!C6682)</f>
        <v>PC-86043</v>
      </c>
      <c r="E1042" t="str">
        <f>IF(CHALLAN!B6682="","",CHALLAN!B6682)</f>
        <v>ZEN R12</v>
      </c>
      <c r="F1042">
        <f>IF(CHALLAN!D6682="","",CHALLAN!D6682)</f>
        <v>5</v>
      </c>
      <c r="G1042">
        <f>IF(CHALLAN!E6682="","",CHALLAN!E6682)</f>
        <v>10</v>
      </c>
      <c r="H1042">
        <f t="shared" si="32"/>
        <v>50</v>
      </c>
      <c r="I1042">
        <f>IF(CHALLAN!F6682="","",CHALLAN!F6682)</f>
        <v>44</v>
      </c>
      <c r="J1042">
        <f t="shared" si="33"/>
        <v>6</v>
      </c>
    </row>
    <row r="1043" spans="1:10" x14ac:dyDescent="0.25">
      <c r="A1043">
        <v>6683</v>
      </c>
      <c r="B1043" t="str">
        <f>CHALLAN!G6658</f>
        <v>GG/139/10-11</v>
      </c>
      <c r="C1043" t="str">
        <f>CHALLAN!G6657</f>
        <v>06.08.10</v>
      </c>
      <c r="D1043" t="str">
        <f>IF(CHALLAN!C6683="","(no part #)",CHALLAN!C6683)</f>
        <v>PC-86043</v>
      </c>
      <c r="E1043" t="str">
        <f>IF(CHALLAN!B6683="","",CHALLAN!B6683)</f>
        <v>ZEN R12</v>
      </c>
      <c r="F1043" t="str">
        <f>IF(CHALLAN!D6683="","",CHALLAN!D6683)</f>
        <v/>
      </c>
      <c r="G1043" t="str">
        <f>IF(CHALLAN!E6683="","",CHALLAN!E6683)</f>
        <v/>
      </c>
      <c r="H1043" t="str">
        <f t="shared" si="32"/>
        <v/>
      </c>
      <c r="I1043">
        <f>IF(CHALLAN!F6683="","",CHALLAN!F6683)</f>
        <v>6</v>
      </c>
      <c r="J1043" t="str">
        <f t="shared" si="33"/>
        <v/>
      </c>
    </row>
    <row r="1044" spans="1:10" x14ac:dyDescent="0.25">
      <c r="A1044">
        <v>6715</v>
      </c>
      <c r="B1044" t="str">
        <f>CHALLAN!G6704</f>
        <v>GG/139/10-11</v>
      </c>
      <c r="C1044" t="str">
        <f>CHALLAN!G6703</f>
        <v>06.08.10</v>
      </c>
      <c r="D1044" t="str">
        <f>IF(CHALLAN!C6715="","(no part #)",CHALLAN!C6715)</f>
        <v>PC 141522(O)</v>
      </c>
      <c r="E1044" t="str">
        <f>IF(CHALLAN!B6715="","",CHALLAN!B6715)</f>
        <v>14X15X22 O</v>
      </c>
      <c r="F1044">
        <f>IF(CHALLAN!D6715="","",CHALLAN!D6715)</f>
        <v>10</v>
      </c>
      <c r="G1044">
        <f>IF(CHALLAN!E6715="","",CHALLAN!E6715)</f>
        <v>10</v>
      </c>
      <c r="H1044">
        <f t="shared" si="32"/>
        <v>100</v>
      </c>
      <c r="I1044">
        <f>IF(CHALLAN!F6715="","",CHALLAN!F6715)</f>
        <v>84</v>
      </c>
      <c r="J1044">
        <f t="shared" si="33"/>
        <v>16</v>
      </c>
    </row>
    <row r="1045" spans="1:10" x14ac:dyDescent="0.25">
      <c r="A1045">
        <v>6716</v>
      </c>
      <c r="B1045" t="str">
        <f>CHALLAN!G6704</f>
        <v>GG/139/10-11</v>
      </c>
      <c r="C1045" t="str">
        <f>CHALLAN!G6703</f>
        <v>06.08.10</v>
      </c>
      <c r="D1045" t="str">
        <f>IF(CHALLAN!C6716="","(no part #)",CHALLAN!C6716)</f>
        <v>PC 141522(O)</v>
      </c>
      <c r="E1045" t="str">
        <f>IF(CHALLAN!B6716="","",CHALLAN!B6716)</f>
        <v>14X15X22 O</v>
      </c>
      <c r="F1045" t="str">
        <f>IF(CHALLAN!D6716="","",CHALLAN!D6716)</f>
        <v/>
      </c>
      <c r="G1045" t="str">
        <f>IF(CHALLAN!E6716="","",CHALLAN!E6716)</f>
        <v/>
      </c>
      <c r="H1045" t="str">
        <f t="shared" si="32"/>
        <v/>
      </c>
      <c r="I1045">
        <f>IF(CHALLAN!F6716="","",CHALLAN!F6716)</f>
        <v>16</v>
      </c>
      <c r="J1045" t="str">
        <f t="shared" si="33"/>
        <v/>
      </c>
    </row>
    <row r="1046" spans="1:10" x14ac:dyDescent="0.25">
      <c r="A1046">
        <v>6717</v>
      </c>
      <c r="B1046" t="str">
        <f>CHALLAN!G6704</f>
        <v>GG/139/10-11</v>
      </c>
      <c r="C1046" t="str">
        <f>CHALLAN!G6703</f>
        <v>06.08.10</v>
      </c>
      <c r="D1046" t="str">
        <f>IF(CHALLAN!C6717="","(no part #)",CHALLAN!C6717)</f>
        <v>PC 141522(F)</v>
      </c>
      <c r="E1046" t="str">
        <f>IF(CHALLAN!B6717="","",CHALLAN!B6717)</f>
        <v>14X15X22 F</v>
      </c>
      <c r="F1046">
        <f>IF(CHALLAN!D6717="","",CHALLAN!D6717)</f>
        <v>5</v>
      </c>
      <c r="G1046">
        <f>IF(CHALLAN!E6717="","",CHALLAN!E6717)</f>
        <v>10</v>
      </c>
      <c r="H1046">
        <f t="shared" si="32"/>
        <v>50</v>
      </c>
      <c r="I1046">
        <f>IF(CHALLAN!F6717="","",CHALLAN!F6717)</f>
        <v>42</v>
      </c>
      <c r="J1046">
        <f t="shared" si="33"/>
        <v>8</v>
      </c>
    </row>
    <row r="1047" spans="1:10" x14ac:dyDescent="0.25">
      <c r="A1047">
        <v>6718</v>
      </c>
      <c r="B1047" t="str">
        <f>CHALLAN!G6704</f>
        <v>GG/139/10-11</v>
      </c>
      <c r="C1047" t="str">
        <f>CHALLAN!G6703</f>
        <v>06.08.10</v>
      </c>
      <c r="D1047" t="str">
        <f>IF(CHALLAN!C6718="","(no part #)",CHALLAN!C6718)</f>
        <v>PC 141522(F)</v>
      </c>
      <c r="E1047" t="str">
        <f>IF(CHALLAN!B6718="","",CHALLAN!B6718)</f>
        <v>14X15X22 F</v>
      </c>
      <c r="F1047" t="str">
        <f>IF(CHALLAN!D6718="","",CHALLAN!D6718)</f>
        <v/>
      </c>
      <c r="G1047" t="str">
        <f>IF(CHALLAN!E6718="","",CHALLAN!E6718)</f>
        <v/>
      </c>
      <c r="H1047" t="str">
        <f t="shared" si="32"/>
        <v/>
      </c>
      <c r="I1047">
        <f>IF(CHALLAN!F6718="","",CHALLAN!F6718)</f>
        <v>8</v>
      </c>
      <c r="J1047" t="str">
        <f t="shared" si="33"/>
        <v/>
      </c>
    </row>
    <row r="1048" spans="1:10" x14ac:dyDescent="0.25">
      <c r="A1048">
        <v>6719</v>
      </c>
      <c r="B1048" t="str">
        <f>CHALLAN!G6704</f>
        <v>GG/139/10-11</v>
      </c>
      <c r="C1048" t="str">
        <f>CHALLAN!G6703</f>
        <v>06.08.10</v>
      </c>
      <c r="D1048" t="str">
        <f>IF(CHALLAN!C6719="","(no part #)",CHALLAN!C6719)</f>
        <v>PC 142122(F)</v>
      </c>
      <c r="E1048" t="str">
        <f>IF(CHALLAN!B6719="","",CHALLAN!B6719)</f>
        <v>14x21x22 F</v>
      </c>
      <c r="F1048">
        <f>IF(CHALLAN!D6719="","",CHALLAN!D6719)</f>
        <v>5</v>
      </c>
      <c r="G1048">
        <f>IF(CHALLAN!E6719="","",CHALLAN!E6719)</f>
        <v>10</v>
      </c>
      <c r="H1048">
        <f t="shared" si="32"/>
        <v>50</v>
      </c>
      <c r="I1048">
        <f>IF(CHALLAN!F6719="","",CHALLAN!F6719)</f>
        <v>42</v>
      </c>
      <c r="J1048">
        <f t="shared" si="33"/>
        <v>8</v>
      </c>
    </row>
    <row r="1049" spans="1:10" x14ac:dyDescent="0.25">
      <c r="A1049">
        <v>6720</v>
      </c>
      <c r="B1049" t="str">
        <f>CHALLAN!G6704</f>
        <v>GG/139/10-11</v>
      </c>
      <c r="C1049" t="str">
        <f>CHALLAN!G6703</f>
        <v>06.08.10</v>
      </c>
      <c r="D1049" t="str">
        <f>IF(CHALLAN!C6720="","(no part #)",CHALLAN!C6720)</f>
        <v>PC 142122(F)</v>
      </c>
      <c r="E1049" t="str">
        <f>IF(CHALLAN!B6720="","",CHALLAN!B6720)</f>
        <v>14x21x22 F</v>
      </c>
      <c r="F1049" t="str">
        <f>IF(CHALLAN!D6720="","",CHALLAN!D6720)</f>
        <v/>
      </c>
      <c r="G1049" t="str">
        <f>IF(CHALLAN!E6720="","",CHALLAN!E6720)</f>
        <v/>
      </c>
      <c r="H1049" t="str">
        <f t="shared" si="32"/>
        <v/>
      </c>
      <c r="I1049">
        <f>IF(CHALLAN!F6720="","",CHALLAN!F6720)</f>
        <v>8</v>
      </c>
      <c r="J1049" t="str">
        <f t="shared" si="33"/>
        <v/>
      </c>
    </row>
    <row r="1050" spans="1:10" x14ac:dyDescent="0.25">
      <c r="A1050">
        <v>6721</v>
      </c>
      <c r="B1050" t="str">
        <f>CHALLAN!G6704</f>
        <v>GG/139/10-11</v>
      </c>
      <c r="C1050" t="str">
        <f>CHALLAN!G6703</f>
        <v>06.08.10</v>
      </c>
      <c r="D1050" t="str">
        <f>IF(CHALLAN!C6721="","(no part #)",CHALLAN!C6721)</f>
        <v>PC 142322(F)</v>
      </c>
      <c r="E1050" t="str">
        <f>IF(CHALLAN!B6721="","",CHALLAN!B6721)</f>
        <v>14x23x22 F</v>
      </c>
      <c r="F1050">
        <f>IF(CHALLAN!D6721="","",CHALLAN!D6721)</f>
        <v>2.5</v>
      </c>
      <c r="G1050">
        <f>IF(CHALLAN!E6721="","",CHALLAN!E6721)</f>
        <v>10</v>
      </c>
      <c r="H1050">
        <f t="shared" si="32"/>
        <v>25</v>
      </c>
      <c r="I1050">
        <f>IF(CHALLAN!F6721="","",CHALLAN!F6721)</f>
        <v>21</v>
      </c>
      <c r="J1050">
        <f t="shared" si="33"/>
        <v>4</v>
      </c>
    </row>
    <row r="1051" spans="1:10" x14ac:dyDescent="0.25">
      <c r="A1051">
        <v>6722</v>
      </c>
      <c r="B1051" t="str">
        <f>CHALLAN!G6704</f>
        <v>GG/139/10-11</v>
      </c>
      <c r="C1051" t="str">
        <f>CHALLAN!G6703</f>
        <v>06.08.10</v>
      </c>
      <c r="D1051" t="str">
        <f>IF(CHALLAN!C6722="","(no part #)",CHALLAN!C6722)</f>
        <v>PC 142322(F)</v>
      </c>
      <c r="E1051" t="str">
        <f>IF(CHALLAN!B6722="","",CHALLAN!B6722)</f>
        <v>14x23x22 F</v>
      </c>
      <c r="F1051" t="str">
        <f>IF(CHALLAN!D6722="","",CHALLAN!D6722)</f>
        <v/>
      </c>
      <c r="G1051" t="str">
        <f>IF(CHALLAN!E6722="","",CHALLAN!E6722)</f>
        <v/>
      </c>
      <c r="H1051" t="str">
        <f t="shared" si="32"/>
        <v/>
      </c>
      <c r="I1051">
        <f>IF(CHALLAN!F6722="","",CHALLAN!F6722)</f>
        <v>4</v>
      </c>
      <c r="J1051" t="str">
        <f t="shared" si="33"/>
        <v/>
      </c>
    </row>
    <row r="1052" spans="1:10" x14ac:dyDescent="0.25">
      <c r="A1052">
        <v>6723</v>
      </c>
      <c r="B1052" t="str">
        <f>CHALLAN!G6704</f>
        <v>GG/139/10-11</v>
      </c>
      <c r="C1052" t="str">
        <f>CHALLAN!G6703</f>
        <v>06.08.10</v>
      </c>
      <c r="D1052" t="str">
        <f>IF(CHALLAN!C6723="","(no part #)",CHALLAN!C6723)</f>
        <v>PC 141820(F)</v>
      </c>
      <c r="E1052" t="str">
        <f>IF(CHALLAN!B6723="","",CHALLAN!B6723)</f>
        <v>14x18x20 F</v>
      </c>
      <c r="F1052">
        <f>IF(CHALLAN!D6723="","",CHALLAN!D6723)</f>
        <v>5</v>
      </c>
      <c r="G1052">
        <f>IF(CHALLAN!E6723="","",CHALLAN!E6723)</f>
        <v>10</v>
      </c>
      <c r="H1052">
        <f t="shared" si="32"/>
        <v>50</v>
      </c>
      <c r="I1052">
        <f>IF(CHALLAN!F6723="","",CHALLAN!F6723)</f>
        <v>44</v>
      </c>
      <c r="J1052">
        <f t="shared" si="33"/>
        <v>6</v>
      </c>
    </row>
    <row r="1053" spans="1:10" x14ac:dyDescent="0.25">
      <c r="A1053">
        <v>6724</v>
      </c>
      <c r="B1053" t="str">
        <f>CHALLAN!G6704</f>
        <v>GG/139/10-11</v>
      </c>
      <c r="C1053" t="str">
        <f>CHALLAN!G6703</f>
        <v>06.08.10</v>
      </c>
      <c r="D1053" t="str">
        <f>IF(CHALLAN!C6724="","(no part #)",CHALLAN!C6724)</f>
        <v>PC 141820(F)</v>
      </c>
      <c r="E1053" t="str">
        <f>IF(CHALLAN!B6724="","",CHALLAN!B6724)</f>
        <v>14x18x20 F</v>
      </c>
      <c r="F1053" t="str">
        <f>IF(CHALLAN!D6724="","",CHALLAN!D6724)</f>
        <v/>
      </c>
      <c r="G1053" t="str">
        <f>IF(CHALLAN!E6724="","",CHALLAN!E6724)</f>
        <v/>
      </c>
      <c r="H1053" t="str">
        <f t="shared" si="32"/>
        <v/>
      </c>
      <c r="I1053">
        <f>IF(CHALLAN!F6724="","",CHALLAN!F6724)</f>
        <v>6</v>
      </c>
      <c r="J1053" t="str">
        <f t="shared" si="33"/>
        <v/>
      </c>
    </row>
    <row r="1054" spans="1:10" x14ac:dyDescent="0.25">
      <c r="A1054">
        <v>6725</v>
      </c>
      <c r="B1054" t="str">
        <f>CHALLAN!G6704</f>
        <v>GG/139/10-11</v>
      </c>
      <c r="C1054" t="str">
        <f>CHALLAN!G6703</f>
        <v>06.08.10</v>
      </c>
      <c r="D1054" t="str">
        <f>IF(CHALLAN!C6725="","(no part #)",CHALLAN!C6725)</f>
        <v>PC 142120(F)</v>
      </c>
      <c r="E1054" t="str">
        <f>IF(CHALLAN!B6725="","",CHALLAN!B6725)</f>
        <v>14X21X20 F</v>
      </c>
      <c r="F1054">
        <f>IF(CHALLAN!D6725="","",CHALLAN!D6725)</f>
        <v>2.5</v>
      </c>
      <c r="G1054">
        <f>IF(CHALLAN!E6725="","",CHALLAN!E6725)</f>
        <v>10</v>
      </c>
      <c r="H1054">
        <f t="shared" si="32"/>
        <v>25</v>
      </c>
      <c r="I1054">
        <f>IF(CHALLAN!F6725="","",CHALLAN!F6725)</f>
        <v>23</v>
      </c>
      <c r="J1054">
        <f t="shared" si="33"/>
        <v>2</v>
      </c>
    </row>
    <row r="1055" spans="1:10" x14ac:dyDescent="0.25">
      <c r="A1055">
        <v>6726</v>
      </c>
      <c r="B1055" t="str">
        <f>CHALLAN!G6704</f>
        <v>GG/139/10-11</v>
      </c>
      <c r="C1055" t="str">
        <f>CHALLAN!G6703</f>
        <v>06.08.10</v>
      </c>
      <c r="D1055" t="str">
        <f>IF(CHALLAN!C6726="","(no part #)",CHALLAN!C6726)</f>
        <v>PC 142120(F)</v>
      </c>
      <c r="E1055" t="str">
        <f>IF(CHALLAN!B6726="","",CHALLAN!B6726)</f>
        <v>14X21X20 F</v>
      </c>
      <c r="F1055" t="str">
        <f>IF(CHALLAN!D6726="","",CHALLAN!D6726)</f>
        <v/>
      </c>
      <c r="G1055" t="str">
        <f>IF(CHALLAN!E6726="","",CHALLAN!E6726)</f>
        <v/>
      </c>
      <c r="H1055" t="str">
        <f t="shared" si="32"/>
        <v/>
      </c>
      <c r="I1055">
        <f>IF(CHALLAN!F6726="","",CHALLAN!F6726)</f>
        <v>2</v>
      </c>
      <c r="J1055" t="str">
        <f t="shared" si="33"/>
        <v/>
      </c>
    </row>
    <row r="1056" spans="1:10" x14ac:dyDescent="0.25">
      <c r="A1056">
        <v>6727</v>
      </c>
      <c r="B1056" t="str">
        <f>CHALLAN!G6704</f>
        <v>GG/139/10-11</v>
      </c>
      <c r="C1056" t="str">
        <f>CHALLAN!G6703</f>
        <v>06.08.10</v>
      </c>
      <c r="D1056" t="str">
        <f>IF(CHALLAN!C6727="","(no part #)",CHALLAN!C6727)</f>
        <v>PC 141420(F)</v>
      </c>
      <c r="E1056" t="str">
        <f>IF(CHALLAN!B6727="","",CHALLAN!B6727)</f>
        <v>14X14X20 F</v>
      </c>
      <c r="F1056">
        <f>IF(CHALLAN!D6727="","",CHALLAN!D6727)</f>
        <v>5</v>
      </c>
      <c r="G1056">
        <f>IF(CHALLAN!E6727="","",CHALLAN!E6727)</f>
        <v>10</v>
      </c>
      <c r="H1056">
        <f t="shared" si="32"/>
        <v>50</v>
      </c>
      <c r="I1056">
        <f>IF(CHALLAN!F6727="","",CHALLAN!F6727)</f>
        <v>44</v>
      </c>
      <c r="J1056">
        <f t="shared" si="33"/>
        <v>6</v>
      </c>
    </row>
    <row r="1057" spans="1:10" x14ac:dyDescent="0.25">
      <c r="A1057">
        <v>6728</v>
      </c>
      <c r="B1057" t="str">
        <f>CHALLAN!G6704</f>
        <v>GG/139/10-11</v>
      </c>
      <c r="C1057" t="str">
        <f>CHALLAN!G6703</f>
        <v>06.08.10</v>
      </c>
      <c r="D1057" t="str">
        <f>IF(CHALLAN!C6728="","(no part #)",CHALLAN!C6728)</f>
        <v>PC 141420(F)</v>
      </c>
      <c r="E1057" t="str">
        <f>IF(CHALLAN!B6728="","",CHALLAN!B6728)</f>
        <v>14X14X20 F</v>
      </c>
      <c r="F1057" t="str">
        <f>IF(CHALLAN!D6728="","",CHALLAN!D6728)</f>
        <v/>
      </c>
      <c r="G1057" t="str">
        <f>IF(CHALLAN!E6728="","",CHALLAN!E6728)</f>
        <v/>
      </c>
      <c r="H1057" t="str">
        <f t="shared" si="32"/>
        <v/>
      </c>
      <c r="I1057">
        <f>IF(CHALLAN!F6728="","",CHALLAN!F6728)</f>
        <v>6</v>
      </c>
      <c r="J1057" t="str">
        <f t="shared" si="33"/>
        <v/>
      </c>
    </row>
    <row r="1058" spans="1:10" x14ac:dyDescent="0.25">
      <c r="A1058">
        <v>6729</v>
      </c>
      <c r="B1058" t="str">
        <f>CHALLAN!G6704</f>
        <v>GG/139/10-11</v>
      </c>
      <c r="C1058" t="str">
        <f>CHALLAN!G6703</f>
        <v>06.08.10</v>
      </c>
      <c r="D1058" t="str">
        <f>IF(CHALLAN!C6729="","(no part #)",CHALLAN!C6729)</f>
        <v>PC 141420(O)</v>
      </c>
      <c r="E1058" t="str">
        <f>IF(CHALLAN!B6729="","",CHALLAN!B6729)</f>
        <v>14X14X20 O</v>
      </c>
      <c r="F1058">
        <f>IF(CHALLAN!D6729="","",CHALLAN!D6729)</f>
        <v>2.5</v>
      </c>
      <c r="G1058">
        <f>IF(CHALLAN!E6729="","",CHALLAN!E6729)</f>
        <v>10</v>
      </c>
      <c r="H1058">
        <f t="shared" si="32"/>
        <v>25</v>
      </c>
      <c r="I1058">
        <f>IF(CHALLAN!F6729="","",CHALLAN!F6729)</f>
        <v>22</v>
      </c>
      <c r="J1058">
        <f t="shared" si="33"/>
        <v>3</v>
      </c>
    </row>
    <row r="1059" spans="1:10" x14ac:dyDescent="0.25">
      <c r="A1059">
        <v>6730</v>
      </c>
      <c r="B1059" t="str">
        <f>CHALLAN!G6704</f>
        <v>GG/139/10-11</v>
      </c>
      <c r="C1059" t="str">
        <f>CHALLAN!G6703</f>
        <v>06.08.10</v>
      </c>
      <c r="D1059" t="str">
        <f>IF(CHALLAN!C6730="","(no part #)",CHALLAN!C6730)</f>
        <v>PC 141420(O)</v>
      </c>
      <c r="E1059" t="str">
        <f>IF(CHALLAN!B6730="","",CHALLAN!B6730)</f>
        <v>14X14X20 O</v>
      </c>
      <c r="F1059" t="str">
        <f>IF(CHALLAN!D6730="","",CHALLAN!D6730)</f>
        <v/>
      </c>
      <c r="G1059" t="str">
        <f>IF(CHALLAN!E6730="","",CHALLAN!E6730)</f>
        <v/>
      </c>
      <c r="H1059" t="str">
        <f t="shared" si="32"/>
        <v/>
      </c>
      <c r="I1059">
        <f>IF(CHALLAN!F6730="","",CHALLAN!F6730)</f>
        <v>3</v>
      </c>
      <c r="J1059" t="str">
        <f t="shared" si="33"/>
        <v/>
      </c>
    </row>
    <row r="1060" spans="1:10" x14ac:dyDescent="0.25">
      <c r="A1060">
        <v>6732</v>
      </c>
      <c r="B1060" t="str">
        <f>CHALLAN!G6704</f>
        <v>GG/139/10-11</v>
      </c>
      <c r="C1060" t="str">
        <f>CHALLAN!G6703</f>
        <v>06.08.10</v>
      </c>
      <c r="D1060" t="str">
        <f>IF(CHALLAN!C6732="","(no part #)",CHALLAN!C6732)</f>
        <v>PC-8051</v>
      </c>
      <c r="E1060" t="str">
        <f>IF(CHALLAN!B6732="","",CHALLAN!B6732)</f>
        <v>MARUTI O RING (AL)</v>
      </c>
      <c r="F1060">
        <f>IF(CHALLAN!D6732="","",CHALLAN!D6732)</f>
        <v>4</v>
      </c>
      <c r="G1060">
        <f>IF(CHALLAN!E6732="","",CHALLAN!E6732)</f>
        <v>25</v>
      </c>
      <c r="H1060">
        <f t="shared" si="32"/>
        <v>100</v>
      </c>
      <c r="I1060">
        <f>IF(CHALLAN!F6732="","",CHALLAN!F6732)</f>
        <v>100</v>
      </c>
      <c r="J1060">
        <f t="shared" si="33"/>
        <v>0</v>
      </c>
    </row>
    <row r="1061" spans="1:10" x14ac:dyDescent="0.25">
      <c r="A1061">
        <v>6733</v>
      </c>
      <c r="B1061" t="str">
        <f>CHALLAN!G6704</f>
        <v>GG/139/10-11</v>
      </c>
      <c r="C1061" t="str">
        <f>CHALLAN!G6703</f>
        <v>06.08.10</v>
      </c>
      <c r="D1061" t="str">
        <f>IF(CHALLAN!C6733="","(no part #)",CHALLAN!C6733)</f>
        <v>PC-6001</v>
      </c>
      <c r="E1061" t="str">
        <f>IF(CHALLAN!B6733="","",CHALLAN!B6733)</f>
        <v>UNIVERSAL FLARE</v>
      </c>
      <c r="F1061">
        <f>IF(CHALLAN!D6733="","",CHALLAN!D6733)</f>
        <v>8</v>
      </c>
      <c r="G1061">
        <f>IF(CHALLAN!E6733="","",CHALLAN!E6733)</f>
        <v>25</v>
      </c>
      <c r="H1061">
        <f t="shared" si="32"/>
        <v>200</v>
      </c>
      <c r="I1061">
        <f>IF(CHALLAN!F6733="","",CHALLAN!F6733)</f>
        <v>200</v>
      </c>
      <c r="J1061">
        <f t="shared" si="33"/>
        <v>0</v>
      </c>
    </row>
    <row r="1062" spans="1:10" x14ac:dyDescent="0.25">
      <c r="A1062">
        <v>6734</v>
      </c>
      <c r="B1062" t="str">
        <f>CHALLAN!G6704</f>
        <v>GG/139/10-11</v>
      </c>
      <c r="C1062" t="str">
        <f>CHALLAN!G6703</f>
        <v>06.08.10</v>
      </c>
      <c r="D1062" t="str">
        <f>IF(CHALLAN!C6734="","(no part #)",CHALLAN!C6734)</f>
        <v>PC-61020 (232MM)</v>
      </c>
      <c r="E1062" t="str">
        <f>IF(CHALLAN!B6734="","",CHALLAN!B6734)</f>
        <v>BUS UNIVERSAL</v>
      </c>
      <c r="F1062">
        <f>IF(CHALLAN!D6734="","",CHALLAN!D6734)</f>
        <v>3</v>
      </c>
      <c r="G1062">
        <f>IF(CHALLAN!E6734="","",CHALLAN!E6734)</f>
        <v>20</v>
      </c>
      <c r="H1062">
        <f t="shared" si="32"/>
        <v>60</v>
      </c>
      <c r="I1062">
        <f>IF(CHALLAN!F6734="","",CHALLAN!F6734)</f>
        <v>60</v>
      </c>
      <c r="J1062">
        <f t="shared" si="33"/>
        <v>0</v>
      </c>
    </row>
    <row r="1063" spans="1:10" x14ac:dyDescent="0.25">
      <c r="A1063">
        <v>6759</v>
      </c>
      <c r="B1063" t="str">
        <f>CHALLAN!G6749</f>
        <v>GG/140/10-11</v>
      </c>
      <c r="C1063" t="str">
        <f>CHALLAN!G6748</f>
        <v>06.08.10</v>
      </c>
      <c r="D1063" t="str">
        <f>IF(CHALLAN!C6759="","(no part #)",CHALLAN!C6759)</f>
        <v>PC-86125</v>
      </c>
      <c r="E1063" t="str">
        <f>IF(CHALLAN!B6759="","",CHALLAN!B6759)</f>
        <v>SANTRO</v>
      </c>
      <c r="F1063">
        <f>IF(CHALLAN!D6759="","",CHALLAN!D6759)</f>
        <v>10</v>
      </c>
      <c r="G1063">
        <f>IF(CHALLAN!E6759="","",CHALLAN!E6759)</f>
        <v>5</v>
      </c>
      <c r="H1063">
        <f t="shared" si="32"/>
        <v>50</v>
      </c>
      <c r="I1063">
        <f>IF(CHALLAN!F6759="","",CHALLAN!F6759)</f>
        <v>44</v>
      </c>
      <c r="J1063">
        <f t="shared" si="33"/>
        <v>6</v>
      </c>
    </row>
    <row r="1064" spans="1:10" x14ac:dyDescent="0.25">
      <c r="A1064">
        <v>6760</v>
      </c>
      <c r="B1064" t="str">
        <f>CHALLAN!G6749</f>
        <v>GG/140/10-11</v>
      </c>
      <c r="C1064" t="str">
        <f>CHALLAN!G6748</f>
        <v>06.08.10</v>
      </c>
      <c r="D1064" t="str">
        <f>IF(CHALLAN!C6760="","(no part #)",CHALLAN!C6760)</f>
        <v>PC-86125</v>
      </c>
      <c r="E1064" t="str">
        <f>IF(CHALLAN!B6760="","",CHALLAN!B6760)</f>
        <v>SANTRO</v>
      </c>
      <c r="F1064" t="str">
        <f>IF(CHALLAN!D6760="","",CHALLAN!D6760)</f>
        <v/>
      </c>
      <c r="G1064" t="str">
        <f>IF(CHALLAN!E6760="","",CHALLAN!E6760)</f>
        <v/>
      </c>
      <c r="H1064" t="str">
        <f t="shared" si="32"/>
        <v/>
      </c>
      <c r="I1064">
        <f>IF(CHALLAN!F6760="","",CHALLAN!F6760)</f>
        <v>6</v>
      </c>
      <c r="J1064" t="str">
        <f t="shared" si="33"/>
        <v/>
      </c>
    </row>
    <row r="1065" spans="1:10" x14ac:dyDescent="0.25">
      <c r="A1065">
        <v>6761</v>
      </c>
      <c r="B1065" t="str">
        <f>CHALLAN!G6749</f>
        <v>GG/140/10-11</v>
      </c>
      <c r="C1065" t="str">
        <f>CHALLAN!G6748</f>
        <v>06.08.10</v>
      </c>
      <c r="D1065" t="str">
        <f>IF(CHALLAN!C6761="","(no part #)",CHALLAN!C6761)</f>
        <v>PC-86248</v>
      </c>
      <c r="E1065" t="str">
        <f>IF(CHALLAN!B6761="","",CHALLAN!B6761)</f>
        <v>ACCENT-PETROL</v>
      </c>
      <c r="F1065">
        <f>IF(CHALLAN!D6761="","",CHALLAN!D6761)</f>
        <v>2</v>
      </c>
      <c r="G1065">
        <f>IF(CHALLAN!E6761="","",CHALLAN!E6761)</f>
        <v>5</v>
      </c>
      <c r="H1065">
        <f t="shared" si="32"/>
        <v>10</v>
      </c>
      <c r="I1065">
        <f>IF(CHALLAN!F6761="","",CHALLAN!F6761)</f>
        <v>10</v>
      </c>
      <c r="J1065">
        <f t="shared" si="33"/>
        <v>0</v>
      </c>
    </row>
    <row r="1066" spans="1:10" x14ac:dyDescent="0.25">
      <c r="A1066">
        <v>6762</v>
      </c>
      <c r="B1066" t="str">
        <f>CHALLAN!G6749</f>
        <v>GG/140/10-11</v>
      </c>
      <c r="C1066" t="str">
        <f>CHALLAN!G6748</f>
        <v>06.08.10</v>
      </c>
      <c r="D1066" t="str">
        <f>IF(CHALLAN!C6762="","(no part #)",CHALLAN!C6762)</f>
        <v>PC-86037</v>
      </c>
      <c r="E1066" t="str">
        <f>IF(CHALLAN!B6762="","",CHALLAN!B6762)</f>
        <v>WAGON-R</v>
      </c>
      <c r="F1066">
        <f>IF(CHALLAN!D6762="","",CHALLAN!D6762)</f>
        <v>5</v>
      </c>
      <c r="G1066">
        <f>IF(CHALLAN!E6762="","",CHALLAN!E6762)</f>
        <v>5</v>
      </c>
      <c r="H1066">
        <f t="shared" si="32"/>
        <v>25</v>
      </c>
      <c r="I1066">
        <f>IF(CHALLAN!F6762="","",CHALLAN!F6762)</f>
        <v>21</v>
      </c>
      <c r="J1066">
        <f t="shared" si="33"/>
        <v>4</v>
      </c>
    </row>
    <row r="1067" spans="1:10" x14ac:dyDescent="0.25">
      <c r="A1067">
        <v>6763</v>
      </c>
      <c r="B1067" t="str">
        <f>CHALLAN!G6749</f>
        <v>GG/140/10-11</v>
      </c>
      <c r="C1067" t="str">
        <f>CHALLAN!G6748</f>
        <v>06.08.10</v>
      </c>
      <c r="D1067" t="str">
        <f>IF(CHALLAN!C6763="","(no part #)",CHALLAN!C6763)</f>
        <v>PC-86037</v>
      </c>
      <c r="E1067" t="str">
        <f>IF(CHALLAN!B6763="","",CHALLAN!B6763)</f>
        <v>WAGON-R</v>
      </c>
      <c r="F1067" t="str">
        <f>IF(CHALLAN!D6763="","",CHALLAN!D6763)</f>
        <v/>
      </c>
      <c r="G1067" t="str">
        <f>IF(CHALLAN!E6763="","",CHALLAN!E6763)</f>
        <v/>
      </c>
      <c r="H1067" t="str">
        <f t="shared" si="32"/>
        <v/>
      </c>
      <c r="I1067">
        <f>IF(CHALLAN!F6763="","",CHALLAN!F6763)</f>
        <v>4</v>
      </c>
      <c r="J1067" t="str">
        <f t="shared" si="33"/>
        <v/>
      </c>
    </row>
    <row r="1068" spans="1:10" x14ac:dyDescent="0.25">
      <c r="A1068">
        <v>6764</v>
      </c>
      <c r="B1068" t="str">
        <f>CHALLAN!G6749</f>
        <v>GG/140/10-11</v>
      </c>
      <c r="C1068" t="str">
        <f>CHALLAN!G6748</f>
        <v>06.08.10</v>
      </c>
      <c r="D1068" t="str">
        <f>IF(CHALLAN!C6764="","(no part #)",CHALLAN!C6764)</f>
        <v>PC-86246B</v>
      </c>
      <c r="E1068" t="str">
        <f>IF(CHALLAN!B6764="","",CHALLAN!B6764)</f>
        <v>LANCER</v>
      </c>
      <c r="F1068">
        <f>IF(CHALLAN!D6764="","",CHALLAN!D6764)</f>
        <v>2</v>
      </c>
      <c r="G1068">
        <f>IF(CHALLAN!E6764="","",CHALLAN!E6764)</f>
        <v>5</v>
      </c>
      <c r="H1068">
        <f t="shared" si="32"/>
        <v>10</v>
      </c>
      <c r="I1068">
        <f>IF(CHALLAN!F6764="","",CHALLAN!F6764)</f>
        <v>10</v>
      </c>
      <c r="J1068">
        <f t="shared" si="33"/>
        <v>0</v>
      </c>
    </row>
    <row r="1069" spans="1:10" x14ac:dyDescent="0.25">
      <c r="A1069">
        <v>6767</v>
      </c>
      <c r="B1069" t="str">
        <f>CHALLAN!G6749</f>
        <v>GG/140/10-11</v>
      </c>
      <c r="C1069" t="str">
        <f>CHALLAN!G6748</f>
        <v>06.08.10</v>
      </c>
      <c r="D1069" t="str">
        <f>IF(CHALLAN!C6767="","(no part #)",CHALLAN!C6767)</f>
        <v>PC 141522(O)</v>
      </c>
      <c r="E1069" t="str">
        <f>IF(CHALLAN!B6767="","",CHALLAN!B6767)</f>
        <v>14X15X22 O</v>
      </c>
      <c r="F1069">
        <f>IF(CHALLAN!D6767="","",CHALLAN!D6767)</f>
        <v>2.5</v>
      </c>
      <c r="G1069">
        <f>IF(CHALLAN!E6767="","",CHALLAN!E6767)</f>
        <v>10</v>
      </c>
      <c r="H1069">
        <f t="shared" si="32"/>
        <v>25</v>
      </c>
      <c r="I1069">
        <f>IF(CHALLAN!F6767="","",CHALLAN!F6767)</f>
        <v>21</v>
      </c>
      <c r="J1069">
        <f t="shared" si="33"/>
        <v>4</v>
      </c>
    </row>
    <row r="1070" spans="1:10" x14ac:dyDescent="0.25">
      <c r="A1070">
        <v>6768</v>
      </c>
      <c r="B1070" t="str">
        <f>CHALLAN!G6749</f>
        <v>GG/140/10-11</v>
      </c>
      <c r="C1070" t="str">
        <f>CHALLAN!G6748</f>
        <v>06.08.10</v>
      </c>
      <c r="D1070" t="str">
        <f>IF(CHALLAN!C6768="","(no part #)",CHALLAN!C6768)</f>
        <v>PC 141522(O)</v>
      </c>
      <c r="E1070" t="str">
        <f>IF(CHALLAN!B6768="","",CHALLAN!B6768)</f>
        <v>14X15X22 O</v>
      </c>
      <c r="F1070" t="str">
        <f>IF(CHALLAN!D6768="","",CHALLAN!D6768)</f>
        <v/>
      </c>
      <c r="G1070" t="str">
        <f>IF(CHALLAN!E6768="","",CHALLAN!E6768)</f>
        <v/>
      </c>
      <c r="H1070" t="str">
        <f t="shared" si="32"/>
        <v/>
      </c>
      <c r="I1070">
        <f>IF(CHALLAN!F6768="","",CHALLAN!F6768)</f>
        <v>4</v>
      </c>
      <c r="J1070" t="str">
        <f t="shared" si="33"/>
        <v/>
      </c>
    </row>
    <row r="1071" spans="1:10" x14ac:dyDescent="0.25">
      <c r="A1071">
        <v>6769</v>
      </c>
      <c r="B1071" t="str">
        <f>CHALLAN!G6749</f>
        <v>GG/140/10-11</v>
      </c>
      <c r="C1071" t="str">
        <f>CHALLAN!G6748</f>
        <v>06.08.10</v>
      </c>
      <c r="D1071" t="str">
        <f>IF(CHALLAN!C6769="","(no part #)",CHALLAN!C6769)</f>
        <v>PC 141522(F)</v>
      </c>
      <c r="E1071" t="str">
        <f>IF(CHALLAN!B6769="","",CHALLAN!B6769)</f>
        <v>14X15X22 F</v>
      </c>
      <c r="F1071">
        <f>IF(CHALLAN!D6769="","",CHALLAN!D6769)</f>
        <v>5</v>
      </c>
      <c r="G1071">
        <f>IF(CHALLAN!E6769="","",CHALLAN!E6769)</f>
        <v>10</v>
      </c>
      <c r="H1071">
        <f t="shared" si="32"/>
        <v>50</v>
      </c>
      <c r="I1071">
        <f>IF(CHALLAN!F6769="","",CHALLAN!F6769)</f>
        <v>42</v>
      </c>
      <c r="J1071">
        <f t="shared" si="33"/>
        <v>8</v>
      </c>
    </row>
    <row r="1072" spans="1:10" x14ac:dyDescent="0.25">
      <c r="A1072">
        <v>6770</v>
      </c>
      <c r="B1072" t="str">
        <f>CHALLAN!G6749</f>
        <v>GG/140/10-11</v>
      </c>
      <c r="C1072" t="str">
        <f>CHALLAN!G6748</f>
        <v>06.08.10</v>
      </c>
      <c r="D1072" t="str">
        <f>IF(CHALLAN!C6770="","(no part #)",CHALLAN!C6770)</f>
        <v>PC 141522(F)</v>
      </c>
      <c r="E1072" t="str">
        <f>IF(CHALLAN!B6770="","",CHALLAN!B6770)</f>
        <v>14X15X22 F</v>
      </c>
      <c r="F1072" t="str">
        <f>IF(CHALLAN!D6770="","",CHALLAN!D6770)</f>
        <v/>
      </c>
      <c r="G1072" t="str">
        <f>IF(CHALLAN!E6770="","",CHALLAN!E6770)</f>
        <v/>
      </c>
      <c r="H1072" t="str">
        <f t="shared" si="32"/>
        <v/>
      </c>
      <c r="I1072">
        <f>IF(CHALLAN!F6770="","",CHALLAN!F6770)</f>
        <v>8</v>
      </c>
      <c r="J1072" t="str">
        <f t="shared" si="33"/>
        <v/>
      </c>
    </row>
    <row r="1073" spans="1:10" x14ac:dyDescent="0.25">
      <c r="A1073">
        <v>6771</v>
      </c>
      <c r="B1073" t="str">
        <f>CHALLAN!G6749</f>
        <v>GG/140/10-11</v>
      </c>
      <c r="C1073" t="str">
        <f>CHALLAN!G6748</f>
        <v>06.08.10</v>
      </c>
      <c r="D1073" t="str">
        <f>IF(CHALLAN!C6771="","(no part #)",CHALLAN!C6771)</f>
        <v>PC 142120(F)</v>
      </c>
      <c r="E1073" t="str">
        <f>IF(CHALLAN!B6771="","",CHALLAN!B6771)</f>
        <v>14X21X20 F</v>
      </c>
      <c r="F1073">
        <f>IF(CHALLAN!D6771="","",CHALLAN!D6771)</f>
        <v>2.5</v>
      </c>
      <c r="G1073">
        <f>IF(CHALLAN!E6771="","",CHALLAN!E6771)</f>
        <v>10</v>
      </c>
      <c r="H1073">
        <f t="shared" si="32"/>
        <v>25</v>
      </c>
      <c r="I1073">
        <f>IF(CHALLAN!F6771="","",CHALLAN!F6771)</f>
        <v>23</v>
      </c>
      <c r="J1073">
        <f t="shared" si="33"/>
        <v>2</v>
      </c>
    </row>
    <row r="1074" spans="1:10" x14ac:dyDescent="0.25">
      <c r="A1074">
        <v>6772</v>
      </c>
      <c r="B1074" t="str">
        <f>CHALLAN!G6749</f>
        <v>GG/140/10-11</v>
      </c>
      <c r="C1074" t="str">
        <f>CHALLAN!G6748</f>
        <v>06.08.10</v>
      </c>
      <c r="D1074" t="str">
        <f>IF(CHALLAN!C6772="","(no part #)",CHALLAN!C6772)</f>
        <v>PC 142120(F)</v>
      </c>
      <c r="E1074" t="str">
        <f>IF(CHALLAN!B6772="","",CHALLAN!B6772)</f>
        <v>14X21X20 F</v>
      </c>
      <c r="F1074" t="str">
        <f>IF(CHALLAN!D6772="","",CHALLAN!D6772)</f>
        <v/>
      </c>
      <c r="G1074" t="str">
        <f>IF(CHALLAN!E6772="","",CHALLAN!E6772)</f>
        <v/>
      </c>
      <c r="H1074" t="str">
        <f t="shared" si="32"/>
        <v/>
      </c>
      <c r="I1074">
        <f>IF(CHALLAN!F6772="","",CHALLAN!F6772)</f>
        <v>2</v>
      </c>
      <c r="J1074" t="str">
        <f t="shared" si="33"/>
        <v/>
      </c>
    </row>
    <row r="1075" spans="1:10" x14ac:dyDescent="0.25">
      <c r="A1075">
        <v>6774</v>
      </c>
      <c r="B1075" t="str">
        <f>CHALLAN!G6749</f>
        <v>GG/140/10-11</v>
      </c>
      <c r="C1075" t="str">
        <f>CHALLAN!G6748</f>
        <v>06.08.10</v>
      </c>
      <c r="D1075" t="str">
        <f>IF(CHALLAN!C6774="","(no part #)",CHALLAN!C6774)</f>
        <v>PC-8026</v>
      </c>
      <c r="E1075" t="str">
        <f>IF(CHALLAN!B6774="","",CHALLAN!B6774)</f>
        <v>SANTRO</v>
      </c>
      <c r="F1075">
        <f>IF(CHALLAN!D6774="","",CHALLAN!D6774)</f>
        <v>8</v>
      </c>
      <c r="G1075">
        <f>IF(CHALLAN!E6774="","",CHALLAN!E6774)</f>
        <v>25</v>
      </c>
      <c r="H1075">
        <f t="shared" si="32"/>
        <v>200</v>
      </c>
      <c r="I1075">
        <f>IF(CHALLAN!F6774="","",CHALLAN!F6774)</f>
        <v>200</v>
      </c>
      <c r="J1075">
        <f t="shared" si="33"/>
        <v>0</v>
      </c>
    </row>
    <row r="1076" spans="1:10" x14ac:dyDescent="0.25">
      <c r="A1076">
        <v>6775</v>
      </c>
      <c r="B1076" t="str">
        <f>CHALLAN!G6749</f>
        <v>GG/140/10-11</v>
      </c>
      <c r="C1076" t="str">
        <f>CHALLAN!G6748</f>
        <v>06.08.10</v>
      </c>
      <c r="D1076" t="str">
        <f>IF(CHALLAN!C6775="","(no part #)",CHALLAN!C6775)</f>
        <v>PC-6001</v>
      </c>
      <c r="E1076" t="str">
        <f>IF(CHALLAN!B6775="","",CHALLAN!B6775)</f>
        <v>UNIVERSAL FLARE</v>
      </c>
      <c r="F1076">
        <f>IF(CHALLAN!D6775="","",CHALLAN!D6775)</f>
        <v>16</v>
      </c>
      <c r="G1076">
        <f>IF(CHALLAN!E6775="","",CHALLAN!E6775)</f>
        <v>25</v>
      </c>
      <c r="H1076">
        <f t="shared" si="32"/>
        <v>400</v>
      </c>
      <c r="I1076">
        <f>IF(CHALLAN!F6775="","",CHALLAN!F6775)</f>
        <v>400</v>
      </c>
      <c r="J1076">
        <f t="shared" si="33"/>
        <v>0</v>
      </c>
    </row>
    <row r="1077" spans="1:10" x14ac:dyDescent="0.25">
      <c r="A1077">
        <v>6808</v>
      </c>
      <c r="B1077" t="str">
        <f>CHALLAN!G6796</f>
        <v>GG/141/10-11</v>
      </c>
      <c r="C1077" t="str">
        <f>CHALLAN!G6795</f>
        <v>09.08.10</v>
      </c>
      <c r="D1077" t="str">
        <f>IF(CHALLAN!C6808="","(no part #)",CHALLAN!C6808)</f>
        <v>PC 141822</v>
      </c>
      <c r="E1077" t="str">
        <f>IF(CHALLAN!B6808="","",CHALLAN!B6808)</f>
        <v>14X18X22</v>
      </c>
      <c r="F1077">
        <f>IF(CHALLAN!D6808="","",CHALLAN!D6808)</f>
        <v>5</v>
      </c>
      <c r="G1077">
        <f>IF(CHALLAN!E6808="","",CHALLAN!E6808)</f>
        <v>10</v>
      </c>
      <c r="H1077">
        <f t="shared" si="32"/>
        <v>50</v>
      </c>
      <c r="I1077">
        <f>IF(CHALLAN!F6808="","",CHALLAN!F6808)</f>
        <v>42</v>
      </c>
      <c r="J1077">
        <f t="shared" si="33"/>
        <v>8</v>
      </c>
    </row>
    <row r="1078" spans="1:10" x14ac:dyDescent="0.25">
      <c r="A1078">
        <v>6809</v>
      </c>
      <c r="B1078" t="str">
        <f>CHALLAN!G6796</f>
        <v>GG/141/10-11</v>
      </c>
      <c r="C1078" t="str">
        <f>CHALLAN!G6795</f>
        <v>09.08.10</v>
      </c>
      <c r="D1078" t="str">
        <f>IF(CHALLAN!C6809="","(no part #)",CHALLAN!C6809)</f>
        <v>PC 141822</v>
      </c>
      <c r="E1078" t="str">
        <f>IF(CHALLAN!B6809="","",CHALLAN!B6809)</f>
        <v>14X18X22</v>
      </c>
      <c r="F1078" t="str">
        <f>IF(CHALLAN!D6809="","",CHALLAN!D6809)</f>
        <v/>
      </c>
      <c r="G1078" t="str">
        <f>IF(CHALLAN!E6809="","",CHALLAN!E6809)</f>
        <v/>
      </c>
      <c r="H1078" t="str">
        <f t="shared" si="32"/>
        <v/>
      </c>
      <c r="I1078">
        <f>IF(CHALLAN!F6809="","",CHALLAN!F6809)</f>
        <v>8</v>
      </c>
      <c r="J1078" t="str">
        <f t="shared" si="33"/>
        <v/>
      </c>
    </row>
    <row r="1079" spans="1:10" x14ac:dyDescent="0.25">
      <c r="A1079">
        <v>6849</v>
      </c>
      <c r="B1079" t="str">
        <f>CHALLAN!G6839</f>
        <v>GG/142/10-11</v>
      </c>
      <c r="C1079" t="str">
        <f>CHALLAN!G6838</f>
        <v>09.08.10</v>
      </c>
      <c r="D1079" t="str">
        <f>IF(CHALLAN!C6849="","(no part #)",CHALLAN!C6849)</f>
        <v xml:space="preserve">PC-7058A </v>
      </c>
      <c r="E1079" t="str">
        <f>IF(CHALLAN!B6849="","",CHALLAN!B6849)</f>
        <v>Santro Large/Matiz/Zen Delphi</v>
      </c>
      <c r="F1079">
        <f>IF(CHALLAN!D6849="","",CHALLAN!D6849)</f>
        <v>1</v>
      </c>
      <c r="G1079">
        <f>IF(CHALLAN!E6849="","",CHALLAN!E6849)</f>
        <v>50</v>
      </c>
      <c r="H1079">
        <f t="shared" si="32"/>
        <v>50</v>
      </c>
      <c r="I1079">
        <f>IF(CHALLAN!F6849="","",CHALLAN!F6849)</f>
        <v>50</v>
      </c>
      <c r="J1079">
        <f t="shared" si="33"/>
        <v>0</v>
      </c>
    </row>
    <row r="1080" spans="1:10" x14ac:dyDescent="0.25">
      <c r="A1080">
        <v>6896</v>
      </c>
      <c r="B1080" t="str">
        <f>CHALLAN!G6884</f>
        <v>GG/143/10-11</v>
      </c>
      <c r="C1080" t="str">
        <f>CHALLAN!G6883</f>
        <v>10.08.10</v>
      </c>
      <c r="D1080" t="str">
        <f>IF(CHALLAN!C6896="","(no part #)",CHALLAN!C6896)</f>
        <v>(no part #)</v>
      </c>
      <c r="E1080" t="str">
        <f>IF(CHALLAN!B6896="","",CHALLAN!B6896)</f>
        <v>14X18X20 F</v>
      </c>
      <c r="F1080">
        <f>IF(CHALLAN!D6896="","",CHALLAN!D6896)</f>
        <v>1</v>
      </c>
      <c r="G1080">
        <f>IF(CHALLAN!E6896="","",CHALLAN!E6896)</f>
        <v>10</v>
      </c>
      <c r="H1080">
        <f t="shared" si="32"/>
        <v>10</v>
      </c>
      <c r="I1080">
        <f>IF(CHALLAN!F6896="","",CHALLAN!F6896)</f>
        <v>8.8000000000000007</v>
      </c>
      <c r="J1080">
        <f t="shared" si="33"/>
        <v>1.1999999999999993</v>
      </c>
    </row>
    <row r="1081" spans="1:10" x14ac:dyDescent="0.25">
      <c r="A1081">
        <v>6897</v>
      </c>
      <c r="B1081" t="str">
        <f>CHALLAN!G6884</f>
        <v>GG/143/10-11</v>
      </c>
      <c r="C1081" t="str">
        <f>CHALLAN!G6883</f>
        <v>10.08.10</v>
      </c>
      <c r="D1081" t="str">
        <f>IF(CHALLAN!C6897="","(no part #)",CHALLAN!C6897)</f>
        <v>(no part #)</v>
      </c>
      <c r="E1081" t="str">
        <f>IF(CHALLAN!B6897="","",CHALLAN!B6897)</f>
        <v>14X18X20 F</v>
      </c>
      <c r="F1081" t="str">
        <f>IF(CHALLAN!D6897="","",CHALLAN!D6897)</f>
        <v/>
      </c>
      <c r="G1081" t="str">
        <f>IF(CHALLAN!E6897="","",CHALLAN!E6897)</f>
        <v/>
      </c>
      <c r="H1081" t="str">
        <f t="shared" si="32"/>
        <v/>
      </c>
      <c r="I1081">
        <f>IF(CHALLAN!F6897="","",CHALLAN!F6897)</f>
        <v>1.2</v>
      </c>
      <c r="J1081" t="str">
        <f t="shared" si="33"/>
        <v/>
      </c>
    </row>
    <row r="1082" spans="1:10" x14ac:dyDescent="0.25">
      <c r="A1082">
        <v>6940</v>
      </c>
      <c r="B1082" t="str">
        <f>CHALLAN!G6930</f>
        <v>GG/144/10-11</v>
      </c>
      <c r="C1082" t="str">
        <f>CHALLAN!G6929</f>
        <v>10.08.10</v>
      </c>
      <c r="D1082" t="str">
        <f>IF(CHALLAN!C6940="","(no part #)",CHALLAN!C6940)</f>
        <v>PC-86233</v>
      </c>
      <c r="E1082" t="str">
        <f>IF(CHALLAN!B6940="","",CHALLAN!B6940)</f>
        <v>INDICA BEHR</v>
      </c>
      <c r="F1082">
        <f>IF(CHALLAN!D6940="","",CHALLAN!D6940)</f>
        <v>5</v>
      </c>
      <c r="G1082">
        <f>IF(CHALLAN!E6940="","",CHALLAN!E6940)</f>
        <v>5</v>
      </c>
      <c r="H1082">
        <f t="shared" si="32"/>
        <v>25</v>
      </c>
      <c r="I1082">
        <f>IF(CHALLAN!F6940="","",CHALLAN!F6940)</f>
        <v>21</v>
      </c>
      <c r="J1082">
        <f t="shared" si="33"/>
        <v>4</v>
      </c>
    </row>
    <row r="1083" spans="1:10" x14ac:dyDescent="0.25">
      <c r="A1083">
        <v>6941</v>
      </c>
      <c r="B1083" t="str">
        <f>CHALLAN!G6930</f>
        <v>GG/144/10-11</v>
      </c>
      <c r="C1083" t="str">
        <f>CHALLAN!G6929</f>
        <v>10.08.10</v>
      </c>
      <c r="D1083" t="str">
        <f>IF(CHALLAN!C6941="","(no part #)",CHALLAN!C6941)</f>
        <v>PC-86233</v>
      </c>
      <c r="E1083" t="str">
        <f>IF(CHALLAN!B6941="","",CHALLAN!B6941)</f>
        <v>INDICA BEHR</v>
      </c>
      <c r="F1083" t="str">
        <f>IF(CHALLAN!D6941="","",CHALLAN!D6941)</f>
        <v/>
      </c>
      <c r="G1083" t="str">
        <f>IF(CHALLAN!E6941="","",CHALLAN!E6941)</f>
        <v/>
      </c>
      <c r="H1083" t="str">
        <f t="shared" si="32"/>
        <v/>
      </c>
      <c r="I1083">
        <f>IF(CHALLAN!F6941="","",CHALLAN!F6941)</f>
        <v>4</v>
      </c>
      <c r="J1083" t="str">
        <f t="shared" si="33"/>
        <v/>
      </c>
    </row>
    <row r="1084" spans="1:10" x14ac:dyDescent="0.25">
      <c r="A1084">
        <v>6943</v>
      </c>
      <c r="B1084" t="str">
        <f>CHALLAN!G6930</f>
        <v>GG/144/10-11</v>
      </c>
      <c r="C1084" t="str">
        <f>CHALLAN!G6929</f>
        <v>10.08.10</v>
      </c>
      <c r="D1084" t="str">
        <f>IF(CHALLAN!C6943="","(no part #)",CHALLAN!C6943)</f>
        <v>PC 141420(F)</v>
      </c>
      <c r="E1084" t="str">
        <f>IF(CHALLAN!B6943="","",CHALLAN!B6943)</f>
        <v>14X14X20 F</v>
      </c>
      <c r="F1084">
        <f>IF(CHALLAN!D6943="","",CHALLAN!D6943)</f>
        <v>5</v>
      </c>
      <c r="G1084">
        <f>IF(CHALLAN!E6943="","",CHALLAN!E6943)</f>
        <v>10</v>
      </c>
      <c r="H1084">
        <f t="shared" si="32"/>
        <v>50</v>
      </c>
      <c r="I1084">
        <f>IF(CHALLAN!F6943="","",CHALLAN!F6943)</f>
        <v>44</v>
      </c>
      <c r="J1084">
        <f t="shared" si="33"/>
        <v>6</v>
      </c>
    </row>
    <row r="1085" spans="1:10" x14ac:dyDescent="0.25">
      <c r="A1085">
        <v>6944</v>
      </c>
      <c r="B1085" t="str">
        <f>CHALLAN!G6930</f>
        <v>GG/144/10-11</v>
      </c>
      <c r="C1085" t="str">
        <f>CHALLAN!G6929</f>
        <v>10.08.10</v>
      </c>
      <c r="D1085" t="str">
        <f>IF(CHALLAN!C6944="","(no part #)",CHALLAN!C6944)</f>
        <v>PC 141420(F)</v>
      </c>
      <c r="E1085" t="str">
        <f>IF(CHALLAN!B6944="","",CHALLAN!B6944)</f>
        <v>14X14X20 F</v>
      </c>
      <c r="F1085" t="str">
        <f>IF(CHALLAN!D6944="","",CHALLAN!D6944)</f>
        <v/>
      </c>
      <c r="G1085" t="str">
        <f>IF(CHALLAN!E6944="","",CHALLAN!E6944)</f>
        <v/>
      </c>
      <c r="H1085" t="str">
        <f t="shared" si="32"/>
        <v/>
      </c>
      <c r="I1085">
        <f>IF(CHALLAN!F6944="","",CHALLAN!F6944)</f>
        <v>6</v>
      </c>
      <c r="J1085" t="str">
        <f t="shared" si="33"/>
        <v/>
      </c>
    </row>
    <row r="1086" spans="1:10" x14ac:dyDescent="0.25">
      <c r="A1086">
        <v>6945</v>
      </c>
      <c r="B1086" t="str">
        <f>CHALLAN!G6930</f>
        <v>GG/144/10-11</v>
      </c>
      <c r="C1086" t="str">
        <f>CHALLAN!G6929</f>
        <v>10.08.10</v>
      </c>
      <c r="D1086" t="str">
        <f>IF(CHALLAN!C6945="","(no part #)",CHALLAN!C6945)</f>
        <v>PC 141420(O)</v>
      </c>
      <c r="E1086" t="str">
        <f>IF(CHALLAN!B6945="","",CHALLAN!B6945)</f>
        <v>14X14X20 O</v>
      </c>
      <c r="F1086">
        <f>IF(CHALLAN!D6945="","",CHALLAN!D6945)</f>
        <v>2.5</v>
      </c>
      <c r="G1086">
        <f>IF(CHALLAN!E6945="","",CHALLAN!E6945)</f>
        <v>10</v>
      </c>
      <c r="H1086">
        <f t="shared" si="32"/>
        <v>25</v>
      </c>
      <c r="I1086">
        <f>IF(CHALLAN!F6945="","",CHALLAN!F6945)</f>
        <v>22</v>
      </c>
      <c r="J1086">
        <f t="shared" si="33"/>
        <v>3</v>
      </c>
    </row>
    <row r="1087" spans="1:10" x14ac:dyDescent="0.25">
      <c r="A1087">
        <v>6946</v>
      </c>
      <c r="B1087" t="str">
        <f>CHALLAN!G6930</f>
        <v>GG/144/10-11</v>
      </c>
      <c r="C1087" t="str">
        <f>CHALLAN!G6929</f>
        <v>10.08.10</v>
      </c>
      <c r="D1087" t="str">
        <f>IF(CHALLAN!C6946="","(no part #)",CHALLAN!C6946)</f>
        <v>PC 141420(O)</v>
      </c>
      <c r="E1087" t="str">
        <f>IF(CHALLAN!B6946="","",CHALLAN!B6946)</f>
        <v>14X14X20 O</v>
      </c>
      <c r="F1087" t="str">
        <f>IF(CHALLAN!D6946="","",CHALLAN!D6946)</f>
        <v/>
      </c>
      <c r="G1087" t="str">
        <f>IF(CHALLAN!E6946="","",CHALLAN!E6946)</f>
        <v/>
      </c>
      <c r="H1087" t="str">
        <f t="shared" si="32"/>
        <v/>
      </c>
      <c r="I1087">
        <f>IF(CHALLAN!F6946="","",CHALLAN!F6946)</f>
        <v>3</v>
      </c>
      <c r="J1087" t="str">
        <f t="shared" si="33"/>
        <v/>
      </c>
    </row>
    <row r="1088" spans="1:10" x14ac:dyDescent="0.25">
      <c r="A1088">
        <v>6948</v>
      </c>
      <c r="B1088" t="str">
        <f>CHALLAN!G6930</f>
        <v>GG/144/10-11</v>
      </c>
      <c r="C1088" t="str">
        <f>CHALLAN!G6929</f>
        <v>10.08.10</v>
      </c>
      <c r="D1088" t="str">
        <f>IF(CHALLAN!C6948="","(no part #)",CHALLAN!C6948)</f>
        <v>PC-8051</v>
      </c>
      <c r="E1088" t="str">
        <f>IF(CHALLAN!B6948="","",CHALLAN!B6948)</f>
        <v>MARUTI O RING (AL)</v>
      </c>
      <c r="F1088">
        <f>IF(CHALLAN!D6948="","",CHALLAN!D6948)</f>
        <v>4</v>
      </c>
      <c r="G1088">
        <f>IF(CHALLAN!E6948="","",CHALLAN!E6948)</f>
        <v>25</v>
      </c>
      <c r="H1088">
        <f t="shared" si="32"/>
        <v>100</v>
      </c>
      <c r="I1088">
        <f>IF(CHALLAN!F6948="","",CHALLAN!F6948)</f>
        <v>100</v>
      </c>
      <c r="J1088">
        <f t="shared" si="33"/>
        <v>0</v>
      </c>
    </row>
    <row r="1089" spans="1:10" x14ac:dyDescent="0.25">
      <c r="A1089">
        <v>6988</v>
      </c>
      <c r="B1089" t="str">
        <f>CHALLAN!G6975</f>
        <v>GG/145/10-11</v>
      </c>
      <c r="C1089" t="str">
        <f>CHALLAN!G6974</f>
        <v>10.08.10</v>
      </c>
      <c r="D1089" t="str">
        <f>IF(CHALLAN!C6988="","(no part #)",CHALLAN!C6988)</f>
        <v>PC-86034</v>
      </c>
      <c r="E1089" t="str">
        <f>IF(CHALLAN!B6988="","",CHALLAN!B6988)</f>
        <v>FORD IKON</v>
      </c>
      <c r="F1089">
        <f>IF(CHALLAN!D6988="","",CHALLAN!D6988)</f>
        <v>5</v>
      </c>
      <c r="G1089">
        <f>IF(CHALLAN!E6988="","",CHALLAN!E6988)</f>
        <v>5</v>
      </c>
      <c r="H1089">
        <f t="shared" si="32"/>
        <v>25</v>
      </c>
      <c r="I1089">
        <f>IF(CHALLAN!F6988="","",CHALLAN!F6988)</f>
        <v>23</v>
      </c>
      <c r="J1089">
        <f t="shared" si="33"/>
        <v>2</v>
      </c>
    </row>
    <row r="1090" spans="1:10" x14ac:dyDescent="0.25">
      <c r="A1090">
        <v>6989</v>
      </c>
      <c r="B1090" t="str">
        <f>CHALLAN!G6975</f>
        <v>GG/145/10-11</v>
      </c>
      <c r="C1090" t="str">
        <f>CHALLAN!G6974</f>
        <v>10.08.10</v>
      </c>
      <c r="D1090" t="str">
        <f>IF(CHALLAN!C6989="","(no part #)",CHALLAN!C6989)</f>
        <v>PC-86034</v>
      </c>
      <c r="E1090" t="str">
        <f>IF(CHALLAN!B6989="","",CHALLAN!B6989)</f>
        <v>FORD IKON</v>
      </c>
      <c r="F1090" t="str">
        <f>IF(CHALLAN!D6989="","",CHALLAN!D6989)</f>
        <v/>
      </c>
      <c r="G1090" t="str">
        <f>IF(CHALLAN!E6989="","",CHALLAN!E6989)</f>
        <v/>
      </c>
      <c r="H1090" t="str">
        <f t="shared" ref="H1090:H1153" si="34">IF(AND(ISNUMBER(F1090),ISNUMBER(G1090)),F1090*G1090,"")</f>
        <v/>
      </c>
      <c r="I1090">
        <f>IF(CHALLAN!F6989="","",CHALLAN!F6989)</f>
        <v>2</v>
      </c>
      <c r="J1090" t="str">
        <f t="shared" ref="J1090:J1153" si="35">IF(AND(ISNUMBER(H1090),ISNUMBER(I1090)),H1090-I1090,"")</f>
        <v/>
      </c>
    </row>
    <row r="1091" spans="1:10" x14ac:dyDescent="0.25">
      <c r="A1091">
        <v>6990</v>
      </c>
      <c r="B1091" t="str">
        <f>CHALLAN!G6975</f>
        <v>GG/145/10-11</v>
      </c>
      <c r="C1091" t="str">
        <f>CHALLAN!G6974</f>
        <v>10.08.10</v>
      </c>
      <c r="D1091" t="str">
        <f>IF(CHALLAN!C6990="","(no part #)",CHALLAN!C6990)</f>
        <v>PC-86091</v>
      </c>
      <c r="E1091" t="str">
        <f>IF(CHALLAN!B6990="","",CHALLAN!B6990)</f>
        <v>HONDA CITY T-1 &amp; 2</v>
      </c>
      <c r="F1091">
        <f>IF(CHALLAN!D6990="","",CHALLAN!D6990)</f>
        <v>1</v>
      </c>
      <c r="G1091">
        <f>IF(CHALLAN!E6990="","",CHALLAN!E6990)</f>
        <v>5</v>
      </c>
      <c r="H1091">
        <f t="shared" si="34"/>
        <v>5</v>
      </c>
      <c r="I1091">
        <f>IF(CHALLAN!F6990="","",CHALLAN!F6990)</f>
        <v>5</v>
      </c>
      <c r="J1091">
        <f t="shared" si="35"/>
        <v>0</v>
      </c>
    </row>
    <row r="1092" spans="1:10" x14ac:dyDescent="0.25">
      <c r="A1092">
        <v>6991</v>
      </c>
      <c r="B1092" t="str">
        <f>CHALLAN!G6975</f>
        <v>GG/145/10-11</v>
      </c>
      <c r="C1092" t="str">
        <f>CHALLAN!G6974</f>
        <v>10.08.10</v>
      </c>
      <c r="D1092" t="str">
        <f>IF(CHALLAN!C6991="","(no part #)",CHALLAN!C6991)</f>
        <v>PC-86043</v>
      </c>
      <c r="E1092" t="str">
        <f>IF(CHALLAN!B6991="","",CHALLAN!B6991)</f>
        <v>ZEN R12</v>
      </c>
      <c r="F1092">
        <f>IF(CHALLAN!D6991="","",CHALLAN!D6991)</f>
        <v>2.5</v>
      </c>
      <c r="G1092">
        <f>IF(CHALLAN!E6991="","",CHALLAN!E6991)</f>
        <v>10</v>
      </c>
      <c r="H1092">
        <f t="shared" si="34"/>
        <v>25</v>
      </c>
      <c r="I1092">
        <f>IF(CHALLAN!F6991="","",CHALLAN!F6991)</f>
        <v>22</v>
      </c>
      <c r="J1092">
        <f t="shared" si="35"/>
        <v>3</v>
      </c>
    </row>
    <row r="1093" spans="1:10" x14ac:dyDescent="0.25">
      <c r="A1093">
        <v>6992</v>
      </c>
      <c r="B1093" t="str">
        <f>CHALLAN!G6975</f>
        <v>GG/145/10-11</v>
      </c>
      <c r="C1093" t="str">
        <f>CHALLAN!G6974</f>
        <v>10.08.10</v>
      </c>
      <c r="D1093" t="str">
        <f>IF(CHALLAN!C6992="","(no part #)",CHALLAN!C6992)</f>
        <v>PC-86043</v>
      </c>
      <c r="E1093" t="str">
        <f>IF(CHALLAN!B6992="","",CHALLAN!B6992)</f>
        <v>ZEN R12</v>
      </c>
      <c r="F1093" t="str">
        <f>IF(CHALLAN!D6992="","",CHALLAN!D6992)</f>
        <v/>
      </c>
      <c r="G1093" t="str">
        <f>IF(CHALLAN!E6992="","",CHALLAN!E6992)</f>
        <v/>
      </c>
      <c r="H1093" t="str">
        <f t="shared" si="34"/>
        <v/>
      </c>
      <c r="I1093">
        <f>IF(CHALLAN!F6992="","",CHALLAN!F6992)</f>
        <v>3</v>
      </c>
      <c r="J1093" t="str">
        <f t="shared" si="35"/>
        <v/>
      </c>
    </row>
    <row r="1094" spans="1:10" x14ac:dyDescent="0.25">
      <c r="A1094">
        <v>6993</v>
      </c>
      <c r="B1094" t="str">
        <f>CHALLAN!G6975</f>
        <v>GG/145/10-11</v>
      </c>
      <c r="C1094" t="str">
        <f>CHALLAN!G6974</f>
        <v>10.08.10</v>
      </c>
      <c r="D1094" t="str">
        <f>IF(CHALLAN!C6993="","(no part #)",CHALLAN!C6993)</f>
        <v>PC-86240</v>
      </c>
      <c r="E1094" t="str">
        <f>IF(CHALLAN!B6993="","",CHALLAN!B6993)</f>
        <v>HONDA CITY T-3</v>
      </c>
      <c r="F1094">
        <f>IF(CHALLAN!D6993="","",CHALLAN!D6993)</f>
        <v>2</v>
      </c>
      <c r="G1094">
        <f>IF(CHALLAN!E6993="","",CHALLAN!E6993)</f>
        <v>5</v>
      </c>
      <c r="H1094">
        <f t="shared" si="34"/>
        <v>10</v>
      </c>
      <c r="I1094">
        <f>IF(CHALLAN!F6993="","",CHALLAN!F6993)</f>
        <v>10</v>
      </c>
      <c r="J1094">
        <f t="shared" si="35"/>
        <v>0</v>
      </c>
    </row>
    <row r="1095" spans="1:10" x14ac:dyDescent="0.25">
      <c r="A1095">
        <v>6994</v>
      </c>
      <c r="B1095" t="str">
        <f>CHALLAN!G6975</f>
        <v>GG/145/10-11</v>
      </c>
      <c r="C1095" t="str">
        <f>CHALLAN!G6974</f>
        <v>10.08.10</v>
      </c>
      <c r="D1095" t="str">
        <f>IF(CHALLAN!C6994="","(no part #)",CHALLAN!C6994)</f>
        <v>PC-86247</v>
      </c>
      <c r="E1095" t="str">
        <f>IF(CHALLAN!B6994="","",CHALLAN!B6994)</f>
        <v>TRAVERA</v>
      </c>
      <c r="F1095">
        <f>IF(CHALLAN!D6994="","",CHALLAN!D6994)</f>
        <v>5</v>
      </c>
      <c r="G1095">
        <f>IF(CHALLAN!E6994="","",CHALLAN!E6994)</f>
        <v>5</v>
      </c>
      <c r="H1095">
        <f t="shared" si="34"/>
        <v>25</v>
      </c>
      <c r="I1095">
        <f>IF(CHALLAN!F6994="","",CHALLAN!F6994)</f>
        <v>23</v>
      </c>
      <c r="J1095">
        <f t="shared" si="35"/>
        <v>2</v>
      </c>
    </row>
    <row r="1096" spans="1:10" x14ac:dyDescent="0.25">
      <c r="A1096">
        <v>6995</v>
      </c>
      <c r="B1096" t="str">
        <f>CHALLAN!G6975</f>
        <v>GG/145/10-11</v>
      </c>
      <c r="C1096" t="str">
        <f>CHALLAN!G6974</f>
        <v>10.08.10</v>
      </c>
      <c r="D1096" t="str">
        <f>IF(CHALLAN!C6995="","(no part #)",CHALLAN!C6995)</f>
        <v>PC-86247</v>
      </c>
      <c r="E1096" t="str">
        <f>IF(CHALLAN!B6995="","",CHALLAN!B6995)</f>
        <v>TRAVERA</v>
      </c>
      <c r="F1096" t="str">
        <f>IF(CHALLAN!D6995="","",CHALLAN!D6995)</f>
        <v/>
      </c>
      <c r="G1096" t="str">
        <f>IF(CHALLAN!E6995="","",CHALLAN!E6995)</f>
        <v/>
      </c>
      <c r="H1096" t="str">
        <f t="shared" si="34"/>
        <v/>
      </c>
      <c r="I1096">
        <f>IF(CHALLAN!F6995="","",CHALLAN!F6995)</f>
        <v>2</v>
      </c>
      <c r="J1096" t="str">
        <f t="shared" si="35"/>
        <v/>
      </c>
    </row>
    <row r="1097" spans="1:10" x14ac:dyDescent="0.25">
      <c r="A1097">
        <v>6996</v>
      </c>
      <c r="B1097" t="str">
        <f>CHALLAN!G6975</f>
        <v>GG/145/10-11</v>
      </c>
      <c r="C1097" t="str">
        <f>CHALLAN!G6974</f>
        <v>10.08.10</v>
      </c>
      <c r="D1097" t="str">
        <f>IF(CHALLAN!C6996="","(no part #)",CHALLAN!C6996)</f>
        <v>PC-86236</v>
      </c>
      <c r="E1097" t="str">
        <f>IF(CHALLAN!B6996="","",CHALLAN!B6996)</f>
        <v>BOLERO</v>
      </c>
      <c r="F1097">
        <f>IF(CHALLAN!D6996="","",CHALLAN!D6996)</f>
        <v>5</v>
      </c>
      <c r="G1097">
        <f>IF(CHALLAN!E6996="","",CHALLAN!E6996)</f>
        <v>5</v>
      </c>
      <c r="H1097">
        <f t="shared" si="34"/>
        <v>25</v>
      </c>
      <c r="I1097">
        <f>IF(CHALLAN!F6996="","",CHALLAN!F6996)</f>
        <v>23</v>
      </c>
      <c r="J1097">
        <f t="shared" si="35"/>
        <v>2</v>
      </c>
    </row>
    <row r="1098" spans="1:10" x14ac:dyDescent="0.25">
      <c r="A1098">
        <v>6997</v>
      </c>
      <c r="B1098" t="str">
        <f>CHALLAN!G6975</f>
        <v>GG/145/10-11</v>
      </c>
      <c r="C1098" t="str">
        <f>CHALLAN!G6974</f>
        <v>10.08.10</v>
      </c>
      <c r="D1098" t="str">
        <f>IF(CHALLAN!C6997="","(no part #)",CHALLAN!C6997)</f>
        <v>PC-86236</v>
      </c>
      <c r="E1098" t="str">
        <f>IF(CHALLAN!B6997="","",CHALLAN!B6997)</f>
        <v>BOLERO</v>
      </c>
      <c r="F1098" t="str">
        <f>IF(CHALLAN!D6997="","",CHALLAN!D6997)</f>
        <v/>
      </c>
      <c r="G1098" t="str">
        <f>IF(CHALLAN!E6997="","",CHALLAN!E6997)</f>
        <v/>
      </c>
      <c r="H1098" t="str">
        <f t="shared" si="34"/>
        <v/>
      </c>
      <c r="I1098">
        <f>IF(CHALLAN!F6997="","",CHALLAN!F6997)</f>
        <v>2</v>
      </c>
      <c r="J1098" t="str">
        <f t="shared" si="35"/>
        <v/>
      </c>
    </row>
    <row r="1099" spans="1:10" x14ac:dyDescent="0.25">
      <c r="A1099">
        <v>6998</v>
      </c>
      <c r="B1099" t="str">
        <f>CHALLAN!G6975</f>
        <v>GG/145/10-11</v>
      </c>
      <c r="C1099" t="str">
        <f>CHALLAN!G6974</f>
        <v>10.08.10</v>
      </c>
      <c r="D1099" t="str">
        <f>IF(CHALLAN!C6998="","(no part #)",CHALLAN!C6998)</f>
        <v>PC-86270R134A</v>
      </c>
      <c r="E1099" t="str">
        <f>IF(CHALLAN!B6998="","",CHALLAN!B6998)</f>
        <v>ZEN DELPHI R134</v>
      </c>
      <c r="F1099">
        <f>IF(CHALLAN!D6998="","",CHALLAN!D6998)</f>
        <v>1</v>
      </c>
      <c r="G1099">
        <f>IF(CHALLAN!E6998="","",CHALLAN!E6998)</f>
        <v>5</v>
      </c>
      <c r="H1099">
        <f t="shared" si="34"/>
        <v>5</v>
      </c>
      <c r="I1099">
        <f>IF(CHALLAN!F6998="","",CHALLAN!F6998)</f>
        <v>5</v>
      </c>
      <c r="J1099">
        <f t="shared" si="35"/>
        <v>0</v>
      </c>
    </row>
    <row r="1100" spans="1:10" x14ac:dyDescent="0.25">
      <c r="A1100">
        <v>7000</v>
      </c>
      <c r="B1100" t="str">
        <f>CHALLAN!G6975</f>
        <v>GG/145/10-11</v>
      </c>
      <c r="C1100" t="str">
        <f>CHALLAN!G6974</f>
        <v>10.08.10</v>
      </c>
      <c r="D1100" t="str">
        <f>IF(CHALLAN!C7000="","(no part #)",CHALLAN!C7000)</f>
        <v>PC-E036</v>
      </c>
      <c r="E1100" t="str">
        <f>IF(CHALLAN!B7000="","",CHALLAN!B7000)</f>
        <v>TRAVERA</v>
      </c>
      <c r="F1100">
        <f>IF(CHALLAN!D7000="","",CHALLAN!D7000)</f>
        <v>6</v>
      </c>
      <c r="G1100">
        <f>IF(CHALLAN!E7000="","",CHALLAN!E7000)</f>
        <v>4</v>
      </c>
      <c r="H1100">
        <f t="shared" si="34"/>
        <v>24</v>
      </c>
      <c r="I1100">
        <f>IF(CHALLAN!F7000="","",CHALLAN!F7000)</f>
        <v>23</v>
      </c>
      <c r="J1100">
        <f t="shared" si="35"/>
        <v>1</v>
      </c>
    </row>
    <row r="1101" spans="1:10" x14ac:dyDescent="0.25">
      <c r="A1101">
        <v>7001</v>
      </c>
      <c r="B1101" t="str">
        <f>CHALLAN!G6975</f>
        <v>GG/145/10-11</v>
      </c>
      <c r="C1101" t="str">
        <f>CHALLAN!G6974</f>
        <v>10.08.10</v>
      </c>
      <c r="D1101" t="str">
        <f>IF(CHALLAN!C7001="","(no part #)",CHALLAN!C7001)</f>
        <v>PC-E036</v>
      </c>
      <c r="E1101" t="str">
        <f>IF(CHALLAN!B7001="","",CHALLAN!B7001)</f>
        <v>TRAVERA</v>
      </c>
      <c r="F1101" t="str">
        <f>IF(CHALLAN!D7001="","",CHALLAN!D7001)</f>
        <v/>
      </c>
      <c r="G1101" t="str">
        <f>IF(CHALLAN!E7001="","",CHALLAN!E7001)</f>
        <v/>
      </c>
      <c r="H1101" t="str">
        <f t="shared" si="34"/>
        <v/>
      </c>
      <c r="I1101">
        <f>IF(CHALLAN!F7001="","",CHALLAN!F7001)</f>
        <v>1</v>
      </c>
      <c r="J1101" t="str">
        <f t="shared" si="35"/>
        <v/>
      </c>
    </row>
    <row r="1102" spans="1:10" x14ac:dyDescent="0.25">
      <c r="A1102">
        <v>7033</v>
      </c>
      <c r="B1102" t="str">
        <f>CHALLAN!G7022</f>
        <v>GG/146/10-11</v>
      </c>
      <c r="C1102" t="str">
        <f>CHALLAN!G7021</f>
        <v>10.08.10</v>
      </c>
      <c r="D1102" t="str">
        <f>IF(CHALLAN!C7033="","(no part #)",CHALLAN!C7033)</f>
        <v>PC 141522(F)</v>
      </c>
      <c r="E1102" t="str">
        <f>IF(CHALLAN!B7033="","",CHALLAN!B7033)</f>
        <v>14X15X22 F</v>
      </c>
      <c r="F1102">
        <f>IF(CHALLAN!D7033="","",CHALLAN!D7033)</f>
        <v>5</v>
      </c>
      <c r="G1102">
        <f>IF(CHALLAN!E7033="","",CHALLAN!E7033)</f>
        <v>10</v>
      </c>
      <c r="H1102">
        <f t="shared" si="34"/>
        <v>50</v>
      </c>
      <c r="I1102">
        <f>IF(CHALLAN!F7033="","",CHALLAN!F7033)</f>
        <v>42</v>
      </c>
      <c r="J1102">
        <f t="shared" si="35"/>
        <v>8</v>
      </c>
    </row>
    <row r="1103" spans="1:10" x14ac:dyDescent="0.25">
      <c r="A1103">
        <v>7034</v>
      </c>
      <c r="B1103" t="str">
        <f>CHALLAN!G7022</f>
        <v>GG/146/10-11</v>
      </c>
      <c r="C1103" t="str">
        <f>CHALLAN!G7021</f>
        <v>10.08.10</v>
      </c>
      <c r="D1103" t="str">
        <f>IF(CHALLAN!C7034="","(no part #)",CHALLAN!C7034)</f>
        <v>PC 141522(F)</v>
      </c>
      <c r="E1103" t="str">
        <f>IF(CHALLAN!B7034="","",CHALLAN!B7034)</f>
        <v>14X15X22 F</v>
      </c>
      <c r="F1103" t="str">
        <f>IF(CHALLAN!D7034="","",CHALLAN!D7034)</f>
        <v/>
      </c>
      <c r="G1103" t="str">
        <f>IF(CHALLAN!E7034="","",CHALLAN!E7034)</f>
        <v/>
      </c>
      <c r="H1103" t="str">
        <f t="shared" si="34"/>
        <v/>
      </c>
      <c r="I1103">
        <f>IF(CHALLAN!F7034="","",CHALLAN!F7034)</f>
        <v>8</v>
      </c>
      <c r="J1103" t="str">
        <f t="shared" si="35"/>
        <v/>
      </c>
    </row>
    <row r="1104" spans="1:10" x14ac:dyDescent="0.25">
      <c r="A1104">
        <v>7078</v>
      </c>
      <c r="B1104" t="str">
        <f>CHALLAN!G7068</f>
        <v>GG/147/10-11</v>
      </c>
      <c r="C1104" t="str">
        <f>CHALLAN!G7067</f>
        <v>11.08.10</v>
      </c>
      <c r="D1104" t="str">
        <f>IF(CHALLAN!C7078="","(no part #)",CHALLAN!C7078)</f>
        <v>(no part #)</v>
      </c>
      <c r="E1104" t="str">
        <f>IF(CHALLAN!B7078="","",CHALLAN!B7078)</f>
        <v>14X25X44 F</v>
      </c>
      <c r="F1104">
        <f>IF(CHALLAN!D7078="","",CHALLAN!D7078)</f>
        <v>5</v>
      </c>
      <c r="G1104">
        <f>IF(CHALLAN!E7078="","",CHALLAN!E7078)</f>
        <v>5</v>
      </c>
      <c r="H1104">
        <f t="shared" si="34"/>
        <v>25</v>
      </c>
      <c r="I1104">
        <f>IF(CHALLAN!F7078="","",CHALLAN!F7078)</f>
        <v>24</v>
      </c>
      <c r="J1104">
        <f t="shared" si="35"/>
        <v>1</v>
      </c>
    </row>
    <row r="1105" spans="1:10" x14ac:dyDescent="0.25">
      <c r="A1105">
        <v>7080</v>
      </c>
      <c r="B1105" t="str">
        <f>CHALLAN!G7068</f>
        <v>GG/147/10-11</v>
      </c>
      <c r="C1105" t="str">
        <f>CHALLAN!G7067</f>
        <v>11.08.10</v>
      </c>
      <c r="D1105" t="str">
        <f>IF(CHALLAN!C7080="","(no part #)",CHALLAN!C7080)</f>
        <v>(no part #)</v>
      </c>
      <c r="E1105" t="str">
        <f>IF(CHALLAN!B7080="","",CHALLAN!B7080)</f>
        <v>14X23X20MM</v>
      </c>
      <c r="F1105">
        <f>IF(CHALLAN!D7080="","",CHALLAN!D7080)</f>
        <v>2.5</v>
      </c>
      <c r="G1105">
        <f>IF(CHALLAN!E7080="","",CHALLAN!E7080)</f>
        <v>10</v>
      </c>
      <c r="H1105">
        <f t="shared" si="34"/>
        <v>25</v>
      </c>
      <c r="I1105">
        <f>IF(CHALLAN!F7080="","",CHALLAN!F7080)</f>
        <v>24</v>
      </c>
      <c r="J1105">
        <f t="shared" si="35"/>
        <v>1</v>
      </c>
    </row>
    <row r="1106" spans="1:10" x14ac:dyDescent="0.25">
      <c r="A1106">
        <v>7081</v>
      </c>
      <c r="B1106" t="str">
        <f>CHALLAN!G7068</f>
        <v>GG/147/10-11</v>
      </c>
      <c r="C1106" t="str">
        <f>CHALLAN!G7067</f>
        <v>11.08.10</v>
      </c>
      <c r="D1106" t="str">
        <f>IF(CHALLAN!C7081="","(no part #)",CHALLAN!C7081)</f>
        <v>(no part #)</v>
      </c>
      <c r="E1106" t="str">
        <f>IF(CHALLAN!B7081="","",CHALLAN!B7081)</f>
        <v>14X23X20MM</v>
      </c>
      <c r="F1106" t="str">
        <f>IF(CHALLAN!D7081="","",CHALLAN!D7081)</f>
        <v/>
      </c>
      <c r="G1106" t="str">
        <f>IF(CHALLAN!E7081="","",CHALLAN!E7081)</f>
        <v/>
      </c>
      <c r="H1106" t="str">
        <f t="shared" si="34"/>
        <v/>
      </c>
      <c r="I1106">
        <f>IF(CHALLAN!F7081="","",CHALLAN!F7081)</f>
        <v>1</v>
      </c>
      <c r="J1106" t="str">
        <f t="shared" si="35"/>
        <v/>
      </c>
    </row>
    <row r="1107" spans="1:10" x14ac:dyDescent="0.25">
      <c r="A1107">
        <v>7083</v>
      </c>
      <c r="B1107" t="str">
        <f>CHALLAN!G7068</f>
        <v>GG/147/10-11</v>
      </c>
      <c r="C1107" t="str">
        <f>CHALLAN!G7067</f>
        <v>11.08.10</v>
      </c>
      <c r="D1107" t="str">
        <f>IF(CHALLAN!C7083="","(no part #)",CHALLAN!C7083)</f>
        <v>PC-86246B</v>
      </c>
      <c r="E1107" t="str">
        <f>IF(CHALLAN!B7083="","",CHALLAN!B7083)</f>
        <v>LANCER</v>
      </c>
      <c r="F1107">
        <f>IF(CHALLAN!D7083="","",CHALLAN!D7083)</f>
        <v>3</v>
      </c>
      <c r="G1107">
        <f>IF(CHALLAN!E7083="","",CHALLAN!E7083)</f>
        <v>5</v>
      </c>
      <c r="H1107">
        <f t="shared" si="34"/>
        <v>15</v>
      </c>
      <c r="I1107">
        <f>IF(CHALLAN!F7083="","",CHALLAN!F7083)</f>
        <v>13</v>
      </c>
      <c r="J1107">
        <f t="shared" si="35"/>
        <v>2</v>
      </c>
    </row>
    <row r="1108" spans="1:10" x14ac:dyDescent="0.25">
      <c r="A1108">
        <v>7084</v>
      </c>
      <c r="B1108" t="str">
        <f>CHALLAN!G7068</f>
        <v>GG/147/10-11</v>
      </c>
      <c r="C1108" t="str">
        <f>CHALLAN!G7067</f>
        <v>11.08.10</v>
      </c>
      <c r="D1108" t="str">
        <f>IF(CHALLAN!C7084="","(no part #)",CHALLAN!C7084)</f>
        <v>PC-86246B</v>
      </c>
      <c r="E1108" t="str">
        <f>IF(CHALLAN!B7084="","",CHALLAN!B7084)</f>
        <v>LANCER</v>
      </c>
      <c r="F1108" t="str">
        <f>IF(CHALLAN!D7084="","",CHALLAN!D7084)</f>
        <v/>
      </c>
      <c r="G1108" t="str">
        <f>IF(CHALLAN!E7084="","",CHALLAN!E7084)</f>
        <v/>
      </c>
      <c r="H1108" t="str">
        <f t="shared" si="34"/>
        <v/>
      </c>
      <c r="I1108">
        <f>IF(CHALLAN!F7084="","",CHALLAN!F7084)</f>
        <v>2</v>
      </c>
      <c r="J1108" t="str">
        <f t="shared" si="35"/>
        <v/>
      </c>
    </row>
    <row r="1109" spans="1:10" x14ac:dyDescent="0.25">
      <c r="A1109">
        <v>7123</v>
      </c>
      <c r="B1109" t="str">
        <f>CHALLAN!G7113</f>
        <v>GG/148/10-11</v>
      </c>
      <c r="C1109" t="str">
        <f>CHALLAN!G7112</f>
        <v>11.08.10</v>
      </c>
      <c r="D1109" t="str">
        <f>IF(CHALLAN!C7123="","(no part #)",CHALLAN!C7123)</f>
        <v>(no part #)</v>
      </c>
      <c r="E1109" t="str">
        <f>IF(CHALLAN!B7123="","",CHALLAN!B7123)</f>
        <v>25X28X20MM</v>
      </c>
      <c r="F1109">
        <f>IF(CHALLAN!D7123="","",CHALLAN!D7123)</f>
        <v>10</v>
      </c>
      <c r="G1109">
        <f>IF(CHALLAN!E7123="","",CHALLAN!E7123)</f>
        <v>5</v>
      </c>
      <c r="H1109">
        <f t="shared" si="34"/>
        <v>50</v>
      </c>
      <c r="I1109">
        <f>IF(CHALLAN!F7123="","",CHALLAN!F7123)</f>
        <v>50</v>
      </c>
      <c r="J1109">
        <f t="shared" si="35"/>
        <v>0</v>
      </c>
    </row>
    <row r="1110" spans="1:10" x14ac:dyDescent="0.25">
      <c r="A1110">
        <v>7124</v>
      </c>
      <c r="B1110" t="str">
        <f>CHALLAN!G7113</f>
        <v>GG/148/10-11</v>
      </c>
      <c r="C1110" t="str">
        <f>CHALLAN!G7112</f>
        <v>11.08.10</v>
      </c>
      <c r="D1110" t="str">
        <f>IF(CHALLAN!C7124="","(no part #)",CHALLAN!C7124)</f>
        <v>(no part #)</v>
      </c>
      <c r="E1110" t="str">
        <f>IF(CHALLAN!B7124="","",CHALLAN!B7124)</f>
        <v>14X23X20MM</v>
      </c>
      <c r="F1110">
        <f>IF(CHALLAN!D7124="","",CHALLAN!D7124)</f>
        <v>2.5</v>
      </c>
      <c r="G1110">
        <f>IF(CHALLAN!E7124="","",CHALLAN!E7124)</f>
        <v>10</v>
      </c>
      <c r="H1110">
        <f t="shared" si="34"/>
        <v>25</v>
      </c>
      <c r="I1110">
        <f>IF(CHALLAN!F7124="","",CHALLAN!F7124)</f>
        <v>24</v>
      </c>
      <c r="J1110">
        <f t="shared" si="35"/>
        <v>1</v>
      </c>
    </row>
    <row r="1111" spans="1:10" x14ac:dyDescent="0.25">
      <c r="A1111">
        <v>7125</v>
      </c>
      <c r="B1111" t="str">
        <f>CHALLAN!G7113</f>
        <v>GG/148/10-11</v>
      </c>
      <c r="C1111" t="str">
        <f>CHALLAN!G7112</f>
        <v>11.08.10</v>
      </c>
      <c r="D1111" t="str">
        <f>IF(CHALLAN!C7125="","(no part #)",CHALLAN!C7125)</f>
        <v>(no part #)</v>
      </c>
      <c r="E1111" t="str">
        <f>IF(CHALLAN!B7125="","",CHALLAN!B7125)</f>
        <v>14X23X20MM</v>
      </c>
      <c r="F1111" t="str">
        <f>IF(CHALLAN!D7125="","",CHALLAN!D7125)</f>
        <v/>
      </c>
      <c r="G1111" t="str">
        <f>IF(CHALLAN!E7125="","",CHALLAN!E7125)</f>
        <v/>
      </c>
      <c r="H1111" t="str">
        <f t="shared" si="34"/>
        <v/>
      </c>
      <c r="I1111">
        <f>IF(CHALLAN!F7125="","",CHALLAN!F7125)</f>
        <v>1</v>
      </c>
      <c r="J1111" t="str">
        <f t="shared" si="35"/>
        <v/>
      </c>
    </row>
    <row r="1112" spans="1:10" x14ac:dyDescent="0.25">
      <c r="A1112">
        <v>7127</v>
      </c>
      <c r="B1112" t="str">
        <f>CHALLAN!G7113</f>
        <v>GG/148/10-11</v>
      </c>
      <c r="C1112" t="str">
        <f>CHALLAN!G7112</f>
        <v>11.08.10</v>
      </c>
      <c r="D1112" t="str">
        <f>IF(CHALLAN!C7127="","(no part #)",CHALLAN!C7127)</f>
        <v>(no part #)</v>
      </c>
      <c r="E1112" t="str">
        <f>IF(CHALLAN!B7127="","",CHALLAN!B7127)</f>
        <v>DESICCANT DRIER/FILTER</v>
      </c>
      <c r="F1112">
        <f>IF(CHALLAN!D7127="","",CHALLAN!D7127)</f>
        <v>1</v>
      </c>
      <c r="G1112">
        <f>IF(CHALLAN!E7127="","",CHALLAN!E7127)</f>
        <v>200</v>
      </c>
      <c r="H1112">
        <f t="shared" si="34"/>
        <v>200</v>
      </c>
      <c r="I1112">
        <f>IF(CHALLAN!F7127="","",CHALLAN!F7127)</f>
        <v>179</v>
      </c>
      <c r="J1112">
        <f t="shared" si="35"/>
        <v>21</v>
      </c>
    </row>
    <row r="1113" spans="1:10" x14ac:dyDescent="0.25">
      <c r="A1113">
        <v>7128</v>
      </c>
      <c r="B1113" t="str">
        <f>CHALLAN!G7113</f>
        <v>GG/148/10-11</v>
      </c>
      <c r="C1113" t="str">
        <f>CHALLAN!G7112</f>
        <v>11.08.10</v>
      </c>
      <c r="D1113" t="str">
        <f>IF(CHALLAN!C7128="","(no part #)",CHALLAN!C7128)</f>
        <v>(no part #)</v>
      </c>
      <c r="E1113" t="str">
        <f>IF(CHALLAN!B7128="","",CHALLAN!B7128)</f>
        <v>DESICCANT DRIER/FILTER</v>
      </c>
      <c r="F1113" t="str">
        <f>IF(CHALLAN!D7128="","",CHALLAN!D7128)</f>
        <v/>
      </c>
      <c r="G1113" t="str">
        <f>IF(CHALLAN!E7128="","",CHALLAN!E7128)</f>
        <v/>
      </c>
      <c r="H1113" t="str">
        <f t="shared" si="34"/>
        <v/>
      </c>
      <c r="I1113">
        <f>IF(CHALLAN!F7128="","",CHALLAN!F7128)</f>
        <v>20</v>
      </c>
      <c r="J1113" t="str">
        <f t="shared" si="35"/>
        <v/>
      </c>
    </row>
    <row r="1114" spans="1:10" x14ac:dyDescent="0.25">
      <c r="A1114">
        <v>7167</v>
      </c>
      <c r="B1114" t="str">
        <f>CHALLAN!G7156</f>
        <v>GG/149/10-11</v>
      </c>
      <c r="C1114" t="str">
        <f>CHALLAN!G7155</f>
        <v>11.08.10</v>
      </c>
      <c r="D1114" t="str">
        <f>IF(CHALLAN!C7167="","(no part #)",CHALLAN!C7167)</f>
        <v>PC-86255B</v>
      </c>
      <c r="E1114" t="str">
        <f>IF(CHALLAN!B7167="","",CHALLAN!B7167)</f>
        <v>VOLVO</v>
      </c>
      <c r="F1114">
        <f>IF(CHALLAN!D7167="","",CHALLAN!D7167)</f>
        <v>5</v>
      </c>
      <c r="G1114">
        <f>IF(CHALLAN!E7167="","",CHALLAN!E7167)</f>
        <v>5</v>
      </c>
      <c r="H1114">
        <f t="shared" si="34"/>
        <v>25</v>
      </c>
      <c r="I1114">
        <f>IF(CHALLAN!F7167="","",CHALLAN!F7167)</f>
        <v>25</v>
      </c>
      <c r="J1114">
        <f t="shared" si="35"/>
        <v>0</v>
      </c>
    </row>
    <row r="1115" spans="1:10" x14ac:dyDescent="0.25">
      <c r="A1115">
        <v>7211</v>
      </c>
      <c r="B1115" t="str">
        <f>CHALLAN!G7202</f>
        <v>GG/150/10-11</v>
      </c>
      <c r="C1115" t="str">
        <f>CHALLAN!G7201</f>
        <v>13.08.10</v>
      </c>
      <c r="D1115" t="str">
        <f>IF(CHALLAN!C7211="","(no part #)",CHALLAN!C7211)</f>
        <v>(no part #)</v>
      </c>
      <c r="E1115" t="str">
        <f>IF(CHALLAN!B7211="","",CHALLAN!B7211)</f>
        <v>14X23X20 F</v>
      </c>
      <c r="F1115">
        <f>IF(CHALLAN!D7211="","",CHALLAN!D7211)</f>
        <v>2.5</v>
      </c>
      <c r="G1115">
        <f>IF(CHALLAN!E7211="","",CHALLAN!E7211)</f>
        <v>10</v>
      </c>
      <c r="H1115">
        <f t="shared" si="34"/>
        <v>25</v>
      </c>
      <c r="I1115">
        <f>IF(CHALLAN!F7211="","",CHALLAN!F7211)</f>
        <v>24</v>
      </c>
      <c r="J1115">
        <f t="shared" si="35"/>
        <v>1</v>
      </c>
    </row>
    <row r="1116" spans="1:10" x14ac:dyDescent="0.25">
      <c r="A1116">
        <v>7212</v>
      </c>
      <c r="B1116" t="str">
        <f>CHALLAN!G7202</f>
        <v>GG/150/10-11</v>
      </c>
      <c r="C1116" t="str">
        <f>CHALLAN!G7201</f>
        <v>13.08.10</v>
      </c>
      <c r="D1116" t="str">
        <f>IF(CHALLAN!C7212="","(no part #)",CHALLAN!C7212)</f>
        <v>(no part #)</v>
      </c>
      <c r="E1116" t="str">
        <f>IF(CHALLAN!B7212="","",CHALLAN!B7212)</f>
        <v>14X23X20 F</v>
      </c>
      <c r="F1116" t="str">
        <f>IF(CHALLAN!D7212="","",CHALLAN!D7212)</f>
        <v/>
      </c>
      <c r="G1116" t="str">
        <f>IF(CHALLAN!E7212="","",CHALLAN!E7212)</f>
        <v/>
      </c>
      <c r="H1116" t="str">
        <f t="shared" si="34"/>
        <v/>
      </c>
      <c r="I1116">
        <f>IF(CHALLAN!F7212="","",CHALLAN!F7212)</f>
        <v>1</v>
      </c>
      <c r="J1116" t="str">
        <f t="shared" si="35"/>
        <v/>
      </c>
    </row>
    <row r="1117" spans="1:10" x14ac:dyDescent="0.25">
      <c r="A1117">
        <v>7214</v>
      </c>
      <c r="B1117" t="str">
        <f>CHALLAN!G7202</f>
        <v>GG/150/10-11</v>
      </c>
      <c r="C1117" t="str">
        <f>CHALLAN!G7201</f>
        <v>13.08.10</v>
      </c>
      <c r="D1117" t="str">
        <f>IF(CHALLAN!C7214="","(no part #)",CHALLAN!C7214)</f>
        <v>PC-86270 R134</v>
      </c>
      <c r="E1117" t="str">
        <f>IF(CHALLAN!B7214="","",CHALLAN!B7214)</f>
        <v>ZEN DELPHI R134A</v>
      </c>
      <c r="F1117">
        <f>IF(CHALLAN!D7214="","",CHALLAN!D7214)</f>
        <v>1</v>
      </c>
      <c r="G1117">
        <f>IF(CHALLAN!E7214="","",CHALLAN!E7214)</f>
        <v>5</v>
      </c>
      <c r="H1117">
        <f t="shared" si="34"/>
        <v>5</v>
      </c>
      <c r="I1117">
        <f>IF(CHALLAN!F7214="","",CHALLAN!F7214)</f>
        <v>5</v>
      </c>
      <c r="J1117">
        <f t="shared" si="35"/>
        <v>0</v>
      </c>
    </row>
    <row r="1118" spans="1:10" x14ac:dyDescent="0.25">
      <c r="A1118">
        <v>7215</v>
      </c>
      <c r="B1118" t="str">
        <f>CHALLAN!G7202</f>
        <v>GG/150/10-11</v>
      </c>
      <c r="C1118" t="str">
        <f>CHALLAN!G7201</f>
        <v>13.08.10</v>
      </c>
      <c r="D1118" t="str">
        <f>IF(CHALLAN!C7215="","(no part #)",CHALLAN!C7215)</f>
        <v>PC-86036</v>
      </c>
      <c r="E1118" t="str">
        <f>IF(CHALLAN!B7215="","",CHALLAN!B7215)</f>
        <v>INDICA SUBROS R134A</v>
      </c>
      <c r="F1118">
        <f>IF(CHALLAN!D7215="","",CHALLAN!D7215)</f>
        <v>10</v>
      </c>
      <c r="G1118">
        <f>IF(CHALLAN!E7215="","",CHALLAN!E7215)</f>
        <v>5</v>
      </c>
      <c r="H1118">
        <f t="shared" si="34"/>
        <v>50</v>
      </c>
      <c r="I1118">
        <f>IF(CHALLAN!F7215="","",CHALLAN!F7215)</f>
        <v>40</v>
      </c>
      <c r="J1118">
        <f t="shared" si="35"/>
        <v>10</v>
      </c>
    </row>
    <row r="1119" spans="1:10" x14ac:dyDescent="0.25">
      <c r="A1119">
        <v>7216</v>
      </c>
      <c r="B1119" t="str">
        <f>CHALLAN!G7202</f>
        <v>GG/150/10-11</v>
      </c>
      <c r="C1119" t="str">
        <f>CHALLAN!G7201</f>
        <v>13.08.10</v>
      </c>
      <c r="D1119" t="str">
        <f>IF(CHALLAN!C7216="","(no part #)",CHALLAN!C7216)</f>
        <v>PC-86036</v>
      </c>
      <c r="E1119" t="str">
        <f>IF(CHALLAN!B7216="","",CHALLAN!B7216)</f>
        <v>INDICA SUBROS R134A</v>
      </c>
      <c r="F1119" t="str">
        <f>IF(CHALLAN!D7216="","",CHALLAN!D7216)</f>
        <v/>
      </c>
      <c r="G1119" t="str">
        <f>IF(CHALLAN!E7216="","",CHALLAN!E7216)</f>
        <v/>
      </c>
      <c r="H1119" t="str">
        <f t="shared" si="34"/>
        <v/>
      </c>
      <c r="I1119">
        <f>IF(CHALLAN!F7216="","",CHALLAN!F7216)</f>
        <v>10</v>
      </c>
      <c r="J1119" t="str">
        <f t="shared" si="35"/>
        <v/>
      </c>
    </row>
    <row r="1120" spans="1:10" x14ac:dyDescent="0.25">
      <c r="A1120">
        <v>7218</v>
      </c>
      <c r="B1120" t="str">
        <f>CHALLAN!G7202</f>
        <v>GG/150/10-11</v>
      </c>
      <c r="C1120" t="str">
        <f>CHALLAN!G7201</f>
        <v>13.08.10</v>
      </c>
      <c r="D1120" t="str">
        <f>IF(CHALLAN!C7218="","(no part #)",CHALLAN!C7218)</f>
        <v>TST-8801-B</v>
      </c>
      <c r="E1120" t="str">
        <f>IF(CHALLAN!B7218="","",CHALLAN!B7218)</f>
        <v>14" STRAIGHT</v>
      </c>
      <c r="F1120">
        <f>IF(CHALLAN!D7218="","",CHALLAN!D7218)</f>
        <v>2</v>
      </c>
      <c r="G1120">
        <f>IF(CHALLAN!E7218="","",CHALLAN!E7218)</f>
        <v>10</v>
      </c>
      <c r="H1120">
        <f t="shared" si="34"/>
        <v>20</v>
      </c>
      <c r="I1120">
        <f>IF(CHALLAN!F7218="","",CHALLAN!F7218)</f>
        <v>20</v>
      </c>
      <c r="J1120">
        <f t="shared" si="35"/>
        <v>0</v>
      </c>
    </row>
    <row r="1121" spans="1:10" x14ac:dyDescent="0.25">
      <c r="A1121">
        <v>7219</v>
      </c>
      <c r="B1121" t="str">
        <f>CHALLAN!G7202</f>
        <v>GG/150/10-11</v>
      </c>
      <c r="C1121" t="str">
        <f>CHALLAN!G7201</f>
        <v>13.08.10</v>
      </c>
      <c r="D1121" t="str">
        <f>IF(CHALLAN!C7219="","(no part #)",CHALLAN!C7219)</f>
        <v>TS-8805</v>
      </c>
      <c r="E1121" t="str">
        <f>IF(CHALLAN!B7219="","",CHALLAN!B7219)</f>
        <v>10" (S)</v>
      </c>
      <c r="F1121">
        <f>IF(CHALLAN!D7219="","",CHALLAN!D7219)</f>
        <v>8</v>
      </c>
      <c r="G1121">
        <f>IF(CHALLAN!E7219="","",CHALLAN!E7219)</f>
        <v>10</v>
      </c>
      <c r="H1121">
        <f t="shared" si="34"/>
        <v>80</v>
      </c>
      <c r="I1121">
        <f>IF(CHALLAN!F7219="","",CHALLAN!F7219)</f>
        <v>80</v>
      </c>
      <c r="J1121">
        <f t="shared" si="35"/>
        <v>0</v>
      </c>
    </row>
    <row r="1122" spans="1:10" x14ac:dyDescent="0.25">
      <c r="A1122">
        <v>7220</v>
      </c>
      <c r="B1122" t="str">
        <f>CHALLAN!G7202</f>
        <v>GG/150/10-11</v>
      </c>
      <c r="C1122" t="str">
        <f>CHALLAN!G7201</f>
        <v>13.08.10</v>
      </c>
      <c r="D1122" t="str">
        <f>IF(CHALLAN!C7220="","(no part #)",CHALLAN!C7220)</f>
        <v>TST-8801</v>
      </c>
      <c r="E1122" t="str">
        <f>IF(CHALLAN!B7220="","",CHALLAN!B7220)</f>
        <v>10" (STRAIGHT)</v>
      </c>
      <c r="F1122">
        <f>IF(CHALLAN!D7220="","",CHALLAN!D7220)</f>
        <v>2</v>
      </c>
      <c r="G1122">
        <f>IF(CHALLAN!E7220="","",CHALLAN!E7220)</f>
        <v>10</v>
      </c>
      <c r="H1122">
        <f t="shared" si="34"/>
        <v>20</v>
      </c>
      <c r="I1122">
        <f>IF(CHALLAN!F7220="","",CHALLAN!F7220)</f>
        <v>20</v>
      </c>
      <c r="J1122">
        <f t="shared" si="35"/>
        <v>0</v>
      </c>
    </row>
    <row r="1123" spans="1:10" x14ac:dyDescent="0.25">
      <c r="A1123">
        <v>7221</v>
      </c>
      <c r="B1123" t="str">
        <f>CHALLAN!G7202</f>
        <v>GG/150/10-11</v>
      </c>
      <c r="C1123" t="str">
        <f>CHALLAN!G7201</f>
        <v>13.08.10</v>
      </c>
      <c r="D1123" t="str">
        <f>IF(CHALLAN!C7221="","(no part #)",CHALLAN!C7221)</f>
        <v>TS-8805-B</v>
      </c>
      <c r="E1123" t="str">
        <f>IF(CHALLAN!B7221="","",CHALLAN!B7221)</f>
        <v>12" (S)</v>
      </c>
      <c r="F1123">
        <f>IF(CHALLAN!D7221="","",CHALLAN!D7221)</f>
        <v>10</v>
      </c>
      <c r="G1123">
        <f>IF(CHALLAN!E7221="","",CHALLAN!E7221)</f>
        <v>10</v>
      </c>
      <c r="H1123">
        <f t="shared" si="34"/>
        <v>100</v>
      </c>
      <c r="I1123">
        <f>IF(CHALLAN!F7221="","",CHALLAN!F7221)</f>
        <v>100</v>
      </c>
      <c r="J1123">
        <f t="shared" si="35"/>
        <v>0</v>
      </c>
    </row>
    <row r="1124" spans="1:10" x14ac:dyDescent="0.25">
      <c r="A1124">
        <v>7222</v>
      </c>
      <c r="B1124" t="str">
        <f>CHALLAN!G7202</f>
        <v>GG/150/10-11</v>
      </c>
      <c r="C1124" t="str">
        <f>CHALLAN!G7201</f>
        <v>13.08.10</v>
      </c>
      <c r="D1124" t="str">
        <f>IF(CHALLAN!C7222="","(no part #)",CHALLAN!C7222)</f>
        <v>TS-8805</v>
      </c>
      <c r="E1124" t="str">
        <f>IF(CHALLAN!B7222="","",CHALLAN!B7222)</f>
        <v>10" (S)</v>
      </c>
      <c r="F1124">
        <f>IF(CHALLAN!D7222="","",CHALLAN!D7222)</f>
        <v>1</v>
      </c>
      <c r="G1124">
        <f>IF(CHALLAN!E7222="","",CHALLAN!E7222)</f>
        <v>10</v>
      </c>
      <c r="H1124">
        <f t="shared" si="34"/>
        <v>10</v>
      </c>
      <c r="I1124">
        <f>IF(CHALLAN!F7222="","",CHALLAN!F7222)</f>
        <v>5</v>
      </c>
      <c r="J1124">
        <f t="shared" si="35"/>
        <v>5</v>
      </c>
    </row>
    <row r="1125" spans="1:10" x14ac:dyDescent="0.25">
      <c r="A1125">
        <v>7223</v>
      </c>
      <c r="B1125" t="str">
        <f>CHALLAN!G7202</f>
        <v>GG/150/10-11</v>
      </c>
      <c r="C1125" t="str">
        <f>CHALLAN!G7201</f>
        <v>13.08.10</v>
      </c>
      <c r="D1125" t="str">
        <f>IF(CHALLAN!C7223="","(no part #)",CHALLAN!C7223)</f>
        <v>TS-8805-B</v>
      </c>
      <c r="E1125" t="str">
        <f>IF(CHALLAN!B7223="","",CHALLAN!B7223)</f>
        <v>12" (S)</v>
      </c>
      <c r="F1125" t="str">
        <f>IF(CHALLAN!D7223="","",CHALLAN!D7223)</f>
        <v/>
      </c>
      <c r="G1125" t="str">
        <f>IF(CHALLAN!E7223="","",CHALLAN!E7223)</f>
        <v/>
      </c>
      <c r="H1125" t="str">
        <f t="shared" si="34"/>
        <v/>
      </c>
      <c r="I1125">
        <f>IF(CHALLAN!F7223="","",CHALLAN!F7223)</f>
        <v>5</v>
      </c>
      <c r="J1125" t="str">
        <f t="shared" si="35"/>
        <v/>
      </c>
    </row>
    <row r="1126" spans="1:10" x14ac:dyDescent="0.25">
      <c r="A1126">
        <v>7225</v>
      </c>
      <c r="B1126" t="str">
        <f>CHALLAN!G7202</f>
        <v>GG/150/10-11</v>
      </c>
      <c r="C1126" t="str">
        <f>CHALLAN!G7201</f>
        <v>13.08.10</v>
      </c>
      <c r="D1126" t="str">
        <f>IF(CHALLAN!C7225="","(no part #)",CHALLAN!C7225)</f>
        <v>(no part #)</v>
      </c>
      <c r="E1126" t="str">
        <f>IF(CHALLAN!B7225="","",CHALLAN!B7225)</f>
        <v>14X15X22 F</v>
      </c>
      <c r="F1126">
        <f>IF(CHALLAN!D7225="","",CHALLAN!D7225)</f>
        <v>2.5</v>
      </c>
      <c r="G1126">
        <f>IF(CHALLAN!E7225="","",CHALLAN!E7225)</f>
        <v>10</v>
      </c>
      <c r="H1126">
        <f t="shared" si="34"/>
        <v>25</v>
      </c>
      <c r="I1126">
        <f>IF(CHALLAN!F7225="","",CHALLAN!F7225)</f>
        <v>21</v>
      </c>
      <c r="J1126">
        <f t="shared" si="35"/>
        <v>4</v>
      </c>
    </row>
    <row r="1127" spans="1:10" x14ac:dyDescent="0.25">
      <c r="A1127">
        <v>7226</v>
      </c>
      <c r="B1127" t="str">
        <f>CHALLAN!G7202</f>
        <v>GG/150/10-11</v>
      </c>
      <c r="C1127" t="str">
        <f>CHALLAN!G7201</f>
        <v>13.08.10</v>
      </c>
      <c r="D1127" t="str">
        <f>IF(CHALLAN!C7226="","(no part #)",CHALLAN!C7226)</f>
        <v>(no part #)</v>
      </c>
      <c r="E1127" t="str">
        <f>IF(CHALLAN!B7226="","",CHALLAN!B7226)</f>
        <v>14X15X22 F</v>
      </c>
      <c r="F1127" t="str">
        <f>IF(CHALLAN!D7226="","",CHALLAN!D7226)</f>
        <v/>
      </c>
      <c r="G1127" t="str">
        <f>IF(CHALLAN!E7226="","",CHALLAN!E7226)</f>
        <v/>
      </c>
      <c r="H1127" t="str">
        <f t="shared" si="34"/>
        <v/>
      </c>
      <c r="I1127">
        <f>IF(CHALLAN!F7226="","",CHALLAN!F7226)</f>
        <v>4</v>
      </c>
      <c r="J1127" t="str">
        <f t="shared" si="35"/>
        <v/>
      </c>
    </row>
    <row r="1128" spans="1:10" x14ac:dyDescent="0.25">
      <c r="A1128">
        <v>7228</v>
      </c>
      <c r="B1128" t="str">
        <f>CHALLAN!G7202</f>
        <v>GG/150/10-11</v>
      </c>
      <c r="C1128" t="str">
        <f>CHALLAN!G7201</f>
        <v>13.08.10</v>
      </c>
      <c r="D1128" t="str">
        <f>IF(CHALLAN!C7228="","(no part #)",CHALLAN!C7228)</f>
        <v>PC-7157</v>
      </c>
      <c r="E1128" t="str">
        <f>IF(CHALLAN!B7228="","",CHALLAN!B7228)</f>
        <v>SCORPIO</v>
      </c>
      <c r="F1128">
        <f>IF(CHALLAN!D7228="","",CHALLAN!D7228)</f>
        <v>1</v>
      </c>
      <c r="G1128">
        <f>IF(CHALLAN!E7228="","",CHALLAN!E7228)</f>
        <v>4</v>
      </c>
      <c r="H1128">
        <f t="shared" si="34"/>
        <v>4</v>
      </c>
      <c r="I1128">
        <f>IF(CHALLAN!F7228="","",CHALLAN!F7228)</f>
        <v>4</v>
      </c>
      <c r="J1128">
        <f t="shared" si="35"/>
        <v>0</v>
      </c>
    </row>
    <row r="1129" spans="1:10" x14ac:dyDescent="0.25">
      <c r="A1129">
        <v>7257</v>
      </c>
      <c r="B1129" t="str">
        <f>CHALLAN!G7247</f>
        <v>GG/151/10-11</v>
      </c>
      <c r="C1129" t="str">
        <f>CHALLAN!G7246</f>
        <v>13.08.10</v>
      </c>
      <c r="D1129" t="str">
        <f>IF(CHALLAN!C7257="","(no part #)",CHALLAN!C7257)</f>
        <v>(no part #)</v>
      </c>
      <c r="E1129" t="str">
        <f>IF(CHALLAN!B7257="","",CHALLAN!B7257)</f>
        <v>14X23X20 F</v>
      </c>
      <c r="F1129">
        <f>IF(CHALLAN!D7257="","",CHALLAN!D7257)</f>
        <v>1.5</v>
      </c>
      <c r="G1129">
        <f>IF(CHALLAN!E7257="","",CHALLAN!E7257)</f>
        <v>10</v>
      </c>
      <c r="H1129">
        <f t="shared" si="34"/>
        <v>15</v>
      </c>
      <c r="I1129">
        <f>IF(CHALLAN!F7257="","",CHALLAN!F7257)</f>
        <v>15</v>
      </c>
      <c r="J1129">
        <f t="shared" si="35"/>
        <v>0</v>
      </c>
    </row>
    <row r="1130" spans="1:10" x14ac:dyDescent="0.25">
      <c r="A1130">
        <v>7305</v>
      </c>
      <c r="B1130" t="str">
        <f>CHALLAN!G7292</f>
        <v>GG/152/10-11</v>
      </c>
      <c r="C1130" t="str">
        <f>CHALLAN!G7291</f>
        <v>18.08.10</v>
      </c>
      <c r="D1130" t="str">
        <f>IF(CHALLAN!C7305="","(no part #)",CHALLAN!C7305)</f>
        <v>PC-E510</v>
      </c>
      <c r="E1130" t="str">
        <f>IF(CHALLAN!B7305="","",CHALLAN!B7305)</f>
        <v>HONDA ACCORD</v>
      </c>
      <c r="F1130">
        <f>IF(CHALLAN!D7305="","",CHALLAN!D7305)</f>
        <v>1</v>
      </c>
      <c r="G1130">
        <f>IF(CHALLAN!E7305="","",CHALLAN!E7305)</f>
        <v>6</v>
      </c>
      <c r="H1130">
        <f t="shared" si="34"/>
        <v>6</v>
      </c>
      <c r="I1130">
        <f>IF(CHALLAN!F7305="","",CHALLAN!F7305)</f>
        <v>6</v>
      </c>
      <c r="J1130">
        <f t="shared" si="35"/>
        <v>0</v>
      </c>
    </row>
    <row r="1131" spans="1:10" x14ac:dyDescent="0.25">
      <c r="A1131">
        <v>7307</v>
      </c>
      <c r="B1131" t="str">
        <f>CHALLAN!G7292</f>
        <v>GG/152/10-11</v>
      </c>
      <c r="C1131" t="str">
        <f>CHALLAN!G7291</f>
        <v>18.08.10</v>
      </c>
      <c r="D1131" t="str">
        <f>IF(CHALLAN!C7307="","(no part #)",CHALLAN!C7307)</f>
        <v>PC-1229A</v>
      </c>
      <c r="E1131" t="str">
        <f>IF(CHALLAN!B7307="","",CHALLAN!B7307)</f>
        <v>THERMOSTAT</v>
      </c>
      <c r="F1131">
        <f>IF(CHALLAN!D7307="","",CHALLAN!D7307)</f>
        <v>3</v>
      </c>
      <c r="G1131">
        <f>IF(CHALLAN!E7307="","",CHALLAN!E7307)</f>
        <v>100</v>
      </c>
      <c r="H1131">
        <f t="shared" si="34"/>
        <v>300</v>
      </c>
      <c r="I1131">
        <f>IF(CHALLAN!F7307="","",CHALLAN!F7307)</f>
        <v>300</v>
      </c>
      <c r="J1131">
        <f t="shared" si="35"/>
        <v>0</v>
      </c>
    </row>
    <row r="1132" spans="1:10" x14ac:dyDescent="0.25">
      <c r="A1132">
        <v>7309</v>
      </c>
      <c r="B1132" t="str">
        <f>CHALLAN!G7292</f>
        <v>GG/152/10-11</v>
      </c>
      <c r="C1132" t="str">
        <f>CHALLAN!G7291</f>
        <v>18.08.10</v>
      </c>
      <c r="D1132" t="str">
        <f>IF(CHALLAN!C7309="","(no part #)",CHALLAN!C7309)</f>
        <v>BEIGE</v>
      </c>
      <c r="E1132" t="str">
        <f>IF(CHALLAN!B7309="","",CHALLAN!B7309)</f>
        <v>CONCORD-COPPER</v>
      </c>
      <c r="F1132">
        <f>IF(CHALLAN!D7309="","",CHALLAN!D7309)</f>
        <v>10</v>
      </c>
      <c r="G1132">
        <f>IF(CHALLAN!E7309="","",CHALLAN!E7309)</f>
        <v>1</v>
      </c>
      <c r="H1132">
        <f t="shared" si="34"/>
        <v>10</v>
      </c>
      <c r="I1132">
        <f>IF(CHALLAN!F7309="","",CHALLAN!F7309)</f>
        <v>10</v>
      </c>
      <c r="J1132">
        <f t="shared" si="35"/>
        <v>0</v>
      </c>
    </row>
    <row r="1133" spans="1:10" x14ac:dyDescent="0.25">
      <c r="A1133">
        <v>7348</v>
      </c>
      <c r="B1133" t="str">
        <f>CHALLAN!G7338</f>
        <v>GG/153/10-11</v>
      </c>
      <c r="C1133" t="str">
        <f>CHALLAN!G7337</f>
        <v>19.08.10</v>
      </c>
      <c r="D1133" t="str">
        <f>IF(CHALLAN!C7348="","(no part #)",CHALLAN!C7348)</f>
        <v>(no part #)</v>
      </c>
      <c r="E1133" t="str">
        <f>IF(CHALLAN!B7348="","",CHALLAN!B7348)</f>
        <v>14X23X20 F</v>
      </c>
      <c r="F1133">
        <f>IF(CHALLAN!D7348="","",CHALLAN!D7348)</f>
        <v>1</v>
      </c>
      <c r="G1133">
        <f>IF(CHALLAN!E7348="","",CHALLAN!E7348)</f>
        <v>10</v>
      </c>
      <c r="H1133">
        <f t="shared" si="34"/>
        <v>10</v>
      </c>
      <c r="I1133">
        <f>IF(CHALLAN!F7348="","",CHALLAN!F7348)</f>
        <v>9</v>
      </c>
      <c r="J1133">
        <f t="shared" si="35"/>
        <v>1</v>
      </c>
    </row>
    <row r="1134" spans="1:10" x14ac:dyDescent="0.25">
      <c r="A1134">
        <v>7349</v>
      </c>
      <c r="B1134" t="str">
        <f>CHALLAN!G7338</f>
        <v>GG/153/10-11</v>
      </c>
      <c r="C1134" t="str">
        <f>CHALLAN!G7337</f>
        <v>19.08.10</v>
      </c>
      <c r="D1134" t="str">
        <f>IF(CHALLAN!C7349="","(no part #)",CHALLAN!C7349)</f>
        <v>(no part #)</v>
      </c>
      <c r="E1134" t="str">
        <f>IF(CHALLAN!B7349="","",CHALLAN!B7349)</f>
        <v>14X23X20 F</v>
      </c>
      <c r="F1134" t="str">
        <f>IF(CHALLAN!D7349="","",CHALLAN!D7349)</f>
        <v/>
      </c>
      <c r="G1134" t="str">
        <f>IF(CHALLAN!E7349="","",CHALLAN!E7349)</f>
        <v/>
      </c>
      <c r="H1134" t="str">
        <f t="shared" si="34"/>
        <v/>
      </c>
      <c r="I1134">
        <f>IF(CHALLAN!F7349="","",CHALLAN!F7349)</f>
        <v>1</v>
      </c>
      <c r="J1134" t="str">
        <f t="shared" si="35"/>
        <v/>
      </c>
    </row>
    <row r="1135" spans="1:10" x14ac:dyDescent="0.25">
      <c r="A1135">
        <v>7354</v>
      </c>
      <c r="B1135" t="str">
        <f>CHALLAN!G7338</f>
        <v>GG/153/10-11</v>
      </c>
      <c r="C1135" t="str">
        <f>CHALLAN!G7337</f>
        <v>19.08.10</v>
      </c>
      <c r="D1135" t="str">
        <f>IF(CHALLAN!C7354="","(no part #)",CHALLAN!C7354)</f>
        <v>PC-86110</v>
      </c>
      <c r="E1135" t="str">
        <f>IF(CHALLAN!B7354="","",CHALLAN!B7354)</f>
        <v>COROLLA</v>
      </c>
      <c r="F1135">
        <f>IF(CHALLAN!D7354="","",CHALLAN!D7354)</f>
        <v>2</v>
      </c>
      <c r="G1135">
        <f>IF(CHALLAN!E7354="","",CHALLAN!E7354)</f>
        <v>5</v>
      </c>
      <c r="H1135">
        <f t="shared" si="34"/>
        <v>10</v>
      </c>
      <c r="I1135">
        <f>IF(CHALLAN!F7354="","",CHALLAN!F7354)</f>
        <v>10</v>
      </c>
      <c r="J1135">
        <f t="shared" si="35"/>
        <v>0</v>
      </c>
    </row>
    <row r="1136" spans="1:10" x14ac:dyDescent="0.25">
      <c r="A1136">
        <v>7394</v>
      </c>
      <c r="B1136" t="str">
        <f>CHALLAN!G7384</f>
        <v>GG/154/10-11</v>
      </c>
      <c r="C1136" t="str">
        <f>CHALLAN!G7383</f>
        <v>19.08.10</v>
      </c>
      <c r="D1136" t="str">
        <f>IF(CHALLAN!C7394="","(no part #)",CHALLAN!C7394)</f>
        <v>(no part #)</v>
      </c>
      <c r="E1136" t="str">
        <f>IF(CHALLAN!B7394="","",CHALLAN!B7394)</f>
        <v>14X18X16MM</v>
      </c>
      <c r="F1136">
        <f>IF(CHALLAN!D7394="","",CHALLAN!D7394)</f>
        <v>2.5</v>
      </c>
      <c r="G1136">
        <f>IF(CHALLAN!E7394="","",CHALLAN!E7394)</f>
        <v>10</v>
      </c>
      <c r="H1136">
        <f t="shared" si="34"/>
        <v>25</v>
      </c>
      <c r="I1136">
        <f>IF(CHALLAN!F7394="","",CHALLAN!F7394)</f>
        <v>22</v>
      </c>
      <c r="J1136">
        <f t="shared" si="35"/>
        <v>3</v>
      </c>
    </row>
    <row r="1137" spans="1:10" x14ac:dyDescent="0.25">
      <c r="A1137">
        <v>7395</v>
      </c>
      <c r="B1137" t="str">
        <f>CHALLAN!G7384</f>
        <v>GG/154/10-11</v>
      </c>
      <c r="C1137" t="str">
        <f>CHALLAN!G7383</f>
        <v>19.08.10</v>
      </c>
      <c r="D1137" t="str">
        <f>IF(CHALLAN!C7395="","(no part #)",CHALLAN!C7395)</f>
        <v>(no part #)</v>
      </c>
      <c r="E1137" t="str">
        <f>IF(CHALLAN!B7395="","",CHALLAN!B7395)</f>
        <v>14X18X16MM</v>
      </c>
      <c r="F1137" t="str">
        <f>IF(CHALLAN!D7395="","",CHALLAN!D7395)</f>
        <v/>
      </c>
      <c r="G1137" t="str">
        <f>IF(CHALLAN!E7395="","",CHALLAN!E7395)</f>
        <v/>
      </c>
      <c r="H1137" t="str">
        <f t="shared" si="34"/>
        <v/>
      </c>
      <c r="I1137">
        <f>IF(CHALLAN!F7395="","",CHALLAN!F7395)</f>
        <v>3</v>
      </c>
      <c r="J1137" t="str">
        <f t="shared" si="35"/>
        <v/>
      </c>
    </row>
    <row r="1138" spans="1:10" x14ac:dyDescent="0.25">
      <c r="A1138">
        <v>7396</v>
      </c>
      <c r="B1138" t="str">
        <f>CHALLAN!G7384</f>
        <v>GG/154/10-11</v>
      </c>
      <c r="C1138" t="str">
        <f>CHALLAN!G7383</f>
        <v>19.08.10</v>
      </c>
      <c r="D1138" t="str">
        <f>IF(CHALLAN!C7396="","(no part #)",CHALLAN!C7396)</f>
        <v>(no part #)</v>
      </c>
      <c r="E1138" t="str">
        <f>IF(CHALLAN!B7396="","",CHALLAN!B7396)</f>
        <v>14X21X16MM</v>
      </c>
      <c r="F1138">
        <f>IF(CHALLAN!D7396="","",CHALLAN!D7396)</f>
        <v>2.5</v>
      </c>
      <c r="G1138">
        <f>IF(CHALLAN!E7396="","",CHALLAN!E7396)</f>
        <v>10</v>
      </c>
      <c r="H1138">
        <f t="shared" si="34"/>
        <v>25</v>
      </c>
      <c r="I1138">
        <f>IF(CHALLAN!F7396="","",CHALLAN!F7396)</f>
        <v>23</v>
      </c>
      <c r="J1138">
        <f t="shared" si="35"/>
        <v>2</v>
      </c>
    </row>
    <row r="1139" spans="1:10" x14ac:dyDescent="0.25">
      <c r="A1139">
        <v>7397</v>
      </c>
      <c r="B1139" t="str">
        <f>CHALLAN!G7384</f>
        <v>GG/154/10-11</v>
      </c>
      <c r="C1139" t="str">
        <f>CHALLAN!G7383</f>
        <v>19.08.10</v>
      </c>
      <c r="D1139" t="str">
        <f>IF(CHALLAN!C7397="","(no part #)",CHALLAN!C7397)</f>
        <v>(no part #)</v>
      </c>
      <c r="E1139" t="str">
        <f>IF(CHALLAN!B7397="","",CHALLAN!B7397)</f>
        <v>14X21X16MM</v>
      </c>
      <c r="F1139" t="str">
        <f>IF(CHALLAN!D7397="","",CHALLAN!D7397)</f>
        <v/>
      </c>
      <c r="G1139" t="str">
        <f>IF(CHALLAN!E7397="","",CHALLAN!E7397)</f>
        <v/>
      </c>
      <c r="H1139" t="str">
        <f t="shared" si="34"/>
        <v/>
      </c>
      <c r="I1139">
        <f>IF(CHALLAN!F7397="","",CHALLAN!F7397)</f>
        <v>2</v>
      </c>
      <c r="J1139" t="str">
        <f t="shared" si="35"/>
        <v/>
      </c>
    </row>
    <row r="1140" spans="1:10" x14ac:dyDescent="0.25">
      <c r="A1140">
        <v>7398</v>
      </c>
      <c r="B1140" t="str">
        <f>CHALLAN!G7384</f>
        <v>GG/154/10-11</v>
      </c>
      <c r="C1140" t="str">
        <f>CHALLAN!G7383</f>
        <v>19.08.10</v>
      </c>
      <c r="D1140" t="str">
        <f>IF(CHALLAN!C7398="","(no part #)",CHALLAN!C7398)</f>
        <v>(no part #)</v>
      </c>
      <c r="E1140" t="str">
        <f>IF(CHALLAN!B7398="","",CHALLAN!B7398)</f>
        <v>14X23X16MM</v>
      </c>
      <c r="F1140">
        <f>IF(CHALLAN!D7398="","",CHALLAN!D7398)</f>
        <v>2.5</v>
      </c>
      <c r="G1140">
        <f>IF(CHALLAN!E7398="","",CHALLAN!E7398)</f>
        <v>10</v>
      </c>
      <c r="H1140">
        <f t="shared" si="34"/>
        <v>25</v>
      </c>
      <c r="I1140">
        <f>IF(CHALLAN!F7398="","",CHALLAN!F7398)</f>
        <v>23</v>
      </c>
      <c r="J1140">
        <f t="shared" si="35"/>
        <v>2</v>
      </c>
    </row>
    <row r="1141" spans="1:10" x14ac:dyDescent="0.25">
      <c r="A1141">
        <v>7399</v>
      </c>
      <c r="B1141" t="str">
        <f>CHALLAN!G7384</f>
        <v>GG/154/10-11</v>
      </c>
      <c r="C1141" t="str">
        <f>CHALLAN!G7383</f>
        <v>19.08.10</v>
      </c>
      <c r="D1141" t="str">
        <f>IF(CHALLAN!C7399="","(no part #)",CHALLAN!C7399)</f>
        <v>(no part #)</v>
      </c>
      <c r="E1141" t="str">
        <f>IF(CHALLAN!B7399="","",CHALLAN!B7399)</f>
        <v>14X23X16MM</v>
      </c>
      <c r="F1141" t="str">
        <f>IF(CHALLAN!D7399="","",CHALLAN!D7399)</f>
        <v/>
      </c>
      <c r="G1141" t="str">
        <f>IF(CHALLAN!E7399="","",CHALLAN!E7399)</f>
        <v/>
      </c>
      <c r="H1141" t="str">
        <f t="shared" si="34"/>
        <v/>
      </c>
      <c r="I1141">
        <f>IF(CHALLAN!F7399="","",CHALLAN!F7399)</f>
        <v>2</v>
      </c>
      <c r="J1141" t="str">
        <f t="shared" si="35"/>
        <v/>
      </c>
    </row>
    <row r="1142" spans="1:10" x14ac:dyDescent="0.25">
      <c r="A1142">
        <v>7401</v>
      </c>
      <c r="B1142" t="str">
        <f>CHALLAN!G7384</f>
        <v>GG/154/10-11</v>
      </c>
      <c r="C1142" t="str">
        <f>CHALLAN!G7383</f>
        <v>19.08.10</v>
      </c>
      <c r="D1142" t="str">
        <f>IF(CHALLAN!C7401="","(no part #)",CHALLAN!C7401)</f>
        <v>PC-E414</v>
      </c>
      <c r="E1142" t="str">
        <f>IF(CHALLAN!B7401="","",CHALLAN!B7401)</f>
        <v>LAURA</v>
      </c>
      <c r="F1142">
        <f>IF(CHALLAN!D7401="","",CHALLAN!D7401)</f>
        <v>6</v>
      </c>
      <c r="G1142">
        <f>IF(CHALLAN!E7401="","",CHALLAN!E7401)</f>
        <v>4</v>
      </c>
      <c r="H1142">
        <f t="shared" si="34"/>
        <v>24</v>
      </c>
      <c r="I1142">
        <f>IF(CHALLAN!F7401="","",CHALLAN!F7401)</f>
        <v>23</v>
      </c>
      <c r="J1142">
        <f t="shared" si="35"/>
        <v>1</v>
      </c>
    </row>
    <row r="1143" spans="1:10" x14ac:dyDescent="0.25">
      <c r="A1143">
        <v>7402</v>
      </c>
      <c r="B1143" t="str">
        <f>CHALLAN!G7384</f>
        <v>GG/154/10-11</v>
      </c>
      <c r="C1143" t="str">
        <f>CHALLAN!G7383</f>
        <v>19.08.10</v>
      </c>
      <c r="D1143" t="str">
        <f>IF(CHALLAN!C7402="","(no part #)",CHALLAN!C7402)</f>
        <v>PC-E414</v>
      </c>
      <c r="E1143" t="str">
        <f>IF(CHALLAN!B7402="","",CHALLAN!B7402)</f>
        <v>LAURA</v>
      </c>
      <c r="F1143" t="str">
        <f>IF(CHALLAN!D7402="","",CHALLAN!D7402)</f>
        <v/>
      </c>
      <c r="G1143" t="str">
        <f>IF(CHALLAN!E7402="","",CHALLAN!E7402)</f>
        <v/>
      </c>
      <c r="H1143" t="str">
        <f t="shared" si="34"/>
        <v/>
      </c>
      <c r="I1143">
        <f>IF(CHALLAN!F7402="","",CHALLAN!F7402)</f>
        <v>1</v>
      </c>
      <c r="J1143" t="str">
        <f t="shared" si="35"/>
        <v/>
      </c>
    </row>
    <row r="1144" spans="1:10" x14ac:dyDescent="0.25">
      <c r="A1144">
        <v>7403</v>
      </c>
      <c r="B1144" t="str">
        <f>CHALLAN!G7384</f>
        <v>GG/154/10-11</v>
      </c>
      <c r="C1144" t="str">
        <f>CHALLAN!G7383</f>
        <v>19.08.10</v>
      </c>
      <c r="D1144" t="str">
        <f>IF(CHALLAN!C7403="","(no part #)",CHALLAN!C7403)</f>
        <v>PC-E407</v>
      </c>
      <c r="E1144" t="str">
        <f>IF(CHALLAN!B7403="","",CHALLAN!B7403)</f>
        <v>BALENO</v>
      </c>
      <c r="F1144">
        <f>IF(CHALLAN!D7403="","",CHALLAN!D7403)</f>
        <v>1</v>
      </c>
      <c r="G1144">
        <f>IF(CHALLAN!E7403="","",CHALLAN!E7403)</f>
        <v>4</v>
      </c>
      <c r="H1144">
        <f t="shared" si="34"/>
        <v>4</v>
      </c>
      <c r="I1144">
        <f>IF(CHALLAN!F7403="","",CHALLAN!F7403)</f>
        <v>4</v>
      </c>
      <c r="J1144">
        <f t="shared" si="35"/>
        <v>0</v>
      </c>
    </row>
    <row r="1145" spans="1:10" x14ac:dyDescent="0.25">
      <c r="A1145">
        <v>7404</v>
      </c>
      <c r="B1145" t="str">
        <f>CHALLAN!G7384</f>
        <v>GG/154/10-11</v>
      </c>
      <c r="C1145" t="str">
        <f>CHALLAN!G7383</f>
        <v>19.08.10</v>
      </c>
      <c r="D1145" t="str">
        <f>IF(CHALLAN!C7404="","(no part #)",CHALLAN!C7404)</f>
        <v>PC-E510</v>
      </c>
      <c r="E1145" t="str">
        <f>IF(CHALLAN!B7404="","",CHALLAN!B7404)</f>
        <v>ACCORD</v>
      </c>
      <c r="F1145">
        <f>IF(CHALLAN!D7404="","",CHALLAN!D7404)</f>
        <v>1</v>
      </c>
      <c r="G1145">
        <f>IF(CHALLAN!E7404="","",CHALLAN!E7404)</f>
        <v>6</v>
      </c>
      <c r="H1145">
        <f t="shared" si="34"/>
        <v>6</v>
      </c>
      <c r="I1145">
        <f>IF(CHALLAN!F7404="","",CHALLAN!F7404)</f>
        <v>6</v>
      </c>
      <c r="J1145">
        <f t="shared" si="35"/>
        <v>0</v>
      </c>
    </row>
    <row r="1146" spans="1:10" x14ac:dyDescent="0.25">
      <c r="A1146">
        <v>7406</v>
      </c>
      <c r="B1146" t="str">
        <f>CHALLAN!G7384</f>
        <v>GG/154/10-11</v>
      </c>
      <c r="C1146" t="str">
        <f>CHALLAN!G7383</f>
        <v>19.08.10</v>
      </c>
      <c r="D1146" t="str">
        <f>IF(CHALLAN!C7406="","(no part #)",CHALLAN!C7406)</f>
        <v>PC-86027B</v>
      </c>
      <c r="E1146" t="str">
        <f>IF(CHALLAN!B7406="","",CHALLAN!B7406)</f>
        <v>GETZ</v>
      </c>
      <c r="F1146">
        <f>IF(CHALLAN!D7406="","",CHALLAN!D7406)</f>
        <v>1</v>
      </c>
      <c r="G1146">
        <f>IF(CHALLAN!E7406="","",CHALLAN!E7406)</f>
        <v>5</v>
      </c>
      <c r="H1146">
        <f t="shared" si="34"/>
        <v>5</v>
      </c>
      <c r="I1146">
        <f>IF(CHALLAN!F7406="","",CHALLAN!F7406)</f>
        <v>5</v>
      </c>
      <c r="J1146">
        <f t="shared" si="35"/>
        <v>0</v>
      </c>
    </row>
    <row r="1147" spans="1:10" x14ac:dyDescent="0.25">
      <c r="A1147">
        <v>7407</v>
      </c>
      <c r="B1147" t="str">
        <f>CHALLAN!G7384</f>
        <v>GG/154/10-11</v>
      </c>
      <c r="C1147" t="str">
        <f>CHALLAN!G7383</f>
        <v>19.08.10</v>
      </c>
      <c r="D1147" t="str">
        <f>IF(CHALLAN!C7407="","(no part #)",CHALLAN!C7407)</f>
        <v>PC-86274</v>
      </c>
      <c r="E1147" t="str">
        <f>IF(CHALLAN!B7407="","",CHALLAN!B7407)</f>
        <v>A-STAR</v>
      </c>
      <c r="F1147">
        <f>IF(CHALLAN!D7407="","",CHALLAN!D7407)</f>
        <v>1</v>
      </c>
      <c r="G1147">
        <f>IF(CHALLAN!E7407="","",CHALLAN!E7407)</f>
        <v>5</v>
      </c>
      <c r="H1147">
        <f t="shared" si="34"/>
        <v>5</v>
      </c>
      <c r="I1147">
        <f>IF(CHALLAN!F7407="","",CHALLAN!F7407)</f>
        <v>5</v>
      </c>
      <c r="J1147">
        <f t="shared" si="35"/>
        <v>0</v>
      </c>
    </row>
    <row r="1148" spans="1:10" x14ac:dyDescent="0.25">
      <c r="A1148">
        <v>7438</v>
      </c>
      <c r="B1148" t="str">
        <f>CHALLAN!G7429</f>
        <v>GG/155/10-11</v>
      </c>
      <c r="C1148" t="str">
        <f>CHALLAN!G7428</f>
        <v>21.08.10</v>
      </c>
      <c r="D1148" t="str">
        <f>IF(CHALLAN!C7438="","(no part #)",CHALLAN!C7438)</f>
        <v>(no part #)</v>
      </c>
      <c r="E1148" t="str">
        <f>IF(CHALLAN!B7438="","",CHALLAN!B7438)</f>
        <v>14X18X16MM</v>
      </c>
      <c r="F1148">
        <f>IF(CHALLAN!D7438="","",CHALLAN!D7438)</f>
        <v>2.5</v>
      </c>
      <c r="G1148">
        <f>IF(CHALLAN!E7438="","",CHALLAN!E7438)</f>
        <v>10</v>
      </c>
      <c r="H1148">
        <f t="shared" si="34"/>
        <v>25</v>
      </c>
      <c r="I1148">
        <f>IF(CHALLAN!F7438="","",CHALLAN!F7438)</f>
        <v>22</v>
      </c>
      <c r="J1148">
        <f t="shared" si="35"/>
        <v>3</v>
      </c>
    </row>
    <row r="1149" spans="1:10" x14ac:dyDescent="0.25">
      <c r="A1149">
        <v>7439</v>
      </c>
      <c r="B1149" t="str">
        <f>CHALLAN!G7429</f>
        <v>GG/155/10-11</v>
      </c>
      <c r="C1149" t="str">
        <f>CHALLAN!G7428</f>
        <v>21.08.10</v>
      </c>
      <c r="D1149" t="str">
        <f>IF(CHALLAN!C7439="","(no part #)",CHALLAN!C7439)</f>
        <v>(no part #)</v>
      </c>
      <c r="E1149" t="str">
        <f>IF(CHALLAN!B7439="","",CHALLAN!B7439)</f>
        <v>14X18X16MM</v>
      </c>
      <c r="F1149" t="str">
        <f>IF(CHALLAN!D7439="","",CHALLAN!D7439)</f>
        <v/>
      </c>
      <c r="G1149" t="str">
        <f>IF(CHALLAN!E7439="","",CHALLAN!E7439)</f>
        <v/>
      </c>
      <c r="H1149" t="str">
        <f t="shared" si="34"/>
        <v/>
      </c>
      <c r="I1149">
        <f>IF(CHALLAN!F7439="","",CHALLAN!F7439)</f>
        <v>3</v>
      </c>
      <c r="J1149" t="str">
        <f t="shared" si="35"/>
        <v/>
      </c>
    </row>
    <row r="1150" spans="1:10" x14ac:dyDescent="0.25">
      <c r="A1150">
        <v>7440</v>
      </c>
      <c r="B1150" t="str">
        <f>CHALLAN!G7429</f>
        <v>GG/155/10-11</v>
      </c>
      <c r="C1150" t="str">
        <f>CHALLAN!G7428</f>
        <v>21.08.10</v>
      </c>
      <c r="D1150" t="str">
        <f>IF(CHALLAN!C7440="","(no part #)",CHALLAN!C7440)</f>
        <v>(no part #)</v>
      </c>
      <c r="E1150" t="str">
        <f>IF(CHALLAN!B7440="","",CHALLAN!B7440)</f>
        <v>14X21X16MM</v>
      </c>
      <c r="F1150">
        <f>IF(CHALLAN!D7440="","",CHALLAN!D7440)</f>
        <v>2.5</v>
      </c>
      <c r="G1150">
        <f>IF(CHALLAN!E7440="","",CHALLAN!E7440)</f>
        <v>10</v>
      </c>
      <c r="H1150">
        <f t="shared" si="34"/>
        <v>25</v>
      </c>
      <c r="I1150">
        <f>IF(CHALLAN!F7440="","",CHALLAN!F7440)</f>
        <v>23</v>
      </c>
      <c r="J1150">
        <f t="shared" si="35"/>
        <v>2</v>
      </c>
    </row>
    <row r="1151" spans="1:10" x14ac:dyDescent="0.25">
      <c r="A1151">
        <v>7441</v>
      </c>
      <c r="B1151" t="str">
        <f>CHALLAN!G7429</f>
        <v>GG/155/10-11</v>
      </c>
      <c r="C1151" t="str">
        <f>CHALLAN!G7428</f>
        <v>21.08.10</v>
      </c>
      <c r="D1151" t="str">
        <f>IF(CHALLAN!C7441="","(no part #)",CHALLAN!C7441)</f>
        <v>(no part #)</v>
      </c>
      <c r="E1151" t="str">
        <f>IF(CHALLAN!B7441="","",CHALLAN!B7441)</f>
        <v>14X21X16MM</v>
      </c>
      <c r="F1151" t="str">
        <f>IF(CHALLAN!D7441="","",CHALLAN!D7441)</f>
        <v/>
      </c>
      <c r="G1151" t="str">
        <f>IF(CHALLAN!E7441="","",CHALLAN!E7441)</f>
        <v/>
      </c>
      <c r="H1151" t="str">
        <f t="shared" si="34"/>
        <v/>
      </c>
      <c r="I1151">
        <f>IF(CHALLAN!F7441="","",CHALLAN!F7441)</f>
        <v>2</v>
      </c>
      <c r="J1151" t="str">
        <f t="shared" si="35"/>
        <v/>
      </c>
    </row>
    <row r="1152" spans="1:10" x14ac:dyDescent="0.25">
      <c r="A1152">
        <v>7442</v>
      </c>
      <c r="B1152" t="str">
        <f>CHALLAN!G7429</f>
        <v>GG/155/10-11</v>
      </c>
      <c r="C1152" t="str">
        <f>CHALLAN!G7428</f>
        <v>21.08.10</v>
      </c>
      <c r="D1152" t="str">
        <f>IF(CHALLAN!C7442="","(no part #)",CHALLAN!C7442)</f>
        <v>(no part #)</v>
      </c>
      <c r="E1152" t="str">
        <f>IF(CHALLAN!B7442="","",CHALLAN!B7442)</f>
        <v>14X23X16MM</v>
      </c>
      <c r="F1152">
        <f>IF(CHALLAN!D7442="","",CHALLAN!D7442)</f>
        <v>2.5</v>
      </c>
      <c r="G1152">
        <f>IF(CHALLAN!E7442="","",CHALLAN!E7442)</f>
        <v>10</v>
      </c>
      <c r="H1152">
        <f t="shared" si="34"/>
        <v>25</v>
      </c>
      <c r="I1152">
        <f>IF(CHALLAN!F7442="","",CHALLAN!F7442)</f>
        <v>23</v>
      </c>
      <c r="J1152">
        <f t="shared" si="35"/>
        <v>2</v>
      </c>
    </row>
    <row r="1153" spans="1:10" x14ac:dyDescent="0.25">
      <c r="A1153">
        <v>7443</v>
      </c>
      <c r="B1153" t="str">
        <f>CHALLAN!G7429</f>
        <v>GG/155/10-11</v>
      </c>
      <c r="C1153" t="str">
        <f>CHALLAN!G7428</f>
        <v>21.08.10</v>
      </c>
      <c r="D1153" t="str">
        <f>IF(CHALLAN!C7443="","(no part #)",CHALLAN!C7443)</f>
        <v>(no part #)</v>
      </c>
      <c r="E1153" t="str">
        <f>IF(CHALLAN!B7443="","",CHALLAN!B7443)</f>
        <v>14X23X16MM</v>
      </c>
      <c r="F1153" t="str">
        <f>IF(CHALLAN!D7443="","",CHALLAN!D7443)</f>
        <v/>
      </c>
      <c r="G1153" t="str">
        <f>IF(CHALLAN!E7443="","",CHALLAN!E7443)</f>
        <v/>
      </c>
      <c r="H1153" t="str">
        <f t="shared" si="34"/>
        <v/>
      </c>
      <c r="I1153">
        <f>IF(CHALLAN!F7443="","",CHALLAN!F7443)</f>
        <v>2</v>
      </c>
      <c r="J1153" t="str">
        <f t="shared" si="35"/>
        <v/>
      </c>
    </row>
    <row r="1154" spans="1:10" x14ac:dyDescent="0.25">
      <c r="A1154">
        <v>7445</v>
      </c>
      <c r="B1154" t="str">
        <f>CHALLAN!G7429</f>
        <v>GG/155/10-11</v>
      </c>
      <c r="C1154" t="str">
        <f>CHALLAN!G7428</f>
        <v>21.08.10</v>
      </c>
      <c r="D1154" t="str">
        <f>IF(CHALLAN!C7445="","(no part #)",CHALLAN!C7445)</f>
        <v>PC-86248</v>
      </c>
      <c r="E1154" t="str">
        <f>IF(CHALLAN!B7445="","",CHALLAN!B7445)</f>
        <v>ACCENT PETROL</v>
      </c>
      <c r="F1154">
        <f>IF(CHALLAN!D7445="","",CHALLAN!D7445)</f>
        <v>5</v>
      </c>
      <c r="G1154">
        <f>IF(CHALLAN!E7445="","",CHALLAN!E7445)</f>
        <v>5</v>
      </c>
      <c r="H1154">
        <f t="shared" ref="H1154:H1217" si="36">IF(AND(ISNUMBER(F1154),ISNUMBER(G1154)),F1154*G1154,"")</f>
        <v>25</v>
      </c>
      <c r="I1154">
        <f>IF(CHALLAN!F7445="","",CHALLAN!F7445)</f>
        <v>23</v>
      </c>
      <c r="J1154">
        <f t="shared" ref="J1154:J1217" si="37">IF(AND(ISNUMBER(H1154),ISNUMBER(I1154)),H1154-I1154,"")</f>
        <v>2</v>
      </c>
    </row>
    <row r="1155" spans="1:10" x14ac:dyDescent="0.25">
      <c r="A1155">
        <v>7446</v>
      </c>
      <c r="B1155" t="str">
        <f>CHALLAN!G7429</f>
        <v>GG/155/10-11</v>
      </c>
      <c r="C1155" t="str">
        <f>CHALLAN!G7428</f>
        <v>21.08.10</v>
      </c>
      <c r="D1155" t="str">
        <f>IF(CHALLAN!C7446="","(no part #)",CHALLAN!C7446)</f>
        <v>PC-86248</v>
      </c>
      <c r="E1155" t="str">
        <f>IF(CHALLAN!B7446="","",CHALLAN!B7446)</f>
        <v>ACCENT PETROL</v>
      </c>
      <c r="F1155" t="str">
        <f>IF(CHALLAN!D7446="","",CHALLAN!D7446)</f>
        <v/>
      </c>
      <c r="G1155" t="str">
        <f>IF(CHALLAN!E7446="","",CHALLAN!E7446)</f>
        <v/>
      </c>
      <c r="H1155" t="str">
        <f t="shared" si="36"/>
        <v/>
      </c>
      <c r="I1155">
        <f>IF(CHALLAN!F7446="","",CHALLAN!F7446)</f>
        <v>2</v>
      </c>
      <c r="J1155" t="str">
        <f t="shared" si="37"/>
        <v/>
      </c>
    </row>
    <row r="1156" spans="1:10" x14ac:dyDescent="0.25">
      <c r="A1156">
        <v>7447</v>
      </c>
      <c r="B1156" t="str">
        <f>CHALLAN!G7429</f>
        <v>GG/155/10-11</v>
      </c>
      <c r="C1156" t="str">
        <f>CHALLAN!G7428</f>
        <v>21.08.10</v>
      </c>
      <c r="D1156" t="str">
        <f>IF(CHALLAN!C7447="","(no part #)",CHALLAN!C7447)</f>
        <v>PC-86041</v>
      </c>
      <c r="E1156" t="str">
        <f>IF(CHALLAN!B7447="","",CHALLAN!B7447)</f>
        <v>AMBASDOR</v>
      </c>
      <c r="F1156">
        <f>IF(CHALLAN!D7447="","",CHALLAN!D7447)</f>
        <v>5</v>
      </c>
      <c r="G1156">
        <f>IF(CHALLAN!E7447="","",CHALLAN!E7447)</f>
        <v>5</v>
      </c>
      <c r="H1156">
        <f t="shared" si="36"/>
        <v>25</v>
      </c>
      <c r="I1156">
        <f>IF(CHALLAN!F7447="","",CHALLAN!F7447)</f>
        <v>23</v>
      </c>
      <c r="J1156">
        <f t="shared" si="37"/>
        <v>2</v>
      </c>
    </row>
    <row r="1157" spans="1:10" x14ac:dyDescent="0.25">
      <c r="A1157">
        <v>7448</v>
      </c>
      <c r="B1157" t="str">
        <f>CHALLAN!G7429</f>
        <v>GG/155/10-11</v>
      </c>
      <c r="C1157" t="str">
        <f>CHALLAN!G7428</f>
        <v>21.08.10</v>
      </c>
      <c r="D1157" t="str">
        <f>IF(CHALLAN!C7448="","(no part #)",CHALLAN!C7448)</f>
        <v>PC-86041</v>
      </c>
      <c r="E1157" t="str">
        <f>IF(CHALLAN!B7448="","",CHALLAN!B7448)</f>
        <v>AMBASDOR</v>
      </c>
      <c r="F1157" t="str">
        <f>IF(CHALLAN!D7448="","",CHALLAN!D7448)</f>
        <v/>
      </c>
      <c r="G1157" t="str">
        <f>IF(CHALLAN!E7448="","",CHALLAN!E7448)</f>
        <v/>
      </c>
      <c r="H1157" t="str">
        <f t="shared" si="36"/>
        <v/>
      </c>
      <c r="I1157">
        <f>IF(CHALLAN!F7448="","",CHALLAN!F7448)</f>
        <v>2</v>
      </c>
      <c r="J1157" t="str">
        <f t="shared" si="37"/>
        <v/>
      </c>
    </row>
    <row r="1158" spans="1:10" x14ac:dyDescent="0.25">
      <c r="A1158">
        <v>7449</v>
      </c>
      <c r="B1158" t="str">
        <f>CHALLAN!G7429</f>
        <v>GG/155/10-11</v>
      </c>
      <c r="C1158" t="str">
        <f>CHALLAN!G7428</f>
        <v>21.08.10</v>
      </c>
      <c r="D1158" t="str">
        <f>IF(CHALLAN!C7449="","(no part #)",CHALLAN!C7449)</f>
        <v>PC-86042</v>
      </c>
      <c r="E1158" t="str">
        <f>IF(CHALLAN!B7449="","",CHALLAN!B7449)</f>
        <v>MATIZ</v>
      </c>
      <c r="F1158">
        <f>IF(CHALLAN!D7449="","",CHALLAN!D7449)</f>
        <v>1</v>
      </c>
      <c r="G1158">
        <f>IF(CHALLAN!E7449="","",CHALLAN!E7449)</f>
        <v>5</v>
      </c>
      <c r="H1158">
        <f t="shared" si="36"/>
        <v>5</v>
      </c>
      <c r="I1158">
        <f>IF(CHALLAN!F7449="","",CHALLAN!F7449)</f>
        <v>5</v>
      </c>
      <c r="J1158">
        <f t="shared" si="37"/>
        <v>0</v>
      </c>
    </row>
    <row r="1159" spans="1:10" x14ac:dyDescent="0.25">
      <c r="A1159">
        <v>7450</v>
      </c>
      <c r="B1159" t="str">
        <f>CHALLAN!G7429</f>
        <v>GG/155/10-11</v>
      </c>
      <c r="C1159" t="str">
        <f>CHALLAN!G7428</f>
        <v>21.08.10</v>
      </c>
      <c r="D1159" t="str">
        <f>IF(CHALLAN!C7450="","(no part #)",CHALLAN!C7450)</f>
        <v>PC-86091</v>
      </c>
      <c r="E1159" t="str">
        <f>IF(CHALLAN!B7450="","",CHALLAN!B7450)</f>
        <v>HONDA CITY T-I &amp; II</v>
      </c>
      <c r="F1159">
        <f>IF(CHALLAN!D7450="","",CHALLAN!D7450)</f>
        <v>2</v>
      </c>
      <c r="G1159">
        <f>IF(CHALLAN!E7450="","",CHALLAN!E7450)</f>
        <v>5</v>
      </c>
      <c r="H1159">
        <f t="shared" si="36"/>
        <v>10</v>
      </c>
      <c r="I1159">
        <f>IF(CHALLAN!F7450="","",CHALLAN!F7450)</f>
        <v>10</v>
      </c>
      <c r="J1159">
        <f t="shared" si="37"/>
        <v>0</v>
      </c>
    </row>
    <row r="1160" spans="1:10" x14ac:dyDescent="0.25">
      <c r="A1160">
        <v>7451</v>
      </c>
      <c r="B1160" t="str">
        <f>CHALLAN!G7429</f>
        <v>GG/155/10-11</v>
      </c>
      <c r="C1160" t="str">
        <f>CHALLAN!G7428</f>
        <v>21.08.10</v>
      </c>
      <c r="D1160" t="str">
        <f>IF(CHALLAN!C7451="","(no part #)",CHALLAN!C7451)</f>
        <v>PC-86245</v>
      </c>
      <c r="E1160" t="str">
        <f>IF(CHALLAN!B7451="","",CHALLAN!B7451)</f>
        <v>ZEN R-134A</v>
      </c>
      <c r="F1160">
        <f>IF(CHALLAN!D7451="","",CHALLAN!D7451)</f>
        <v>3</v>
      </c>
      <c r="G1160">
        <f>IF(CHALLAN!E7451="","",CHALLAN!E7451)</f>
        <v>5</v>
      </c>
      <c r="H1160">
        <f t="shared" si="36"/>
        <v>15</v>
      </c>
      <c r="I1160">
        <f>IF(CHALLAN!F7451="","",CHALLAN!F7451)</f>
        <v>13.2</v>
      </c>
      <c r="J1160">
        <f t="shared" si="37"/>
        <v>1.8000000000000007</v>
      </c>
    </row>
    <row r="1161" spans="1:10" x14ac:dyDescent="0.25">
      <c r="A1161">
        <v>7452</v>
      </c>
      <c r="B1161" t="str">
        <f>CHALLAN!G7429</f>
        <v>GG/155/10-11</v>
      </c>
      <c r="C1161" t="str">
        <f>CHALLAN!G7428</f>
        <v>21.08.10</v>
      </c>
      <c r="D1161" t="str">
        <f>IF(CHALLAN!C7452="","(no part #)",CHALLAN!C7452)</f>
        <v>PC-86245</v>
      </c>
      <c r="E1161" t="str">
        <f>IF(CHALLAN!B7452="","",CHALLAN!B7452)</f>
        <v>ZEN R-134A</v>
      </c>
      <c r="F1161" t="str">
        <f>IF(CHALLAN!D7452="","",CHALLAN!D7452)</f>
        <v/>
      </c>
      <c r="G1161" t="str">
        <f>IF(CHALLAN!E7452="","",CHALLAN!E7452)</f>
        <v/>
      </c>
      <c r="H1161" t="str">
        <f t="shared" si="36"/>
        <v/>
      </c>
      <c r="I1161">
        <f>IF(CHALLAN!F7452="","",CHALLAN!F7452)</f>
        <v>1.8</v>
      </c>
      <c r="J1161" t="str">
        <f t="shared" si="37"/>
        <v/>
      </c>
    </row>
    <row r="1162" spans="1:10" x14ac:dyDescent="0.25">
      <c r="A1162">
        <v>7453</v>
      </c>
      <c r="B1162" t="str">
        <f>CHALLAN!G7429</f>
        <v>GG/155/10-11</v>
      </c>
      <c r="C1162" t="str">
        <f>CHALLAN!G7428</f>
        <v>21.08.10</v>
      </c>
      <c r="D1162" t="str">
        <f>IF(CHALLAN!C7453="","(no part #)",CHALLAN!C7453)</f>
        <v>PC-86246B</v>
      </c>
      <c r="E1162" t="str">
        <f>IF(CHALLAN!B7453="","",CHALLAN!B7453)</f>
        <v>LANCER</v>
      </c>
      <c r="F1162">
        <f>IF(CHALLAN!D7453="","",CHALLAN!D7453)</f>
        <v>5</v>
      </c>
      <c r="G1162">
        <f>IF(CHALLAN!E7453="","",CHALLAN!E7453)</f>
        <v>5</v>
      </c>
      <c r="H1162">
        <f t="shared" si="36"/>
        <v>25</v>
      </c>
      <c r="I1162">
        <f>IF(CHALLAN!F7453="","",CHALLAN!F7453)</f>
        <v>23</v>
      </c>
      <c r="J1162">
        <f t="shared" si="37"/>
        <v>2</v>
      </c>
    </row>
    <row r="1163" spans="1:10" x14ac:dyDescent="0.25">
      <c r="A1163">
        <v>7454</v>
      </c>
      <c r="B1163" t="str">
        <f>CHALLAN!G7429</f>
        <v>GG/155/10-11</v>
      </c>
      <c r="C1163" t="str">
        <f>CHALLAN!G7428</f>
        <v>21.08.10</v>
      </c>
      <c r="D1163" t="str">
        <f>IF(CHALLAN!C7454="","(no part #)",CHALLAN!C7454)</f>
        <v>PC-86246B</v>
      </c>
      <c r="E1163" t="str">
        <f>IF(CHALLAN!B7454="","",CHALLAN!B7454)</f>
        <v>LANCER</v>
      </c>
      <c r="F1163" t="str">
        <f>IF(CHALLAN!D7454="","",CHALLAN!D7454)</f>
        <v/>
      </c>
      <c r="G1163" t="str">
        <f>IF(CHALLAN!E7454="","",CHALLAN!E7454)</f>
        <v/>
      </c>
      <c r="H1163" t="str">
        <f t="shared" si="36"/>
        <v/>
      </c>
      <c r="I1163">
        <f>IF(CHALLAN!F7454="","",CHALLAN!F7454)</f>
        <v>2</v>
      </c>
      <c r="J1163" t="str">
        <f t="shared" si="37"/>
        <v/>
      </c>
    </row>
    <row r="1164" spans="1:10" x14ac:dyDescent="0.25">
      <c r="A1164">
        <v>7456</v>
      </c>
      <c r="B1164" t="str">
        <f>CHALLAN!G7429</f>
        <v>GG/155/10-11</v>
      </c>
      <c r="C1164" t="str">
        <f>CHALLAN!G7428</f>
        <v>21.08.10</v>
      </c>
      <c r="D1164" t="str">
        <f>IF(CHALLAN!C7456="","(no part #)",CHALLAN!C7456)</f>
        <v>(no part #)</v>
      </c>
      <c r="E1164" t="str">
        <f>IF(CHALLAN!B7456="","",CHALLAN!B7456)</f>
        <v>14X15X22 O</v>
      </c>
      <c r="F1164">
        <f>IF(CHALLAN!D7456="","",CHALLAN!D7456)</f>
        <v>2.5</v>
      </c>
      <c r="G1164">
        <f>IF(CHALLAN!E7456="","",CHALLAN!E7456)</f>
        <v>10</v>
      </c>
      <c r="H1164">
        <f t="shared" si="36"/>
        <v>25</v>
      </c>
      <c r="I1164">
        <f>IF(CHALLAN!F7456="","",CHALLAN!F7456)</f>
        <v>21</v>
      </c>
      <c r="J1164">
        <f t="shared" si="37"/>
        <v>4</v>
      </c>
    </row>
    <row r="1165" spans="1:10" x14ac:dyDescent="0.25">
      <c r="A1165">
        <v>7457</v>
      </c>
      <c r="B1165" t="str">
        <f>CHALLAN!G7429</f>
        <v>GG/155/10-11</v>
      </c>
      <c r="C1165" t="str">
        <f>CHALLAN!G7428</f>
        <v>21.08.10</v>
      </c>
      <c r="D1165" t="str">
        <f>IF(CHALLAN!C7457="","(no part #)",CHALLAN!C7457)</f>
        <v>(no part #)</v>
      </c>
      <c r="E1165" t="str">
        <f>IF(CHALLAN!B7457="","",CHALLAN!B7457)</f>
        <v>14X15X22 O</v>
      </c>
      <c r="F1165" t="str">
        <f>IF(CHALLAN!D7457="","",CHALLAN!D7457)</f>
        <v/>
      </c>
      <c r="G1165" t="str">
        <f>IF(CHALLAN!E7457="","",CHALLAN!E7457)</f>
        <v/>
      </c>
      <c r="H1165" t="str">
        <f t="shared" si="36"/>
        <v/>
      </c>
      <c r="I1165">
        <f>IF(CHALLAN!F7457="","",CHALLAN!F7457)</f>
        <v>4</v>
      </c>
      <c r="J1165" t="str">
        <f t="shared" si="37"/>
        <v/>
      </c>
    </row>
    <row r="1166" spans="1:10" x14ac:dyDescent="0.25">
      <c r="A1166">
        <v>7459</v>
      </c>
      <c r="B1166" t="str">
        <f>CHALLAN!G7429</f>
        <v>GG/155/10-11</v>
      </c>
      <c r="C1166" t="str">
        <f>CHALLAN!G7428</f>
        <v>21.08.10</v>
      </c>
      <c r="D1166" t="str">
        <f>IF(CHALLAN!C7459="","(no part #)",CHALLAN!C7459)</f>
        <v>PC-249R</v>
      </c>
      <c r="E1166" t="str">
        <f>IF(CHALLAN!B7459="","",CHALLAN!B7459)</f>
        <v>SPARK</v>
      </c>
      <c r="F1166">
        <f>IF(CHALLAN!D7459="","",CHALLAN!D7459)</f>
        <v>2</v>
      </c>
      <c r="G1166">
        <f>IF(CHALLAN!E7459="","",CHALLAN!E7459)</f>
        <v>6</v>
      </c>
      <c r="H1166">
        <f t="shared" si="36"/>
        <v>12</v>
      </c>
      <c r="I1166">
        <f>IF(CHALLAN!F7459="","",CHALLAN!F7459)</f>
        <v>12</v>
      </c>
      <c r="J1166">
        <f t="shared" si="37"/>
        <v>0</v>
      </c>
    </row>
    <row r="1167" spans="1:10" x14ac:dyDescent="0.25">
      <c r="A1167">
        <v>7460</v>
      </c>
      <c r="B1167" t="str">
        <f>CHALLAN!G7429</f>
        <v>GG/155/10-11</v>
      </c>
      <c r="C1167" t="str">
        <f>CHALLAN!G7428</f>
        <v>21.08.10</v>
      </c>
      <c r="D1167" t="str">
        <f>IF(CHALLAN!C7460="","(no part #)",CHALLAN!C7460)</f>
        <v>PC-204</v>
      </c>
      <c r="E1167" t="str">
        <f>IF(CHALLAN!B7460="","",CHALLAN!B7460)</f>
        <v>ZEN DELPHI R-134A</v>
      </c>
      <c r="F1167">
        <f>IF(CHALLAN!D7460="","",CHALLAN!D7460)</f>
        <v>2</v>
      </c>
      <c r="G1167">
        <f>IF(CHALLAN!E7460="","",CHALLAN!E7460)</f>
        <v>6</v>
      </c>
      <c r="H1167">
        <f t="shared" si="36"/>
        <v>12</v>
      </c>
      <c r="I1167">
        <f>IF(CHALLAN!F7460="","",CHALLAN!F7460)</f>
        <v>12</v>
      </c>
      <c r="J1167">
        <f t="shared" si="37"/>
        <v>0</v>
      </c>
    </row>
    <row r="1168" spans="1:10" x14ac:dyDescent="0.25">
      <c r="A1168">
        <v>7462</v>
      </c>
      <c r="B1168" t="str">
        <f>CHALLAN!G7429</f>
        <v>GG/155/10-11</v>
      </c>
      <c r="C1168" t="str">
        <f>CHALLAN!G7428</f>
        <v>21.08.10</v>
      </c>
      <c r="D1168" t="str">
        <f>IF(CHALLAN!C7462="","(no part #)",CHALLAN!C7462)</f>
        <v>PC-1229A</v>
      </c>
      <c r="E1168" t="str">
        <f>IF(CHALLAN!B7462="","",CHALLAN!B7462)</f>
        <v>THERMOSTAT</v>
      </c>
      <c r="F1168">
        <f>IF(CHALLAN!D7462="","",CHALLAN!D7462)</f>
        <v>2</v>
      </c>
      <c r="G1168">
        <f>IF(CHALLAN!E7462="","",CHALLAN!E7462)</f>
        <v>100</v>
      </c>
      <c r="H1168">
        <f t="shared" si="36"/>
        <v>200</v>
      </c>
      <c r="I1168">
        <f>IF(CHALLAN!F7462="","",CHALLAN!F7462)</f>
        <v>200</v>
      </c>
      <c r="J1168">
        <f t="shared" si="37"/>
        <v>0</v>
      </c>
    </row>
    <row r="1169" spans="1:10" x14ac:dyDescent="0.25">
      <c r="A1169">
        <v>7483</v>
      </c>
      <c r="B1169" t="str">
        <f>CHALLAN!G7474</f>
        <v>GG/156/10-11</v>
      </c>
      <c r="C1169" t="str">
        <f>CHALLAN!G7473</f>
        <v>21.08.10</v>
      </c>
      <c r="D1169" t="str">
        <f>IF(CHALLAN!C7483="","(no part #)",CHALLAN!C7483)</f>
        <v>(no part #)</v>
      </c>
      <c r="E1169" t="str">
        <f>IF(CHALLAN!B7483="","",CHALLAN!B7483)</f>
        <v>14X15X22 F</v>
      </c>
      <c r="F1169">
        <f>IF(CHALLAN!D7483="","",CHALLAN!D7483)</f>
        <v>5</v>
      </c>
      <c r="G1169">
        <f>IF(CHALLAN!E7483="","",CHALLAN!E7483)</f>
        <v>10</v>
      </c>
      <c r="H1169">
        <f t="shared" si="36"/>
        <v>50</v>
      </c>
      <c r="I1169">
        <f>IF(CHALLAN!F7483="","",CHALLAN!F7483)</f>
        <v>42</v>
      </c>
      <c r="J1169">
        <f t="shared" si="37"/>
        <v>8</v>
      </c>
    </row>
    <row r="1170" spans="1:10" x14ac:dyDescent="0.25">
      <c r="A1170">
        <v>7484</v>
      </c>
      <c r="B1170" t="str">
        <f>CHALLAN!G7474</f>
        <v>GG/156/10-11</v>
      </c>
      <c r="C1170" t="str">
        <f>CHALLAN!G7473</f>
        <v>21.08.10</v>
      </c>
      <c r="D1170" t="str">
        <f>IF(CHALLAN!C7484="","(no part #)",CHALLAN!C7484)</f>
        <v>(no part #)</v>
      </c>
      <c r="E1170" t="str">
        <f>IF(CHALLAN!B7484="","",CHALLAN!B7484)</f>
        <v>14X15X22 F</v>
      </c>
      <c r="F1170" t="str">
        <f>IF(CHALLAN!D7484="","",CHALLAN!D7484)</f>
        <v/>
      </c>
      <c r="G1170" t="str">
        <f>IF(CHALLAN!E7484="","",CHALLAN!E7484)</f>
        <v/>
      </c>
      <c r="H1170" t="str">
        <f t="shared" si="36"/>
        <v/>
      </c>
      <c r="I1170">
        <f>IF(CHALLAN!F7484="","",CHALLAN!F7484)</f>
        <v>8</v>
      </c>
      <c r="J1170" t="str">
        <f t="shared" si="37"/>
        <v/>
      </c>
    </row>
    <row r="1171" spans="1:10" x14ac:dyDescent="0.25">
      <c r="A1171">
        <v>7486</v>
      </c>
      <c r="B1171" t="str">
        <f>CHALLAN!G7474</f>
        <v>GG/156/10-11</v>
      </c>
      <c r="C1171" t="str">
        <f>CHALLAN!G7473</f>
        <v>21.08.10</v>
      </c>
      <c r="D1171" t="str">
        <f>IF(CHALLAN!C7486="","(no part #)",CHALLAN!C7486)</f>
        <v>PC-6001</v>
      </c>
      <c r="E1171" t="str">
        <f>IF(CHALLAN!B7486="","",CHALLAN!B7486)</f>
        <v xml:space="preserve">UNIVERSAL FLARE </v>
      </c>
      <c r="F1171">
        <f>IF(CHALLAN!D7486="","",CHALLAN!D7486)</f>
        <v>12</v>
      </c>
      <c r="G1171">
        <f>IF(CHALLAN!E7486="","",CHALLAN!E7486)</f>
        <v>25</v>
      </c>
      <c r="H1171">
        <f t="shared" si="36"/>
        <v>300</v>
      </c>
      <c r="I1171">
        <f>IF(CHALLAN!F7486="","",CHALLAN!F7486)</f>
        <v>300</v>
      </c>
      <c r="J1171">
        <f t="shared" si="37"/>
        <v>0</v>
      </c>
    </row>
    <row r="1172" spans="1:10" x14ac:dyDescent="0.25">
      <c r="A1172">
        <v>7488</v>
      </c>
      <c r="B1172" t="str">
        <f>CHALLAN!G7474</f>
        <v>GG/156/10-11</v>
      </c>
      <c r="C1172" t="str">
        <f>CHALLAN!G7473</f>
        <v>21.08.10</v>
      </c>
      <c r="D1172" t="str">
        <f>IF(CHALLAN!C7488="","(no part #)",CHALLAN!C7488)</f>
        <v>BEIGE</v>
      </c>
      <c r="E1172" t="str">
        <f>IF(CHALLAN!B7488="","",CHALLAN!B7488)</f>
        <v>CONCORD - COPPER</v>
      </c>
      <c r="F1172">
        <f>IF(CHALLAN!D7488="","",CHALLAN!D7488)</f>
        <v>20</v>
      </c>
      <c r="G1172">
        <f>IF(CHALLAN!E7488="","",CHALLAN!E7488)</f>
        <v>1</v>
      </c>
      <c r="H1172">
        <f t="shared" si="36"/>
        <v>20</v>
      </c>
      <c r="I1172">
        <f>IF(CHALLAN!F7488="","",CHALLAN!F7488)</f>
        <v>20</v>
      </c>
      <c r="J1172">
        <f t="shared" si="37"/>
        <v>0</v>
      </c>
    </row>
    <row r="1173" spans="1:10" x14ac:dyDescent="0.25">
      <c r="A1173">
        <v>7489</v>
      </c>
      <c r="B1173" t="str">
        <f>CHALLAN!G7474</f>
        <v>GG/156/10-11</v>
      </c>
      <c r="C1173" t="str">
        <f>CHALLAN!G7473</f>
        <v>21.08.10</v>
      </c>
      <c r="D1173" t="str">
        <f>IF(CHALLAN!C7489="","(no part #)",CHALLAN!C7489)</f>
        <v>GREY</v>
      </c>
      <c r="E1173" t="str">
        <f>IF(CHALLAN!B7489="","",CHALLAN!B7489)</f>
        <v>CONCORD - COPPER</v>
      </c>
      <c r="F1173">
        <f>IF(CHALLAN!D7489="","",CHALLAN!D7489)</f>
        <v>15</v>
      </c>
      <c r="G1173">
        <f>IF(CHALLAN!E7489="","",CHALLAN!E7489)</f>
        <v>1</v>
      </c>
      <c r="H1173">
        <f t="shared" si="36"/>
        <v>15</v>
      </c>
      <c r="I1173">
        <f>IF(CHALLAN!F7489="","",CHALLAN!F7489)</f>
        <v>15</v>
      </c>
      <c r="J1173">
        <f t="shared" si="37"/>
        <v>0</v>
      </c>
    </row>
    <row r="1174" spans="1:10" x14ac:dyDescent="0.25">
      <c r="A1174">
        <v>7534</v>
      </c>
      <c r="B1174" t="str">
        <f>CHALLAN!G7521</f>
        <v>GG/157/10-11</v>
      </c>
      <c r="C1174" t="str">
        <f>CHALLAN!G7520</f>
        <v>21.08.10</v>
      </c>
      <c r="D1174" t="str">
        <f>IF(CHALLAN!C7534="","(no part #)",CHALLAN!C7534)</f>
        <v>(no part #)</v>
      </c>
      <c r="E1174" t="str">
        <f>IF(CHALLAN!B7534="","",CHALLAN!B7534)</f>
        <v>14X15X22 O</v>
      </c>
      <c r="F1174">
        <f>IF(CHALLAN!D7534="","",CHALLAN!D7534)</f>
        <v>2.5</v>
      </c>
      <c r="G1174">
        <f>IF(CHALLAN!E7534="","",CHALLAN!E7534)</f>
        <v>10</v>
      </c>
      <c r="H1174">
        <f t="shared" si="36"/>
        <v>25</v>
      </c>
      <c r="I1174">
        <f>IF(CHALLAN!F7534="","",CHALLAN!F7534)</f>
        <v>21</v>
      </c>
      <c r="J1174">
        <f t="shared" si="37"/>
        <v>4</v>
      </c>
    </row>
    <row r="1175" spans="1:10" x14ac:dyDescent="0.25">
      <c r="A1175">
        <v>7535</v>
      </c>
      <c r="B1175" t="str">
        <f>CHALLAN!G7521</f>
        <v>GG/157/10-11</v>
      </c>
      <c r="C1175" t="str">
        <f>CHALLAN!G7520</f>
        <v>21.08.10</v>
      </c>
      <c r="D1175" t="str">
        <f>IF(CHALLAN!C7535="","(no part #)",CHALLAN!C7535)</f>
        <v>(no part #)</v>
      </c>
      <c r="E1175" t="str">
        <f>IF(CHALLAN!B7535="","",CHALLAN!B7535)</f>
        <v>14X15X22 O</v>
      </c>
      <c r="F1175" t="str">
        <f>IF(CHALLAN!D7535="","",CHALLAN!D7535)</f>
        <v/>
      </c>
      <c r="G1175" t="str">
        <f>IF(CHALLAN!E7535="","",CHALLAN!E7535)</f>
        <v/>
      </c>
      <c r="H1175" t="str">
        <f t="shared" si="36"/>
        <v/>
      </c>
      <c r="I1175">
        <f>IF(CHALLAN!F7535="","",CHALLAN!F7535)</f>
        <v>4</v>
      </c>
      <c r="J1175" t="str">
        <f t="shared" si="37"/>
        <v/>
      </c>
    </row>
    <row r="1176" spans="1:10" x14ac:dyDescent="0.25">
      <c r="A1176">
        <v>7536</v>
      </c>
      <c r="B1176" t="str">
        <f>CHALLAN!G7521</f>
        <v>GG/157/10-11</v>
      </c>
      <c r="C1176" t="str">
        <f>CHALLAN!G7520</f>
        <v>21.08.10</v>
      </c>
      <c r="D1176" t="str">
        <f>IF(CHALLAN!C7536="","(no part #)",CHALLAN!C7536)</f>
        <v>(no part #)</v>
      </c>
      <c r="E1176" t="str">
        <f>IF(CHALLAN!B7536="","",CHALLAN!B7536)</f>
        <v>14X15X22 F</v>
      </c>
      <c r="F1176">
        <f>IF(CHALLAN!D7536="","",CHALLAN!D7536)</f>
        <v>2.5</v>
      </c>
      <c r="G1176">
        <f>IF(CHALLAN!E7536="","",CHALLAN!E7536)</f>
        <v>10</v>
      </c>
      <c r="H1176">
        <f t="shared" si="36"/>
        <v>25</v>
      </c>
      <c r="I1176">
        <f>IF(CHALLAN!F7536="","",CHALLAN!F7536)</f>
        <v>21</v>
      </c>
      <c r="J1176">
        <f t="shared" si="37"/>
        <v>4</v>
      </c>
    </row>
    <row r="1177" spans="1:10" x14ac:dyDescent="0.25">
      <c r="A1177">
        <v>7537</v>
      </c>
      <c r="B1177" t="str">
        <f>CHALLAN!G7521</f>
        <v>GG/157/10-11</v>
      </c>
      <c r="C1177" t="str">
        <f>CHALLAN!G7520</f>
        <v>21.08.10</v>
      </c>
      <c r="D1177" t="str">
        <f>IF(CHALLAN!C7537="","(no part #)",CHALLAN!C7537)</f>
        <v>(no part #)</v>
      </c>
      <c r="E1177" t="str">
        <f>IF(CHALLAN!B7537="","",CHALLAN!B7537)</f>
        <v>14X15X22 F</v>
      </c>
      <c r="F1177" t="str">
        <f>IF(CHALLAN!D7537="","",CHALLAN!D7537)</f>
        <v/>
      </c>
      <c r="G1177" t="str">
        <f>IF(CHALLAN!E7537="","",CHALLAN!E7537)</f>
        <v/>
      </c>
      <c r="H1177" t="str">
        <f t="shared" si="36"/>
        <v/>
      </c>
      <c r="I1177">
        <f>IF(CHALLAN!F7537="","",CHALLAN!F7537)</f>
        <v>4</v>
      </c>
      <c r="J1177" t="str">
        <f t="shared" si="37"/>
        <v/>
      </c>
    </row>
    <row r="1178" spans="1:10" x14ac:dyDescent="0.25">
      <c r="A1178">
        <v>7538</v>
      </c>
      <c r="B1178" t="str">
        <f>CHALLAN!G7521</f>
        <v>GG/157/10-11</v>
      </c>
      <c r="C1178" t="str">
        <f>CHALLAN!G7520</f>
        <v>21.08.10</v>
      </c>
      <c r="D1178" t="str">
        <f>IF(CHALLAN!C7538="","(no part #)",CHALLAN!C7538)</f>
        <v>(no part #)</v>
      </c>
      <c r="E1178" t="str">
        <f>IF(CHALLAN!B7538="","",CHALLAN!B7538)</f>
        <v>14X18X16MM</v>
      </c>
      <c r="F1178">
        <f>IF(CHALLAN!D7538="","",CHALLAN!D7538)</f>
        <v>2.5</v>
      </c>
      <c r="G1178">
        <f>IF(CHALLAN!E7538="","",CHALLAN!E7538)</f>
        <v>10</v>
      </c>
      <c r="H1178">
        <f t="shared" si="36"/>
        <v>25</v>
      </c>
      <c r="I1178">
        <f>IF(CHALLAN!F7538="","",CHALLAN!F7538)</f>
        <v>22</v>
      </c>
      <c r="J1178">
        <f t="shared" si="37"/>
        <v>3</v>
      </c>
    </row>
    <row r="1179" spans="1:10" x14ac:dyDescent="0.25">
      <c r="A1179">
        <v>7539</v>
      </c>
      <c r="B1179" t="str">
        <f>CHALLAN!G7521</f>
        <v>GG/157/10-11</v>
      </c>
      <c r="C1179" t="str">
        <f>CHALLAN!G7520</f>
        <v>21.08.10</v>
      </c>
      <c r="D1179" t="str">
        <f>IF(CHALLAN!C7539="","(no part #)",CHALLAN!C7539)</f>
        <v>(no part #)</v>
      </c>
      <c r="E1179" t="str">
        <f>IF(CHALLAN!B7539="","",CHALLAN!B7539)</f>
        <v>14X18X16MM</v>
      </c>
      <c r="F1179" t="str">
        <f>IF(CHALLAN!D7539="","",CHALLAN!D7539)</f>
        <v/>
      </c>
      <c r="G1179" t="str">
        <f>IF(CHALLAN!E7539="","",CHALLAN!E7539)</f>
        <v/>
      </c>
      <c r="H1179" t="str">
        <f t="shared" si="36"/>
        <v/>
      </c>
      <c r="I1179">
        <f>IF(CHALLAN!F7539="","",CHALLAN!F7539)</f>
        <v>3</v>
      </c>
      <c r="J1179" t="str">
        <f t="shared" si="37"/>
        <v/>
      </c>
    </row>
    <row r="1180" spans="1:10" x14ac:dyDescent="0.25">
      <c r="A1180">
        <v>7541</v>
      </c>
      <c r="B1180" t="str">
        <f>CHALLAN!G7521</f>
        <v>GG/157/10-11</v>
      </c>
      <c r="C1180" t="str">
        <f>CHALLAN!G7520</f>
        <v>21.08.10</v>
      </c>
      <c r="D1180" t="str">
        <f>IF(CHALLAN!C7541="","(no part #)",CHALLAN!C7541)</f>
        <v>PC-86248</v>
      </c>
      <c r="E1180" t="str">
        <f>IF(CHALLAN!B7541="","",CHALLAN!B7541)</f>
        <v>ACCENT PETROL</v>
      </c>
      <c r="F1180">
        <f>IF(CHALLAN!D7541="","",CHALLAN!D7541)</f>
        <v>1</v>
      </c>
      <c r="G1180">
        <f>IF(CHALLAN!E7541="","",CHALLAN!E7541)</f>
        <v>5</v>
      </c>
      <c r="H1180">
        <f t="shared" si="36"/>
        <v>5</v>
      </c>
      <c r="I1180">
        <f>IF(CHALLAN!F7541="","",CHALLAN!F7541)</f>
        <v>5</v>
      </c>
      <c r="J1180">
        <f t="shared" si="37"/>
        <v>0</v>
      </c>
    </row>
    <row r="1181" spans="1:10" x14ac:dyDescent="0.25">
      <c r="A1181">
        <v>7542</v>
      </c>
      <c r="B1181" t="str">
        <f>CHALLAN!G7521</f>
        <v>GG/157/10-11</v>
      </c>
      <c r="C1181" t="str">
        <f>CHALLAN!G7520</f>
        <v>21.08.10</v>
      </c>
      <c r="D1181" t="str">
        <f>IF(CHALLAN!C7542="","(no part #)",CHALLAN!C7542)</f>
        <v>PC-86235</v>
      </c>
      <c r="E1181" t="str">
        <f>IF(CHALLAN!B7542="","",CHALLAN!B7542)</f>
        <v>QUALIS-PAD</v>
      </c>
      <c r="F1181">
        <f>IF(CHALLAN!D7542="","",CHALLAN!D7542)</f>
        <v>5</v>
      </c>
      <c r="G1181">
        <f>IF(CHALLAN!E7542="","",CHALLAN!E7542)</f>
        <v>5</v>
      </c>
      <c r="H1181">
        <f t="shared" si="36"/>
        <v>25</v>
      </c>
      <c r="I1181">
        <f>IF(CHALLAN!F7542="","",CHALLAN!F7542)</f>
        <v>23</v>
      </c>
      <c r="J1181">
        <f t="shared" si="37"/>
        <v>2</v>
      </c>
    </row>
    <row r="1182" spans="1:10" x14ac:dyDescent="0.25">
      <c r="A1182">
        <v>7543</v>
      </c>
      <c r="B1182" t="str">
        <f>CHALLAN!G7521</f>
        <v>GG/157/10-11</v>
      </c>
      <c r="C1182" t="str">
        <f>CHALLAN!G7520</f>
        <v>21.08.10</v>
      </c>
      <c r="D1182" t="str">
        <f>IF(CHALLAN!C7543="","(no part #)",CHALLAN!C7543)</f>
        <v>PC-86235</v>
      </c>
      <c r="E1182" t="str">
        <f>IF(CHALLAN!B7543="","",CHALLAN!B7543)</f>
        <v>QUALIS-PAD</v>
      </c>
      <c r="F1182" t="str">
        <f>IF(CHALLAN!D7543="","",CHALLAN!D7543)</f>
        <v/>
      </c>
      <c r="G1182" t="str">
        <f>IF(CHALLAN!E7543="","",CHALLAN!E7543)</f>
        <v/>
      </c>
      <c r="H1182" t="str">
        <f t="shared" si="36"/>
        <v/>
      </c>
      <c r="I1182">
        <f>IF(CHALLAN!F7543="","",CHALLAN!F7543)</f>
        <v>2</v>
      </c>
      <c r="J1182" t="str">
        <f t="shared" si="37"/>
        <v/>
      </c>
    </row>
    <row r="1183" spans="1:10" x14ac:dyDescent="0.25">
      <c r="A1183">
        <v>7544</v>
      </c>
      <c r="B1183" t="str">
        <f>CHALLAN!G7521</f>
        <v>GG/157/10-11</v>
      </c>
      <c r="C1183" t="str">
        <f>CHALLAN!G7520</f>
        <v>21.08.10</v>
      </c>
      <c r="D1183" t="str">
        <f>IF(CHALLAN!C7544="","(no part #)",CHALLAN!C7544)</f>
        <v>PC-86037</v>
      </c>
      <c r="E1183" t="str">
        <f>IF(CHALLAN!B7544="","",CHALLAN!B7544)</f>
        <v>WR/ALTO</v>
      </c>
      <c r="F1183">
        <f>IF(CHALLAN!D7544="","",CHALLAN!D7544)</f>
        <v>5</v>
      </c>
      <c r="G1183">
        <f>IF(CHALLAN!E7544="","",CHALLAN!E7544)</f>
        <v>5</v>
      </c>
      <c r="H1183">
        <f t="shared" si="36"/>
        <v>25</v>
      </c>
      <c r="I1183">
        <f>IF(CHALLAN!F7544="","",CHALLAN!F7544)</f>
        <v>21</v>
      </c>
      <c r="J1183">
        <f t="shared" si="37"/>
        <v>4</v>
      </c>
    </row>
    <row r="1184" spans="1:10" x14ac:dyDescent="0.25">
      <c r="A1184">
        <v>7545</v>
      </c>
      <c r="B1184" t="str">
        <f>CHALLAN!G7521</f>
        <v>GG/157/10-11</v>
      </c>
      <c r="C1184" t="str">
        <f>CHALLAN!G7520</f>
        <v>21.08.10</v>
      </c>
      <c r="D1184" t="str">
        <f>IF(CHALLAN!C7545="","(no part #)",CHALLAN!C7545)</f>
        <v>PC-86037</v>
      </c>
      <c r="E1184" t="str">
        <f>IF(CHALLAN!B7545="","",CHALLAN!B7545)</f>
        <v>WR/ALTO</v>
      </c>
      <c r="F1184" t="str">
        <f>IF(CHALLAN!D7545="","",CHALLAN!D7545)</f>
        <v/>
      </c>
      <c r="G1184" t="str">
        <f>IF(CHALLAN!E7545="","",CHALLAN!E7545)</f>
        <v/>
      </c>
      <c r="H1184" t="str">
        <f t="shared" si="36"/>
        <v/>
      </c>
      <c r="I1184">
        <f>IF(CHALLAN!F7545="","",CHALLAN!F7545)</f>
        <v>4</v>
      </c>
      <c r="J1184" t="str">
        <f t="shared" si="37"/>
        <v/>
      </c>
    </row>
    <row r="1185" spans="1:10" x14ac:dyDescent="0.25">
      <c r="A1185">
        <v>7577</v>
      </c>
      <c r="B1185" t="str">
        <f>CHALLAN!G7568</f>
        <v>GG/158/10-11</v>
      </c>
      <c r="C1185" t="str">
        <f>CHALLAN!G7567</f>
        <v>21.08.10</v>
      </c>
      <c r="D1185" t="str">
        <f>IF(CHALLAN!C7577="","(no part #)",CHALLAN!C7577)</f>
        <v>15MM</v>
      </c>
      <c r="E1185" t="str">
        <f>IF(CHALLAN!B7577="","",CHALLAN!B7577)</f>
        <v>SUC</v>
      </c>
      <c r="F1185">
        <f>IF(CHALLAN!D7577="","",CHALLAN!D7577)</f>
        <v>5</v>
      </c>
      <c r="G1185">
        <f>IF(CHALLAN!E7577="","",CHALLAN!E7577)</f>
        <v>100</v>
      </c>
      <c r="H1185">
        <f t="shared" si="36"/>
        <v>500</v>
      </c>
      <c r="I1185">
        <f>IF(CHALLAN!F7577="","",CHALLAN!F7577)</f>
        <v>500</v>
      </c>
      <c r="J1185">
        <f t="shared" si="37"/>
        <v>0</v>
      </c>
    </row>
    <row r="1186" spans="1:10" x14ac:dyDescent="0.25">
      <c r="A1186">
        <v>7579</v>
      </c>
      <c r="B1186" t="str">
        <f>CHALLAN!G7568</f>
        <v>GG/158/10-11</v>
      </c>
      <c r="C1186" t="str">
        <f>CHALLAN!G7567</f>
        <v>21.08.10</v>
      </c>
      <c r="D1186" t="str">
        <f>IF(CHALLAN!C7579="","(no part #)",CHALLAN!C7579)</f>
        <v>PC-E407</v>
      </c>
      <c r="E1186" t="str">
        <f>IF(CHALLAN!B7579="","",CHALLAN!B7579)</f>
        <v>BALENO</v>
      </c>
      <c r="F1186">
        <f>IF(CHALLAN!D7579="","",CHALLAN!D7579)</f>
        <v>6</v>
      </c>
      <c r="G1186">
        <f>IF(CHALLAN!E7579="","",CHALLAN!E7579)</f>
        <v>4</v>
      </c>
      <c r="H1186">
        <f t="shared" si="36"/>
        <v>24</v>
      </c>
      <c r="I1186">
        <f>IF(CHALLAN!F7579="","",CHALLAN!F7579)</f>
        <v>23</v>
      </c>
      <c r="J1186">
        <f t="shared" si="37"/>
        <v>1</v>
      </c>
    </row>
    <row r="1187" spans="1:10" x14ac:dyDescent="0.25">
      <c r="A1187">
        <v>7580</v>
      </c>
      <c r="B1187" t="str">
        <f>CHALLAN!G7568</f>
        <v>GG/158/10-11</v>
      </c>
      <c r="C1187" t="str">
        <f>CHALLAN!G7567</f>
        <v>21.08.10</v>
      </c>
      <c r="D1187" t="str">
        <f>IF(CHALLAN!C7580="","(no part #)",CHALLAN!C7580)</f>
        <v>PC-E407</v>
      </c>
      <c r="E1187" t="str">
        <f>IF(CHALLAN!B7580="","",CHALLAN!B7580)</f>
        <v>BALENO</v>
      </c>
      <c r="F1187" t="str">
        <f>IF(CHALLAN!D7580="","",CHALLAN!D7580)</f>
        <v/>
      </c>
      <c r="G1187" t="str">
        <f>IF(CHALLAN!E7580="","",CHALLAN!E7580)</f>
        <v/>
      </c>
      <c r="H1187" t="str">
        <f t="shared" si="36"/>
        <v/>
      </c>
      <c r="I1187">
        <f>IF(CHALLAN!F7580="","",CHALLAN!F7580)</f>
        <v>1</v>
      </c>
      <c r="J1187" t="str">
        <f t="shared" si="37"/>
        <v/>
      </c>
    </row>
    <row r="1188" spans="1:10" x14ac:dyDescent="0.25">
      <c r="A1188">
        <v>7581</v>
      </c>
      <c r="B1188" t="str">
        <f>CHALLAN!G7568</f>
        <v>GG/158/10-11</v>
      </c>
      <c r="C1188" t="str">
        <f>CHALLAN!G7567</f>
        <v>21.08.10</v>
      </c>
      <c r="D1188" t="str">
        <f>IF(CHALLAN!C7581="","(no part #)",CHALLAN!C7581)</f>
        <v>PC-E407</v>
      </c>
      <c r="E1188" t="str">
        <f>IF(CHALLAN!B7581="","",CHALLAN!B7581)</f>
        <v>BALENO</v>
      </c>
      <c r="F1188">
        <f>IF(CHALLAN!D7581="","",CHALLAN!D7581)</f>
        <v>2</v>
      </c>
      <c r="G1188">
        <f>IF(CHALLAN!E7581="","",CHALLAN!E7581)</f>
        <v>1</v>
      </c>
      <c r="H1188">
        <f t="shared" si="36"/>
        <v>2</v>
      </c>
      <c r="I1188">
        <f>IF(CHALLAN!F7581="","",CHALLAN!F7581)</f>
        <v>1.9167000000000001</v>
      </c>
      <c r="J1188">
        <f t="shared" si="37"/>
        <v>8.329999999999993E-2</v>
      </c>
    </row>
    <row r="1189" spans="1:10" x14ac:dyDescent="0.25">
      <c r="A1189">
        <v>7582</v>
      </c>
      <c r="B1189" t="str">
        <f>CHALLAN!G7568</f>
        <v>GG/158/10-11</v>
      </c>
      <c r="C1189" t="str">
        <f>CHALLAN!G7567</f>
        <v>21.08.10</v>
      </c>
      <c r="D1189" t="str">
        <f>IF(CHALLAN!C7582="","(no part #)",CHALLAN!C7582)</f>
        <v>PC-E407</v>
      </c>
      <c r="E1189" t="str">
        <f>IF(CHALLAN!B7582="","",CHALLAN!B7582)</f>
        <v>BALENO</v>
      </c>
      <c r="F1189" t="str">
        <f>IF(CHALLAN!D7582="","",CHALLAN!D7582)</f>
        <v/>
      </c>
      <c r="G1189" t="str">
        <f>IF(CHALLAN!E7582="","",CHALLAN!E7582)</f>
        <v/>
      </c>
      <c r="H1189" t="str">
        <f t="shared" si="36"/>
        <v/>
      </c>
      <c r="I1189">
        <f>IF(CHALLAN!F7582="","",CHALLAN!F7582)</f>
        <v>8.329999999999993E-2</v>
      </c>
      <c r="J1189" t="str">
        <f t="shared" si="37"/>
        <v/>
      </c>
    </row>
    <row r="1190" spans="1:10" x14ac:dyDescent="0.25">
      <c r="A1190">
        <v>7583</v>
      </c>
      <c r="B1190" t="str">
        <f>CHALLAN!G7568</f>
        <v>GG/158/10-11</v>
      </c>
      <c r="C1190" t="str">
        <f>CHALLAN!G7567</f>
        <v>21.08.10</v>
      </c>
      <c r="D1190" t="str">
        <f>IF(CHALLAN!C7583="","(no part #)",CHALLAN!C7583)</f>
        <v>PC-E414</v>
      </c>
      <c r="E1190" t="str">
        <f>IF(CHALLAN!B7583="","",CHALLAN!B7583)</f>
        <v>LAURA</v>
      </c>
      <c r="F1190">
        <f>IF(CHALLAN!D7583="","",CHALLAN!D7583)</f>
        <v>6</v>
      </c>
      <c r="G1190">
        <f>IF(CHALLAN!E7583="","",CHALLAN!E7583)</f>
        <v>4</v>
      </c>
      <c r="H1190">
        <f t="shared" si="36"/>
        <v>24</v>
      </c>
      <c r="I1190">
        <f>IF(CHALLAN!F7583="","",CHALLAN!F7583)</f>
        <v>23</v>
      </c>
      <c r="J1190">
        <f t="shared" si="37"/>
        <v>1</v>
      </c>
    </row>
    <row r="1191" spans="1:10" x14ac:dyDescent="0.25">
      <c r="A1191">
        <v>7584</v>
      </c>
      <c r="B1191" t="str">
        <f>CHALLAN!G7568</f>
        <v>GG/158/10-11</v>
      </c>
      <c r="C1191" t="str">
        <f>CHALLAN!G7567</f>
        <v>21.08.10</v>
      </c>
      <c r="D1191" t="str">
        <f>IF(CHALLAN!C7584="","(no part #)",CHALLAN!C7584)</f>
        <v>PC-E414</v>
      </c>
      <c r="E1191" t="str">
        <f>IF(CHALLAN!B7584="","",CHALLAN!B7584)</f>
        <v>LAURA</v>
      </c>
      <c r="F1191" t="str">
        <f>IF(CHALLAN!D7584="","",CHALLAN!D7584)</f>
        <v/>
      </c>
      <c r="G1191" t="str">
        <f>IF(CHALLAN!E7584="","",CHALLAN!E7584)</f>
        <v/>
      </c>
      <c r="H1191" t="str">
        <f t="shared" si="36"/>
        <v/>
      </c>
      <c r="I1191">
        <f>IF(CHALLAN!F7584="","",CHALLAN!F7584)</f>
        <v>1</v>
      </c>
      <c r="J1191" t="str">
        <f t="shared" si="37"/>
        <v/>
      </c>
    </row>
    <row r="1192" spans="1:10" x14ac:dyDescent="0.25">
      <c r="A1192">
        <v>7585</v>
      </c>
      <c r="B1192" t="str">
        <f>CHALLAN!G7568</f>
        <v>GG/158/10-11</v>
      </c>
      <c r="C1192" t="str">
        <f>CHALLAN!G7567</f>
        <v>21.08.10</v>
      </c>
      <c r="D1192" t="str">
        <f>IF(CHALLAN!C7585="","(no part #)",CHALLAN!C7585)</f>
        <v>PC-E601</v>
      </c>
      <c r="E1192" t="str">
        <f>IF(CHALLAN!B7585="","",CHALLAN!B7585)</f>
        <v>LANCER HCC</v>
      </c>
      <c r="F1192">
        <f>IF(CHALLAN!D7585="","",CHALLAN!D7585)</f>
        <v>6</v>
      </c>
      <c r="G1192">
        <f>IF(CHALLAN!E7585="","",CHALLAN!E7585)</f>
        <v>4</v>
      </c>
      <c r="H1192">
        <f t="shared" si="36"/>
        <v>24</v>
      </c>
      <c r="I1192">
        <f>IF(CHALLAN!F7585="","",CHALLAN!F7585)</f>
        <v>23</v>
      </c>
      <c r="J1192">
        <f t="shared" si="37"/>
        <v>1</v>
      </c>
    </row>
    <row r="1193" spans="1:10" x14ac:dyDescent="0.25">
      <c r="A1193">
        <v>7586</v>
      </c>
      <c r="B1193" t="str">
        <f>CHALLAN!G7568</f>
        <v>GG/158/10-11</v>
      </c>
      <c r="C1193" t="str">
        <f>CHALLAN!G7567</f>
        <v>21.08.10</v>
      </c>
      <c r="D1193" t="str">
        <f>IF(CHALLAN!C7586="","(no part #)",CHALLAN!C7586)</f>
        <v>PC-E601</v>
      </c>
      <c r="E1193" t="str">
        <f>IF(CHALLAN!B7586="","",CHALLAN!B7586)</f>
        <v>LANCER HCC</v>
      </c>
      <c r="F1193" t="str">
        <f>IF(CHALLAN!D7586="","",CHALLAN!D7586)</f>
        <v/>
      </c>
      <c r="G1193" t="str">
        <f>IF(CHALLAN!E7586="","",CHALLAN!E7586)</f>
        <v/>
      </c>
      <c r="H1193" t="str">
        <f t="shared" si="36"/>
        <v/>
      </c>
      <c r="I1193">
        <f>IF(CHALLAN!F7586="","",CHALLAN!F7586)</f>
        <v>1</v>
      </c>
      <c r="J1193" t="str">
        <f t="shared" si="37"/>
        <v/>
      </c>
    </row>
    <row r="1194" spans="1:10" x14ac:dyDescent="0.25">
      <c r="A1194">
        <v>7587</v>
      </c>
      <c r="B1194" t="str">
        <f>CHALLAN!G7568</f>
        <v>GG/158/10-11</v>
      </c>
      <c r="C1194" t="str">
        <f>CHALLAN!G7567</f>
        <v>21.08.10</v>
      </c>
      <c r="D1194" t="str">
        <f>IF(CHALLAN!C7587="","(no part #)",CHALLAN!C7587)</f>
        <v>PC-E523</v>
      </c>
      <c r="E1194" t="str">
        <f>IF(CHALLAN!B7587="","",CHALLAN!B7587)</f>
        <v>CIVIC</v>
      </c>
      <c r="F1194">
        <f>IF(CHALLAN!D7587="","",CHALLAN!D7587)</f>
        <v>6</v>
      </c>
      <c r="G1194">
        <f>IF(CHALLAN!E7587="","",CHALLAN!E7587)</f>
        <v>4</v>
      </c>
      <c r="H1194">
        <f t="shared" si="36"/>
        <v>24</v>
      </c>
      <c r="I1194">
        <f>IF(CHALLAN!F7587="","",CHALLAN!F7587)</f>
        <v>23</v>
      </c>
      <c r="J1194">
        <f t="shared" si="37"/>
        <v>1</v>
      </c>
    </row>
    <row r="1195" spans="1:10" x14ac:dyDescent="0.25">
      <c r="A1195">
        <v>7588</v>
      </c>
      <c r="B1195" t="str">
        <f>CHALLAN!G7568</f>
        <v>GG/158/10-11</v>
      </c>
      <c r="C1195" t="str">
        <f>CHALLAN!G7567</f>
        <v>21.08.10</v>
      </c>
      <c r="D1195" t="str">
        <f>IF(CHALLAN!C7588="","(no part #)",CHALLAN!C7588)</f>
        <v>PC-E523</v>
      </c>
      <c r="E1195" t="str">
        <f>IF(CHALLAN!B7588="","",CHALLAN!B7588)</f>
        <v>CIVIC</v>
      </c>
      <c r="F1195" t="str">
        <f>IF(CHALLAN!D7588="","",CHALLAN!D7588)</f>
        <v/>
      </c>
      <c r="G1195" t="str">
        <f>IF(CHALLAN!E7588="","",CHALLAN!E7588)</f>
        <v/>
      </c>
      <c r="H1195" t="str">
        <f t="shared" si="36"/>
        <v/>
      </c>
      <c r="I1195">
        <f>IF(CHALLAN!F7588="","",CHALLAN!F7588)</f>
        <v>1</v>
      </c>
      <c r="J1195" t="str">
        <f t="shared" si="37"/>
        <v/>
      </c>
    </row>
    <row r="1196" spans="1:10" x14ac:dyDescent="0.25">
      <c r="A1196">
        <v>7590</v>
      </c>
      <c r="B1196" t="str">
        <f>CHALLAN!G7568</f>
        <v>GG/158/10-11</v>
      </c>
      <c r="C1196" t="str">
        <f>CHALLAN!G7567</f>
        <v>21.08.10</v>
      </c>
      <c r="D1196" t="str">
        <f>IF(CHALLAN!C7590="","(no part #)",CHALLAN!C7590)</f>
        <v>PC-86244</v>
      </c>
      <c r="E1196" t="str">
        <f>IF(CHALLAN!B7590="","",CHALLAN!B7590)</f>
        <v>QUALIS (O)</v>
      </c>
      <c r="F1196">
        <f>IF(CHALLAN!D7590="","",CHALLAN!D7590)</f>
        <v>5</v>
      </c>
      <c r="G1196">
        <f>IF(CHALLAN!E7590="","",CHALLAN!E7590)</f>
        <v>5</v>
      </c>
      <c r="H1196">
        <f t="shared" si="36"/>
        <v>25</v>
      </c>
      <c r="I1196">
        <f>IF(CHALLAN!F7590="","",CHALLAN!F7590)</f>
        <v>23</v>
      </c>
      <c r="J1196">
        <f t="shared" si="37"/>
        <v>2</v>
      </c>
    </row>
    <row r="1197" spans="1:10" x14ac:dyDescent="0.25">
      <c r="A1197">
        <v>7591</v>
      </c>
      <c r="B1197" t="str">
        <f>CHALLAN!G7568</f>
        <v>GG/158/10-11</v>
      </c>
      <c r="C1197" t="str">
        <f>CHALLAN!G7567</f>
        <v>21.08.10</v>
      </c>
      <c r="D1197" t="str">
        <f>IF(CHALLAN!C7591="","(no part #)",CHALLAN!C7591)</f>
        <v>PC-86244</v>
      </c>
      <c r="E1197" t="str">
        <f>IF(CHALLAN!B7591="","",CHALLAN!B7591)</f>
        <v>QUALIS (O)</v>
      </c>
      <c r="F1197" t="str">
        <f>IF(CHALLAN!D7591="","",CHALLAN!D7591)</f>
        <v/>
      </c>
      <c r="G1197" t="str">
        <f>IF(CHALLAN!E7591="","",CHALLAN!E7591)</f>
        <v/>
      </c>
      <c r="H1197" t="str">
        <f t="shared" si="36"/>
        <v/>
      </c>
      <c r="I1197">
        <f>IF(CHALLAN!F7591="","",CHALLAN!F7591)</f>
        <v>2</v>
      </c>
      <c r="J1197" t="str">
        <f t="shared" si="37"/>
        <v/>
      </c>
    </row>
    <row r="1198" spans="1:10" x14ac:dyDescent="0.25">
      <c r="A1198">
        <v>7592</v>
      </c>
      <c r="B1198" t="str">
        <f>CHALLAN!G7568</f>
        <v>GG/158/10-11</v>
      </c>
      <c r="C1198" t="str">
        <f>CHALLAN!G7567</f>
        <v>21.08.10</v>
      </c>
      <c r="D1198" t="str">
        <f>IF(CHALLAN!C7592="","(no part #)",CHALLAN!C7592)</f>
        <v>PC-86125</v>
      </c>
      <c r="E1198" t="str">
        <f>IF(CHALLAN!B7592="","",CHALLAN!B7592)</f>
        <v>SANTRO</v>
      </c>
      <c r="F1198">
        <f>IF(CHALLAN!D7592="","",CHALLAN!D7592)</f>
        <v>5</v>
      </c>
      <c r="G1198">
        <f>IF(CHALLAN!E7592="","",CHALLAN!E7592)</f>
        <v>5</v>
      </c>
      <c r="H1198">
        <f t="shared" si="36"/>
        <v>25</v>
      </c>
      <c r="I1198">
        <f>IF(CHALLAN!F7592="","",CHALLAN!F7592)</f>
        <v>22</v>
      </c>
      <c r="J1198">
        <f t="shared" si="37"/>
        <v>3</v>
      </c>
    </row>
    <row r="1199" spans="1:10" x14ac:dyDescent="0.25">
      <c r="A1199">
        <v>7593</v>
      </c>
      <c r="B1199" t="str">
        <f>CHALLAN!G7568</f>
        <v>GG/158/10-11</v>
      </c>
      <c r="C1199" t="str">
        <f>CHALLAN!G7567</f>
        <v>21.08.10</v>
      </c>
      <c r="D1199" t="str">
        <f>IF(CHALLAN!C7593="","(no part #)",CHALLAN!C7593)</f>
        <v>PC-86125</v>
      </c>
      <c r="E1199" t="str">
        <f>IF(CHALLAN!B7593="","",CHALLAN!B7593)</f>
        <v>SANTRO</v>
      </c>
      <c r="F1199" t="str">
        <f>IF(CHALLAN!D7593="","",CHALLAN!D7593)</f>
        <v/>
      </c>
      <c r="G1199" t="str">
        <f>IF(CHALLAN!E7593="","",CHALLAN!E7593)</f>
        <v/>
      </c>
      <c r="H1199" t="str">
        <f t="shared" si="36"/>
        <v/>
      </c>
      <c r="I1199">
        <f>IF(CHALLAN!F7593="","",CHALLAN!F7593)</f>
        <v>3</v>
      </c>
      <c r="J1199" t="str">
        <f t="shared" si="37"/>
        <v/>
      </c>
    </row>
    <row r="1200" spans="1:10" x14ac:dyDescent="0.25">
      <c r="A1200">
        <v>7595</v>
      </c>
      <c r="B1200" t="str">
        <f>CHALLAN!G7568</f>
        <v>GG/158/10-11</v>
      </c>
      <c r="C1200" t="str">
        <f>CHALLAN!G7567</f>
        <v>21.08.10</v>
      </c>
      <c r="D1200" t="str">
        <f>IF(CHALLAN!C7595="","(no part #)",CHALLAN!C7595)</f>
        <v>(no part #)</v>
      </c>
      <c r="E1200" t="str">
        <f>IF(CHALLAN!B7595="","",CHALLAN!B7595)</f>
        <v>14X18X16MM</v>
      </c>
      <c r="F1200">
        <f>IF(CHALLAN!D7595="","",CHALLAN!D7595)</f>
        <v>2.5</v>
      </c>
      <c r="G1200">
        <f>IF(CHALLAN!E7595="","",CHALLAN!E7595)</f>
        <v>10</v>
      </c>
      <c r="H1200">
        <f t="shared" si="36"/>
        <v>25</v>
      </c>
      <c r="I1200">
        <f>IF(CHALLAN!F7595="","",CHALLAN!F7595)</f>
        <v>22</v>
      </c>
      <c r="J1200">
        <f t="shared" si="37"/>
        <v>3</v>
      </c>
    </row>
    <row r="1201" spans="1:10" x14ac:dyDescent="0.25">
      <c r="A1201">
        <v>7596</v>
      </c>
      <c r="B1201" t="str">
        <f>CHALLAN!G7568</f>
        <v>GG/158/10-11</v>
      </c>
      <c r="C1201" t="str">
        <f>CHALLAN!G7567</f>
        <v>21.08.10</v>
      </c>
      <c r="D1201" t="str">
        <f>IF(CHALLAN!C7596="","(no part #)",CHALLAN!C7596)</f>
        <v>(no part #)</v>
      </c>
      <c r="E1201" t="str">
        <f>IF(CHALLAN!B7596="","",CHALLAN!B7596)</f>
        <v>14X18X16MM</v>
      </c>
      <c r="F1201" t="str">
        <f>IF(CHALLAN!D7596="","",CHALLAN!D7596)</f>
        <v/>
      </c>
      <c r="G1201" t="str">
        <f>IF(CHALLAN!E7596="","",CHALLAN!E7596)</f>
        <v/>
      </c>
      <c r="H1201" t="str">
        <f t="shared" si="36"/>
        <v/>
      </c>
      <c r="I1201">
        <f>IF(CHALLAN!F7596="","",CHALLAN!F7596)</f>
        <v>3</v>
      </c>
      <c r="J1201" t="str">
        <f t="shared" si="37"/>
        <v/>
      </c>
    </row>
    <row r="1202" spans="1:10" x14ac:dyDescent="0.25">
      <c r="A1202">
        <v>7597</v>
      </c>
      <c r="B1202" t="str">
        <f>CHALLAN!G7568</f>
        <v>GG/158/10-11</v>
      </c>
      <c r="C1202" t="str">
        <f>CHALLAN!G7567</f>
        <v>21.08.10</v>
      </c>
      <c r="D1202" t="str">
        <f>IF(CHALLAN!C7597="","(no part #)",CHALLAN!C7597)</f>
        <v>(no part #)</v>
      </c>
      <c r="E1202" t="str">
        <f>IF(CHALLAN!B7597="","",CHALLAN!B7597)</f>
        <v>14X23X16MM</v>
      </c>
      <c r="F1202">
        <f>IF(CHALLAN!D7597="","",CHALLAN!D7597)</f>
        <v>5</v>
      </c>
      <c r="G1202">
        <f>IF(CHALLAN!E7597="","",CHALLAN!E7597)</f>
        <v>10</v>
      </c>
      <c r="H1202">
        <f t="shared" si="36"/>
        <v>50</v>
      </c>
      <c r="I1202">
        <f>IF(CHALLAN!F7597="","",CHALLAN!F7597)</f>
        <v>46</v>
      </c>
      <c r="J1202">
        <f t="shared" si="37"/>
        <v>4</v>
      </c>
    </row>
    <row r="1203" spans="1:10" x14ac:dyDescent="0.25">
      <c r="A1203">
        <v>7598</v>
      </c>
      <c r="B1203" t="str">
        <f>CHALLAN!G7568</f>
        <v>GG/158/10-11</v>
      </c>
      <c r="C1203" t="str">
        <f>CHALLAN!G7567</f>
        <v>21.08.10</v>
      </c>
      <c r="D1203" t="str">
        <f>IF(CHALLAN!C7598="","(no part #)",CHALLAN!C7598)</f>
        <v>(no part #)</v>
      </c>
      <c r="E1203" t="str">
        <f>IF(CHALLAN!B7598="","",CHALLAN!B7598)</f>
        <v>14X23X16MM</v>
      </c>
      <c r="F1203" t="str">
        <f>IF(CHALLAN!D7598="","",CHALLAN!D7598)</f>
        <v/>
      </c>
      <c r="G1203" t="str">
        <f>IF(CHALLAN!E7598="","",CHALLAN!E7598)</f>
        <v/>
      </c>
      <c r="H1203" t="str">
        <f t="shared" si="36"/>
        <v/>
      </c>
      <c r="I1203">
        <f>IF(CHALLAN!F7598="","",CHALLAN!F7598)</f>
        <v>4</v>
      </c>
      <c r="J1203" t="str">
        <f t="shared" si="37"/>
        <v/>
      </c>
    </row>
    <row r="1204" spans="1:10" x14ac:dyDescent="0.25">
      <c r="A1204">
        <v>7600</v>
      </c>
      <c r="B1204" t="str">
        <f>CHALLAN!G7568</f>
        <v>GG/158/10-11</v>
      </c>
      <c r="C1204" t="str">
        <f>CHALLAN!G7567</f>
        <v>21.08.10</v>
      </c>
      <c r="D1204" t="str">
        <f>IF(CHALLAN!C7600="","(no part #)",CHALLAN!C7600)</f>
        <v>(no part #)</v>
      </c>
      <c r="E1204" t="str">
        <f>IF(CHALLAN!B7600="","",CHALLAN!B7600)</f>
        <v>14X15X22MM (O)</v>
      </c>
      <c r="F1204">
        <f>IF(CHALLAN!D7600="","",CHALLAN!D7600)</f>
        <v>2.5</v>
      </c>
      <c r="G1204">
        <f>IF(CHALLAN!E7600="","",CHALLAN!E7600)</f>
        <v>10</v>
      </c>
      <c r="H1204">
        <f t="shared" si="36"/>
        <v>25</v>
      </c>
      <c r="I1204">
        <f>IF(CHALLAN!F7600="","",CHALLAN!F7600)</f>
        <v>21</v>
      </c>
      <c r="J1204">
        <f t="shared" si="37"/>
        <v>4</v>
      </c>
    </row>
    <row r="1205" spans="1:10" x14ac:dyDescent="0.25">
      <c r="A1205">
        <v>7601</v>
      </c>
      <c r="B1205" t="str">
        <f>CHALLAN!G7568</f>
        <v>GG/158/10-11</v>
      </c>
      <c r="C1205" t="str">
        <f>CHALLAN!G7567</f>
        <v>21.08.10</v>
      </c>
      <c r="D1205" t="str">
        <f>IF(CHALLAN!C7601="","(no part #)",CHALLAN!C7601)</f>
        <v>(no part #)</v>
      </c>
      <c r="E1205" t="str">
        <f>IF(CHALLAN!B7601="","",CHALLAN!B7601)</f>
        <v>14X15X22MM (O)</v>
      </c>
      <c r="F1205" t="str">
        <f>IF(CHALLAN!D7601="","",CHALLAN!D7601)</f>
        <v/>
      </c>
      <c r="G1205" t="str">
        <f>IF(CHALLAN!E7601="","",CHALLAN!E7601)</f>
        <v/>
      </c>
      <c r="H1205" t="str">
        <f t="shared" si="36"/>
        <v/>
      </c>
      <c r="I1205">
        <f>IF(CHALLAN!F7601="","",CHALLAN!F7601)</f>
        <v>4</v>
      </c>
      <c r="J1205" t="str">
        <f t="shared" si="37"/>
        <v/>
      </c>
    </row>
    <row r="1206" spans="1:10" x14ac:dyDescent="0.25">
      <c r="A1206">
        <v>7623</v>
      </c>
      <c r="B1206" t="str">
        <f>CHALLAN!G7613</f>
        <v>GG/159/10-11</v>
      </c>
      <c r="C1206" t="str">
        <f>CHALLAN!G7612</f>
        <v>22.08.10</v>
      </c>
      <c r="D1206" t="str">
        <f>IF(CHALLAN!C7623="","(no part #)",CHALLAN!C7623)</f>
        <v>PC-86110</v>
      </c>
      <c r="E1206" t="str">
        <f>IF(CHALLAN!B7623="","",CHALLAN!B7623)</f>
        <v>COROLLA</v>
      </c>
      <c r="F1206">
        <f>IF(CHALLAN!D7623="","",CHALLAN!D7623)</f>
        <v>2</v>
      </c>
      <c r="G1206">
        <f>IF(CHALLAN!E7623="","",CHALLAN!E7623)</f>
        <v>5</v>
      </c>
      <c r="H1206">
        <f t="shared" si="36"/>
        <v>10</v>
      </c>
      <c r="I1206">
        <f>IF(CHALLAN!F7623="","",CHALLAN!F7623)</f>
        <v>10</v>
      </c>
      <c r="J1206">
        <f t="shared" si="37"/>
        <v>0</v>
      </c>
    </row>
    <row r="1207" spans="1:10" x14ac:dyDescent="0.25">
      <c r="A1207">
        <v>7667</v>
      </c>
      <c r="B1207" t="str">
        <f>CHALLAN!G7658</f>
        <v>GG/160/10-11</v>
      </c>
      <c r="C1207" t="str">
        <f>CHALLAN!G7657</f>
        <v>01.09.10</v>
      </c>
      <c r="D1207" t="str">
        <f>IF(CHALLAN!C7667="","(no part #)",CHALLAN!C7667)</f>
        <v>PC-86043</v>
      </c>
      <c r="E1207" t="str">
        <f>IF(CHALLAN!B7667="","",CHALLAN!B7667)</f>
        <v>ZEN R12</v>
      </c>
      <c r="F1207">
        <f>IF(CHALLAN!D7667="","",CHALLAN!D7667)</f>
        <v>5</v>
      </c>
      <c r="G1207">
        <f>IF(CHALLAN!E7667="","",CHALLAN!E7667)</f>
        <v>10</v>
      </c>
      <c r="H1207">
        <f t="shared" si="36"/>
        <v>50</v>
      </c>
      <c r="I1207">
        <f>IF(CHALLAN!F7667="","",CHALLAN!F7667)</f>
        <v>44</v>
      </c>
      <c r="J1207">
        <f t="shared" si="37"/>
        <v>6</v>
      </c>
    </row>
    <row r="1208" spans="1:10" x14ac:dyDescent="0.25">
      <c r="A1208">
        <v>7668</v>
      </c>
      <c r="B1208" t="str">
        <f>CHALLAN!G7658</f>
        <v>GG/160/10-11</v>
      </c>
      <c r="C1208" t="str">
        <f>CHALLAN!G7657</f>
        <v>01.09.10</v>
      </c>
      <c r="D1208" t="str">
        <f>IF(CHALLAN!C7668="","(no part #)",CHALLAN!C7668)</f>
        <v>PC-86043</v>
      </c>
      <c r="E1208" t="str">
        <f>IF(CHALLAN!B7668="","",CHALLAN!B7668)</f>
        <v>ZEN R12</v>
      </c>
      <c r="F1208" t="str">
        <f>IF(CHALLAN!D7668="","",CHALLAN!D7668)</f>
        <v/>
      </c>
      <c r="G1208" t="str">
        <f>IF(CHALLAN!E7668="","",CHALLAN!E7668)</f>
        <v/>
      </c>
      <c r="H1208" t="str">
        <f t="shared" si="36"/>
        <v/>
      </c>
      <c r="I1208">
        <f>IF(CHALLAN!F7668="","",CHALLAN!F7668)</f>
        <v>6</v>
      </c>
      <c r="J1208" t="str">
        <f t="shared" si="37"/>
        <v/>
      </c>
    </row>
    <row r="1209" spans="1:10" x14ac:dyDescent="0.25">
      <c r="A1209">
        <v>7669</v>
      </c>
      <c r="B1209" t="str">
        <f>CHALLAN!G7658</f>
        <v>GG/160/10-11</v>
      </c>
      <c r="C1209" t="str">
        <f>CHALLAN!G7657</f>
        <v>01.09.10</v>
      </c>
      <c r="D1209" t="str">
        <f>IF(CHALLAN!C7669="","(no part #)",CHALLAN!C7669)</f>
        <v>PC-86042</v>
      </c>
      <c r="E1209" t="str">
        <f>IF(CHALLAN!B7669="","",CHALLAN!B7669)</f>
        <v>MATIZ</v>
      </c>
      <c r="F1209">
        <f>IF(CHALLAN!D7669="","",CHALLAN!D7669)</f>
        <v>1</v>
      </c>
      <c r="G1209">
        <f>IF(CHALLAN!E7669="","",CHALLAN!E7669)</f>
        <v>5</v>
      </c>
      <c r="H1209">
        <f t="shared" si="36"/>
        <v>5</v>
      </c>
      <c r="I1209">
        <f>IF(CHALLAN!F7669="","",CHALLAN!F7669)</f>
        <v>5</v>
      </c>
      <c r="J1209">
        <f t="shared" si="37"/>
        <v>0</v>
      </c>
    </row>
    <row r="1210" spans="1:10" x14ac:dyDescent="0.25">
      <c r="A1210">
        <v>7670</v>
      </c>
      <c r="B1210" t="str">
        <f>CHALLAN!G7658</f>
        <v>GG/160/10-11</v>
      </c>
      <c r="C1210" t="str">
        <f>CHALLAN!G7657</f>
        <v>01.09.10</v>
      </c>
      <c r="D1210" t="str">
        <f>IF(CHALLAN!C7670="","(no part #)",CHALLAN!C7670)</f>
        <v>PC-86233</v>
      </c>
      <c r="E1210" t="str">
        <f>IF(CHALLAN!B7670="","",CHALLAN!B7670)</f>
        <v>INDICA BEHR R 134A</v>
      </c>
      <c r="F1210">
        <f>IF(CHALLAN!D7670="","",CHALLAN!D7670)</f>
        <v>5</v>
      </c>
      <c r="G1210">
        <f>IF(CHALLAN!E7670="","",CHALLAN!E7670)</f>
        <v>5</v>
      </c>
      <c r="H1210">
        <f t="shared" si="36"/>
        <v>25</v>
      </c>
      <c r="I1210">
        <f>IF(CHALLAN!F7670="","",CHALLAN!F7670)</f>
        <v>21</v>
      </c>
      <c r="J1210">
        <f t="shared" si="37"/>
        <v>4</v>
      </c>
    </row>
    <row r="1211" spans="1:10" x14ac:dyDescent="0.25">
      <c r="A1211">
        <v>7671</v>
      </c>
      <c r="B1211" t="str">
        <f>CHALLAN!G7658</f>
        <v>GG/160/10-11</v>
      </c>
      <c r="C1211" t="str">
        <f>CHALLAN!G7657</f>
        <v>01.09.10</v>
      </c>
      <c r="D1211" t="str">
        <f>IF(CHALLAN!C7671="","(no part #)",CHALLAN!C7671)</f>
        <v>PC-86233</v>
      </c>
      <c r="E1211" t="str">
        <f>IF(CHALLAN!B7671="","",CHALLAN!B7671)</f>
        <v>INDICA BEHR R 134A</v>
      </c>
      <c r="F1211" t="str">
        <f>IF(CHALLAN!D7671="","",CHALLAN!D7671)</f>
        <v/>
      </c>
      <c r="G1211" t="str">
        <f>IF(CHALLAN!E7671="","",CHALLAN!E7671)</f>
        <v/>
      </c>
      <c r="H1211" t="str">
        <f t="shared" si="36"/>
        <v/>
      </c>
      <c r="I1211">
        <f>IF(CHALLAN!F7671="","",CHALLAN!F7671)</f>
        <v>4</v>
      </c>
      <c r="J1211" t="str">
        <f t="shared" si="37"/>
        <v/>
      </c>
    </row>
    <row r="1212" spans="1:10" x14ac:dyDescent="0.25">
      <c r="A1212">
        <v>7673</v>
      </c>
      <c r="B1212" t="str">
        <f>CHALLAN!G7658</f>
        <v>GG/160/10-11</v>
      </c>
      <c r="C1212" t="str">
        <f>CHALLAN!G7657</f>
        <v>01.09.10</v>
      </c>
      <c r="D1212" t="str">
        <f>IF(CHALLAN!C7673="","(no part #)",CHALLAN!C7673)</f>
        <v>(no part #)</v>
      </c>
      <c r="E1212" t="str">
        <f>IF(CHALLAN!B7673="","",CHALLAN!B7673)</f>
        <v>10" STRAIGHT BLADE</v>
      </c>
      <c r="F1212">
        <f>IF(CHALLAN!D7673="","",CHALLAN!D7673)</f>
        <v>10</v>
      </c>
      <c r="G1212">
        <f>IF(CHALLAN!E7673="","",CHALLAN!E7673)</f>
        <v>10</v>
      </c>
      <c r="H1212">
        <f t="shared" si="36"/>
        <v>100</v>
      </c>
      <c r="I1212">
        <f>IF(CHALLAN!F7673="","",CHALLAN!F7673)</f>
        <v>100</v>
      </c>
      <c r="J1212">
        <f t="shared" si="37"/>
        <v>0</v>
      </c>
    </row>
    <row r="1213" spans="1:10" x14ac:dyDescent="0.25">
      <c r="A1213">
        <v>7674</v>
      </c>
      <c r="B1213" t="str">
        <f>CHALLAN!G7658</f>
        <v>GG/160/10-11</v>
      </c>
      <c r="C1213" t="str">
        <f>CHALLAN!G7657</f>
        <v>01.09.10</v>
      </c>
      <c r="D1213" t="str">
        <f>IF(CHALLAN!C7674="","(no part #)",CHALLAN!C7674)</f>
        <v>(no part #)</v>
      </c>
      <c r="E1213" t="str">
        <f>IF(CHALLAN!B7674="","",CHALLAN!B7674)</f>
        <v>10" (S) BLADE</v>
      </c>
      <c r="F1213">
        <f>IF(CHALLAN!D7674="","",CHALLAN!D7674)</f>
        <v>10</v>
      </c>
      <c r="G1213">
        <f>IF(CHALLAN!E7674="","",CHALLAN!E7674)</f>
        <v>10</v>
      </c>
      <c r="H1213">
        <f t="shared" si="36"/>
        <v>100</v>
      </c>
      <c r="I1213">
        <f>IF(CHALLAN!F7674="","",CHALLAN!F7674)</f>
        <v>100</v>
      </c>
      <c r="J1213">
        <f t="shared" si="37"/>
        <v>0</v>
      </c>
    </row>
    <row r="1214" spans="1:10" x14ac:dyDescent="0.25">
      <c r="A1214">
        <v>7675</v>
      </c>
      <c r="B1214" t="str">
        <f>CHALLAN!G7658</f>
        <v>GG/160/10-11</v>
      </c>
      <c r="C1214" t="str">
        <f>CHALLAN!G7657</f>
        <v>01.09.10</v>
      </c>
      <c r="D1214" t="str">
        <f>IF(CHALLAN!C7675="","(no part #)",CHALLAN!C7675)</f>
        <v>(no part #)</v>
      </c>
      <c r="E1214" t="str">
        <f>IF(CHALLAN!B7675="","",CHALLAN!B7675)</f>
        <v>10" (S) BLADE</v>
      </c>
      <c r="F1214">
        <f>IF(CHALLAN!D7675="","",CHALLAN!D7675)</f>
        <v>1</v>
      </c>
      <c r="G1214">
        <f>IF(CHALLAN!E7675="","",CHALLAN!E7675)</f>
        <v>10</v>
      </c>
      <c r="H1214">
        <f t="shared" si="36"/>
        <v>10</v>
      </c>
      <c r="I1214">
        <f>IF(CHALLAN!F7675="","",CHALLAN!F7675)</f>
        <v>10</v>
      </c>
      <c r="J1214">
        <f t="shared" si="37"/>
        <v>0</v>
      </c>
    </row>
    <row r="1215" spans="1:10" x14ac:dyDescent="0.25">
      <c r="A1215">
        <v>7717</v>
      </c>
      <c r="B1215" t="str">
        <f>CHALLAN!G7705</f>
        <v>GG/161/10-11</v>
      </c>
      <c r="C1215" t="str">
        <f>CHALLAN!G7704</f>
        <v>09.09.10</v>
      </c>
      <c r="D1215" t="str">
        <f>IF(CHALLAN!C7717="","(no part #)",CHALLAN!C7717)</f>
        <v>PC-8005</v>
      </c>
      <c r="E1215" t="str">
        <f>IF(CHALLAN!B7717="","",CHALLAN!B7717)</f>
        <v>ESTEEM R12</v>
      </c>
      <c r="F1215">
        <f>IF(CHALLAN!D7717="","",CHALLAN!D7717)</f>
        <v>8</v>
      </c>
      <c r="G1215">
        <f>IF(CHALLAN!E7717="","",CHALLAN!E7717)</f>
        <v>25</v>
      </c>
      <c r="H1215">
        <f t="shared" si="36"/>
        <v>200</v>
      </c>
      <c r="I1215">
        <f>IF(CHALLAN!F7717="","",CHALLAN!F7717)</f>
        <v>200</v>
      </c>
      <c r="J1215">
        <f t="shared" si="37"/>
        <v>0</v>
      </c>
    </row>
    <row r="1216" spans="1:10" x14ac:dyDescent="0.25">
      <c r="A1216">
        <v>7718</v>
      </c>
      <c r="B1216" t="str">
        <f>CHALLAN!G7705</f>
        <v>GG/161/10-11</v>
      </c>
      <c r="C1216" t="str">
        <f>CHALLAN!G7704</f>
        <v>09.09.10</v>
      </c>
      <c r="D1216" t="str">
        <f>IF(CHALLAN!C7718="","(no part #)",CHALLAN!C7718)</f>
        <v>PC-8006</v>
      </c>
      <c r="E1216" t="str">
        <f>IF(CHALLAN!B7718="","",CHALLAN!B7718)</f>
        <v>ESTEEM R134A</v>
      </c>
      <c r="F1216">
        <f>IF(CHALLAN!D7718="","",CHALLAN!D7718)</f>
        <v>4</v>
      </c>
      <c r="G1216">
        <f>IF(CHALLAN!E7718="","",CHALLAN!E7718)</f>
        <v>25</v>
      </c>
      <c r="H1216">
        <f t="shared" si="36"/>
        <v>100</v>
      </c>
      <c r="I1216">
        <f>IF(CHALLAN!F7718="","",CHALLAN!F7718)</f>
        <v>100</v>
      </c>
      <c r="J1216">
        <f t="shared" si="37"/>
        <v>0</v>
      </c>
    </row>
    <row r="1217" spans="1:10" x14ac:dyDescent="0.25">
      <c r="A1217">
        <v>7766</v>
      </c>
      <c r="B1217" t="str">
        <f>CHALLAN!G7753</f>
        <v>GG/162/10-11</v>
      </c>
      <c r="C1217" t="str">
        <f>CHALLAN!G7752</f>
        <v>10.09.10</v>
      </c>
      <c r="D1217" t="str">
        <f>IF(CHALLAN!C7766="","(no part #)",CHALLAN!C7766)</f>
        <v>PC-7159</v>
      </c>
      <c r="E1217" t="str">
        <f>IF(CHALLAN!B7766="","",CHALLAN!B7766)</f>
        <v>INDIGO</v>
      </c>
      <c r="F1217">
        <f>IF(CHALLAN!D7766="","",CHALLAN!D7766)</f>
        <v>4</v>
      </c>
      <c r="G1217">
        <f>IF(CHALLAN!E7766="","",CHALLAN!E7766)</f>
        <v>6</v>
      </c>
      <c r="H1217">
        <f t="shared" si="36"/>
        <v>24</v>
      </c>
      <c r="I1217">
        <f>IF(CHALLAN!F7766="","",CHALLAN!F7766)</f>
        <v>23</v>
      </c>
      <c r="J1217">
        <f t="shared" si="37"/>
        <v>1</v>
      </c>
    </row>
    <row r="1218" spans="1:10" x14ac:dyDescent="0.25">
      <c r="A1218">
        <v>7767</v>
      </c>
      <c r="B1218" t="str">
        <f>CHALLAN!G7753</f>
        <v>GG/162/10-11</v>
      </c>
      <c r="C1218" t="str">
        <f>CHALLAN!G7752</f>
        <v>10.09.10</v>
      </c>
      <c r="D1218" t="str">
        <f>IF(CHALLAN!C7767="","(no part #)",CHALLAN!C7767)</f>
        <v>PC-7159</v>
      </c>
      <c r="E1218" t="str">
        <f>IF(CHALLAN!B7767="","",CHALLAN!B7767)</f>
        <v>INDIGO</v>
      </c>
      <c r="F1218" t="str">
        <f>IF(CHALLAN!D7767="","",CHALLAN!D7767)</f>
        <v/>
      </c>
      <c r="G1218" t="str">
        <f>IF(CHALLAN!E7767="","",CHALLAN!E7767)</f>
        <v/>
      </c>
      <c r="H1218" t="str">
        <f t="shared" ref="H1218:H1281" si="38">IF(AND(ISNUMBER(F1218),ISNUMBER(G1218)),F1218*G1218,"")</f>
        <v/>
      </c>
      <c r="I1218">
        <f>IF(CHALLAN!F7767="","",CHALLAN!F7767)</f>
        <v>1</v>
      </c>
      <c r="J1218" t="str">
        <f t="shared" ref="J1218:J1281" si="39">IF(AND(ISNUMBER(H1218),ISNUMBER(I1218)),H1218-I1218,"")</f>
        <v/>
      </c>
    </row>
    <row r="1219" spans="1:10" x14ac:dyDescent="0.25">
      <c r="A1219">
        <v>7768</v>
      </c>
      <c r="B1219" t="str">
        <f>CHALLAN!G7753</f>
        <v>GG/162/10-11</v>
      </c>
      <c r="C1219" t="str">
        <f>CHALLAN!G7752</f>
        <v>10.09.10</v>
      </c>
      <c r="D1219" t="str">
        <f>IF(CHALLAN!C7768="","(no part #)",CHALLAN!C7768)</f>
        <v>PC-8083</v>
      </c>
      <c r="E1219" t="str">
        <f>IF(CHALLAN!B7768="","",CHALLAN!B7768)</f>
        <v>SAFARI</v>
      </c>
      <c r="F1219">
        <f>IF(CHALLAN!D7768="","",CHALLAN!D7768)</f>
        <v>2</v>
      </c>
      <c r="G1219">
        <f>IF(CHALLAN!E7768="","",CHALLAN!E7768)</f>
        <v>6</v>
      </c>
      <c r="H1219">
        <f t="shared" si="38"/>
        <v>12</v>
      </c>
      <c r="I1219">
        <f>IF(CHALLAN!F7768="","",CHALLAN!F7768)</f>
        <v>12</v>
      </c>
      <c r="J1219">
        <f t="shared" si="39"/>
        <v>0</v>
      </c>
    </row>
    <row r="1220" spans="1:10" x14ac:dyDescent="0.25">
      <c r="A1220">
        <v>7769</v>
      </c>
      <c r="B1220" t="str">
        <f>CHALLAN!G7753</f>
        <v>GG/162/10-11</v>
      </c>
      <c r="C1220" t="str">
        <f>CHALLAN!G7752</f>
        <v>10.09.10</v>
      </c>
      <c r="D1220" t="str">
        <f>IF(CHALLAN!C7769="","(no part #)",CHALLAN!C7769)</f>
        <v>PC-050R</v>
      </c>
      <c r="E1220" t="str">
        <f>IF(CHALLAN!B7769="","",CHALLAN!B7769)</f>
        <v>ZEN DELPHI R12</v>
      </c>
      <c r="F1220">
        <f>IF(CHALLAN!D7769="","",CHALLAN!D7769)</f>
        <v>1</v>
      </c>
      <c r="G1220">
        <f>IF(CHALLAN!E7769="","",CHALLAN!E7769)</f>
        <v>6</v>
      </c>
      <c r="H1220">
        <f t="shared" si="38"/>
        <v>6</v>
      </c>
      <c r="I1220">
        <f>IF(CHALLAN!F7769="","",CHALLAN!F7769)</f>
        <v>6</v>
      </c>
      <c r="J1220">
        <f t="shared" si="39"/>
        <v>0</v>
      </c>
    </row>
    <row r="1221" spans="1:10" x14ac:dyDescent="0.25">
      <c r="A1221">
        <v>7770</v>
      </c>
      <c r="B1221" t="str">
        <f>CHALLAN!G7753</f>
        <v>GG/162/10-11</v>
      </c>
      <c r="C1221" t="str">
        <f>CHALLAN!G7752</f>
        <v>10.09.10</v>
      </c>
      <c r="D1221" t="str">
        <f>IF(CHALLAN!C7770="","(no part #)",CHALLAN!C7770)</f>
        <v>PC-8082</v>
      </c>
      <c r="E1221" t="str">
        <f>IF(CHALLAN!B7770="","",CHALLAN!B7770)</f>
        <v>ZEN SUBROS R-134</v>
      </c>
      <c r="F1221">
        <f>IF(CHALLAN!D7770="","",CHALLAN!D7770)</f>
        <v>1</v>
      </c>
      <c r="G1221">
        <f>IF(CHALLAN!E7770="","",CHALLAN!E7770)</f>
        <v>8</v>
      </c>
      <c r="H1221">
        <f t="shared" si="38"/>
        <v>8</v>
      </c>
      <c r="I1221">
        <f>IF(CHALLAN!F7770="","",CHALLAN!F7770)</f>
        <v>8</v>
      </c>
      <c r="J1221">
        <f t="shared" si="39"/>
        <v>0</v>
      </c>
    </row>
    <row r="1222" spans="1:10" x14ac:dyDescent="0.25">
      <c r="A1222">
        <v>7812</v>
      </c>
      <c r="B1222" t="str">
        <f>CHALLAN!G7799</f>
        <v>GG/163/10-11</v>
      </c>
      <c r="C1222" t="str">
        <f>CHALLAN!G7798</f>
        <v>10.09.10</v>
      </c>
      <c r="D1222" t="str">
        <f>IF(CHALLAN!C7812="","(no part #)",CHALLAN!C7812)</f>
        <v>PC-7159</v>
      </c>
      <c r="E1222" t="str">
        <f>IF(CHALLAN!B7812="","",CHALLAN!B7812)</f>
        <v>INDIGO</v>
      </c>
      <c r="F1222">
        <f>IF(CHALLAN!D7812="","",CHALLAN!D7812)</f>
        <v>4</v>
      </c>
      <c r="G1222">
        <f>IF(CHALLAN!E7812="","",CHALLAN!E7812)</f>
        <v>6</v>
      </c>
      <c r="H1222">
        <f t="shared" si="38"/>
        <v>24</v>
      </c>
      <c r="I1222">
        <f>IF(CHALLAN!F7812="","",CHALLAN!F7812)</f>
        <v>23</v>
      </c>
      <c r="J1222">
        <f t="shared" si="39"/>
        <v>1</v>
      </c>
    </row>
    <row r="1223" spans="1:10" x14ac:dyDescent="0.25">
      <c r="A1223">
        <v>7813</v>
      </c>
      <c r="B1223" t="str">
        <f>CHALLAN!G7799</f>
        <v>GG/163/10-11</v>
      </c>
      <c r="C1223" t="str">
        <f>CHALLAN!G7798</f>
        <v>10.09.10</v>
      </c>
      <c r="D1223" t="str">
        <f>IF(CHALLAN!C7813="","(no part #)",CHALLAN!C7813)</f>
        <v>PC-7159</v>
      </c>
      <c r="E1223" t="str">
        <f>IF(CHALLAN!B7813="","",CHALLAN!B7813)</f>
        <v>INDIGO</v>
      </c>
      <c r="F1223" t="str">
        <f>IF(CHALLAN!D7813="","",CHALLAN!D7813)</f>
        <v/>
      </c>
      <c r="G1223" t="str">
        <f>IF(CHALLAN!E7813="","",CHALLAN!E7813)</f>
        <v/>
      </c>
      <c r="H1223" t="str">
        <f t="shared" si="38"/>
        <v/>
      </c>
      <c r="I1223">
        <f>IF(CHALLAN!F7813="","",CHALLAN!F7813)</f>
        <v>1</v>
      </c>
      <c r="J1223" t="str">
        <f t="shared" si="39"/>
        <v/>
      </c>
    </row>
    <row r="1224" spans="1:10" x14ac:dyDescent="0.25">
      <c r="A1224">
        <v>7814</v>
      </c>
      <c r="B1224" t="str">
        <f>CHALLAN!G7799</f>
        <v>GG/163/10-11</v>
      </c>
      <c r="C1224" t="str">
        <f>CHALLAN!G7798</f>
        <v>10.09.10</v>
      </c>
      <c r="D1224" t="str">
        <f>IF(CHALLAN!C7814="","(no part #)",CHALLAN!C7814)</f>
        <v>PC-043R</v>
      </c>
      <c r="E1224" t="str">
        <f>IF(CHALLAN!B7814="","",CHALLAN!B7814)</f>
        <v>CEILO</v>
      </c>
      <c r="F1224">
        <f>IF(CHALLAN!D7814="","",CHALLAN!D7814)</f>
        <v>1</v>
      </c>
      <c r="G1224">
        <f>IF(CHALLAN!E7814="","",CHALLAN!E7814)</f>
        <v>6</v>
      </c>
      <c r="H1224">
        <f t="shared" si="38"/>
        <v>6</v>
      </c>
      <c r="I1224">
        <f>IF(CHALLAN!F7814="","",CHALLAN!F7814)</f>
        <v>6</v>
      </c>
      <c r="J1224">
        <f t="shared" si="39"/>
        <v>0</v>
      </c>
    </row>
    <row r="1225" spans="1:10" x14ac:dyDescent="0.25">
      <c r="A1225">
        <v>7815</v>
      </c>
      <c r="B1225" t="str">
        <f>CHALLAN!G7799</f>
        <v>GG/163/10-11</v>
      </c>
      <c r="C1225" t="str">
        <f>CHALLAN!G7798</f>
        <v>10.09.10</v>
      </c>
      <c r="D1225" t="str">
        <f>IF(CHALLAN!C7815="","(no part #)",CHALLAN!C7815)</f>
        <v>PC-249R</v>
      </c>
      <c r="E1225" t="str">
        <f>IF(CHALLAN!B7815="","",CHALLAN!B7815)</f>
        <v>SPARK</v>
      </c>
      <c r="F1225">
        <f>IF(CHALLAN!D7815="","",CHALLAN!D7815)</f>
        <v>1</v>
      </c>
      <c r="G1225">
        <f>IF(CHALLAN!E7815="","",CHALLAN!E7815)</f>
        <v>6</v>
      </c>
      <c r="H1225">
        <f t="shared" si="38"/>
        <v>6</v>
      </c>
      <c r="I1225">
        <f>IF(CHALLAN!F7815="","",CHALLAN!F7815)</f>
        <v>6</v>
      </c>
      <c r="J1225">
        <f t="shared" si="39"/>
        <v>0</v>
      </c>
    </row>
    <row r="1226" spans="1:10" x14ac:dyDescent="0.25">
      <c r="A1226">
        <v>7816</v>
      </c>
      <c r="B1226" t="str">
        <f>CHALLAN!G7799</f>
        <v>GG/163/10-11</v>
      </c>
      <c r="C1226" t="str">
        <f>CHALLAN!G7798</f>
        <v>10.09.10</v>
      </c>
      <c r="D1226" t="str">
        <f>IF(CHALLAN!C7816="","(no part #)",CHALLAN!C7816)</f>
        <v>PC-7157</v>
      </c>
      <c r="E1226" t="str">
        <f>IF(CHALLAN!B7816="","",CHALLAN!B7816)</f>
        <v>SCORPIO</v>
      </c>
      <c r="F1226">
        <f>IF(CHALLAN!D7816="","",CHALLAN!D7816)</f>
        <v>1</v>
      </c>
      <c r="G1226">
        <f>IF(CHALLAN!E7816="","",CHALLAN!E7816)</f>
        <v>4</v>
      </c>
      <c r="H1226">
        <f t="shared" si="38"/>
        <v>4</v>
      </c>
      <c r="I1226">
        <f>IF(CHALLAN!F7816="","",CHALLAN!F7816)</f>
        <v>4</v>
      </c>
      <c r="J1226">
        <f t="shared" si="39"/>
        <v>0</v>
      </c>
    </row>
    <row r="1227" spans="1:10" x14ac:dyDescent="0.25">
      <c r="A1227">
        <v>7817</v>
      </c>
      <c r="B1227" t="str">
        <f>CHALLAN!G7799</f>
        <v>GG/163/10-11</v>
      </c>
      <c r="C1227" t="str">
        <f>CHALLAN!G7798</f>
        <v>10.09.10</v>
      </c>
      <c r="D1227" t="str">
        <f>IF(CHALLAN!C7817="","(no part #)",CHALLAN!C7817)</f>
        <v>PC-8904R</v>
      </c>
      <c r="E1227" t="str">
        <f>IF(CHALLAN!B7817="","",CHALLAN!B7817)</f>
        <v>QUALIS</v>
      </c>
      <c r="F1227">
        <f>IF(CHALLAN!D7817="","",CHALLAN!D7817)</f>
        <v>1</v>
      </c>
      <c r="G1227">
        <f>IF(CHALLAN!E7817="","",CHALLAN!E7817)</f>
        <v>6</v>
      </c>
      <c r="H1227">
        <f t="shared" si="38"/>
        <v>6</v>
      </c>
      <c r="I1227">
        <f>IF(CHALLAN!F7817="","",CHALLAN!F7817)</f>
        <v>6</v>
      </c>
      <c r="J1227">
        <f t="shared" si="39"/>
        <v>0</v>
      </c>
    </row>
    <row r="1228" spans="1:10" x14ac:dyDescent="0.25">
      <c r="A1228">
        <v>7854</v>
      </c>
      <c r="B1228" t="str">
        <f>CHALLAN!G7844</f>
        <v>GG/164/10-11</v>
      </c>
      <c r="C1228" t="str">
        <f>CHALLAN!G7843</f>
        <v>10.09.10</v>
      </c>
      <c r="D1228" t="str">
        <f>IF(CHALLAN!C7854="","(no part #)",CHALLAN!C7854)</f>
        <v>(no part #)</v>
      </c>
      <c r="E1228" t="str">
        <f>IF(CHALLAN!B7854="","",CHALLAN!B7854)</f>
        <v>14X18X22</v>
      </c>
      <c r="F1228">
        <f>IF(CHALLAN!D7854="","",CHALLAN!D7854)</f>
        <v>2.5</v>
      </c>
      <c r="G1228">
        <f>IF(CHALLAN!E7854="","",CHALLAN!E7854)</f>
        <v>10</v>
      </c>
      <c r="H1228">
        <f t="shared" si="38"/>
        <v>25</v>
      </c>
      <c r="I1228">
        <f>IF(CHALLAN!F7854="","",CHALLAN!F7854)</f>
        <v>21</v>
      </c>
      <c r="J1228">
        <f t="shared" si="39"/>
        <v>4</v>
      </c>
    </row>
    <row r="1229" spans="1:10" x14ac:dyDescent="0.25">
      <c r="A1229">
        <v>7855</v>
      </c>
      <c r="B1229" t="str">
        <f>CHALLAN!G7844</f>
        <v>GG/164/10-11</v>
      </c>
      <c r="C1229" t="str">
        <f>CHALLAN!G7843</f>
        <v>10.09.10</v>
      </c>
      <c r="D1229" t="str">
        <f>IF(CHALLAN!C7855="","(no part #)",CHALLAN!C7855)</f>
        <v>(no part #)</v>
      </c>
      <c r="E1229" t="str">
        <f>IF(CHALLAN!B7855="","",CHALLAN!B7855)</f>
        <v>14X18X22</v>
      </c>
      <c r="F1229" t="str">
        <f>IF(CHALLAN!D7855="","",CHALLAN!D7855)</f>
        <v/>
      </c>
      <c r="G1229" t="str">
        <f>IF(CHALLAN!E7855="","",CHALLAN!E7855)</f>
        <v/>
      </c>
      <c r="H1229" t="str">
        <f t="shared" si="38"/>
        <v/>
      </c>
      <c r="I1229">
        <f>IF(CHALLAN!F7855="","",CHALLAN!F7855)</f>
        <v>4</v>
      </c>
      <c r="J1229" t="str">
        <f t="shared" si="39"/>
        <v/>
      </c>
    </row>
    <row r="1230" spans="1:10" x14ac:dyDescent="0.25">
      <c r="A1230">
        <v>7856</v>
      </c>
      <c r="B1230" t="str">
        <f>CHALLAN!G7844</f>
        <v>GG/164/10-11</v>
      </c>
      <c r="C1230" t="str">
        <f>CHALLAN!G7843</f>
        <v>10.09.10</v>
      </c>
      <c r="D1230" t="str">
        <f>IF(CHALLAN!C7856="","(no part #)",CHALLAN!C7856)</f>
        <v>(no part #)</v>
      </c>
      <c r="E1230" t="str">
        <f>IF(CHALLAN!B7856="","",CHALLAN!B7856)</f>
        <v>14X23X26</v>
      </c>
      <c r="F1230">
        <f>IF(CHALLAN!D7856="","",CHALLAN!D7856)</f>
        <v>2.5</v>
      </c>
      <c r="G1230">
        <f>IF(CHALLAN!E7856="","",CHALLAN!E7856)</f>
        <v>10</v>
      </c>
      <c r="H1230">
        <f t="shared" si="38"/>
        <v>25</v>
      </c>
      <c r="I1230">
        <f>IF(CHALLAN!F7856="","",CHALLAN!F7856)</f>
        <v>21</v>
      </c>
      <c r="J1230">
        <f t="shared" si="39"/>
        <v>4</v>
      </c>
    </row>
    <row r="1231" spans="1:10" x14ac:dyDescent="0.25">
      <c r="A1231">
        <v>7857</v>
      </c>
      <c r="B1231" t="str">
        <f>CHALLAN!G7844</f>
        <v>GG/164/10-11</v>
      </c>
      <c r="C1231" t="str">
        <f>CHALLAN!G7843</f>
        <v>10.09.10</v>
      </c>
      <c r="D1231" t="str">
        <f>IF(CHALLAN!C7857="","(no part #)",CHALLAN!C7857)</f>
        <v>(no part #)</v>
      </c>
      <c r="E1231" t="str">
        <f>IF(CHALLAN!B7857="","",CHALLAN!B7857)</f>
        <v>14X23X26</v>
      </c>
      <c r="F1231" t="str">
        <f>IF(CHALLAN!D7857="","",CHALLAN!D7857)</f>
        <v/>
      </c>
      <c r="G1231" t="str">
        <f>IF(CHALLAN!E7857="","",CHALLAN!E7857)</f>
        <v/>
      </c>
      <c r="H1231" t="str">
        <f t="shared" si="38"/>
        <v/>
      </c>
      <c r="I1231">
        <f>IF(CHALLAN!F7857="","",CHALLAN!F7857)</f>
        <v>4</v>
      </c>
      <c r="J1231" t="str">
        <f t="shared" si="39"/>
        <v/>
      </c>
    </row>
    <row r="1232" spans="1:10" x14ac:dyDescent="0.25">
      <c r="A1232">
        <v>7859</v>
      </c>
      <c r="B1232" t="str">
        <f>CHALLAN!G7844</f>
        <v>GG/164/10-11</v>
      </c>
      <c r="C1232" t="str">
        <f>CHALLAN!G7843</f>
        <v>10.09.10</v>
      </c>
      <c r="D1232" t="str">
        <f>IF(CHALLAN!C7859="","(no part #)",CHALLAN!C7859)</f>
        <v>UNICLA</v>
      </c>
      <c r="E1232" t="str">
        <f>IF(CHALLAN!B7859="","",CHALLAN!B7859)</f>
        <v>COMP. OIL 1 LTR</v>
      </c>
      <c r="F1232">
        <f>IF(CHALLAN!D7859="","",CHALLAN!D7859)</f>
        <v>5</v>
      </c>
      <c r="G1232">
        <f>IF(CHALLAN!E7859="","",CHALLAN!E7859)</f>
        <v>24</v>
      </c>
      <c r="H1232">
        <f t="shared" si="38"/>
        <v>120</v>
      </c>
      <c r="I1232">
        <f>IF(CHALLAN!F7859="","",CHALLAN!F7859)</f>
        <v>120</v>
      </c>
      <c r="J1232">
        <f t="shared" si="39"/>
        <v>0</v>
      </c>
    </row>
    <row r="1233" spans="1:10" x14ac:dyDescent="0.25">
      <c r="A1233">
        <v>7861</v>
      </c>
      <c r="B1233" t="str">
        <f>CHALLAN!G7844</f>
        <v>GG/164/10-11</v>
      </c>
      <c r="C1233" t="str">
        <f>CHALLAN!G7843</f>
        <v>10.09.10</v>
      </c>
      <c r="D1233" t="str">
        <f>IF(CHALLAN!C7861="","(no part #)",CHALLAN!C7861)</f>
        <v>(no part #)</v>
      </c>
      <c r="E1233" t="str">
        <f>IF(CHALLAN!B7861="","",CHALLAN!B7861)</f>
        <v>SK</v>
      </c>
      <c r="F1233">
        <f>IF(CHALLAN!D7861="","",CHALLAN!D7861)</f>
        <v>13</v>
      </c>
      <c r="G1233">
        <f>IF(CHALLAN!E7861="","",CHALLAN!E7861)</f>
        <v>2</v>
      </c>
      <c r="H1233">
        <f t="shared" si="38"/>
        <v>26</v>
      </c>
      <c r="I1233">
        <f>IF(CHALLAN!F7861="","",CHALLAN!F7861)</f>
        <v>26</v>
      </c>
      <c r="J1233">
        <f t="shared" si="39"/>
        <v>0</v>
      </c>
    </row>
    <row r="1234" spans="1:10" x14ac:dyDescent="0.25">
      <c r="A1234">
        <v>7897</v>
      </c>
      <c r="B1234" t="str">
        <f>CHALLAN!G7888</f>
        <v>GG/165/10-11</v>
      </c>
      <c r="C1234" t="str">
        <f>CHALLAN!G7887</f>
        <v>13.09.10</v>
      </c>
      <c r="D1234" t="str">
        <f>IF(CHALLAN!C7897="","(no part #)",CHALLAN!C7897)</f>
        <v>(no part #)</v>
      </c>
      <c r="E1234" t="str">
        <f>IF(CHALLAN!B7897="","",CHALLAN!B7897)</f>
        <v>14X21X16</v>
      </c>
      <c r="F1234">
        <f>IF(CHALLAN!D7897="","",CHALLAN!D7897)</f>
        <v>5</v>
      </c>
      <c r="G1234">
        <f>IF(CHALLAN!E7897="","",CHALLAN!E7897)</f>
        <v>10</v>
      </c>
      <c r="H1234">
        <f t="shared" si="38"/>
        <v>50</v>
      </c>
      <c r="I1234">
        <f>IF(CHALLAN!F7897="","",CHALLAN!F7897)</f>
        <v>44</v>
      </c>
      <c r="J1234">
        <f t="shared" si="39"/>
        <v>6</v>
      </c>
    </row>
    <row r="1235" spans="1:10" x14ac:dyDescent="0.25">
      <c r="A1235">
        <v>7898</v>
      </c>
      <c r="B1235" t="str">
        <f>CHALLAN!G7888</f>
        <v>GG/165/10-11</v>
      </c>
      <c r="C1235" t="str">
        <f>CHALLAN!G7887</f>
        <v>13.09.10</v>
      </c>
      <c r="D1235" t="str">
        <f>IF(CHALLAN!C7898="","(no part #)",CHALLAN!C7898)</f>
        <v>(no part #)</v>
      </c>
      <c r="E1235" t="str">
        <f>IF(CHALLAN!B7898="","",CHALLAN!B7898)</f>
        <v>14X21X16</v>
      </c>
      <c r="F1235" t="str">
        <f>IF(CHALLAN!D7898="","",CHALLAN!D7898)</f>
        <v/>
      </c>
      <c r="G1235" t="str">
        <f>IF(CHALLAN!E7898="","",CHALLAN!E7898)</f>
        <v/>
      </c>
      <c r="H1235" t="str">
        <f t="shared" si="38"/>
        <v/>
      </c>
      <c r="I1235">
        <f>IF(CHALLAN!F7898="","",CHALLAN!F7898)</f>
        <v>6</v>
      </c>
      <c r="J1235" t="str">
        <f t="shared" si="39"/>
        <v/>
      </c>
    </row>
    <row r="1236" spans="1:10" x14ac:dyDescent="0.25">
      <c r="A1236">
        <v>7900</v>
      </c>
      <c r="B1236" t="str">
        <f>CHALLAN!G7888</f>
        <v>GG/165/10-11</v>
      </c>
      <c r="C1236" t="str">
        <f>CHALLAN!G7887</f>
        <v>13.09.10</v>
      </c>
      <c r="D1236" t="str">
        <f>IF(CHALLAN!C7900="","(no part #)",CHALLAN!C7900)</f>
        <v>(no part #)</v>
      </c>
      <c r="E1236" t="str">
        <f>IF(CHALLAN!B7900="","",CHALLAN!B7900)</f>
        <v>INNOVA A/C SWITCH</v>
      </c>
      <c r="F1236">
        <f>IF(CHALLAN!D7900="","",CHALLAN!D7900)</f>
        <v>1</v>
      </c>
      <c r="G1236">
        <f>IF(CHALLAN!E7900="","",CHALLAN!E7900)</f>
        <v>89</v>
      </c>
      <c r="H1236">
        <f t="shared" si="38"/>
        <v>89</v>
      </c>
      <c r="I1236">
        <f>IF(CHALLAN!F7900="","",CHALLAN!F7900)</f>
        <v>89</v>
      </c>
      <c r="J1236">
        <f t="shared" si="39"/>
        <v>0</v>
      </c>
    </row>
    <row r="1237" spans="1:10" x14ac:dyDescent="0.25">
      <c r="A1237">
        <v>7901</v>
      </c>
      <c r="B1237" t="str">
        <f>CHALLAN!G7888</f>
        <v>GG/165/10-11</v>
      </c>
      <c r="C1237" t="str">
        <f>CHALLAN!G7887</f>
        <v>13.09.10</v>
      </c>
      <c r="D1237" t="str">
        <f>IF(CHALLAN!C7901="","(no part #)",CHALLAN!C7901)</f>
        <v>15MM</v>
      </c>
      <c r="E1237" t="str">
        <f>IF(CHALLAN!B7901="","",CHALLAN!B7901)</f>
        <v>HOSE</v>
      </c>
      <c r="F1237">
        <f>IF(CHALLAN!D7901="","",CHALLAN!D7901)</f>
        <v>5</v>
      </c>
      <c r="G1237">
        <f>IF(CHALLAN!E7901="","",CHALLAN!E7901)</f>
        <v>100</v>
      </c>
      <c r="H1237">
        <f t="shared" si="38"/>
        <v>500</v>
      </c>
      <c r="I1237">
        <f>IF(CHALLAN!F7901="","",CHALLAN!F7901)</f>
        <v>500</v>
      </c>
      <c r="J1237">
        <f t="shared" si="39"/>
        <v>0</v>
      </c>
    </row>
    <row r="1238" spans="1:10" x14ac:dyDescent="0.25">
      <c r="A1238">
        <v>7903</v>
      </c>
      <c r="B1238" t="str">
        <f>CHALLAN!G7888</f>
        <v>GG/165/10-11</v>
      </c>
      <c r="C1238" t="str">
        <f>CHALLAN!G7887</f>
        <v>13.09.10</v>
      </c>
      <c r="D1238" t="str">
        <f>IF(CHALLAN!C7903="","(no part #)",CHALLAN!C7903)</f>
        <v>PC-86110</v>
      </c>
      <c r="E1238" t="str">
        <f>IF(CHALLAN!B7903="","",CHALLAN!B7903)</f>
        <v>COROLLA</v>
      </c>
      <c r="F1238">
        <f>IF(CHALLAN!D7903="","",CHALLAN!D7903)</f>
        <v>1</v>
      </c>
      <c r="G1238">
        <f>IF(CHALLAN!E7903="","",CHALLAN!E7903)</f>
        <v>5</v>
      </c>
      <c r="H1238">
        <f t="shared" si="38"/>
        <v>5</v>
      </c>
      <c r="I1238">
        <f>IF(CHALLAN!F7903="","",CHALLAN!F7903)</f>
        <v>5</v>
      </c>
      <c r="J1238">
        <f t="shared" si="39"/>
        <v>0</v>
      </c>
    </row>
    <row r="1239" spans="1:10" x14ac:dyDescent="0.25">
      <c r="A1239">
        <v>7904</v>
      </c>
      <c r="B1239" t="str">
        <f>CHALLAN!G7888</f>
        <v>GG/165/10-11</v>
      </c>
      <c r="C1239" t="str">
        <f>CHALLAN!G7887</f>
        <v>13.09.10</v>
      </c>
      <c r="D1239" t="str">
        <f>IF(CHALLAN!C7904="","(no part #)",CHALLAN!C7904)</f>
        <v>PC-86004</v>
      </c>
      <c r="E1239" t="str">
        <f>IF(CHALLAN!B7904="","",CHALLAN!B7904)</f>
        <v>SKODA WITH DRIER</v>
      </c>
      <c r="F1239">
        <f>IF(CHALLAN!D7904="","",CHALLAN!D7904)</f>
        <v>2</v>
      </c>
      <c r="G1239">
        <f>IF(CHALLAN!E7904="","",CHALLAN!E7904)</f>
        <v>5</v>
      </c>
      <c r="H1239">
        <f t="shared" si="38"/>
        <v>10</v>
      </c>
      <c r="I1239">
        <f>IF(CHALLAN!F7904="","",CHALLAN!F7904)</f>
        <v>10</v>
      </c>
      <c r="J1239">
        <f t="shared" si="39"/>
        <v>0</v>
      </c>
    </row>
    <row r="1240" spans="1:10" x14ac:dyDescent="0.25">
      <c r="A1240">
        <v>7906</v>
      </c>
      <c r="B1240" t="str">
        <f>CHALLAN!G7888</f>
        <v>GG/165/10-11</v>
      </c>
      <c r="C1240" t="str">
        <f>CHALLAN!G7887</f>
        <v>13.09.10</v>
      </c>
      <c r="D1240" t="str">
        <f>IF(CHALLAN!C7906="","(no part #)",CHALLAN!C7906)</f>
        <v>PC-8083</v>
      </c>
      <c r="E1240" t="str">
        <f>IF(CHALLAN!B7906="","",CHALLAN!B7906)</f>
        <v>SAFARI</v>
      </c>
      <c r="F1240">
        <f>IF(CHALLAN!D7906="","",CHALLAN!D7906)</f>
        <v>1</v>
      </c>
      <c r="G1240">
        <f>IF(CHALLAN!E7906="","",CHALLAN!E7906)</f>
        <v>6</v>
      </c>
      <c r="H1240">
        <f t="shared" si="38"/>
        <v>6</v>
      </c>
      <c r="I1240">
        <f>IF(CHALLAN!F7906="","",CHALLAN!F7906)</f>
        <v>6</v>
      </c>
      <c r="J1240">
        <f t="shared" si="39"/>
        <v>0</v>
      </c>
    </row>
    <row r="1241" spans="1:10" x14ac:dyDescent="0.25">
      <c r="A1241">
        <v>7908</v>
      </c>
      <c r="B1241" t="str">
        <f>CHALLAN!G7888</f>
        <v>GG/165/10-11</v>
      </c>
      <c r="C1241" t="str">
        <f>CHALLAN!G7887</f>
        <v>13.09.10</v>
      </c>
      <c r="D1241" t="str">
        <f>IF(CHALLAN!C7908="","(no part #)",CHALLAN!C7908)</f>
        <v>PC-E406</v>
      </c>
      <c r="E1241" t="str">
        <f>IF(CHALLAN!B7908="","",CHALLAN!B7908)</f>
        <v>ESTEEM R12</v>
      </c>
      <c r="F1241">
        <f>IF(CHALLAN!D7908="","",CHALLAN!D7908)</f>
        <v>6</v>
      </c>
      <c r="G1241">
        <f>IF(CHALLAN!E7908="","",CHALLAN!E7908)</f>
        <v>4</v>
      </c>
      <c r="H1241">
        <f t="shared" si="38"/>
        <v>24</v>
      </c>
      <c r="I1241">
        <f>IF(CHALLAN!F7908="","",CHALLAN!F7908)</f>
        <v>22</v>
      </c>
      <c r="J1241">
        <f t="shared" si="39"/>
        <v>2</v>
      </c>
    </row>
    <row r="1242" spans="1:10" x14ac:dyDescent="0.25">
      <c r="A1242">
        <v>7909</v>
      </c>
      <c r="B1242" t="str">
        <f>CHALLAN!G7888</f>
        <v>GG/165/10-11</v>
      </c>
      <c r="C1242" t="str">
        <f>CHALLAN!G7887</f>
        <v>13.09.10</v>
      </c>
      <c r="D1242" t="str">
        <f>IF(CHALLAN!C7909="","(no part #)",CHALLAN!C7909)</f>
        <v>PC-E406</v>
      </c>
      <c r="E1242" t="str">
        <f>IF(CHALLAN!B7909="","",CHALLAN!B7909)</f>
        <v>ESTEEM R12</v>
      </c>
      <c r="F1242" t="str">
        <f>IF(CHALLAN!D7909="","",CHALLAN!D7909)</f>
        <v/>
      </c>
      <c r="G1242" t="str">
        <f>IF(CHALLAN!E7909="","",CHALLAN!E7909)</f>
        <v/>
      </c>
      <c r="H1242" t="str">
        <f t="shared" si="38"/>
        <v/>
      </c>
      <c r="I1242">
        <f>IF(CHALLAN!F7909="","",CHALLAN!F7909)</f>
        <v>2</v>
      </c>
      <c r="J1242" t="str">
        <f t="shared" si="39"/>
        <v/>
      </c>
    </row>
    <row r="1243" spans="1:10" x14ac:dyDescent="0.25">
      <c r="A1243">
        <v>7910</v>
      </c>
      <c r="B1243" t="str">
        <f>CHALLAN!G7888</f>
        <v>GG/165/10-11</v>
      </c>
      <c r="C1243" t="str">
        <f>CHALLAN!G7887</f>
        <v>13.09.10</v>
      </c>
      <c r="D1243" t="str">
        <f>IF(CHALLAN!C7910="","(no part #)",CHALLAN!C7910)</f>
        <v>PC-E036</v>
      </c>
      <c r="E1243" t="str">
        <f>IF(CHALLAN!B7910="","",CHALLAN!B7910)</f>
        <v>TRAVERA</v>
      </c>
      <c r="F1243">
        <f>IF(CHALLAN!D7910="","",CHALLAN!D7910)</f>
        <v>2</v>
      </c>
      <c r="G1243">
        <f>IF(CHALLAN!E7910="","",CHALLAN!E7910)</f>
        <v>4</v>
      </c>
      <c r="H1243">
        <f t="shared" si="38"/>
        <v>8</v>
      </c>
      <c r="I1243">
        <f>IF(CHALLAN!F7910="","",CHALLAN!F7910)</f>
        <v>8</v>
      </c>
      <c r="J1243">
        <f t="shared" si="39"/>
        <v>0</v>
      </c>
    </row>
    <row r="1244" spans="1:10" x14ac:dyDescent="0.25">
      <c r="A1244">
        <v>7912</v>
      </c>
      <c r="B1244" t="str">
        <f>CHALLAN!G7888</f>
        <v>GG/165/10-11</v>
      </c>
      <c r="C1244" t="str">
        <f>CHALLAN!G7887</f>
        <v>13.09.10</v>
      </c>
      <c r="D1244" t="str">
        <f>IF(CHALLAN!C7912="","(no part #)",CHALLAN!C7912)</f>
        <v>PC-E443</v>
      </c>
      <c r="E1244" t="str">
        <f>IF(CHALLAN!B7912="","",CHALLAN!B7912)</f>
        <v>COROLLA</v>
      </c>
      <c r="F1244">
        <f>IF(CHALLAN!D7912="","",CHALLAN!D7912)</f>
        <v>1</v>
      </c>
      <c r="G1244">
        <f>IF(CHALLAN!E7912="","",CHALLAN!E7912)</f>
        <v>6</v>
      </c>
      <c r="H1244">
        <f t="shared" si="38"/>
        <v>6</v>
      </c>
      <c r="I1244">
        <f>IF(CHALLAN!F7912="","",CHALLAN!F7912)</f>
        <v>6</v>
      </c>
      <c r="J1244">
        <f t="shared" si="39"/>
        <v>0</v>
      </c>
    </row>
    <row r="1245" spans="1:10" x14ac:dyDescent="0.25">
      <c r="A1245">
        <v>7914</v>
      </c>
      <c r="B1245" t="str">
        <f>CHALLAN!G7888</f>
        <v>GG/165/10-11</v>
      </c>
      <c r="C1245" t="str">
        <f>CHALLAN!G7887</f>
        <v>13.09.10</v>
      </c>
      <c r="D1245" t="str">
        <f>IF(CHALLAN!C7914="","(no part #)",CHALLAN!C7914)</f>
        <v>PC-6001</v>
      </c>
      <c r="E1245" t="str">
        <f>IF(CHALLAN!B7914="","",CHALLAN!B7914)</f>
        <v>UNIVERSAL - F</v>
      </c>
      <c r="F1245">
        <f>IF(CHALLAN!D7914="","",CHALLAN!D7914)</f>
        <v>40</v>
      </c>
      <c r="G1245">
        <f>IF(CHALLAN!E7914="","",CHALLAN!E7914)</f>
        <v>25</v>
      </c>
      <c r="H1245">
        <f t="shared" si="38"/>
        <v>1000</v>
      </c>
      <c r="I1245">
        <f>IF(CHALLAN!F7914="","",CHALLAN!F7914)</f>
        <v>1000</v>
      </c>
      <c r="J1245">
        <f t="shared" si="39"/>
        <v>0</v>
      </c>
    </row>
    <row r="1246" spans="1:10" x14ac:dyDescent="0.25">
      <c r="A1246">
        <v>7915</v>
      </c>
      <c r="B1246" t="str">
        <f>CHALLAN!G7888</f>
        <v>GG/165/10-11</v>
      </c>
      <c r="C1246" t="str">
        <f>CHALLAN!G7887</f>
        <v>13.09.10</v>
      </c>
      <c r="D1246" t="str">
        <f>IF(CHALLAN!C7915="","(no part #)",CHALLAN!C7915)</f>
        <v>PC-6001</v>
      </c>
      <c r="E1246" t="str">
        <f>IF(CHALLAN!B7915="","",CHALLAN!B7915)</f>
        <v>UNIVERSAL - F</v>
      </c>
      <c r="F1246">
        <f>IF(CHALLAN!D7915="","",CHALLAN!D7915)</f>
        <v>4</v>
      </c>
      <c r="G1246">
        <f>IF(CHALLAN!E7915="","",CHALLAN!E7915)</f>
        <v>25</v>
      </c>
      <c r="H1246">
        <f t="shared" si="38"/>
        <v>100</v>
      </c>
      <c r="I1246">
        <f>IF(CHALLAN!F7915="","",CHALLAN!F7915)</f>
        <v>100</v>
      </c>
      <c r="J1246">
        <f t="shared" si="39"/>
        <v>0</v>
      </c>
    </row>
    <row r="1247" spans="1:10" x14ac:dyDescent="0.25">
      <c r="A1247">
        <v>7947</v>
      </c>
      <c r="B1247" t="str">
        <f>CHALLAN!G7934</f>
        <v>GG/166/10-11</v>
      </c>
      <c r="C1247" t="str">
        <f>CHALLAN!G7933</f>
        <v>08.09.10</v>
      </c>
      <c r="D1247" t="str">
        <f>IF(CHALLAN!C7947="","(no part #)",CHALLAN!C7947)</f>
        <v>(no part #)</v>
      </c>
      <c r="E1247" t="str">
        <f>IF(CHALLAN!B7947="","",CHALLAN!B7947)</f>
        <v>510 R 134A WITH CHARGING PORT</v>
      </c>
      <c r="F1247">
        <f>IF(CHALLAN!D7947="","",CHALLAN!D7947)</f>
        <v>2</v>
      </c>
      <c r="G1247">
        <f>IF(CHALLAN!E7947="","",CHALLAN!E7947)</f>
        <v>4</v>
      </c>
      <c r="H1247">
        <f t="shared" si="38"/>
        <v>8</v>
      </c>
      <c r="I1247">
        <f>IF(CHALLAN!F7947="","",CHALLAN!F7947)</f>
        <v>8</v>
      </c>
      <c r="J1247">
        <f t="shared" si="39"/>
        <v>0</v>
      </c>
    </row>
    <row r="1248" spans="1:10" x14ac:dyDescent="0.25">
      <c r="A1248">
        <v>7948</v>
      </c>
      <c r="B1248" t="str">
        <f>CHALLAN!G7934</f>
        <v>GG/166/10-11</v>
      </c>
      <c r="C1248" t="str">
        <f>CHALLAN!G7933</f>
        <v>08.09.10</v>
      </c>
      <c r="D1248" t="str">
        <f>IF(CHALLAN!C7948="","(no part #)",CHALLAN!C7948)</f>
        <v>(no part #)</v>
      </c>
      <c r="E1248" t="str">
        <f>IF(CHALLAN!B7948="","",CHALLAN!B7948)</f>
        <v>510 R 134A WITH CHARGING PORT</v>
      </c>
      <c r="F1248">
        <f>IF(CHALLAN!D7948="","",CHALLAN!D7948)</f>
        <v>1</v>
      </c>
      <c r="G1248">
        <f>IF(CHALLAN!E7948="","",CHALLAN!E7948)</f>
        <v>2</v>
      </c>
      <c r="H1248">
        <f t="shared" si="38"/>
        <v>2</v>
      </c>
      <c r="I1248">
        <f>IF(CHALLAN!F7948="","",CHALLAN!F7948)</f>
        <v>2</v>
      </c>
      <c r="J1248">
        <f t="shared" si="39"/>
        <v>0</v>
      </c>
    </row>
    <row r="1249" spans="1:10" x14ac:dyDescent="0.25">
      <c r="A1249">
        <v>7987</v>
      </c>
      <c r="B1249" t="str">
        <f>CHALLAN!G7978</f>
        <v>GG/167/10-11</v>
      </c>
      <c r="C1249" t="str">
        <f>CHALLAN!G7977</f>
        <v>15.09.10</v>
      </c>
      <c r="D1249" t="str">
        <f>IF(CHALLAN!C7987="","(no part #)",CHALLAN!C7987)</f>
        <v>PC-E523</v>
      </c>
      <c r="E1249" t="str">
        <f>IF(CHALLAN!B7987="","",CHALLAN!B7987)</f>
        <v>CIVIC</v>
      </c>
      <c r="F1249">
        <f>IF(CHALLAN!D7987="","",CHALLAN!D7987)</f>
        <v>1</v>
      </c>
      <c r="G1249">
        <f>IF(CHALLAN!E7987="","",CHALLAN!E7987)</f>
        <v>4</v>
      </c>
      <c r="H1249">
        <f t="shared" si="38"/>
        <v>4</v>
      </c>
      <c r="I1249">
        <f>IF(CHALLAN!F7987="","",CHALLAN!F7987)</f>
        <v>4</v>
      </c>
      <c r="J1249">
        <f t="shared" si="39"/>
        <v>0</v>
      </c>
    </row>
    <row r="1250" spans="1:10" x14ac:dyDescent="0.25">
      <c r="A1250">
        <v>7989</v>
      </c>
      <c r="B1250" t="str">
        <f>CHALLAN!G7978</f>
        <v>GG/167/10-11</v>
      </c>
      <c r="C1250" t="str">
        <f>CHALLAN!G7977</f>
        <v>15.09.10</v>
      </c>
      <c r="D1250" t="str">
        <f>IF(CHALLAN!C7989="","(no part #)",CHALLAN!C7989)</f>
        <v>PC-E414</v>
      </c>
      <c r="E1250" t="str">
        <f>IF(CHALLAN!B7989="","",CHALLAN!B7989)</f>
        <v>LAURA</v>
      </c>
      <c r="F1250">
        <f>IF(CHALLAN!D7989="","",CHALLAN!D7989)</f>
        <v>1</v>
      </c>
      <c r="G1250">
        <f>IF(CHALLAN!E7989="","",CHALLAN!E7989)</f>
        <v>4</v>
      </c>
      <c r="H1250">
        <f t="shared" si="38"/>
        <v>4</v>
      </c>
      <c r="I1250">
        <f>IF(CHALLAN!F7989="","",CHALLAN!F7989)</f>
        <v>4</v>
      </c>
      <c r="J1250">
        <f t="shared" si="39"/>
        <v>0</v>
      </c>
    </row>
    <row r="1251" spans="1:10" x14ac:dyDescent="0.25">
      <c r="A1251">
        <v>7990</v>
      </c>
      <c r="B1251" t="str">
        <f>CHALLAN!G7978</f>
        <v>GG/167/10-11</v>
      </c>
      <c r="C1251" t="str">
        <f>CHALLAN!G7977</f>
        <v>15.09.10</v>
      </c>
      <c r="D1251" t="str">
        <f>IF(CHALLAN!C7990="","(no part #)",CHALLAN!C7990)</f>
        <v>PC-E406</v>
      </c>
      <c r="E1251" t="str">
        <f>IF(CHALLAN!B7990="","",CHALLAN!B7990)</f>
        <v>ESTEEM R12</v>
      </c>
      <c r="F1251">
        <f>IF(CHALLAN!D7990="","",CHALLAN!D7990)</f>
        <v>6</v>
      </c>
      <c r="G1251">
        <f>IF(CHALLAN!E7990="","",CHALLAN!E7990)</f>
        <v>4</v>
      </c>
      <c r="H1251">
        <f t="shared" si="38"/>
        <v>24</v>
      </c>
      <c r="I1251">
        <f>IF(CHALLAN!F7990="","",CHALLAN!F7990)</f>
        <v>22</v>
      </c>
      <c r="J1251">
        <f t="shared" si="39"/>
        <v>2</v>
      </c>
    </row>
    <row r="1252" spans="1:10" x14ac:dyDescent="0.25">
      <c r="A1252">
        <v>7991</v>
      </c>
      <c r="B1252" t="str">
        <f>CHALLAN!G7978</f>
        <v>GG/167/10-11</v>
      </c>
      <c r="C1252" t="str">
        <f>CHALLAN!G7977</f>
        <v>15.09.10</v>
      </c>
      <c r="D1252" t="str">
        <f>IF(CHALLAN!C7991="","(no part #)",CHALLAN!C7991)</f>
        <v>PC-E406</v>
      </c>
      <c r="E1252" t="str">
        <f>IF(CHALLAN!B7991="","",CHALLAN!B7991)</f>
        <v>ESTEEM R12</v>
      </c>
      <c r="F1252" t="str">
        <f>IF(CHALLAN!D7991="","",CHALLAN!D7991)</f>
        <v/>
      </c>
      <c r="G1252" t="str">
        <f>IF(CHALLAN!E7991="","",CHALLAN!E7991)</f>
        <v/>
      </c>
      <c r="H1252" t="str">
        <f t="shared" si="38"/>
        <v/>
      </c>
      <c r="I1252">
        <f>IF(CHALLAN!F7991="","",CHALLAN!F7991)</f>
        <v>2</v>
      </c>
      <c r="J1252" t="str">
        <f t="shared" si="39"/>
        <v/>
      </c>
    </row>
    <row r="1253" spans="1:10" x14ac:dyDescent="0.25">
      <c r="A1253">
        <v>7993</v>
      </c>
      <c r="B1253" t="str">
        <f>CHALLAN!G7978</f>
        <v>GG/167/10-11</v>
      </c>
      <c r="C1253" t="str">
        <f>CHALLAN!G7977</f>
        <v>15.09.10</v>
      </c>
      <c r="D1253" t="str">
        <f>IF(CHALLAN!C7993="","(no part #)",CHALLAN!C7993)</f>
        <v>PC-249R</v>
      </c>
      <c r="E1253" t="str">
        <f>IF(CHALLAN!B7993="","",CHALLAN!B7993)</f>
        <v>SPARK</v>
      </c>
      <c r="F1253">
        <f>IF(CHALLAN!D7993="","",CHALLAN!D7993)</f>
        <v>1</v>
      </c>
      <c r="G1253">
        <f>IF(CHALLAN!E7993="","",CHALLAN!E7993)</f>
        <v>6</v>
      </c>
      <c r="H1253">
        <f t="shared" si="38"/>
        <v>6</v>
      </c>
      <c r="I1253">
        <f>IF(CHALLAN!F7993="","",CHALLAN!F7993)</f>
        <v>6</v>
      </c>
      <c r="J1253">
        <f t="shared" si="39"/>
        <v>0</v>
      </c>
    </row>
    <row r="1254" spans="1:10" x14ac:dyDescent="0.25">
      <c r="A1254">
        <v>7994</v>
      </c>
      <c r="B1254" t="str">
        <f>CHALLAN!G7978</f>
        <v>GG/167/10-11</v>
      </c>
      <c r="C1254" t="str">
        <f>CHALLAN!G7977</f>
        <v>15.09.10</v>
      </c>
      <c r="D1254" t="str">
        <f>IF(CHALLAN!C7994="","(no part #)",CHALLAN!C7994)</f>
        <v>PC-8082</v>
      </c>
      <c r="E1254" t="str">
        <f>IF(CHALLAN!B7994="","",CHALLAN!B7994)</f>
        <v>ZEN SUBROS R134A</v>
      </c>
      <c r="F1254">
        <f>IF(CHALLAN!D7994="","",CHALLAN!D7994)</f>
        <v>1</v>
      </c>
      <c r="G1254">
        <f>IF(CHALLAN!E7994="","",CHALLAN!E7994)</f>
        <v>6</v>
      </c>
      <c r="H1254">
        <f t="shared" si="38"/>
        <v>6</v>
      </c>
      <c r="I1254">
        <f>IF(CHALLAN!F7994="","",CHALLAN!F7994)</f>
        <v>6</v>
      </c>
      <c r="J1254">
        <f t="shared" si="39"/>
        <v>0</v>
      </c>
    </row>
    <row r="1255" spans="1:10" x14ac:dyDescent="0.25">
      <c r="A1255">
        <v>7996</v>
      </c>
      <c r="B1255" t="str">
        <f>CHALLAN!G7978</f>
        <v>GG/167/10-11</v>
      </c>
      <c r="C1255" t="str">
        <f>CHALLAN!G7977</f>
        <v>15.09.10</v>
      </c>
      <c r="D1255" t="str">
        <f>IF(CHALLAN!C7996="","(no part #)",CHALLAN!C7996)</f>
        <v>PC-86041</v>
      </c>
      <c r="E1255" t="str">
        <f>IF(CHALLAN!B7996="","",CHALLAN!B7996)</f>
        <v>AMBASDOR R-134A</v>
      </c>
      <c r="F1255">
        <f>IF(CHALLAN!D7996="","",CHALLAN!D7996)</f>
        <v>2</v>
      </c>
      <c r="G1255">
        <f>IF(CHALLAN!E7996="","",CHALLAN!E7996)</f>
        <v>5</v>
      </c>
      <c r="H1255">
        <f t="shared" si="38"/>
        <v>10</v>
      </c>
      <c r="I1255">
        <f>IF(CHALLAN!F7996="","",CHALLAN!F7996)</f>
        <v>10</v>
      </c>
      <c r="J1255">
        <f t="shared" si="39"/>
        <v>0</v>
      </c>
    </row>
    <row r="1256" spans="1:10" x14ac:dyDescent="0.25">
      <c r="A1256">
        <v>7997</v>
      </c>
      <c r="B1256" t="str">
        <f>CHALLAN!G7978</f>
        <v>GG/167/10-11</v>
      </c>
      <c r="C1256" t="str">
        <f>CHALLAN!G7977</f>
        <v>15.09.10</v>
      </c>
      <c r="D1256" t="str">
        <f>IF(CHALLAN!C7997="","(no part #)",CHALLAN!C7997)</f>
        <v>PC-86177</v>
      </c>
      <c r="E1256" t="str">
        <f>IF(CHALLAN!B7997="","",CHALLAN!B7997)</f>
        <v>AVEO</v>
      </c>
      <c r="F1256">
        <f>IF(CHALLAN!D7997="","",CHALLAN!D7997)</f>
        <v>1</v>
      </c>
      <c r="G1256">
        <f>IF(CHALLAN!E7997="","",CHALLAN!E7997)</f>
        <v>5</v>
      </c>
      <c r="H1256">
        <f t="shared" si="38"/>
        <v>5</v>
      </c>
      <c r="I1256">
        <f>IF(CHALLAN!F7997="","",CHALLAN!F7997)</f>
        <v>5</v>
      </c>
      <c r="J1256">
        <f t="shared" si="39"/>
        <v>0</v>
      </c>
    </row>
    <row r="1257" spans="1:10" x14ac:dyDescent="0.25">
      <c r="A1257">
        <v>7998</v>
      </c>
      <c r="B1257" t="str">
        <f>CHALLAN!G7978</f>
        <v>GG/167/10-11</v>
      </c>
      <c r="C1257" t="str">
        <f>CHALLAN!G7977</f>
        <v>15.09.10</v>
      </c>
      <c r="D1257" t="str">
        <f>IF(CHALLAN!C7998="","(no part #)",CHALLAN!C7998)</f>
        <v>PC-86091</v>
      </c>
      <c r="E1257" t="str">
        <f>IF(CHALLAN!B7998="","",CHALLAN!B7998)</f>
        <v>HONDA CITY TYPE-1</v>
      </c>
      <c r="F1257">
        <f>IF(CHALLAN!D7998="","",CHALLAN!D7998)</f>
        <v>1</v>
      </c>
      <c r="G1257">
        <f>IF(CHALLAN!E7998="","",CHALLAN!E7998)</f>
        <v>5</v>
      </c>
      <c r="H1257">
        <f t="shared" si="38"/>
        <v>5</v>
      </c>
      <c r="I1257">
        <f>IF(CHALLAN!F7998="","",CHALLAN!F7998)</f>
        <v>5</v>
      </c>
      <c r="J1257">
        <f t="shared" si="39"/>
        <v>0</v>
      </c>
    </row>
    <row r="1258" spans="1:10" x14ac:dyDescent="0.25">
      <c r="A1258">
        <v>7999</v>
      </c>
      <c r="B1258" t="str">
        <f>CHALLAN!G7978</f>
        <v>GG/167/10-11</v>
      </c>
      <c r="C1258" t="str">
        <f>CHALLAN!G7977</f>
        <v>15.09.10</v>
      </c>
      <c r="D1258" t="str">
        <f>IF(CHALLAN!C7999="","(no part #)",CHALLAN!C7999)</f>
        <v>PC-86240</v>
      </c>
      <c r="E1258" t="str">
        <f>IF(CHALLAN!B7999="","",CHALLAN!B7999)</f>
        <v>HONDA CITY TYPE-3</v>
      </c>
      <c r="F1258">
        <f>IF(CHALLAN!D7999="","",CHALLAN!D7999)</f>
        <v>1</v>
      </c>
      <c r="G1258">
        <f>IF(CHALLAN!E7999="","",CHALLAN!E7999)</f>
        <v>5</v>
      </c>
      <c r="H1258">
        <f t="shared" si="38"/>
        <v>5</v>
      </c>
      <c r="I1258">
        <f>IF(CHALLAN!F7999="","",CHALLAN!F7999)</f>
        <v>5</v>
      </c>
      <c r="J1258">
        <f t="shared" si="39"/>
        <v>0</v>
      </c>
    </row>
    <row r="1259" spans="1:10" x14ac:dyDescent="0.25">
      <c r="A1259">
        <v>8000</v>
      </c>
      <c r="B1259" t="str">
        <f>CHALLAN!G7978</f>
        <v>GG/167/10-11</v>
      </c>
      <c r="C1259" t="str">
        <f>CHALLAN!G7977</f>
        <v>15.09.10</v>
      </c>
      <c r="D1259" t="str">
        <f>IF(CHALLAN!C8000="","(no part #)",CHALLAN!C8000)</f>
        <v xml:space="preserve">PC-86101                   </v>
      </c>
      <c r="E1259" t="str">
        <f>IF(CHALLAN!B8000="","",CHALLAN!B8000)</f>
        <v>CRV</v>
      </c>
      <c r="F1259">
        <f>IF(CHALLAN!D8000="","",CHALLAN!D8000)</f>
        <v>1</v>
      </c>
      <c r="G1259">
        <f>IF(CHALLAN!E8000="","",CHALLAN!E8000)</f>
        <v>5</v>
      </c>
      <c r="H1259">
        <f t="shared" si="38"/>
        <v>5</v>
      </c>
      <c r="I1259">
        <f>IF(CHALLAN!F8000="","",CHALLAN!F8000)</f>
        <v>5</v>
      </c>
      <c r="J1259">
        <f t="shared" si="39"/>
        <v>0</v>
      </c>
    </row>
    <row r="1260" spans="1:10" x14ac:dyDescent="0.25">
      <c r="A1260">
        <v>8001</v>
      </c>
      <c r="B1260" t="str">
        <f>CHALLAN!G7978</f>
        <v>GG/167/10-11</v>
      </c>
      <c r="C1260" t="str">
        <f>CHALLAN!G7977</f>
        <v>15.09.10</v>
      </c>
      <c r="D1260" t="str">
        <f>IF(CHALLAN!C8001="","(no part #)",CHALLAN!C8001)</f>
        <v>PC-86087</v>
      </c>
      <c r="E1260" t="str">
        <f>IF(CHALLAN!B8001="","",CHALLAN!B8001)</f>
        <v>LOGAN PAD</v>
      </c>
      <c r="F1260">
        <f>IF(CHALLAN!D8001="","",CHALLAN!D8001)</f>
        <v>1</v>
      </c>
      <c r="G1260">
        <f>IF(CHALLAN!E8001="","",CHALLAN!E8001)</f>
        <v>5</v>
      </c>
      <c r="H1260">
        <f t="shared" si="38"/>
        <v>5</v>
      </c>
      <c r="I1260">
        <f>IF(CHALLAN!F8001="","",CHALLAN!F8001)</f>
        <v>5</v>
      </c>
      <c r="J1260">
        <f t="shared" si="39"/>
        <v>0</v>
      </c>
    </row>
    <row r="1261" spans="1:10" x14ac:dyDescent="0.25">
      <c r="A1261">
        <v>8002</v>
      </c>
      <c r="B1261" t="str">
        <f>CHALLAN!G7978</f>
        <v>GG/167/10-11</v>
      </c>
      <c r="C1261" t="str">
        <f>CHALLAN!G7977</f>
        <v>15.09.10</v>
      </c>
      <c r="D1261" t="str">
        <f>IF(CHALLAN!C8002="","(no part #)",CHALLAN!C8002)</f>
        <v>PC-86090</v>
      </c>
      <c r="E1261" t="str">
        <f>IF(CHALLAN!B8002="","",CHALLAN!B8002)</f>
        <v>ESTEEM R-134A</v>
      </c>
      <c r="F1261">
        <f>IF(CHALLAN!D8002="","",CHALLAN!D8002)</f>
        <v>5</v>
      </c>
      <c r="G1261">
        <f>IF(CHALLAN!E8002="","",CHALLAN!E8002)</f>
        <v>5</v>
      </c>
      <c r="H1261">
        <f t="shared" si="38"/>
        <v>25</v>
      </c>
      <c r="I1261">
        <f>IF(CHALLAN!F8002="","",CHALLAN!F8002)</f>
        <v>23</v>
      </c>
      <c r="J1261">
        <f t="shared" si="39"/>
        <v>2</v>
      </c>
    </row>
    <row r="1262" spans="1:10" x14ac:dyDescent="0.25">
      <c r="A1262">
        <v>8003</v>
      </c>
      <c r="B1262" t="str">
        <f>CHALLAN!G7978</f>
        <v>GG/167/10-11</v>
      </c>
      <c r="C1262" t="str">
        <f>CHALLAN!G7977</f>
        <v>15.09.10</v>
      </c>
      <c r="D1262" t="str">
        <f>IF(CHALLAN!C8003="","(no part #)",CHALLAN!C8003)</f>
        <v>PC-86090</v>
      </c>
      <c r="E1262" t="str">
        <f>IF(CHALLAN!B8003="","",CHALLAN!B8003)</f>
        <v>ESTEEM R-134A</v>
      </c>
      <c r="F1262" t="str">
        <f>IF(CHALLAN!D8003="","",CHALLAN!D8003)</f>
        <v/>
      </c>
      <c r="G1262" t="str">
        <f>IF(CHALLAN!E8003="","",CHALLAN!E8003)</f>
        <v/>
      </c>
      <c r="H1262" t="str">
        <f t="shared" si="38"/>
        <v/>
      </c>
      <c r="I1262">
        <f>IF(CHALLAN!F8003="","",CHALLAN!F8003)</f>
        <v>2</v>
      </c>
      <c r="J1262" t="str">
        <f t="shared" si="39"/>
        <v/>
      </c>
    </row>
    <row r="1263" spans="1:10" x14ac:dyDescent="0.25">
      <c r="A1263">
        <v>8004</v>
      </c>
      <c r="B1263" t="str">
        <f>CHALLAN!G7978</f>
        <v>GG/167/10-11</v>
      </c>
      <c r="C1263" t="str">
        <f>CHALLAN!G7977</f>
        <v>15.09.10</v>
      </c>
      <c r="D1263" t="str">
        <f>IF(CHALLAN!C8004="","(no part #)",CHALLAN!C8004)</f>
        <v>PC-86234</v>
      </c>
      <c r="E1263" t="str">
        <f>IF(CHALLAN!B8004="","",CHALLAN!B8004)</f>
        <v>QUALIS (F)</v>
      </c>
      <c r="F1263">
        <f>IF(CHALLAN!D8004="","",CHALLAN!D8004)</f>
        <v>5</v>
      </c>
      <c r="G1263">
        <f>IF(CHALLAN!E8004="","",CHALLAN!E8004)</f>
        <v>5</v>
      </c>
      <c r="H1263">
        <f t="shared" si="38"/>
        <v>25</v>
      </c>
      <c r="I1263">
        <f>IF(CHALLAN!F8004="","",CHALLAN!F8004)</f>
        <v>23</v>
      </c>
      <c r="J1263">
        <f t="shared" si="39"/>
        <v>2</v>
      </c>
    </row>
    <row r="1264" spans="1:10" x14ac:dyDescent="0.25">
      <c r="A1264">
        <v>8005</v>
      </c>
      <c r="B1264" t="str">
        <f>CHALLAN!G7978</f>
        <v>GG/167/10-11</v>
      </c>
      <c r="C1264" t="str">
        <f>CHALLAN!G7977</f>
        <v>15.09.10</v>
      </c>
      <c r="D1264" t="str">
        <f>IF(CHALLAN!C8005="","(no part #)",CHALLAN!C8005)</f>
        <v>PC-86234</v>
      </c>
      <c r="E1264" t="str">
        <f>IF(CHALLAN!B8005="","",CHALLAN!B8005)</f>
        <v>QUALIS (F)</v>
      </c>
      <c r="F1264" t="str">
        <f>IF(CHALLAN!D8005="","",CHALLAN!D8005)</f>
        <v/>
      </c>
      <c r="G1264" t="str">
        <f>IF(CHALLAN!E8005="","",CHALLAN!E8005)</f>
        <v/>
      </c>
      <c r="H1264" t="str">
        <f t="shared" si="38"/>
        <v/>
      </c>
      <c r="I1264">
        <f>IF(CHALLAN!F8005="","",CHALLAN!F8005)</f>
        <v>2</v>
      </c>
      <c r="J1264" t="str">
        <f t="shared" si="39"/>
        <v/>
      </c>
    </row>
    <row r="1265" spans="1:10" x14ac:dyDescent="0.25">
      <c r="A1265">
        <v>8006</v>
      </c>
      <c r="B1265" t="str">
        <f>CHALLAN!G7978</f>
        <v>GG/167/10-11</v>
      </c>
      <c r="C1265" t="str">
        <f>CHALLAN!G7977</f>
        <v>15.09.10</v>
      </c>
      <c r="D1265" t="str">
        <f>IF(CHALLAN!C8006="","(no part #)",CHALLAN!C8006)</f>
        <v>PC-86270R-134A</v>
      </c>
      <c r="E1265" t="str">
        <f>IF(CHALLAN!B8006="","",CHALLAN!B8006)</f>
        <v>ZEN DELPHI R-134A</v>
      </c>
      <c r="F1265">
        <f>IF(CHALLAN!D8006="","",CHALLAN!D8006)</f>
        <v>3</v>
      </c>
      <c r="G1265">
        <f>IF(CHALLAN!E8006="","",CHALLAN!E8006)</f>
        <v>5</v>
      </c>
      <c r="H1265">
        <f t="shared" si="38"/>
        <v>15</v>
      </c>
      <c r="I1265">
        <f>IF(CHALLAN!F8006="","",CHALLAN!F8006)</f>
        <v>13.8</v>
      </c>
      <c r="J1265">
        <f t="shared" si="39"/>
        <v>1.1999999999999993</v>
      </c>
    </row>
    <row r="1266" spans="1:10" x14ac:dyDescent="0.25">
      <c r="A1266">
        <v>8007</v>
      </c>
      <c r="B1266" t="str">
        <f>CHALLAN!G7978</f>
        <v>GG/167/10-11</v>
      </c>
      <c r="C1266" t="str">
        <f>CHALLAN!G7977</f>
        <v>15.09.10</v>
      </c>
      <c r="D1266" t="str">
        <f>IF(CHALLAN!C8007="","(no part #)",CHALLAN!C8007)</f>
        <v>PC-86270R-134A</v>
      </c>
      <c r="E1266" t="str">
        <f>IF(CHALLAN!B8007="","",CHALLAN!B8007)</f>
        <v>ZEN DELPHI R-134A</v>
      </c>
      <c r="F1266" t="str">
        <f>IF(CHALLAN!D8007="","",CHALLAN!D8007)</f>
        <v/>
      </c>
      <c r="G1266" t="str">
        <f>IF(CHALLAN!E8007="","",CHALLAN!E8007)</f>
        <v/>
      </c>
      <c r="H1266" t="str">
        <f t="shared" si="38"/>
        <v/>
      </c>
      <c r="I1266">
        <f>IF(CHALLAN!F8007="","",CHALLAN!F8007)</f>
        <v>1.1999999999999993</v>
      </c>
      <c r="J1266" t="str">
        <f t="shared" si="39"/>
        <v/>
      </c>
    </row>
    <row r="1267" spans="1:10" x14ac:dyDescent="0.25">
      <c r="A1267">
        <v>8008</v>
      </c>
      <c r="B1267" t="str">
        <f>CHALLAN!G7978</f>
        <v>GG/167/10-11</v>
      </c>
      <c r="C1267" t="str">
        <f>CHALLAN!G7977</f>
        <v>15.09.10</v>
      </c>
      <c r="D1267" t="str">
        <f>IF(CHALLAN!C8008="","(no part #)",CHALLAN!C8008)</f>
        <v>PC-86110</v>
      </c>
      <c r="E1267" t="str">
        <f>IF(CHALLAN!B8008="","",CHALLAN!B8008)</f>
        <v>COROLLA</v>
      </c>
      <c r="F1267">
        <f>IF(CHALLAN!D8008="","",CHALLAN!D8008)</f>
        <v>2</v>
      </c>
      <c r="G1267">
        <f>IF(CHALLAN!E8008="","",CHALLAN!E8008)</f>
        <v>5</v>
      </c>
      <c r="H1267">
        <f t="shared" si="38"/>
        <v>10</v>
      </c>
      <c r="I1267">
        <f>IF(CHALLAN!F8008="","",CHALLAN!F8008)</f>
        <v>10</v>
      </c>
      <c r="J1267">
        <f t="shared" si="39"/>
        <v>0</v>
      </c>
    </row>
    <row r="1268" spans="1:10" x14ac:dyDescent="0.25">
      <c r="A1268">
        <v>8011</v>
      </c>
      <c r="B1268" t="str">
        <f>CHALLAN!G7978</f>
        <v>GG/167/10-11</v>
      </c>
      <c r="C1268" t="str">
        <f>CHALLAN!G7977</f>
        <v>15.09.10</v>
      </c>
      <c r="D1268">
        <f>IF(CHALLAN!C8011="","(no part #)",CHALLAN!C8011)</f>
        <v>404</v>
      </c>
      <c r="E1268" t="str">
        <f>IF(CHALLAN!B8011="","",CHALLAN!B8011)</f>
        <v>SEA-N-AIR</v>
      </c>
      <c r="F1268">
        <f>IF(CHALLAN!D8011="","",CHALLAN!D8011)</f>
        <v>100</v>
      </c>
      <c r="G1268">
        <f>IF(CHALLAN!E8011="","",CHALLAN!E8011)</f>
        <v>1</v>
      </c>
      <c r="H1268">
        <f t="shared" si="38"/>
        <v>100</v>
      </c>
      <c r="I1268">
        <f>IF(CHALLAN!F8011="","",CHALLAN!F8011)</f>
        <v>100</v>
      </c>
      <c r="J1268">
        <f t="shared" si="39"/>
        <v>0</v>
      </c>
    </row>
    <row r="1269" spans="1:10" x14ac:dyDescent="0.25">
      <c r="A1269">
        <v>8032</v>
      </c>
      <c r="B1269" t="str">
        <f>CHALLAN!G8022</f>
        <v>GG/168/10-11</v>
      </c>
      <c r="C1269" t="str">
        <f>CHALLAN!G8021</f>
        <v>15.09.10</v>
      </c>
      <c r="D1269" t="str">
        <f>IF(CHALLAN!C8032="","(no part #)",CHALLAN!C8032)</f>
        <v>PC-E601</v>
      </c>
      <c r="E1269" t="str">
        <f>IF(CHALLAN!B8032="","",CHALLAN!B8032)</f>
        <v>LANCER HCC</v>
      </c>
      <c r="F1269">
        <f>IF(CHALLAN!D8032="","",CHALLAN!D8032)</f>
        <v>6</v>
      </c>
      <c r="G1269">
        <f>IF(CHALLAN!E8032="","",CHALLAN!E8032)</f>
        <v>4</v>
      </c>
      <c r="H1269">
        <f t="shared" si="38"/>
        <v>24</v>
      </c>
      <c r="I1269">
        <f>IF(CHALLAN!F8032="","",CHALLAN!F8032)</f>
        <v>23</v>
      </c>
      <c r="J1269">
        <f t="shared" si="39"/>
        <v>1</v>
      </c>
    </row>
    <row r="1270" spans="1:10" x14ac:dyDescent="0.25">
      <c r="A1270">
        <v>8033</v>
      </c>
      <c r="B1270" t="str">
        <f>CHALLAN!G8022</f>
        <v>GG/168/10-11</v>
      </c>
      <c r="C1270" t="str">
        <f>CHALLAN!G8021</f>
        <v>15.09.10</v>
      </c>
      <c r="D1270" t="str">
        <f>IF(CHALLAN!C8033="","(no part #)",CHALLAN!C8033)</f>
        <v>PC-E601</v>
      </c>
      <c r="E1270" t="str">
        <f>IF(CHALLAN!B8033="","",CHALLAN!B8033)</f>
        <v>LANCER HCC</v>
      </c>
      <c r="F1270" t="str">
        <f>IF(CHALLAN!D8033="","",CHALLAN!D8033)</f>
        <v/>
      </c>
      <c r="G1270" t="str">
        <f>IF(CHALLAN!E8033="","",CHALLAN!E8033)</f>
        <v/>
      </c>
      <c r="H1270" t="str">
        <f t="shared" si="38"/>
        <v/>
      </c>
      <c r="I1270">
        <f>IF(CHALLAN!F8033="","",CHALLAN!F8033)</f>
        <v>1</v>
      </c>
      <c r="J1270" t="str">
        <f t="shared" si="39"/>
        <v/>
      </c>
    </row>
    <row r="1271" spans="1:10" x14ac:dyDescent="0.25">
      <c r="A1271">
        <v>8078</v>
      </c>
      <c r="B1271" t="str">
        <f>CHALLAN!G8068</f>
        <v>GG/169/10-11</v>
      </c>
      <c r="C1271" t="str">
        <f>CHALLAN!G8067</f>
        <v>17.09.10</v>
      </c>
      <c r="D1271" t="str">
        <f>IF(CHALLAN!C8078="","(no part #)",CHALLAN!C8078)</f>
        <v>PC-E523</v>
      </c>
      <c r="E1271" t="str">
        <f>IF(CHALLAN!B8078="","",CHALLAN!B8078)</f>
        <v>CIVIC</v>
      </c>
      <c r="F1271">
        <f>IF(CHALLAN!D8078="","",CHALLAN!D8078)</f>
        <v>5</v>
      </c>
      <c r="G1271">
        <f>IF(CHALLAN!E8078="","",CHALLAN!E8078)</f>
        <v>4</v>
      </c>
      <c r="H1271">
        <f t="shared" si="38"/>
        <v>20</v>
      </c>
      <c r="I1271">
        <f>IF(CHALLAN!F8078="","",CHALLAN!F8078)</f>
        <v>19</v>
      </c>
      <c r="J1271">
        <f t="shared" si="39"/>
        <v>1</v>
      </c>
    </row>
    <row r="1272" spans="1:10" x14ac:dyDescent="0.25">
      <c r="A1272">
        <v>8079</v>
      </c>
      <c r="B1272" t="str">
        <f>CHALLAN!G8068</f>
        <v>GG/169/10-11</v>
      </c>
      <c r="C1272" t="str">
        <f>CHALLAN!G8067</f>
        <v>17.09.10</v>
      </c>
      <c r="D1272" t="str">
        <f>IF(CHALLAN!C8079="","(no part #)",CHALLAN!C8079)</f>
        <v>PC-E523</v>
      </c>
      <c r="E1272" t="str">
        <f>IF(CHALLAN!B8079="","",CHALLAN!B8079)</f>
        <v>CIVIC</v>
      </c>
      <c r="F1272" t="str">
        <f>IF(CHALLAN!D8079="","",CHALLAN!D8079)</f>
        <v/>
      </c>
      <c r="G1272" t="str">
        <f>IF(CHALLAN!E8079="","",CHALLAN!E8079)</f>
        <v/>
      </c>
      <c r="H1272" t="str">
        <f t="shared" si="38"/>
        <v/>
      </c>
      <c r="I1272">
        <f>IF(CHALLAN!F8079="","",CHALLAN!F8079)</f>
        <v>1</v>
      </c>
      <c r="J1272" t="str">
        <f t="shared" si="39"/>
        <v/>
      </c>
    </row>
    <row r="1273" spans="1:10" x14ac:dyDescent="0.25">
      <c r="A1273">
        <v>8083</v>
      </c>
      <c r="B1273" t="str">
        <f>CHALLAN!G8068</f>
        <v>GG/169/10-11</v>
      </c>
      <c r="C1273" t="str">
        <f>CHALLAN!G8067</f>
        <v>17.09.10</v>
      </c>
      <c r="D1273" t="str">
        <f>IF(CHALLAN!C8083="","(no part #)",CHALLAN!C8083)</f>
        <v>PC-86233</v>
      </c>
      <c r="E1273" t="str">
        <f>IF(CHALLAN!B8083="","",CHALLAN!B8083)</f>
        <v>INDICA BEHR R134A</v>
      </c>
      <c r="F1273">
        <f>IF(CHALLAN!D8083="","",CHALLAN!D8083)</f>
        <v>5</v>
      </c>
      <c r="G1273">
        <f>IF(CHALLAN!E8083="","",CHALLAN!E8083)</f>
        <v>5</v>
      </c>
      <c r="H1273">
        <f t="shared" si="38"/>
        <v>25</v>
      </c>
      <c r="I1273">
        <f>IF(CHALLAN!F8083="","",CHALLAN!F8083)</f>
        <v>21</v>
      </c>
      <c r="J1273">
        <f t="shared" si="39"/>
        <v>4</v>
      </c>
    </row>
    <row r="1274" spans="1:10" x14ac:dyDescent="0.25">
      <c r="A1274">
        <v>8084</v>
      </c>
      <c r="B1274" t="str">
        <f>CHALLAN!G8068</f>
        <v>GG/169/10-11</v>
      </c>
      <c r="C1274" t="str">
        <f>CHALLAN!G8067</f>
        <v>17.09.10</v>
      </c>
      <c r="D1274" t="str">
        <f>IF(CHALLAN!C8084="","(no part #)",CHALLAN!C8084)</f>
        <v>PC-86233</v>
      </c>
      <c r="E1274" t="str">
        <f>IF(CHALLAN!B8084="","",CHALLAN!B8084)</f>
        <v>INDICA BEHR R134A</v>
      </c>
      <c r="F1274" t="str">
        <f>IF(CHALLAN!D8084="","",CHALLAN!D8084)</f>
        <v/>
      </c>
      <c r="G1274" t="str">
        <f>IF(CHALLAN!E8084="","",CHALLAN!E8084)</f>
        <v/>
      </c>
      <c r="H1274" t="str">
        <f t="shared" si="38"/>
        <v/>
      </c>
      <c r="I1274">
        <f>IF(CHALLAN!F8084="","",CHALLAN!F8084)</f>
        <v>4</v>
      </c>
      <c r="J1274" t="str">
        <f t="shared" si="39"/>
        <v/>
      </c>
    </row>
    <row r="1275" spans="1:10" x14ac:dyDescent="0.25">
      <c r="A1275">
        <v>8085</v>
      </c>
      <c r="B1275" t="str">
        <f>CHALLAN!G8068</f>
        <v>GG/169/10-11</v>
      </c>
      <c r="C1275" t="str">
        <f>CHALLAN!G8067</f>
        <v>17.09.10</v>
      </c>
      <c r="D1275" t="str">
        <f>IF(CHALLAN!C8085="","(no part #)",CHALLAN!C8085)</f>
        <v>PC-86036</v>
      </c>
      <c r="E1275" t="str">
        <f>IF(CHALLAN!B8085="","",CHALLAN!B8085)</f>
        <v>INDICA SUBROS R134A</v>
      </c>
      <c r="F1275">
        <f>IF(CHALLAN!D8085="","",CHALLAN!D8085)</f>
        <v>5</v>
      </c>
      <c r="G1275">
        <f>IF(CHALLAN!E8085="","",CHALLAN!E8085)</f>
        <v>5</v>
      </c>
      <c r="H1275">
        <f t="shared" si="38"/>
        <v>25</v>
      </c>
      <c r="I1275">
        <f>IF(CHALLAN!F8085="","",CHALLAN!F8085)</f>
        <v>20</v>
      </c>
      <c r="J1275">
        <f t="shared" si="39"/>
        <v>5</v>
      </c>
    </row>
    <row r="1276" spans="1:10" x14ac:dyDescent="0.25">
      <c r="A1276">
        <v>8086</v>
      </c>
      <c r="B1276" t="str">
        <f>CHALLAN!G8068</f>
        <v>GG/169/10-11</v>
      </c>
      <c r="C1276" t="str">
        <f>CHALLAN!G8067</f>
        <v>17.09.10</v>
      </c>
      <c r="D1276" t="str">
        <f>IF(CHALLAN!C8086="","(no part #)",CHALLAN!C8086)</f>
        <v>PC-86036</v>
      </c>
      <c r="E1276" t="str">
        <f>IF(CHALLAN!B8086="","",CHALLAN!B8086)</f>
        <v>INDICA SUBROS R134A</v>
      </c>
      <c r="F1276" t="str">
        <f>IF(CHALLAN!D8086="","",CHALLAN!D8086)</f>
        <v/>
      </c>
      <c r="G1276" t="str">
        <f>IF(CHALLAN!E8086="","",CHALLAN!E8086)</f>
        <v/>
      </c>
      <c r="H1276" t="str">
        <f t="shared" si="38"/>
        <v/>
      </c>
      <c r="I1276">
        <f>IF(CHALLAN!F8086="","",CHALLAN!F8086)</f>
        <v>5</v>
      </c>
      <c r="J1276" t="str">
        <f t="shared" si="39"/>
        <v/>
      </c>
    </row>
    <row r="1277" spans="1:10" x14ac:dyDescent="0.25">
      <c r="A1277">
        <v>8122</v>
      </c>
      <c r="B1277" t="str">
        <f>CHALLAN!G8112</f>
        <v>GG/170/10-11</v>
      </c>
      <c r="C1277" t="str">
        <f>CHALLAN!G8111</f>
        <v>18.09.10</v>
      </c>
      <c r="D1277" t="str">
        <f>IF(CHALLAN!C8122="","(no part #)",CHALLAN!C8122)</f>
        <v>3 SPEED</v>
      </c>
      <c r="E1277" t="str">
        <f>IF(CHALLAN!B8122="","",CHALLAN!B8122)</f>
        <v>SANTRO</v>
      </c>
      <c r="F1277">
        <f>IF(CHALLAN!D8122="","",CHALLAN!D8122)</f>
        <v>1</v>
      </c>
      <c r="G1277">
        <f>IF(CHALLAN!E8122="","",CHALLAN!E8122)</f>
        <v>200</v>
      </c>
      <c r="H1277">
        <f t="shared" si="38"/>
        <v>200</v>
      </c>
      <c r="I1277">
        <f>IF(CHALLAN!F8122="","",CHALLAN!F8122)</f>
        <v>190</v>
      </c>
      <c r="J1277">
        <f t="shared" si="39"/>
        <v>10</v>
      </c>
    </row>
    <row r="1278" spans="1:10" x14ac:dyDescent="0.25">
      <c r="A1278">
        <v>8123</v>
      </c>
      <c r="B1278" t="str">
        <f>CHALLAN!G8112</f>
        <v>GG/170/10-11</v>
      </c>
      <c r="C1278" t="str">
        <f>CHALLAN!G8111</f>
        <v>18.09.10</v>
      </c>
      <c r="D1278" t="str">
        <f>IF(CHALLAN!C8123="","(no part #)",CHALLAN!C8123)</f>
        <v>3 SPEED</v>
      </c>
      <c r="E1278" t="str">
        <f>IF(CHALLAN!B8123="","",CHALLAN!B8123)</f>
        <v>SANTRO</v>
      </c>
      <c r="F1278" t="str">
        <f>IF(CHALLAN!D8123="","",CHALLAN!D8123)</f>
        <v/>
      </c>
      <c r="G1278" t="str">
        <f>IF(CHALLAN!E8123="","",CHALLAN!E8123)</f>
        <v/>
      </c>
      <c r="H1278" t="str">
        <f t="shared" si="38"/>
        <v/>
      </c>
      <c r="I1278">
        <f>IF(CHALLAN!F8123="","",CHALLAN!F8123)</f>
        <v>10</v>
      </c>
      <c r="J1278" t="str">
        <f t="shared" si="39"/>
        <v/>
      </c>
    </row>
    <row r="1279" spans="1:10" x14ac:dyDescent="0.25">
      <c r="A1279">
        <v>8167</v>
      </c>
      <c r="B1279" t="str">
        <f>CHALLAN!G8157</f>
        <v>GG/171/10-11</v>
      </c>
      <c r="C1279" t="str">
        <f>CHALLAN!G8156</f>
        <v>24.09.10</v>
      </c>
      <c r="D1279" t="str">
        <f>IF(CHALLAN!C8167="","(no part #)",CHALLAN!C8167)</f>
        <v>PC-6001</v>
      </c>
      <c r="E1279" t="str">
        <f>IF(CHALLAN!B8167="","",CHALLAN!B8167)</f>
        <v>UNIVERSAL FLAIR</v>
      </c>
      <c r="F1279">
        <f>IF(CHALLAN!D8167="","",CHALLAN!D8167)</f>
        <v>4</v>
      </c>
      <c r="G1279">
        <f>IF(CHALLAN!E8167="","",CHALLAN!E8167)</f>
        <v>25</v>
      </c>
      <c r="H1279">
        <f t="shared" si="38"/>
        <v>100</v>
      </c>
      <c r="I1279">
        <f>IF(CHALLAN!F8167="","",CHALLAN!F8167)</f>
        <v>100</v>
      </c>
      <c r="J1279">
        <f t="shared" si="39"/>
        <v>0</v>
      </c>
    </row>
    <row r="1280" spans="1:10" x14ac:dyDescent="0.25">
      <c r="A1280">
        <v>8209</v>
      </c>
      <c r="B1280" t="str">
        <f>CHALLAN!G8200</f>
        <v>GG/172/10-11</v>
      </c>
      <c r="C1280" t="str">
        <f>CHALLAN!G8199</f>
        <v>24.09.10</v>
      </c>
      <c r="D1280" t="str">
        <f>IF(CHALLAN!C8209="","(no part #)",CHALLAN!C8209)</f>
        <v>GREY</v>
      </c>
      <c r="E1280" t="str">
        <f>IF(CHALLAN!B8209="","",CHALLAN!B8209)</f>
        <v>CONCORD-AL</v>
      </c>
      <c r="F1280">
        <f>IF(CHALLAN!D8209="","",CHALLAN!D8209)</f>
        <v>10</v>
      </c>
      <c r="G1280">
        <f>IF(CHALLAN!E8209="","",CHALLAN!E8209)</f>
        <v>1</v>
      </c>
      <c r="H1280">
        <f t="shared" si="38"/>
        <v>10</v>
      </c>
      <c r="I1280">
        <f>IF(CHALLAN!F8209="","",CHALLAN!F8209)</f>
        <v>10</v>
      </c>
      <c r="J1280">
        <f t="shared" si="39"/>
        <v>0</v>
      </c>
    </row>
    <row r="1281" spans="1:10" x14ac:dyDescent="0.25">
      <c r="A1281">
        <v>8210</v>
      </c>
      <c r="B1281" t="str">
        <f>CHALLAN!G8200</f>
        <v>GG/172/10-11</v>
      </c>
      <c r="C1281" t="str">
        <f>CHALLAN!G8199</f>
        <v>24.09.10</v>
      </c>
      <c r="D1281" t="str">
        <f>IF(CHALLAN!C8210="","(no part #)",CHALLAN!C8210)</f>
        <v>BEIGE</v>
      </c>
      <c r="E1281" t="str">
        <f>IF(CHALLAN!B8210="","",CHALLAN!B8210)</f>
        <v>CONCORD-AL</v>
      </c>
      <c r="F1281">
        <f>IF(CHALLAN!D8210="","",CHALLAN!D8210)</f>
        <v>15</v>
      </c>
      <c r="G1281">
        <f>IF(CHALLAN!E8210="","",CHALLAN!E8210)</f>
        <v>1</v>
      </c>
      <c r="H1281">
        <f t="shared" si="38"/>
        <v>15</v>
      </c>
      <c r="I1281">
        <f>IF(CHALLAN!F8210="","",CHALLAN!F8210)</f>
        <v>15</v>
      </c>
      <c r="J1281">
        <f t="shared" si="39"/>
        <v>0</v>
      </c>
    </row>
    <row r="1282" spans="1:10" x14ac:dyDescent="0.25">
      <c r="A1282">
        <v>8212</v>
      </c>
      <c r="B1282" t="str">
        <f>CHALLAN!G8200</f>
        <v>GG/172/10-11</v>
      </c>
      <c r="C1282" t="str">
        <f>CHALLAN!G8199</f>
        <v>24.09.10</v>
      </c>
      <c r="D1282" t="str">
        <f>IF(CHALLAN!C8212="","(no part #)",CHALLAN!C8212)</f>
        <v>PC-86233</v>
      </c>
      <c r="E1282" t="str">
        <f>IF(CHALLAN!B8212="","",CHALLAN!B8212)</f>
        <v>INDICA BEHR</v>
      </c>
      <c r="F1282">
        <f>IF(CHALLAN!D8212="","",CHALLAN!D8212)</f>
        <v>5</v>
      </c>
      <c r="G1282">
        <f>IF(CHALLAN!E8212="","",CHALLAN!E8212)</f>
        <v>5</v>
      </c>
      <c r="H1282">
        <f t="shared" ref="H1282:H1345" si="40">IF(AND(ISNUMBER(F1282),ISNUMBER(G1282)),F1282*G1282,"")</f>
        <v>25</v>
      </c>
      <c r="I1282">
        <f>IF(CHALLAN!F8212="","",CHALLAN!F8212)</f>
        <v>21</v>
      </c>
      <c r="J1282">
        <f t="shared" ref="J1282:J1345" si="41">IF(AND(ISNUMBER(H1282),ISNUMBER(I1282)),H1282-I1282,"")</f>
        <v>4</v>
      </c>
    </row>
    <row r="1283" spans="1:10" x14ac:dyDescent="0.25">
      <c r="A1283">
        <v>8213</v>
      </c>
      <c r="B1283" t="str">
        <f>CHALLAN!G8200</f>
        <v>GG/172/10-11</v>
      </c>
      <c r="C1283" t="str">
        <f>CHALLAN!G8199</f>
        <v>24.09.10</v>
      </c>
      <c r="D1283" t="str">
        <f>IF(CHALLAN!C8213="","(no part #)",CHALLAN!C8213)</f>
        <v>PC-86233</v>
      </c>
      <c r="E1283" t="str">
        <f>IF(CHALLAN!B8213="","",CHALLAN!B8213)</f>
        <v>INDICA BEHR</v>
      </c>
      <c r="F1283" t="str">
        <f>IF(CHALLAN!D8213="","",CHALLAN!D8213)</f>
        <v/>
      </c>
      <c r="G1283" t="str">
        <f>IF(CHALLAN!E8213="","",CHALLAN!E8213)</f>
        <v/>
      </c>
      <c r="H1283" t="str">
        <f t="shared" si="40"/>
        <v/>
      </c>
      <c r="I1283">
        <f>IF(CHALLAN!F8213="","",CHALLAN!F8213)</f>
        <v>4</v>
      </c>
      <c r="J1283" t="str">
        <f t="shared" si="41"/>
        <v/>
      </c>
    </row>
    <row r="1284" spans="1:10" x14ac:dyDescent="0.25">
      <c r="A1284">
        <v>8214</v>
      </c>
      <c r="B1284" t="str">
        <f>CHALLAN!G8200</f>
        <v>GG/172/10-11</v>
      </c>
      <c r="C1284" t="str">
        <f>CHALLAN!G8199</f>
        <v>24.09.10</v>
      </c>
      <c r="D1284" t="str">
        <f>IF(CHALLAN!C8214="","(no part #)",CHALLAN!C8214)</f>
        <v>PC-86177</v>
      </c>
      <c r="E1284" t="str">
        <f>IF(CHALLAN!B8214="","",CHALLAN!B8214)</f>
        <v>AVEO</v>
      </c>
      <c r="F1284">
        <f>IF(CHALLAN!D8214="","",CHALLAN!D8214)</f>
        <v>1</v>
      </c>
      <c r="G1284">
        <f>IF(CHALLAN!E8214="","",CHALLAN!E8214)</f>
        <v>5</v>
      </c>
      <c r="H1284">
        <f t="shared" si="40"/>
        <v>5</v>
      </c>
      <c r="I1284">
        <f>IF(CHALLAN!F8214="","",CHALLAN!F8214)</f>
        <v>5</v>
      </c>
      <c r="J1284">
        <f t="shared" si="41"/>
        <v>0</v>
      </c>
    </row>
    <row r="1285" spans="1:10" x14ac:dyDescent="0.25">
      <c r="A1285">
        <v>8215</v>
      </c>
      <c r="B1285" t="str">
        <f>CHALLAN!G8200</f>
        <v>GG/172/10-11</v>
      </c>
      <c r="C1285" t="str">
        <f>CHALLAN!G8199</f>
        <v>24.09.10</v>
      </c>
      <c r="D1285" t="str">
        <f>IF(CHALLAN!C8215="","(no part #)",CHALLAN!C8215)</f>
        <v>(no part #)</v>
      </c>
      <c r="E1285" t="str">
        <f>IF(CHALLAN!B8215="","",CHALLAN!B8215)</f>
        <v>COMPANY-A PREMIUM COOLING COIL</v>
      </c>
      <c r="F1285" t="str">
        <f>IF(CHALLAN!D8215="","",CHALLAN!D8215)</f>
        <v/>
      </c>
      <c r="G1285" t="str">
        <f>IF(CHALLAN!E8215="","",CHALLAN!E8215)</f>
        <v/>
      </c>
      <c r="H1285" t="str">
        <f t="shared" si="40"/>
        <v/>
      </c>
      <c r="I1285">
        <f>IF(CHALLAN!F8215="","",CHALLAN!F8215)</f>
        <v>2</v>
      </c>
      <c r="J1285" t="str">
        <f t="shared" si="41"/>
        <v/>
      </c>
    </row>
    <row r="1286" spans="1:10" x14ac:dyDescent="0.25">
      <c r="A1286">
        <v>8216</v>
      </c>
      <c r="B1286" t="str">
        <f>CHALLAN!G8200</f>
        <v>GG/172/10-11</v>
      </c>
      <c r="C1286" t="str">
        <f>CHALLAN!G8199</f>
        <v>24.09.10</v>
      </c>
      <c r="D1286" t="str">
        <f>IF(CHALLAN!C8216="","(no part #)",CHALLAN!C8216)</f>
        <v>PC-E523</v>
      </c>
      <c r="E1286" t="str">
        <f>IF(CHALLAN!B8216="","",CHALLAN!B8216)</f>
        <v>CIVIC</v>
      </c>
      <c r="F1286">
        <f>IF(CHALLAN!D8216="","",CHALLAN!D8216)</f>
        <v>6</v>
      </c>
      <c r="G1286">
        <f>IF(CHALLAN!E8216="","",CHALLAN!E8216)</f>
        <v>4</v>
      </c>
      <c r="H1286">
        <f t="shared" si="40"/>
        <v>24</v>
      </c>
      <c r="I1286">
        <f>IF(CHALLAN!F8216="","",CHALLAN!F8216)</f>
        <v>23</v>
      </c>
      <c r="J1286">
        <f t="shared" si="41"/>
        <v>1</v>
      </c>
    </row>
    <row r="1287" spans="1:10" x14ac:dyDescent="0.25">
      <c r="A1287">
        <v>8217</v>
      </c>
      <c r="B1287" t="str">
        <f>CHALLAN!G8200</f>
        <v>GG/172/10-11</v>
      </c>
      <c r="C1287" t="str">
        <f>CHALLAN!G8199</f>
        <v>24.09.10</v>
      </c>
      <c r="D1287" t="str">
        <f>IF(CHALLAN!C8217="","(no part #)",CHALLAN!C8217)</f>
        <v>PC-E523</v>
      </c>
      <c r="E1287" t="str">
        <f>IF(CHALLAN!B8217="","",CHALLAN!B8217)</f>
        <v>CIVIC</v>
      </c>
      <c r="F1287" t="str">
        <f>IF(CHALLAN!D8217="","",CHALLAN!D8217)</f>
        <v/>
      </c>
      <c r="G1287" t="str">
        <f>IF(CHALLAN!E8217="","",CHALLAN!E8217)</f>
        <v/>
      </c>
      <c r="H1287" t="str">
        <f t="shared" si="40"/>
        <v/>
      </c>
      <c r="I1287">
        <f>IF(CHALLAN!F8217="","",CHALLAN!F8217)</f>
        <v>1</v>
      </c>
      <c r="J1287" t="str">
        <f t="shared" si="41"/>
        <v/>
      </c>
    </row>
    <row r="1288" spans="1:10" x14ac:dyDescent="0.25">
      <c r="A1288">
        <v>8246</v>
      </c>
      <c r="B1288" t="str">
        <f>CHALLAN!G8236</f>
        <v>GG/173/10-11</v>
      </c>
      <c r="C1288" t="str">
        <f>CHALLAN!G8235</f>
        <v>27.09.10</v>
      </c>
      <c r="D1288" t="str">
        <f>IF(CHALLAN!C8246="","(no part #)",CHALLAN!C8246)</f>
        <v>BEIGE</v>
      </c>
      <c r="E1288" t="str">
        <f>IF(CHALLAN!B8246="","",CHALLAN!B8246)</f>
        <v>CONCORD-COPPER</v>
      </c>
      <c r="F1288">
        <f>IF(CHALLAN!D8246="","",CHALLAN!D8246)</f>
        <v>10</v>
      </c>
      <c r="G1288">
        <f>IF(CHALLAN!E8246="","",CHALLAN!E8246)</f>
        <v>1</v>
      </c>
      <c r="H1288">
        <f t="shared" si="40"/>
        <v>10</v>
      </c>
      <c r="I1288">
        <f>IF(CHALLAN!F8246="","",CHALLAN!F8246)</f>
        <v>10</v>
      </c>
      <c r="J1288">
        <f t="shared" si="41"/>
        <v>0</v>
      </c>
    </row>
    <row r="1289" spans="1:10" x14ac:dyDescent="0.25">
      <c r="A1289">
        <v>8247</v>
      </c>
      <c r="B1289" t="str">
        <f>CHALLAN!G8236</f>
        <v>GG/173/10-11</v>
      </c>
      <c r="C1289" t="str">
        <f>CHALLAN!G8235</f>
        <v>27.09.10</v>
      </c>
      <c r="D1289" t="str">
        <f>IF(CHALLAN!C8247="","(no part #)",CHALLAN!C8247)</f>
        <v>GREY</v>
      </c>
      <c r="E1289" t="str">
        <f>IF(CHALLAN!B8247="","",CHALLAN!B8247)</f>
        <v>CONCORD-AL</v>
      </c>
      <c r="F1289">
        <f>IF(CHALLAN!D8247="","",CHALLAN!D8247)</f>
        <v>5</v>
      </c>
      <c r="G1289">
        <f>IF(CHALLAN!E8247="","",CHALLAN!E8247)</f>
        <v>1</v>
      </c>
      <c r="H1289">
        <f t="shared" si="40"/>
        <v>5</v>
      </c>
      <c r="I1289">
        <f>IF(CHALLAN!F8247="","",CHALLAN!F8247)</f>
        <v>5</v>
      </c>
      <c r="J1289">
        <f t="shared" si="41"/>
        <v>0</v>
      </c>
    </row>
    <row r="1290" spans="1:10" x14ac:dyDescent="0.25">
      <c r="A1290">
        <v>8249</v>
      </c>
      <c r="B1290" t="str">
        <f>CHALLAN!G8236</f>
        <v>GG/173/10-11</v>
      </c>
      <c r="C1290" t="str">
        <f>CHALLAN!G8235</f>
        <v>27.09.10</v>
      </c>
      <c r="D1290" t="str">
        <f>IF(CHALLAN!C8249="","(no part #)",CHALLAN!C8249)</f>
        <v>PC-8095</v>
      </c>
      <c r="E1290" t="str">
        <f>IF(CHALLAN!B8249="","",CHALLAN!B8249)</f>
        <v>BOLERO</v>
      </c>
      <c r="F1290">
        <f>IF(CHALLAN!D8249="","",CHALLAN!D8249)</f>
        <v>1</v>
      </c>
      <c r="G1290">
        <f>IF(CHALLAN!E8249="","",CHALLAN!E8249)</f>
        <v>6</v>
      </c>
      <c r="H1290">
        <f t="shared" si="40"/>
        <v>6</v>
      </c>
      <c r="I1290">
        <f>IF(CHALLAN!F8249="","",CHALLAN!F8249)</f>
        <v>6</v>
      </c>
      <c r="J1290">
        <f t="shared" si="41"/>
        <v>0</v>
      </c>
    </row>
    <row r="1291" spans="1:10" x14ac:dyDescent="0.25">
      <c r="A1291">
        <v>8250</v>
      </c>
      <c r="B1291" t="str">
        <f>CHALLAN!G8236</f>
        <v>GG/173/10-11</v>
      </c>
      <c r="C1291" t="str">
        <f>CHALLAN!G8235</f>
        <v>27.09.10</v>
      </c>
      <c r="D1291" t="str">
        <f>IF(CHALLAN!C8250="","(no part #)",CHALLAN!C8250)</f>
        <v>PC-204</v>
      </c>
      <c r="E1291" t="str">
        <f>IF(CHALLAN!B8250="","",CHALLAN!B8250)</f>
        <v>ZEN DELPHI R134A</v>
      </c>
      <c r="F1291">
        <f>IF(CHALLAN!D8250="","",CHALLAN!D8250)</f>
        <v>1</v>
      </c>
      <c r="G1291">
        <f>IF(CHALLAN!E8250="","",CHALLAN!E8250)</f>
        <v>6</v>
      </c>
      <c r="H1291">
        <f t="shared" si="40"/>
        <v>6</v>
      </c>
      <c r="I1291">
        <f>IF(CHALLAN!F8250="","",CHALLAN!F8250)</f>
        <v>6</v>
      </c>
      <c r="J1291">
        <f t="shared" si="41"/>
        <v>0</v>
      </c>
    </row>
    <row r="1292" spans="1:10" x14ac:dyDescent="0.25">
      <c r="A1292">
        <v>8272</v>
      </c>
      <c r="B1292" t="str">
        <f>CHALLAN!G8263</f>
        <v>GG/174/10-11</v>
      </c>
      <c r="C1292" t="str">
        <f>CHALLAN!G8262</f>
        <v>27.09.10</v>
      </c>
      <c r="D1292" t="str">
        <f>IF(CHALLAN!C8272="","(no part #)",CHALLAN!C8272)</f>
        <v>BEIGE</v>
      </c>
      <c r="E1292" t="str">
        <f>IF(CHALLAN!B8272="","",CHALLAN!B8272)</f>
        <v>CONCORD-AL</v>
      </c>
      <c r="F1292">
        <f>IF(CHALLAN!D8272="","",CHALLAN!D8272)</f>
        <v>10</v>
      </c>
      <c r="G1292">
        <f>IF(CHALLAN!E8272="","",CHALLAN!E8272)</f>
        <v>1</v>
      </c>
      <c r="H1292">
        <f t="shared" si="40"/>
        <v>10</v>
      </c>
      <c r="I1292">
        <f>IF(CHALLAN!F8272="","",CHALLAN!F8272)</f>
        <v>10</v>
      </c>
      <c r="J1292">
        <f t="shared" si="41"/>
        <v>0</v>
      </c>
    </row>
    <row r="1293" spans="1:10" x14ac:dyDescent="0.25">
      <c r="A1293">
        <v>8273</v>
      </c>
      <c r="B1293" t="str">
        <f>CHALLAN!G8263</f>
        <v>GG/174/10-11</v>
      </c>
      <c r="C1293" t="str">
        <f>CHALLAN!G8262</f>
        <v>27.09.10</v>
      </c>
      <c r="D1293" t="str">
        <f>IF(CHALLAN!C8273="","(no part #)",CHALLAN!C8273)</f>
        <v>(no part #)</v>
      </c>
      <c r="E1293" t="str">
        <f>IF(CHALLAN!B8273="","",CHALLAN!B8273)</f>
        <v>SK</v>
      </c>
      <c r="F1293">
        <f>IF(CHALLAN!D8273="","",CHALLAN!D8273)</f>
        <v>13</v>
      </c>
      <c r="G1293">
        <f>IF(CHALLAN!E8273="","",CHALLAN!E8273)</f>
        <v>2</v>
      </c>
      <c r="H1293">
        <f t="shared" si="40"/>
        <v>26</v>
      </c>
      <c r="I1293">
        <f>IF(CHALLAN!F8273="","",CHALLAN!F8273)</f>
        <v>26</v>
      </c>
      <c r="J1293">
        <f t="shared" si="41"/>
        <v>0</v>
      </c>
    </row>
    <row r="1294" spans="1:10" x14ac:dyDescent="0.25">
      <c r="A1294">
        <v>8276</v>
      </c>
      <c r="B1294" t="str">
        <f>CHALLAN!G8263</f>
        <v>GG/174/10-11</v>
      </c>
      <c r="C1294" t="str">
        <f>CHALLAN!G8262</f>
        <v>27.09.10</v>
      </c>
      <c r="D1294" t="str">
        <f>IF(CHALLAN!C8276="","(no part #)",CHALLAN!C8276)</f>
        <v>PC-E111</v>
      </c>
      <c r="E1294" t="str">
        <f>IF(CHALLAN!B8276="","",CHALLAN!B8276)</f>
        <v>LANCER MMC</v>
      </c>
      <c r="F1294">
        <f>IF(CHALLAN!D8276="","",CHALLAN!D8276)</f>
        <v>6</v>
      </c>
      <c r="G1294">
        <f>IF(CHALLAN!E8276="","",CHALLAN!E8276)</f>
        <v>4</v>
      </c>
      <c r="H1294">
        <f t="shared" si="40"/>
        <v>24</v>
      </c>
      <c r="I1294">
        <f>IF(CHALLAN!F8276="","",CHALLAN!F8276)</f>
        <v>23</v>
      </c>
      <c r="J1294">
        <f t="shared" si="41"/>
        <v>1</v>
      </c>
    </row>
    <row r="1295" spans="1:10" x14ac:dyDescent="0.25">
      <c r="A1295">
        <v>8277</v>
      </c>
      <c r="B1295" t="str">
        <f>CHALLAN!G8263</f>
        <v>GG/174/10-11</v>
      </c>
      <c r="C1295" t="str">
        <f>CHALLAN!G8262</f>
        <v>27.09.10</v>
      </c>
      <c r="D1295" t="str">
        <f>IF(CHALLAN!C8277="","(no part #)",CHALLAN!C8277)</f>
        <v>PC-E111</v>
      </c>
      <c r="E1295" t="str">
        <f>IF(CHALLAN!B8277="","",CHALLAN!B8277)</f>
        <v>LANCER MMC</v>
      </c>
      <c r="F1295" t="str">
        <f>IF(CHALLAN!D8277="","",CHALLAN!D8277)</f>
        <v/>
      </c>
      <c r="G1295" t="str">
        <f>IF(CHALLAN!E8277="","",CHALLAN!E8277)</f>
        <v/>
      </c>
      <c r="H1295" t="str">
        <f t="shared" si="40"/>
        <v/>
      </c>
      <c r="I1295">
        <f>IF(CHALLAN!F8277="","",CHALLAN!F8277)</f>
        <v>1</v>
      </c>
      <c r="J1295" t="str">
        <f t="shared" si="41"/>
        <v/>
      </c>
    </row>
    <row r="1296" spans="1:10" x14ac:dyDescent="0.25">
      <c r="A1296">
        <v>8278</v>
      </c>
      <c r="B1296" t="str">
        <f>CHALLAN!G8263</f>
        <v>GG/174/10-11</v>
      </c>
      <c r="C1296" t="str">
        <f>CHALLAN!G8262</f>
        <v>27.09.10</v>
      </c>
      <c r="D1296" t="str">
        <f>IF(CHALLAN!C8278="","(no part #)",CHALLAN!C8278)</f>
        <v>PC-E523</v>
      </c>
      <c r="E1296" t="str">
        <f>IF(CHALLAN!B8278="","",CHALLAN!B8278)</f>
        <v>CIVIC</v>
      </c>
      <c r="F1296">
        <f>IF(CHALLAN!D8278="","",CHALLAN!D8278)</f>
        <v>8</v>
      </c>
      <c r="G1296">
        <f>IF(CHALLAN!E8278="","",CHALLAN!E8278)</f>
        <v>4</v>
      </c>
      <c r="H1296">
        <f t="shared" si="40"/>
        <v>32</v>
      </c>
      <c r="I1296">
        <f>IF(CHALLAN!F8278="","",CHALLAN!F8278)</f>
        <v>30.67</v>
      </c>
      <c r="J1296">
        <f t="shared" si="41"/>
        <v>1.3299999999999983</v>
      </c>
    </row>
    <row r="1297" spans="1:10" x14ac:dyDescent="0.25">
      <c r="A1297">
        <v>8279</v>
      </c>
      <c r="B1297" t="str">
        <f>CHALLAN!G8263</f>
        <v>GG/174/10-11</v>
      </c>
      <c r="C1297" t="str">
        <f>CHALLAN!G8262</f>
        <v>27.09.10</v>
      </c>
      <c r="D1297" t="str">
        <f>IF(CHALLAN!C8279="","(no part #)",CHALLAN!C8279)</f>
        <v>PC-E523</v>
      </c>
      <c r="E1297" t="str">
        <f>IF(CHALLAN!B8279="","",CHALLAN!B8279)</f>
        <v>CIVIC</v>
      </c>
      <c r="F1297" t="str">
        <f>IF(CHALLAN!D8279="","",CHALLAN!D8279)</f>
        <v/>
      </c>
      <c r="G1297" t="str">
        <f>IF(CHALLAN!E8279="","",CHALLAN!E8279)</f>
        <v/>
      </c>
      <c r="H1297" t="str">
        <f t="shared" si="40"/>
        <v/>
      </c>
      <c r="I1297">
        <f>IF(CHALLAN!F8279="","",CHALLAN!F8279)</f>
        <v>1.33</v>
      </c>
      <c r="J1297" t="str">
        <f t="shared" si="41"/>
        <v/>
      </c>
    </row>
    <row r="1298" spans="1:10" x14ac:dyDescent="0.25">
      <c r="A1298">
        <v>8281</v>
      </c>
      <c r="B1298" t="str">
        <f>CHALLAN!G8263</f>
        <v>GG/174/10-11</v>
      </c>
      <c r="C1298" t="str">
        <f>CHALLAN!G8262</f>
        <v>27.09.10</v>
      </c>
      <c r="D1298" t="str">
        <f>IF(CHALLAN!C8281="","(no part #)",CHALLAN!C8281)</f>
        <v>PC-8005</v>
      </c>
      <c r="E1298" t="str">
        <f>IF(CHALLAN!B8281="","",CHALLAN!B8281)</f>
        <v>ESTEEM R12</v>
      </c>
      <c r="F1298">
        <f>IF(CHALLAN!D8281="","",CHALLAN!D8281)</f>
        <v>22</v>
      </c>
      <c r="G1298">
        <f>IF(CHALLAN!E8281="","",CHALLAN!E8281)</f>
        <v>25</v>
      </c>
      <c r="H1298">
        <f t="shared" si="40"/>
        <v>550</v>
      </c>
      <c r="I1298">
        <f>IF(CHALLAN!F8281="","",CHALLAN!F8281)</f>
        <v>500</v>
      </c>
      <c r="J1298">
        <f t="shared" si="41"/>
        <v>50</v>
      </c>
    </row>
    <row r="1299" spans="1:10" x14ac:dyDescent="0.25">
      <c r="A1299">
        <v>8282</v>
      </c>
      <c r="B1299" t="str">
        <f>CHALLAN!G8263</f>
        <v>GG/174/10-11</v>
      </c>
      <c r="C1299" t="str">
        <f>CHALLAN!G8262</f>
        <v>27.09.10</v>
      </c>
      <c r="D1299" t="str">
        <f>IF(CHALLAN!C8282="","(no part #)",CHALLAN!C8282)</f>
        <v>PC-8005</v>
      </c>
      <c r="E1299" t="str">
        <f>IF(CHALLAN!B8282="","",CHALLAN!B8282)</f>
        <v>ESTEEM R12</v>
      </c>
      <c r="F1299" t="str">
        <f>IF(CHALLAN!D8282="","",CHALLAN!D8282)</f>
        <v/>
      </c>
      <c r="G1299" t="str">
        <f>IF(CHALLAN!E8282="","",CHALLAN!E8282)</f>
        <v/>
      </c>
      <c r="H1299" t="str">
        <f t="shared" si="40"/>
        <v/>
      </c>
      <c r="I1299">
        <f>IF(CHALLAN!F8282="","",CHALLAN!F8282)</f>
        <v>50</v>
      </c>
      <c r="J1299" t="str">
        <f t="shared" si="41"/>
        <v/>
      </c>
    </row>
    <row r="1300" spans="1:10" x14ac:dyDescent="0.25">
      <c r="A1300">
        <v>8283</v>
      </c>
      <c r="B1300" t="str">
        <f>CHALLAN!G8263</f>
        <v>GG/174/10-11</v>
      </c>
      <c r="C1300" t="str">
        <f>CHALLAN!G8262</f>
        <v>27.09.10</v>
      </c>
      <c r="D1300" t="str">
        <f>IF(CHALLAN!C8283="","(no part #)",CHALLAN!C8283)</f>
        <v>PC-8006</v>
      </c>
      <c r="E1300" t="str">
        <f>IF(CHALLAN!B8283="","",CHALLAN!B8283)</f>
        <v>ESTEEM R134</v>
      </c>
      <c r="F1300">
        <f>IF(CHALLAN!D8283="","",CHALLAN!D8283)</f>
        <v>22</v>
      </c>
      <c r="G1300">
        <f>IF(CHALLAN!E8283="","",CHALLAN!E8283)</f>
        <v>25</v>
      </c>
      <c r="H1300">
        <f t="shared" si="40"/>
        <v>550</v>
      </c>
      <c r="I1300">
        <f>IF(CHALLAN!F8283="","",CHALLAN!F8283)</f>
        <v>500</v>
      </c>
      <c r="J1300">
        <f t="shared" si="41"/>
        <v>50</v>
      </c>
    </row>
    <row r="1301" spans="1:10" x14ac:dyDescent="0.25">
      <c r="A1301">
        <v>8284</v>
      </c>
      <c r="B1301" t="str">
        <f>CHALLAN!G8263</f>
        <v>GG/174/10-11</v>
      </c>
      <c r="C1301" t="str">
        <f>CHALLAN!G8262</f>
        <v>27.09.10</v>
      </c>
      <c r="D1301" t="str">
        <f>IF(CHALLAN!C8284="","(no part #)",CHALLAN!C8284)</f>
        <v>PC-8006</v>
      </c>
      <c r="E1301" t="str">
        <f>IF(CHALLAN!B8284="","",CHALLAN!B8284)</f>
        <v>ESTEEM R134</v>
      </c>
      <c r="F1301" t="str">
        <f>IF(CHALLAN!D8284="","",CHALLAN!D8284)</f>
        <v/>
      </c>
      <c r="G1301" t="str">
        <f>IF(CHALLAN!E8284="","",CHALLAN!E8284)</f>
        <v/>
      </c>
      <c r="H1301" t="str">
        <f t="shared" si="40"/>
        <v/>
      </c>
      <c r="I1301">
        <f>IF(CHALLAN!F8284="","",CHALLAN!F8284)</f>
        <v>50</v>
      </c>
      <c r="J1301" t="str">
        <f t="shared" si="41"/>
        <v/>
      </c>
    </row>
    <row r="1302" spans="1:10" x14ac:dyDescent="0.25">
      <c r="A1302">
        <v>8286</v>
      </c>
      <c r="B1302" t="str">
        <f>CHALLAN!G8263</f>
        <v>GG/174/10-11</v>
      </c>
      <c r="C1302" t="str">
        <f>CHALLAN!G8262</f>
        <v>27.09.10</v>
      </c>
      <c r="D1302" t="str">
        <f>IF(CHALLAN!C8286="","(no part #)",CHALLAN!C8286)</f>
        <v>PC-86242</v>
      </c>
      <c r="E1302" t="str">
        <f>IF(CHALLAN!B8286="","",CHALLAN!B8286)</f>
        <v>BALENO</v>
      </c>
      <c r="F1302">
        <f>IF(CHALLAN!D8286="","",CHALLAN!D8286)</f>
        <v>3</v>
      </c>
      <c r="G1302">
        <f>IF(CHALLAN!E8286="","",CHALLAN!E8286)</f>
        <v>5</v>
      </c>
      <c r="H1302">
        <f t="shared" si="40"/>
        <v>15</v>
      </c>
      <c r="I1302">
        <f>IF(CHALLAN!F8286="","",CHALLAN!F8286)</f>
        <v>12</v>
      </c>
      <c r="J1302">
        <f t="shared" si="41"/>
        <v>3</v>
      </c>
    </row>
    <row r="1303" spans="1:10" x14ac:dyDescent="0.25">
      <c r="A1303">
        <v>8287</v>
      </c>
      <c r="B1303" t="str">
        <f>CHALLAN!G8263</f>
        <v>GG/174/10-11</v>
      </c>
      <c r="C1303" t="str">
        <f>CHALLAN!G8262</f>
        <v>27.09.10</v>
      </c>
      <c r="D1303" t="str">
        <f>IF(CHALLAN!C8287="","(no part #)",CHALLAN!C8287)</f>
        <v>PC-86242</v>
      </c>
      <c r="E1303" t="str">
        <f>IF(CHALLAN!B8287="","",CHALLAN!B8287)</f>
        <v>BALENO</v>
      </c>
      <c r="F1303" t="str">
        <f>IF(CHALLAN!D8287="","",CHALLAN!D8287)</f>
        <v/>
      </c>
      <c r="G1303" t="str">
        <f>IF(CHALLAN!E8287="","",CHALLAN!E8287)</f>
        <v/>
      </c>
      <c r="H1303" t="str">
        <f t="shared" si="40"/>
        <v/>
      </c>
      <c r="I1303">
        <f>IF(CHALLAN!F8287="","",CHALLAN!F8287)</f>
        <v>3</v>
      </c>
      <c r="J1303" t="str">
        <f t="shared" si="41"/>
        <v/>
      </c>
    </row>
    <row r="1304" spans="1:10" x14ac:dyDescent="0.25">
      <c r="A1304">
        <v>8288</v>
      </c>
      <c r="B1304" t="str">
        <f>CHALLAN!G8263</f>
        <v>GG/174/10-11</v>
      </c>
      <c r="C1304" t="str">
        <f>CHALLAN!G8262</f>
        <v>27.09.10</v>
      </c>
      <c r="D1304" t="str">
        <f>IF(CHALLAN!C8288="","(no part #)",CHALLAN!C8288)</f>
        <v>PC-86236</v>
      </c>
      <c r="E1304" t="str">
        <f>IF(CHALLAN!B8288="","",CHALLAN!B8288)</f>
        <v>BOLARO</v>
      </c>
      <c r="F1304">
        <f>IF(CHALLAN!D8288="","",CHALLAN!D8288)</f>
        <v>3</v>
      </c>
      <c r="G1304">
        <f>IF(CHALLAN!E8288="","",CHALLAN!E8288)</f>
        <v>5</v>
      </c>
      <c r="H1304">
        <f t="shared" si="40"/>
        <v>15</v>
      </c>
      <c r="I1304">
        <f>IF(CHALLAN!F8288="","",CHALLAN!F8288)</f>
        <v>14</v>
      </c>
      <c r="J1304">
        <f t="shared" si="41"/>
        <v>1</v>
      </c>
    </row>
    <row r="1305" spans="1:10" x14ac:dyDescent="0.25">
      <c r="A1305">
        <v>8289</v>
      </c>
      <c r="B1305" t="str">
        <f>CHALLAN!G8263</f>
        <v>GG/174/10-11</v>
      </c>
      <c r="C1305" t="str">
        <f>CHALLAN!G8262</f>
        <v>27.09.10</v>
      </c>
      <c r="D1305" t="str">
        <f>IF(CHALLAN!C8289="","(no part #)",CHALLAN!C8289)</f>
        <v>PC-86236</v>
      </c>
      <c r="E1305" t="str">
        <f>IF(CHALLAN!B8289="","",CHALLAN!B8289)</f>
        <v>BOLARO</v>
      </c>
      <c r="F1305" t="str">
        <f>IF(CHALLAN!D8289="","",CHALLAN!D8289)</f>
        <v/>
      </c>
      <c r="G1305" t="str">
        <f>IF(CHALLAN!E8289="","",CHALLAN!E8289)</f>
        <v/>
      </c>
      <c r="H1305" t="str">
        <f t="shared" si="40"/>
        <v/>
      </c>
      <c r="I1305">
        <f>IF(CHALLAN!F8289="","",CHALLAN!F8289)</f>
        <v>1</v>
      </c>
      <c r="J1305" t="str">
        <f t="shared" si="41"/>
        <v/>
      </c>
    </row>
    <row r="1306" spans="1:10" x14ac:dyDescent="0.25">
      <c r="A1306">
        <v>8291</v>
      </c>
      <c r="B1306" t="str">
        <f>CHALLAN!G8263</f>
        <v>GG/174/10-11</v>
      </c>
      <c r="C1306" t="str">
        <f>CHALLAN!G8262</f>
        <v>27.09.10</v>
      </c>
      <c r="D1306" t="str">
        <f>IF(CHALLAN!C8291="","(no part #)",CHALLAN!C8291)</f>
        <v>(no part #)</v>
      </c>
      <c r="E1306" t="str">
        <f>IF(CHALLAN!B8291="","",CHALLAN!B8291)</f>
        <v>14X15X22 (O)</v>
      </c>
      <c r="F1306">
        <f>IF(CHALLAN!D8291="","",CHALLAN!D8291)</f>
        <v>2.5</v>
      </c>
      <c r="G1306">
        <f>IF(CHALLAN!E8291="","",CHALLAN!E8291)</f>
        <v>10</v>
      </c>
      <c r="H1306">
        <f t="shared" si="40"/>
        <v>25</v>
      </c>
      <c r="I1306">
        <f>IF(CHALLAN!F8291="","",CHALLAN!F8291)</f>
        <v>20</v>
      </c>
      <c r="J1306">
        <f t="shared" si="41"/>
        <v>5</v>
      </c>
    </row>
    <row r="1307" spans="1:10" x14ac:dyDescent="0.25">
      <c r="A1307">
        <v>8292</v>
      </c>
      <c r="B1307" t="str">
        <f>CHALLAN!G8263</f>
        <v>GG/174/10-11</v>
      </c>
      <c r="C1307" t="str">
        <f>CHALLAN!G8262</f>
        <v>27.09.10</v>
      </c>
      <c r="D1307" t="str">
        <f>IF(CHALLAN!C8292="","(no part #)",CHALLAN!C8292)</f>
        <v>(no part #)</v>
      </c>
      <c r="E1307" t="str">
        <f>IF(CHALLAN!B8292="","",CHALLAN!B8292)</f>
        <v>14X15X22 (O)</v>
      </c>
      <c r="F1307" t="str">
        <f>IF(CHALLAN!D8292="","",CHALLAN!D8292)</f>
        <v/>
      </c>
      <c r="G1307" t="str">
        <f>IF(CHALLAN!E8292="","",CHALLAN!E8292)</f>
        <v/>
      </c>
      <c r="H1307" t="str">
        <f t="shared" si="40"/>
        <v/>
      </c>
      <c r="I1307">
        <f>IF(CHALLAN!F8292="","",CHALLAN!F8292)</f>
        <v>5</v>
      </c>
      <c r="J1307" t="str">
        <f t="shared" si="41"/>
        <v/>
      </c>
    </row>
    <row r="1308" spans="1:10" x14ac:dyDescent="0.25">
      <c r="A1308">
        <v>8319</v>
      </c>
      <c r="B1308" t="str">
        <f>CHALLAN!G8308</f>
        <v>GG/175/10-11</v>
      </c>
      <c r="C1308" t="str">
        <f>CHALLAN!G8307</f>
        <v>27.09.10</v>
      </c>
      <c r="D1308" t="str">
        <f>IF(CHALLAN!C8319="","(no part #)",CHALLAN!C8319)</f>
        <v>PC-8005</v>
      </c>
      <c r="E1308" t="str">
        <f>IF(CHALLAN!B8319="","",CHALLAN!B8319)</f>
        <v>ESTEEM R12</v>
      </c>
      <c r="F1308">
        <f>IF(CHALLAN!D8319="","",CHALLAN!D8319)</f>
        <v>8</v>
      </c>
      <c r="G1308">
        <f>IF(CHALLAN!E8319="","",CHALLAN!E8319)</f>
        <v>25</v>
      </c>
      <c r="H1308">
        <f t="shared" si="40"/>
        <v>200</v>
      </c>
      <c r="I1308">
        <f>IF(CHALLAN!F8319="","",CHALLAN!F8319)</f>
        <v>200</v>
      </c>
      <c r="J1308">
        <f t="shared" si="41"/>
        <v>0</v>
      </c>
    </row>
    <row r="1309" spans="1:10" x14ac:dyDescent="0.25">
      <c r="A1309">
        <v>8320</v>
      </c>
      <c r="B1309" t="str">
        <f>CHALLAN!G8308</f>
        <v>GG/175/10-11</v>
      </c>
      <c r="C1309" t="str">
        <f>CHALLAN!G8307</f>
        <v>27.09.10</v>
      </c>
      <c r="D1309" t="str">
        <f>IF(CHALLAN!C8320="","(no part #)",CHALLAN!C8320)</f>
        <v>PC-8006</v>
      </c>
      <c r="E1309" t="str">
        <f>IF(CHALLAN!B8320="","",CHALLAN!B8320)</f>
        <v>ESTEEM R134A</v>
      </c>
      <c r="F1309">
        <f>IF(CHALLAN!D8320="","",CHALLAN!D8320)</f>
        <v>8</v>
      </c>
      <c r="G1309">
        <f>IF(CHALLAN!E8320="","",CHALLAN!E8320)</f>
        <v>25</v>
      </c>
      <c r="H1309">
        <f t="shared" si="40"/>
        <v>200</v>
      </c>
      <c r="I1309">
        <f>IF(CHALLAN!F8320="","",CHALLAN!F8320)</f>
        <v>200</v>
      </c>
      <c r="J1309">
        <f t="shared" si="41"/>
        <v>0</v>
      </c>
    </row>
    <row r="1310" spans="1:10" x14ac:dyDescent="0.25">
      <c r="A1310">
        <v>8321</v>
      </c>
      <c r="B1310" t="str">
        <f>CHALLAN!G8308</f>
        <v>GG/175/10-11</v>
      </c>
      <c r="C1310" t="str">
        <f>CHALLAN!G8307</f>
        <v>27.09.10</v>
      </c>
      <c r="D1310" t="str">
        <f>IF(CHALLAN!C8321="","(no part #)",CHALLAN!C8321)</f>
        <v>PC-6001</v>
      </c>
      <c r="E1310" t="str">
        <f>IF(CHALLAN!B8321="","",CHALLAN!B8321)</f>
        <v>UNIVERSAL</v>
      </c>
      <c r="F1310">
        <f>IF(CHALLAN!D8321="","",CHALLAN!D8321)</f>
        <v>8</v>
      </c>
      <c r="G1310">
        <f>IF(CHALLAN!E8321="","",CHALLAN!E8321)</f>
        <v>25</v>
      </c>
      <c r="H1310">
        <f t="shared" si="40"/>
        <v>200</v>
      </c>
      <c r="I1310">
        <f>IF(CHALLAN!F8321="","",CHALLAN!F8321)</f>
        <v>200</v>
      </c>
      <c r="J1310">
        <f t="shared" si="41"/>
        <v>0</v>
      </c>
    </row>
    <row r="1311" spans="1:10" x14ac:dyDescent="0.25">
      <c r="A1311">
        <v>8362</v>
      </c>
      <c r="B1311" t="str">
        <f>CHALLAN!G8353</f>
        <v>GG/176/10-11</v>
      </c>
      <c r="C1311" t="str">
        <f>CHALLAN!G8352</f>
        <v>30.09.10</v>
      </c>
      <c r="D1311" t="str">
        <f>IF(CHALLAN!C8362="","(no part #)",CHALLAN!C8362)</f>
        <v>(no part #)</v>
      </c>
      <c r="E1311" t="str">
        <f>IF(CHALLAN!B8362="","",CHALLAN!B8362)</f>
        <v>MINIBUS</v>
      </c>
      <c r="F1311">
        <f>IF(CHALLAN!D8362="","",CHALLAN!D8362)</f>
        <v>10</v>
      </c>
      <c r="G1311">
        <f>IF(CHALLAN!E8362="","",CHALLAN!E8362)</f>
        <v>2</v>
      </c>
      <c r="H1311">
        <f t="shared" si="40"/>
        <v>20</v>
      </c>
      <c r="I1311">
        <f>IF(CHALLAN!F8362="","",CHALLAN!F8362)</f>
        <v>20</v>
      </c>
      <c r="J1311">
        <f t="shared" si="41"/>
        <v>0</v>
      </c>
    </row>
    <row r="1312" spans="1:10" x14ac:dyDescent="0.25">
      <c r="A1312">
        <v>8364</v>
      </c>
      <c r="B1312" t="str">
        <f>CHALLAN!G8353</f>
        <v>GG/176/10-11</v>
      </c>
      <c r="C1312" t="str">
        <f>CHALLAN!G8352</f>
        <v>30.09.10</v>
      </c>
      <c r="D1312" t="str">
        <f>IF(CHALLAN!C8364="","(no part #)",CHALLAN!C8364)</f>
        <v>PC-86041</v>
      </c>
      <c r="E1312" t="str">
        <f>IF(CHALLAN!B8364="","",CHALLAN!B8364)</f>
        <v>AMBASDOR R-134A</v>
      </c>
      <c r="F1312">
        <f>IF(CHALLAN!D8364="","",CHALLAN!D8364)</f>
        <v>1</v>
      </c>
      <c r="G1312">
        <f>IF(CHALLAN!E8364="","",CHALLAN!E8364)</f>
        <v>5</v>
      </c>
      <c r="H1312">
        <f t="shared" si="40"/>
        <v>5</v>
      </c>
      <c r="I1312">
        <f>IF(CHALLAN!F8364="","",CHALLAN!F8364)</f>
        <v>3</v>
      </c>
      <c r="J1312">
        <f t="shared" si="41"/>
        <v>2</v>
      </c>
    </row>
    <row r="1313" spans="1:10" x14ac:dyDescent="0.25">
      <c r="A1313">
        <v>8365</v>
      </c>
      <c r="B1313" t="str">
        <f>CHALLAN!G8353</f>
        <v>GG/176/10-11</v>
      </c>
      <c r="C1313" t="str">
        <f>CHALLAN!G8352</f>
        <v>30.09.10</v>
      </c>
      <c r="D1313" t="str">
        <f>IF(CHALLAN!C8365="","(no part #)",CHALLAN!C8365)</f>
        <v>PC-86041</v>
      </c>
      <c r="E1313" t="str">
        <f>IF(CHALLAN!B8365="","",CHALLAN!B8365)</f>
        <v>AMBASDOR R-134A</v>
      </c>
      <c r="F1313" t="str">
        <f>IF(CHALLAN!D8365="","",CHALLAN!D8365)</f>
        <v/>
      </c>
      <c r="G1313" t="str">
        <f>IF(CHALLAN!E8365="","",CHALLAN!E8365)</f>
        <v/>
      </c>
      <c r="H1313" t="str">
        <f t="shared" si="40"/>
        <v/>
      </c>
      <c r="I1313">
        <f>IF(CHALLAN!F8365="","",CHALLAN!F8365)</f>
        <v>2</v>
      </c>
      <c r="J1313" t="str">
        <f t="shared" si="41"/>
        <v/>
      </c>
    </row>
    <row r="1314" spans="1:10" x14ac:dyDescent="0.25">
      <c r="A1314">
        <v>8366</v>
      </c>
      <c r="B1314" t="str">
        <f>CHALLAN!G8353</f>
        <v>GG/176/10-11</v>
      </c>
      <c r="C1314" t="str">
        <f>CHALLAN!G8352</f>
        <v>30.09.10</v>
      </c>
      <c r="D1314" t="str">
        <f>IF(CHALLAN!C8366="","(no part #)",CHALLAN!C8366)</f>
        <v>PC-86177</v>
      </c>
      <c r="E1314" t="str">
        <f>IF(CHALLAN!B8366="","",CHALLAN!B8366)</f>
        <v>AVEO</v>
      </c>
      <c r="F1314">
        <f>IF(CHALLAN!D8366="","",CHALLAN!D8366)</f>
        <v>2</v>
      </c>
      <c r="G1314">
        <f>IF(CHALLAN!E8366="","",CHALLAN!E8366)</f>
        <v>5</v>
      </c>
      <c r="H1314">
        <f t="shared" si="40"/>
        <v>10</v>
      </c>
      <c r="I1314">
        <f>IF(CHALLAN!F8366="","",CHALLAN!F8366)</f>
        <v>9</v>
      </c>
      <c r="J1314">
        <f t="shared" si="41"/>
        <v>1</v>
      </c>
    </row>
    <row r="1315" spans="1:10" x14ac:dyDescent="0.25">
      <c r="A1315">
        <v>8367</v>
      </c>
      <c r="B1315" t="str">
        <f>CHALLAN!G8353</f>
        <v>GG/176/10-11</v>
      </c>
      <c r="C1315" t="str">
        <f>CHALLAN!G8352</f>
        <v>30.09.10</v>
      </c>
      <c r="D1315" t="str">
        <f>IF(CHALLAN!C8367="","(no part #)",CHALLAN!C8367)</f>
        <v>PC-86177</v>
      </c>
      <c r="E1315" t="str">
        <f>IF(CHALLAN!B8367="","",CHALLAN!B8367)</f>
        <v>AVEO</v>
      </c>
      <c r="F1315" t="str">
        <f>IF(CHALLAN!D8367="","",CHALLAN!D8367)</f>
        <v/>
      </c>
      <c r="G1315" t="str">
        <f>IF(CHALLAN!E8367="","",CHALLAN!E8367)</f>
        <v/>
      </c>
      <c r="H1315" t="str">
        <f t="shared" si="40"/>
        <v/>
      </c>
      <c r="I1315">
        <f>IF(CHALLAN!F8367="","",CHALLAN!F8367)</f>
        <v>1</v>
      </c>
      <c r="J1315" t="str">
        <f t="shared" si="41"/>
        <v/>
      </c>
    </row>
    <row r="1316" spans="1:10" x14ac:dyDescent="0.25">
      <c r="A1316">
        <v>8368</v>
      </c>
      <c r="B1316" t="str">
        <f>CHALLAN!G8353</f>
        <v>GG/176/10-11</v>
      </c>
      <c r="C1316" t="str">
        <f>CHALLAN!G8352</f>
        <v>30.09.10</v>
      </c>
      <c r="D1316" t="str">
        <f>IF(CHALLAN!C8368="","(no part #)",CHALLAN!C8368)</f>
        <v>PC-86091</v>
      </c>
      <c r="E1316" t="str">
        <f>IF(CHALLAN!B8368="","",CHALLAN!B8368)</f>
        <v>HONDA CITY TYPE-1</v>
      </c>
      <c r="F1316">
        <f>IF(CHALLAN!D8368="","",CHALLAN!D8368)</f>
        <v>2</v>
      </c>
      <c r="G1316">
        <f>IF(CHALLAN!E8368="","",CHALLAN!E8368)</f>
        <v>5</v>
      </c>
      <c r="H1316">
        <f t="shared" si="40"/>
        <v>10</v>
      </c>
      <c r="I1316">
        <f>IF(CHALLAN!F8368="","",CHALLAN!F8368)</f>
        <v>9</v>
      </c>
      <c r="J1316">
        <f t="shared" si="41"/>
        <v>1</v>
      </c>
    </row>
    <row r="1317" spans="1:10" x14ac:dyDescent="0.25">
      <c r="A1317">
        <v>8369</v>
      </c>
      <c r="B1317" t="str">
        <f>CHALLAN!G8353</f>
        <v>GG/176/10-11</v>
      </c>
      <c r="C1317" t="str">
        <f>CHALLAN!G8352</f>
        <v>30.09.10</v>
      </c>
      <c r="D1317" t="str">
        <f>IF(CHALLAN!C8369="","(no part #)",CHALLAN!C8369)</f>
        <v>PC-86091</v>
      </c>
      <c r="E1317" t="str">
        <f>IF(CHALLAN!B8369="","",CHALLAN!B8369)</f>
        <v>HONDA CITY TYPE-1</v>
      </c>
      <c r="F1317" t="str">
        <f>IF(CHALLAN!D8369="","",CHALLAN!D8369)</f>
        <v/>
      </c>
      <c r="G1317" t="str">
        <f>IF(CHALLAN!E8369="","",CHALLAN!E8369)</f>
        <v/>
      </c>
      <c r="H1317" t="str">
        <f t="shared" si="40"/>
        <v/>
      </c>
      <c r="I1317">
        <f>IF(CHALLAN!F8369="","",CHALLAN!F8369)</f>
        <v>1</v>
      </c>
      <c r="J1317" t="str">
        <f t="shared" si="41"/>
        <v/>
      </c>
    </row>
    <row r="1318" spans="1:10" x14ac:dyDescent="0.25">
      <c r="A1318">
        <v>8370</v>
      </c>
      <c r="B1318" t="str">
        <f>CHALLAN!G8353</f>
        <v>GG/176/10-11</v>
      </c>
      <c r="C1318" t="str">
        <f>CHALLAN!G8352</f>
        <v>30.09.10</v>
      </c>
      <c r="D1318" t="str">
        <f>IF(CHALLAN!C8370="","(no part #)",CHALLAN!C8370)</f>
        <v xml:space="preserve">PC-86101                   </v>
      </c>
      <c r="E1318" t="str">
        <f>IF(CHALLAN!B8370="","",CHALLAN!B8370)</f>
        <v>CRV</v>
      </c>
      <c r="F1318">
        <f>IF(CHALLAN!D8370="","",CHALLAN!D8370)</f>
        <v>2</v>
      </c>
      <c r="G1318">
        <f>IF(CHALLAN!E8370="","",CHALLAN!E8370)</f>
        <v>5</v>
      </c>
      <c r="H1318">
        <f t="shared" si="40"/>
        <v>10</v>
      </c>
      <c r="I1318">
        <f>IF(CHALLAN!F8370="","",CHALLAN!F8370)</f>
        <v>9</v>
      </c>
      <c r="J1318">
        <f t="shared" si="41"/>
        <v>1</v>
      </c>
    </row>
    <row r="1319" spans="1:10" x14ac:dyDescent="0.25">
      <c r="A1319">
        <v>8371</v>
      </c>
      <c r="B1319" t="str">
        <f>CHALLAN!G8353</f>
        <v>GG/176/10-11</v>
      </c>
      <c r="C1319" t="str">
        <f>CHALLAN!G8352</f>
        <v>30.09.10</v>
      </c>
      <c r="D1319" t="str">
        <f>IF(CHALLAN!C8371="","(no part #)",CHALLAN!C8371)</f>
        <v xml:space="preserve">PC-86101                   </v>
      </c>
      <c r="E1319" t="str">
        <f>IF(CHALLAN!B8371="","",CHALLAN!B8371)</f>
        <v>CRV</v>
      </c>
      <c r="F1319" t="str">
        <f>IF(CHALLAN!D8371="","",CHALLAN!D8371)</f>
        <v/>
      </c>
      <c r="G1319" t="str">
        <f>IF(CHALLAN!E8371="","",CHALLAN!E8371)</f>
        <v/>
      </c>
      <c r="H1319" t="str">
        <f t="shared" si="40"/>
        <v/>
      </c>
      <c r="I1319">
        <f>IF(CHALLAN!F8371="","",CHALLAN!F8371)</f>
        <v>1</v>
      </c>
      <c r="J1319" t="str">
        <f t="shared" si="41"/>
        <v/>
      </c>
    </row>
    <row r="1320" spans="1:10" x14ac:dyDescent="0.25">
      <c r="A1320">
        <v>8372</v>
      </c>
      <c r="B1320" t="str">
        <f>CHALLAN!G8353</f>
        <v>GG/176/10-11</v>
      </c>
      <c r="C1320" t="str">
        <f>CHALLAN!G8352</f>
        <v>30.09.10</v>
      </c>
      <c r="D1320" t="str">
        <f>IF(CHALLAN!C8372="","(no part #)",CHALLAN!C8372)</f>
        <v>PC-86087</v>
      </c>
      <c r="E1320" t="str">
        <f>IF(CHALLAN!B8372="","",CHALLAN!B8372)</f>
        <v>LOGAN PAD</v>
      </c>
      <c r="F1320">
        <f>IF(CHALLAN!D8372="","",CHALLAN!D8372)</f>
        <v>2</v>
      </c>
      <c r="G1320">
        <f>IF(CHALLAN!E8372="","",CHALLAN!E8372)</f>
        <v>5</v>
      </c>
      <c r="H1320">
        <f t="shared" si="40"/>
        <v>10</v>
      </c>
      <c r="I1320">
        <f>IF(CHALLAN!F8372="","",CHALLAN!F8372)</f>
        <v>9</v>
      </c>
      <c r="J1320">
        <f t="shared" si="41"/>
        <v>1</v>
      </c>
    </row>
    <row r="1321" spans="1:10" x14ac:dyDescent="0.25">
      <c r="A1321">
        <v>8373</v>
      </c>
      <c r="B1321" t="str">
        <f>CHALLAN!G8353</f>
        <v>GG/176/10-11</v>
      </c>
      <c r="C1321" t="str">
        <f>CHALLAN!G8352</f>
        <v>30.09.10</v>
      </c>
      <c r="D1321" t="str">
        <f>IF(CHALLAN!C8373="","(no part #)",CHALLAN!C8373)</f>
        <v>PC-86087</v>
      </c>
      <c r="E1321" t="str">
        <f>IF(CHALLAN!B8373="","",CHALLAN!B8373)</f>
        <v>LOGAN PAD</v>
      </c>
      <c r="F1321" t="str">
        <f>IF(CHALLAN!D8373="","",CHALLAN!D8373)</f>
        <v/>
      </c>
      <c r="G1321" t="str">
        <f>IF(CHALLAN!E8373="","",CHALLAN!E8373)</f>
        <v/>
      </c>
      <c r="H1321" t="str">
        <f t="shared" si="40"/>
        <v/>
      </c>
      <c r="I1321">
        <f>IF(CHALLAN!F8373="","",CHALLAN!F8373)</f>
        <v>1</v>
      </c>
      <c r="J1321" t="str">
        <f t="shared" si="41"/>
        <v/>
      </c>
    </row>
    <row r="1322" spans="1:10" x14ac:dyDescent="0.25">
      <c r="A1322">
        <v>8374</v>
      </c>
      <c r="B1322" t="str">
        <f>CHALLAN!G8353</f>
        <v>GG/176/10-11</v>
      </c>
      <c r="C1322" t="str">
        <f>CHALLAN!G8352</f>
        <v>30.09.10</v>
      </c>
      <c r="D1322" t="str">
        <f>IF(CHALLAN!C8374="","(no part #)",CHALLAN!C8374)</f>
        <v>PC-86110</v>
      </c>
      <c r="E1322" t="str">
        <f>IF(CHALLAN!B8374="","",CHALLAN!B8374)</f>
        <v>COROLLA</v>
      </c>
      <c r="F1322">
        <f>IF(CHALLAN!D8374="","",CHALLAN!D8374)</f>
        <v>1</v>
      </c>
      <c r="G1322">
        <f>IF(CHALLAN!E8374="","",CHALLAN!E8374)</f>
        <v>5</v>
      </c>
      <c r="H1322">
        <f t="shared" si="40"/>
        <v>5</v>
      </c>
      <c r="I1322">
        <f>IF(CHALLAN!F8374="","",CHALLAN!F8374)</f>
        <v>4</v>
      </c>
      <c r="J1322">
        <f t="shared" si="41"/>
        <v>1</v>
      </c>
    </row>
    <row r="1323" spans="1:10" x14ac:dyDescent="0.25">
      <c r="A1323">
        <v>8375</v>
      </c>
      <c r="B1323" t="str">
        <f>CHALLAN!G8353</f>
        <v>GG/176/10-11</v>
      </c>
      <c r="C1323" t="str">
        <f>CHALLAN!G8352</f>
        <v>30.09.10</v>
      </c>
      <c r="D1323" t="str">
        <f>IF(CHALLAN!C8375="","(no part #)",CHALLAN!C8375)</f>
        <v>PC-86110</v>
      </c>
      <c r="E1323" t="str">
        <f>IF(CHALLAN!B8375="","",CHALLAN!B8375)</f>
        <v>COROLLA</v>
      </c>
      <c r="F1323" t="str">
        <f>IF(CHALLAN!D8375="","",CHALLAN!D8375)</f>
        <v/>
      </c>
      <c r="G1323" t="str">
        <f>IF(CHALLAN!E8375="","",CHALLAN!E8375)</f>
        <v/>
      </c>
      <c r="H1323" t="str">
        <f t="shared" si="40"/>
        <v/>
      </c>
      <c r="I1323">
        <f>IF(CHALLAN!F8375="","",CHALLAN!F8375)</f>
        <v>1</v>
      </c>
      <c r="J1323" t="str">
        <f t="shared" si="41"/>
        <v/>
      </c>
    </row>
    <row r="1324" spans="1:10" x14ac:dyDescent="0.25">
      <c r="A1324">
        <v>8409</v>
      </c>
      <c r="B1324" t="str">
        <f>CHALLAN!G8398</f>
        <v>GG/177/10-11</v>
      </c>
      <c r="C1324" t="str">
        <f>CHALLAN!G8397</f>
        <v>05.10.10</v>
      </c>
      <c r="D1324" t="str">
        <f>IF(CHALLAN!C8409="","(no part #)",CHALLAN!C8409)</f>
        <v>PC-86125</v>
      </c>
      <c r="E1324" t="str">
        <f>IF(CHALLAN!B8409="","",CHALLAN!B8409)</f>
        <v>SANTRO</v>
      </c>
      <c r="F1324">
        <f>IF(CHALLAN!D8409="","",CHALLAN!D8409)</f>
        <v>5</v>
      </c>
      <c r="G1324">
        <f>IF(CHALLAN!E8409="","",CHALLAN!E8409)</f>
        <v>5</v>
      </c>
      <c r="H1324">
        <f t="shared" si="40"/>
        <v>25</v>
      </c>
      <c r="I1324">
        <f>IF(CHALLAN!F8409="","",CHALLAN!F8409)</f>
        <v>22</v>
      </c>
      <c r="J1324">
        <f t="shared" si="41"/>
        <v>3</v>
      </c>
    </row>
    <row r="1325" spans="1:10" x14ac:dyDescent="0.25">
      <c r="A1325">
        <v>8410</v>
      </c>
      <c r="B1325" t="str">
        <f>CHALLAN!G8398</f>
        <v>GG/177/10-11</v>
      </c>
      <c r="C1325" t="str">
        <f>CHALLAN!G8397</f>
        <v>05.10.10</v>
      </c>
      <c r="D1325" t="str">
        <f>IF(CHALLAN!C8410="","(no part #)",CHALLAN!C8410)</f>
        <v>PC-86125</v>
      </c>
      <c r="E1325" t="str">
        <f>IF(CHALLAN!B8410="","",CHALLAN!B8410)</f>
        <v>SANTRO</v>
      </c>
      <c r="F1325" t="str">
        <f>IF(CHALLAN!D8410="","",CHALLAN!D8410)</f>
        <v/>
      </c>
      <c r="G1325" t="str">
        <f>IF(CHALLAN!E8410="","",CHALLAN!E8410)</f>
        <v/>
      </c>
      <c r="H1325" t="str">
        <f t="shared" si="40"/>
        <v/>
      </c>
      <c r="I1325">
        <f>IF(CHALLAN!F8410="","",CHALLAN!F8410)</f>
        <v>3</v>
      </c>
      <c r="J1325" t="str">
        <f t="shared" si="41"/>
        <v/>
      </c>
    </row>
    <row r="1326" spans="1:10" x14ac:dyDescent="0.25">
      <c r="A1326">
        <v>8411</v>
      </c>
      <c r="B1326" t="str">
        <f>CHALLAN!G8398</f>
        <v>GG/177/10-11</v>
      </c>
      <c r="C1326" t="str">
        <f>CHALLAN!G8397</f>
        <v>05.10.10</v>
      </c>
      <c r="D1326" t="str">
        <f>IF(CHALLAN!C8411="","(no part #)",CHALLAN!C8411)</f>
        <v>PC-86244</v>
      </c>
      <c r="E1326" t="str">
        <f>IF(CHALLAN!B8411="","",CHALLAN!B8411)</f>
        <v>QUALIS (O)</v>
      </c>
      <c r="F1326">
        <f>IF(CHALLAN!D8411="","",CHALLAN!D8411)</f>
        <v>3</v>
      </c>
      <c r="G1326">
        <f>IF(CHALLAN!E8411="","",CHALLAN!E8411)</f>
        <v>5</v>
      </c>
      <c r="H1326">
        <f t="shared" si="40"/>
        <v>15</v>
      </c>
      <c r="I1326">
        <f>IF(CHALLAN!F8411="","",CHALLAN!F8411)</f>
        <v>14</v>
      </c>
      <c r="J1326">
        <f t="shared" si="41"/>
        <v>1</v>
      </c>
    </row>
    <row r="1327" spans="1:10" x14ac:dyDescent="0.25">
      <c r="A1327">
        <v>8412</v>
      </c>
      <c r="B1327" t="str">
        <f>CHALLAN!G8398</f>
        <v>GG/177/10-11</v>
      </c>
      <c r="C1327" t="str">
        <f>CHALLAN!G8397</f>
        <v>05.10.10</v>
      </c>
      <c r="D1327" t="str">
        <f>IF(CHALLAN!C8412="","(no part #)",CHALLAN!C8412)</f>
        <v>PC-86244</v>
      </c>
      <c r="E1327" t="str">
        <f>IF(CHALLAN!B8412="","",CHALLAN!B8412)</f>
        <v>QUALIS (O)</v>
      </c>
      <c r="F1327" t="str">
        <f>IF(CHALLAN!D8412="","",CHALLAN!D8412)</f>
        <v/>
      </c>
      <c r="G1327" t="str">
        <f>IF(CHALLAN!E8412="","",CHALLAN!E8412)</f>
        <v/>
      </c>
      <c r="H1327" t="str">
        <f t="shared" si="40"/>
        <v/>
      </c>
      <c r="I1327">
        <f>IF(CHALLAN!F8412="","",CHALLAN!F8412)</f>
        <v>1</v>
      </c>
      <c r="J1327" t="str">
        <f t="shared" si="41"/>
        <v/>
      </c>
    </row>
    <row r="1328" spans="1:10" x14ac:dyDescent="0.25">
      <c r="A1328">
        <v>8453</v>
      </c>
      <c r="B1328" t="str">
        <f>CHALLAN!G8443</f>
        <v>GG/178/10-11</v>
      </c>
      <c r="C1328" t="str">
        <f>CHALLAN!G8442</f>
        <v>06.10.10</v>
      </c>
      <c r="D1328" t="str">
        <f>IF(CHALLAN!C8453="","(no part #)",CHALLAN!C8453)</f>
        <v>PC-E601</v>
      </c>
      <c r="E1328" t="str">
        <f>IF(CHALLAN!B8453="","",CHALLAN!B8453)</f>
        <v>LANCER HCC</v>
      </c>
      <c r="F1328">
        <f>IF(CHALLAN!D8453="","",CHALLAN!D8453)</f>
        <v>2</v>
      </c>
      <c r="G1328">
        <f>IF(CHALLAN!E8453="","",CHALLAN!E8453)</f>
        <v>4</v>
      </c>
      <c r="H1328">
        <f t="shared" si="40"/>
        <v>8</v>
      </c>
      <c r="I1328">
        <f>IF(CHALLAN!F8453="","",CHALLAN!F8453)</f>
        <v>6.71</v>
      </c>
      <c r="J1328">
        <f t="shared" si="41"/>
        <v>1.29</v>
      </c>
    </row>
    <row r="1329" spans="1:10" x14ac:dyDescent="0.25">
      <c r="A1329">
        <v>8454</v>
      </c>
      <c r="B1329" t="str">
        <f>CHALLAN!G8443</f>
        <v>GG/178/10-11</v>
      </c>
      <c r="C1329" t="str">
        <f>CHALLAN!G8442</f>
        <v>06.10.10</v>
      </c>
      <c r="D1329" t="str">
        <f>IF(CHALLAN!C8454="","(no part #)",CHALLAN!C8454)</f>
        <v>PC-E601</v>
      </c>
      <c r="E1329" t="str">
        <f>IF(CHALLAN!B8454="","",CHALLAN!B8454)</f>
        <v>LANCER HCC</v>
      </c>
      <c r="F1329" t="str">
        <f>IF(CHALLAN!D8454="","",CHALLAN!D8454)</f>
        <v/>
      </c>
      <c r="G1329" t="str">
        <f>IF(CHALLAN!E8454="","",CHALLAN!E8454)</f>
        <v/>
      </c>
      <c r="H1329" t="str">
        <f t="shared" si="40"/>
        <v/>
      </c>
      <c r="I1329">
        <f>IF(CHALLAN!F8454="","",CHALLAN!F8454)</f>
        <v>0.28999999999999998</v>
      </c>
      <c r="J1329" t="str">
        <f t="shared" si="41"/>
        <v/>
      </c>
    </row>
    <row r="1330" spans="1:10" x14ac:dyDescent="0.25">
      <c r="A1330">
        <v>8455</v>
      </c>
      <c r="B1330" t="str">
        <f>CHALLAN!G8443</f>
        <v>GG/178/10-11</v>
      </c>
      <c r="C1330" t="str">
        <f>CHALLAN!G8442</f>
        <v>06.10.10</v>
      </c>
      <c r="D1330" t="str">
        <f>IF(CHALLAN!C8455="","(no part #)",CHALLAN!C8455)</f>
        <v>PC-E414</v>
      </c>
      <c r="E1330" t="str">
        <f>IF(CHALLAN!B8455="","",CHALLAN!B8455)</f>
        <v>LAURA</v>
      </c>
      <c r="F1330">
        <f>IF(CHALLAN!D8455="","",CHALLAN!D8455)</f>
        <v>2.5</v>
      </c>
      <c r="G1330">
        <f>IF(CHALLAN!E8455="","",CHALLAN!E8455)</f>
        <v>4</v>
      </c>
      <c r="H1330">
        <f t="shared" si="40"/>
        <v>10</v>
      </c>
      <c r="I1330">
        <f>IF(CHALLAN!F8455="","",CHALLAN!F8455)</f>
        <v>9.59</v>
      </c>
      <c r="J1330">
        <f t="shared" si="41"/>
        <v>0.41000000000000014</v>
      </c>
    </row>
    <row r="1331" spans="1:10" x14ac:dyDescent="0.25">
      <c r="A1331">
        <v>8456</v>
      </c>
      <c r="B1331" t="str">
        <f>CHALLAN!G8443</f>
        <v>GG/178/10-11</v>
      </c>
      <c r="C1331" t="str">
        <f>CHALLAN!G8442</f>
        <v>06.10.10</v>
      </c>
      <c r="D1331" t="str">
        <f>IF(CHALLAN!C8456="","(no part #)",CHALLAN!C8456)</f>
        <v>PC-E414</v>
      </c>
      <c r="E1331" t="str">
        <f>IF(CHALLAN!B8456="","",CHALLAN!B8456)</f>
        <v>LAURA</v>
      </c>
      <c r="F1331" t="str">
        <f>IF(CHALLAN!D8456="","",CHALLAN!D8456)</f>
        <v/>
      </c>
      <c r="G1331" t="str">
        <f>IF(CHALLAN!E8456="","",CHALLAN!E8456)</f>
        <v/>
      </c>
      <c r="H1331" t="str">
        <f t="shared" si="40"/>
        <v/>
      </c>
      <c r="I1331">
        <f>IF(CHALLAN!F8456="","",CHALLAN!F8456)</f>
        <v>0.41</v>
      </c>
      <c r="J1331" t="str">
        <f t="shared" si="41"/>
        <v/>
      </c>
    </row>
    <row r="1332" spans="1:10" x14ac:dyDescent="0.25">
      <c r="A1332">
        <v>8498</v>
      </c>
      <c r="B1332" t="str">
        <f>CHALLAN!G8488</f>
        <v>GG/179/10-11</v>
      </c>
      <c r="C1332" t="str">
        <f>CHALLAN!G8487</f>
        <v>11.10.10</v>
      </c>
      <c r="D1332" t="str">
        <f>IF(CHALLAN!C8498="","(no part #)",CHALLAN!C8498)</f>
        <v>PC-143R</v>
      </c>
      <c r="E1332" t="str">
        <f>IF(CHALLAN!B8498="","",CHALLAN!B8498)</f>
        <v>SKODA</v>
      </c>
      <c r="F1332">
        <f>IF(CHALLAN!D8498="","",CHALLAN!D8498)</f>
        <v>4</v>
      </c>
      <c r="G1332">
        <f>IF(CHALLAN!E8498="","",CHALLAN!E8498)</f>
        <v>6</v>
      </c>
      <c r="H1332">
        <f t="shared" si="40"/>
        <v>24</v>
      </c>
      <c r="I1332">
        <f>IF(CHALLAN!F8498="","",CHALLAN!F8498)</f>
        <v>23</v>
      </c>
      <c r="J1332">
        <f t="shared" si="41"/>
        <v>1</v>
      </c>
    </row>
    <row r="1333" spans="1:10" x14ac:dyDescent="0.25">
      <c r="A1333">
        <v>8499</v>
      </c>
      <c r="B1333" t="str">
        <f>CHALLAN!G8488</f>
        <v>GG/179/10-11</v>
      </c>
      <c r="C1333" t="str">
        <f>CHALLAN!G8487</f>
        <v>11.10.10</v>
      </c>
      <c r="D1333" t="str">
        <f>IF(CHALLAN!C8499="","(no part #)",CHALLAN!C8499)</f>
        <v>PC-143R</v>
      </c>
      <c r="E1333" t="str">
        <f>IF(CHALLAN!B8499="","",CHALLAN!B8499)</f>
        <v>SKODA</v>
      </c>
      <c r="F1333" t="str">
        <f>IF(CHALLAN!D8499="","",CHALLAN!D8499)</f>
        <v/>
      </c>
      <c r="G1333" t="str">
        <f>IF(CHALLAN!E8499="","",CHALLAN!E8499)</f>
        <v/>
      </c>
      <c r="H1333" t="str">
        <f t="shared" si="40"/>
        <v/>
      </c>
      <c r="I1333">
        <f>IF(CHALLAN!F8499="","",CHALLAN!F8499)</f>
        <v>1</v>
      </c>
      <c r="J1333" t="str">
        <f t="shared" si="41"/>
        <v/>
      </c>
    </row>
    <row r="1334" spans="1:10" x14ac:dyDescent="0.25">
      <c r="A1334">
        <v>8500</v>
      </c>
      <c r="B1334" t="str">
        <f>CHALLAN!G8488</f>
        <v>GG/179/10-11</v>
      </c>
      <c r="C1334" t="str">
        <f>CHALLAN!G8487</f>
        <v>11.10.10</v>
      </c>
      <c r="D1334" t="str">
        <f>IF(CHALLAN!C8500="","(no part #)",CHALLAN!C8500)</f>
        <v>PC-204</v>
      </c>
      <c r="E1334" t="str">
        <f>IF(CHALLAN!B8500="","",CHALLAN!B8500)</f>
        <v>ZEN DELPHI R134A</v>
      </c>
      <c r="F1334">
        <f>IF(CHALLAN!D8500="","",CHALLAN!D8500)</f>
        <v>1</v>
      </c>
      <c r="G1334">
        <f>IF(CHALLAN!E8500="","",CHALLAN!E8500)</f>
        <v>6</v>
      </c>
      <c r="H1334">
        <f t="shared" si="40"/>
        <v>6</v>
      </c>
      <c r="I1334">
        <f>IF(CHALLAN!F8500="","",CHALLAN!F8500)</f>
        <v>6</v>
      </c>
      <c r="J1334">
        <f t="shared" si="41"/>
        <v>0</v>
      </c>
    </row>
    <row r="1335" spans="1:10" x14ac:dyDescent="0.25">
      <c r="A1335">
        <v>8502</v>
      </c>
      <c r="B1335" t="str">
        <f>CHALLAN!G8488</f>
        <v>GG/179/10-11</v>
      </c>
      <c r="C1335" t="str">
        <f>CHALLAN!G8487</f>
        <v>11.10.10</v>
      </c>
      <c r="D1335" t="str">
        <f>IF(CHALLAN!C8502="","(no part #)",CHALLAN!C8502)</f>
        <v>30 0 E429</v>
      </c>
      <c r="E1335" t="str">
        <f>IF(CHALLAN!B8502="","",CHALLAN!B8502)</f>
        <v>M-BENZ W203</v>
      </c>
      <c r="F1335">
        <f>IF(CHALLAN!D8502="","",CHALLAN!D8502)</f>
        <v>1</v>
      </c>
      <c r="G1335">
        <f>IF(CHALLAN!E8502="","",CHALLAN!E8502)</f>
        <v>4</v>
      </c>
      <c r="H1335">
        <f t="shared" si="40"/>
        <v>4</v>
      </c>
      <c r="I1335">
        <f>IF(CHALLAN!F8502="","",CHALLAN!F8502)</f>
        <v>1</v>
      </c>
      <c r="J1335">
        <f t="shared" si="41"/>
        <v>3</v>
      </c>
    </row>
    <row r="1336" spans="1:10" x14ac:dyDescent="0.25">
      <c r="A1336">
        <v>8503</v>
      </c>
      <c r="B1336" t="str">
        <f>CHALLAN!G8488</f>
        <v>GG/179/10-11</v>
      </c>
      <c r="C1336" t="str">
        <f>CHALLAN!G8487</f>
        <v>11.10.10</v>
      </c>
      <c r="D1336" t="str">
        <f>IF(CHALLAN!C8503="","(no part #)",CHALLAN!C8503)</f>
        <v>30 0 E431</v>
      </c>
      <c r="E1336" t="str">
        <f>IF(CHALLAN!B8503="","",CHALLAN!B8503)</f>
        <v>M-BENZ W211</v>
      </c>
      <c r="F1336" t="str">
        <f>IF(CHALLAN!D8503="","",CHALLAN!D8503)</f>
        <v/>
      </c>
      <c r="G1336" t="str">
        <f>IF(CHALLAN!E8503="","",CHALLAN!E8503)</f>
        <v/>
      </c>
      <c r="H1336" t="str">
        <f t="shared" si="40"/>
        <v/>
      </c>
      <c r="I1336">
        <f>IF(CHALLAN!F8503="","",CHALLAN!F8503)</f>
        <v>1</v>
      </c>
      <c r="J1336" t="str">
        <f t="shared" si="41"/>
        <v/>
      </c>
    </row>
    <row r="1337" spans="1:10" x14ac:dyDescent="0.25">
      <c r="A1337">
        <v>8504</v>
      </c>
      <c r="B1337" t="str">
        <f>CHALLAN!G8488</f>
        <v>GG/179/10-11</v>
      </c>
      <c r="C1337" t="str">
        <f>CHALLAN!G8487</f>
        <v>11.10.10</v>
      </c>
      <c r="D1337" t="str">
        <f>IF(CHALLAN!C8504="","(no part #)",CHALLAN!C8504)</f>
        <v>30 0 E372</v>
      </c>
      <c r="E1337" t="str">
        <f>IF(CHALLAN!B8504="","",CHALLAN!B8504)</f>
        <v>M-BENZ W210</v>
      </c>
      <c r="F1337" t="str">
        <f>IF(CHALLAN!D8504="","",CHALLAN!D8504)</f>
        <v/>
      </c>
      <c r="G1337" t="str">
        <f>IF(CHALLAN!E8504="","",CHALLAN!E8504)</f>
        <v/>
      </c>
      <c r="H1337" t="str">
        <f t="shared" si="40"/>
        <v/>
      </c>
      <c r="I1337">
        <f>IF(CHALLAN!F8504="","",CHALLAN!F8504)</f>
        <v>1</v>
      </c>
      <c r="J1337" t="str">
        <f t="shared" si="41"/>
        <v/>
      </c>
    </row>
    <row r="1338" spans="1:10" x14ac:dyDescent="0.25">
      <c r="A1338">
        <v>8505</v>
      </c>
      <c r="B1338" t="str">
        <f>CHALLAN!G8488</f>
        <v>GG/179/10-11</v>
      </c>
      <c r="C1338" t="str">
        <f>CHALLAN!G8487</f>
        <v>11.10.10</v>
      </c>
      <c r="D1338" t="str">
        <f>IF(CHALLAN!C8505="","(no part #)",CHALLAN!C8505)</f>
        <v>PC-E011</v>
      </c>
      <c r="E1338" t="str">
        <f>IF(CHALLAN!B8505="","",CHALLAN!B8505)</f>
        <v>SKODA FABIA</v>
      </c>
      <c r="F1338" t="str">
        <f>IF(CHALLAN!D8505="","",CHALLAN!D8505)</f>
        <v/>
      </c>
      <c r="G1338" t="str">
        <f>IF(CHALLAN!E8505="","",CHALLAN!E8505)</f>
        <v/>
      </c>
      <c r="H1338" t="str">
        <f t="shared" si="40"/>
        <v/>
      </c>
      <c r="I1338">
        <f>IF(CHALLAN!F8505="","",CHALLAN!F8505)</f>
        <v>1</v>
      </c>
      <c r="J1338" t="str">
        <f t="shared" si="41"/>
        <v/>
      </c>
    </row>
    <row r="1339" spans="1:10" x14ac:dyDescent="0.25">
      <c r="A1339">
        <v>8507</v>
      </c>
      <c r="B1339" t="str">
        <f>CHALLAN!G8488</f>
        <v>GG/179/10-11</v>
      </c>
      <c r="C1339" t="str">
        <f>CHALLAN!G8487</f>
        <v>11.10.10</v>
      </c>
      <c r="D1339" t="str">
        <f>IF(CHALLAN!C8507="","(no part #)",CHALLAN!C8507)</f>
        <v>PC-8026</v>
      </c>
      <c r="E1339" t="str">
        <f>IF(CHALLAN!B8507="","",CHALLAN!B8507)</f>
        <v>SANTRO</v>
      </c>
      <c r="F1339">
        <f>IF(CHALLAN!D8507="","",CHALLAN!D8507)</f>
        <v>2</v>
      </c>
      <c r="G1339">
        <f>IF(CHALLAN!E8507="","",CHALLAN!E8507)</f>
        <v>25</v>
      </c>
      <c r="H1339">
        <f t="shared" si="40"/>
        <v>50</v>
      </c>
      <c r="I1339">
        <f>IF(CHALLAN!F8507="","",CHALLAN!F8507)</f>
        <v>50</v>
      </c>
      <c r="J1339">
        <f t="shared" si="41"/>
        <v>0</v>
      </c>
    </row>
    <row r="1340" spans="1:10" x14ac:dyDescent="0.25">
      <c r="A1340">
        <v>8508</v>
      </c>
      <c r="B1340" t="str">
        <f>CHALLAN!G8488</f>
        <v>GG/179/10-11</v>
      </c>
      <c r="C1340" t="str">
        <f>CHALLAN!G8487</f>
        <v>11.10.10</v>
      </c>
      <c r="D1340" t="str">
        <f>IF(CHALLAN!C8508="","(no part #)",CHALLAN!C8508)</f>
        <v>PC-61020</v>
      </c>
      <c r="E1340" t="str">
        <f>IF(CHALLAN!B8508="","",CHALLAN!B8508)</f>
        <v>BUS DRIER</v>
      </c>
      <c r="F1340">
        <f>IF(CHALLAN!D8508="","",CHALLAN!D8508)</f>
        <v>2</v>
      </c>
      <c r="G1340">
        <f>IF(CHALLAN!E8508="","",CHALLAN!E8508)</f>
        <v>20</v>
      </c>
      <c r="H1340">
        <f t="shared" si="40"/>
        <v>40</v>
      </c>
      <c r="I1340">
        <f>IF(CHALLAN!F8508="","",CHALLAN!F8508)</f>
        <v>40</v>
      </c>
      <c r="J1340">
        <f t="shared" si="41"/>
        <v>0</v>
      </c>
    </row>
    <row r="1341" spans="1:10" x14ac:dyDescent="0.25">
      <c r="A1341">
        <v>8510</v>
      </c>
      <c r="B1341" t="str">
        <f>CHALLAN!G8488</f>
        <v>GG/179/10-11</v>
      </c>
      <c r="C1341" t="str">
        <f>CHALLAN!G8487</f>
        <v>11.10.10</v>
      </c>
      <c r="D1341" t="str">
        <f>IF(CHALLAN!C8510="","(no part #)",CHALLAN!C8510)</f>
        <v>PC-86110</v>
      </c>
      <c r="E1341" t="str">
        <f>IF(CHALLAN!B8510="","",CHALLAN!B8510)</f>
        <v>COROLLA</v>
      </c>
      <c r="F1341">
        <f>IF(CHALLAN!D8510="","",CHALLAN!D8510)</f>
        <v>1</v>
      </c>
      <c r="G1341">
        <f>IF(CHALLAN!E8510="","",CHALLAN!E8510)</f>
        <v>5</v>
      </c>
      <c r="H1341">
        <f t="shared" si="40"/>
        <v>5</v>
      </c>
      <c r="I1341">
        <f>IF(CHALLAN!F8510="","",CHALLAN!F8510)</f>
        <v>5</v>
      </c>
      <c r="J1341">
        <f t="shared" si="41"/>
        <v>0</v>
      </c>
    </row>
    <row r="1342" spans="1:10" x14ac:dyDescent="0.25">
      <c r="A1342">
        <v>8512</v>
      </c>
      <c r="B1342" t="str">
        <f>CHALLAN!G8488</f>
        <v>GG/179/10-11</v>
      </c>
      <c r="C1342" t="str">
        <f>CHALLAN!G8487</f>
        <v>11.10.10</v>
      </c>
      <c r="D1342" t="str">
        <f>IF(CHALLAN!C8512="","(no part #)",CHALLAN!C8512)</f>
        <v>PC-8006</v>
      </c>
      <c r="E1342" t="str">
        <f>IF(CHALLAN!B8512="","",CHALLAN!B8512)</f>
        <v>ORIFICE TUBE-ORINGE</v>
      </c>
      <c r="F1342">
        <f>IF(CHALLAN!D8512="","",CHALLAN!D8512)</f>
        <v>1</v>
      </c>
      <c r="G1342">
        <f>IF(CHALLAN!E8512="","",CHALLAN!E8512)</f>
        <v>250</v>
      </c>
      <c r="H1342">
        <f t="shared" si="40"/>
        <v>250</v>
      </c>
      <c r="I1342">
        <f>IF(CHALLAN!F8512="","",CHALLAN!F8512)</f>
        <v>250</v>
      </c>
      <c r="J1342">
        <f t="shared" si="41"/>
        <v>0</v>
      </c>
    </row>
    <row r="1343" spans="1:10" x14ac:dyDescent="0.25">
      <c r="A1343">
        <v>8545</v>
      </c>
      <c r="B1343" t="str">
        <f>CHALLAN!G8533</f>
        <v>GG/180/10-11</v>
      </c>
      <c r="C1343" t="str">
        <f>CHALLAN!G8532</f>
        <v>11.10.10</v>
      </c>
      <c r="D1343" t="str">
        <f>IF(CHALLAN!C8545="","(no part #)",CHALLAN!C8545)</f>
        <v>PC-E443</v>
      </c>
      <c r="E1343" t="str">
        <f>IF(CHALLAN!B8545="","",CHALLAN!B8545)</f>
        <v>COROLLA</v>
      </c>
      <c r="F1343">
        <f>IF(CHALLAN!D8545="","",CHALLAN!D8545)</f>
        <v>2</v>
      </c>
      <c r="G1343">
        <f>IF(CHALLAN!E8545="","",CHALLAN!E8545)</f>
        <v>6</v>
      </c>
      <c r="H1343">
        <f t="shared" si="40"/>
        <v>12</v>
      </c>
      <c r="I1343">
        <f>IF(CHALLAN!F8545="","",CHALLAN!F8545)</f>
        <v>12</v>
      </c>
      <c r="J1343">
        <f t="shared" si="41"/>
        <v>0</v>
      </c>
    </row>
    <row r="1344" spans="1:10" x14ac:dyDescent="0.25">
      <c r="A1344">
        <v>8547</v>
      </c>
      <c r="B1344" t="str">
        <f>CHALLAN!G8533</f>
        <v>GG/180/10-11</v>
      </c>
      <c r="C1344" t="str">
        <f>CHALLAN!G8532</f>
        <v>11.10.10</v>
      </c>
      <c r="D1344" t="str">
        <f>IF(CHALLAN!C8547="","(no part #)",CHALLAN!C8547)</f>
        <v>PC-61020</v>
      </c>
      <c r="E1344" t="str">
        <f>IF(CHALLAN!B8547="","",CHALLAN!B8547)</f>
        <v>BUS DRIER</v>
      </c>
      <c r="F1344">
        <f>IF(CHALLAN!D8547="","",CHALLAN!D8547)</f>
        <v>3</v>
      </c>
      <c r="G1344">
        <f>IF(CHALLAN!E8547="","",CHALLAN!E8547)</f>
        <v>20</v>
      </c>
      <c r="H1344">
        <f t="shared" si="40"/>
        <v>60</v>
      </c>
      <c r="I1344">
        <f>IF(CHALLAN!F8547="","",CHALLAN!F8547)</f>
        <v>60</v>
      </c>
      <c r="J1344">
        <f t="shared" si="41"/>
        <v>0</v>
      </c>
    </row>
    <row r="1345" spans="1:10" x14ac:dyDescent="0.25">
      <c r="A1345">
        <v>8589</v>
      </c>
      <c r="B1345" t="str">
        <f>CHALLAN!G8579</f>
        <v>GG/181/10-11</v>
      </c>
      <c r="C1345" t="str">
        <f>CHALLAN!G8578</f>
        <v>11.10.10</v>
      </c>
      <c r="D1345" t="str">
        <f>IF(CHALLAN!C8589="","(no part #)",CHALLAN!C8589)</f>
        <v>PC-143R</v>
      </c>
      <c r="E1345" t="str">
        <f>IF(CHALLAN!B8589="","",CHALLAN!B8589)</f>
        <v>SKODA</v>
      </c>
      <c r="F1345">
        <f>IF(CHALLAN!D8589="","",CHALLAN!D8589)</f>
        <v>4</v>
      </c>
      <c r="G1345">
        <f>IF(CHALLAN!E8589="","",CHALLAN!E8589)</f>
        <v>6</v>
      </c>
      <c r="H1345">
        <f t="shared" si="40"/>
        <v>24</v>
      </c>
      <c r="I1345">
        <f>IF(CHALLAN!F8589="","",CHALLAN!F8589)</f>
        <v>23</v>
      </c>
      <c r="J1345">
        <f t="shared" si="41"/>
        <v>1</v>
      </c>
    </row>
    <row r="1346" spans="1:10" x14ac:dyDescent="0.25">
      <c r="A1346">
        <v>8590</v>
      </c>
      <c r="B1346" t="str">
        <f>CHALLAN!G8579</f>
        <v>GG/181/10-11</v>
      </c>
      <c r="C1346" t="str">
        <f>CHALLAN!G8578</f>
        <v>11.10.10</v>
      </c>
      <c r="D1346" t="str">
        <f>IF(CHALLAN!C8590="","(no part #)",CHALLAN!C8590)</f>
        <v>PC-143R</v>
      </c>
      <c r="E1346" t="str">
        <f>IF(CHALLAN!B8590="","",CHALLAN!B8590)</f>
        <v>SKODA</v>
      </c>
      <c r="F1346" t="str">
        <f>IF(CHALLAN!D8590="","",CHALLAN!D8590)</f>
        <v/>
      </c>
      <c r="G1346" t="str">
        <f>IF(CHALLAN!E8590="","",CHALLAN!E8590)</f>
        <v/>
      </c>
      <c r="H1346" t="str">
        <f t="shared" ref="H1346:H1409" si="42">IF(AND(ISNUMBER(F1346),ISNUMBER(G1346)),F1346*G1346,"")</f>
        <v/>
      </c>
      <c r="I1346">
        <f>IF(CHALLAN!F8590="","",CHALLAN!F8590)</f>
        <v>1</v>
      </c>
      <c r="J1346" t="str">
        <f t="shared" ref="J1346:J1409" si="43">IF(AND(ISNUMBER(H1346),ISNUMBER(I1346)),H1346-I1346,"")</f>
        <v/>
      </c>
    </row>
    <row r="1347" spans="1:10" x14ac:dyDescent="0.25">
      <c r="A1347">
        <v>8591</v>
      </c>
      <c r="B1347" t="str">
        <f>CHALLAN!G8579</f>
        <v>GG/181/10-11</v>
      </c>
      <c r="C1347" t="str">
        <f>CHALLAN!G8578</f>
        <v>11.10.10</v>
      </c>
      <c r="D1347" t="str">
        <f>IF(CHALLAN!C8591="","(no part #)",CHALLAN!C8591)</f>
        <v>PC-250R</v>
      </c>
      <c r="E1347" t="str">
        <f>IF(CHALLAN!B8591="","",CHALLAN!B8591)</f>
        <v>SANTRO XING</v>
      </c>
      <c r="F1347">
        <f>IF(CHALLAN!D8591="","",CHALLAN!D8591)</f>
        <v>4</v>
      </c>
      <c r="G1347">
        <f>IF(CHALLAN!E8591="","",CHALLAN!E8591)</f>
        <v>6</v>
      </c>
      <c r="H1347">
        <f t="shared" si="42"/>
        <v>24</v>
      </c>
      <c r="I1347">
        <f>IF(CHALLAN!F8591="","",CHALLAN!F8591)</f>
        <v>23</v>
      </c>
      <c r="J1347">
        <f t="shared" si="43"/>
        <v>1</v>
      </c>
    </row>
    <row r="1348" spans="1:10" x14ac:dyDescent="0.25">
      <c r="A1348">
        <v>8592</v>
      </c>
      <c r="B1348" t="str">
        <f>CHALLAN!G8579</f>
        <v>GG/181/10-11</v>
      </c>
      <c r="C1348" t="str">
        <f>CHALLAN!G8578</f>
        <v>11.10.10</v>
      </c>
      <c r="D1348" t="str">
        <f>IF(CHALLAN!C8592="","(no part #)",CHALLAN!C8592)</f>
        <v>PC-250R</v>
      </c>
      <c r="E1348" t="str">
        <f>IF(CHALLAN!B8592="","",CHALLAN!B8592)</f>
        <v>SANTRO XING</v>
      </c>
      <c r="F1348" t="str">
        <f>IF(CHALLAN!D8592="","",CHALLAN!D8592)</f>
        <v/>
      </c>
      <c r="G1348" t="str">
        <f>IF(CHALLAN!E8592="","",CHALLAN!E8592)</f>
        <v/>
      </c>
      <c r="H1348" t="str">
        <f t="shared" si="42"/>
        <v/>
      </c>
      <c r="I1348">
        <f>IF(CHALLAN!F8592="","",CHALLAN!F8592)</f>
        <v>1</v>
      </c>
      <c r="J1348" t="str">
        <f t="shared" si="43"/>
        <v/>
      </c>
    </row>
    <row r="1349" spans="1:10" x14ac:dyDescent="0.25">
      <c r="A1349">
        <v>8593</v>
      </c>
      <c r="B1349" t="str">
        <f>CHALLAN!G8579</f>
        <v>GG/181/10-11</v>
      </c>
      <c r="C1349" t="str">
        <f>CHALLAN!G8578</f>
        <v>11.10.10</v>
      </c>
      <c r="D1349" t="str">
        <f>IF(CHALLAN!C8593="","(no part #)",CHALLAN!C8593)</f>
        <v>PC-439R</v>
      </c>
      <c r="E1349" t="str">
        <f>IF(CHALLAN!B8593="","",CHALLAN!B8593)</f>
        <v>VERNA DIESEL</v>
      </c>
      <c r="F1349">
        <f>IF(CHALLAN!D8593="","",CHALLAN!D8593)</f>
        <v>2</v>
      </c>
      <c r="G1349">
        <f>IF(CHALLAN!E8593="","",CHALLAN!E8593)</f>
        <v>6</v>
      </c>
      <c r="H1349">
        <f t="shared" si="42"/>
        <v>12</v>
      </c>
      <c r="I1349">
        <f>IF(CHALLAN!F8593="","",CHALLAN!F8593)</f>
        <v>12</v>
      </c>
      <c r="J1349">
        <f t="shared" si="43"/>
        <v>0</v>
      </c>
    </row>
    <row r="1350" spans="1:10" x14ac:dyDescent="0.25">
      <c r="A1350">
        <v>8594</v>
      </c>
      <c r="B1350" t="str">
        <f>CHALLAN!G8579</f>
        <v>GG/181/10-11</v>
      </c>
      <c r="C1350" t="str">
        <f>CHALLAN!G8578</f>
        <v>11.10.10</v>
      </c>
      <c r="D1350" t="str">
        <f>IF(CHALLAN!C8594="","(no part #)",CHALLAN!C8594)</f>
        <v>PC-249R</v>
      </c>
      <c r="E1350" t="str">
        <f>IF(CHALLAN!B8594="","",CHALLAN!B8594)</f>
        <v>SPARK</v>
      </c>
      <c r="F1350">
        <f>IF(CHALLAN!D8594="","",CHALLAN!D8594)</f>
        <v>2</v>
      </c>
      <c r="G1350">
        <f>IF(CHALLAN!E8594="","",CHALLAN!E8594)</f>
        <v>6</v>
      </c>
      <c r="H1350">
        <f t="shared" si="42"/>
        <v>12</v>
      </c>
      <c r="I1350">
        <f>IF(CHALLAN!F8594="","",CHALLAN!F8594)</f>
        <v>12</v>
      </c>
      <c r="J1350">
        <f t="shared" si="43"/>
        <v>0</v>
      </c>
    </row>
    <row r="1351" spans="1:10" x14ac:dyDescent="0.25">
      <c r="A1351">
        <v>8596</v>
      </c>
      <c r="B1351" t="str">
        <f>CHALLAN!G8579</f>
        <v>GG/181/10-11</v>
      </c>
      <c r="C1351" t="str">
        <f>CHALLAN!G8578</f>
        <v>11.10.10</v>
      </c>
      <c r="D1351" t="str">
        <f>IF(CHALLAN!C8596="","(no part #)",CHALLAN!C8596)</f>
        <v>PC-61020</v>
      </c>
      <c r="E1351" t="str">
        <f>IF(CHALLAN!B8596="","",CHALLAN!B8596)</f>
        <v>BUS UNIVERSAL DRIER</v>
      </c>
      <c r="F1351">
        <f>IF(CHALLAN!D8596="","",CHALLAN!D8596)</f>
        <v>3</v>
      </c>
      <c r="G1351">
        <f>IF(CHALLAN!E8596="","",CHALLAN!E8596)</f>
        <v>20</v>
      </c>
      <c r="H1351">
        <f t="shared" si="42"/>
        <v>60</v>
      </c>
      <c r="I1351">
        <f>IF(CHALLAN!F8596="","",CHALLAN!F8596)</f>
        <v>60</v>
      </c>
      <c r="J1351">
        <f t="shared" si="43"/>
        <v>0</v>
      </c>
    </row>
    <row r="1352" spans="1:10" x14ac:dyDescent="0.25">
      <c r="A1352">
        <v>8597</v>
      </c>
      <c r="B1352" t="str">
        <f>CHALLAN!G8579</f>
        <v>GG/181/10-11</v>
      </c>
      <c r="C1352" t="str">
        <f>CHALLAN!G8578</f>
        <v>11.10.10</v>
      </c>
      <c r="D1352" t="str">
        <f>IF(CHALLAN!C8597="","(no part #)",CHALLAN!C8597)</f>
        <v>PC-8006</v>
      </c>
      <c r="E1352" t="str">
        <f>IF(CHALLAN!B8597="","",CHALLAN!B8597)</f>
        <v>ESTEEM R134A</v>
      </c>
      <c r="F1352">
        <f>IF(CHALLAN!D8597="","",CHALLAN!D8597)</f>
        <v>22</v>
      </c>
      <c r="G1352">
        <f>IF(CHALLAN!E8597="","",CHALLAN!E8597)</f>
        <v>25</v>
      </c>
      <c r="H1352">
        <f t="shared" si="42"/>
        <v>550</v>
      </c>
      <c r="I1352">
        <f>IF(CHALLAN!F8597="","",CHALLAN!F8597)</f>
        <v>500</v>
      </c>
      <c r="J1352">
        <f t="shared" si="43"/>
        <v>50</v>
      </c>
    </row>
    <row r="1353" spans="1:10" x14ac:dyDescent="0.25">
      <c r="A1353">
        <v>8598</v>
      </c>
      <c r="B1353" t="str">
        <f>CHALLAN!G8579</f>
        <v>GG/181/10-11</v>
      </c>
      <c r="C1353" t="str">
        <f>CHALLAN!G8578</f>
        <v>11.10.10</v>
      </c>
      <c r="D1353" t="str">
        <f>IF(CHALLAN!C8598="","(no part #)",CHALLAN!C8598)</f>
        <v>PC-8006</v>
      </c>
      <c r="E1353" t="str">
        <f>IF(CHALLAN!B8598="","",CHALLAN!B8598)</f>
        <v>ESTEEM R134A</v>
      </c>
      <c r="F1353" t="str">
        <f>IF(CHALLAN!D8598="","",CHALLAN!D8598)</f>
        <v/>
      </c>
      <c r="G1353" t="str">
        <f>IF(CHALLAN!E8598="","",CHALLAN!E8598)</f>
        <v/>
      </c>
      <c r="H1353" t="str">
        <f t="shared" si="42"/>
        <v/>
      </c>
      <c r="I1353">
        <f>IF(CHALLAN!F8598="","",CHALLAN!F8598)</f>
        <v>50</v>
      </c>
      <c r="J1353" t="str">
        <f t="shared" si="43"/>
        <v/>
      </c>
    </row>
    <row r="1354" spans="1:10" x14ac:dyDescent="0.25">
      <c r="A1354">
        <v>8599</v>
      </c>
      <c r="B1354" t="str">
        <f>CHALLAN!G8579</f>
        <v>GG/181/10-11</v>
      </c>
      <c r="C1354" t="str">
        <f>CHALLAN!G8578</f>
        <v>11.10.10</v>
      </c>
      <c r="D1354" t="str">
        <f>IF(CHALLAN!C8599="","(no part #)",CHALLAN!C8599)</f>
        <v>PC-8051</v>
      </c>
      <c r="E1354" t="str">
        <f>IF(CHALLAN!B8599="","",CHALLAN!B8599)</f>
        <v>MARUTI ORING</v>
      </c>
      <c r="F1354">
        <f>IF(CHALLAN!D8599="","",CHALLAN!D8599)</f>
        <v>4</v>
      </c>
      <c r="G1354">
        <f>IF(CHALLAN!E8599="","",CHALLAN!E8599)</f>
        <v>25</v>
      </c>
      <c r="H1354">
        <f t="shared" si="42"/>
        <v>100</v>
      </c>
      <c r="I1354">
        <f>IF(CHALLAN!F8599="","",CHALLAN!F8599)</f>
        <v>100</v>
      </c>
      <c r="J1354">
        <f t="shared" si="43"/>
        <v>0</v>
      </c>
    </row>
    <row r="1355" spans="1:10" x14ac:dyDescent="0.25">
      <c r="A1355">
        <v>8600</v>
      </c>
      <c r="B1355" t="str">
        <f>CHALLAN!G8579</f>
        <v>GG/181/10-11</v>
      </c>
      <c r="C1355" t="str">
        <f>CHALLAN!G8578</f>
        <v>11.10.10</v>
      </c>
      <c r="D1355" t="str">
        <f>IF(CHALLAN!C8600="","(no part #)",CHALLAN!C8600)</f>
        <v>PC-6142</v>
      </c>
      <c r="E1355" t="str">
        <f>IF(CHALLAN!B8600="","",CHALLAN!B8600)</f>
        <v>OPEL</v>
      </c>
      <c r="F1355">
        <f>IF(CHALLAN!D8600="","",CHALLAN!D8600)</f>
        <v>1</v>
      </c>
      <c r="G1355">
        <f>IF(CHALLAN!E8600="","",CHALLAN!E8600)</f>
        <v>20</v>
      </c>
      <c r="H1355">
        <f t="shared" si="42"/>
        <v>20</v>
      </c>
      <c r="I1355">
        <f>IF(CHALLAN!F8600="","",CHALLAN!F8600)</f>
        <v>20</v>
      </c>
      <c r="J1355">
        <f t="shared" si="43"/>
        <v>0</v>
      </c>
    </row>
    <row r="1356" spans="1:10" x14ac:dyDescent="0.25">
      <c r="A1356">
        <v>8601</v>
      </c>
      <c r="B1356" t="str">
        <f>CHALLAN!G8579</f>
        <v>GG/181/10-11</v>
      </c>
      <c r="C1356" t="str">
        <f>CHALLAN!G8578</f>
        <v>11.10.10</v>
      </c>
      <c r="D1356" t="str">
        <f>IF(CHALLAN!C8601="","(no part #)",CHALLAN!C8601)</f>
        <v>PC-8263</v>
      </c>
      <c r="E1356" t="str">
        <f>IF(CHALLAN!B8601="","",CHALLAN!B8601)</f>
        <v>CIELO</v>
      </c>
      <c r="F1356">
        <f>IF(CHALLAN!D8601="","",CHALLAN!D8601)</f>
        <v>1</v>
      </c>
      <c r="G1356">
        <f>IF(CHALLAN!E8601="","",CHALLAN!E8601)</f>
        <v>20</v>
      </c>
      <c r="H1356">
        <f t="shared" si="42"/>
        <v>20</v>
      </c>
      <c r="I1356">
        <f>IF(CHALLAN!F8601="","",CHALLAN!F8601)</f>
        <v>20</v>
      </c>
      <c r="J1356">
        <f t="shared" si="43"/>
        <v>0</v>
      </c>
    </row>
    <row r="1357" spans="1:10" x14ac:dyDescent="0.25">
      <c r="A1357">
        <v>8602</v>
      </c>
      <c r="B1357" t="str">
        <f>CHALLAN!G8579</f>
        <v>GG/181/10-11</v>
      </c>
      <c r="C1357" t="str">
        <f>CHALLAN!G8578</f>
        <v>11.10.10</v>
      </c>
      <c r="D1357" t="str">
        <f>IF(CHALLAN!C8602="","(no part #)",CHALLAN!C8602)</f>
        <v>PC-8020</v>
      </c>
      <c r="E1357" t="str">
        <f>IF(CHALLAN!B8602="","",CHALLAN!B8602)</f>
        <v>HONDA CITY</v>
      </c>
      <c r="F1357">
        <f>IF(CHALLAN!D8602="","",CHALLAN!D8602)</f>
        <v>2</v>
      </c>
      <c r="G1357">
        <f>IF(CHALLAN!E8602="","",CHALLAN!E8602)</f>
        <v>25</v>
      </c>
      <c r="H1357">
        <f t="shared" si="42"/>
        <v>50</v>
      </c>
      <c r="I1357">
        <f>IF(CHALLAN!F8602="","",CHALLAN!F8602)</f>
        <v>50</v>
      </c>
      <c r="J1357">
        <f t="shared" si="43"/>
        <v>0</v>
      </c>
    </row>
    <row r="1358" spans="1:10" x14ac:dyDescent="0.25">
      <c r="A1358">
        <v>8604</v>
      </c>
      <c r="B1358" t="str">
        <f>CHALLAN!G8579</f>
        <v>GG/181/10-11</v>
      </c>
      <c r="C1358" t="str">
        <f>CHALLAN!G8578</f>
        <v>11.10.10</v>
      </c>
      <c r="D1358" t="str">
        <f>IF(CHALLAN!C8604="","(no part #)",CHALLAN!C8604)</f>
        <v>FK-1181</v>
      </c>
      <c r="E1358" t="str">
        <f>IF(CHALLAN!B8604="","",CHALLAN!B8604)</f>
        <v>INDICA BEHR</v>
      </c>
      <c r="F1358">
        <f>IF(CHALLAN!D8604="","",CHALLAN!D8604)</f>
        <v>2</v>
      </c>
      <c r="G1358">
        <f>IF(CHALLAN!E8604="","",CHALLAN!E8604)</f>
        <v>50</v>
      </c>
      <c r="H1358">
        <f t="shared" si="42"/>
        <v>100</v>
      </c>
      <c r="I1358">
        <f>IF(CHALLAN!F8604="","",CHALLAN!F8604)</f>
        <v>100</v>
      </c>
      <c r="J1358">
        <f t="shared" si="43"/>
        <v>0</v>
      </c>
    </row>
    <row r="1359" spans="1:10" x14ac:dyDescent="0.25">
      <c r="A1359">
        <v>8605</v>
      </c>
      <c r="B1359" t="str">
        <f>CHALLAN!G8579</f>
        <v>GG/181/10-11</v>
      </c>
      <c r="C1359" t="str">
        <f>CHALLAN!G8578</f>
        <v>11.10.10</v>
      </c>
      <c r="D1359" t="str">
        <f>IF(CHALLAN!C8605="","(no part #)",CHALLAN!C8605)</f>
        <v>FK-1015</v>
      </c>
      <c r="E1359" t="str">
        <f>IF(CHALLAN!B8605="","",CHALLAN!B8605)</f>
        <v>QUALIS</v>
      </c>
      <c r="F1359">
        <f>IF(CHALLAN!D8605="","",CHALLAN!D8605)</f>
        <v>2</v>
      </c>
      <c r="G1359">
        <f>IF(CHALLAN!E8605="","",CHALLAN!E8605)</f>
        <v>50</v>
      </c>
      <c r="H1359">
        <f t="shared" si="42"/>
        <v>100</v>
      </c>
      <c r="I1359">
        <f>IF(CHALLAN!F8605="","",CHALLAN!F8605)</f>
        <v>100</v>
      </c>
      <c r="J1359">
        <f t="shared" si="43"/>
        <v>0</v>
      </c>
    </row>
    <row r="1360" spans="1:10" x14ac:dyDescent="0.25">
      <c r="A1360">
        <v>8606</v>
      </c>
      <c r="B1360" t="str">
        <f>CHALLAN!G8579</f>
        <v>GG/181/10-11</v>
      </c>
      <c r="C1360" t="str">
        <f>CHALLAN!G8578</f>
        <v>11.10.10</v>
      </c>
      <c r="D1360" t="str">
        <f>IF(CHALLAN!C8606="","(no part #)",CHALLAN!C8606)</f>
        <v>FK-C906</v>
      </c>
      <c r="E1360" t="str">
        <f>IF(CHALLAN!B8606="","",CHALLAN!B8606)</f>
        <v>TRAVERA</v>
      </c>
      <c r="F1360">
        <f>IF(CHALLAN!D8606="","",CHALLAN!D8606)</f>
        <v>1</v>
      </c>
      <c r="G1360">
        <f>IF(CHALLAN!E8606="","",CHALLAN!E8606)</f>
        <v>50</v>
      </c>
      <c r="H1360">
        <f t="shared" si="42"/>
        <v>50</v>
      </c>
      <c r="I1360">
        <f>IF(CHALLAN!F8606="","",CHALLAN!F8606)</f>
        <v>50</v>
      </c>
      <c r="J1360">
        <f t="shared" si="43"/>
        <v>0</v>
      </c>
    </row>
    <row r="1361" spans="1:10" x14ac:dyDescent="0.25">
      <c r="A1361">
        <v>8608</v>
      </c>
      <c r="B1361" t="str">
        <f>CHALLAN!G8579</f>
        <v>GG/181/10-11</v>
      </c>
      <c r="C1361" t="str">
        <f>CHALLAN!G8578</f>
        <v>11.10.10</v>
      </c>
      <c r="D1361" t="str">
        <f>IF(CHALLAN!C8608="","(no part #)",CHALLAN!C8608)</f>
        <v>PC-86207</v>
      </c>
      <c r="E1361" t="str">
        <f>IF(CHALLAN!B8608="","",CHALLAN!B8608)</f>
        <v>SWIFT</v>
      </c>
      <c r="F1361">
        <f>IF(CHALLAN!D8608="","",CHALLAN!D8608)</f>
        <v>3</v>
      </c>
      <c r="G1361">
        <f>IF(CHALLAN!E8608="","",CHALLAN!E8608)</f>
        <v>5</v>
      </c>
      <c r="H1361">
        <f t="shared" si="42"/>
        <v>15</v>
      </c>
      <c r="I1361">
        <f>IF(CHALLAN!F8608="","",CHALLAN!F8608)</f>
        <v>14</v>
      </c>
      <c r="J1361">
        <f t="shared" si="43"/>
        <v>1</v>
      </c>
    </row>
    <row r="1362" spans="1:10" x14ac:dyDescent="0.25">
      <c r="A1362">
        <v>8609</v>
      </c>
      <c r="B1362" t="str">
        <f>CHALLAN!G8579</f>
        <v>GG/181/10-11</v>
      </c>
      <c r="C1362" t="str">
        <f>CHALLAN!G8578</f>
        <v>11.10.10</v>
      </c>
      <c r="D1362" t="str">
        <f>IF(CHALLAN!C8609="","(no part #)",CHALLAN!C8609)</f>
        <v>PC-86207</v>
      </c>
      <c r="E1362" t="str">
        <f>IF(CHALLAN!B8609="","",CHALLAN!B8609)</f>
        <v>SWIFT</v>
      </c>
      <c r="F1362" t="str">
        <f>IF(CHALLAN!D8609="","",CHALLAN!D8609)</f>
        <v/>
      </c>
      <c r="G1362" t="str">
        <f>IF(CHALLAN!E8609="","",CHALLAN!E8609)</f>
        <v/>
      </c>
      <c r="H1362" t="str">
        <f t="shared" si="42"/>
        <v/>
      </c>
      <c r="I1362">
        <f>IF(CHALLAN!F8609="","",CHALLAN!F8609)</f>
        <v>1</v>
      </c>
      <c r="J1362" t="str">
        <f t="shared" si="43"/>
        <v/>
      </c>
    </row>
    <row r="1363" spans="1:10" x14ac:dyDescent="0.25">
      <c r="A1363">
        <v>8639</v>
      </c>
      <c r="B1363" t="str">
        <f>CHALLAN!G8625</f>
        <v>GG/182/10-11</v>
      </c>
      <c r="C1363" t="str">
        <f>CHALLAN!G8624</f>
        <v>11.10.10</v>
      </c>
      <c r="D1363" t="str">
        <f>IF(CHALLAN!C8639="","(no part #)",CHALLAN!C8639)</f>
        <v>(no part #)</v>
      </c>
      <c r="E1363" t="str">
        <f>IF(CHALLAN!B8639="","",CHALLAN!B8639)</f>
        <v>14x23x44</v>
      </c>
      <c r="F1363">
        <f>IF(CHALLAN!D8639="","",CHALLAN!D8639)</f>
        <v>2</v>
      </c>
      <c r="G1363">
        <f>IF(CHALLAN!E8639="","",CHALLAN!E8639)</f>
        <v>5</v>
      </c>
      <c r="H1363">
        <f t="shared" si="42"/>
        <v>10</v>
      </c>
      <c r="I1363">
        <f>IF(CHALLAN!F8639="","",CHALLAN!F8639)</f>
        <v>10</v>
      </c>
      <c r="J1363">
        <f t="shared" si="43"/>
        <v>0</v>
      </c>
    </row>
    <row r="1364" spans="1:10" x14ac:dyDescent="0.25">
      <c r="A1364">
        <v>8640</v>
      </c>
      <c r="B1364" t="str">
        <f>CHALLAN!G8625</f>
        <v>GG/182/10-11</v>
      </c>
      <c r="C1364" t="str">
        <f>CHALLAN!G8624</f>
        <v>11.10.10</v>
      </c>
      <c r="D1364" t="str">
        <f>IF(CHALLAN!C8640="","(no part #)",CHALLAN!C8640)</f>
        <v>(no part #)</v>
      </c>
      <c r="E1364" t="str">
        <f>IF(CHALLAN!B8640="","",CHALLAN!B8640)</f>
        <v>14x23x26</v>
      </c>
      <c r="F1364">
        <f>IF(CHALLAN!D8640="","",CHALLAN!D8640)</f>
        <v>1</v>
      </c>
      <c r="G1364">
        <f>IF(CHALLAN!E8640="","",CHALLAN!E8640)</f>
        <v>10</v>
      </c>
      <c r="H1364">
        <f t="shared" si="42"/>
        <v>10</v>
      </c>
      <c r="I1364">
        <f>IF(CHALLAN!F8640="","",CHALLAN!F8640)</f>
        <v>10</v>
      </c>
      <c r="J1364">
        <f t="shared" si="43"/>
        <v>0</v>
      </c>
    </row>
    <row r="1365" spans="1:10" x14ac:dyDescent="0.25">
      <c r="A1365">
        <v>8642</v>
      </c>
      <c r="B1365" t="str">
        <f>CHALLAN!G8625</f>
        <v>GG/182/10-11</v>
      </c>
      <c r="C1365" t="str">
        <f>CHALLAN!G8624</f>
        <v>11.10.10</v>
      </c>
      <c r="D1365" t="str">
        <f>IF(CHALLAN!C8642="","(no part #)",CHALLAN!C8642)</f>
        <v>PC-E035</v>
      </c>
      <c r="E1365" t="str">
        <f>IF(CHALLAN!B8642="","",CHALLAN!B8642)</f>
        <v>ESTEEM R134A</v>
      </c>
      <c r="F1365">
        <f>IF(CHALLAN!D8642="","",CHALLAN!D8642)</f>
        <v>6</v>
      </c>
      <c r="G1365">
        <f>IF(CHALLAN!E8642="","",CHALLAN!E8642)</f>
        <v>4</v>
      </c>
      <c r="H1365">
        <f t="shared" si="42"/>
        <v>24</v>
      </c>
      <c r="I1365">
        <f>IF(CHALLAN!F8642="","",CHALLAN!F8642)</f>
        <v>22</v>
      </c>
      <c r="J1365">
        <f t="shared" si="43"/>
        <v>2</v>
      </c>
    </row>
    <row r="1366" spans="1:10" x14ac:dyDescent="0.25">
      <c r="A1366">
        <v>8643</v>
      </c>
      <c r="B1366" t="str">
        <f>CHALLAN!G8625</f>
        <v>GG/182/10-11</v>
      </c>
      <c r="C1366" t="str">
        <f>CHALLAN!G8624</f>
        <v>11.10.10</v>
      </c>
      <c r="D1366" t="str">
        <f>IF(CHALLAN!C8643="","(no part #)",CHALLAN!C8643)</f>
        <v>PC-E035</v>
      </c>
      <c r="E1366" t="str">
        <f>IF(CHALLAN!B8643="","",CHALLAN!B8643)</f>
        <v>ESTEEM R134A</v>
      </c>
      <c r="F1366" t="str">
        <f>IF(CHALLAN!D8643="","",CHALLAN!D8643)</f>
        <v/>
      </c>
      <c r="G1366" t="str">
        <f>IF(CHALLAN!E8643="","",CHALLAN!E8643)</f>
        <v/>
      </c>
      <c r="H1366" t="str">
        <f t="shared" si="42"/>
        <v/>
      </c>
      <c r="I1366">
        <f>IF(CHALLAN!F8643="","",CHALLAN!F8643)</f>
        <v>2</v>
      </c>
      <c r="J1366" t="str">
        <f t="shared" si="43"/>
        <v/>
      </c>
    </row>
    <row r="1367" spans="1:10" x14ac:dyDescent="0.25">
      <c r="A1367">
        <v>8645</v>
      </c>
      <c r="B1367" t="str">
        <f>CHALLAN!G8625</f>
        <v>GG/182/10-11</v>
      </c>
      <c r="C1367" t="str">
        <f>CHALLAN!G8624</f>
        <v>11.10.10</v>
      </c>
      <c r="D1367" t="str">
        <f>IF(CHALLAN!C8645="","(no part #)",CHALLAN!C8645)</f>
        <v>PC-208</v>
      </c>
      <c r="E1367" t="str">
        <f>IF(CHALLAN!B8645="","",CHALLAN!B8645)</f>
        <v>WR</v>
      </c>
      <c r="F1367">
        <f>IF(CHALLAN!D8645="","",CHALLAN!D8645)</f>
        <v>4</v>
      </c>
      <c r="G1367">
        <f>IF(CHALLAN!E8645="","",CHALLAN!E8645)</f>
        <v>6</v>
      </c>
      <c r="H1367">
        <f t="shared" si="42"/>
        <v>24</v>
      </c>
      <c r="I1367">
        <f>IF(CHALLAN!F8645="","",CHALLAN!F8645)</f>
        <v>23</v>
      </c>
      <c r="J1367">
        <f t="shared" si="43"/>
        <v>1</v>
      </c>
    </row>
    <row r="1368" spans="1:10" x14ac:dyDescent="0.25">
      <c r="A1368">
        <v>8646</v>
      </c>
      <c r="B1368" t="str">
        <f>CHALLAN!G8625</f>
        <v>GG/182/10-11</v>
      </c>
      <c r="C1368" t="str">
        <f>CHALLAN!G8624</f>
        <v>11.10.10</v>
      </c>
      <c r="D1368" t="str">
        <f>IF(CHALLAN!C8646="","(no part #)",CHALLAN!C8646)</f>
        <v>PC-208</v>
      </c>
      <c r="E1368" t="str">
        <f>IF(CHALLAN!B8646="","",CHALLAN!B8646)</f>
        <v>WR</v>
      </c>
      <c r="F1368" t="str">
        <f>IF(CHALLAN!D8646="","",CHALLAN!D8646)</f>
        <v/>
      </c>
      <c r="G1368" t="str">
        <f>IF(CHALLAN!E8646="","",CHALLAN!E8646)</f>
        <v/>
      </c>
      <c r="H1368" t="str">
        <f t="shared" si="42"/>
        <v/>
      </c>
      <c r="I1368">
        <f>IF(CHALLAN!F8646="","",CHALLAN!F8646)</f>
        <v>1</v>
      </c>
      <c r="J1368" t="str">
        <f t="shared" si="43"/>
        <v/>
      </c>
    </row>
    <row r="1369" spans="1:10" x14ac:dyDescent="0.25">
      <c r="A1369">
        <v>8647</v>
      </c>
      <c r="B1369" t="str">
        <f>CHALLAN!G8625</f>
        <v>GG/182/10-11</v>
      </c>
      <c r="C1369" t="str">
        <f>CHALLAN!G8624</f>
        <v>11.10.10</v>
      </c>
      <c r="D1369" t="str">
        <f>IF(CHALLAN!C8647="","(no part #)",CHALLAN!C8647)</f>
        <v>PC-250R</v>
      </c>
      <c r="E1369" t="str">
        <f>IF(CHALLAN!B8647="","",CHALLAN!B8647)</f>
        <v>SANTRO XING</v>
      </c>
      <c r="F1369">
        <f>IF(CHALLAN!D8647="","",CHALLAN!D8647)</f>
        <v>4</v>
      </c>
      <c r="G1369">
        <f>IF(CHALLAN!E8647="","",CHALLAN!E8647)</f>
        <v>6</v>
      </c>
      <c r="H1369">
        <f t="shared" si="42"/>
        <v>24</v>
      </c>
      <c r="I1369">
        <f>IF(CHALLAN!F8647="","",CHALLAN!F8647)</f>
        <v>23</v>
      </c>
      <c r="J1369">
        <f t="shared" si="43"/>
        <v>1</v>
      </c>
    </row>
    <row r="1370" spans="1:10" x14ac:dyDescent="0.25">
      <c r="A1370">
        <v>8648</v>
      </c>
      <c r="B1370" t="str">
        <f>CHALLAN!G8625</f>
        <v>GG/182/10-11</v>
      </c>
      <c r="C1370" t="str">
        <f>CHALLAN!G8624</f>
        <v>11.10.10</v>
      </c>
      <c r="D1370" t="str">
        <f>IF(CHALLAN!C8648="","(no part #)",CHALLAN!C8648)</f>
        <v>PC-250R</v>
      </c>
      <c r="E1370" t="str">
        <f>IF(CHALLAN!B8648="","",CHALLAN!B8648)</f>
        <v>SANTRO XING</v>
      </c>
      <c r="F1370" t="str">
        <f>IF(CHALLAN!D8648="","",CHALLAN!D8648)</f>
        <v/>
      </c>
      <c r="G1370" t="str">
        <f>IF(CHALLAN!E8648="","",CHALLAN!E8648)</f>
        <v/>
      </c>
      <c r="H1370" t="str">
        <f t="shared" si="42"/>
        <v/>
      </c>
      <c r="I1370">
        <f>IF(CHALLAN!F8648="","",CHALLAN!F8648)</f>
        <v>1</v>
      </c>
      <c r="J1370" t="str">
        <f t="shared" si="43"/>
        <v/>
      </c>
    </row>
    <row r="1371" spans="1:10" x14ac:dyDescent="0.25">
      <c r="A1371">
        <v>8649</v>
      </c>
      <c r="B1371" t="str">
        <f>CHALLAN!G8625</f>
        <v>GG/182/10-11</v>
      </c>
      <c r="C1371" t="str">
        <f>CHALLAN!G8624</f>
        <v>11.10.10</v>
      </c>
      <c r="D1371" t="str">
        <f>IF(CHALLAN!C8649="","(no part #)",CHALLAN!C8649)</f>
        <v>PC-211</v>
      </c>
      <c r="E1371" t="str">
        <f>IF(CHALLAN!B8649="","",CHALLAN!B8649)</f>
        <v>SWIFT</v>
      </c>
      <c r="F1371">
        <f>IF(CHALLAN!D8649="","",CHALLAN!D8649)</f>
        <v>1</v>
      </c>
      <c r="G1371">
        <f>IF(CHALLAN!E8649="","",CHALLAN!E8649)</f>
        <v>6</v>
      </c>
      <c r="H1371">
        <f t="shared" si="42"/>
        <v>6</v>
      </c>
      <c r="I1371">
        <f>IF(CHALLAN!F8649="","",CHALLAN!F8649)</f>
        <v>6</v>
      </c>
      <c r="J1371">
        <f t="shared" si="43"/>
        <v>0</v>
      </c>
    </row>
    <row r="1372" spans="1:10" x14ac:dyDescent="0.25">
      <c r="A1372">
        <v>8650</v>
      </c>
      <c r="B1372" t="str">
        <f>CHALLAN!G8625</f>
        <v>GG/182/10-11</v>
      </c>
      <c r="C1372" t="str">
        <f>CHALLAN!G8624</f>
        <v>11.10.10</v>
      </c>
      <c r="D1372" t="str">
        <f>IF(CHALLAN!C8650="","(no part #)",CHALLAN!C8650)</f>
        <v>PC-144R</v>
      </c>
      <c r="E1372" t="str">
        <f>IF(CHALLAN!B8650="","",CHALLAN!B8650)</f>
        <v>SANTRO</v>
      </c>
      <c r="F1372">
        <f>IF(CHALLAN!D8650="","",CHALLAN!D8650)</f>
        <v>2</v>
      </c>
      <c r="G1372">
        <f>IF(CHALLAN!E8650="","",CHALLAN!E8650)</f>
        <v>6</v>
      </c>
      <c r="H1372">
        <f t="shared" si="42"/>
        <v>12</v>
      </c>
      <c r="I1372">
        <f>IF(CHALLAN!F8650="","",CHALLAN!F8650)</f>
        <v>14.375</v>
      </c>
      <c r="J1372">
        <f t="shared" si="43"/>
        <v>-2.375</v>
      </c>
    </row>
    <row r="1373" spans="1:10" x14ac:dyDescent="0.25">
      <c r="A1373">
        <v>8651</v>
      </c>
      <c r="B1373" t="str">
        <f>CHALLAN!G8625</f>
        <v>GG/182/10-11</v>
      </c>
      <c r="C1373" t="str">
        <f>CHALLAN!G8624</f>
        <v>11.10.10</v>
      </c>
      <c r="D1373" t="str">
        <f>IF(CHALLAN!C8651="","(no part #)",CHALLAN!C8651)</f>
        <v>PC-144R</v>
      </c>
      <c r="E1373" t="str">
        <f>IF(CHALLAN!B8651="","",CHALLAN!B8651)</f>
        <v>SANTRO</v>
      </c>
      <c r="F1373">
        <f>IF(CHALLAN!D8651="","",CHALLAN!D8651)</f>
        <v>2</v>
      </c>
      <c r="G1373">
        <f>IF(CHALLAN!E8651="","",CHALLAN!E8651)</f>
        <v>18</v>
      </c>
      <c r="H1373">
        <f t="shared" si="42"/>
        <v>36</v>
      </c>
      <c r="I1373">
        <f>IF(CHALLAN!F8651="","",CHALLAN!F8651)</f>
        <v>0.625</v>
      </c>
      <c r="J1373">
        <f t="shared" si="43"/>
        <v>35.375</v>
      </c>
    </row>
    <row r="1374" spans="1:10" x14ac:dyDescent="0.25">
      <c r="A1374">
        <v>8652</v>
      </c>
      <c r="B1374" t="str">
        <f>CHALLAN!G8625</f>
        <v>GG/182/10-11</v>
      </c>
      <c r="C1374" t="str">
        <f>CHALLAN!G8624</f>
        <v>11.10.10</v>
      </c>
      <c r="D1374" t="str">
        <f>IF(CHALLAN!C8652="","(no part #)",CHALLAN!C8652)</f>
        <v>PC-143R</v>
      </c>
      <c r="E1374" t="str">
        <f>IF(CHALLAN!B8652="","",CHALLAN!B8652)</f>
        <v>SKODA</v>
      </c>
      <c r="F1374" t="str">
        <f>IF(CHALLAN!D8652="","",CHALLAN!D8652)</f>
        <v/>
      </c>
      <c r="G1374" t="str">
        <f>IF(CHALLAN!E8652="","",CHALLAN!E8652)</f>
        <v/>
      </c>
      <c r="H1374" t="str">
        <f t="shared" si="42"/>
        <v/>
      </c>
      <c r="I1374">
        <f>IF(CHALLAN!F8652="","",CHALLAN!F8652)</f>
        <v>0.625</v>
      </c>
      <c r="J1374" t="str">
        <f t="shared" si="43"/>
        <v/>
      </c>
    </row>
    <row r="1375" spans="1:10" x14ac:dyDescent="0.25">
      <c r="A1375">
        <v>8653</v>
      </c>
      <c r="B1375" t="str">
        <f>CHALLAN!G8625</f>
        <v>GG/182/10-11</v>
      </c>
      <c r="C1375" t="str">
        <f>CHALLAN!G8624</f>
        <v>11.10.10</v>
      </c>
      <c r="D1375" t="str">
        <f>IF(CHALLAN!C8653="","(no part #)",CHALLAN!C8653)</f>
        <v>PC-143R</v>
      </c>
      <c r="E1375" t="str">
        <f>IF(CHALLAN!B8653="","",CHALLAN!B8653)</f>
        <v>SKODA</v>
      </c>
      <c r="F1375" t="str">
        <f>IF(CHALLAN!D8653="","",CHALLAN!D8653)</f>
        <v/>
      </c>
      <c r="G1375" t="str">
        <f>IF(CHALLAN!E8653="","",CHALLAN!E8653)</f>
        <v/>
      </c>
      <c r="H1375" t="str">
        <f t="shared" si="42"/>
        <v/>
      </c>
      <c r="I1375">
        <f>IF(CHALLAN!F8653="","",CHALLAN!F8653)</f>
        <v>14.375</v>
      </c>
      <c r="J1375" t="str">
        <f t="shared" si="43"/>
        <v/>
      </c>
    </row>
    <row r="1376" spans="1:10" x14ac:dyDescent="0.25">
      <c r="A1376">
        <v>8684</v>
      </c>
      <c r="B1376" t="str">
        <f>CHALLAN!G8671</f>
        <v>GG/183/10-11</v>
      </c>
      <c r="C1376" t="str">
        <f>CHALLAN!G8670</f>
        <v>11.10.10</v>
      </c>
      <c r="D1376" t="str">
        <f>IF(CHALLAN!C8684="","(no part #)",CHALLAN!C8684)</f>
        <v>PC-7159</v>
      </c>
      <c r="E1376" t="str">
        <f>IF(CHALLAN!B8684="","",CHALLAN!B8684)</f>
        <v>INDIGO</v>
      </c>
      <c r="F1376">
        <f>IF(CHALLAN!D8684="","",CHALLAN!D8684)</f>
        <v>4</v>
      </c>
      <c r="G1376">
        <f>IF(CHALLAN!E8684="","",CHALLAN!E8684)</f>
        <v>6</v>
      </c>
      <c r="H1376">
        <f t="shared" si="42"/>
        <v>24</v>
      </c>
      <c r="I1376">
        <f>IF(CHALLAN!F8684="","",CHALLAN!F8684)</f>
        <v>23</v>
      </c>
      <c r="J1376">
        <f t="shared" si="43"/>
        <v>1</v>
      </c>
    </row>
    <row r="1377" spans="1:10" x14ac:dyDescent="0.25">
      <c r="A1377">
        <v>8685</v>
      </c>
      <c r="B1377" t="str">
        <f>CHALLAN!G8671</f>
        <v>GG/183/10-11</v>
      </c>
      <c r="C1377" t="str">
        <f>CHALLAN!G8670</f>
        <v>11.10.10</v>
      </c>
      <c r="D1377" t="str">
        <f>IF(CHALLAN!C8685="","(no part #)",CHALLAN!C8685)</f>
        <v>PC-7159</v>
      </c>
      <c r="E1377" t="str">
        <f>IF(CHALLAN!B8685="","",CHALLAN!B8685)</f>
        <v>INDIGO</v>
      </c>
      <c r="F1377" t="str">
        <f>IF(CHALLAN!D8685="","",CHALLAN!D8685)</f>
        <v/>
      </c>
      <c r="G1377" t="str">
        <f>IF(CHALLAN!E8685="","",CHALLAN!E8685)</f>
        <v/>
      </c>
      <c r="H1377" t="str">
        <f t="shared" si="42"/>
        <v/>
      </c>
      <c r="I1377">
        <f>IF(CHALLAN!F8685="","",CHALLAN!F8685)</f>
        <v>1</v>
      </c>
      <c r="J1377" t="str">
        <f t="shared" si="43"/>
        <v/>
      </c>
    </row>
    <row r="1378" spans="1:10" x14ac:dyDescent="0.25">
      <c r="A1378">
        <v>8686</v>
      </c>
      <c r="B1378" t="str">
        <f>CHALLAN!G8671</f>
        <v>GG/183/10-11</v>
      </c>
      <c r="C1378" t="str">
        <f>CHALLAN!G8670</f>
        <v>11.10.10</v>
      </c>
      <c r="D1378" t="str">
        <f>IF(CHALLAN!C8686="","(no part #)",CHALLAN!C8686)</f>
        <v>PC-249R</v>
      </c>
      <c r="E1378" t="str">
        <f>IF(CHALLAN!B8686="","",CHALLAN!B8686)</f>
        <v>SPARK</v>
      </c>
      <c r="F1378">
        <f>IF(CHALLAN!D8686="","",CHALLAN!D8686)</f>
        <v>1</v>
      </c>
      <c r="G1378">
        <f>IF(CHALLAN!E8686="","",CHALLAN!E8686)</f>
        <v>6</v>
      </c>
      <c r="H1378">
        <f t="shared" si="42"/>
        <v>6</v>
      </c>
      <c r="I1378">
        <f>IF(CHALLAN!F8686="","",CHALLAN!F8686)</f>
        <v>6</v>
      </c>
      <c r="J1378">
        <f t="shared" si="43"/>
        <v>0</v>
      </c>
    </row>
    <row r="1379" spans="1:10" x14ac:dyDescent="0.25">
      <c r="A1379">
        <v>8688</v>
      </c>
      <c r="B1379" t="str">
        <f>CHALLAN!G8671</f>
        <v>GG/183/10-11</v>
      </c>
      <c r="C1379" t="str">
        <f>CHALLAN!G8670</f>
        <v>11.10.10</v>
      </c>
      <c r="D1379" t="str">
        <f>IF(CHALLAN!C8688="","(no part #)",CHALLAN!C8688)</f>
        <v>PC-6001</v>
      </c>
      <c r="E1379" t="str">
        <f>IF(CHALLAN!B8688="","",CHALLAN!B8688)</f>
        <v>UNIVERSAL DRIER</v>
      </c>
      <c r="F1379">
        <f>IF(CHALLAN!D8688="","",CHALLAN!D8688)</f>
        <v>8</v>
      </c>
      <c r="G1379">
        <f>IF(CHALLAN!E8688="","",CHALLAN!E8688)</f>
        <v>25</v>
      </c>
      <c r="H1379">
        <f t="shared" si="42"/>
        <v>200</v>
      </c>
      <c r="I1379">
        <f>IF(CHALLAN!F8688="","",CHALLAN!F8688)</f>
        <v>200</v>
      </c>
      <c r="J1379">
        <f t="shared" si="43"/>
        <v>0</v>
      </c>
    </row>
    <row r="1380" spans="1:10" x14ac:dyDescent="0.25">
      <c r="A1380">
        <v>8689</v>
      </c>
      <c r="B1380" t="str">
        <f>CHALLAN!G8671</f>
        <v>GG/183/10-11</v>
      </c>
      <c r="C1380" t="str">
        <f>CHALLAN!G8670</f>
        <v>11.10.10</v>
      </c>
      <c r="D1380" t="str">
        <f>IF(CHALLAN!C8689="","(no part #)",CHALLAN!C8689)</f>
        <v>PC-6001B</v>
      </c>
      <c r="E1380" t="str">
        <f>IF(CHALLAN!B8689="","",CHALLAN!B8689)</f>
        <v>UNIVERSAL DRIER</v>
      </c>
      <c r="F1380">
        <f>IF(CHALLAN!D8689="","",CHALLAN!D8689)</f>
        <v>4</v>
      </c>
      <c r="G1380">
        <f>IF(CHALLAN!E8689="","",CHALLAN!E8689)</f>
        <v>25</v>
      </c>
      <c r="H1380">
        <f t="shared" si="42"/>
        <v>100</v>
      </c>
      <c r="I1380">
        <f>IF(CHALLAN!F8689="","",CHALLAN!F8689)</f>
        <v>100</v>
      </c>
      <c r="J1380">
        <f t="shared" si="43"/>
        <v>0</v>
      </c>
    </row>
    <row r="1381" spans="1:10" x14ac:dyDescent="0.25">
      <c r="A1381">
        <v>8723</v>
      </c>
      <c r="B1381" t="str">
        <f>CHALLAN!G8714</f>
        <v>GG/184/10-11</v>
      </c>
      <c r="C1381" t="str">
        <f>CHALLAN!G8713</f>
        <v>11.10.10</v>
      </c>
      <c r="D1381" t="str">
        <f>IF(CHALLAN!C8723="","(no part #)",CHALLAN!C8723)</f>
        <v>(no part #)</v>
      </c>
      <c r="E1381" t="str">
        <f>IF(CHALLAN!B8723="","",CHALLAN!B8723)</f>
        <v>SK</v>
      </c>
      <c r="F1381">
        <f>IF(CHALLAN!D8723="","",CHALLAN!D8723)</f>
        <v>12</v>
      </c>
      <c r="G1381">
        <f>IF(CHALLAN!E8723="","",CHALLAN!E8723)</f>
        <v>2</v>
      </c>
      <c r="H1381">
        <f t="shared" si="42"/>
        <v>24</v>
      </c>
      <c r="I1381">
        <f>IF(CHALLAN!F8723="","",CHALLAN!F8723)</f>
        <v>24</v>
      </c>
      <c r="J1381">
        <f t="shared" si="43"/>
        <v>0</v>
      </c>
    </row>
    <row r="1382" spans="1:10" x14ac:dyDescent="0.25">
      <c r="A1382">
        <v>8724</v>
      </c>
      <c r="B1382" t="str">
        <f>CHALLAN!G8714</f>
        <v>GG/184/10-11</v>
      </c>
      <c r="C1382" t="str">
        <f>CHALLAN!G8713</f>
        <v>11.10.10</v>
      </c>
      <c r="D1382" t="str">
        <f>IF(CHALLAN!C8724="","(no part #)",CHALLAN!C8724)</f>
        <v>(no part #)</v>
      </c>
      <c r="E1382" t="str">
        <f>IF(CHALLAN!B8724="","",CHALLAN!B8724)</f>
        <v>SK</v>
      </c>
      <c r="F1382">
        <f>IF(CHALLAN!D8724="","",CHALLAN!D8724)</f>
        <v>2.5</v>
      </c>
      <c r="G1382">
        <f>IF(CHALLAN!E8724="","",CHALLAN!E8724)</f>
        <v>2</v>
      </c>
      <c r="H1382">
        <f t="shared" si="42"/>
        <v>5</v>
      </c>
      <c r="I1382">
        <f>IF(CHALLAN!F8724="","",CHALLAN!F8724)</f>
        <v>5</v>
      </c>
      <c r="J1382">
        <f t="shared" si="43"/>
        <v>0</v>
      </c>
    </row>
    <row r="1383" spans="1:10" x14ac:dyDescent="0.25">
      <c r="A1383">
        <v>8727</v>
      </c>
      <c r="B1383" t="str">
        <f>CHALLAN!G8714</f>
        <v>GG/184/10-11</v>
      </c>
      <c r="C1383" t="str">
        <f>CHALLAN!G8713</f>
        <v>11.10.10</v>
      </c>
      <c r="D1383" t="str">
        <f>IF(CHALLAN!C8727="","(no part #)",CHALLAN!C8727)</f>
        <v>PC-E035</v>
      </c>
      <c r="E1383" t="str">
        <f>IF(CHALLAN!B8727="","",CHALLAN!B8727)</f>
        <v>ESTEEM R134A</v>
      </c>
      <c r="F1383">
        <f>IF(CHALLAN!D8727="","",CHALLAN!D8727)</f>
        <v>6</v>
      </c>
      <c r="G1383">
        <f>IF(CHALLAN!E8727="","",CHALLAN!E8727)</f>
        <v>4</v>
      </c>
      <c r="H1383">
        <f t="shared" si="42"/>
        <v>24</v>
      </c>
      <c r="I1383">
        <f>IF(CHALLAN!F8727="","",CHALLAN!F8727)</f>
        <v>22</v>
      </c>
      <c r="J1383">
        <f t="shared" si="43"/>
        <v>2</v>
      </c>
    </row>
    <row r="1384" spans="1:10" x14ac:dyDescent="0.25">
      <c r="A1384">
        <v>8728</v>
      </c>
      <c r="B1384" t="str">
        <f>CHALLAN!G8714</f>
        <v>GG/184/10-11</v>
      </c>
      <c r="C1384" t="str">
        <f>CHALLAN!G8713</f>
        <v>11.10.10</v>
      </c>
      <c r="D1384" t="str">
        <f>IF(CHALLAN!C8728="","(no part #)",CHALLAN!C8728)</f>
        <v>PC-E035</v>
      </c>
      <c r="E1384" t="str">
        <f>IF(CHALLAN!B8728="","",CHALLAN!B8728)</f>
        <v>ESTEEM R134A</v>
      </c>
      <c r="F1384" t="str">
        <f>IF(CHALLAN!D8728="","",CHALLAN!D8728)</f>
        <v/>
      </c>
      <c r="G1384" t="str">
        <f>IF(CHALLAN!E8728="","",CHALLAN!E8728)</f>
        <v/>
      </c>
      <c r="H1384" t="str">
        <f t="shared" si="42"/>
        <v/>
      </c>
      <c r="I1384">
        <f>IF(CHALLAN!F8728="","",CHALLAN!F8728)</f>
        <v>2</v>
      </c>
      <c r="J1384" t="str">
        <f t="shared" si="43"/>
        <v/>
      </c>
    </row>
    <row r="1385" spans="1:10" x14ac:dyDescent="0.25">
      <c r="A1385">
        <v>8730</v>
      </c>
      <c r="B1385" t="str">
        <f>CHALLAN!G8714</f>
        <v>GG/184/10-11</v>
      </c>
      <c r="C1385" t="str">
        <f>CHALLAN!G8713</f>
        <v>11.10.10</v>
      </c>
      <c r="D1385" t="str">
        <f>IF(CHALLAN!C8730="","(no part #)",CHALLAN!C8730)</f>
        <v>PC-208</v>
      </c>
      <c r="E1385" t="str">
        <f>IF(CHALLAN!B8730="","",CHALLAN!B8730)</f>
        <v>WR</v>
      </c>
      <c r="F1385">
        <f>IF(CHALLAN!D8730="","",CHALLAN!D8730)</f>
        <v>4</v>
      </c>
      <c r="G1385">
        <f>IF(CHALLAN!E8730="","",CHALLAN!E8730)</f>
        <v>6</v>
      </c>
      <c r="H1385">
        <f t="shared" si="42"/>
        <v>24</v>
      </c>
      <c r="I1385">
        <f>IF(CHALLAN!F8730="","",CHALLAN!F8730)</f>
        <v>23</v>
      </c>
      <c r="J1385">
        <f t="shared" si="43"/>
        <v>1</v>
      </c>
    </row>
    <row r="1386" spans="1:10" x14ac:dyDescent="0.25">
      <c r="A1386">
        <v>8731</v>
      </c>
      <c r="B1386" t="str">
        <f>CHALLAN!G8714</f>
        <v>GG/184/10-11</v>
      </c>
      <c r="C1386" t="str">
        <f>CHALLAN!G8713</f>
        <v>11.10.10</v>
      </c>
      <c r="D1386" t="str">
        <f>IF(CHALLAN!C8731="","(no part #)",CHALLAN!C8731)</f>
        <v>PC-208</v>
      </c>
      <c r="E1386" t="str">
        <f>IF(CHALLAN!B8731="","",CHALLAN!B8731)</f>
        <v>WR</v>
      </c>
      <c r="F1386" t="str">
        <f>IF(CHALLAN!D8731="","",CHALLAN!D8731)</f>
        <v/>
      </c>
      <c r="G1386" t="str">
        <f>IF(CHALLAN!E8731="","",CHALLAN!E8731)</f>
        <v/>
      </c>
      <c r="H1386" t="str">
        <f t="shared" si="42"/>
        <v/>
      </c>
      <c r="I1386">
        <f>IF(CHALLAN!F8731="","",CHALLAN!F8731)</f>
        <v>1</v>
      </c>
      <c r="J1386" t="str">
        <f t="shared" si="43"/>
        <v/>
      </c>
    </row>
    <row r="1387" spans="1:10" x14ac:dyDescent="0.25">
      <c r="A1387">
        <v>8732</v>
      </c>
      <c r="B1387" t="str">
        <f>CHALLAN!G8714</f>
        <v>GG/184/10-11</v>
      </c>
      <c r="C1387" t="str">
        <f>CHALLAN!G8713</f>
        <v>11.10.10</v>
      </c>
      <c r="D1387" t="str">
        <f>IF(CHALLAN!C8732="","(no part #)",CHALLAN!C8732)</f>
        <v>PC-144R</v>
      </c>
      <c r="E1387" t="str">
        <f>IF(CHALLAN!B8732="","",CHALLAN!B8732)</f>
        <v>SANTRO</v>
      </c>
      <c r="F1387">
        <f>IF(CHALLAN!D8732="","",CHALLAN!D8732)</f>
        <v>3</v>
      </c>
      <c r="G1387">
        <f>IF(CHALLAN!E8732="","",CHALLAN!E8732)</f>
        <v>6</v>
      </c>
      <c r="H1387">
        <f t="shared" si="42"/>
        <v>18</v>
      </c>
      <c r="I1387">
        <f>IF(CHALLAN!F8732="","",CHALLAN!F8732)</f>
        <v>14.375</v>
      </c>
      <c r="J1387">
        <f t="shared" si="43"/>
        <v>3.625</v>
      </c>
    </row>
    <row r="1388" spans="1:10" x14ac:dyDescent="0.25">
      <c r="A1388">
        <v>8733</v>
      </c>
      <c r="B1388" t="str">
        <f>CHALLAN!G8714</f>
        <v>GG/184/10-11</v>
      </c>
      <c r="C1388" t="str">
        <f>CHALLAN!G8713</f>
        <v>11.10.10</v>
      </c>
      <c r="D1388" t="str">
        <f>IF(CHALLAN!C8733="","(no part #)",CHALLAN!C8733)</f>
        <v>PC-144R</v>
      </c>
      <c r="E1388" t="str">
        <f>IF(CHALLAN!B8733="","",CHALLAN!B8733)</f>
        <v>SANTRO</v>
      </c>
      <c r="F1388" t="str">
        <f>IF(CHALLAN!D8733="","",CHALLAN!D8733)</f>
        <v/>
      </c>
      <c r="G1388" t="str">
        <f>IF(CHALLAN!E8733="","",CHALLAN!E8733)</f>
        <v/>
      </c>
      <c r="H1388" t="str">
        <f t="shared" si="42"/>
        <v/>
      </c>
      <c r="I1388">
        <f>IF(CHALLAN!F8733="","",CHALLAN!F8733)</f>
        <v>0.625</v>
      </c>
      <c r="J1388" t="str">
        <f t="shared" si="43"/>
        <v/>
      </c>
    </row>
    <row r="1389" spans="1:10" x14ac:dyDescent="0.25">
      <c r="A1389">
        <v>8734</v>
      </c>
      <c r="B1389" t="str">
        <f>CHALLAN!G8714</f>
        <v>GG/184/10-11</v>
      </c>
      <c r="C1389" t="str">
        <f>CHALLAN!G8713</f>
        <v>11.10.10</v>
      </c>
      <c r="D1389" t="str">
        <f>IF(CHALLAN!C8734="","(no part #)",CHALLAN!C8734)</f>
        <v>PC-250R</v>
      </c>
      <c r="E1389" t="str">
        <f>IF(CHALLAN!B8734="","",CHALLAN!B8734)</f>
        <v>SANTRO XING</v>
      </c>
      <c r="F1389">
        <f>IF(CHALLAN!D8734="","",CHALLAN!D8734)</f>
        <v>4</v>
      </c>
      <c r="G1389">
        <f>IF(CHALLAN!E8734="","",CHALLAN!E8734)</f>
        <v>6</v>
      </c>
      <c r="H1389">
        <f t="shared" si="42"/>
        <v>24</v>
      </c>
      <c r="I1389">
        <f>IF(CHALLAN!F8734="","",CHALLAN!F8734)</f>
        <v>23</v>
      </c>
      <c r="J1389">
        <f t="shared" si="43"/>
        <v>1</v>
      </c>
    </row>
    <row r="1390" spans="1:10" x14ac:dyDescent="0.25">
      <c r="A1390">
        <v>8735</v>
      </c>
      <c r="B1390" t="str">
        <f>CHALLAN!G8714</f>
        <v>GG/184/10-11</v>
      </c>
      <c r="C1390" t="str">
        <f>CHALLAN!G8713</f>
        <v>11.10.10</v>
      </c>
      <c r="D1390" t="str">
        <f>IF(CHALLAN!C8735="","(no part #)",CHALLAN!C8735)</f>
        <v>PC-250R</v>
      </c>
      <c r="E1390" t="str">
        <f>IF(CHALLAN!B8735="","",CHALLAN!B8735)</f>
        <v>SANTRO XING</v>
      </c>
      <c r="F1390" t="str">
        <f>IF(CHALLAN!D8735="","",CHALLAN!D8735)</f>
        <v/>
      </c>
      <c r="G1390" t="str">
        <f>IF(CHALLAN!E8735="","",CHALLAN!E8735)</f>
        <v/>
      </c>
      <c r="H1390" t="str">
        <f t="shared" si="42"/>
        <v/>
      </c>
      <c r="I1390">
        <f>IF(CHALLAN!F8735="","",CHALLAN!F8735)</f>
        <v>1</v>
      </c>
      <c r="J1390" t="str">
        <f t="shared" si="43"/>
        <v/>
      </c>
    </row>
    <row r="1391" spans="1:10" x14ac:dyDescent="0.25">
      <c r="A1391">
        <v>8736</v>
      </c>
      <c r="B1391" t="str">
        <f>CHALLAN!G8714</f>
        <v>GG/184/10-11</v>
      </c>
      <c r="C1391" t="str">
        <f>CHALLAN!G8713</f>
        <v>11.10.10</v>
      </c>
      <c r="D1391" t="str">
        <f>IF(CHALLAN!C8736="","(no part #)",CHALLAN!C8736)</f>
        <v>PC-439R</v>
      </c>
      <c r="E1391" t="str">
        <f>IF(CHALLAN!B8736="","",CHALLAN!B8736)</f>
        <v>VARNA DIESEL</v>
      </c>
      <c r="F1391">
        <f>IF(CHALLAN!D8736="","",CHALLAN!D8736)</f>
        <v>4</v>
      </c>
      <c r="G1391">
        <f>IF(CHALLAN!E8736="","",CHALLAN!E8736)</f>
        <v>6</v>
      </c>
      <c r="H1391">
        <f t="shared" si="42"/>
        <v>24</v>
      </c>
      <c r="I1391">
        <f>IF(CHALLAN!F8736="","",CHALLAN!F8736)</f>
        <v>23</v>
      </c>
      <c r="J1391">
        <f t="shared" si="43"/>
        <v>1</v>
      </c>
    </row>
    <row r="1392" spans="1:10" x14ac:dyDescent="0.25">
      <c r="A1392">
        <v>8737</v>
      </c>
      <c r="B1392" t="str">
        <f>CHALLAN!G8714</f>
        <v>GG/184/10-11</v>
      </c>
      <c r="C1392" t="str">
        <f>CHALLAN!G8713</f>
        <v>11.10.10</v>
      </c>
      <c r="D1392" t="str">
        <f>IF(CHALLAN!C8737="","(no part #)",CHALLAN!C8737)</f>
        <v>PC-439R</v>
      </c>
      <c r="E1392" t="str">
        <f>IF(CHALLAN!B8737="","",CHALLAN!B8737)</f>
        <v>VARNA DIESEL</v>
      </c>
      <c r="F1392" t="str">
        <f>IF(CHALLAN!D8737="","",CHALLAN!D8737)</f>
        <v/>
      </c>
      <c r="G1392" t="str">
        <f>IF(CHALLAN!E8737="","",CHALLAN!E8737)</f>
        <v/>
      </c>
      <c r="H1392" t="str">
        <f t="shared" si="42"/>
        <v/>
      </c>
      <c r="I1392">
        <f>IF(CHALLAN!F8737="","",CHALLAN!F8737)</f>
        <v>1</v>
      </c>
      <c r="J1392" t="str">
        <f t="shared" si="43"/>
        <v/>
      </c>
    </row>
    <row r="1393" spans="1:10" x14ac:dyDescent="0.25">
      <c r="A1393">
        <v>8738</v>
      </c>
      <c r="B1393" t="str">
        <f>CHALLAN!G8714</f>
        <v>GG/184/10-11</v>
      </c>
      <c r="C1393" t="str">
        <f>CHALLAN!G8713</f>
        <v>11.10.10</v>
      </c>
      <c r="D1393" t="str">
        <f>IF(CHALLAN!C8738="","(no part #)",CHALLAN!C8738)</f>
        <v>PC-143R</v>
      </c>
      <c r="E1393" t="str">
        <f>IF(CHALLAN!B8738="","",CHALLAN!B8738)</f>
        <v>SKODA</v>
      </c>
      <c r="F1393">
        <f>IF(CHALLAN!D8738="","",CHALLAN!D8738)</f>
        <v>4</v>
      </c>
      <c r="G1393">
        <f>IF(CHALLAN!E8738="","",CHALLAN!E8738)</f>
        <v>6</v>
      </c>
      <c r="H1393">
        <f t="shared" si="42"/>
        <v>24</v>
      </c>
      <c r="I1393">
        <f>IF(CHALLAN!F8738="","",CHALLAN!F8738)</f>
        <v>23</v>
      </c>
      <c r="J1393">
        <f t="shared" si="43"/>
        <v>1</v>
      </c>
    </row>
    <row r="1394" spans="1:10" x14ac:dyDescent="0.25">
      <c r="A1394">
        <v>8739</v>
      </c>
      <c r="B1394" t="str">
        <f>CHALLAN!G8714</f>
        <v>GG/184/10-11</v>
      </c>
      <c r="C1394" t="str">
        <f>CHALLAN!G8713</f>
        <v>11.10.10</v>
      </c>
      <c r="D1394" t="str">
        <f>IF(CHALLAN!C8739="","(no part #)",CHALLAN!C8739)</f>
        <v>PC-143R</v>
      </c>
      <c r="E1394" t="str">
        <f>IF(CHALLAN!B8739="","",CHALLAN!B8739)</f>
        <v>SKODA</v>
      </c>
      <c r="F1394" t="str">
        <f>IF(CHALLAN!D8739="","",CHALLAN!D8739)</f>
        <v/>
      </c>
      <c r="G1394" t="str">
        <f>IF(CHALLAN!E8739="","",CHALLAN!E8739)</f>
        <v/>
      </c>
      <c r="H1394" t="str">
        <f t="shared" si="42"/>
        <v/>
      </c>
      <c r="I1394">
        <f>IF(CHALLAN!F8739="","",CHALLAN!F8739)</f>
        <v>1</v>
      </c>
      <c r="J1394" t="str">
        <f t="shared" si="43"/>
        <v/>
      </c>
    </row>
    <row r="1395" spans="1:10" x14ac:dyDescent="0.25">
      <c r="A1395">
        <v>8740</v>
      </c>
      <c r="B1395" t="str">
        <f>CHALLAN!G8714</f>
        <v>GG/184/10-11</v>
      </c>
      <c r="C1395" t="str">
        <f>CHALLAN!G8713</f>
        <v>11.10.10</v>
      </c>
      <c r="D1395" t="str">
        <f>IF(CHALLAN!C8740="","(no part #)",CHALLAN!C8740)</f>
        <v>PC-7029</v>
      </c>
      <c r="E1395" t="str">
        <f>IF(CHALLAN!B8740="","",CHALLAN!B8740)</f>
        <v>SUPERKING</v>
      </c>
      <c r="F1395">
        <f>IF(CHALLAN!D8740="","",CHALLAN!D8740)</f>
        <v>4</v>
      </c>
      <c r="G1395">
        <f>IF(CHALLAN!E8740="","",CHALLAN!E8740)</f>
        <v>6</v>
      </c>
      <c r="H1395">
        <f t="shared" si="42"/>
        <v>24</v>
      </c>
      <c r="I1395">
        <f>IF(CHALLAN!F8740="","",CHALLAN!F8740)</f>
        <v>21.08</v>
      </c>
      <c r="J1395">
        <f t="shared" si="43"/>
        <v>2.9200000000000017</v>
      </c>
    </row>
    <row r="1396" spans="1:10" x14ac:dyDescent="0.25">
      <c r="A1396">
        <v>8741</v>
      </c>
      <c r="B1396" t="str">
        <f>CHALLAN!G8714</f>
        <v>GG/184/10-11</v>
      </c>
      <c r="C1396" t="str">
        <f>CHALLAN!G8713</f>
        <v>11.10.10</v>
      </c>
      <c r="D1396" t="str">
        <f>IF(CHALLAN!C8741="","(no part #)",CHALLAN!C8741)</f>
        <v>PC-7029</v>
      </c>
      <c r="E1396" t="str">
        <f>IF(CHALLAN!B8741="","",CHALLAN!B8741)</f>
        <v>SUPERKING</v>
      </c>
      <c r="F1396" t="str">
        <f>IF(CHALLAN!D8741="","",CHALLAN!D8741)</f>
        <v/>
      </c>
      <c r="G1396" t="str">
        <f>IF(CHALLAN!E8741="","",CHALLAN!E8741)</f>
        <v/>
      </c>
      <c r="H1396" t="str">
        <f t="shared" si="42"/>
        <v/>
      </c>
      <c r="I1396">
        <f>IF(CHALLAN!F8741="","",CHALLAN!F8741)</f>
        <v>0.92000000000000171</v>
      </c>
      <c r="J1396" t="str">
        <f t="shared" si="43"/>
        <v/>
      </c>
    </row>
    <row r="1397" spans="1:10" x14ac:dyDescent="0.25">
      <c r="A1397">
        <v>8742</v>
      </c>
      <c r="B1397" t="str">
        <f>CHALLAN!G8714</f>
        <v>GG/184/10-11</v>
      </c>
      <c r="C1397" t="str">
        <f>CHALLAN!G8713</f>
        <v>11.10.10</v>
      </c>
      <c r="D1397" t="str">
        <f>IF(CHALLAN!C8742="","(no part #)",CHALLAN!C8742)</f>
        <v>PC-7157</v>
      </c>
      <c r="E1397" t="str">
        <f>IF(CHALLAN!B8742="","",CHALLAN!B8742)</f>
        <v>SCORPIO</v>
      </c>
      <c r="F1397">
        <f>IF(CHALLAN!D8742="","",CHALLAN!D8742)</f>
        <v>6</v>
      </c>
      <c r="G1397">
        <f>IF(CHALLAN!E8742="","",CHALLAN!E8742)</f>
        <v>4</v>
      </c>
      <c r="H1397">
        <f t="shared" si="42"/>
        <v>24</v>
      </c>
      <c r="I1397">
        <f>IF(CHALLAN!F8742="","",CHALLAN!F8742)</f>
        <v>23</v>
      </c>
      <c r="J1397">
        <f t="shared" si="43"/>
        <v>1</v>
      </c>
    </row>
    <row r="1398" spans="1:10" x14ac:dyDescent="0.25">
      <c r="A1398">
        <v>8743</v>
      </c>
      <c r="B1398" t="str">
        <f>CHALLAN!G8714</f>
        <v>GG/184/10-11</v>
      </c>
      <c r="C1398" t="str">
        <f>CHALLAN!G8713</f>
        <v>11.10.10</v>
      </c>
      <c r="D1398" t="str">
        <f>IF(CHALLAN!C8743="","(no part #)",CHALLAN!C8743)</f>
        <v>PC-7157</v>
      </c>
      <c r="E1398" t="str">
        <f>IF(CHALLAN!B8743="","",CHALLAN!B8743)</f>
        <v>SCORPIO</v>
      </c>
      <c r="F1398" t="str">
        <f>IF(CHALLAN!D8743="","",CHALLAN!D8743)</f>
        <v/>
      </c>
      <c r="G1398" t="str">
        <f>IF(CHALLAN!E8743="","",CHALLAN!E8743)</f>
        <v/>
      </c>
      <c r="H1398" t="str">
        <f t="shared" si="42"/>
        <v/>
      </c>
      <c r="I1398">
        <f>IF(CHALLAN!F8743="","",CHALLAN!F8743)</f>
        <v>1</v>
      </c>
      <c r="J1398" t="str">
        <f t="shared" si="43"/>
        <v/>
      </c>
    </row>
    <row r="1399" spans="1:10" x14ac:dyDescent="0.25">
      <c r="A1399">
        <v>8744</v>
      </c>
      <c r="B1399" t="str">
        <f>CHALLAN!G8714</f>
        <v>GG/184/10-11</v>
      </c>
      <c r="C1399" t="str">
        <f>CHALLAN!G8713</f>
        <v>11.10.10</v>
      </c>
      <c r="D1399" t="str">
        <f>IF(CHALLAN!C8744="","(no part #)",CHALLAN!C8744)</f>
        <v>PC-7159</v>
      </c>
      <c r="E1399" t="str">
        <f>IF(CHALLAN!B8744="","",CHALLAN!B8744)</f>
        <v>INDIGO</v>
      </c>
      <c r="F1399">
        <f>IF(CHALLAN!D8744="","",CHALLAN!D8744)</f>
        <v>4</v>
      </c>
      <c r="G1399">
        <f>IF(CHALLAN!E8744="","",CHALLAN!E8744)</f>
        <v>6</v>
      </c>
      <c r="H1399">
        <f t="shared" si="42"/>
        <v>24</v>
      </c>
      <c r="I1399">
        <f>IF(CHALLAN!F8744="","",CHALLAN!F8744)</f>
        <v>23</v>
      </c>
      <c r="J1399">
        <f t="shared" si="43"/>
        <v>1</v>
      </c>
    </row>
    <row r="1400" spans="1:10" x14ac:dyDescent="0.25">
      <c r="A1400">
        <v>8745</v>
      </c>
      <c r="B1400" t="str">
        <f>CHALLAN!G8714</f>
        <v>GG/184/10-11</v>
      </c>
      <c r="C1400" t="str">
        <f>CHALLAN!G8713</f>
        <v>11.10.10</v>
      </c>
      <c r="D1400" t="str">
        <f>IF(CHALLAN!C8745="","(no part #)",CHALLAN!C8745)</f>
        <v>PC-7159</v>
      </c>
      <c r="E1400" t="str">
        <f>IF(CHALLAN!B8745="","",CHALLAN!B8745)</f>
        <v>INDIGO</v>
      </c>
      <c r="F1400" t="str">
        <f>IF(CHALLAN!D8745="","",CHALLAN!D8745)</f>
        <v/>
      </c>
      <c r="G1400" t="str">
        <f>IF(CHALLAN!E8745="","",CHALLAN!E8745)</f>
        <v/>
      </c>
      <c r="H1400" t="str">
        <f t="shared" si="42"/>
        <v/>
      </c>
      <c r="I1400">
        <f>IF(CHALLAN!F8745="","",CHALLAN!F8745)</f>
        <v>1</v>
      </c>
      <c r="J1400" t="str">
        <f t="shared" si="43"/>
        <v/>
      </c>
    </row>
    <row r="1401" spans="1:10" x14ac:dyDescent="0.25">
      <c r="A1401">
        <v>8746</v>
      </c>
      <c r="B1401" t="str">
        <f>CHALLAN!G8714</f>
        <v>GG/184/10-11</v>
      </c>
      <c r="C1401" t="str">
        <f>CHALLAN!G8713</f>
        <v>11.10.10</v>
      </c>
      <c r="D1401" t="str">
        <f>IF(CHALLAN!C8746="","(no part #)",CHALLAN!C8746)</f>
        <v>PC-204</v>
      </c>
      <c r="E1401" t="str">
        <f>IF(CHALLAN!B8746="","",CHALLAN!B8746)</f>
        <v>ZEN DELPHI R134A</v>
      </c>
      <c r="F1401">
        <f>IF(CHALLAN!D8746="","",CHALLAN!D8746)</f>
        <v>4</v>
      </c>
      <c r="G1401">
        <f>IF(CHALLAN!E8746="","",CHALLAN!E8746)</f>
        <v>6</v>
      </c>
      <c r="H1401">
        <f t="shared" si="42"/>
        <v>24</v>
      </c>
      <c r="I1401">
        <f>IF(CHALLAN!F8746="","",CHALLAN!F8746)</f>
        <v>23</v>
      </c>
      <c r="J1401">
        <f t="shared" si="43"/>
        <v>1</v>
      </c>
    </row>
    <row r="1402" spans="1:10" x14ac:dyDescent="0.25">
      <c r="A1402">
        <v>8747</v>
      </c>
      <c r="B1402" t="str">
        <f>CHALLAN!G8714</f>
        <v>GG/184/10-11</v>
      </c>
      <c r="C1402" t="str">
        <f>CHALLAN!G8713</f>
        <v>11.10.10</v>
      </c>
      <c r="D1402" t="str">
        <f>IF(CHALLAN!C8747="","(no part #)",CHALLAN!C8747)</f>
        <v>PC-204</v>
      </c>
      <c r="E1402" t="str">
        <f>IF(CHALLAN!B8747="","",CHALLAN!B8747)</f>
        <v>ZEN DELPHI R134A</v>
      </c>
      <c r="F1402" t="str">
        <f>IF(CHALLAN!D8747="","",CHALLAN!D8747)</f>
        <v/>
      </c>
      <c r="G1402" t="str">
        <f>IF(CHALLAN!E8747="","",CHALLAN!E8747)</f>
        <v/>
      </c>
      <c r="H1402" t="str">
        <f t="shared" si="42"/>
        <v/>
      </c>
      <c r="I1402">
        <f>IF(CHALLAN!F8747="","",CHALLAN!F8747)</f>
        <v>1</v>
      </c>
      <c r="J1402" t="str">
        <f t="shared" si="43"/>
        <v/>
      </c>
    </row>
    <row r="1403" spans="1:10" x14ac:dyDescent="0.25">
      <c r="A1403">
        <v>8748</v>
      </c>
      <c r="B1403" t="str">
        <f>CHALLAN!G8714</f>
        <v>GG/184/10-11</v>
      </c>
      <c r="C1403" t="str">
        <f>CHALLAN!G8713</f>
        <v>11.10.10</v>
      </c>
      <c r="D1403" t="str">
        <f>IF(CHALLAN!C8748="","(no part #)",CHALLAN!C8748)</f>
        <v>PC-206</v>
      </c>
      <c r="E1403" t="str">
        <f>IF(CHALLAN!B8748="","",CHALLAN!B8748)</f>
        <v>LACNER HCC</v>
      </c>
      <c r="F1403">
        <f>IF(CHALLAN!D8748="","",CHALLAN!D8748)</f>
        <v>4</v>
      </c>
      <c r="G1403">
        <f>IF(CHALLAN!E8748="","",CHALLAN!E8748)</f>
        <v>6</v>
      </c>
      <c r="H1403">
        <f t="shared" si="42"/>
        <v>24</v>
      </c>
      <c r="I1403">
        <f>IF(CHALLAN!F8748="","",CHALLAN!F8748)</f>
        <v>23</v>
      </c>
      <c r="J1403">
        <f t="shared" si="43"/>
        <v>1</v>
      </c>
    </row>
    <row r="1404" spans="1:10" x14ac:dyDescent="0.25">
      <c r="A1404">
        <v>8749</v>
      </c>
      <c r="B1404" t="str">
        <f>CHALLAN!G8714</f>
        <v>GG/184/10-11</v>
      </c>
      <c r="C1404" t="str">
        <f>CHALLAN!G8713</f>
        <v>11.10.10</v>
      </c>
      <c r="D1404" t="str">
        <f>IF(CHALLAN!C8749="","(no part #)",CHALLAN!C8749)</f>
        <v>PC-206</v>
      </c>
      <c r="E1404" t="str">
        <f>IF(CHALLAN!B8749="","",CHALLAN!B8749)</f>
        <v>LACNER HCC</v>
      </c>
      <c r="F1404" t="str">
        <f>IF(CHALLAN!D8749="","",CHALLAN!D8749)</f>
        <v/>
      </c>
      <c r="G1404" t="str">
        <f>IF(CHALLAN!E8749="","",CHALLAN!E8749)</f>
        <v/>
      </c>
      <c r="H1404" t="str">
        <f t="shared" si="42"/>
        <v/>
      </c>
      <c r="I1404">
        <f>IF(CHALLAN!F8749="","",CHALLAN!F8749)</f>
        <v>1</v>
      </c>
      <c r="J1404" t="str">
        <f t="shared" si="43"/>
        <v/>
      </c>
    </row>
    <row r="1405" spans="1:10" x14ac:dyDescent="0.25">
      <c r="A1405">
        <v>8751</v>
      </c>
      <c r="B1405" t="str">
        <f>CHALLAN!G8714</f>
        <v>GG/184/10-11</v>
      </c>
      <c r="C1405" t="str">
        <f>CHALLAN!G8713</f>
        <v>11.10.10</v>
      </c>
      <c r="D1405" t="str">
        <f>IF(CHALLAN!C8751="","(no part #)",CHALLAN!C8751)</f>
        <v>PC-8053</v>
      </c>
      <c r="E1405" t="str">
        <f>IF(CHALLAN!B8751="","",CHALLAN!B8751)</f>
        <v>SKODA</v>
      </c>
      <c r="F1405">
        <f>IF(CHALLAN!D8751="","",CHALLAN!D8751)</f>
        <v>2</v>
      </c>
      <c r="G1405">
        <f>IF(CHALLAN!E8751="","",CHALLAN!E8751)</f>
        <v>25</v>
      </c>
      <c r="H1405">
        <f t="shared" si="42"/>
        <v>50</v>
      </c>
      <c r="I1405">
        <f>IF(CHALLAN!F8751="","",CHALLAN!F8751)</f>
        <v>50</v>
      </c>
      <c r="J1405">
        <f t="shared" si="43"/>
        <v>0</v>
      </c>
    </row>
    <row r="1406" spans="1:10" x14ac:dyDescent="0.25">
      <c r="A1406">
        <v>8752</v>
      </c>
      <c r="B1406" t="str">
        <f>CHALLAN!G8714</f>
        <v>GG/184/10-11</v>
      </c>
      <c r="C1406" t="str">
        <f>CHALLAN!G8713</f>
        <v>11.10.10</v>
      </c>
      <c r="D1406" t="str">
        <f>IF(CHALLAN!C8752="","(no part #)",CHALLAN!C8752)</f>
        <v>PC-8020</v>
      </c>
      <c r="E1406" t="str">
        <f>IF(CHALLAN!B8752="","",CHALLAN!B8752)</f>
        <v>HONDA CITY</v>
      </c>
      <c r="F1406">
        <f>IF(CHALLAN!D8752="","",CHALLAN!D8752)</f>
        <v>1</v>
      </c>
      <c r="G1406">
        <f>IF(CHALLAN!E8752="","",CHALLAN!E8752)</f>
        <v>25</v>
      </c>
      <c r="H1406">
        <f t="shared" si="42"/>
        <v>25</v>
      </c>
      <c r="I1406">
        <f>IF(CHALLAN!F8752="","",CHALLAN!F8752)</f>
        <v>25</v>
      </c>
      <c r="J1406">
        <f t="shared" si="43"/>
        <v>0</v>
      </c>
    </row>
    <row r="1407" spans="1:10" x14ac:dyDescent="0.25">
      <c r="A1407">
        <v>8753</v>
      </c>
      <c r="B1407" t="str">
        <f>CHALLAN!G8714</f>
        <v>GG/184/10-11</v>
      </c>
      <c r="C1407" t="str">
        <f>CHALLAN!G8713</f>
        <v>11.10.10</v>
      </c>
      <c r="D1407" t="str">
        <f>IF(CHALLAN!C8753="","(no part #)",CHALLAN!C8753)</f>
        <v>PC-61020</v>
      </c>
      <c r="E1407" t="str">
        <f>IF(CHALLAN!B8753="","",CHALLAN!B8753)</f>
        <v>UNIVERSAL BUS FLARE</v>
      </c>
      <c r="F1407">
        <f>IF(CHALLAN!D8753="","",CHALLAN!D8753)</f>
        <v>3</v>
      </c>
      <c r="G1407">
        <f>IF(CHALLAN!E8753="","",CHALLAN!E8753)</f>
        <v>20</v>
      </c>
      <c r="H1407">
        <f t="shared" si="42"/>
        <v>60</v>
      </c>
      <c r="I1407">
        <f>IF(CHALLAN!F8753="","",CHALLAN!F8753)</f>
        <v>60</v>
      </c>
      <c r="J1407">
        <f t="shared" si="43"/>
        <v>0</v>
      </c>
    </row>
    <row r="1408" spans="1:10" x14ac:dyDescent="0.25">
      <c r="A1408">
        <v>8768</v>
      </c>
      <c r="B1408" t="str">
        <f>CHALLAN!G8759</f>
        <v>GG/184/10-11</v>
      </c>
      <c r="C1408" t="str">
        <f>CHALLAN!G8758</f>
        <v>11.10.10</v>
      </c>
      <c r="D1408" t="str">
        <f>IF(CHALLAN!C8768="","(no part #)",CHALLAN!C8768)</f>
        <v>PC-86246</v>
      </c>
      <c r="E1408" t="str">
        <f>IF(CHALLAN!B8768="","",CHALLAN!B8768)</f>
        <v>LANCER</v>
      </c>
      <c r="F1408">
        <f>IF(CHALLAN!D8768="","",CHALLAN!D8768)</f>
        <v>2</v>
      </c>
      <c r="G1408">
        <f>IF(CHALLAN!E8768="","",CHALLAN!E8768)</f>
        <v>5</v>
      </c>
      <c r="H1408">
        <f t="shared" si="42"/>
        <v>10</v>
      </c>
      <c r="I1408">
        <f>IF(CHALLAN!F8768="","",CHALLAN!F8768)</f>
        <v>9.33</v>
      </c>
      <c r="J1408">
        <f t="shared" si="43"/>
        <v>0.66999999999999993</v>
      </c>
    </row>
    <row r="1409" spans="1:10" x14ac:dyDescent="0.25">
      <c r="A1409">
        <v>8769</v>
      </c>
      <c r="B1409" t="str">
        <f>CHALLAN!G8759</f>
        <v>GG/184/10-11</v>
      </c>
      <c r="C1409" t="str">
        <f>CHALLAN!G8758</f>
        <v>11.10.10</v>
      </c>
      <c r="D1409" t="str">
        <f>IF(CHALLAN!C8769="","(no part #)",CHALLAN!C8769)</f>
        <v>PC-86246</v>
      </c>
      <c r="E1409" t="str">
        <f>IF(CHALLAN!B8769="","",CHALLAN!B8769)</f>
        <v>LANCER</v>
      </c>
      <c r="F1409" t="str">
        <f>IF(CHALLAN!D8769="","",CHALLAN!D8769)</f>
        <v/>
      </c>
      <c r="G1409" t="str">
        <f>IF(CHALLAN!E8769="","",CHALLAN!E8769)</f>
        <v/>
      </c>
      <c r="H1409" t="str">
        <f t="shared" si="42"/>
        <v/>
      </c>
      <c r="I1409">
        <f>IF(CHALLAN!F8769="","",CHALLAN!F8769)</f>
        <v>0.66999999999999993</v>
      </c>
      <c r="J1409" t="str">
        <f t="shared" si="43"/>
        <v/>
      </c>
    </row>
    <row r="1410" spans="1:10" x14ac:dyDescent="0.25">
      <c r="A1410">
        <v>8770</v>
      </c>
      <c r="B1410" t="str">
        <f>CHALLAN!G8759</f>
        <v>GG/184/10-11</v>
      </c>
      <c r="C1410" t="str">
        <f>CHALLAN!G8758</f>
        <v>11.10.10</v>
      </c>
      <c r="D1410" t="str">
        <f>IF(CHALLAN!C8770="","(no part #)",CHALLAN!C8770)</f>
        <v>PC-86064</v>
      </c>
      <c r="E1410" t="str">
        <f>IF(CHALLAN!B8770="","",CHALLAN!B8770)</f>
        <v>ACCENT CRDI</v>
      </c>
      <c r="F1410">
        <f>IF(CHALLAN!D8770="","",CHALLAN!D8770)</f>
        <v>3</v>
      </c>
      <c r="G1410">
        <f>IF(CHALLAN!E8770="","",CHALLAN!E8770)</f>
        <v>5</v>
      </c>
      <c r="H1410">
        <f t="shared" ref="H1410:H1473" si="44">IF(AND(ISNUMBER(F1410),ISNUMBER(G1410)),F1410*G1410,"")</f>
        <v>15</v>
      </c>
      <c r="I1410">
        <f>IF(CHALLAN!F8770="","",CHALLAN!F8770)</f>
        <v>14</v>
      </c>
      <c r="J1410">
        <f t="shared" ref="J1410:J1473" si="45">IF(AND(ISNUMBER(H1410),ISNUMBER(I1410)),H1410-I1410,"")</f>
        <v>1</v>
      </c>
    </row>
    <row r="1411" spans="1:10" x14ac:dyDescent="0.25">
      <c r="A1411">
        <v>8771</v>
      </c>
      <c r="B1411" t="str">
        <f>CHALLAN!G8759</f>
        <v>GG/184/10-11</v>
      </c>
      <c r="C1411" t="str">
        <f>CHALLAN!G8758</f>
        <v>11.10.10</v>
      </c>
      <c r="D1411" t="str">
        <f>IF(CHALLAN!C8771="","(no part #)",CHALLAN!C8771)</f>
        <v>PC-86064</v>
      </c>
      <c r="E1411" t="str">
        <f>IF(CHALLAN!B8771="","",CHALLAN!B8771)</f>
        <v>ACCENT CRDI</v>
      </c>
      <c r="F1411" t="str">
        <f>IF(CHALLAN!D8771="","",CHALLAN!D8771)</f>
        <v/>
      </c>
      <c r="G1411" t="str">
        <f>IF(CHALLAN!E8771="","",CHALLAN!E8771)</f>
        <v/>
      </c>
      <c r="H1411" t="str">
        <f t="shared" si="44"/>
        <v/>
      </c>
      <c r="I1411">
        <f>IF(CHALLAN!F8771="","",CHALLAN!F8771)</f>
        <v>1</v>
      </c>
      <c r="J1411" t="str">
        <f t="shared" si="45"/>
        <v/>
      </c>
    </row>
    <row r="1412" spans="1:10" x14ac:dyDescent="0.25">
      <c r="A1412">
        <v>8772</v>
      </c>
      <c r="B1412" t="str">
        <f>CHALLAN!G8759</f>
        <v>GG/184/10-11</v>
      </c>
      <c r="C1412" t="str">
        <f>CHALLAN!G8758</f>
        <v>11.10.10</v>
      </c>
      <c r="D1412" t="str">
        <f>IF(CHALLAN!C8772="","(no part #)",CHALLAN!C8772)</f>
        <v>PC-86233</v>
      </c>
      <c r="E1412" t="str">
        <f>IF(CHALLAN!B8772="","",CHALLAN!B8772)</f>
        <v>INDICA BEHR</v>
      </c>
      <c r="F1412">
        <f>IF(CHALLAN!D8772="","",CHALLAN!D8772)</f>
        <v>5</v>
      </c>
      <c r="G1412">
        <f>IF(CHALLAN!E8772="","",CHALLAN!E8772)</f>
        <v>5</v>
      </c>
      <c r="H1412">
        <f t="shared" si="44"/>
        <v>25</v>
      </c>
      <c r="I1412">
        <f>IF(CHALLAN!F8772="","",CHALLAN!F8772)</f>
        <v>21</v>
      </c>
      <c r="J1412">
        <f t="shared" si="45"/>
        <v>4</v>
      </c>
    </row>
    <row r="1413" spans="1:10" x14ac:dyDescent="0.25">
      <c r="A1413">
        <v>8773</v>
      </c>
      <c r="B1413" t="str">
        <f>CHALLAN!G8759</f>
        <v>GG/184/10-11</v>
      </c>
      <c r="C1413" t="str">
        <f>CHALLAN!G8758</f>
        <v>11.10.10</v>
      </c>
      <c r="D1413" t="str">
        <f>IF(CHALLAN!C8773="","(no part #)",CHALLAN!C8773)</f>
        <v>PC-86233</v>
      </c>
      <c r="E1413" t="str">
        <f>IF(CHALLAN!B8773="","",CHALLAN!B8773)</f>
        <v>INDICA BEHR</v>
      </c>
      <c r="F1413" t="str">
        <f>IF(CHALLAN!D8773="","",CHALLAN!D8773)</f>
        <v/>
      </c>
      <c r="G1413" t="str">
        <f>IF(CHALLAN!E8773="","",CHALLAN!E8773)</f>
        <v/>
      </c>
      <c r="H1413" t="str">
        <f t="shared" si="44"/>
        <v/>
      </c>
      <c r="I1413">
        <f>IF(CHALLAN!F8773="","",CHALLAN!F8773)</f>
        <v>4</v>
      </c>
      <c r="J1413" t="str">
        <f t="shared" si="45"/>
        <v/>
      </c>
    </row>
    <row r="1414" spans="1:10" x14ac:dyDescent="0.25">
      <c r="A1414">
        <v>8774</v>
      </c>
      <c r="B1414" t="str">
        <f>CHALLAN!G8759</f>
        <v>GG/184/10-11</v>
      </c>
      <c r="C1414" t="str">
        <f>CHALLAN!G8758</f>
        <v>11.10.10</v>
      </c>
      <c r="D1414" t="str">
        <f>IF(CHALLAN!C8774="","(no part #)",CHALLAN!C8774)</f>
        <v>PC-86110</v>
      </c>
      <c r="E1414" t="str">
        <f>IF(CHALLAN!B8774="","",CHALLAN!B8774)</f>
        <v>COROLLA</v>
      </c>
      <c r="F1414">
        <f>IF(CHALLAN!D8774="","",CHALLAN!D8774)</f>
        <v>3</v>
      </c>
      <c r="G1414">
        <f>IF(CHALLAN!E8774="","",CHALLAN!E8774)</f>
        <v>5</v>
      </c>
      <c r="H1414">
        <f t="shared" si="44"/>
        <v>15</v>
      </c>
      <c r="I1414">
        <f>IF(CHALLAN!F8774="","",CHALLAN!F8774)</f>
        <v>14</v>
      </c>
      <c r="J1414">
        <f t="shared" si="45"/>
        <v>1</v>
      </c>
    </row>
    <row r="1415" spans="1:10" x14ac:dyDescent="0.25">
      <c r="A1415">
        <v>8775</v>
      </c>
      <c r="B1415" t="str">
        <f>CHALLAN!G8759</f>
        <v>GG/184/10-11</v>
      </c>
      <c r="C1415" t="str">
        <f>CHALLAN!G8758</f>
        <v>11.10.10</v>
      </c>
      <c r="D1415" t="str">
        <f>IF(CHALLAN!C8775="","(no part #)",CHALLAN!C8775)</f>
        <v>PC-86110</v>
      </c>
      <c r="E1415" t="str">
        <f>IF(CHALLAN!B8775="","",CHALLAN!B8775)</f>
        <v>COROLLA</v>
      </c>
      <c r="F1415" t="str">
        <f>IF(CHALLAN!D8775="","",CHALLAN!D8775)</f>
        <v/>
      </c>
      <c r="G1415" t="str">
        <f>IF(CHALLAN!E8775="","",CHALLAN!E8775)</f>
        <v/>
      </c>
      <c r="H1415" t="str">
        <f t="shared" si="44"/>
        <v/>
      </c>
      <c r="I1415">
        <f>IF(CHALLAN!F8775="","",CHALLAN!F8775)</f>
        <v>1</v>
      </c>
      <c r="J1415" t="str">
        <f t="shared" si="45"/>
        <v/>
      </c>
    </row>
    <row r="1416" spans="1:10" x14ac:dyDescent="0.25">
      <c r="A1416">
        <v>8776</v>
      </c>
      <c r="B1416" t="str">
        <f>CHALLAN!G8759</f>
        <v>GG/184/10-11</v>
      </c>
      <c r="C1416" t="str">
        <f>CHALLAN!G8758</f>
        <v>11.10.10</v>
      </c>
      <c r="D1416" t="str">
        <f>IF(CHALLAN!C8776="","(no part #)",CHALLAN!C8776)</f>
        <v>PC-86177</v>
      </c>
      <c r="E1416" t="str">
        <f>IF(CHALLAN!B8776="","",CHALLAN!B8776)</f>
        <v>AVEO</v>
      </c>
      <c r="F1416">
        <f>IF(CHALLAN!D8776="","",CHALLAN!D8776)</f>
        <v>3</v>
      </c>
      <c r="G1416">
        <f>IF(CHALLAN!E8776="","",CHALLAN!E8776)</f>
        <v>5</v>
      </c>
      <c r="H1416">
        <f t="shared" si="44"/>
        <v>15</v>
      </c>
      <c r="I1416">
        <f>IF(CHALLAN!F8776="","",CHALLAN!F8776)</f>
        <v>14</v>
      </c>
      <c r="J1416">
        <f t="shared" si="45"/>
        <v>1</v>
      </c>
    </row>
    <row r="1417" spans="1:10" x14ac:dyDescent="0.25">
      <c r="A1417">
        <v>8777</v>
      </c>
      <c r="B1417" t="str">
        <f>CHALLAN!G8759</f>
        <v>GG/184/10-11</v>
      </c>
      <c r="C1417" t="str">
        <f>CHALLAN!G8758</f>
        <v>11.10.10</v>
      </c>
      <c r="D1417" t="str">
        <f>IF(CHALLAN!C8777="","(no part #)",CHALLAN!C8777)</f>
        <v>PC-86177</v>
      </c>
      <c r="E1417" t="str">
        <f>IF(CHALLAN!B8777="","",CHALLAN!B8777)</f>
        <v>AVEO</v>
      </c>
      <c r="F1417" t="str">
        <f>IF(CHALLAN!D8777="","",CHALLAN!D8777)</f>
        <v/>
      </c>
      <c r="G1417" t="str">
        <f>IF(CHALLAN!E8777="","",CHALLAN!E8777)</f>
        <v/>
      </c>
      <c r="H1417" t="str">
        <f t="shared" si="44"/>
        <v/>
      </c>
      <c r="I1417">
        <f>IF(CHALLAN!F8777="","",CHALLAN!F8777)</f>
        <v>1</v>
      </c>
      <c r="J1417" t="str">
        <f t="shared" si="45"/>
        <v/>
      </c>
    </row>
    <row r="1418" spans="1:10" x14ac:dyDescent="0.25">
      <c r="A1418">
        <v>8778</v>
      </c>
      <c r="B1418" t="str">
        <f>CHALLAN!G8759</f>
        <v>GG/184/10-11</v>
      </c>
      <c r="C1418" t="str">
        <f>CHALLAN!G8758</f>
        <v>11.10.10</v>
      </c>
      <c r="D1418" t="str">
        <f>IF(CHALLAN!C8778="","(no part #)",CHALLAN!C8778)</f>
        <v>PC-86027B</v>
      </c>
      <c r="E1418" t="str">
        <f>IF(CHALLAN!B8778="","",CHALLAN!B8778)</f>
        <v>GETZ</v>
      </c>
      <c r="F1418">
        <f>IF(CHALLAN!D8778="","",CHALLAN!D8778)</f>
        <v>3</v>
      </c>
      <c r="G1418">
        <f>IF(CHALLAN!E8778="","",CHALLAN!E8778)</f>
        <v>5</v>
      </c>
      <c r="H1418">
        <f t="shared" si="44"/>
        <v>15</v>
      </c>
      <c r="I1418">
        <f>IF(CHALLAN!F8778="","",CHALLAN!F8778)</f>
        <v>14</v>
      </c>
      <c r="J1418">
        <f t="shared" si="45"/>
        <v>1</v>
      </c>
    </row>
    <row r="1419" spans="1:10" x14ac:dyDescent="0.25">
      <c r="A1419">
        <v>8779</v>
      </c>
      <c r="B1419" t="str">
        <f>CHALLAN!G8759</f>
        <v>GG/184/10-11</v>
      </c>
      <c r="C1419" t="str">
        <f>CHALLAN!G8758</f>
        <v>11.10.10</v>
      </c>
      <c r="D1419" t="str">
        <f>IF(CHALLAN!C8779="","(no part #)",CHALLAN!C8779)</f>
        <v>PC-86027B</v>
      </c>
      <c r="E1419" t="str">
        <f>IF(CHALLAN!B8779="","",CHALLAN!B8779)</f>
        <v>GETZ</v>
      </c>
      <c r="F1419" t="str">
        <f>IF(CHALLAN!D8779="","",CHALLAN!D8779)</f>
        <v/>
      </c>
      <c r="G1419" t="str">
        <f>IF(CHALLAN!E8779="","",CHALLAN!E8779)</f>
        <v/>
      </c>
      <c r="H1419" t="str">
        <f t="shared" si="44"/>
        <v/>
      </c>
      <c r="I1419">
        <f>IF(CHALLAN!F8779="","",CHALLAN!F8779)</f>
        <v>1</v>
      </c>
      <c r="J1419" t="str">
        <f t="shared" si="45"/>
        <v/>
      </c>
    </row>
    <row r="1420" spans="1:10" x14ac:dyDescent="0.25">
      <c r="A1420">
        <v>8781</v>
      </c>
      <c r="B1420" t="str">
        <f>CHALLAN!G8759</f>
        <v>GG/184/10-11</v>
      </c>
      <c r="C1420" t="str">
        <f>CHALLAN!G8758</f>
        <v>11.10.10</v>
      </c>
      <c r="D1420" t="str">
        <f>IF(CHALLAN!C8781="","(no part #)",CHALLAN!C8781)</f>
        <v>PC141522O</v>
      </c>
      <c r="E1420" t="str">
        <f>IF(CHALLAN!B8781="","",CHALLAN!B8781)</f>
        <v>14X15X22 (O)</v>
      </c>
      <c r="F1420">
        <f>IF(CHALLAN!D8781="","",CHALLAN!D8781)</f>
        <v>2.5</v>
      </c>
      <c r="G1420">
        <f>IF(CHALLAN!E8781="","",CHALLAN!E8781)</f>
        <v>10</v>
      </c>
      <c r="H1420">
        <f t="shared" si="44"/>
        <v>25</v>
      </c>
      <c r="I1420">
        <f>IF(CHALLAN!F8781="","",CHALLAN!F8781)</f>
        <v>20</v>
      </c>
      <c r="J1420">
        <f t="shared" si="45"/>
        <v>5</v>
      </c>
    </row>
    <row r="1421" spans="1:10" x14ac:dyDescent="0.25">
      <c r="A1421">
        <v>8782</v>
      </c>
      <c r="B1421" t="str">
        <f>CHALLAN!G8759</f>
        <v>GG/184/10-11</v>
      </c>
      <c r="C1421" t="str">
        <f>CHALLAN!G8758</f>
        <v>11.10.10</v>
      </c>
      <c r="D1421" t="str">
        <f>IF(CHALLAN!C8782="","(no part #)",CHALLAN!C8782)</f>
        <v>PC141522O</v>
      </c>
      <c r="E1421" t="str">
        <f>IF(CHALLAN!B8782="","",CHALLAN!B8782)</f>
        <v>14X15X22 (O)</v>
      </c>
      <c r="F1421" t="str">
        <f>IF(CHALLAN!D8782="","",CHALLAN!D8782)</f>
        <v/>
      </c>
      <c r="G1421" t="str">
        <f>IF(CHALLAN!E8782="","",CHALLAN!E8782)</f>
        <v/>
      </c>
      <c r="H1421" t="str">
        <f t="shared" si="44"/>
        <v/>
      </c>
      <c r="I1421">
        <f>IF(CHALLAN!F8782="","",CHALLAN!F8782)</f>
        <v>5</v>
      </c>
      <c r="J1421" t="str">
        <f t="shared" si="45"/>
        <v/>
      </c>
    </row>
    <row r="1422" spans="1:10" x14ac:dyDescent="0.25">
      <c r="A1422">
        <v>8784</v>
      </c>
      <c r="B1422" t="str">
        <f>CHALLAN!G8759</f>
        <v>GG/184/10-11</v>
      </c>
      <c r="C1422" t="str">
        <f>CHALLAN!G8758</f>
        <v>11.10.10</v>
      </c>
      <c r="D1422" t="str">
        <f>IF(CHALLAN!C8784="","(no part #)",CHALLAN!C8784)</f>
        <v>FK-1011</v>
      </c>
      <c r="E1422" t="str">
        <f>IF(CHALLAN!B8784="","",CHALLAN!B8784)</f>
        <v>FLARE</v>
      </c>
      <c r="F1422">
        <f>IF(CHALLAN!D8784="","",CHALLAN!D8784)</f>
        <v>2</v>
      </c>
      <c r="G1422">
        <f>IF(CHALLAN!E8784="","",CHALLAN!E8784)</f>
        <v>50</v>
      </c>
      <c r="H1422">
        <f t="shared" si="44"/>
        <v>100</v>
      </c>
      <c r="I1422">
        <f>IF(CHALLAN!F8784="","",CHALLAN!F8784)</f>
        <v>100</v>
      </c>
      <c r="J1422">
        <f t="shared" si="45"/>
        <v>0</v>
      </c>
    </row>
    <row r="1423" spans="1:10" x14ac:dyDescent="0.25">
      <c r="A1423">
        <v>8785</v>
      </c>
      <c r="B1423" t="str">
        <f>CHALLAN!G8759</f>
        <v>GG/184/10-11</v>
      </c>
      <c r="C1423" t="str">
        <f>CHALLAN!G8758</f>
        <v>11.10.10</v>
      </c>
      <c r="D1423" t="str">
        <f>IF(CHALLAN!C8785="","(no part #)",CHALLAN!C8785)</f>
        <v>FK-1012</v>
      </c>
      <c r="E1423" t="str">
        <f>IF(CHALLAN!B8785="","",CHALLAN!B8785)</f>
        <v>ORING</v>
      </c>
      <c r="F1423">
        <f>IF(CHALLAN!D8785="","",CHALLAN!D8785)</f>
        <v>2</v>
      </c>
      <c r="G1423">
        <f>IF(CHALLAN!E8785="","",CHALLAN!E8785)</f>
        <v>50</v>
      </c>
      <c r="H1423">
        <f t="shared" si="44"/>
        <v>100</v>
      </c>
      <c r="I1423">
        <f>IF(CHALLAN!F8785="","",CHALLAN!F8785)</f>
        <v>100</v>
      </c>
      <c r="J1423">
        <f t="shared" si="45"/>
        <v>0</v>
      </c>
    </row>
    <row r="1424" spans="1:10" x14ac:dyDescent="0.25">
      <c r="A1424">
        <v>8786</v>
      </c>
      <c r="B1424" t="str">
        <f>CHALLAN!G8759</f>
        <v>GG/184/10-11</v>
      </c>
      <c r="C1424" t="str">
        <f>CHALLAN!G8758</f>
        <v>11.10.10</v>
      </c>
      <c r="D1424" t="str">
        <f>IF(CHALLAN!C8786="","(no part #)",CHALLAN!C8786)</f>
        <v>FK-1015</v>
      </c>
      <c r="E1424" t="str">
        <f>IF(CHALLAN!B8786="","",CHALLAN!B8786)</f>
        <v>QUALIS</v>
      </c>
      <c r="F1424">
        <f>IF(CHALLAN!D8786="","",CHALLAN!D8786)</f>
        <v>2</v>
      </c>
      <c r="G1424">
        <f>IF(CHALLAN!E8786="","",CHALLAN!E8786)</f>
        <v>50</v>
      </c>
      <c r="H1424">
        <f t="shared" si="44"/>
        <v>100</v>
      </c>
      <c r="I1424">
        <f>IF(CHALLAN!F8786="","",CHALLAN!F8786)</f>
        <v>100</v>
      </c>
      <c r="J1424">
        <f t="shared" si="45"/>
        <v>0</v>
      </c>
    </row>
    <row r="1425" spans="1:10" x14ac:dyDescent="0.25">
      <c r="A1425">
        <v>8787</v>
      </c>
      <c r="B1425" t="str">
        <f>CHALLAN!G8759</f>
        <v>GG/184/10-11</v>
      </c>
      <c r="C1425" t="str">
        <f>CHALLAN!G8758</f>
        <v>11.10.10</v>
      </c>
      <c r="D1425" t="str">
        <f>IF(CHALLAN!C8787="","(no part #)",CHALLAN!C8787)</f>
        <v>FK-1080</v>
      </c>
      <c r="E1425" t="str">
        <f>IF(CHALLAN!B8787="","",CHALLAN!B8787)</f>
        <v>SKODA</v>
      </c>
      <c r="F1425">
        <f>IF(CHALLAN!D8787="","",CHALLAN!D8787)</f>
        <v>1</v>
      </c>
      <c r="G1425">
        <f>IF(CHALLAN!E8787="","",CHALLAN!E8787)</f>
        <v>50</v>
      </c>
      <c r="H1425">
        <f t="shared" si="44"/>
        <v>50</v>
      </c>
      <c r="I1425">
        <f>IF(CHALLAN!F8787="","",CHALLAN!F8787)</f>
        <v>50</v>
      </c>
      <c r="J1425">
        <f t="shared" si="45"/>
        <v>0</v>
      </c>
    </row>
    <row r="1426" spans="1:10" x14ac:dyDescent="0.25">
      <c r="A1426">
        <v>8788</v>
      </c>
      <c r="B1426" t="str">
        <f>CHALLAN!G8759</f>
        <v>GG/184/10-11</v>
      </c>
      <c r="C1426" t="str">
        <f>CHALLAN!G8758</f>
        <v>11.10.10</v>
      </c>
      <c r="D1426" t="str">
        <f>IF(CHALLAN!C8788="","(no part #)",CHALLAN!C8788)</f>
        <v>FK-1034</v>
      </c>
      <c r="E1426" t="str">
        <f>IF(CHALLAN!B8788="","",CHALLAN!B8788)</f>
        <v>HONDA CITY</v>
      </c>
      <c r="F1426">
        <f>IF(CHALLAN!D8788="","",CHALLAN!D8788)</f>
        <v>1</v>
      </c>
      <c r="G1426">
        <f>IF(CHALLAN!E8788="","",CHALLAN!E8788)</f>
        <v>50</v>
      </c>
      <c r="H1426">
        <f t="shared" si="44"/>
        <v>50</v>
      </c>
      <c r="I1426">
        <f>IF(CHALLAN!F8788="","",CHALLAN!F8788)</f>
        <v>50</v>
      </c>
      <c r="J1426">
        <f t="shared" si="45"/>
        <v>0</v>
      </c>
    </row>
    <row r="1427" spans="1:10" x14ac:dyDescent="0.25">
      <c r="A1427">
        <v>8789</v>
      </c>
      <c r="B1427" t="str">
        <f>CHALLAN!G8759</f>
        <v>GG/184/10-11</v>
      </c>
      <c r="C1427" t="str">
        <f>CHALLAN!G8758</f>
        <v>11.10.10</v>
      </c>
      <c r="D1427" t="str">
        <f>IF(CHALLAN!C8789="","(no part #)",CHALLAN!C8789)</f>
        <v>FK-1023B</v>
      </c>
      <c r="E1427" t="str">
        <f>IF(CHALLAN!B8789="","",CHALLAN!B8789)</f>
        <v>SANTRO</v>
      </c>
      <c r="F1427">
        <f>IF(CHALLAN!D8789="","",CHALLAN!D8789)</f>
        <v>1</v>
      </c>
      <c r="G1427">
        <f>IF(CHALLAN!E8789="","",CHALLAN!E8789)</f>
        <v>50</v>
      </c>
      <c r="H1427">
        <f t="shared" si="44"/>
        <v>50</v>
      </c>
      <c r="I1427">
        <f>IF(CHALLAN!F8789="","",CHALLAN!F8789)</f>
        <v>50</v>
      </c>
      <c r="J1427">
        <f t="shared" si="45"/>
        <v>0</v>
      </c>
    </row>
    <row r="1428" spans="1:10" x14ac:dyDescent="0.25">
      <c r="A1428">
        <v>8790</v>
      </c>
      <c r="B1428" t="str">
        <f>CHALLAN!G8759</f>
        <v>GG/184/10-11</v>
      </c>
      <c r="C1428" t="str">
        <f>CHALLAN!G8758</f>
        <v>11.10.10</v>
      </c>
      <c r="D1428" t="str">
        <f>IF(CHALLAN!C8790="","(no part #)",CHALLAN!C8790)</f>
        <v>FK-1181</v>
      </c>
      <c r="E1428" t="str">
        <f>IF(CHALLAN!B8790="","",CHALLAN!B8790)</f>
        <v>OPEL ASTRA</v>
      </c>
      <c r="F1428">
        <f>IF(CHALLAN!D8790="","",CHALLAN!D8790)</f>
        <v>2</v>
      </c>
      <c r="G1428">
        <f>IF(CHALLAN!E8790="","",CHALLAN!E8790)</f>
        <v>50</v>
      </c>
      <c r="H1428">
        <f t="shared" si="44"/>
        <v>100</v>
      </c>
      <c r="I1428">
        <f>IF(CHALLAN!F8790="","",CHALLAN!F8790)</f>
        <v>100</v>
      </c>
      <c r="J1428">
        <f t="shared" si="45"/>
        <v>0</v>
      </c>
    </row>
    <row r="1429" spans="1:10" x14ac:dyDescent="0.25">
      <c r="A1429">
        <v>8841</v>
      </c>
      <c r="B1429" t="str">
        <f>CHALLAN!G8830</f>
        <v>GG/185/10-11</v>
      </c>
      <c r="C1429" t="str">
        <f>CHALLAN!G8829</f>
        <v>20.10.10</v>
      </c>
      <c r="D1429" t="str">
        <f>IF(CHALLAN!C8841="","(no part #)",CHALLAN!C8841)</f>
        <v>PC-86207</v>
      </c>
      <c r="E1429" t="str">
        <f>IF(CHALLAN!B8841="","",CHALLAN!B8841)</f>
        <v>SWIFT</v>
      </c>
      <c r="F1429">
        <f>IF(CHALLAN!D8841="","",CHALLAN!D8841)</f>
        <v>3</v>
      </c>
      <c r="G1429">
        <f>IF(CHALLAN!E8841="","",CHALLAN!E8841)</f>
        <v>1</v>
      </c>
      <c r="H1429">
        <f t="shared" si="44"/>
        <v>3</v>
      </c>
      <c r="I1429">
        <f>IF(CHALLAN!F8841="","",CHALLAN!F8841)</f>
        <v>3</v>
      </c>
      <c r="J1429">
        <f t="shared" si="45"/>
        <v>0</v>
      </c>
    </row>
    <row r="1430" spans="1:10" x14ac:dyDescent="0.25">
      <c r="A1430">
        <v>8842</v>
      </c>
      <c r="B1430" t="str">
        <f>CHALLAN!G8830</f>
        <v>GG/185/10-11</v>
      </c>
      <c r="C1430" t="str">
        <f>CHALLAN!G8829</f>
        <v>20.10.10</v>
      </c>
      <c r="D1430" t="str">
        <f>IF(CHALLAN!C8842="","(no part #)",CHALLAN!C8842)</f>
        <v>(no part #)</v>
      </c>
      <c r="E1430" t="str">
        <f>IF(CHALLAN!B8842="","",CHALLAN!B8842)</f>
        <v>14X21X26</v>
      </c>
      <c r="F1430">
        <f>IF(CHALLAN!D8842="","",CHALLAN!D8842)</f>
        <v>1</v>
      </c>
      <c r="G1430">
        <f>IF(CHALLAN!E8842="","",CHALLAN!E8842)</f>
        <v>1</v>
      </c>
      <c r="H1430">
        <f t="shared" si="44"/>
        <v>1</v>
      </c>
      <c r="I1430">
        <f>IF(CHALLAN!F8842="","",CHALLAN!F8842)</f>
        <v>1</v>
      </c>
      <c r="J1430">
        <f t="shared" si="45"/>
        <v>0</v>
      </c>
    </row>
    <row r="1431" spans="1:10" x14ac:dyDescent="0.25">
      <c r="A1431">
        <v>8843</v>
      </c>
      <c r="B1431" t="str">
        <f>CHALLAN!G8830</f>
        <v>GG/185/10-11</v>
      </c>
      <c r="C1431" t="str">
        <f>CHALLAN!G8829</f>
        <v>20.10.10</v>
      </c>
      <c r="D1431" t="str">
        <f>IF(CHALLAN!C8843="","(no part #)",CHALLAN!C8843)</f>
        <v>PC-86064</v>
      </c>
      <c r="E1431" t="str">
        <f>IF(CHALLAN!B8843="","",CHALLAN!B8843)</f>
        <v>ACCENT</v>
      </c>
      <c r="F1431">
        <f>IF(CHALLAN!D8843="","",CHALLAN!D8843)</f>
        <v>3</v>
      </c>
      <c r="G1431">
        <f>IF(CHALLAN!E8843="","",CHALLAN!E8843)</f>
        <v>1</v>
      </c>
      <c r="H1431">
        <f t="shared" si="44"/>
        <v>3</v>
      </c>
      <c r="I1431">
        <f>IF(CHALLAN!F8843="","",CHALLAN!F8843)</f>
        <v>3</v>
      </c>
      <c r="J1431">
        <f t="shared" si="45"/>
        <v>0</v>
      </c>
    </row>
    <row r="1432" spans="1:10" x14ac:dyDescent="0.25">
      <c r="A1432">
        <v>8844</v>
      </c>
      <c r="B1432" t="str">
        <f>CHALLAN!G8830</f>
        <v>GG/185/10-11</v>
      </c>
      <c r="C1432" t="str">
        <f>CHALLAN!G8829</f>
        <v>20.10.10</v>
      </c>
      <c r="D1432" t="str">
        <f>IF(CHALLAN!C8844="","(no part #)",CHALLAN!C8844)</f>
        <v>PC-86240</v>
      </c>
      <c r="E1432" t="str">
        <f>IF(CHALLAN!B8844="","",CHALLAN!B8844)</f>
        <v>HONDA CITY T-3</v>
      </c>
      <c r="F1432" t="str">
        <f>IF(CHALLAN!D8844="","",CHALLAN!D8844)</f>
        <v>NOT HAVE</v>
      </c>
      <c r="G1432">
        <f>IF(CHALLAN!E8844="","",CHALLAN!E8844)</f>
        <v>0</v>
      </c>
      <c r="H1432" t="str">
        <f t="shared" si="44"/>
        <v/>
      </c>
      <c r="I1432" t="str">
        <f>IF(CHALLAN!F8844="","",CHALLAN!F8844)</f>
        <v/>
      </c>
      <c r="J1432" t="str">
        <f t="shared" si="45"/>
        <v/>
      </c>
    </row>
    <row r="1433" spans="1:10" x14ac:dyDescent="0.25">
      <c r="A1433">
        <v>8845</v>
      </c>
      <c r="B1433" t="str">
        <f>CHALLAN!G8830</f>
        <v>GG/185/10-11</v>
      </c>
      <c r="C1433" t="str">
        <f>CHALLAN!G8829</f>
        <v>20.10.10</v>
      </c>
      <c r="D1433" t="str">
        <f>IF(CHALLAN!C8845="","(no part #)",CHALLAN!C8845)</f>
        <v>PC-86037</v>
      </c>
      <c r="E1433" t="str">
        <f>IF(CHALLAN!B8845="","",CHALLAN!B8845)</f>
        <v>WR</v>
      </c>
      <c r="F1433">
        <f>IF(CHALLAN!D8845="","",CHALLAN!D8845)</f>
        <v>2</v>
      </c>
      <c r="G1433">
        <f>IF(CHALLAN!E8845="","",CHALLAN!E8845)</f>
        <v>1</v>
      </c>
      <c r="H1433">
        <f t="shared" si="44"/>
        <v>2</v>
      </c>
      <c r="I1433">
        <f>IF(CHALLAN!F8845="","",CHALLAN!F8845)</f>
        <v>2</v>
      </c>
      <c r="J1433">
        <f t="shared" si="45"/>
        <v>0</v>
      </c>
    </row>
    <row r="1434" spans="1:10" x14ac:dyDescent="0.25">
      <c r="A1434">
        <v>8846</v>
      </c>
      <c r="B1434" t="str">
        <f>CHALLAN!G8830</f>
        <v>GG/185/10-11</v>
      </c>
      <c r="C1434" t="str">
        <f>CHALLAN!G8829</f>
        <v>20.10.10</v>
      </c>
      <c r="D1434" t="str">
        <f>IF(CHALLAN!C8846="","(no part #)",CHALLAN!C8846)</f>
        <v>PC-86090</v>
      </c>
      <c r="E1434" t="str">
        <f>IF(CHALLAN!B8846="","",CHALLAN!B8846)</f>
        <v>ESTEEM R134A</v>
      </c>
      <c r="F1434">
        <f>IF(CHALLAN!D8846="","",CHALLAN!D8846)</f>
        <v>2</v>
      </c>
      <c r="G1434">
        <f>IF(CHALLAN!E8846="","",CHALLAN!E8846)</f>
        <v>1</v>
      </c>
      <c r="H1434">
        <f t="shared" si="44"/>
        <v>2</v>
      </c>
      <c r="I1434">
        <f>IF(CHALLAN!F8846="","",CHALLAN!F8846)</f>
        <v>2</v>
      </c>
      <c r="J1434">
        <f t="shared" si="45"/>
        <v>0</v>
      </c>
    </row>
    <row r="1435" spans="1:10" x14ac:dyDescent="0.25">
      <c r="A1435">
        <v>8847</v>
      </c>
      <c r="B1435" t="str">
        <f>CHALLAN!G8830</f>
        <v>GG/185/10-11</v>
      </c>
      <c r="C1435" t="str">
        <f>CHALLAN!G8829</f>
        <v>20.10.10</v>
      </c>
      <c r="D1435" t="str">
        <f>IF(CHALLAN!C8847="","(no part #)",CHALLAN!C8847)</f>
        <v>(no part #)</v>
      </c>
      <c r="E1435" t="str">
        <f>IF(CHALLAN!B8847="","",CHALLAN!B8847)</f>
        <v>14" ST BLADE</v>
      </c>
      <c r="F1435">
        <f>IF(CHALLAN!D8847="","",CHALLAN!D8847)</f>
        <v>1</v>
      </c>
      <c r="G1435">
        <f>IF(CHALLAN!E8847="","",CHALLAN!E8847)</f>
        <v>1</v>
      </c>
      <c r="H1435">
        <f t="shared" si="44"/>
        <v>1</v>
      </c>
      <c r="I1435">
        <f>IF(CHALLAN!F8847="","",CHALLAN!F8847)</f>
        <v>1</v>
      </c>
      <c r="J1435">
        <f t="shared" si="45"/>
        <v>0</v>
      </c>
    </row>
    <row r="1436" spans="1:10" x14ac:dyDescent="0.25">
      <c r="A1436">
        <v>8848</v>
      </c>
      <c r="B1436" t="str">
        <f>CHALLAN!G8830</f>
        <v>GG/185/10-11</v>
      </c>
      <c r="C1436" t="str">
        <f>CHALLAN!G8829</f>
        <v>20.10.10</v>
      </c>
      <c r="D1436" t="str">
        <f>IF(CHALLAN!C8848="","(no part #)",CHALLAN!C8848)</f>
        <v>(no part #)</v>
      </c>
      <c r="E1436" t="str">
        <f>IF(CHALLAN!B8848="","",CHALLAN!B8848)</f>
        <v>16" S BLADE</v>
      </c>
      <c r="F1436">
        <f>IF(CHALLAN!D8848="","",CHALLAN!D8848)</f>
        <v>2</v>
      </c>
      <c r="G1436">
        <f>IF(CHALLAN!E8848="","",CHALLAN!E8848)</f>
        <v>1</v>
      </c>
      <c r="H1436">
        <f t="shared" si="44"/>
        <v>2</v>
      </c>
      <c r="I1436">
        <f>IF(CHALLAN!F8848="","",CHALLAN!F8848)</f>
        <v>2</v>
      </c>
      <c r="J1436">
        <f t="shared" si="45"/>
        <v>0</v>
      </c>
    </row>
    <row r="1437" spans="1:10" x14ac:dyDescent="0.25">
      <c r="A1437">
        <v>8849</v>
      </c>
      <c r="B1437" t="str">
        <f>CHALLAN!G8830</f>
        <v>GG/185/10-11</v>
      </c>
      <c r="C1437" t="str">
        <f>CHALLAN!G8829</f>
        <v>20.10.10</v>
      </c>
      <c r="D1437" t="str">
        <f>IF(CHALLAN!C8849="","(no part #)",CHALLAN!C8849)</f>
        <v>(no part #)</v>
      </c>
      <c r="E1437" t="str">
        <f>IF(CHALLAN!B8849="","",CHALLAN!B8849)</f>
        <v>10" S BLADE</v>
      </c>
      <c r="F1437">
        <f>IF(CHALLAN!D8849="","",CHALLAN!D8849)</f>
        <v>1</v>
      </c>
      <c r="G1437">
        <f>IF(CHALLAN!E8849="","",CHALLAN!E8849)</f>
        <v>1</v>
      </c>
      <c r="H1437">
        <f t="shared" si="44"/>
        <v>1</v>
      </c>
      <c r="I1437">
        <f>IF(CHALLAN!F8849="","",CHALLAN!F8849)</f>
        <v>1</v>
      </c>
      <c r="J1437">
        <f t="shared" si="45"/>
        <v>0</v>
      </c>
    </row>
    <row r="1438" spans="1:10" x14ac:dyDescent="0.25">
      <c r="A1438">
        <v>8850</v>
      </c>
      <c r="B1438" t="str">
        <f>CHALLAN!G8830</f>
        <v>GG/185/10-11</v>
      </c>
      <c r="C1438" t="str">
        <f>CHALLAN!G8829</f>
        <v>20.10.10</v>
      </c>
      <c r="D1438" t="str">
        <f>IF(CHALLAN!C8850="","(no part #)",CHALLAN!C8850)</f>
        <v>(no part #)</v>
      </c>
      <c r="E1438" t="str">
        <f>IF(CHALLAN!B8850="","",CHALLAN!B8850)</f>
        <v>CONCORD A/C SWITCH</v>
      </c>
      <c r="F1438">
        <f>IF(CHALLAN!D8850="","",CHALLAN!D8850)</f>
        <v>1</v>
      </c>
      <c r="G1438">
        <f>IF(CHALLAN!E8850="","",CHALLAN!E8850)</f>
        <v>2</v>
      </c>
      <c r="H1438">
        <f t="shared" si="44"/>
        <v>2</v>
      </c>
      <c r="I1438">
        <f>IF(CHALLAN!F8850="","",CHALLAN!F8850)</f>
        <v>2</v>
      </c>
      <c r="J1438">
        <f t="shared" si="45"/>
        <v>0</v>
      </c>
    </row>
    <row r="1439" spans="1:10" x14ac:dyDescent="0.25">
      <c r="A1439">
        <v>8852</v>
      </c>
      <c r="B1439" t="str">
        <f>CHALLAN!G8830</f>
        <v>GG/185/10-11</v>
      </c>
      <c r="C1439" t="str">
        <f>CHALLAN!G8829</f>
        <v>20.10.10</v>
      </c>
      <c r="D1439" t="str">
        <f>IF(CHALLAN!C8852="","(no part #)",CHALLAN!C8852)</f>
        <v>PC-86235</v>
      </c>
      <c r="E1439" t="str">
        <f>IF(CHALLAN!B8852="","",CHALLAN!B8852)</f>
        <v>QUALIS PAD</v>
      </c>
      <c r="F1439">
        <f>IF(CHALLAN!D8852="","",CHALLAN!D8852)</f>
        <v>1</v>
      </c>
      <c r="G1439">
        <f>IF(CHALLAN!E8852="","",CHALLAN!E8852)</f>
        <v>5</v>
      </c>
      <c r="H1439">
        <f t="shared" si="44"/>
        <v>5</v>
      </c>
      <c r="I1439">
        <f>IF(CHALLAN!F8852="","",CHALLAN!F8852)</f>
        <v>5</v>
      </c>
      <c r="J1439">
        <f t="shared" si="45"/>
        <v>0</v>
      </c>
    </row>
    <row r="1440" spans="1:10" x14ac:dyDescent="0.25">
      <c r="A1440">
        <v>8853</v>
      </c>
      <c r="B1440" t="str">
        <f>CHALLAN!G8830</f>
        <v>GG/185/10-11</v>
      </c>
      <c r="C1440" t="str">
        <f>CHALLAN!G8829</f>
        <v>20.10.10</v>
      </c>
      <c r="D1440" t="str">
        <f>IF(CHALLAN!C8853="","(no part #)",CHALLAN!C8853)</f>
        <v>PC-86234</v>
      </c>
      <c r="E1440" t="str">
        <f>IF(CHALLAN!B8853="","",CHALLAN!B8853)</f>
        <v>QUALIS FLARE</v>
      </c>
      <c r="F1440">
        <f>IF(CHALLAN!D8853="","",CHALLAN!D8853)</f>
        <v>1</v>
      </c>
      <c r="G1440">
        <f>IF(CHALLAN!E8853="","",CHALLAN!E8853)</f>
        <v>5</v>
      </c>
      <c r="H1440">
        <f t="shared" si="44"/>
        <v>5</v>
      </c>
      <c r="I1440">
        <f>IF(CHALLAN!F8853="","",CHALLAN!F8853)</f>
        <v>5</v>
      </c>
      <c r="J1440">
        <f t="shared" si="45"/>
        <v>0</v>
      </c>
    </row>
    <row r="1441" spans="1:10" x14ac:dyDescent="0.25">
      <c r="A1441">
        <v>8855</v>
      </c>
      <c r="B1441" t="str">
        <f>CHALLAN!G8830</f>
        <v>GG/185/10-11</v>
      </c>
      <c r="C1441" t="str">
        <f>CHALLAN!G8829</f>
        <v>20.10.10</v>
      </c>
      <c r="D1441" t="str">
        <f>IF(CHALLAN!C8855="","(no part #)",CHALLAN!C8855)</f>
        <v>1 LTR</v>
      </c>
      <c r="E1441" t="str">
        <f>IF(CHALLAN!B8855="","",CHALLAN!B8855)</f>
        <v>UNICLA COMPRESSOR OIL</v>
      </c>
      <c r="F1441">
        <f>IF(CHALLAN!D8855="","",CHALLAN!D8855)</f>
        <v>5</v>
      </c>
      <c r="G1441">
        <f>IF(CHALLAN!E8855="","",CHALLAN!E8855)</f>
        <v>24</v>
      </c>
      <c r="H1441">
        <f t="shared" si="44"/>
        <v>120</v>
      </c>
      <c r="I1441">
        <f>IF(CHALLAN!F8855="","",CHALLAN!F8855)</f>
        <v>120</v>
      </c>
      <c r="J1441">
        <f t="shared" si="45"/>
        <v>0</v>
      </c>
    </row>
    <row r="1442" spans="1:10" x14ac:dyDescent="0.25">
      <c r="A1442">
        <v>8857</v>
      </c>
      <c r="B1442" t="str">
        <f>CHALLAN!G8830</f>
        <v>GG/185/10-11</v>
      </c>
      <c r="C1442" t="str">
        <f>CHALLAN!G8829</f>
        <v>20.10.10</v>
      </c>
      <c r="D1442" t="str">
        <f>IF(CHALLAN!C8857="","(no part #)",CHALLAN!C8857)</f>
        <v>(no part #)</v>
      </c>
      <c r="E1442" t="str">
        <f>IF(CHALLAN!B8857="","",CHALLAN!B8857)</f>
        <v>SK</v>
      </c>
      <c r="F1442">
        <f>IF(CHALLAN!D8857="","",CHALLAN!D8857)</f>
        <v>12</v>
      </c>
      <c r="G1442">
        <f>IF(CHALLAN!E8857="","",CHALLAN!E8857)</f>
        <v>2</v>
      </c>
      <c r="H1442">
        <f t="shared" si="44"/>
        <v>24</v>
      </c>
      <c r="I1442">
        <f>IF(CHALLAN!F8857="","",CHALLAN!F8857)</f>
        <v>24</v>
      </c>
      <c r="J1442">
        <f t="shared" si="45"/>
        <v>0</v>
      </c>
    </row>
    <row r="1443" spans="1:10" x14ac:dyDescent="0.25">
      <c r="A1443">
        <v>8858</v>
      </c>
      <c r="B1443" t="str">
        <f>CHALLAN!G8830</f>
        <v>GG/185/10-11</v>
      </c>
      <c r="C1443" t="str">
        <f>CHALLAN!G8829</f>
        <v>20.10.10</v>
      </c>
      <c r="D1443" t="str">
        <f>IF(CHALLAN!C8858="","(no part #)",CHALLAN!C8858)</f>
        <v>(no part #)</v>
      </c>
      <c r="E1443" t="str">
        <f>IF(CHALLAN!B8858="","",CHALLAN!B8858)</f>
        <v>SK</v>
      </c>
      <c r="F1443">
        <f>IF(CHALLAN!D8858="","",CHALLAN!D8858)</f>
        <v>2.5</v>
      </c>
      <c r="G1443">
        <f>IF(CHALLAN!E8858="","",CHALLAN!E8858)</f>
        <v>2</v>
      </c>
      <c r="H1443">
        <f t="shared" si="44"/>
        <v>5</v>
      </c>
      <c r="I1443">
        <f>IF(CHALLAN!F8858="","",CHALLAN!F8858)</f>
        <v>5</v>
      </c>
      <c r="J1443">
        <f t="shared" si="45"/>
        <v>0</v>
      </c>
    </row>
    <row r="1444" spans="1:10" x14ac:dyDescent="0.25">
      <c r="A1444">
        <v>8880</v>
      </c>
      <c r="B1444" t="str">
        <f>CHALLAN!G8871</f>
        <v>GG/186/10-11</v>
      </c>
      <c r="C1444" t="str">
        <f>CHALLAN!G8870</f>
        <v>20.10.10</v>
      </c>
      <c r="D1444" t="str">
        <f>IF(CHALLAN!C8880="","(no part #)",CHALLAN!C8880)</f>
        <v>(no part #)</v>
      </c>
      <c r="E1444" t="str">
        <f>IF(CHALLAN!B8880="","",CHALLAN!B8880)</f>
        <v>BEARING (ASSORTED)</v>
      </c>
      <c r="F1444">
        <f>IF(CHALLAN!D8880="","",CHALLAN!D8880)</f>
        <v>1</v>
      </c>
      <c r="G1444">
        <f>IF(CHALLAN!E8880="","",CHALLAN!E8880)</f>
        <v>9</v>
      </c>
      <c r="H1444">
        <f t="shared" si="44"/>
        <v>9</v>
      </c>
      <c r="I1444">
        <f>IF(CHALLAN!F8880="","",CHALLAN!F8880)</f>
        <v>9</v>
      </c>
      <c r="J1444">
        <f t="shared" si="45"/>
        <v>0</v>
      </c>
    </row>
    <row r="1445" spans="1:10" x14ac:dyDescent="0.25">
      <c r="A1445">
        <v>8881</v>
      </c>
      <c r="B1445" t="str">
        <f>CHALLAN!G8871</f>
        <v>GG/186/10-11</v>
      </c>
      <c r="C1445" t="str">
        <f>CHALLAN!G8870</f>
        <v>20.10.10</v>
      </c>
      <c r="D1445" t="str">
        <f>IF(CHALLAN!C8881="","(no part #)",CHALLAN!C8881)</f>
        <v>XKC-345</v>
      </c>
      <c r="E1445" t="str">
        <f>IF(CHALLAN!B8881="","",CHALLAN!B8881)</f>
        <v xml:space="preserve">VISTA BEHR </v>
      </c>
      <c r="F1445">
        <f>IF(CHALLAN!D8881="","",CHALLAN!D8881)</f>
        <v>1</v>
      </c>
      <c r="G1445">
        <f>IF(CHALLAN!E8881="","",CHALLAN!E8881)</f>
        <v>1</v>
      </c>
      <c r="H1445">
        <f t="shared" si="44"/>
        <v>1</v>
      </c>
      <c r="I1445">
        <f>IF(CHALLAN!F8881="","",CHALLAN!F8881)</f>
        <v>1</v>
      </c>
      <c r="J1445">
        <f t="shared" si="45"/>
        <v>0</v>
      </c>
    </row>
    <row r="1446" spans="1:10" x14ac:dyDescent="0.25">
      <c r="A1446">
        <v>8882</v>
      </c>
      <c r="B1446" t="str">
        <f>CHALLAN!G8871</f>
        <v>GG/186/10-11</v>
      </c>
      <c r="C1446" t="str">
        <f>CHALLAN!G8870</f>
        <v>20.10.10</v>
      </c>
      <c r="D1446" t="str">
        <f>IF(CHALLAN!C8882="","(no part #)",CHALLAN!C8882)</f>
        <v>XKC-5005</v>
      </c>
      <c r="E1446" t="str">
        <f>IF(CHALLAN!B8882="","",CHALLAN!B8882)</f>
        <v>ZEN ESTILO</v>
      </c>
      <c r="F1446">
        <f>IF(CHALLAN!D8882="","",CHALLAN!D8882)</f>
        <v>1</v>
      </c>
      <c r="G1446">
        <f>IF(CHALLAN!E8882="","",CHALLAN!E8882)</f>
        <v>1</v>
      </c>
      <c r="H1446">
        <f t="shared" si="44"/>
        <v>1</v>
      </c>
      <c r="I1446">
        <f>IF(CHALLAN!F8882="","",CHALLAN!F8882)</f>
        <v>1</v>
      </c>
      <c r="J1446">
        <f t="shared" si="45"/>
        <v>0</v>
      </c>
    </row>
    <row r="1447" spans="1:10" x14ac:dyDescent="0.25">
      <c r="A1447">
        <v>8926</v>
      </c>
      <c r="B1447" t="str">
        <f>CHALLAN!G8917</f>
        <v>GG/187/10-11</v>
      </c>
      <c r="C1447" t="str">
        <f>CHALLAN!G8916</f>
        <v>20.10.10</v>
      </c>
      <c r="D1447" t="str">
        <f>IF(CHALLAN!C8926="","(no part #)",CHALLAN!C8926)</f>
        <v>(no part #)</v>
      </c>
      <c r="E1447" t="str">
        <f>IF(CHALLAN!B8926="","",CHALLAN!B8926)</f>
        <v>ORIGINAL SUMO DELPHI CONDENSER FAN ASSY</v>
      </c>
      <c r="F1447">
        <f>IF(CHALLAN!D8926="","",CHALLAN!D8926)</f>
        <v>1</v>
      </c>
      <c r="G1447">
        <f>IF(CHALLAN!E8926="","",CHALLAN!E8926)</f>
        <v>1</v>
      </c>
      <c r="H1447">
        <f t="shared" si="44"/>
        <v>1</v>
      </c>
      <c r="I1447">
        <f>IF(CHALLAN!F8926="","",CHALLAN!F8926)</f>
        <v>1</v>
      </c>
      <c r="J1447">
        <f t="shared" si="45"/>
        <v>0</v>
      </c>
    </row>
    <row r="1448" spans="1:10" x14ac:dyDescent="0.25">
      <c r="A1448">
        <v>8972</v>
      </c>
      <c r="B1448" t="str">
        <f>CHALLAN!G8962</f>
        <v>GG/188/10-11</v>
      </c>
      <c r="C1448" t="str">
        <f>CHALLAN!G8961</f>
        <v>25.10.10</v>
      </c>
      <c r="D1448" t="str">
        <f>IF(CHALLAN!C8972="","(no part #)",CHALLAN!C8972)</f>
        <v>PC-7159</v>
      </c>
      <c r="E1448" t="str">
        <f>IF(CHALLAN!B8972="","",CHALLAN!B8972)</f>
        <v>INDIGO</v>
      </c>
      <c r="F1448">
        <f>IF(CHALLAN!D8972="","",CHALLAN!D8972)</f>
        <v>4</v>
      </c>
      <c r="G1448">
        <f>IF(CHALLAN!E8972="","",CHALLAN!E8972)</f>
        <v>6</v>
      </c>
      <c r="H1448">
        <f t="shared" si="44"/>
        <v>24</v>
      </c>
      <c r="I1448">
        <f>IF(CHALLAN!F8972="","",CHALLAN!F8972)</f>
        <v>23</v>
      </c>
      <c r="J1448">
        <f t="shared" si="45"/>
        <v>1</v>
      </c>
    </row>
    <row r="1449" spans="1:10" x14ac:dyDescent="0.25">
      <c r="A1449">
        <v>8973</v>
      </c>
      <c r="B1449" t="str">
        <f>CHALLAN!G8962</f>
        <v>GG/188/10-11</v>
      </c>
      <c r="C1449" t="str">
        <f>CHALLAN!G8961</f>
        <v>25.10.10</v>
      </c>
      <c r="D1449" t="str">
        <f>IF(CHALLAN!C8973="","(no part #)",CHALLAN!C8973)</f>
        <v>PC-7159</v>
      </c>
      <c r="E1449" t="str">
        <f>IF(CHALLAN!B8973="","",CHALLAN!B8973)</f>
        <v>INDIGO</v>
      </c>
      <c r="F1449" t="str">
        <f>IF(CHALLAN!D8973="","",CHALLAN!D8973)</f>
        <v/>
      </c>
      <c r="G1449" t="str">
        <f>IF(CHALLAN!E8973="","",CHALLAN!E8973)</f>
        <v/>
      </c>
      <c r="H1449" t="str">
        <f t="shared" si="44"/>
        <v/>
      </c>
      <c r="I1449">
        <f>IF(CHALLAN!F8973="","",CHALLAN!F8973)</f>
        <v>1</v>
      </c>
      <c r="J1449" t="str">
        <f t="shared" si="45"/>
        <v/>
      </c>
    </row>
    <row r="1450" spans="1:10" x14ac:dyDescent="0.25">
      <c r="A1450">
        <v>8974</v>
      </c>
      <c r="B1450" t="str">
        <f>CHALLAN!G8962</f>
        <v>GG/188/10-11</v>
      </c>
      <c r="C1450" t="str">
        <f>CHALLAN!G8961</f>
        <v>25.10.10</v>
      </c>
      <c r="D1450" t="str">
        <f>IF(CHALLAN!C8974="","(no part #)",CHALLAN!C8974)</f>
        <v>PC-210</v>
      </c>
      <c r="E1450" t="str">
        <f>IF(CHALLAN!B8974="","",CHALLAN!B8974)</f>
        <v>OPTRA</v>
      </c>
      <c r="F1450">
        <f>IF(CHALLAN!D8974="","",CHALLAN!D8974)</f>
        <v>2</v>
      </c>
      <c r="G1450">
        <f>IF(CHALLAN!E8974="","",CHALLAN!E8974)</f>
        <v>6</v>
      </c>
      <c r="H1450">
        <f t="shared" si="44"/>
        <v>12</v>
      </c>
      <c r="I1450">
        <f>IF(CHALLAN!F8974="","",CHALLAN!F8974)</f>
        <v>12</v>
      </c>
      <c r="J1450">
        <f t="shared" si="45"/>
        <v>0</v>
      </c>
    </row>
    <row r="1451" spans="1:10" x14ac:dyDescent="0.25">
      <c r="A1451">
        <v>8975</v>
      </c>
      <c r="B1451" t="str">
        <f>CHALLAN!G8962</f>
        <v>GG/188/10-11</v>
      </c>
      <c r="C1451" t="str">
        <f>CHALLAN!G8961</f>
        <v>25.10.10</v>
      </c>
      <c r="D1451" t="str">
        <f>IF(CHALLAN!C8975="","(no part #)",CHALLAN!C8975)</f>
        <v>PC-8083</v>
      </c>
      <c r="E1451" t="str">
        <f>IF(CHALLAN!B8975="","",CHALLAN!B8975)</f>
        <v>SAFARI</v>
      </c>
      <c r="F1451">
        <f>IF(CHALLAN!D8975="","",CHALLAN!D8975)</f>
        <v>2</v>
      </c>
      <c r="G1451">
        <f>IF(CHALLAN!E8975="","",CHALLAN!E8975)</f>
        <v>6</v>
      </c>
      <c r="H1451">
        <f t="shared" si="44"/>
        <v>12</v>
      </c>
      <c r="I1451">
        <f>IF(CHALLAN!F8975="","",CHALLAN!F8975)</f>
        <v>12</v>
      </c>
      <c r="J1451">
        <f t="shared" si="45"/>
        <v>0</v>
      </c>
    </row>
    <row r="1452" spans="1:10" x14ac:dyDescent="0.25">
      <c r="A1452">
        <v>8976</v>
      </c>
      <c r="B1452" t="str">
        <f>CHALLAN!G8962</f>
        <v>GG/188/10-11</v>
      </c>
      <c r="C1452" t="str">
        <f>CHALLAN!G8961</f>
        <v>25.10.10</v>
      </c>
      <c r="D1452" t="str">
        <f>IF(CHALLAN!C8976="","(no part #)",CHALLAN!C8976)</f>
        <v>PC-8904R</v>
      </c>
      <c r="E1452" t="str">
        <f>IF(CHALLAN!B8976="","",CHALLAN!B8976)</f>
        <v>QUALIS</v>
      </c>
      <c r="F1452">
        <f>IF(CHALLAN!D8976="","",CHALLAN!D8976)</f>
        <v>2</v>
      </c>
      <c r="G1452">
        <f>IF(CHALLAN!E8976="","",CHALLAN!E8976)</f>
        <v>6</v>
      </c>
      <c r="H1452">
        <f t="shared" si="44"/>
        <v>12</v>
      </c>
      <c r="I1452">
        <f>IF(CHALLAN!F8976="","",CHALLAN!F8976)</f>
        <v>12</v>
      </c>
      <c r="J1452">
        <f t="shared" si="45"/>
        <v>0</v>
      </c>
    </row>
    <row r="1453" spans="1:10" x14ac:dyDescent="0.25">
      <c r="A1453">
        <v>8978</v>
      </c>
      <c r="B1453" t="str">
        <f>CHALLAN!G8962</f>
        <v>GG/188/10-11</v>
      </c>
      <c r="C1453" t="str">
        <f>CHALLAN!G8961</f>
        <v>25.10.10</v>
      </c>
      <c r="D1453" t="str">
        <f>IF(CHALLAN!C8978="","(no part #)",CHALLAN!C8978)</f>
        <v>PC-E443</v>
      </c>
      <c r="E1453" t="str">
        <f>IF(CHALLAN!B8978="","",CHALLAN!B8978)</f>
        <v>COROLLA</v>
      </c>
      <c r="F1453">
        <f>IF(CHALLAN!D8978="","",CHALLAN!D8978)</f>
        <v>2</v>
      </c>
      <c r="G1453">
        <f>IF(CHALLAN!E8978="","",CHALLAN!E8978)</f>
        <v>6</v>
      </c>
      <c r="H1453">
        <f t="shared" si="44"/>
        <v>12</v>
      </c>
      <c r="I1453">
        <f>IF(CHALLAN!F8978="","",CHALLAN!F8978)</f>
        <v>12</v>
      </c>
      <c r="J1453">
        <f t="shared" si="45"/>
        <v>0</v>
      </c>
    </row>
    <row r="1454" spans="1:10" x14ac:dyDescent="0.25">
      <c r="A1454">
        <v>8979</v>
      </c>
      <c r="B1454" t="str">
        <f>CHALLAN!G8962</f>
        <v>GG/188/10-11</v>
      </c>
      <c r="C1454" t="str">
        <f>CHALLAN!G8961</f>
        <v>25.10.10</v>
      </c>
      <c r="D1454" t="str">
        <f>IF(CHALLAN!C8979="","(no part #)",CHALLAN!C8979)</f>
        <v>PC-E424</v>
      </c>
      <c r="E1454" t="str">
        <f>IF(CHALLAN!B8979="","",CHALLAN!B8979)</f>
        <v>HONDA CITY-T3</v>
      </c>
      <c r="F1454">
        <f>IF(CHALLAN!D8979="","",CHALLAN!D8979)</f>
        <v>4</v>
      </c>
      <c r="G1454">
        <f>IF(CHALLAN!E8979="","",CHALLAN!E8979)</f>
        <v>6</v>
      </c>
      <c r="H1454">
        <f t="shared" si="44"/>
        <v>24</v>
      </c>
      <c r="I1454">
        <f>IF(CHALLAN!F8979="","",CHALLAN!F8979)</f>
        <v>23</v>
      </c>
      <c r="J1454">
        <f t="shared" si="45"/>
        <v>1</v>
      </c>
    </row>
    <row r="1455" spans="1:10" x14ac:dyDescent="0.25">
      <c r="A1455">
        <v>8980</v>
      </c>
      <c r="B1455" t="str">
        <f>CHALLAN!G8962</f>
        <v>GG/188/10-11</v>
      </c>
      <c r="C1455" t="str">
        <f>CHALLAN!G8961</f>
        <v>25.10.10</v>
      </c>
      <c r="D1455" t="str">
        <f>IF(CHALLAN!C8980="","(no part #)",CHALLAN!C8980)</f>
        <v>PC-E424</v>
      </c>
      <c r="E1455" t="str">
        <f>IF(CHALLAN!B8980="","",CHALLAN!B8980)</f>
        <v>HONDA CITY-T3</v>
      </c>
      <c r="F1455" t="str">
        <f>IF(CHALLAN!D8980="","",CHALLAN!D8980)</f>
        <v/>
      </c>
      <c r="G1455" t="str">
        <f>IF(CHALLAN!E8980="","",CHALLAN!E8980)</f>
        <v/>
      </c>
      <c r="H1455" t="str">
        <f t="shared" si="44"/>
        <v/>
      </c>
      <c r="I1455">
        <f>IF(CHALLAN!F8980="","",CHALLAN!F8980)</f>
        <v>1</v>
      </c>
      <c r="J1455" t="str">
        <f t="shared" si="45"/>
        <v/>
      </c>
    </row>
    <row r="1456" spans="1:10" x14ac:dyDescent="0.25">
      <c r="A1456">
        <v>8983</v>
      </c>
      <c r="B1456" t="str">
        <f>CHALLAN!G8962</f>
        <v>GG/188/10-11</v>
      </c>
      <c r="C1456" t="str">
        <f>CHALLAN!G8961</f>
        <v>25.10.10</v>
      </c>
      <c r="D1456" t="str">
        <f>IF(CHALLAN!C8983="","(no part #)",CHALLAN!C8983)</f>
        <v>PC-86125</v>
      </c>
      <c r="E1456" t="str">
        <f>IF(CHALLAN!B8983="","",CHALLAN!B8983)</f>
        <v>SANTRO</v>
      </c>
      <c r="F1456">
        <f>IF(CHALLAN!D8983="","",CHALLAN!D8983)</f>
        <v>5</v>
      </c>
      <c r="G1456">
        <f>IF(CHALLAN!E8983="","",CHALLAN!E8983)</f>
        <v>5</v>
      </c>
      <c r="H1456">
        <f t="shared" si="44"/>
        <v>25</v>
      </c>
      <c r="I1456">
        <f>IF(CHALLAN!F8983="","",CHALLAN!F8983)</f>
        <v>22</v>
      </c>
      <c r="J1456">
        <f t="shared" si="45"/>
        <v>3</v>
      </c>
    </row>
    <row r="1457" spans="1:10" x14ac:dyDescent="0.25">
      <c r="A1457">
        <v>8984</v>
      </c>
      <c r="B1457" t="str">
        <f>CHALLAN!G8962</f>
        <v>GG/188/10-11</v>
      </c>
      <c r="C1457" t="str">
        <f>CHALLAN!G8961</f>
        <v>25.10.10</v>
      </c>
      <c r="D1457" t="str">
        <f>IF(CHALLAN!C8984="","(no part #)",CHALLAN!C8984)</f>
        <v>PC-86125</v>
      </c>
      <c r="E1457" t="str">
        <f>IF(CHALLAN!B8984="","",CHALLAN!B8984)</f>
        <v>SANTRO</v>
      </c>
      <c r="F1457" t="str">
        <f>IF(CHALLAN!D8984="","",CHALLAN!D8984)</f>
        <v/>
      </c>
      <c r="G1457" t="str">
        <f>IF(CHALLAN!E8984="","",CHALLAN!E8984)</f>
        <v/>
      </c>
      <c r="H1457" t="str">
        <f t="shared" si="44"/>
        <v/>
      </c>
      <c r="I1457">
        <f>IF(CHALLAN!F8984="","",CHALLAN!F8984)</f>
        <v>3</v>
      </c>
      <c r="J1457" t="str">
        <f t="shared" si="45"/>
        <v/>
      </c>
    </row>
    <row r="1458" spans="1:10" x14ac:dyDescent="0.25">
      <c r="A1458">
        <v>8985</v>
      </c>
      <c r="B1458" t="str">
        <f>CHALLAN!G8962</f>
        <v>GG/188/10-11</v>
      </c>
      <c r="C1458" t="str">
        <f>CHALLAN!G8961</f>
        <v>25.10.10</v>
      </c>
      <c r="D1458" t="str">
        <f>IF(CHALLAN!C8985="","(no part #)",CHALLAN!C8985)</f>
        <v>PC-86037</v>
      </c>
      <c r="E1458" t="str">
        <f>IF(CHALLAN!B8985="","",CHALLAN!B8985)</f>
        <v>WR</v>
      </c>
      <c r="F1458">
        <f>IF(CHALLAN!D8985="","",CHALLAN!D8985)</f>
        <v>5</v>
      </c>
      <c r="G1458">
        <f>IF(CHALLAN!E8985="","",CHALLAN!E8985)</f>
        <v>5</v>
      </c>
      <c r="H1458">
        <f t="shared" si="44"/>
        <v>25</v>
      </c>
      <c r="I1458">
        <f>IF(CHALLAN!F8985="","",CHALLAN!F8985)</f>
        <v>20</v>
      </c>
      <c r="J1458">
        <f t="shared" si="45"/>
        <v>5</v>
      </c>
    </row>
    <row r="1459" spans="1:10" x14ac:dyDescent="0.25">
      <c r="A1459">
        <v>8986</v>
      </c>
      <c r="B1459" t="str">
        <f>CHALLAN!G8962</f>
        <v>GG/188/10-11</v>
      </c>
      <c r="C1459" t="str">
        <f>CHALLAN!G8961</f>
        <v>25.10.10</v>
      </c>
      <c r="D1459" t="str">
        <f>IF(CHALLAN!C8986="","(no part #)",CHALLAN!C8986)</f>
        <v>PC-86037</v>
      </c>
      <c r="E1459" t="str">
        <f>IF(CHALLAN!B8986="","",CHALLAN!B8986)</f>
        <v>WR</v>
      </c>
      <c r="F1459" t="str">
        <f>IF(CHALLAN!D8986="","",CHALLAN!D8986)</f>
        <v/>
      </c>
      <c r="G1459" t="str">
        <f>IF(CHALLAN!E8986="","",CHALLAN!E8986)</f>
        <v/>
      </c>
      <c r="H1459" t="str">
        <f t="shared" si="44"/>
        <v/>
      </c>
      <c r="I1459">
        <f>IF(CHALLAN!F8986="","",CHALLAN!F8986)</f>
        <v>5</v>
      </c>
      <c r="J1459" t="str">
        <f t="shared" si="45"/>
        <v/>
      </c>
    </row>
    <row r="1460" spans="1:10" x14ac:dyDescent="0.25">
      <c r="A1460">
        <v>9019</v>
      </c>
      <c r="B1460" t="str">
        <f>CHALLAN!G9007</f>
        <v>GG/189/10-11</v>
      </c>
      <c r="C1460" t="str">
        <f>CHALLAN!G9006</f>
        <v>27.10.10</v>
      </c>
      <c r="D1460" t="str">
        <f>IF(CHALLAN!C9019="","(no part #)",CHALLAN!C9019)</f>
        <v>FK-1080</v>
      </c>
      <c r="E1460" t="str">
        <f>IF(CHALLAN!B9019="","",CHALLAN!B9019)</f>
        <v>SKODA</v>
      </c>
      <c r="F1460">
        <f>IF(CHALLAN!D9019="","",CHALLAN!D9019)</f>
        <v>1</v>
      </c>
      <c r="G1460">
        <f>IF(CHALLAN!E9019="","",CHALLAN!E9019)</f>
        <v>50</v>
      </c>
      <c r="H1460">
        <f t="shared" si="44"/>
        <v>50</v>
      </c>
      <c r="I1460">
        <f>IF(CHALLAN!F9019="","",CHALLAN!F9019)</f>
        <v>50</v>
      </c>
      <c r="J1460">
        <f t="shared" si="45"/>
        <v>0</v>
      </c>
    </row>
    <row r="1461" spans="1:10" x14ac:dyDescent="0.25">
      <c r="A1461">
        <v>9021</v>
      </c>
      <c r="B1461" t="str">
        <f>CHALLAN!G9007</f>
        <v>GG/189/10-11</v>
      </c>
      <c r="C1461" t="str">
        <f>CHALLAN!G9006</f>
        <v>27.10.10</v>
      </c>
      <c r="D1461" t="str">
        <f>IF(CHALLAN!C9021="","(no part #)",CHALLAN!C9021)</f>
        <v>PC-86034</v>
      </c>
      <c r="E1461" t="str">
        <f>IF(CHALLAN!B9021="","",CHALLAN!B9021)</f>
        <v>FORD IKON</v>
      </c>
      <c r="F1461">
        <f>IF(CHALLAN!D9021="","",CHALLAN!D9021)</f>
        <v>3</v>
      </c>
      <c r="G1461">
        <f>IF(CHALLAN!E9021="","",CHALLAN!E9021)</f>
        <v>5</v>
      </c>
      <c r="H1461">
        <f t="shared" si="44"/>
        <v>15</v>
      </c>
      <c r="I1461">
        <f>IF(CHALLAN!F9021="","",CHALLAN!F9021)</f>
        <v>13</v>
      </c>
      <c r="J1461">
        <f t="shared" si="45"/>
        <v>2</v>
      </c>
    </row>
    <row r="1462" spans="1:10" x14ac:dyDescent="0.25">
      <c r="A1462">
        <v>9022</v>
      </c>
      <c r="B1462" t="str">
        <f>CHALLAN!G9007</f>
        <v>GG/189/10-11</v>
      </c>
      <c r="C1462" t="str">
        <f>CHALLAN!G9006</f>
        <v>27.10.10</v>
      </c>
      <c r="D1462" t="str">
        <f>IF(CHALLAN!C9022="","(no part #)",CHALLAN!C9022)</f>
        <v>PC-86034</v>
      </c>
      <c r="E1462" t="str">
        <f>IF(CHALLAN!B9022="","",CHALLAN!B9022)</f>
        <v>FORD IKON</v>
      </c>
      <c r="F1462" t="str">
        <f>IF(CHALLAN!D9022="","",CHALLAN!D9022)</f>
        <v/>
      </c>
      <c r="G1462" t="str">
        <f>IF(CHALLAN!E9022="","",CHALLAN!E9022)</f>
        <v/>
      </c>
      <c r="H1462" t="str">
        <f t="shared" si="44"/>
        <v/>
      </c>
      <c r="I1462">
        <f>IF(CHALLAN!F9022="","",CHALLAN!F9022)</f>
        <v>2</v>
      </c>
      <c r="J1462" t="str">
        <f t="shared" si="45"/>
        <v/>
      </c>
    </row>
    <row r="1463" spans="1:10" x14ac:dyDescent="0.25">
      <c r="A1463">
        <v>9024</v>
      </c>
      <c r="B1463" t="str">
        <f>CHALLAN!G9007</f>
        <v>GG/189/10-11</v>
      </c>
      <c r="C1463" t="str">
        <f>CHALLAN!G9006</f>
        <v>27.10.10</v>
      </c>
      <c r="D1463" t="str">
        <f>IF(CHALLAN!C9024="","(no part #)",CHALLAN!C9024)</f>
        <v>PC-E424</v>
      </c>
      <c r="E1463" t="str">
        <f>IF(CHALLAN!B9024="","",CHALLAN!B9024)</f>
        <v>HONDA CITY T-3</v>
      </c>
      <c r="F1463">
        <f>IF(CHALLAN!D9024="","",CHALLAN!D9024)</f>
        <v>2</v>
      </c>
      <c r="G1463">
        <f>IF(CHALLAN!E9024="","",CHALLAN!E9024)</f>
        <v>6</v>
      </c>
      <c r="H1463">
        <f t="shared" si="44"/>
        <v>12</v>
      </c>
      <c r="I1463">
        <f>IF(CHALLAN!F9024="","",CHALLAN!F9024)</f>
        <v>12</v>
      </c>
      <c r="J1463">
        <f t="shared" si="45"/>
        <v>0</v>
      </c>
    </row>
    <row r="1464" spans="1:10" x14ac:dyDescent="0.25">
      <c r="A1464">
        <v>9086</v>
      </c>
      <c r="B1464" t="str">
        <f>CHALLAN!G9077</f>
        <v>GG/190/10-11</v>
      </c>
      <c r="C1464" t="str">
        <f>CHALLAN!G9076</f>
        <v>26.10.10</v>
      </c>
      <c r="D1464" t="str">
        <f>IF(CHALLAN!C9086="","(no part #)",CHALLAN!C9086)</f>
        <v>PC-86233</v>
      </c>
      <c r="E1464" t="str">
        <f>IF(CHALLAN!B9086="","",CHALLAN!B9086)</f>
        <v>INDICA BEHR</v>
      </c>
      <c r="F1464">
        <f>IF(CHALLAN!D9086="","",CHALLAN!D9086)</f>
        <v>10</v>
      </c>
      <c r="G1464">
        <f>IF(CHALLAN!E9086="","",CHALLAN!E9086)</f>
        <v>5</v>
      </c>
      <c r="H1464">
        <f t="shared" si="44"/>
        <v>50</v>
      </c>
      <c r="I1464">
        <f>IF(CHALLAN!F9086="","",CHALLAN!F9086)</f>
        <v>42</v>
      </c>
      <c r="J1464">
        <f t="shared" si="45"/>
        <v>8</v>
      </c>
    </row>
    <row r="1465" spans="1:10" x14ac:dyDescent="0.25">
      <c r="A1465">
        <v>9087</v>
      </c>
      <c r="B1465" t="str">
        <f>CHALLAN!G9077</f>
        <v>GG/190/10-11</v>
      </c>
      <c r="C1465" t="str">
        <f>CHALLAN!G9076</f>
        <v>26.10.10</v>
      </c>
      <c r="D1465" t="str">
        <f>IF(CHALLAN!C9087="","(no part #)",CHALLAN!C9087)</f>
        <v>PC-86233</v>
      </c>
      <c r="E1465" t="str">
        <f>IF(CHALLAN!B9087="","",CHALLAN!B9087)</f>
        <v>INDICA BEHR</v>
      </c>
      <c r="F1465" t="str">
        <f>IF(CHALLAN!D9087="","",CHALLAN!D9087)</f>
        <v/>
      </c>
      <c r="G1465" t="str">
        <f>IF(CHALLAN!E9087="","",CHALLAN!E9087)</f>
        <v/>
      </c>
      <c r="H1465" t="str">
        <f t="shared" si="44"/>
        <v/>
      </c>
      <c r="I1465">
        <f>IF(CHALLAN!F9087="","",CHALLAN!F9087)</f>
        <v>8</v>
      </c>
      <c r="J1465" t="str">
        <f t="shared" si="45"/>
        <v/>
      </c>
    </row>
    <row r="1466" spans="1:10" x14ac:dyDescent="0.25">
      <c r="A1466">
        <v>9088</v>
      </c>
      <c r="B1466" t="str">
        <f>CHALLAN!G9077</f>
        <v>GG/190/10-11</v>
      </c>
      <c r="C1466" t="str">
        <f>CHALLAN!G9076</f>
        <v>26.10.10</v>
      </c>
      <c r="D1466" t="str">
        <f>IF(CHALLAN!C9088="","(no part #)",CHALLAN!C9088)</f>
        <v>PC141522O</v>
      </c>
      <c r="E1466" t="str">
        <f>IF(CHALLAN!B9088="","",CHALLAN!B9088)</f>
        <v>14X15X22 ORING</v>
      </c>
      <c r="F1466">
        <f>IF(CHALLAN!D9088="","",CHALLAN!D9088)</f>
        <v>2.5</v>
      </c>
      <c r="G1466">
        <f>IF(CHALLAN!E9088="","",CHALLAN!E9088)</f>
        <v>10</v>
      </c>
      <c r="H1466">
        <f t="shared" si="44"/>
        <v>25</v>
      </c>
      <c r="I1466">
        <f>IF(CHALLAN!F9088="","",CHALLAN!F9088)</f>
        <v>22</v>
      </c>
      <c r="J1466">
        <f t="shared" si="45"/>
        <v>3</v>
      </c>
    </row>
    <row r="1467" spans="1:10" x14ac:dyDescent="0.25">
      <c r="A1467">
        <v>9089</v>
      </c>
      <c r="B1467" t="str">
        <f>CHALLAN!G9077</f>
        <v>GG/190/10-11</v>
      </c>
      <c r="C1467" t="str">
        <f>CHALLAN!G9076</f>
        <v>26.10.10</v>
      </c>
      <c r="D1467" t="str">
        <f>IF(CHALLAN!C9089="","(no part #)",CHALLAN!C9089)</f>
        <v>PC141522O</v>
      </c>
      <c r="E1467" t="str">
        <f>IF(CHALLAN!B9089="","",CHALLAN!B9089)</f>
        <v>14X15X22 ORING</v>
      </c>
      <c r="F1467" t="str">
        <f>IF(CHALLAN!D9089="","",CHALLAN!D9089)</f>
        <v/>
      </c>
      <c r="G1467" t="str">
        <f>IF(CHALLAN!E9089="","",CHALLAN!E9089)</f>
        <v/>
      </c>
      <c r="H1467" t="str">
        <f t="shared" si="44"/>
        <v/>
      </c>
      <c r="I1467">
        <f>IF(CHALLAN!F9089="","",CHALLAN!F9089)</f>
        <v>3</v>
      </c>
      <c r="J1467" t="str">
        <f t="shared" si="45"/>
        <v/>
      </c>
    </row>
    <row r="1468" spans="1:10" x14ac:dyDescent="0.25">
      <c r="A1468">
        <v>9090</v>
      </c>
      <c r="B1468" t="str">
        <f>CHALLAN!G9077</f>
        <v>GG/190/10-11</v>
      </c>
      <c r="C1468" t="str">
        <f>CHALLAN!G9076</f>
        <v>26.10.10</v>
      </c>
      <c r="D1468" t="str">
        <f>IF(CHALLAN!C9090="","(no part #)",CHALLAN!C9090)</f>
        <v>PC141522O</v>
      </c>
      <c r="E1468" t="str">
        <f>IF(CHALLAN!B9090="","",CHALLAN!B9090)</f>
        <v>14X15X22 ORING</v>
      </c>
      <c r="F1468">
        <f>IF(CHALLAN!D9090="","",CHALLAN!D9090)</f>
        <v>5</v>
      </c>
      <c r="G1468">
        <f>IF(CHALLAN!E9090="","",CHALLAN!E9090)</f>
        <v>1</v>
      </c>
      <c r="H1468">
        <f t="shared" si="44"/>
        <v>5</v>
      </c>
      <c r="I1468">
        <f>IF(CHALLAN!F9090="","",CHALLAN!F9090)</f>
        <v>5</v>
      </c>
      <c r="J1468">
        <f t="shared" si="45"/>
        <v>0</v>
      </c>
    </row>
    <row r="1469" spans="1:10" x14ac:dyDescent="0.25">
      <c r="A1469">
        <v>9091</v>
      </c>
      <c r="B1469" t="str">
        <f>CHALLAN!G9077</f>
        <v>GG/190/10-11</v>
      </c>
      <c r="C1469" t="str">
        <f>CHALLAN!G9076</f>
        <v>26.10.10</v>
      </c>
      <c r="D1469" t="str">
        <f>IF(CHALLAN!C9091="","(no part #)",CHALLAN!C9091)</f>
        <v>PC-86125</v>
      </c>
      <c r="E1469" t="str">
        <f>IF(CHALLAN!B9091="","",CHALLAN!B9091)</f>
        <v>SANTRO</v>
      </c>
      <c r="F1469">
        <f>IF(CHALLAN!D9091="","",CHALLAN!D9091)</f>
        <v>5</v>
      </c>
      <c r="G1469">
        <f>IF(CHALLAN!E9091="","",CHALLAN!E9091)</f>
        <v>5</v>
      </c>
      <c r="H1469">
        <f t="shared" si="44"/>
        <v>25</v>
      </c>
      <c r="I1469">
        <f>IF(CHALLAN!F9091="","",CHALLAN!F9091)</f>
        <v>22</v>
      </c>
      <c r="J1469">
        <f t="shared" si="45"/>
        <v>3</v>
      </c>
    </row>
    <row r="1470" spans="1:10" x14ac:dyDescent="0.25">
      <c r="A1470">
        <v>9092</v>
      </c>
      <c r="B1470" t="str">
        <f>CHALLAN!G9077</f>
        <v>GG/190/10-11</v>
      </c>
      <c r="C1470" t="str">
        <f>CHALLAN!G9076</f>
        <v>26.10.10</v>
      </c>
      <c r="D1470" t="str">
        <f>IF(CHALLAN!C9092="","(no part #)",CHALLAN!C9092)</f>
        <v>PC-86125</v>
      </c>
      <c r="E1470" t="str">
        <f>IF(CHALLAN!B9092="","",CHALLAN!B9092)</f>
        <v>SANTRO</v>
      </c>
      <c r="F1470" t="str">
        <f>IF(CHALLAN!D9092="","",CHALLAN!D9092)</f>
        <v/>
      </c>
      <c r="G1470" t="str">
        <f>IF(CHALLAN!E9092="","",CHALLAN!E9092)</f>
        <v/>
      </c>
      <c r="H1470" t="str">
        <f t="shared" si="44"/>
        <v/>
      </c>
      <c r="I1470">
        <f>IF(CHALLAN!F9092="","",CHALLAN!F9092)</f>
        <v>3</v>
      </c>
      <c r="J1470" t="str">
        <f t="shared" si="45"/>
        <v/>
      </c>
    </row>
    <row r="1471" spans="1:10" x14ac:dyDescent="0.25">
      <c r="A1471">
        <v>9093</v>
      </c>
      <c r="B1471" t="str">
        <f>CHALLAN!G9077</f>
        <v>GG/190/10-11</v>
      </c>
      <c r="C1471" t="str">
        <f>CHALLAN!G9076</f>
        <v>26.10.10</v>
      </c>
      <c r="D1471" t="str">
        <f>IF(CHALLAN!C9093="","(no part #)",CHALLAN!C9093)</f>
        <v>PC-86004</v>
      </c>
      <c r="E1471" t="str">
        <f>IF(CHALLAN!B9093="","",CHALLAN!B9093)</f>
        <v>SKODA</v>
      </c>
      <c r="F1471">
        <f>IF(CHALLAN!D9093="","",CHALLAN!D9093)</f>
        <v>3</v>
      </c>
      <c r="G1471">
        <f>IF(CHALLAN!E9093="","",CHALLAN!E9093)</f>
        <v>5</v>
      </c>
      <c r="H1471">
        <f t="shared" si="44"/>
        <v>15</v>
      </c>
      <c r="I1471">
        <f>IF(CHALLAN!F9093="","",CHALLAN!F9093)</f>
        <v>14</v>
      </c>
      <c r="J1471">
        <f t="shared" si="45"/>
        <v>1</v>
      </c>
    </row>
    <row r="1472" spans="1:10" x14ac:dyDescent="0.25">
      <c r="A1472">
        <v>9094</v>
      </c>
      <c r="B1472" t="str">
        <f>CHALLAN!G9077</f>
        <v>GG/190/10-11</v>
      </c>
      <c r="C1472" t="str">
        <f>CHALLAN!G9076</f>
        <v>26.10.10</v>
      </c>
      <c r="D1472" t="str">
        <f>IF(CHALLAN!C9094="","(no part #)",CHALLAN!C9094)</f>
        <v>PC-86004</v>
      </c>
      <c r="E1472" t="str">
        <f>IF(CHALLAN!B9094="","",CHALLAN!B9094)</f>
        <v>SKODA</v>
      </c>
      <c r="F1472" t="str">
        <f>IF(CHALLAN!D9094="","",CHALLAN!D9094)</f>
        <v/>
      </c>
      <c r="G1472" t="str">
        <f>IF(CHALLAN!E9094="","",CHALLAN!E9094)</f>
        <v/>
      </c>
      <c r="H1472" t="str">
        <f t="shared" si="44"/>
        <v/>
      </c>
      <c r="I1472">
        <f>IF(CHALLAN!F9094="","",CHALLAN!F9094)</f>
        <v>1</v>
      </c>
      <c r="J1472" t="str">
        <f t="shared" si="45"/>
        <v/>
      </c>
    </row>
    <row r="1473" spans="1:10" x14ac:dyDescent="0.25">
      <c r="A1473">
        <v>9095</v>
      </c>
      <c r="B1473" t="str">
        <f>CHALLAN!G9077</f>
        <v>GG/190/10-11</v>
      </c>
      <c r="C1473" t="str">
        <f>CHALLAN!G9076</f>
        <v>26.10.10</v>
      </c>
      <c r="D1473" t="str">
        <f>IF(CHALLAN!C9095="","(no part #)",CHALLAN!C9095)</f>
        <v>PC-86236</v>
      </c>
      <c r="E1473" t="str">
        <f>IF(CHALLAN!B9095="","",CHALLAN!B9095)</f>
        <v>BOLERO</v>
      </c>
      <c r="F1473">
        <f>IF(CHALLAN!D9095="","",CHALLAN!D9095)</f>
        <v>2</v>
      </c>
      <c r="G1473">
        <f>IF(CHALLAN!E9095="","",CHALLAN!E9095)</f>
        <v>5</v>
      </c>
      <c r="H1473">
        <f t="shared" si="44"/>
        <v>10</v>
      </c>
      <c r="I1473">
        <f>IF(CHALLAN!F9095="","",CHALLAN!F9095)</f>
        <v>10</v>
      </c>
      <c r="J1473">
        <f t="shared" si="45"/>
        <v>0</v>
      </c>
    </row>
    <row r="1474" spans="1:10" x14ac:dyDescent="0.25">
      <c r="A1474">
        <v>9097</v>
      </c>
      <c r="B1474" t="str">
        <f>CHALLAN!G9077</f>
        <v>GG/190/10-11</v>
      </c>
      <c r="C1474" t="str">
        <f>CHALLAN!G9076</f>
        <v>26.10.10</v>
      </c>
      <c r="D1474" t="str">
        <f>IF(CHALLAN!C9097="","(no part #)",CHALLAN!C9097)</f>
        <v>PC-142R</v>
      </c>
      <c r="E1474" t="str">
        <f>IF(CHALLAN!B9097="","",CHALLAN!B9097)</f>
        <v>BALENO</v>
      </c>
      <c r="F1474">
        <f>IF(CHALLAN!D9097="","",CHALLAN!D9097)</f>
        <v>4</v>
      </c>
      <c r="G1474">
        <f>IF(CHALLAN!E9097="","",CHALLAN!E9097)</f>
        <v>1</v>
      </c>
      <c r="H1474">
        <f t="shared" ref="H1474:H1537" si="46">IF(AND(ISNUMBER(F1474),ISNUMBER(G1474)),F1474*G1474,"")</f>
        <v>4</v>
      </c>
      <c r="I1474">
        <f>IF(CHALLAN!F9097="","",CHALLAN!F9097)</f>
        <v>4</v>
      </c>
      <c r="J1474">
        <f t="shared" ref="J1474:J1537" si="47">IF(AND(ISNUMBER(H1474),ISNUMBER(I1474)),H1474-I1474,"")</f>
        <v>0</v>
      </c>
    </row>
    <row r="1475" spans="1:10" x14ac:dyDescent="0.25">
      <c r="A1475">
        <v>9098</v>
      </c>
      <c r="B1475" t="str">
        <f>CHALLAN!G9077</f>
        <v>GG/190/10-11</v>
      </c>
      <c r="C1475" t="str">
        <f>CHALLAN!G9076</f>
        <v>26.10.10</v>
      </c>
      <c r="D1475" t="str">
        <f>IF(CHALLAN!C9098="","(no part #)",CHALLAN!C9098)</f>
        <v>PC-113R</v>
      </c>
      <c r="E1475" t="str">
        <f>IF(CHALLAN!B9098="","",CHALLAN!B9098)</f>
        <v>HONDA CRV</v>
      </c>
      <c r="F1475">
        <f>IF(CHALLAN!D9098="","",CHALLAN!D9098)</f>
        <v>4</v>
      </c>
      <c r="G1475">
        <f>IF(CHALLAN!E9098="","",CHALLAN!E9098)</f>
        <v>6</v>
      </c>
      <c r="H1475">
        <f t="shared" si="46"/>
        <v>24</v>
      </c>
      <c r="I1475">
        <f>IF(CHALLAN!F9098="","",CHALLAN!F9098)</f>
        <v>23</v>
      </c>
      <c r="J1475">
        <f t="shared" si="47"/>
        <v>1</v>
      </c>
    </row>
    <row r="1476" spans="1:10" x14ac:dyDescent="0.25">
      <c r="A1476">
        <v>9099</v>
      </c>
      <c r="B1476" t="str">
        <f>CHALLAN!G9077</f>
        <v>GG/190/10-11</v>
      </c>
      <c r="C1476" t="str">
        <f>CHALLAN!G9076</f>
        <v>26.10.10</v>
      </c>
      <c r="D1476" t="str">
        <f>IF(CHALLAN!C9099="","(no part #)",CHALLAN!C9099)</f>
        <v>PC-113R</v>
      </c>
      <c r="E1476" t="str">
        <f>IF(CHALLAN!B9099="","",CHALLAN!B9099)</f>
        <v>HONDA CRV</v>
      </c>
      <c r="F1476" t="str">
        <f>IF(CHALLAN!D9099="","",CHALLAN!D9099)</f>
        <v/>
      </c>
      <c r="G1476" t="str">
        <f>IF(CHALLAN!E9099="","",CHALLAN!E9099)</f>
        <v/>
      </c>
      <c r="H1476" t="str">
        <f t="shared" si="46"/>
        <v/>
      </c>
      <c r="I1476">
        <f>IF(CHALLAN!F9099="","",CHALLAN!F9099)</f>
        <v>1</v>
      </c>
      <c r="J1476" t="str">
        <f t="shared" si="47"/>
        <v/>
      </c>
    </row>
    <row r="1477" spans="1:10" x14ac:dyDescent="0.25">
      <c r="A1477">
        <v>9101</v>
      </c>
      <c r="B1477" t="str">
        <f>CHALLAN!G9077</f>
        <v>GG/190/10-11</v>
      </c>
      <c r="C1477" t="str">
        <f>CHALLAN!G9076</f>
        <v>26.10.10</v>
      </c>
      <c r="D1477" t="str">
        <f>IF(CHALLAN!C9101="","(no part #)",CHALLAN!C9101)</f>
        <v>PC-E035</v>
      </c>
      <c r="E1477" t="str">
        <f>IF(CHALLAN!B9101="","",CHALLAN!B9101)</f>
        <v>ESTEEM R134</v>
      </c>
      <c r="F1477">
        <f>IF(CHALLAN!D9101="","",CHALLAN!D9101)</f>
        <v>6</v>
      </c>
      <c r="G1477">
        <f>IF(CHALLAN!E9101="","",CHALLAN!E9101)</f>
        <v>4</v>
      </c>
      <c r="H1477">
        <f t="shared" si="46"/>
        <v>24</v>
      </c>
      <c r="I1477">
        <f>IF(CHALLAN!F9101="","",CHALLAN!F9101)</f>
        <v>22</v>
      </c>
      <c r="J1477">
        <f t="shared" si="47"/>
        <v>2</v>
      </c>
    </row>
    <row r="1478" spans="1:10" x14ac:dyDescent="0.25">
      <c r="A1478">
        <v>9102</v>
      </c>
      <c r="B1478" t="str">
        <f>CHALLAN!G9077</f>
        <v>GG/190/10-11</v>
      </c>
      <c r="C1478" t="str">
        <f>CHALLAN!G9076</f>
        <v>26.10.10</v>
      </c>
      <c r="D1478" t="str">
        <f>IF(CHALLAN!C9102="","(no part #)",CHALLAN!C9102)</f>
        <v>PC-E035</v>
      </c>
      <c r="E1478" t="str">
        <f>IF(CHALLAN!B9102="","",CHALLAN!B9102)</f>
        <v>ESTEEM R134</v>
      </c>
      <c r="F1478" t="str">
        <f>IF(CHALLAN!D9102="","",CHALLAN!D9102)</f>
        <v/>
      </c>
      <c r="G1478" t="str">
        <f>IF(CHALLAN!E9102="","",CHALLAN!E9102)</f>
        <v/>
      </c>
      <c r="H1478" t="str">
        <f t="shared" si="46"/>
        <v/>
      </c>
      <c r="I1478">
        <f>IF(CHALLAN!F9102="","",CHALLAN!F9102)</f>
        <v>2</v>
      </c>
      <c r="J1478" t="str">
        <f t="shared" si="47"/>
        <v/>
      </c>
    </row>
    <row r="1479" spans="1:10" x14ac:dyDescent="0.25">
      <c r="A1479">
        <v>9104</v>
      </c>
      <c r="B1479" t="str">
        <f>CHALLAN!G9077</f>
        <v>GG/190/10-11</v>
      </c>
      <c r="C1479" t="str">
        <f>CHALLAN!G9076</f>
        <v>26.10.10</v>
      </c>
      <c r="D1479" t="str">
        <f>IF(CHALLAN!C9104="","(no part #)",CHALLAN!C9104)</f>
        <v>PC-8051</v>
      </c>
      <c r="E1479" t="str">
        <f>IF(CHALLAN!B9104="","",CHALLAN!B9104)</f>
        <v>MARUTI</v>
      </c>
      <c r="F1479">
        <f>IF(CHALLAN!D9104="","",CHALLAN!D9104)</f>
        <v>4</v>
      </c>
      <c r="G1479">
        <f>IF(CHALLAN!E9104="","",CHALLAN!E9104)</f>
        <v>25</v>
      </c>
      <c r="H1479">
        <f t="shared" si="46"/>
        <v>100</v>
      </c>
      <c r="I1479">
        <f>IF(CHALLAN!F9104="","",CHALLAN!F9104)</f>
        <v>100</v>
      </c>
      <c r="J1479">
        <f t="shared" si="47"/>
        <v>0</v>
      </c>
    </row>
    <row r="1480" spans="1:10" x14ac:dyDescent="0.25">
      <c r="A1480">
        <v>9105</v>
      </c>
      <c r="B1480" t="str">
        <f>CHALLAN!G9077</f>
        <v>GG/190/10-11</v>
      </c>
      <c r="C1480" t="str">
        <f>CHALLAN!G9076</f>
        <v>26.10.10</v>
      </c>
      <c r="D1480" t="str">
        <f>IF(CHALLAN!C9105="","(no part #)",CHALLAN!C9105)</f>
        <v>PC-8008</v>
      </c>
      <c r="E1480" t="str">
        <f>IF(CHALLAN!B9105="","",CHALLAN!B9105)</f>
        <v>QUALIS</v>
      </c>
      <c r="F1480">
        <f>IF(CHALLAN!D9105="","",CHALLAN!D9105)</f>
        <v>3</v>
      </c>
      <c r="G1480">
        <f>IF(CHALLAN!E9105="","",CHALLAN!E9105)</f>
        <v>20</v>
      </c>
      <c r="H1480">
        <f t="shared" si="46"/>
        <v>60</v>
      </c>
      <c r="I1480">
        <f>IF(CHALLAN!F9105="","",CHALLAN!F9105)</f>
        <v>60</v>
      </c>
      <c r="J1480">
        <f t="shared" si="47"/>
        <v>0</v>
      </c>
    </row>
    <row r="1481" spans="1:10" x14ac:dyDescent="0.25">
      <c r="A1481">
        <v>9107</v>
      </c>
      <c r="B1481" t="str">
        <f>CHALLAN!G9077</f>
        <v>GG/190/10-11</v>
      </c>
      <c r="C1481" t="str">
        <f>CHALLAN!G9076</f>
        <v>26.10.10</v>
      </c>
      <c r="D1481" t="str">
        <f>IF(CHALLAN!C9107="","(no part #)",CHALLAN!C9107)</f>
        <v>(no part #)</v>
      </c>
      <c r="E1481" t="str">
        <f>IF(CHALLAN!B9107="","",CHALLAN!B9107)</f>
        <v>CONCORD PLATES</v>
      </c>
      <c r="F1481">
        <f>IF(CHALLAN!D9107="","",CHALLAN!D9107)</f>
        <v>15</v>
      </c>
      <c r="G1481">
        <f>IF(CHALLAN!E9107="","",CHALLAN!E9107)</f>
        <v>1</v>
      </c>
      <c r="H1481">
        <f t="shared" si="46"/>
        <v>15</v>
      </c>
      <c r="I1481">
        <f>IF(CHALLAN!F9107="","",CHALLAN!F9107)</f>
        <v>15</v>
      </c>
      <c r="J1481">
        <f t="shared" si="47"/>
        <v>0</v>
      </c>
    </row>
    <row r="1482" spans="1:10" x14ac:dyDescent="0.25">
      <c r="A1482">
        <v>9109</v>
      </c>
      <c r="B1482" t="str">
        <f>CHALLAN!G9077</f>
        <v>GG/190/10-11</v>
      </c>
      <c r="C1482" t="str">
        <f>CHALLAN!G9076</f>
        <v>26.10.10</v>
      </c>
      <c r="D1482" t="str">
        <f>IF(CHALLAN!C9109="","(no part #)",CHALLAN!C9109)</f>
        <v>1 LTR</v>
      </c>
      <c r="E1482" t="str">
        <f>IF(CHALLAN!B9109="","",CHALLAN!B9109)</f>
        <v>UNICLA 1 LTR</v>
      </c>
      <c r="F1482">
        <f>IF(CHALLAN!D9109="","",CHALLAN!D9109)</f>
        <v>21</v>
      </c>
      <c r="G1482">
        <f>IF(CHALLAN!E9109="","",CHALLAN!E9109)</f>
        <v>24</v>
      </c>
      <c r="H1482">
        <f t="shared" si="46"/>
        <v>504</v>
      </c>
      <c r="I1482">
        <f>IF(CHALLAN!F9109="","",CHALLAN!F9109)</f>
        <v>504</v>
      </c>
      <c r="J1482">
        <f t="shared" si="47"/>
        <v>0</v>
      </c>
    </row>
    <row r="1483" spans="1:10" x14ac:dyDescent="0.25">
      <c r="A1483">
        <v>9112</v>
      </c>
      <c r="B1483" t="str">
        <f>CHALLAN!G9077</f>
        <v>GG/190/10-11</v>
      </c>
      <c r="C1483" t="str">
        <f>CHALLAN!G9076</f>
        <v>26.10.10</v>
      </c>
      <c r="D1483" t="str">
        <f>IF(CHALLAN!C9112="","(no part #)",CHALLAN!C9112)</f>
        <v>BAZEL</v>
      </c>
      <c r="E1483" t="str">
        <f>IF(CHALLAN!B9112="","",CHALLAN!B9112)</f>
        <v>SEA-NAIR 404</v>
      </c>
      <c r="F1483">
        <f>IF(CHALLAN!D9112="","",CHALLAN!D9112)</f>
        <v>25</v>
      </c>
      <c r="G1483">
        <f>IF(CHALLAN!E9112="","",CHALLAN!E9112)</f>
        <v>1</v>
      </c>
      <c r="H1483">
        <f t="shared" si="46"/>
        <v>25</v>
      </c>
      <c r="I1483">
        <f>IF(CHALLAN!F9112="","",CHALLAN!F9112)</f>
        <v>25</v>
      </c>
      <c r="J1483">
        <f t="shared" si="47"/>
        <v>0</v>
      </c>
    </row>
    <row r="1484" spans="1:10" x14ac:dyDescent="0.25">
      <c r="A1484">
        <v>9132</v>
      </c>
      <c r="B1484" t="str">
        <f>CHALLAN!G9122</f>
        <v>GG/191/10-11</v>
      </c>
      <c r="C1484" t="str">
        <f>CHALLAN!G9121</f>
        <v>29.10.10</v>
      </c>
      <c r="D1484" t="str">
        <f>IF(CHALLAN!C9132="","(no part #)",CHALLAN!C9132)</f>
        <v>BAZEL</v>
      </c>
      <c r="E1484" t="str">
        <f>IF(CHALLAN!B9132="","",CHALLAN!B9132)</f>
        <v>SEA-NAIR 404</v>
      </c>
      <c r="F1484">
        <f>IF(CHALLAN!D9132="","",CHALLAN!D9132)</f>
        <v>100</v>
      </c>
      <c r="G1484">
        <f>IF(CHALLAN!E9132="","",CHALLAN!E9132)</f>
        <v>1</v>
      </c>
      <c r="H1484">
        <f t="shared" si="46"/>
        <v>100</v>
      </c>
      <c r="I1484">
        <f>IF(CHALLAN!F9132="","",CHALLAN!F9132)</f>
        <v>100</v>
      </c>
      <c r="J1484">
        <f t="shared" si="47"/>
        <v>0</v>
      </c>
    </row>
    <row r="1485" spans="1:10" x14ac:dyDescent="0.25">
      <c r="A1485">
        <v>9133</v>
      </c>
      <c r="B1485" t="str">
        <f>CHALLAN!G9122</f>
        <v>GG/191/10-11</v>
      </c>
      <c r="C1485" t="str">
        <f>CHALLAN!G9121</f>
        <v>29.10.10</v>
      </c>
      <c r="D1485" t="str">
        <f>IF(CHALLAN!C9133="","(no part #)",CHALLAN!C9133)</f>
        <v>BAZEL</v>
      </c>
      <c r="E1485" t="str">
        <f>IF(CHALLAN!B9133="","",CHALLAN!B9133)</f>
        <v>SEA-NAIR 404</v>
      </c>
      <c r="F1485">
        <f>IF(CHALLAN!D9133="","",CHALLAN!D9133)</f>
        <v>20</v>
      </c>
      <c r="G1485">
        <f>IF(CHALLAN!E9133="","",CHALLAN!E9133)</f>
        <v>1</v>
      </c>
      <c r="H1485">
        <f t="shared" si="46"/>
        <v>20</v>
      </c>
      <c r="I1485">
        <f>IF(CHALLAN!F9133="","",CHALLAN!F9133)</f>
        <v>20</v>
      </c>
      <c r="J1485">
        <f t="shared" si="47"/>
        <v>0</v>
      </c>
    </row>
    <row r="1486" spans="1:10" x14ac:dyDescent="0.25">
      <c r="A1486">
        <v>9174</v>
      </c>
      <c r="B1486" t="str">
        <f>CHALLAN!G9165</f>
        <v>GG/192/10-11</v>
      </c>
      <c r="C1486" t="str">
        <f>CHALLAN!G9164</f>
        <v>1.11.10</v>
      </c>
      <c r="D1486" t="str">
        <f>IF(CHALLAN!C9174="","(no part #)",CHALLAN!C9174)</f>
        <v>PC-407R</v>
      </c>
      <c r="E1486" t="str">
        <f>IF(CHALLAN!B9174="","",CHALLAN!B9174)</f>
        <v>LOGAN</v>
      </c>
      <c r="F1486">
        <f>IF(CHALLAN!D9174="","",CHALLAN!D9174)</f>
        <v>4</v>
      </c>
      <c r="G1486">
        <f>IF(CHALLAN!E9174="","",CHALLAN!E9174)</f>
        <v>6</v>
      </c>
      <c r="H1486">
        <f t="shared" si="46"/>
        <v>24</v>
      </c>
      <c r="I1486">
        <f>IF(CHALLAN!F9174="","",CHALLAN!F9174)</f>
        <v>23</v>
      </c>
      <c r="J1486">
        <f t="shared" si="47"/>
        <v>1</v>
      </c>
    </row>
    <row r="1487" spans="1:10" x14ac:dyDescent="0.25">
      <c r="A1487">
        <v>9175</v>
      </c>
      <c r="B1487" t="str">
        <f>CHALLAN!G9165</f>
        <v>GG/192/10-11</v>
      </c>
      <c r="C1487" t="str">
        <f>CHALLAN!G9164</f>
        <v>1.11.10</v>
      </c>
      <c r="D1487" t="str">
        <f>IF(CHALLAN!C9175="","(no part #)",CHALLAN!C9175)</f>
        <v>PC-407R</v>
      </c>
      <c r="E1487" t="str">
        <f>IF(CHALLAN!B9175="","",CHALLAN!B9175)</f>
        <v>LOGAN</v>
      </c>
      <c r="F1487" t="str">
        <f>IF(CHALLAN!D9175="","",CHALLAN!D9175)</f>
        <v/>
      </c>
      <c r="G1487" t="str">
        <f>IF(CHALLAN!E9175="","",CHALLAN!E9175)</f>
        <v/>
      </c>
      <c r="H1487" t="str">
        <f t="shared" si="46"/>
        <v/>
      </c>
      <c r="I1487">
        <f>IF(CHALLAN!F9175="","",CHALLAN!F9175)</f>
        <v>1</v>
      </c>
      <c r="J1487" t="str">
        <f t="shared" si="47"/>
        <v/>
      </c>
    </row>
    <row r="1488" spans="1:10" x14ac:dyDescent="0.25">
      <c r="A1488">
        <v>9176</v>
      </c>
      <c r="B1488" t="str">
        <f>CHALLAN!G9165</f>
        <v>GG/192/10-11</v>
      </c>
      <c r="C1488" t="str">
        <f>CHALLAN!G9164</f>
        <v>1.11.10</v>
      </c>
      <c r="D1488" t="str">
        <f>IF(CHALLAN!C9176="","(no part #)",CHALLAN!C9176)</f>
        <v>PC-054</v>
      </c>
      <c r="E1488" t="str">
        <f>IF(CHALLAN!B9176="","",CHALLAN!B9176)</f>
        <v>PALIO</v>
      </c>
      <c r="F1488">
        <f>IF(CHALLAN!D9176="","",CHALLAN!D9176)</f>
        <v>2</v>
      </c>
      <c r="G1488">
        <f>IF(CHALLAN!E9176="","",CHALLAN!E9176)</f>
        <v>6</v>
      </c>
      <c r="H1488">
        <f t="shared" si="46"/>
        <v>12</v>
      </c>
      <c r="I1488">
        <f>IF(CHALLAN!F9176="","",CHALLAN!F9176)</f>
        <v>12</v>
      </c>
      <c r="J1488">
        <f t="shared" si="47"/>
        <v>0</v>
      </c>
    </row>
    <row r="1489" spans="1:10" x14ac:dyDescent="0.25">
      <c r="A1489">
        <v>9177</v>
      </c>
      <c r="B1489" t="str">
        <f>CHALLAN!G9165</f>
        <v>GG/192/10-11</v>
      </c>
      <c r="C1489" t="str">
        <f>CHALLAN!G9164</f>
        <v>1.11.10</v>
      </c>
      <c r="D1489" t="str">
        <f>IF(CHALLAN!C9177="","(no part #)",CHALLAN!C9177)</f>
        <v>PC-054</v>
      </c>
      <c r="E1489" t="str">
        <f>IF(CHALLAN!B9177="","",CHALLAN!B9177)</f>
        <v>PALIO</v>
      </c>
      <c r="F1489" t="str">
        <f>IF(CHALLAN!D9177="","",CHALLAN!D9177)</f>
        <v/>
      </c>
      <c r="G1489" t="str">
        <f>IF(CHALLAN!E9177="","",CHALLAN!E9177)</f>
        <v/>
      </c>
      <c r="H1489" t="str">
        <f t="shared" si="46"/>
        <v/>
      </c>
      <c r="I1489">
        <f>IF(CHALLAN!F9177="","",CHALLAN!F9177)</f>
        <v>0</v>
      </c>
      <c r="J1489" t="str">
        <f t="shared" si="47"/>
        <v/>
      </c>
    </row>
    <row r="1490" spans="1:10" x14ac:dyDescent="0.25">
      <c r="A1490">
        <v>9179</v>
      </c>
      <c r="B1490" t="str">
        <f>CHALLAN!G9165</f>
        <v>GG/192/10-11</v>
      </c>
      <c r="C1490" t="str">
        <f>CHALLAN!G9164</f>
        <v>1.11.10</v>
      </c>
      <c r="D1490" t="str">
        <f>IF(CHALLAN!C9179="","(no part #)",CHALLAN!C9179)</f>
        <v>PC141820F</v>
      </c>
      <c r="E1490" t="str">
        <f>IF(CHALLAN!B9179="","",CHALLAN!B9179)</f>
        <v>14X18X20 F</v>
      </c>
      <c r="F1490">
        <f>IF(CHALLAN!D9179="","",CHALLAN!D9179)</f>
        <v>5</v>
      </c>
      <c r="G1490">
        <f>IF(CHALLAN!E9179="","",CHALLAN!E9179)</f>
        <v>10</v>
      </c>
      <c r="H1490">
        <f t="shared" si="46"/>
        <v>50</v>
      </c>
      <c r="I1490">
        <f>IF(CHALLAN!F9179="","",CHALLAN!F9179)</f>
        <v>44</v>
      </c>
      <c r="J1490">
        <f t="shared" si="47"/>
        <v>6</v>
      </c>
    </row>
    <row r="1491" spans="1:10" x14ac:dyDescent="0.25">
      <c r="A1491">
        <v>9180</v>
      </c>
      <c r="B1491" t="str">
        <f>CHALLAN!G9165</f>
        <v>GG/192/10-11</v>
      </c>
      <c r="C1491" t="str">
        <f>CHALLAN!G9164</f>
        <v>1.11.10</v>
      </c>
      <c r="D1491" t="str">
        <f>IF(CHALLAN!C9180="","(no part #)",CHALLAN!C9180)</f>
        <v>PC141820F</v>
      </c>
      <c r="E1491" t="str">
        <f>IF(CHALLAN!B9180="","",CHALLAN!B9180)</f>
        <v>14X18X20 F</v>
      </c>
      <c r="F1491" t="str">
        <f>IF(CHALLAN!D9180="","",CHALLAN!D9180)</f>
        <v/>
      </c>
      <c r="G1491" t="str">
        <f>IF(CHALLAN!E9180="","",CHALLAN!E9180)</f>
        <v/>
      </c>
      <c r="H1491" t="str">
        <f t="shared" si="46"/>
        <v/>
      </c>
      <c r="I1491">
        <f>IF(CHALLAN!F9180="","",CHALLAN!F9180)</f>
        <v>6</v>
      </c>
      <c r="J1491" t="str">
        <f t="shared" si="47"/>
        <v/>
      </c>
    </row>
    <row r="1492" spans="1:10" x14ac:dyDescent="0.25">
      <c r="A1492">
        <v>9181</v>
      </c>
      <c r="B1492" t="str">
        <f>CHALLAN!G9165</f>
        <v>GG/192/10-11</v>
      </c>
      <c r="C1492" t="str">
        <f>CHALLAN!G9164</f>
        <v>1.11.10</v>
      </c>
      <c r="D1492" t="str">
        <f>IF(CHALLAN!C9181="","(no part #)",CHALLAN!C9181)</f>
        <v>PC142120F</v>
      </c>
      <c r="E1492" t="str">
        <f>IF(CHALLAN!B9181="","",CHALLAN!B9181)</f>
        <v>14X21X20 F</v>
      </c>
      <c r="F1492">
        <f>IF(CHALLAN!D9181="","",CHALLAN!D9181)</f>
        <v>10</v>
      </c>
      <c r="G1492">
        <f>IF(CHALLAN!E9181="","",CHALLAN!E9181)</f>
        <v>10</v>
      </c>
      <c r="H1492">
        <f t="shared" si="46"/>
        <v>100</v>
      </c>
      <c r="I1492">
        <f>IF(CHALLAN!F9181="","",CHALLAN!F9181)</f>
        <v>88</v>
      </c>
      <c r="J1492">
        <f t="shared" si="47"/>
        <v>12</v>
      </c>
    </row>
    <row r="1493" spans="1:10" x14ac:dyDescent="0.25">
      <c r="A1493">
        <v>9182</v>
      </c>
      <c r="B1493" t="str">
        <f>CHALLAN!G9165</f>
        <v>GG/192/10-11</v>
      </c>
      <c r="C1493" t="str">
        <f>CHALLAN!G9164</f>
        <v>1.11.10</v>
      </c>
      <c r="D1493" t="str">
        <f>IF(CHALLAN!C9182="","(no part #)",CHALLAN!C9182)</f>
        <v>PC142120F</v>
      </c>
      <c r="E1493" t="str">
        <f>IF(CHALLAN!B9182="","",CHALLAN!B9182)</f>
        <v>14X21X20 F</v>
      </c>
      <c r="F1493" t="str">
        <f>IF(CHALLAN!D9182="","",CHALLAN!D9182)</f>
        <v/>
      </c>
      <c r="G1493" t="str">
        <f>IF(CHALLAN!E9182="","",CHALLAN!E9182)</f>
        <v/>
      </c>
      <c r="H1493" t="str">
        <f t="shared" si="46"/>
        <v/>
      </c>
      <c r="I1493">
        <f>IF(CHALLAN!F9182="","",CHALLAN!F9182)</f>
        <v>12</v>
      </c>
      <c r="J1493" t="str">
        <f t="shared" si="47"/>
        <v/>
      </c>
    </row>
    <row r="1494" spans="1:10" x14ac:dyDescent="0.25">
      <c r="A1494">
        <v>9183</v>
      </c>
      <c r="B1494" t="str">
        <f>CHALLAN!G9165</f>
        <v>GG/192/10-11</v>
      </c>
      <c r="C1494" t="str">
        <f>CHALLAN!G9164</f>
        <v>1.11.10</v>
      </c>
      <c r="D1494" t="str">
        <f>IF(CHALLAN!C9183="","(no part #)",CHALLAN!C9183)</f>
        <v>PC142320F</v>
      </c>
      <c r="E1494" t="str">
        <f>IF(CHALLAN!B9183="","",CHALLAN!B9183)</f>
        <v>14X23X20 F</v>
      </c>
      <c r="F1494">
        <f>IF(CHALLAN!D9183="","",CHALLAN!D9183)</f>
        <v>5</v>
      </c>
      <c r="G1494">
        <f>IF(CHALLAN!E9183="","",CHALLAN!E9183)</f>
        <v>10</v>
      </c>
      <c r="H1494">
        <f t="shared" si="46"/>
        <v>50</v>
      </c>
      <c r="I1494">
        <f>IF(CHALLAN!F9183="","",CHALLAN!F9183)</f>
        <v>48</v>
      </c>
      <c r="J1494">
        <f t="shared" si="47"/>
        <v>2</v>
      </c>
    </row>
    <row r="1495" spans="1:10" x14ac:dyDescent="0.25">
      <c r="A1495">
        <v>9184</v>
      </c>
      <c r="B1495" t="str">
        <f>CHALLAN!G9165</f>
        <v>GG/192/10-11</v>
      </c>
      <c r="C1495" t="str">
        <f>CHALLAN!G9164</f>
        <v>1.11.10</v>
      </c>
      <c r="D1495" t="str">
        <f>IF(CHALLAN!C9184="","(no part #)",CHALLAN!C9184)</f>
        <v>PC142320F</v>
      </c>
      <c r="E1495" t="str">
        <f>IF(CHALLAN!B9184="","",CHALLAN!B9184)</f>
        <v>14X23X20 F</v>
      </c>
      <c r="F1495" t="str">
        <f>IF(CHALLAN!D9184="","",CHALLAN!D9184)</f>
        <v/>
      </c>
      <c r="G1495" t="str">
        <f>IF(CHALLAN!E9184="","",CHALLAN!E9184)</f>
        <v/>
      </c>
      <c r="H1495" t="str">
        <f t="shared" si="46"/>
        <v/>
      </c>
      <c r="I1495">
        <f>IF(CHALLAN!F9184="","",CHALLAN!F9184)</f>
        <v>2</v>
      </c>
      <c r="J1495" t="str">
        <f t="shared" si="47"/>
        <v/>
      </c>
    </row>
    <row r="1496" spans="1:10" x14ac:dyDescent="0.25">
      <c r="A1496">
        <v>9185</v>
      </c>
      <c r="B1496" t="str">
        <f>CHALLAN!G9165</f>
        <v>GG/192/10-11</v>
      </c>
      <c r="C1496" t="str">
        <f>CHALLAN!G9164</f>
        <v>1.11.10</v>
      </c>
      <c r="D1496" t="str">
        <f>IF(CHALLAN!C9185="","(no part #)",CHALLAN!C9185)</f>
        <v>PC141816F</v>
      </c>
      <c r="E1496" t="str">
        <f>IF(CHALLAN!B9185="","",CHALLAN!B9185)</f>
        <v>14X18X16 F</v>
      </c>
      <c r="F1496">
        <f>IF(CHALLAN!D9185="","",CHALLAN!D9185)</f>
        <v>5</v>
      </c>
      <c r="G1496">
        <f>IF(CHALLAN!E9185="","",CHALLAN!E9185)</f>
        <v>10</v>
      </c>
      <c r="H1496">
        <f t="shared" si="46"/>
        <v>50</v>
      </c>
      <c r="I1496">
        <f>IF(CHALLAN!F9185="","",CHALLAN!F9185)</f>
        <v>44</v>
      </c>
      <c r="J1496">
        <f t="shared" si="47"/>
        <v>6</v>
      </c>
    </row>
    <row r="1497" spans="1:10" x14ac:dyDescent="0.25">
      <c r="A1497">
        <v>9186</v>
      </c>
      <c r="B1497" t="str">
        <f>CHALLAN!G9165</f>
        <v>GG/192/10-11</v>
      </c>
      <c r="C1497" t="str">
        <f>CHALLAN!G9164</f>
        <v>1.11.10</v>
      </c>
      <c r="D1497" t="str">
        <f>IF(CHALLAN!C9186="","(no part #)",CHALLAN!C9186)</f>
        <v>PC141816F</v>
      </c>
      <c r="E1497" t="str">
        <f>IF(CHALLAN!B9186="","",CHALLAN!B9186)</f>
        <v>14X18X16 F</v>
      </c>
      <c r="F1497" t="str">
        <f>IF(CHALLAN!D9186="","",CHALLAN!D9186)</f>
        <v/>
      </c>
      <c r="G1497" t="str">
        <f>IF(CHALLAN!E9186="","",CHALLAN!E9186)</f>
        <v/>
      </c>
      <c r="H1497" t="str">
        <f t="shared" si="46"/>
        <v/>
      </c>
      <c r="I1497">
        <f>IF(CHALLAN!F9186="","",CHALLAN!F9186)</f>
        <v>6</v>
      </c>
      <c r="J1497" t="str">
        <f t="shared" si="47"/>
        <v/>
      </c>
    </row>
    <row r="1498" spans="1:10" x14ac:dyDescent="0.25">
      <c r="A1498">
        <v>9187</v>
      </c>
      <c r="B1498" t="str">
        <f>CHALLAN!G9165</f>
        <v>GG/192/10-11</v>
      </c>
      <c r="C1498" t="str">
        <f>CHALLAN!G9164</f>
        <v>1.11.10</v>
      </c>
      <c r="D1498" t="str">
        <f>IF(CHALLAN!C9187="","(no part #)",CHALLAN!C9187)</f>
        <v>PC142116F</v>
      </c>
      <c r="E1498" t="str">
        <f>IF(CHALLAN!B9187="","",CHALLAN!B9187)</f>
        <v>14X21X16 F</v>
      </c>
      <c r="F1498">
        <f>IF(CHALLAN!D9187="","",CHALLAN!D9187)</f>
        <v>5</v>
      </c>
      <c r="G1498">
        <f>IF(CHALLAN!E9187="","",CHALLAN!E9187)</f>
        <v>10</v>
      </c>
      <c r="H1498">
        <f t="shared" si="46"/>
        <v>50</v>
      </c>
      <c r="I1498">
        <f>IF(CHALLAN!F9187="","",CHALLAN!F9187)</f>
        <v>46</v>
      </c>
      <c r="J1498">
        <f t="shared" si="47"/>
        <v>4</v>
      </c>
    </row>
    <row r="1499" spans="1:10" x14ac:dyDescent="0.25">
      <c r="A1499">
        <v>9188</v>
      </c>
      <c r="B1499" t="str">
        <f>CHALLAN!G9165</f>
        <v>GG/192/10-11</v>
      </c>
      <c r="C1499" t="str">
        <f>CHALLAN!G9164</f>
        <v>1.11.10</v>
      </c>
      <c r="D1499" t="str">
        <f>IF(CHALLAN!C9188="","(no part #)",CHALLAN!C9188)</f>
        <v>PC142116F</v>
      </c>
      <c r="E1499" t="str">
        <f>IF(CHALLAN!B9188="","",CHALLAN!B9188)</f>
        <v>14X21X16 F</v>
      </c>
      <c r="F1499" t="str">
        <f>IF(CHALLAN!D9188="","",CHALLAN!D9188)</f>
        <v/>
      </c>
      <c r="G1499" t="str">
        <f>IF(CHALLAN!E9188="","",CHALLAN!E9188)</f>
        <v/>
      </c>
      <c r="H1499" t="str">
        <f t="shared" si="46"/>
        <v/>
      </c>
      <c r="I1499">
        <f>IF(CHALLAN!F9188="","",CHALLAN!F9188)</f>
        <v>4</v>
      </c>
      <c r="J1499" t="str">
        <f t="shared" si="47"/>
        <v/>
      </c>
    </row>
    <row r="1500" spans="1:10" x14ac:dyDescent="0.25">
      <c r="A1500">
        <v>9189</v>
      </c>
      <c r="B1500" t="str">
        <f>CHALLAN!G9165</f>
        <v>GG/192/10-11</v>
      </c>
      <c r="C1500" t="str">
        <f>CHALLAN!G9164</f>
        <v>1.11.10</v>
      </c>
      <c r="D1500" t="str">
        <f>IF(CHALLAN!C9189="","(no part #)",CHALLAN!C9189)</f>
        <v>PC142316F</v>
      </c>
      <c r="E1500" t="str">
        <f>IF(CHALLAN!B9189="","",CHALLAN!B9189)</f>
        <v>14X23X16 F</v>
      </c>
      <c r="F1500">
        <f>IF(CHALLAN!D9189="","",CHALLAN!D9189)</f>
        <v>2.5</v>
      </c>
      <c r="G1500">
        <f>IF(CHALLAN!E9189="","",CHALLAN!E9189)</f>
        <v>10</v>
      </c>
      <c r="H1500">
        <f t="shared" si="46"/>
        <v>25</v>
      </c>
      <c r="I1500">
        <f>IF(CHALLAN!F9189="","",CHALLAN!F9189)</f>
        <v>23</v>
      </c>
      <c r="J1500">
        <f t="shared" si="47"/>
        <v>2</v>
      </c>
    </row>
    <row r="1501" spans="1:10" x14ac:dyDescent="0.25">
      <c r="A1501">
        <v>9190</v>
      </c>
      <c r="B1501" t="str">
        <f>CHALLAN!G9165</f>
        <v>GG/192/10-11</v>
      </c>
      <c r="C1501" t="str">
        <f>CHALLAN!G9164</f>
        <v>1.11.10</v>
      </c>
      <c r="D1501" t="str">
        <f>IF(CHALLAN!C9190="","(no part #)",CHALLAN!C9190)</f>
        <v>PC142316F</v>
      </c>
      <c r="E1501" t="str">
        <f>IF(CHALLAN!B9190="","",CHALLAN!B9190)</f>
        <v>14X23X16 F</v>
      </c>
      <c r="F1501" t="str">
        <f>IF(CHALLAN!D9190="","",CHALLAN!D9190)</f>
        <v/>
      </c>
      <c r="G1501" t="str">
        <f>IF(CHALLAN!E9190="","",CHALLAN!E9190)</f>
        <v/>
      </c>
      <c r="H1501" t="str">
        <f t="shared" si="46"/>
        <v/>
      </c>
      <c r="I1501">
        <f>IF(CHALLAN!F9190="","",CHALLAN!F9190)</f>
        <v>2</v>
      </c>
      <c r="J1501" t="str">
        <f t="shared" si="47"/>
        <v/>
      </c>
    </row>
    <row r="1502" spans="1:10" x14ac:dyDescent="0.25">
      <c r="A1502">
        <v>9191</v>
      </c>
      <c r="B1502" t="str">
        <f>CHALLAN!G9165</f>
        <v>GG/192/10-11</v>
      </c>
      <c r="C1502" t="str">
        <f>CHALLAN!G9164</f>
        <v>1.11.10</v>
      </c>
      <c r="D1502" t="str">
        <f>IF(CHALLAN!C9191="","(no part #)",CHALLAN!C9191)</f>
        <v>PC141526F</v>
      </c>
      <c r="E1502" t="str">
        <f>IF(CHALLAN!B9191="","",CHALLAN!B9191)</f>
        <v>14x15x26 F</v>
      </c>
      <c r="F1502">
        <f>IF(CHALLAN!D9191="","",CHALLAN!D9191)</f>
        <v>2.5</v>
      </c>
      <c r="G1502">
        <f>IF(CHALLAN!E9191="","",CHALLAN!E9191)</f>
        <v>10</v>
      </c>
      <c r="H1502">
        <f t="shared" si="46"/>
        <v>25</v>
      </c>
      <c r="I1502">
        <f>IF(CHALLAN!F9191="","",CHALLAN!F9191)</f>
        <v>21</v>
      </c>
      <c r="J1502">
        <f t="shared" si="47"/>
        <v>4</v>
      </c>
    </row>
    <row r="1503" spans="1:10" x14ac:dyDescent="0.25">
      <c r="A1503">
        <v>9192</v>
      </c>
      <c r="B1503" t="str">
        <f>CHALLAN!G9165</f>
        <v>GG/192/10-11</v>
      </c>
      <c r="C1503" t="str">
        <f>CHALLAN!G9164</f>
        <v>1.11.10</v>
      </c>
      <c r="D1503" t="str">
        <f>IF(CHALLAN!C9192="","(no part #)",CHALLAN!C9192)</f>
        <v>PC141526F</v>
      </c>
      <c r="E1503" t="str">
        <f>IF(CHALLAN!B9192="","",CHALLAN!B9192)</f>
        <v>14x15x26 F</v>
      </c>
      <c r="F1503" t="str">
        <f>IF(CHALLAN!D9192="","",CHALLAN!D9192)</f>
        <v/>
      </c>
      <c r="G1503" t="str">
        <f>IF(CHALLAN!E9192="","",CHALLAN!E9192)</f>
        <v/>
      </c>
      <c r="H1503" t="str">
        <f t="shared" si="46"/>
        <v/>
      </c>
      <c r="I1503">
        <f>IF(CHALLAN!F9192="","",CHALLAN!F9192)</f>
        <v>4</v>
      </c>
      <c r="J1503" t="str">
        <f t="shared" si="47"/>
        <v/>
      </c>
    </row>
    <row r="1504" spans="1:10" x14ac:dyDescent="0.25">
      <c r="A1504">
        <v>9193</v>
      </c>
      <c r="B1504" t="str">
        <f>CHALLAN!G9165</f>
        <v>GG/192/10-11</v>
      </c>
      <c r="C1504" t="str">
        <f>CHALLAN!G9164</f>
        <v>1.11.10</v>
      </c>
      <c r="D1504" t="str">
        <f>IF(CHALLAN!C9193="","(no part #)",CHALLAN!C9193)</f>
        <v>PC-86026B</v>
      </c>
      <c r="E1504" t="str">
        <f>IF(CHALLAN!B9193="","",CHALLAN!B9193)</f>
        <v>LAURA</v>
      </c>
      <c r="F1504">
        <f>IF(CHALLAN!D9193="","",CHALLAN!D9193)</f>
        <v>1</v>
      </c>
      <c r="G1504">
        <f>IF(CHALLAN!E9193="","",CHALLAN!E9193)</f>
        <v>5</v>
      </c>
      <c r="H1504">
        <f t="shared" si="46"/>
        <v>5</v>
      </c>
      <c r="I1504">
        <f>IF(CHALLAN!F9193="","",CHALLAN!F9193)</f>
        <v>5</v>
      </c>
      <c r="J1504">
        <f t="shared" si="47"/>
        <v>0</v>
      </c>
    </row>
    <row r="1505" spans="1:10" x14ac:dyDescent="0.25">
      <c r="A1505">
        <v>9194</v>
      </c>
      <c r="B1505" t="str">
        <f>CHALLAN!G9165</f>
        <v>GG/192/10-11</v>
      </c>
      <c r="C1505" t="str">
        <f>CHALLAN!G9164</f>
        <v>1.11.10</v>
      </c>
      <c r="D1505" t="str">
        <f>IF(CHALLAN!C9194="","(no part #)",CHALLAN!C9194)</f>
        <v>PC-86276</v>
      </c>
      <c r="E1505" t="str">
        <f>IF(CHALLAN!B9194="","",CHALLAN!B9194)</f>
        <v>VISTA</v>
      </c>
      <c r="F1505">
        <f>IF(CHALLAN!D9194="","",CHALLAN!D9194)</f>
        <v>1</v>
      </c>
      <c r="G1505">
        <f>IF(CHALLAN!E9194="","",CHALLAN!E9194)</f>
        <v>5</v>
      </c>
      <c r="H1505">
        <f t="shared" si="46"/>
        <v>5</v>
      </c>
      <c r="I1505">
        <f>IF(CHALLAN!F9194="","",CHALLAN!F9194)</f>
        <v>5</v>
      </c>
      <c r="J1505">
        <f t="shared" si="47"/>
        <v>0</v>
      </c>
    </row>
    <row r="1506" spans="1:10" x14ac:dyDescent="0.25">
      <c r="A1506">
        <v>9195</v>
      </c>
      <c r="B1506" t="str">
        <f>CHALLAN!G9165</f>
        <v>GG/192/10-11</v>
      </c>
      <c r="C1506" t="str">
        <f>CHALLAN!G9164</f>
        <v>1.11.10</v>
      </c>
      <c r="D1506" t="str">
        <f>IF(CHALLAN!C9195="","(no part #)",CHALLAN!C9195)</f>
        <v>PC-86278</v>
      </c>
      <c r="E1506" t="str">
        <f>IF(CHALLAN!B9195="","",CHALLAN!B9195)</f>
        <v>HONDA CITY TYPE 5</v>
      </c>
      <c r="F1506">
        <f>IF(CHALLAN!D9195="","",CHALLAN!D9195)</f>
        <v>1</v>
      </c>
      <c r="G1506">
        <f>IF(CHALLAN!E9195="","",CHALLAN!E9195)</f>
        <v>5</v>
      </c>
      <c r="H1506">
        <f t="shared" si="46"/>
        <v>5</v>
      </c>
      <c r="I1506">
        <f>IF(CHALLAN!F9195="","",CHALLAN!F9195)</f>
        <v>5</v>
      </c>
      <c r="J1506">
        <f t="shared" si="47"/>
        <v>0</v>
      </c>
    </row>
    <row r="1507" spans="1:10" x14ac:dyDescent="0.25">
      <c r="A1507">
        <v>9196</v>
      </c>
      <c r="B1507" t="str">
        <f>CHALLAN!G9165</f>
        <v>GG/192/10-11</v>
      </c>
      <c r="C1507" t="str">
        <f>CHALLAN!G9164</f>
        <v>1.11.10</v>
      </c>
      <c r="D1507" t="str">
        <f>IF(CHALLAN!C9196="","(no part #)",CHALLAN!C9196)</f>
        <v>PC-86134</v>
      </c>
      <c r="E1507" t="str">
        <f>IF(CHALLAN!B9196="","",CHALLAN!B9196)</f>
        <v>FABIA</v>
      </c>
      <c r="F1507">
        <f>IF(CHALLAN!D9196="","",CHALLAN!D9196)</f>
        <v>1</v>
      </c>
      <c r="G1507">
        <f>IF(CHALLAN!E9196="","",CHALLAN!E9196)</f>
        <v>5</v>
      </c>
      <c r="H1507">
        <f t="shared" si="46"/>
        <v>5</v>
      </c>
      <c r="I1507">
        <f>IF(CHALLAN!F9196="","",CHALLAN!F9196)</f>
        <v>5</v>
      </c>
      <c r="J1507">
        <f t="shared" si="47"/>
        <v>0</v>
      </c>
    </row>
    <row r="1508" spans="1:10" x14ac:dyDescent="0.25">
      <c r="A1508">
        <v>9198</v>
      </c>
      <c r="B1508" t="str">
        <f>CHALLAN!G9165</f>
        <v>GG/192/10-11</v>
      </c>
      <c r="C1508" t="str">
        <f>CHALLAN!G9164</f>
        <v>1.11.10</v>
      </c>
      <c r="D1508" t="str">
        <f>IF(CHALLAN!C9198="","(no part #)",CHALLAN!C9198)</f>
        <v>24V</v>
      </c>
      <c r="E1508" t="str">
        <f>IF(CHALLAN!B9198="","",CHALLAN!B9198)</f>
        <v>MICROBUS MOTOR</v>
      </c>
      <c r="F1508">
        <f>IF(CHALLAN!D9198="","",CHALLAN!D9198)</f>
        <v>2</v>
      </c>
      <c r="G1508">
        <f>IF(CHALLAN!E9198="","",CHALLAN!E9198)</f>
        <v>25</v>
      </c>
      <c r="H1508">
        <f t="shared" si="46"/>
        <v>50</v>
      </c>
      <c r="I1508">
        <f>IF(CHALLAN!F9198="","",CHALLAN!F9198)</f>
        <v>50</v>
      </c>
      <c r="J1508">
        <f t="shared" si="47"/>
        <v>0</v>
      </c>
    </row>
    <row r="1509" spans="1:10" x14ac:dyDescent="0.25">
      <c r="A1509">
        <v>9201</v>
      </c>
      <c r="B1509" t="str">
        <f>CHALLAN!G9165</f>
        <v>GG/192/10-11</v>
      </c>
      <c r="C1509" t="str">
        <f>CHALLAN!G9164</f>
        <v>1.11.10</v>
      </c>
      <c r="D1509" t="str">
        <f>IF(CHALLAN!C9201="","(no part #)",CHALLAN!C9201)</f>
        <v>PC-8047</v>
      </c>
      <c r="E1509" t="str">
        <f>IF(CHALLAN!B9201="","",CHALLAN!B9201)</f>
        <v>MARUTI ALUMINIUM FLARE</v>
      </c>
      <c r="F1509">
        <f>IF(CHALLAN!D9201="","",CHALLAN!D9201)</f>
        <v>4</v>
      </c>
      <c r="G1509">
        <f>IF(CHALLAN!E9201="","",CHALLAN!E9201)</f>
        <v>25</v>
      </c>
      <c r="H1509">
        <f t="shared" si="46"/>
        <v>100</v>
      </c>
      <c r="I1509">
        <f>IF(CHALLAN!F9201="","",CHALLAN!F9201)</f>
        <v>100</v>
      </c>
      <c r="J1509">
        <f t="shared" si="47"/>
        <v>0</v>
      </c>
    </row>
    <row r="1510" spans="1:10" x14ac:dyDescent="0.25">
      <c r="A1510">
        <v>9220</v>
      </c>
      <c r="B1510" t="str">
        <f>CHALLAN!G9211</f>
        <v>GG/193/10-11</v>
      </c>
      <c r="C1510" t="str">
        <f>CHALLAN!G9210</f>
        <v>1.11.10</v>
      </c>
      <c r="D1510" t="str">
        <f>IF(CHALLAN!C9220="","(no part #)",CHALLAN!C9220)</f>
        <v>PC E 523</v>
      </c>
      <c r="E1510" t="str">
        <f>IF(CHALLAN!B9220="","",CHALLAN!B9220)</f>
        <v>CIVIC</v>
      </c>
      <c r="F1510">
        <f>IF(CHALLAN!D9220="","",CHALLAN!D9220)</f>
        <v>6</v>
      </c>
      <c r="G1510">
        <f>IF(CHALLAN!E9220="","",CHALLAN!E9220)</f>
        <v>4</v>
      </c>
      <c r="H1510">
        <f t="shared" si="46"/>
        <v>24</v>
      </c>
      <c r="I1510">
        <f>IF(CHALLAN!F9220="","",CHALLAN!F9220)</f>
        <v>23</v>
      </c>
      <c r="J1510">
        <f t="shared" si="47"/>
        <v>1</v>
      </c>
    </row>
    <row r="1511" spans="1:10" x14ac:dyDescent="0.25">
      <c r="A1511">
        <v>9221</v>
      </c>
      <c r="B1511" t="str">
        <f>CHALLAN!G9211</f>
        <v>GG/193/10-11</v>
      </c>
      <c r="C1511" t="str">
        <f>CHALLAN!G9210</f>
        <v>1.11.10</v>
      </c>
      <c r="D1511" t="str">
        <f>IF(CHALLAN!C9221="","(no part #)",CHALLAN!C9221)</f>
        <v>PC E 523</v>
      </c>
      <c r="E1511" t="str">
        <f>IF(CHALLAN!B9221="","",CHALLAN!B9221)</f>
        <v>CIVIC</v>
      </c>
      <c r="F1511" t="str">
        <f>IF(CHALLAN!D9221="","",CHALLAN!D9221)</f>
        <v/>
      </c>
      <c r="G1511" t="str">
        <f>IF(CHALLAN!E9221="","",CHALLAN!E9221)</f>
        <v/>
      </c>
      <c r="H1511" t="str">
        <f t="shared" si="46"/>
        <v/>
      </c>
      <c r="I1511">
        <f>IF(CHALLAN!F9221="","",CHALLAN!F9221)</f>
        <v>1</v>
      </c>
      <c r="J1511" t="str">
        <f t="shared" si="47"/>
        <v/>
      </c>
    </row>
    <row r="1512" spans="1:10" x14ac:dyDescent="0.25">
      <c r="A1512">
        <v>9223</v>
      </c>
      <c r="B1512" t="str">
        <f>CHALLAN!G9211</f>
        <v>GG/193/10-11</v>
      </c>
      <c r="C1512" t="str">
        <f>CHALLAN!G9210</f>
        <v>1.11.10</v>
      </c>
      <c r="D1512" t="str">
        <f>IF(CHALLAN!C9223="","(no part #)",CHALLAN!C9223)</f>
        <v>PC-407R</v>
      </c>
      <c r="E1512" t="str">
        <f>IF(CHALLAN!B9223="","",CHALLAN!B9223)</f>
        <v>LOGAN</v>
      </c>
      <c r="F1512">
        <f>IF(CHALLAN!D9223="","",CHALLAN!D9223)</f>
        <v>1</v>
      </c>
      <c r="G1512">
        <f>IF(CHALLAN!E9223="","",CHALLAN!E9223)</f>
        <v>6</v>
      </c>
      <c r="H1512">
        <f t="shared" si="46"/>
        <v>6</v>
      </c>
      <c r="I1512">
        <f>IF(CHALLAN!F9223="","",CHALLAN!F9223)</f>
        <v>6</v>
      </c>
      <c r="J1512">
        <f t="shared" si="47"/>
        <v>0</v>
      </c>
    </row>
    <row r="1513" spans="1:10" x14ac:dyDescent="0.25">
      <c r="A1513">
        <v>9224</v>
      </c>
      <c r="B1513" t="str">
        <f>CHALLAN!G9211</f>
        <v>GG/193/10-11</v>
      </c>
      <c r="C1513" t="str">
        <f>CHALLAN!G9210</f>
        <v>1.11.10</v>
      </c>
      <c r="D1513" t="str">
        <f>IF(CHALLAN!C9224="","(no part #)",CHALLAN!C9224)</f>
        <v>PC -024R</v>
      </c>
      <c r="E1513" t="str">
        <f>IF(CHALLAN!B9224="","",CHALLAN!B9224)</f>
        <v>GETZ</v>
      </c>
      <c r="F1513">
        <f>IF(CHALLAN!D9224="","",CHALLAN!D9224)</f>
        <v>4</v>
      </c>
      <c r="G1513">
        <f>IF(CHALLAN!E9224="","",CHALLAN!E9224)</f>
        <v>6</v>
      </c>
      <c r="H1513">
        <f t="shared" si="46"/>
        <v>24</v>
      </c>
      <c r="I1513">
        <f>IF(CHALLAN!F9224="","",CHALLAN!F9224)</f>
        <v>23</v>
      </c>
      <c r="J1513">
        <f t="shared" si="47"/>
        <v>1</v>
      </c>
    </row>
    <row r="1514" spans="1:10" x14ac:dyDescent="0.25">
      <c r="A1514">
        <v>9225</v>
      </c>
      <c r="B1514" t="str">
        <f>CHALLAN!G9211</f>
        <v>GG/193/10-11</v>
      </c>
      <c r="C1514" t="str">
        <f>CHALLAN!G9210</f>
        <v>1.11.10</v>
      </c>
      <c r="D1514" t="str">
        <f>IF(CHALLAN!C9225="","(no part #)",CHALLAN!C9225)</f>
        <v>PC -024R</v>
      </c>
      <c r="E1514" t="str">
        <f>IF(CHALLAN!B9225="","",CHALLAN!B9225)</f>
        <v>GETZ</v>
      </c>
      <c r="F1514" t="str">
        <f>IF(CHALLAN!D9225="","",CHALLAN!D9225)</f>
        <v/>
      </c>
      <c r="G1514" t="str">
        <f>IF(CHALLAN!E9225="","",CHALLAN!E9225)</f>
        <v/>
      </c>
      <c r="H1514" t="str">
        <f t="shared" si="46"/>
        <v/>
      </c>
      <c r="I1514">
        <f>IF(CHALLAN!F9225="","",CHALLAN!F9225)</f>
        <v>1</v>
      </c>
      <c r="J1514" t="str">
        <f t="shared" si="47"/>
        <v/>
      </c>
    </row>
    <row r="1515" spans="1:10" x14ac:dyDescent="0.25">
      <c r="A1515">
        <v>9227</v>
      </c>
      <c r="B1515" t="str">
        <f>CHALLAN!G9211</f>
        <v>GG/193/10-11</v>
      </c>
      <c r="C1515" t="str">
        <f>CHALLAN!G9210</f>
        <v>1.11.10</v>
      </c>
      <c r="D1515" t="str">
        <f>IF(CHALLAN!C9227="","(no part #)",CHALLAN!C9227)</f>
        <v>PC141820F</v>
      </c>
      <c r="E1515" t="str">
        <f>IF(CHALLAN!B9227="","",CHALLAN!B9227)</f>
        <v>14X18X20 F</v>
      </c>
      <c r="F1515">
        <f>IF(CHALLAN!D9227="","",CHALLAN!D9227)</f>
        <v>5</v>
      </c>
      <c r="G1515">
        <f>IF(CHALLAN!E9227="","",CHALLAN!E9227)</f>
        <v>10</v>
      </c>
      <c r="H1515">
        <f t="shared" si="46"/>
        <v>50</v>
      </c>
      <c r="I1515">
        <f>IF(CHALLAN!F9227="","",CHALLAN!F9227)</f>
        <v>44</v>
      </c>
      <c r="J1515">
        <f t="shared" si="47"/>
        <v>6</v>
      </c>
    </row>
    <row r="1516" spans="1:10" x14ac:dyDescent="0.25">
      <c r="A1516">
        <v>9228</v>
      </c>
      <c r="B1516" t="str">
        <f>CHALLAN!G9211</f>
        <v>GG/193/10-11</v>
      </c>
      <c r="C1516" t="str">
        <f>CHALLAN!G9210</f>
        <v>1.11.10</v>
      </c>
      <c r="D1516" t="str">
        <f>IF(CHALLAN!C9228="","(no part #)",CHALLAN!C9228)</f>
        <v>PC141820F</v>
      </c>
      <c r="E1516" t="str">
        <f>IF(CHALLAN!B9228="","",CHALLAN!B9228)</f>
        <v>14X18X20 F</v>
      </c>
      <c r="F1516" t="str">
        <f>IF(CHALLAN!D9228="","",CHALLAN!D9228)</f>
        <v/>
      </c>
      <c r="G1516" t="str">
        <f>IF(CHALLAN!E9228="","",CHALLAN!E9228)</f>
        <v/>
      </c>
      <c r="H1516" t="str">
        <f t="shared" si="46"/>
        <v/>
      </c>
      <c r="I1516">
        <f>IF(CHALLAN!F9228="","",CHALLAN!F9228)</f>
        <v>6</v>
      </c>
      <c r="J1516" t="str">
        <f t="shared" si="47"/>
        <v/>
      </c>
    </row>
    <row r="1517" spans="1:10" x14ac:dyDescent="0.25">
      <c r="A1517">
        <v>9229</v>
      </c>
      <c r="B1517" t="str">
        <f>CHALLAN!G9211</f>
        <v>GG/193/10-11</v>
      </c>
      <c r="C1517" t="str">
        <f>CHALLAN!G9210</f>
        <v>1.11.10</v>
      </c>
      <c r="D1517" t="str">
        <f>IF(CHALLAN!C9229="","(no part #)",CHALLAN!C9229)</f>
        <v>PC142120F</v>
      </c>
      <c r="E1517" t="str">
        <f>IF(CHALLAN!B9229="","",CHALLAN!B9229)</f>
        <v>14X21X20 F</v>
      </c>
      <c r="F1517">
        <f>IF(CHALLAN!D9229="","",CHALLAN!D9229)</f>
        <v>2.5</v>
      </c>
      <c r="G1517">
        <f>IF(CHALLAN!E9229="","",CHALLAN!E9229)</f>
        <v>10</v>
      </c>
      <c r="H1517">
        <f t="shared" si="46"/>
        <v>25</v>
      </c>
      <c r="I1517">
        <f>IF(CHALLAN!F9229="","",CHALLAN!F9229)</f>
        <v>23</v>
      </c>
      <c r="J1517">
        <f t="shared" si="47"/>
        <v>2</v>
      </c>
    </row>
    <row r="1518" spans="1:10" x14ac:dyDescent="0.25">
      <c r="A1518">
        <v>9230</v>
      </c>
      <c r="B1518" t="str">
        <f>CHALLAN!G9211</f>
        <v>GG/193/10-11</v>
      </c>
      <c r="C1518" t="str">
        <f>CHALLAN!G9210</f>
        <v>1.11.10</v>
      </c>
      <c r="D1518" t="str">
        <f>IF(CHALLAN!C9230="","(no part #)",CHALLAN!C9230)</f>
        <v>PC142120F</v>
      </c>
      <c r="E1518" t="str">
        <f>IF(CHALLAN!B9230="","",CHALLAN!B9230)</f>
        <v>14X21X20 F</v>
      </c>
      <c r="F1518" t="str">
        <f>IF(CHALLAN!D9230="","",CHALLAN!D9230)</f>
        <v/>
      </c>
      <c r="G1518" t="str">
        <f>IF(CHALLAN!E9230="","",CHALLAN!E9230)</f>
        <v/>
      </c>
      <c r="H1518" t="str">
        <f t="shared" si="46"/>
        <v/>
      </c>
      <c r="I1518">
        <f>IF(CHALLAN!F9230="","",CHALLAN!F9230)</f>
        <v>2</v>
      </c>
      <c r="J1518" t="str">
        <f t="shared" si="47"/>
        <v/>
      </c>
    </row>
    <row r="1519" spans="1:10" x14ac:dyDescent="0.25">
      <c r="A1519">
        <v>9231</v>
      </c>
      <c r="B1519" t="str">
        <f>CHALLAN!G9211</f>
        <v>GG/193/10-11</v>
      </c>
      <c r="C1519" t="str">
        <f>CHALLAN!G9210</f>
        <v>1.11.10</v>
      </c>
      <c r="D1519" t="str">
        <f>IF(CHALLAN!C9231="","(no part #)",CHALLAN!C9231)</f>
        <v>PC142320F</v>
      </c>
      <c r="E1519" t="str">
        <f>IF(CHALLAN!B9231="","",CHALLAN!B9231)</f>
        <v>14X23X20 F</v>
      </c>
      <c r="F1519">
        <f>IF(CHALLAN!D9231="","",CHALLAN!D9231)</f>
        <v>2.5</v>
      </c>
      <c r="G1519">
        <f>IF(CHALLAN!E9231="","",CHALLAN!E9231)</f>
        <v>10</v>
      </c>
      <c r="H1519">
        <f t="shared" si="46"/>
        <v>25</v>
      </c>
      <c r="I1519">
        <f>IF(CHALLAN!F9231="","",CHALLAN!F9231)</f>
        <v>24</v>
      </c>
      <c r="J1519">
        <f t="shared" si="47"/>
        <v>1</v>
      </c>
    </row>
    <row r="1520" spans="1:10" x14ac:dyDescent="0.25">
      <c r="A1520">
        <v>9232</v>
      </c>
      <c r="B1520" t="str">
        <f>CHALLAN!G9211</f>
        <v>GG/193/10-11</v>
      </c>
      <c r="C1520" t="str">
        <f>CHALLAN!G9210</f>
        <v>1.11.10</v>
      </c>
      <c r="D1520" t="str">
        <f>IF(CHALLAN!C9232="","(no part #)",CHALLAN!C9232)</f>
        <v>PC142320F</v>
      </c>
      <c r="E1520" t="str">
        <f>IF(CHALLAN!B9232="","",CHALLAN!B9232)</f>
        <v>14X23X20 F</v>
      </c>
      <c r="F1520" t="str">
        <f>IF(CHALLAN!D9232="","",CHALLAN!D9232)</f>
        <v/>
      </c>
      <c r="G1520" t="str">
        <f>IF(CHALLAN!E9232="","",CHALLAN!E9232)</f>
        <v/>
      </c>
      <c r="H1520" t="str">
        <f t="shared" si="46"/>
        <v/>
      </c>
      <c r="I1520">
        <f>IF(CHALLAN!F9232="","",CHALLAN!F9232)</f>
        <v>1</v>
      </c>
      <c r="J1520" t="str">
        <f t="shared" si="47"/>
        <v/>
      </c>
    </row>
    <row r="1521" spans="1:10" x14ac:dyDescent="0.25">
      <c r="A1521">
        <v>9233</v>
      </c>
      <c r="B1521" t="str">
        <f>CHALLAN!G9211</f>
        <v>GG/193/10-11</v>
      </c>
      <c r="C1521" t="str">
        <f>CHALLAN!G9210</f>
        <v>1.11.10</v>
      </c>
      <c r="D1521" t="str">
        <f>IF(CHALLAN!C9233="","(no part #)",CHALLAN!C9233)</f>
        <v>PC141816F</v>
      </c>
      <c r="E1521" t="str">
        <f>IF(CHALLAN!B9233="","",CHALLAN!B9233)</f>
        <v>14X18X16 F</v>
      </c>
      <c r="F1521">
        <f>IF(CHALLAN!D9233="","",CHALLAN!D9233)</f>
        <v>2.5</v>
      </c>
      <c r="G1521">
        <f>IF(CHALLAN!E9233="","",CHALLAN!E9233)</f>
        <v>10</v>
      </c>
      <c r="H1521">
        <f t="shared" si="46"/>
        <v>25</v>
      </c>
      <c r="I1521">
        <f>IF(CHALLAN!F9233="","",CHALLAN!F9233)</f>
        <v>22</v>
      </c>
      <c r="J1521">
        <f t="shared" si="47"/>
        <v>3</v>
      </c>
    </row>
    <row r="1522" spans="1:10" x14ac:dyDescent="0.25">
      <c r="A1522">
        <v>9234</v>
      </c>
      <c r="B1522" t="str">
        <f>CHALLAN!G9211</f>
        <v>GG/193/10-11</v>
      </c>
      <c r="C1522" t="str">
        <f>CHALLAN!G9210</f>
        <v>1.11.10</v>
      </c>
      <c r="D1522" t="str">
        <f>IF(CHALLAN!C9234="","(no part #)",CHALLAN!C9234)</f>
        <v>PC141816F</v>
      </c>
      <c r="E1522" t="str">
        <f>IF(CHALLAN!B9234="","",CHALLAN!B9234)</f>
        <v>14X18X16 F</v>
      </c>
      <c r="F1522" t="str">
        <f>IF(CHALLAN!D9234="","",CHALLAN!D9234)</f>
        <v/>
      </c>
      <c r="G1522" t="str">
        <f>IF(CHALLAN!E9234="","",CHALLAN!E9234)</f>
        <v/>
      </c>
      <c r="H1522" t="str">
        <f t="shared" si="46"/>
        <v/>
      </c>
      <c r="I1522">
        <f>IF(CHALLAN!F9234="","",CHALLAN!F9234)</f>
        <v>3</v>
      </c>
      <c r="J1522" t="str">
        <f t="shared" si="47"/>
        <v/>
      </c>
    </row>
    <row r="1523" spans="1:10" x14ac:dyDescent="0.25">
      <c r="A1523">
        <v>9235</v>
      </c>
      <c r="B1523" t="str">
        <f>CHALLAN!G9211</f>
        <v>GG/193/10-11</v>
      </c>
      <c r="C1523" t="str">
        <f>CHALLAN!G9210</f>
        <v>1.11.10</v>
      </c>
      <c r="D1523" t="str">
        <f>IF(CHALLAN!C9235="","(no part #)",CHALLAN!C9235)</f>
        <v>PC142116F</v>
      </c>
      <c r="E1523" t="str">
        <f>IF(CHALLAN!B9235="","",CHALLAN!B9235)</f>
        <v>14X21X16 F</v>
      </c>
      <c r="F1523">
        <f>IF(CHALLAN!D9235="","",CHALLAN!D9235)</f>
        <v>2.5</v>
      </c>
      <c r="G1523">
        <f>IF(CHALLAN!E9235="","",CHALLAN!E9235)</f>
        <v>10</v>
      </c>
      <c r="H1523">
        <f t="shared" si="46"/>
        <v>25</v>
      </c>
      <c r="I1523">
        <f>IF(CHALLAN!F9235="","",CHALLAN!F9235)</f>
        <v>23</v>
      </c>
      <c r="J1523">
        <f t="shared" si="47"/>
        <v>2</v>
      </c>
    </row>
    <row r="1524" spans="1:10" x14ac:dyDescent="0.25">
      <c r="A1524">
        <v>9236</v>
      </c>
      <c r="B1524" t="str">
        <f>CHALLAN!G9211</f>
        <v>GG/193/10-11</v>
      </c>
      <c r="C1524" t="str">
        <f>CHALLAN!G9210</f>
        <v>1.11.10</v>
      </c>
      <c r="D1524" t="str">
        <f>IF(CHALLAN!C9236="","(no part #)",CHALLAN!C9236)</f>
        <v>PC142116F</v>
      </c>
      <c r="E1524" t="str">
        <f>IF(CHALLAN!B9236="","",CHALLAN!B9236)</f>
        <v>14X21X16 F</v>
      </c>
      <c r="F1524" t="str">
        <f>IF(CHALLAN!D9236="","",CHALLAN!D9236)</f>
        <v/>
      </c>
      <c r="G1524" t="str">
        <f>IF(CHALLAN!E9236="","",CHALLAN!E9236)</f>
        <v/>
      </c>
      <c r="H1524" t="str">
        <f t="shared" si="46"/>
        <v/>
      </c>
      <c r="I1524">
        <f>IF(CHALLAN!F9236="","",CHALLAN!F9236)</f>
        <v>2</v>
      </c>
      <c r="J1524" t="str">
        <f t="shared" si="47"/>
        <v/>
      </c>
    </row>
    <row r="1525" spans="1:10" x14ac:dyDescent="0.25">
      <c r="A1525">
        <v>9237</v>
      </c>
      <c r="B1525" t="str">
        <f>CHALLAN!G9211</f>
        <v>GG/193/10-11</v>
      </c>
      <c r="C1525" t="str">
        <f>CHALLAN!G9210</f>
        <v>1.11.10</v>
      </c>
      <c r="D1525" t="str">
        <f>IF(CHALLAN!C9237="","(no part #)",CHALLAN!C9237)</f>
        <v>PC142316F</v>
      </c>
      <c r="E1525" t="str">
        <f>IF(CHALLAN!B9237="","",CHALLAN!B9237)</f>
        <v>14X23X16 F</v>
      </c>
      <c r="F1525">
        <f>IF(CHALLAN!D9237="","",CHALLAN!D9237)</f>
        <v>5</v>
      </c>
      <c r="G1525">
        <f>IF(CHALLAN!E9237="","",CHALLAN!E9237)</f>
        <v>10</v>
      </c>
      <c r="H1525">
        <f t="shared" si="46"/>
        <v>50</v>
      </c>
      <c r="I1525">
        <f>IF(CHALLAN!F9237="","",CHALLAN!F9237)</f>
        <v>46</v>
      </c>
      <c r="J1525">
        <f t="shared" si="47"/>
        <v>4</v>
      </c>
    </row>
    <row r="1526" spans="1:10" x14ac:dyDescent="0.25">
      <c r="A1526">
        <v>9238</v>
      </c>
      <c r="B1526" t="str">
        <f>CHALLAN!G9211</f>
        <v>GG/193/10-11</v>
      </c>
      <c r="C1526" t="str">
        <f>CHALLAN!G9210</f>
        <v>1.11.10</v>
      </c>
      <c r="D1526" t="str">
        <f>IF(CHALLAN!C9238="","(no part #)",CHALLAN!C9238)</f>
        <v>PC142316F</v>
      </c>
      <c r="E1526" t="str">
        <f>IF(CHALLAN!B9238="","",CHALLAN!B9238)</f>
        <v>14X23X16 F</v>
      </c>
      <c r="F1526" t="str">
        <f>IF(CHALLAN!D9238="","",CHALLAN!D9238)</f>
        <v/>
      </c>
      <c r="G1526" t="str">
        <f>IF(CHALLAN!E9238="","",CHALLAN!E9238)</f>
        <v/>
      </c>
      <c r="H1526" t="str">
        <f t="shared" si="46"/>
        <v/>
      </c>
      <c r="I1526">
        <f>IF(CHALLAN!F9238="","",CHALLAN!F9238)</f>
        <v>4</v>
      </c>
      <c r="J1526" t="str">
        <f t="shared" si="47"/>
        <v/>
      </c>
    </row>
    <row r="1527" spans="1:10" x14ac:dyDescent="0.25">
      <c r="A1527">
        <v>9239</v>
      </c>
      <c r="B1527" t="str">
        <f>CHALLAN!G9211</f>
        <v>GG/193/10-11</v>
      </c>
      <c r="C1527" t="str">
        <f>CHALLAN!G9210</f>
        <v>1.11.10</v>
      </c>
      <c r="D1527" t="str">
        <f>IF(CHALLAN!C9239="","(no part #)",CHALLAN!C9239)</f>
        <v>PC141826F</v>
      </c>
      <c r="E1527" t="str">
        <f>IF(CHALLAN!B9239="","",CHALLAN!B9239)</f>
        <v>14X18X26 F</v>
      </c>
      <c r="F1527">
        <f>IF(CHALLAN!D9239="","",CHALLAN!D9239)</f>
        <v>2.5</v>
      </c>
      <c r="G1527">
        <f>IF(CHALLAN!E9239="","",CHALLAN!E9239)</f>
        <v>10</v>
      </c>
      <c r="H1527">
        <f t="shared" si="46"/>
        <v>25</v>
      </c>
      <c r="I1527">
        <f>IF(CHALLAN!F9239="","",CHALLAN!F9239)</f>
        <v>21</v>
      </c>
      <c r="J1527">
        <f t="shared" si="47"/>
        <v>4</v>
      </c>
    </row>
    <row r="1528" spans="1:10" x14ac:dyDescent="0.25">
      <c r="A1528">
        <v>9240</v>
      </c>
      <c r="B1528" t="str">
        <f>CHALLAN!G9211</f>
        <v>GG/193/10-11</v>
      </c>
      <c r="C1528" t="str">
        <f>CHALLAN!G9210</f>
        <v>1.11.10</v>
      </c>
      <c r="D1528" t="str">
        <f>IF(CHALLAN!C9240="","(no part #)",CHALLAN!C9240)</f>
        <v>PC141826F</v>
      </c>
      <c r="E1528" t="str">
        <f>IF(CHALLAN!B9240="","",CHALLAN!B9240)</f>
        <v>14X18X26 F</v>
      </c>
      <c r="F1528" t="str">
        <f>IF(CHALLAN!D9240="","",CHALLAN!D9240)</f>
        <v/>
      </c>
      <c r="G1528" t="str">
        <f>IF(CHALLAN!E9240="","",CHALLAN!E9240)</f>
        <v/>
      </c>
      <c r="H1528" t="str">
        <f t="shared" si="46"/>
        <v/>
      </c>
      <c r="I1528">
        <f>IF(CHALLAN!F9240="","",CHALLAN!F9240)</f>
        <v>4</v>
      </c>
      <c r="J1528" t="str">
        <f t="shared" si="47"/>
        <v/>
      </c>
    </row>
    <row r="1529" spans="1:10" x14ac:dyDescent="0.25">
      <c r="A1529">
        <v>9241</v>
      </c>
      <c r="B1529" t="str">
        <f>CHALLAN!G9211</f>
        <v>GG/193/10-11</v>
      </c>
      <c r="C1529" t="str">
        <f>CHALLAN!G9210</f>
        <v>1.11.10</v>
      </c>
      <c r="D1529" t="str">
        <f>IF(CHALLAN!C9241="","(no part #)",CHALLAN!C9241)</f>
        <v>PC142126F</v>
      </c>
      <c r="E1529" t="str">
        <f>IF(CHALLAN!B9241="","",CHALLAN!B9241)</f>
        <v>14X21X26 F</v>
      </c>
      <c r="F1529">
        <f>IF(CHALLAN!D9241="","",CHALLAN!D9241)</f>
        <v>1</v>
      </c>
      <c r="G1529">
        <f>IF(CHALLAN!E9241="","",CHALLAN!E9241)</f>
        <v>10</v>
      </c>
      <c r="H1529">
        <f t="shared" si="46"/>
        <v>10</v>
      </c>
      <c r="I1529">
        <f>IF(CHALLAN!F9241="","",CHALLAN!F9241)</f>
        <v>10</v>
      </c>
      <c r="J1529">
        <f t="shared" si="47"/>
        <v>0</v>
      </c>
    </row>
    <row r="1530" spans="1:10" x14ac:dyDescent="0.25">
      <c r="A1530">
        <v>9242</v>
      </c>
      <c r="B1530" t="str">
        <f>CHALLAN!G9211</f>
        <v>GG/193/10-11</v>
      </c>
      <c r="C1530" t="str">
        <f>CHALLAN!G9210</f>
        <v>1.11.10</v>
      </c>
      <c r="D1530" t="str">
        <f>IF(CHALLAN!C9242="","(no part #)",CHALLAN!C9242)</f>
        <v>PC141526F</v>
      </c>
      <c r="E1530" t="str">
        <f>IF(CHALLAN!B9242="","",CHALLAN!B9242)</f>
        <v>14x15x26 F</v>
      </c>
      <c r="F1530">
        <f>IF(CHALLAN!D9242="","",CHALLAN!D9242)</f>
        <v>2.5</v>
      </c>
      <c r="G1530">
        <f>IF(CHALLAN!E9242="","",CHALLAN!E9242)</f>
        <v>10</v>
      </c>
      <c r="H1530">
        <f t="shared" si="46"/>
        <v>25</v>
      </c>
      <c r="I1530">
        <f>IF(CHALLAN!F9242="","",CHALLAN!F9242)</f>
        <v>21</v>
      </c>
      <c r="J1530">
        <f t="shared" si="47"/>
        <v>4</v>
      </c>
    </row>
    <row r="1531" spans="1:10" x14ac:dyDescent="0.25">
      <c r="A1531">
        <v>9243</v>
      </c>
      <c r="B1531" t="str">
        <f>CHALLAN!G9211</f>
        <v>GG/193/10-11</v>
      </c>
      <c r="C1531" t="str">
        <f>CHALLAN!G9210</f>
        <v>1.11.10</v>
      </c>
      <c r="D1531" t="str">
        <f>IF(CHALLAN!C9243="","(no part #)",CHALLAN!C9243)</f>
        <v>PC141526F</v>
      </c>
      <c r="E1531" t="str">
        <f>IF(CHALLAN!B9243="","",CHALLAN!B9243)</f>
        <v>14x15x26 F</v>
      </c>
      <c r="F1531" t="str">
        <f>IF(CHALLAN!D9243="","",CHALLAN!D9243)</f>
        <v/>
      </c>
      <c r="G1531" t="str">
        <f>IF(CHALLAN!E9243="","",CHALLAN!E9243)</f>
        <v/>
      </c>
      <c r="H1531" t="str">
        <f t="shared" si="46"/>
        <v/>
      </c>
      <c r="I1531">
        <f>IF(CHALLAN!F9243="","",CHALLAN!F9243)</f>
        <v>4</v>
      </c>
      <c r="J1531" t="str">
        <f t="shared" si="47"/>
        <v/>
      </c>
    </row>
    <row r="1532" spans="1:10" x14ac:dyDescent="0.25">
      <c r="A1532">
        <v>9244</v>
      </c>
      <c r="B1532" t="str">
        <f>CHALLAN!G9211</f>
        <v>GG/193/10-11</v>
      </c>
      <c r="C1532" t="str">
        <f>CHALLAN!G9210</f>
        <v>1.11.10</v>
      </c>
      <c r="D1532" t="str">
        <f>IF(CHALLAN!C9244="","(no part #)",CHALLAN!C9244)</f>
        <v>(no part #)</v>
      </c>
      <c r="E1532" t="str">
        <f>IF(CHALLAN!B9244="","",CHALLAN!B9244)</f>
        <v>25x28x20 F</v>
      </c>
      <c r="F1532">
        <f>IF(CHALLAN!D9244="","",CHALLAN!D9244)</f>
        <v>10</v>
      </c>
      <c r="G1532">
        <f>IF(CHALLAN!E9244="","",CHALLAN!E9244)</f>
        <v>5</v>
      </c>
      <c r="H1532">
        <f t="shared" si="46"/>
        <v>50</v>
      </c>
      <c r="I1532">
        <f>IF(CHALLAN!F9244="","",CHALLAN!F9244)</f>
        <v>50</v>
      </c>
      <c r="J1532">
        <f t="shared" si="47"/>
        <v>0</v>
      </c>
    </row>
    <row r="1533" spans="1:10" x14ac:dyDescent="0.25">
      <c r="A1533">
        <v>9245</v>
      </c>
      <c r="B1533" t="str">
        <f>CHALLAN!G9211</f>
        <v>GG/193/10-11</v>
      </c>
      <c r="C1533" t="str">
        <f>CHALLAN!G9210</f>
        <v>1.11.10</v>
      </c>
      <c r="D1533" t="str">
        <f>IF(CHALLAN!C9245="","(no part #)",CHALLAN!C9245)</f>
        <v>PC-86026B</v>
      </c>
      <c r="E1533" t="str">
        <f>IF(CHALLAN!B9245="","",CHALLAN!B9245)</f>
        <v>LAURA</v>
      </c>
      <c r="F1533">
        <f>IF(CHALLAN!D9245="","",CHALLAN!D9245)</f>
        <v>2</v>
      </c>
      <c r="G1533">
        <f>IF(CHALLAN!E9245="","",CHALLAN!E9245)</f>
        <v>5</v>
      </c>
      <c r="H1533">
        <f t="shared" si="46"/>
        <v>10</v>
      </c>
      <c r="I1533">
        <f>IF(CHALLAN!F9245="","",CHALLAN!F9245)</f>
        <v>10</v>
      </c>
      <c r="J1533">
        <f t="shared" si="47"/>
        <v>0</v>
      </c>
    </row>
    <row r="1534" spans="1:10" x14ac:dyDescent="0.25">
      <c r="A1534">
        <v>9246</v>
      </c>
      <c r="B1534" t="str">
        <f>CHALLAN!G9211</f>
        <v>GG/193/10-11</v>
      </c>
      <c r="C1534" t="str">
        <f>CHALLAN!G9210</f>
        <v>1.11.10</v>
      </c>
      <c r="D1534" t="str">
        <f>IF(CHALLAN!C9246="","(no part #)",CHALLAN!C9246)</f>
        <v>PC-86277</v>
      </c>
      <c r="E1534" t="str">
        <f>IF(CHALLAN!B9246="","",CHALLAN!B9246)</f>
        <v>ENDEAOUR</v>
      </c>
      <c r="F1534">
        <f>IF(CHALLAN!D9246="","",CHALLAN!D9246)</f>
        <v>2</v>
      </c>
      <c r="G1534">
        <f>IF(CHALLAN!E9246="","",CHALLAN!E9246)</f>
        <v>5</v>
      </c>
      <c r="H1534">
        <f t="shared" si="46"/>
        <v>10</v>
      </c>
      <c r="I1534">
        <f>IF(CHALLAN!F9246="","",CHALLAN!F9246)</f>
        <v>10</v>
      </c>
      <c r="J1534">
        <f t="shared" si="47"/>
        <v>0</v>
      </c>
    </row>
    <row r="1535" spans="1:10" x14ac:dyDescent="0.25">
      <c r="A1535">
        <v>9247</v>
      </c>
      <c r="B1535" t="str">
        <f>CHALLAN!G9211</f>
        <v>GG/193/10-11</v>
      </c>
      <c r="C1535" t="str">
        <f>CHALLAN!G9210</f>
        <v>1.11.10</v>
      </c>
      <c r="D1535" t="str">
        <f>IF(CHALLAN!C9247="","(no part #)",CHALLAN!C9247)</f>
        <v>PC-86276</v>
      </c>
      <c r="E1535" t="str">
        <f>IF(CHALLAN!B9247="","",CHALLAN!B9247)</f>
        <v>INDICA VISTA</v>
      </c>
      <c r="F1535">
        <f>IF(CHALLAN!D9247="","",CHALLAN!D9247)</f>
        <v>1</v>
      </c>
      <c r="G1535">
        <f>IF(CHALLAN!E9247="","",CHALLAN!E9247)</f>
        <v>5</v>
      </c>
      <c r="H1535">
        <f t="shared" si="46"/>
        <v>5</v>
      </c>
      <c r="I1535">
        <f>IF(CHALLAN!F9247="","",CHALLAN!F9247)</f>
        <v>5</v>
      </c>
      <c r="J1535">
        <f t="shared" si="47"/>
        <v>0</v>
      </c>
    </row>
    <row r="1536" spans="1:10" x14ac:dyDescent="0.25">
      <c r="A1536">
        <v>9248</v>
      </c>
      <c r="B1536" t="str">
        <f>CHALLAN!G9211</f>
        <v>GG/193/10-11</v>
      </c>
      <c r="C1536" t="str">
        <f>CHALLAN!G9210</f>
        <v>1.11.10</v>
      </c>
      <c r="D1536" t="str">
        <f>IF(CHALLAN!C9248="","(no part #)",CHALLAN!C9248)</f>
        <v>PC-86278</v>
      </c>
      <c r="E1536" t="str">
        <f>IF(CHALLAN!B9248="","",CHALLAN!B9248)</f>
        <v>HONDA CITY T-5</v>
      </c>
      <c r="F1536">
        <f>IF(CHALLAN!D9248="","",CHALLAN!D9248)</f>
        <v>1</v>
      </c>
      <c r="G1536">
        <f>IF(CHALLAN!E9248="","",CHALLAN!E9248)</f>
        <v>5</v>
      </c>
      <c r="H1536">
        <f t="shared" si="46"/>
        <v>5</v>
      </c>
      <c r="I1536">
        <f>IF(CHALLAN!F9248="","",CHALLAN!F9248)</f>
        <v>5</v>
      </c>
      <c r="J1536">
        <f t="shared" si="47"/>
        <v>0</v>
      </c>
    </row>
    <row r="1537" spans="1:10" x14ac:dyDescent="0.25">
      <c r="A1537">
        <v>9249</v>
      </c>
      <c r="B1537" t="str">
        <f>CHALLAN!G9211</f>
        <v>GG/193/10-11</v>
      </c>
      <c r="C1537" t="str">
        <f>CHALLAN!G9210</f>
        <v>1.11.10</v>
      </c>
      <c r="D1537" t="str">
        <f>IF(CHALLAN!C9249="","(no part #)",CHALLAN!C9249)</f>
        <v>PC-86134</v>
      </c>
      <c r="E1537" t="str">
        <f>IF(CHALLAN!B9249="","",CHALLAN!B9249)</f>
        <v>FABIA</v>
      </c>
      <c r="F1537">
        <f>IF(CHALLAN!D9249="","",CHALLAN!D9249)</f>
        <v>1</v>
      </c>
      <c r="G1537">
        <f>IF(CHALLAN!E9249="","",CHALLAN!E9249)</f>
        <v>5</v>
      </c>
      <c r="H1537">
        <f t="shared" si="46"/>
        <v>5</v>
      </c>
      <c r="I1537">
        <f>IF(CHALLAN!F9249="","",CHALLAN!F9249)</f>
        <v>5</v>
      </c>
      <c r="J1537">
        <f t="shared" si="47"/>
        <v>0</v>
      </c>
    </row>
    <row r="1538" spans="1:10" x14ac:dyDescent="0.25">
      <c r="A1538">
        <v>9250</v>
      </c>
      <c r="B1538" t="str">
        <f>CHALLAN!G9211</f>
        <v>GG/193/10-11</v>
      </c>
      <c r="C1538" t="str">
        <f>CHALLAN!G9210</f>
        <v>1.11.10</v>
      </c>
      <c r="D1538" t="str">
        <f>IF(CHALLAN!C9250="","(no part #)",CHALLAN!C9250)</f>
        <v>PC-86255B</v>
      </c>
      <c r="E1538" t="str">
        <f>IF(CHALLAN!B9250="","",CHALLAN!B9250)</f>
        <v>VOLVO</v>
      </c>
      <c r="F1538">
        <f>IF(CHALLAN!D9250="","",CHALLAN!D9250)</f>
        <v>4</v>
      </c>
      <c r="G1538">
        <f>IF(CHALLAN!E9250="","",CHALLAN!E9250)</f>
        <v>5</v>
      </c>
      <c r="H1538">
        <f t="shared" ref="H1538:H1601" si="48">IF(AND(ISNUMBER(F1538),ISNUMBER(G1538)),F1538*G1538,"")</f>
        <v>20</v>
      </c>
      <c r="I1538">
        <f>IF(CHALLAN!F9250="","",CHALLAN!F9250)</f>
        <v>20</v>
      </c>
      <c r="J1538">
        <f t="shared" ref="J1538:J1601" si="49">IF(AND(ISNUMBER(H1538),ISNUMBER(I1538)),H1538-I1538,"")</f>
        <v>0</v>
      </c>
    </row>
    <row r="1539" spans="1:10" x14ac:dyDescent="0.25">
      <c r="A1539">
        <v>9266</v>
      </c>
      <c r="B1539" t="str">
        <f>CHALLAN!G9256</f>
        <v>GG/193/10-11</v>
      </c>
      <c r="C1539" t="str">
        <f>CHALLAN!G9255</f>
        <v>1.11.10</v>
      </c>
      <c r="D1539" t="str">
        <f>IF(CHALLAN!C9266="","(no part #)",CHALLAN!C9266)</f>
        <v>PC-8047</v>
      </c>
      <c r="E1539" t="str">
        <f>IF(CHALLAN!B9266="","",CHALLAN!B9266)</f>
        <v>MARUTI ALUMINUM FLARE</v>
      </c>
      <c r="F1539">
        <f>IF(CHALLAN!D9266="","",CHALLAN!D9266)</f>
        <v>2</v>
      </c>
      <c r="G1539">
        <f>IF(CHALLAN!E9266="","",CHALLAN!E9266)</f>
        <v>25</v>
      </c>
      <c r="H1539">
        <f t="shared" si="48"/>
        <v>50</v>
      </c>
      <c r="I1539">
        <f>IF(CHALLAN!F9266="","",CHALLAN!F9266)</f>
        <v>50</v>
      </c>
      <c r="J1539">
        <f t="shared" si="49"/>
        <v>0</v>
      </c>
    </row>
    <row r="1540" spans="1:10" x14ac:dyDescent="0.25">
      <c r="A1540">
        <v>9267</v>
      </c>
      <c r="B1540" t="str">
        <f>CHALLAN!G9256</f>
        <v>GG/193/10-11</v>
      </c>
      <c r="C1540" t="str">
        <f>CHALLAN!G9255</f>
        <v>1.11.10</v>
      </c>
      <c r="D1540" t="str">
        <f>IF(CHALLAN!C9267="","(no part #)",CHALLAN!C9267)</f>
        <v>PC-6001</v>
      </c>
      <c r="E1540" t="str">
        <f>IF(CHALLAN!B9267="","",CHALLAN!B9267)</f>
        <v>UNIVERSAL (F)</v>
      </c>
      <c r="F1540">
        <f>IF(CHALLAN!D9267="","",CHALLAN!D9267)</f>
        <v>40</v>
      </c>
      <c r="G1540">
        <f>IF(CHALLAN!E9267="","",CHALLAN!E9267)</f>
        <v>25</v>
      </c>
      <c r="H1540">
        <f t="shared" si="48"/>
        <v>1000</v>
      </c>
      <c r="I1540">
        <f>IF(CHALLAN!F9267="","",CHALLAN!F9267)</f>
        <v>1000</v>
      </c>
      <c r="J1540">
        <f t="shared" si="49"/>
        <v>0</v>
      </c>
    </row>
    <row r="1541" spans="1:10" x14ac:dyDescent="0.25">
      <c r="A1541">
        <v>9268</v>
      </c>
      <c r="B1541" t="str">
        <f>CHALLAN!G9256</f>
        <v>GG/193/10-11</v>
      </c>
      <c r="C1541" t="str">
        <f>CHALLAN!G9255</f>
        <v>1.11.10</v>
      </c>
      <c r="D1541" t="str">
        <f>IF(CHALLAN!C9268="","(no part #)",CHALLAN!C9268)</f>
        <v>PC-6001</v>
      </c>
      <c r="E1541" t="str">
        <f>IF(CHALLAN!B9268="","",CHALLAN!B9268)</f>
        <v>UNIVERSAL (F)</v>
      </c>
      <c r="F1541">
        <f>IF(CHALLAN!D9268="","",CHALLAN!D9268)</f>
        <v>4</v>
      </c>
      <c r="G1541">
        <f>IF(CHALLAN!E9268="","",CHALLAN!E9268)</f>
        <v>25</v>
      </c>
      <c r="H1541">
        <f t="shared" si="48"/>
        <v>100</v>
      </c>
      <c r="I1541">
        <f>IF(CHALLAN!F9268="","",CHALLAN!F9268)</f>
        <v>100</v>
      </c>
      <c r="J1541">
        <f t="shared" si="49"/>
        <v>0</v>
      </c>
    </row>
    <row r="1542" spans="1:10" x14ac:dyDescent="0.25">
      <c r="A1542">
        <v>9269</v>
      </c>
      <c r="B1542" t="str">
        <f>CHALLAN!G9256</f>
        <v>GG/193/10-11</v>
      </c>
      <c r="C1542" t="str">
        <f>CHALLAN!G9255</f>
        <v>1.11.10</v>
      </c>
      <c r="D1542" t="str">
        <f>IF(CHALLAN!C9269="","(no part #)",CHALLAN!C9269)</f>
        <v>PC-6001</v>
      </c>
      <c r="E1542" t="str">
        <f>IF(CHALLAN!B9269="","",CHALLAN!B9269)</f>
        <v>UNIVERSAL (F)</v>
      </c>
      <c r="F1542">
        <f>IF(CHALLAN!D9269="","",CHALLAN!D9269)</f>
        <v>14</v>
      </c>
      <c r="G1542">
        <f>IF(CHALLAN!E9269="","",CHALLAN!E9269)</f>
        <v>25</v>
      </c>
      <c r="H1542">
        <f t="shared" si="48"/>
        <v>350</v>
      </c>
      <c r="I1542">
        <f>IF(CHALLAN!F9269="","",CHALLAN!F9269)</f>
        <v>350</v>
      </c>
      <c r="J1542">
        <f t="shared" si="49"/>
        <v>0</v>
      </c>
    </row>
    <row r="1543" spans="1:10" x14ac:dyDescent="0.25">
      <c r="A1543">
        <v>9271</v>
      </c>
      <c r="B1543" t="str">
        <f>CHALLAN!G9256</f>
        <v>GG/193/10-11</v>
      </c>
      <c r="C1543" t="str">
        <f>CHALLAN!G9255</f>
        <v>1.11.10</v>
      </c>
      <c r="D1543" t="str">
        <f>IF(CHALLAN!C9271="","(no part #)",CHALLAN!C9271)</f>
        <v>PC-6001</v>
      </c>
      <c r="E1543" t="str">
        <f>IF(CHALLAN!B9271="","",CHALLAN!B9271)</f>
        <v>UNIVERSAL (F)</v>
      </c>
      <c r="F1543">
        <f>IF(CHALLAN!D9271="","",CHALLAN!D9271)</f>
        <v>13.8</v>
      </c>
      <c r="G1543">
        <f>IF(CHALLAN!E9271="","",CHALLAN!E9271)</f>
        <v>25</v>
      </c>
      <c r="H1543">
        <f t="shared" si="48"/>
        <v>345</v>
      </c>
      <c r="I1543">
        <f>IF(CHALLAN!F9271="","",CHALLAN!F9271)</f>
        <v>345</v>
      </c>
      <c r="J1543">
        <f t="shared" si="49"/>
        <v>0</v>
      </c>
    </row>
    <row r="1544" spans="1:10" x14ac:dyDescent="0.25">
      <c r="A1544">
        <v>9272</v>
      </c>
      <c r="B1544" t="str">
        <f>CHALLAN!G9256</f>
        <v>GG/193/10-11</v>
      </c>
      <c r="C1544" t="str">
        <f>CHALLAN!G9255</f>
        <v>1.11.10</v>
      </c>
      <c r="D1544" t="str">
        <f>IF(CHALLAN!C9272="","(no part #)",CHALLAN!C9272)</f>
        <v>PC-6001</v>
      </c>
      <c r="E1544" t="str">
        <f>IF(CHALLAN!B9272="","",CHALLAN!B9272)</f>
        <v>UNIVERSAL (F)</v>
      </c>
      <c r="F1544">
        <f>IF(CHALLAN!D9272="","",CHALLAN!D9272)</f>
        <v>4</v>
      </c>
      <c r="G1544">
        <f>IF(CHALLAN!E9272="","",CHALLAN!E9272)</f>
        <v>25</v>
      </c>
      <c r="H1544">
        <f t="shared" si="48"/>
        <v>100</v>
      </c>
      <c r="I1544">
        <f>IF(CHALLAN!F9272="","",CHALLAN!F9272)</f>
        <v>100</v>
      </c>
      <c r="J1544">
        <f t="shared" si="49"/>
        <v>0</v>
      </c>
    </row>
    <row r="1545" spans="1:10" x14ac:dyDescent="0.25">
      <c r="A1545">
        <v>9274</v>
      </c>
      <c r="B1545" t="str">
        <f>CHALLAN!G9256</f>
        <v>GG/193/10-11</v>
      </c>
      <c r="C1545" t="str">
        <f>CHALLAN!G9255</f>
        <v>1.11.10</v>
      </c>
      <c r="D1545" t="str">
        <f>IF(CHALLAN!C9274="","(no part #)",CHALLAN!C9274)</f>
        <v>PC-6001</v>
      </c>
      <c r="E1545" t="str">
        <f>IF(CHALLAN!B9274="","",CHALLAN!B9274)</f>
        <v>UNIVERSAL (F)</v>
      </c>
      <c r="F1545">
        <f>IF(CHALLAN!D9274="","",CHALLAN!D9274)</f>
        <v>1</v>
      </c>
      <c r="G1545">
        <f>IF(CHALLAN!E9274="","",CHALLAN!E9274)</f>
        <v>5</v>
      </c>
      <c r="H1545">
        <f t="shared" si="48"/>
        <v>5</v>
      </c>
      <c r="I1545">
        <f>IF(CHALLAN!F9274="","",CHALLAN!F9274)</f>
        <v>5</v>
      </c>
      <c r="J1545">
        <f t="shared" si="49"/>
        <v>0</v>
      </c>
    </row>
    <row r="1546" spans="1:10" x14ac:dyDescent="0.25">
      <c r="A1546">
        <v>9275</v>
      </c>
      <c r="B1546" t="str">
        <f>CHALLAN!G9256</f>
        <v>GG/193/10-11</v>
      </c>
      <c r="C1546" t="str">
        <f>CHALLAN!G9255</f>
        <v>1.11.10</v>
      </c>
      <c r="D1546" t="str">
        <f>IF(CHALLAN!C9275="","(no part #)",CHALLAN!C9275)</f>
        <v>PC-8047</v>
      </c>
      <c r="E1546" t="str">
        <f>IF(CHALLAN!B9275="","",CHALLAN!B9275)</f>
        <v>MARUTI ALUMINUM FLARE</v>
      </c>
      <c r="F1546">
        <f>IF(CHALLAN!D9275="","",CHALLAN!D9275)</f>
        <v>1</v>
      </c>
      <c r="G1546">
        <f>IF(CHALLAN!E9275="","",CHALLAN!E9275)</f>
        <v>25</v>
      </c>
      <c r="H1546">
        <f t="shared" si="48"/>
        <v>25</v>
      </c>
      <c r="I1546">
        <f>IF(CHALLAN!F9275="","",CHALLAN!F9275)</f>
        <v>12</v>
      </c>
      <c r="J1546">
        <f t="shared" si="49"/>
        <v>13</v>
      </c>
    </row>
    <row r="1547" spans="1:10" x14ac:dyDescent="0.25">
      <c r="A1547">
        <v>9277</v>
      </c>
      <c r="B1547" t="str">
        <f>CHALLAN!G9256</f>
        <v>GG/193/10-11</v>
      </c>
      <c r="C1547" t="str">
        <f>CHALLAN!G9255</f>
        <v>1.11.10</v>
      </c>
      <c r="D1547" t="str">
        <f>IF(CHALLAN!C9277="","(no part #)",CHALLAN!C9277)</f>
        <v>PC-8047</v>
      </c>
      <c r="E1547" t="str">
        <f>IF(CHALLAN!B9277="","",CHALLAN!B9277)</f>
        <v>MARUTI ALUMINUM FLARE</v>
      </c>
      <c r="F1547" t="str">
        <f>IF(CHALLAN!D9277="","",CHALLAN!D9277)</f>
        <v/>
      </c>
      <c r="G1547" t="str">
        <f>IF(CHALLAN!E9277="","",CHALLAN!E9277)</f>
        <v/>
      </c>
      <c r="H1547" t="str">
        <f t="shared" si="48"/>
        <v/>
      </c>
      <c r="I1547">
        <f>IF(CHALLAN!F9277="","",CHALLAN!F9277)</f>
        <v>13</v>
      </c>
      <c r="J1547" t="str">
        <f t="shared" si="49"/>
        <v/>
      </c>
    </row>
    <row r="1548" spans="1:10" x14ac:dyDescent="0.25">
      <c r="A1548">
        <v>9279</v>
      </c>
      <c r="B1548" t="str">
        <f>CHALLAN!G9256</f>
        <v>GG/193/10-11</v>
      </c>
      <c r="C1548" t="str">
        <f>CHALLAN!G9255</f>
        <v>1.11.10</v>
      </c>
      <c r="D1548" t="str">
        <f>IF(CHALLAN!C9279="","(no part #)",CHALLAN!C9279)</f>
        <v>(no part #)</v>
      </c>
      <c r="E1548" t="str">
        <f>IF(CHALLAN!B9279="","",CHALLAN!B9279)</f>
        <v>MICROBUS</v>
      </c>
      <c r="F1548">
        <f>IF(CHALLAN!D9279="","",CHALLAN!D9279)</f>
        <v>5</v>
      </c>
      <c r="G1548">
        <f>IF(CHALLAN!E9279="","",CHALLAN!E9279)</f>
        <v>2</v>
      </c>
      <c r="H1548">
        <f t="shared" si="48"/>
        <v>10</v>
      </c>
      <c r="I1548">
        <f>IF(CHALLAN!F9279="","",CHALLAN!F9279)</f>
        <v>10</v>
      </c>
      <c r="J1548">
        <f t="shared" si="49"/>
        <v>0</v>
      </c>
    </row>
    <row r="1549" spans="1:10" x14ac:dyDescent="0.25">
      <c r="A1549">
        <v>9307</v>
      </c>
      <c r="B1549" t="str">
        <f>CHALLAN!G9298</f>
        <v>GG/194/10-11</v>
      </c>
      <c r="C1549" t="str">
        <f>CHALLAN!G9297</f>
        <v>1.11.10</v>
      </c>
      <c r="D1549" t="str">
        <f>IF(CHALLAN!C9307="","(no part #)",CHALLAN!C9307)</f>
        <v>PC-E523</v>
      </c>
      <c r="E1549" t="str">
        <f>IF(CHALLAN!B9307="","",CHALLAN!B9307)</f>
        <v>CIVIC</v>
      </c>
      <c r="F1549">
        <f>IF(CHALLAN!D9307="","",CHALLAN!D9307)</f>
        <v>6</v>
      </c>
      <c r="G1549">
        <f>IF(CHALLAN!E9307="","",CHALLAN!E9307)</f>
        <v>4</v>
      </c>
      <c r="H1549">
        <f t="shared" si="48"/>
        <v>24</v>
      </c>
      <c r="I1549">
        <f>IF(CHALLAN!F9307="","",CHALLAN!F9307)</f>
        <v>23</v>
      </c>
      <c r="J1549">
        <f t="shared" si="49"/>
        <v>1</v>
      </c>
    </row>
    <row r="1550" spans="1:10" x14ac:dyDescent="0.25">
      <c r="A1550">
        <v>9308</v>
      </c>
      <c r="B1550" t="str">
        <f>CHALLAN!G9298</f>
        <v>GG/194/10-11</v>
      </c>
      <c r="C1550" t="str">
        <f>CHALLAN!G9297</f>
        <v>1.11.10</v>
      </c>
      <c r="D1550" t="str">
        <f>IF(CHALLAN!C9308="","(no part #)",CHALLAN!C9308)</f>
        <v>PC-E523</v>
      </c>
      <c r="E1550" t="str">
        <f>IF(CHALLAN!B9308="","",CHALLAN!B9308)</f>
        <v>CIVIC</v>
      </c>
      <c r="F1550" t="str">
        <f>IF(CHALLAN!D9308="","",CHALLAN!D9308)</f>
        <v/>
      </c>
      <c r="G1550" t="str">
        <f>IF(CHALLAN!E9308="","",CHALLAN!E9308)</f>
        <v/>
      </c>
      <c r="H1550" t="str">
        <f t="shared" si="48"/>
        <v/>
      </c>
      <c r="I1550">
        <f>IF(CHALLAN!F9308="","",CHALLAN!F9308)</f>
        <v>1</v>
      </c>
      <c r="J1550" t="str">
        <f t="shared" si="49"/>
        <v/>
      </c>
    </row>
    <row r="1551" spans="1:10" x14ac:dyDescent="0.25">
      <c r="A1551">
        <v>9310</v>
      </c>
      <c r="B1551" t="str">
        <f>CHALLAN!G9298</f>
        <v>GG/194/10-11</v>
      </c>
      <c r="C1551" t="str">
        <f>CHALLAN!G9297</f>
        <v>1.11.10</v>
      </c>
      <c r="D1551" t="str">
        <f>IF(CHALLAN!C9310="","(no part #)",CHALLAN!C9310)</f>
        <v>PC-8095</v>
      </c>
      <c r="E1551" t="str">
        <f>IF(CHALLAN!B9310="","",CHALLAN!B9310)</f>
        <v>BOLERO</v>
      </c>
      <c r="F1551">
        <f>IF(CHALLAN!D9310="","",CHALLAN!D9310)</f>
        <v>1</v>
      </c>
      <c r="G1551">
        <f>IF(CHALLAN!E9310="","",CHALLAN!E9310)</f>
        <v>6</v>
      </c>
      <c r="H1551">
        <f t="shared" si="48"/>
        <v>6</v>
      </c>
      <c r="I1551">
        <f>IF(CHALLAN!F9310="","",CHALLAN!F9310)</f>
        <v>6</v>
      </c>
      <c r="J1551">
        <f t="shared" si="49"/>
        <v>0</v>
      </c>
    </row>
    <row r="1552" spans="1:10" x14ac:dyDescent="0.25">
      <c r="A1552">
        <v>9311</v>
      </c>
      <c r="B1552" t="str">
        <f>CHALLAN!G9298</f>
        <v>GG/194/10-11</v>
      </c>
      <c r="C1552" t="str">
        <f>CHALLAN!G9297</f>
        <v>1.11.10</v>
      </c>
      <c r="D1552" t="str">
        <f>IF(CHALLAN!C9311="","(no part #)",CHALLAN!C9311)</f>
        <v>PC-024R</v>
      </c>
      <c r="E1552" t="str">
        <f>IF(CHALLAN!B9311="","",CHALLAN!B9311)</f>
        <v>GETZ</v>
      </c>
      <c r="F1552">
        <f>IF(CHALLAN!D9311="","",CHALLAN!D9311)</f>
        <v>1</v>
      </c>
      <c r="G1552">
        <f>IF(CHALLAN!E9311="","",CHALLAN!E9311)</f>
        <v>6</v>
      </c>
      <c r="H1552">
        <f t="shared" si="48"/>
        <v>6</v>
      </c>
      <c r="I1552">
        <f>IF(CHALLAN!F9311="","",CHALLAN!F9311)</f>
        <v>6</v>
      </c>
      <c r="J1552">
        <f t="shared" si="49"/>
        <v>0</v>
      </c>
    </row>
    <row r="1553" spans="1:10" x14ac:dyDescent="0.25">
      <c r="A1553">
        <v>9312</v>
      </c>
      <c r="B1553" t="str">
        <f>CHALLAN!G9298</f>
        <v>GG/194/10-11</v>
      </c>
      <c r="C1553" t="str">
        <f>CHALLAN!G9297</f>
        <v>1.11.10</v>
      </c>
      <c r="D1553" t="str">
        <f>IF(CHALLAN!C9312="","(no part #)",CHALLAN!C9312)</f>
        <v>PC-055R</v>
      </c>
      <c r="E1553" t="str">
        <f>IF(CHALLAN!B9312="","",CHALLAN!B9312)</f>
        <v>ACCENT</v>
      </c>
      <c r="F1553">
        <f>IF(CHALLAN!D9312="","",CHALLAN!D9312)</f>
        <v>1</v>
      </c>
      <c r="G1553">
        <f>IF(CHALLAN!E9312="","",CHALLAN!E9312)</f>
        <v>6</v>
      </c>
      <c r="H1553">
        <f t="shared" si="48"/>
        <v>6</v>
      </c>
      <c r="I1553">
        <f>IF(CHALLAN!F9312="","",CHALLAN!F9312)</f>
        <v>6</v>
      </c>
      <c r="J1553">
        <f t="shared" si="49"/>
        <v>0</v>
      </c>
    </row>
    <row r="1554" spans="1:10" x14ac:dyDescent="0.25">
      <c r="A1554">
        <v>9314</v>
      </c>
      <c r="B1554" t="str">
        <f>CHALLAN!G9298</f>
        <v>GG/194/10-11</v>
      </c>
      <c r="C1554" t="str">
        <f>CHALLAN!G9297</f>
        <v>1.11.10</v>
      </c>
      <c r="D1554" t="str">
        <f>IF(CHALLAN!C9314="","(no part #)",CHALLAN!C9314)</f>
        <v>PC141820F</v>
      </c>
      <c r="E1554" t="str">
        <f>IF(CHALLAN!B9314="","",CHALLAN!B9314)</f>
        <v>14X18X20 F</v>
      </c>
      <c r="F1554">
        <f>IF(CHALLAN!D9314="","",CHALLAN!D9314)</f>
        <v>4</v>
      </c>
      <c r="G1554">
        <f>IF(CHALLAN!E9314="","",CHALLAN!E9314)</f>
        <v>10</v>
      </c>
      <c r="H1554">
        <f t="shared" si="48"/>
        <v>40</v>
      </c>
      <c r="I1554">
        <f>IF(CHALLAN!F9314="","",CHALLAN!F9314)</f>
        <v>35.200000000000003</v>
      </c>
      <c r="J1554">
        <f t="shared" si="49"/>
        <v>4.7999999999999972</v>
      </c>
    </row>
    <row r="1555" spans="1:10" x14ac:dyDescent="0.25">
      <c r="A1555">
        <v>9315</v>
      </c>
      <c r="B1555" t="str">
        <f>CHALLAN!G9298</f>
        <v>GG/194/10-11</v>
      </c>
      <c r="C1555" t="str">
        <f>CHALLAN!G9297</f>
        <v>1.11.10</v>
      </c>
      <c r="D1555" t="str">
        <f>IF(CHALLAN!C9315="","(no part #)",CHALLAN!C9315)</f>
        <v>PC141820F</v>
      </c>
      <c r="E1555" t="str">
        <f>IF(CHALLAN!B9315="","",CHALLAN!B9315)</f>
        <v>14X18X20 F</v>
      </c>
      <c r="F1555" t="str">
        <f>IF(CHALLAN!D9315="","",CHALLAN!D9315)</f>
        <v/>
      </c>
      <c r="G1555" t="str">
        <f>IF(CHALLAN!E9315="","",CHALLAN!E9315)</f>
        <v/>
      </c>
      <c r="H1555" t="str">
        <f t="shared" si="48"/>
        <v/>
      </c>
      <c r="I1555">
        <f>IF(CHALLAN!F9315="","",CHALLAN!F9315)</f>
        <v>4.8</v>
      </c>
      <c r="J1555" t="str">
        <f t="shared" si="49"/>
        <v/>
      </c>
    </row>
    <row r="1556" spans="1:10" x14ac:dyDescent="0.25">
      <c r="A1556">
        <v>9316</v>
      </c>
      <c r="B1556" t="str">
        <f>CHALLAN!G9298</f>
        <v>GG/194/10-11</v>
      </c>
      <c r="C1556" t="str">
        <f>CHALLAN!G9297</f>
        <v>1.11.10</v>
      </c>
      <c r="D1556" t="str">
        <f>IF(CHALLAN!C9316="","(no part #)",CHALLAN!C9316)</f>
        <v>PC142120F</v>
      </c>
      <c r="E1556" t="str">
        <f>IF(CHALLAN!B9316="","",CHALLAN!B9316)</f>
        <v>14X21X20 F</v>
      </c>
      <c r="F1556">
        <f>IF(CHALLAN!D9316="","",CHALLAN!D9316)</f>
        <v>5</v>
      </c>
      <c r="G1556">
        <f>IF(CHALLAN!E9316="","",CHALLAN!E9316)</f>
        <v>10</v>
      </c>
      <c r="H1556">
        <f t="shared" si="48"/>
        <v>50</v>
      </c>
      <c r="I1556">
        <f>IF(CHALLAN!F9316="","",CHALLAN!F9316)</f>
        <v>46</v>
      </c>
      <c r="J1556">
        <f t="shared" si="49"/>
        <v>4</v>
      </c>
    </row>
    <row r="1557" spans="1:10" x14ac:dyDescent="0.25">
      <c r="A1557">
        <v>9317</v>
      </c>
      <c r="B1557" t="str">
        <f>CHALLAN!G9298</f>
        <v>GG/194/10-11</v>
      </c>
      <c r="C1557" t="str">
        <f>CHALLAN!G9297</f>
        <v>1.11.10</v>
      </c>
      <c r="D1557" t="str">
        <f>IF(CHALLAN!C9317="","(no part #)",CHALLAN!C9317)</f>
        <v>PC142120F</v>
      </c>
      <c r="E1557" t="str">
        <f>IF(CHALLAN!B9317="","",CHALLAN!B9317)</f>
        <v>14X21X20 F</v>
      </c>
      <c r="F1557" t="str">
        <f>IF(CHALLAN!D9317="","",CHALLAN!D9317)</f>
        <v/>
      </c>
      <c r="G1557" t="str">
        <f>IF(CHALLAN!E9317="","",CHALLAN!E9317)</f>
        <v/>
      </c>
      <c r="H1557" t="str">
        <f t="shared" si="48"/>
        <v/>
      </c>
      <c r="I1557">
        <f>IF(CHALLAN!F9317="","",CHALLAN!F9317)</f>
        <v>4</v>
      </c>
      <c r="J1557" t="str">
        <f t="shared" si="49"/>
        <v/>
      </c>
    </row>
    <row r="1558" spans="1:10" x14ac:dyDescent="0.25">
      <c r="A1558">
        <v>9318</v>
      </c>
      <c r="B1558" t="str">
        <f>CHALLAN!G9298</f>
        <v>GG/194/10-11</v>
      </c>
      <c r="C1558" t="str">
        <f>CHALLAN!G9297</f>
        <v>1.11.10</v>
      </c>
      <c r="D1558" t="str">
        <f>IF(CHALLAN!C9318="","(no part #)",CHALLAN!C9318)</f>
        <v>PC142320F</v>
      </c>
      <c r="E1558" t="str">
        <f>IF(CHALLAN!B9318="","",CHALLAN!B9318)</f>
        <v>14X23X20 F</v>
      </c>
      <c r="F1558">
        <f>IF(CHALLAN!D9318="","",CHALLAN!D9318)</f>
        <v>5</v>
      </c>
      <c r="G1558">
        <f>IF(CHALLAN!E9318="","",CHALLAN!E9318)</f>
        <v>10</v>
      </c>
      <c r="H1558">
        <f t="shared" si="48"/>
        <v>50</v>
      </c>
      <c r="I1558">
        <f>IF(CHALLAN!F9318="","",CHALLAN!F9318)</f>
        <v>48</v>
      </c>
      <c r="J1558">
        <f t="shared" si="49"/>
        <v>2</v>
      </c>
    </row>
    <row r="1559" spans="1:10" x14ac:dyDescent="0.25">
      <c r="A1559">
        <v>9319</v>
      </c>
      <c r="B1559" t="str">
        <f>CHALLAN!G9298</f>
        <v>GG/194/10-11</v>
      </c>
      <c r="C1559" t="str">
        <f>CHALLAN!G9297</f>
        <v>1.11.10</v>
      </c>
      <c r="D1559" t="str">
        <f>IF(CHALLAN!C9319="","(no part #)",CHALLAN!C9319)</f>
        <v>PC142320F</v>
      </c>
      <c r="E1559" t="str">
        <f>IF(CHALLAN!B9319="","",CHALLAN!B9319)</f>
        <v>14X23X20 F</v>
      </c>
      <c r="F1559" t="str">
        <f>IF(CHALLAN!D9319="","",CHALLAN!D9319)</f>
        <v/>
      </c>
      <c r="G1559" t="str">
        <f>IF(CHALLAN!E9319="","",CHALLAN!E9319)</f>
        <v/>
      </c>
      <c r="H1559" t="str">
        <f t="shared" si="48"/>
        <v/>
      </c>
      <c r="I1559">
        <f>IF(CHALLAN!F9319="","",CHALLAN!F9319)</f>
        <v>2</v>
      </c>
      <c r="J1559" t="str">
        <f t="shared" si="49"/>
        <v/>
      </c>
    </row>
    <row r="1560" spans="1:10" x14ac:dyDescent="0.25">
      <c r="A1560">
        <v>9320</v>
      </c>
      <c r="B1560" t="str">
        <f>CHALLAN!G9298</f>
        <v>GG/194/10-11</v>
      </c>
      <c r="C1560" t="str">
        <f>CHALLAN!G9297</f>
        <v>1.11.10</v>
      </c>
      <c r="D1560" t="str">
        <f>IF(CHALLAN!C9320="","(no part #)",CHALLAN!C9320)</f>
        <v>PC141816F</v>
      </c>
      <c r="E1560" t="str">
        <f>IF(CHALLAN!B9320="","",CHALLAN!B9320)</f>
        <v>14X18X16 F</v>
      </c>
      <c r="F1560">
        <f>IF(CHALLAN!D9320="","",CHALLAN!D9320)</f>
        <v>2.5</v>
      </c>
      <c r="G1560">
        <f>IF(CHALLAN!E9320="","",CHALLAN!E9320)</f>
        <v>10</v>
      </c>
      <c r="H1560">
        <f t="shared" si="48"/>
        <v>25</v>
      </c>
      <c r="I1560">
        <f>IF(CHALLAN!F9320="","",CHALLAN!F9320)</f>
        <v>22</v>
      </c>
      <c r="J1560">
        <f t="shared" si="49"/>
        <v>3</v>
      </c>
    </row>
    <row r="1561" spans="1:10" x14ac:dyDescent="0.25">
      <c r="A1561">
        <v>9321</v>
      </c>
      <c r="B1561" t="str">
        <f>CHALLAN!G9298</f>
        <v>GG/194/10-11</v>
      </c>
      <c r="C1561" t="str">
        <f>CHALLAN!G9297</f>
        <v>1.11.10</v>
      </c>
      <c r="D1561" t="str">
        <f>IF(CHALLAN!C9321="","(no part #)",CHALLAN!C9321)</f>
        <v>PC141816F</v>
      </c>
      <c r="E1561" t="str">
        <f>IF(CHALLAN!B9321="","",CHALLAN!B9321)</f>
        <v>14X18X16 F</v>
      </c>
      <c r="F1561" t="str">
        <f>IF(CHALLAN!D9321="","",CHALLAN!D9321)</f>
        <v/>
      </c>
      <c r="G1561" t="str">
        <f>IF(CHALLAN!E9321="","",CHALLAN!E9321)</f>
        <v/>
      </c>
      <c r="H1561" t="str">
        <f t="shared" si="48"/>
        <v/>
      </c>
      <c r="I1561">
        <f>IF(CHALLAN!F9321="","",CHALLAN!F9321)</f>
        <v>3</v>
      </c>
      <c r="J1561" t="str">
        <f t="shared" si="49"/>
        <v/>
      </c>
    </row>
    <row r="1562" spans="1:10" x14ac:dyDescent="0.25">
      <c r="A1562">
        <v>9322</v>
      </c>
      <c r="B1562" t="str">
        <f>CHALLAN!G9298</f>
        <v>GG/194/10-11</v>
      </c>
      <c r="C1562" t="str">
        <f>CHALLAN!G9297</f>
        <v>1.11.10</v>
      </c>
      <c r="D1562" t="str">
        <f>IF(CHALLAN!C9322="","(no part #)",CHALLAN!C9322)</f>
        <v>PC142116F</v>
      </c>
      <c r="E1562" t="str">
        <f>IF(CHALLAN!B9322="","",CHALLAN!B9322)</f>
        <v>14X21X16 F</v>
      </c>
      <c r="F1562">
        <f>IF(CHALLAN!D9322="","",CHALLAN!D9322)</f>
        <v>2.5</v>
      </c>
      <c r="G1562">
        <f>IF(CHALLAN!E9322="","",CHALLAN!E9322)</f>
        <v>10</v>
      </c>
      <c r="H1562">
        <f t="shared" si="48"/>
        <v>25</v>
      </c>
      <c r="I1562">
        <f>IF(CHALLAN!F9322="","",CHALLAN!F9322)</f>
        <v>23</v>
      </c>
      <c r="J1562">
        <f t="shared" si="49"/>
        <v>2</v>
      </c>
    </row>
    <row r="1563" spans="1:10" x14ac:dyDescent="0.25">
      <c r="A1563">
        <v>9323</v>
      </c>
      <c r="B1563" t="str">
        <f>CHALLAN!G9298</f>
        <v>GG/194/10-11</v>
      </c>
      <c r="C1563" t="str">
        <f>CHALLAN!G9297</f>
        <v>1.11.10</v>
      </c>
      <c r="D1563" t="str">
        <f>IF(CHALLAN!C9323="","(no part #)",CHALLAN!C9323)</f>
        <v>PC142116F</v>
      </c>
      <c r="E1563" t="str">
        <f>IF(CHALLAN!B9323="","",CHALLAN!B9323)</f>
        <v>14X21X16 F</v>
      </c>
      <c r="F1563" t="str">
        <f>IF(CHALLAN!D9323="","",CHALLAN!D9323)</f>
        <v/>
      </c>
      <c r="G1563" t="str">
        <f>IF(CHALLAN!E9323="","",CHALLAN!E9323)</f>
        <v/>
      </c>
      <c r="H1563" t="str">
        <f t="shared" si="48"/>
        <v/>
      </c>
      <c r="I1563">
        <f>IF(CHALLAN!F9323="","",CHALLAN!F9323)</f>
        <v>2</v>
      </c>
      <c r="J1563" t="str">
        <f t="shared" si="49"/>
        <v/>
      </c>
    </row>
    <row r="1564" spans="1:10" x14ac:dyDescent="0.25">
      <c r="A1564">
        <v>9324</v>
      </c>
      <c r="B1564" t="str">
        <f>CHALLAN!G9298</f>
        <v>GG/194/10-11</v>
      </c>
      <c r="C1564" t="str">
        <f>CHALLAN!G9297</f>
        <v>1.11.10</v>
      </c>
      <c r="D1564" t="str">
        <f>IF(CHALLAN!C9324="","(no part #)",CHALLAN!C9324)</f>
        <v>PC142316F</v>
      </c>
      <c r="E1564" t="str">
        <f>IF(CHALLAN!B9324="","",CHALLAN!B9324)</f>
        <v>14X23X16 F</v>
      </c>
      <c r="F1564">
        <f>IF(CHALLAN!D9324="","",CHALLAN!D9324)</f>
        <v>2.5</v>
      </c>
      <c r="G1564">
        <f>IF(CHALLAN!E9324="","",CHALLAN!E9324)</f>
        <v>10</v>
      </c>
      <c r="H1564">
        <f t="shared" si="48"/>
        <v>25</v>
      </c>
      <c r="I1564">
        <f>IF(CHALLAN!F9324="","",CHALLAN!F9324)</f>
        <v>23</v>
      </c>
      <c r="J1564">
        <f t="shared" si="49"/>
        <v>2</v>
      </c>
    </row>
    <row r="1565" spans="1:10" x14ac:dyDescent="0.25">
      <c r="A1565">
        <v>9325</v>
      </c>
      <c r="B1565" t="str">
        <f>CHALLAN!G9298</f>
        <v>GG/194/10-11</v>
      </c>
      <c r="C1565" t="str">
        <f>CHALLAN!G9297</f>
        <v>1.11.10</v>
      </c>
      <c r="D1565" t="str">
        <f>IF(CHALLAN!C9325="","(no part #)",CHALLAN!C9325)</f>
        <v>PC142316F</v>
      </c>
      <c r="E1565" t="str">
        <f>IF(CHALLAN!B9325="","",CHALLAN!B9325)</f>
        <v>14X23X16 F</v>
      </c>
      <c r="F1565" t="str">
        <f>IF(CHALLAN!D9325="","",CHALLAN!D9325)</f>
        <v/>
      </c>
      <c r="G1565" t="str">
        <f>IF(CHALLAN!E9325="","",CHALLAN!E9325)</f>
        <v/>
      </c>
      <c r="H1565" t="str">
        <f t="shared" si="48"/>
        <v/>
      </c>
      <c r="I1565">
        <f>IF(CHALLAN!F9325="","",CHALLAN!F9325)</f>
        <v>2</v>
      </c>
      <c r="J1565" t="str">
        <f t="shared" si="49"/>
        <v/>
      </c>
    </row>
    <row r="1566" spans="1:10" x14ac:dyDescent="0.25">
      <c r="A1566">
        <v>9326</v>
      </c>
      <c r="B1566" t="str">
        <f>CHALLAN!G9298</f>
        <v>GG/194/10-11</v>
      </c>
      <c r="C1566" t="str">
        <f>CHALLAN!G9297</f>
        <v>1.11.10</v>
      </c>
      <c r="D1566" t="str">
        <f>IF(CHALLAN!C9326="","(no part #)",CHALLAN!C9326)</f>
        <v>PC-86277</v>
      </c>
      <c r="E1566" t="str">
        <f>IF(CHALLAN!B9326="","",CHALLAN!B9326)</f>
        <v>ENDEAOUR</v>
      </c>
      <c r="F1566">
        <f>IF(CHALLAN!D9326="","",CHALLAN!D9326)</f>
        <v>1</v>
      </c>
      <c r="G1566">
        <f>IF(CHALLAN!E9326="","",CHALLAN!E9326)</f>
        <v>5</v>
      </c>
      <c r="H1566">
        <f t="shared" si="48"/>
        <v>5</v>
      </c>
      <c r="I1566">
        <f>IF(CHALLAN!F9326="","",CHALLAN!F9326)</f>
        <v>5</v>
      </c>
      <c r="J1566">
        <f t="shared" si="49"/>
        <v>0</v>
      </c>
    </row>
    <row r="1567" spans="1:10" x14ac:dyDescent="0.25">
      <c r="A1567">
        <v>9327</v>
      </c>
      <c r="B1567" t="str">
        <f>CHALLAN!G9298</f>
        <v>GG/194/10-11</v>
      </c>
      <c r="C1567" t="str">
        <f>CHALLAN!G9297</f>
        <v>1.11.10</v>
      </c>
      <c r="D1567" t="str">
        <f>IF(CHALLAN!C9327="","(no part #)",CHALLAN!C9327)</f>
        <v>PC-86276</v>
      </c>
      <c r="E1567" t="str">
        <f>IF(CHALLAN!B9327="","",CHALLAN!B9327)</f>
        <v>VISTA</v>
      </c>
      <c r="F1567">
        <f>IF(CHALLAN!D9327="","",CHALLAN!D9327)</f>
        <v>1</v>
      </c>
      <c r="G1567">
        <f>IF(CHALLAN!E9327="","",CHALLAN!E9327)</f>
        <v>5</v>
      </c>
      <c r="H1567">
        <f t="shared" si="48"/>
        <v>5</v>
      </c>
      <c r="I1567">
        <f>IF(CHALLAN!F9327="","",CHALLAN!F9327)</f>
        <v>5</v>
      </c>
      <c r="J1567">
        <f t="shared" si="49"/>
        <v>0</v>
      </c>
    </row>
    <row r="1568" spans="1:10" x14ac:dyDescent="0.25">
      <c r="A1568">
        <v>9328</v>
      </c>
      <c r="B1568" t="str">
        <f>CHALLAN!G9298</f>
        <v>GG/194/10-11</v>
      </c>
      <c r="C1568" t="str">
        <f>CHALLAN!G9297</f>
        <v>1.11.10</v>
      </c>
      <c r="D1568" t="str">
        <f>IF(CHALLAN!C9328="","(no part #)",CHALLAN!C9328)</f>
        <v>PC-86278</v>
      </c>
      <c r="E1568" t="str">
        <f>IF(CHALLAN!B9328="","",CHALLAN!B9328)</f>
        <v>HONDA CITY T5</v>
      </c>
      <c r="F1568">
        <f>IF(CHALLAN!D9328="","",CHALLAN!D9328)</f>
        <v>1</v>
      </c>
      <c r="G1568">
        <f>IF(CHALLAN!E9328="","",CHALLAN!E9328)</f>
        <v>5</v>
      </c>
      <c r="H1568">
        <f t="shared" si="48"/>
        <v>5</v>
      </c>
      <c r="I1568">
        <f>IF(CHALLAN!F9328="","",CHALLAN!F9328)</f>
        <v>5</v>
      </c>
      <c r="J1568">
        <f t="shared" si="49"/>
        <v>0</v>
      </c>
    </row>
    <row r="1569" spans="1:10" x14ac:dyDescent="0.25">
      <c r="A1569">
        <v>9329</v>
      </c>
      <c r="B1569" t="str">
        <f>CHALLAN!G9298</f>
        <v>GG/194/10-11</v>
      </c>
      <c r="C1569" t="str">
        <f>CHALLAN!G9297</f>
        <v>1.11.10</v>
      </c>
      <c r="D1569" t="str">
        <f>IF(CHALLAN!C9329="","(no part #)",CHALLAN!C9329)</f>
        <v>PC-86134</v>
      </c>
      <c r="E1569" t="str">
        <f>IF(CHALLAN!B9329="","",CHALLAN!B9329)</f>
        <v>FABIA</v>
      </c>
      <c r="F1569">
        <f>IF(CHALLAN!D9329="","",CHALLAN!D9329)</f>
        <v>1</v>
      </c>
      <c r="G1569">
        <f>IF(CHALLAN!E9329="","",CHALLAN!E9329)</f>
        <v>5</v>
      </c>
      <c r="H1569">
        <f t="shared" si="48"/>
        <v>5</v>
      </c>
      <c r="I1569">
        <f>IF(CHALLAN!F9329="","",CHALLAN!F9329)</f>
        <v>5</v>
      </c>
      <c r="J1569">
        <f t="shared" si="49"/>
        <v>0</v>
      </c>
    </row>
    <row r="1570" spans="1:10" x14ac:dyDescent="0.25">
      <c r="A1570">
        <v>9330</v>
      </c>
      <c r="B1570" t="str">
        <f>CHALLAN!G9298</f>
        <v>GG/194/10-11</v>
      </c>
      <c r="C1570" t="str">
        <f>CHALLAN!G9297</f>
        <v>1.11.10</v>
      </c>
      <c r="D1570" t="str">
        <f>IF(CHALLAN!C9330="","(no part #)",CHALLAN!C9330)</f>
        <v>PC-86273</v>
      </c>
      <c r="E1570" t="str">
        <f>IF(CHALLAN!B9330="","",CHALLAN!B9330)</f>
        <v>SAFARI DÉCOR</v>
      </c>
      <c r="F1570">
        <f>IF(CHALLAN!D9330="","",CHALLAN!D9330)</f>
        <v>1</v>
      </c>
      <c r="G1570">
        <f>IF(CHALLAN!E9330="","",CHALLAN!E9330)</f>
        <v>5</v>
      </c>
      <c r="H1570">
        <f t="shared" si="48"/>
        <v>5</v>
      </c>
      <c r="I1570">
        <f>IF(CHALLAN!F9330="","",CHALLAN!F9330)</f>
        <v>5</v>
      </c>
      <c r="J1570">
        <f t="shared" si="49"/>
        <v>0</v>
      </c>
    </row>
    <row r="1571" spans="1:10" x14ac:dyDescent="0.25">
      <c r="A1571">
        <v>9331</v>
      </c>
      <c r="B1571" t="str">
        <f>CHALLAN!G9298</f>
        <v>GG/194/10-11</v>
      </c>
      <c r="C1571" t="str">
        <f>CHALLAN!G9297</f>
        <v>1.11.10</v>
      </c>
      <c r="D1571" t="str">
        <f>IF(CHALLAN!C9331="","(no part #)",CHALLAN!C9331)</f>
        <v>PC 252820</v>
      </c>
      <c r="E1571" t="str">
        <f>IF(CHALLAN!B9331="","",CHALLAN!B9331)</f>
        <v xml:space="preserve">25X28X20 </v>
      </c>
      <c r="F1571">
        <f>IF(CHALLAN!D9331="","",CHALLAN!D9331)</f>
        <v>10</v>
      </c>
      <c r="G1571">
        <f>IF(CHALLAN!E9331="","",CHALLAN!E9331)</f>
        <v>5</v>
      </c>
      <c r="H1571">
        <f t="shared" si="48"/>
        <v>50</v>
      </c>
      <c r="I1571">
        <f>IF(CHALLAN!F9331="","",CHALLAN!F9331)</f>
        <v>50</v>
      </c>
      <c r="J1571">
        <f t="shared" si="49"/>
        <v>0</v>
      </c>
    </row>
    <row r="1572" spans="1:10" x14ac:dyDescent="0.25">
      <c r="A1572">
        <v>9332</v>
      </c>
      <c r="B1572" t="str">
        <f>CHALLAN!G9298</f>
        <v>GG/194/10-11</v>
      </c>
      <c r="C1572" t="str">
        <f>CHALLAN!G9297</f>
        <v>1.11.10</v>
      </c>
      <c r="D1572" t="str">
        <f>IF(CHALLAN!C9332="","(no part #)",CHALLAN!C9332)</f>
        <v>PC-86245</v>
      </c>
      <c r="E1572" t="str">
        <f>IF(CHALLAN!B9332="","",CHALLAN!B9332)</f>
        <v>ZEN R134A</v>
      </c>
      <c r="F1572">
        <f>IF(CHALLAN!D9332="","",CHALLAN!D9332)</f>
        <v>5</v>
      </c>
      <c r="G1572">
        <f>IF(CHALLAN!E9332="","",CHALLAN!E9332)</f>
        <v>5</v>
      </c>
      <c r="H1572">
        <f t="shared" si="48"/>
        <v>25</v>
      </c>
      <c r="I1572">
        <f>IF(CHALLAN!F9332="","",CHALLAN!F9332)</f>
        <v>23</v>
      </c>
      <c r="J1572">
        <f t="shared" si="49"/>
        <v>2</v>
      </c>
    </row>
    <row r="1573" spans="1:10" x14ac:dyDescent="0.25">
      <c r="A1573">
        <v>9333</v>
      </c>
      <c r="B1573" t="str">
        <f>CHALLAN!G9298</f>
        <v>GG/194/10-11</v>
      </c>
      <c r="C1573" t="str">
        <f>CHALLAN!G9297</f>
        <v>1.11.10</v>
      </c>
      <c r="D1573" t="str">
        <f>IF(CHALLAN!C9333="","(no part #)",CHALLAN!C9333)</f>
        <v>PC-86245</v>
      </c>
      <c r="E1573" t="str">
        <f>IF(CHALLAN!B9333="","",CHALLAN!B9333)</f>
        <v>ZEN R134A</v>
      </c>
      <c r="F1573" t="str">
        <f>IF(CHALLAN!D9333="","",CHALLAN!D9333)</f>
        <v/>
      </c>
      <c r="G1573" t="str">
        <f>IF(CHALLAN!E9333="","",CHALLAN!E9333)</f>
        <v/>
      </c>
      <c r="H1573" t="str">
        <f t="shared" si="48"/>
        <v/>
      </c>
      <c r="I1573">
        <f>IF(CHALLAN!F9333="","",CHALLAN!F9333)</f>
        <v>2</v>
      </c>
      <c r="J1573" t="str">
        <f t="shared" si="49"/>
        <v/>
      </c>
    </row>
    <row r="1574" spans="1:10" x14ac:dyDescent="0.25">
      <c r="A1574">
        <v>9335</v>
      </c>
      <c r="B1574" t="str">
        <f>CHALLAN!G9298</f>
        <v>GG/194/10-11</v>
      </c>
      <c r="C1574" t="str">
        <f>CHALLAN!G9297</f>
        <v>1.11.10</v>
      </c>
      <c r="D1574" t="str">
        <f>IF(CHALLAN!C9335="","(no part #)",CHALLAN!C9335)</f>
        <v>(no part #)</v>
      </c>
      <c r="E1574" t="str">
        <f>IF(CHALLAN!B9335="","",CHALLAN!B9335)</f>
        <v>MICROBUS</v>
      </c>
      <c r="F1574">
        <f>IF(CHALLAN!D9335="","",CHALLAN!D9335)</f>
        <v>5</v>
      </c>
      <c r="G1574">
        <f>IF(CHALLAN!E9335="","",CHALLAN!E9335)</f>
        <v>2</v>
      </c>
      <c r="H1574">
        <f t="shared" si="48"/>
        <v>10</v>
      </c>
      <c r="I1574">
        <f>IF(CHALLAN!F9335="","",CHALLAN!F9335)</f>
        <v>10</v>
      </c>
      <c r="J1574">
        <f t="shared" si="49"/>
        <v>0</v>
      </c>
    </row>
    <row r="1575" spans="1:10" x14ac:dyDescent="0.25">
      <c r="A1575">
        <v>9353</v>
      </c>
      <c r="B1575" t="str">
        <f>CHALLAN!G9343</f>
        <v>GG/195/10-11</v>
      </c>
      <c r="C1575" t="str">
        <f>CHALLAN!G9342</f>
        <v>03.11.10</v>
      </c>
      <c r="D1575" t="str">
        <f>IF(CHALLAN!C9353="","(no part #)",CHALLAN!C9353)</f>
        <v>(no part #)</v>
      </c>
      <c r="E1575" t="str">
        <f>IF(CHALLAN!B9353="","",CHALLAN!B9353)</f>
        <v>SK</v>
      </c>
      <c r="F1575">
        <f>IF(CHALLAN!D9353="","",CHALLAN!D9353)</f>
        <v>2</v>
      </c>
      <c r="G1575">
        <f>IF(CHALLAN!E9353="","",CHALLAN!E9353)</f>
        <v>2</v>
      </c>
      <c r="H1575">
        <f t="shared" si="48"/>
        <v>4</v>
      </c>
      <c r="I1575">
        <f>IF(CHALLAN!F9353="","",CHALLAN!F9353)</f>
        <v>4</v>
      </c>
      <c r="J1575">
        <f t="shared" si="49"/>
        <v>0</v>
      </c>
    </row>
    <row r="1576" spans="1:10" x14ac:dyDescent="0.25">
      <c r="A1576">
        <v>9354</v>
      </c>
      <c r="B1576" t="str">
        <f>CHALLAN!G9343</f>
        <v>GG/195/10-11</v>
      </c>
      <c r="C1576" t="str">
        <f>CHALLAN!G9342</f>
        <v>03.11.10</v>
      </c>
      <c r="D1576" t="str">
        <f>IF(CHALLAN!C9354="","(no part #)",CHALLAN!C9354)</f>
        <v>(no part #)</v>
      </c>
      <c r="E1576" t="str">
        <f>IF(CHALLAN!B9354="","",CHALLAN!B9354)</f>
        <v>SK</v>
      </c>
      <c r="F1576">
        <f>IF(CHALLAN!D9354="","",CHALLAN!D9354)</f>
        <v>1</v>
      </c>
      <c r="G1576">
        <f>IF(CHALLAN!E9354="","",CHALLAN!E9354)</f>
        <v>1</v>
      </c>
      <c r="H1576">
        <f t="shared" si="48"/>
        <v>1</v>
      </c>
      <c r="I1576">
        <f>IF(CHALLAN!F9354="","",CHALLAN!F9354)</f>
        <v>1</v>
      </c>
      <c r="J1576">
        <f t="shared" si="49"/>
        <v>0</v>
      </c>
    </row>
    <row r="1577" spans="1:10" x14ac:dyDescent="0.25">
      <c r="A1577">
        <v>9356</v>
      </c>
      <c r="B1577" t="str">
        <f>CHALLAN!G9343</f>
        <v>GG/195/10-11</v>
      </c>
      <c r="C1577" t="str">
        <f>CHALLAN!G9342</f>
        <v>03.11.10</v>
      </c>
      <c r="D1577" t="str">
        <f>IF(CHALLAN!C9356="","(no part #)",CHALLAN!C9356)</f>
        <v>PC-407R</v>
      </c>
      <c r="E1577" t="str">
        <f>IF(CHALLAN!B9356="","",CHALLAN!B9356)</f>
        <v>LOGAN</v>
      </c>
      <c r="F1577">
        <f>IF(CHALLAN!D9356="","",CHALLAN!D9356)</f>
        <v>2</v>
      </c>
      <c r="G1577">
        <f>IF(CHALLAN!E9356="","",CHALLAN!E9356)</f>
        <v>6</v>
      </c>
      <c r="H1577">
        <f t="shared" si="48"/>
        <v>12</v>
      </c>
      <c r="I1577">
        <f>IF(CHALLAN!F9356="","",CHALLAN!F9356)</f>
        <v>12</v>
      </c>
      <c r="J1577">
        <f t="shared" si="49"/>
        <v>0</v>
      </c>
    </row>
    <row r="1578" spans="1:10" x14ac:dyDescent="0.25">
      <c r="A1578">
        <v>9358</v>
      </c>
      <c r="B1578" t="str">
        <f>CHALLAN!G9343</f>
        <v>GG/195/10-11</v>
      </c>
      <c r="C1578" t="str">
        <f>CHALLAN!G9342</f>
        <v>03.11.10</v>
      </c>
      <c r="D1578" t="str">
        <f>IF(CHALLAN!C9358="","(no part #)",CHALLAN!C9358)</f>
        <v>PC142120F</v>
      </c>
      <c r="E1578" t="str">
        <f>IF(CHALLAN!B9358="","",CHALLAN!B9358)</f>
        <v>14X21X20 F</v>
      </c>
      <c r="F1578">
        <f>IF(CHALLAN!D9358="","",CHALLAN!D9358)</f>
        <v>5</v>
      </c>
      <c r="G1578">
        <f>IF(CHALLAN!E9358="","",CHALLAN!E9358)</f>
        <v>10</v>
      </c>
      <c r="H1578">
        <f t="shared" si="48"/>
        <v>50</v>
      </c>
      <c r="I1578">
        <f>IF(CHALLAN!F9358="","",CHALLAN!F9358)</f>
        <v>46</v>
      </c>
      <c r="J1578">
        <f t="shared" si="49"/>
        <v>4</v>
      </c>
    </row>
    <row r="1579" spans="1:10" x14ac:dyDescent="0.25">
      <c r="A1579">
        <v>9359</v>
      </c>
      <c r="B1579" t="str">
        <f>CHALLAN!G9343</f>
        <v>GG/195/10-11</v>
      </c>
      <c r="C1579" t="str">
        <f>CHALLAN!G9342</f>
        <v>03.11.10</v>
      </c>
      <c r="D1579" t="str">
        <f>IF(CHALLAN!C9359="","(no part #)",CHALLAN!C9359)</f>
        <v>PC142120F</v>
      </c>
      <c r="E1579" t="str">
        <f>IF(CHALLAN!B9359="","",CHALLAN!B9359)</f>
        <v>14X21X20 F</v>
      </c>
      <c r="F1579" t="str">
        <f>IF(CHALLAN!D9359="","",CHALLAN!D9359)</f>
        <v/>
      </c>
      <c r="G1579" t="str">
        <f>IF(CHALLAN!E9359="","",CHALLAN!E9359)</f>
        <v/>
      </c>
      <c r="H1579" t="str">
        <f t="shared" si="48"/>
        <v/>
      </c>
      <c r="I1579">
        <f>IF(CHALLAN!F9359="","",CHALLAN!F9359)</f>
        <v>4</v>
      </c>
      <c r="J1579" t="str">
        <f t="shared" si="49"/>
        <v/>
      </c>
    </row>
    <row r="1580" spans="1:10" x14ac:dyDescent="0.25">
      <c r="A1580">
        <v>9360</v>
      </c>
      <c r="B1580" t="str">
        <f>CHALLAN!G9343</f>
        <v>GG/195/10-11</v>
      </c>
      <c r="C1580" t="str">
        <f>CHALLAN!G9342</f>
        <v>03.11.10</v>
      </c>
      <c r="D1580" t="str">
        <f>IF(CHALLAN!C9360="","(no part #)",CHALLAN!C9360)</f>
        <v>PC142320F</v>
      </c>
      <c r="E1580" t="str">
        <f>IF(CHALLAN!B9360="","",CHALLAN!B9360)</f>
        <v>14X23X20 F</v>
      </c>
      <c r="F1580">
        <f>IF(CHALLAN!D9360="","",CHALLAN!D9360)</f>
        <v>5</v>
      </c>
      <c r="G1580">
        <f>IF(CHALLAN!E9360="","",CHALLAN!E9360)</f>
        <v>10</v>
      </c>
      <c r="H1580">
        <f t="shared" si="48"/>
        <v>50</v>
      </c>
      <c r="I1580">
        <f>IF(CHALLAN!F9360="","",CHALLAN!F9360)</f>
        <v>48</v>
      </c>
      <c r="J1580">
        <f t="shared" si="49"/>
        <v>2</v>
      </c>
    </row>
    <row r="1581" spans="1:10" x14ac:dyDescent="0.25">
      <c r="A1581">
        <v>9361</v>
      </c>
      <c r="B1581" t="str">
        <f>CHALLAN!G9343</f>
        <v>GG/195/10-11</v>
      </c>
      <c r="C1581" t="str">
        <f>CHALLAN!G9342</f>
        <v>03.11.10</v>
      </c>
      <c r="D1581" t="str">
        <f>IF(CHALLAN!C9361="","(no part #)",CHALLAN!C9361)</f>
        <v>PC142320F</v>
      </c>
      <c r="E1581" t="str">
        <f>IF(CHALLAN!B9361="","",CHALLAN!B9361)</f>
        <v>14X23X20 F</v>
      </c>
      <c r="F1581" t="str">
        <f>IF(CHALLAN!D9361="","",CHALLAN!D9361)</f>
        <v/>
      </c>
      <c r="G1581" t="str">
        <f>IF(CHALLAN!E9361="","",CHALLAN!E9361)</f>
        <v/>
      </c>
      <c r="H1581" t="str">
        <f t="shared" si="48"/>
        <v/>
      </c>
      <c r="I1581">
        <f>IF(CHALLAN!F9361="","",CHALLAN!F9361)</f>
        <v>2</v>
      </c>
      <c r="J1581" t="str">
        <f t="shared" si="49"/>
        <v/>
      </c>
    </row>
    <row r="1582" spans="1:10" x14ac:dyDescent="0.25">
      <c r="A1582">
        <v>9362</v>
      </c>
      <c r="B1582" t="str">
        <f>CHALLAN!G9343</f>
        <v>GG/195/10-11</v>
      </c>
      <c r="C1582" t="str">
        <f>CHALLAN!G9342</f>
        <v>03.11.10</v>
      </c>
      <c r="D1582" t="str">
        <f>IF(CHALLAN!C9362="","(no part #)",CHALLAN!C9362)</f>
        <v>PC-86277</v>
      </c>
      <c r="E1582" t="str">
        <f>IF(CHALLAN!B9362="","",CHALLAN!B9362)</f>
        <v>ENDEAOUR</v>
      </c>
      <c r="F1582">
        <f>IF(CHALLAN!D9362="","",CHALLAN!D9362)</f>
        <v>3</v>
      </c>
      <c r="G1582">
        <f>IF(CHALLAN!E9362="","",CHALLAN!E9362)</f>
        <v>5</v>
      </c>
      <c r="H1582">
        <f t="shared" si="48"/>
        <v>15</v>
      </c>
      <c r="I1582">
        <f>IF(CHALLAN!F9362="","",CHALLAN!F9362)</f>
        <v>14</v>
      </c>
      <c r="J1582">
        <f t="shared" si="49"/>
        <v>1</v>
      </c>
    </row>
    <row r="1583" spans="1:10" x14ac:dyDescent="0.25">
      <c r="A1583">
        <v>9363</v>
      </c>
      <c r="B1583" t="str">
        <f>CHALLAN!G9343</f>
        <v>GG/195/10-11</v>
      </c>
      <c r="C1583" t="str">
        <f>CHALLAN!G9342</f>
        <v>03.11.10</v>
      </c>
      <c r="D1583" t="str">
        <f>IF(CHALLAN!C9363="","(no part #)",CHALLAN!C9363)</f>
        <v>PC-86277</v>
      </c>
      <c r="E1583" t="str">
        <f>IF(CHALLAN!B9363="","",CHALLAN!B9363)</f>
        <v>ENDEAOUR</v>
      </c>
      <c r="F1583" t="str">
        <f>IF(CHALLAN!D9363="","",CHALLAN!D9363)</f>
        <v/>
      </c>
      <c r="G1583" t="str">
        <f>IF(CHALLAN!E9363="","",CHALLAN!E9363)</f>
        <v/>
      </c>
      <c r="H1583" t="str">
        <f t="shared" si="48"/>
        <v/>
      </c>
      <c r="I1583">
        <f>IF(CHALLAN!F9363="","",CHALLAN!F9363)</f>
        <v>1</v>
      </c>
      <c r="J1583" t="str">
        <f t="shared" si="49"/>
        <v/>
      </c>
    </row>
    <row r="1584" spans="1:10" x14ac:dyDescent="0.25">
      <c r="A1584">
        <v>9364</v>
      </c>
      <c r="B1584" t="str">
        <f>CHALLAN!G9343</f>
        <v>GG/195/10-11</v>
      </c>
      <c r="C1584" t="str">
        <f>CHALLAN!G9342</f>
        <v>03.11.10</v>
      </c>
      <c r="D1584" t="str">
        <f>IF(CHALLAN!C9364="","(no part #)",CHALLAN!C9364)</f>
        <v>PC-86276</v>
      </c>
      <c r="E1584" t="str">
        <f>IF(CHALLAN!B9364="","",CHALLAN!B9364)</f>
        <v>VISTA</v>
      </c>
      <c r="F1584">
        <f>IF(CHALLAN!D9364="","",CHALLAN!D9364)</f>
        <v>3</v>
      </c>
      <c r="G1584">
        <f>IF(CHALLAN!E9364="","",CHALLAN!E9364)</f>
        <v>5</v>
      </c>
      <c r="H1584">
        <f t="shared" si="48"/>
        <v>15</v>
      </c>
      <c r="I1584">
        <f>IF(CHALLAN!F9364="","",CHALLAN!F9364)</f>
        <v>14</v>
      </c>
      <c r="J1584">
        <f t="shared" si="49"/>
        <v>1</v>
      </c>
    </row>
    <row r="1585" spans="1:10" x14ac:dyDescent="0.25">
      <c r="A1585">
        <v>9365</v>
      </c>
      <c r="B1585" t="str">
        <f>CHALLAN!G9343</f>
        <v>GG/195/10-11</v>
      </c>
      <c r="C1585" t="str">
        <f>CHALLAN!G9342</f>
        <v>03.11.10</v>
      </c>
      <c r="D1585" t="str">
        <f>IF(CHALLAN!C9365="","(no part #)",CHALLAN!C9365)</f>
        <v>PC-86276</v>
      </c>
      <c r="E1585" t="str">
        <f>IF(CHALLAN!B9365="","",CHALLAN!B9365)</f>
        <v>VISTA</v>
      </c>
      <c r="F1585" t="str">
        <f>IF(CHALLAN!D9365="","",CHALLAN!D9365)</f>
        <v/>
      </c>
      <c r="G1585" t="str">
        <f>IF(CHALLAN!E9365="","",CHALLAN!E9365)</f>
        <v/>
      </c>
      <c r="H1585" t="str">
        <f t="shared" si="48"/>
        <v/>
      </c>
      <c r="I1585">
        <f>IF(CHALLAN!F9365="","",CHALLAN!F9365)</f>
        <v>1</v>
      </c>
      <c r="J1585" t="str">
        <f t="shared" si="49"/>
        <v/>
      </c>
    </row>
    <row r="1586" spans="1:10" x14ac:dyDescent="0.25">
      <c r="A1586">
        <v>9366</v>
      </c>
      <c r="B1586" t="str">
        <f>CHALLAN!G9343</f>
        <v>GG/195/10-11</v>
      </c>
      <c r="C1586" t="str">
        <f>CHALLAN!G9342</f>
        <v>03.11.10</v>
      </c>
      <c r="D1586" t="str">
        <f>IF(CHALLAN!C9366="","(no part #)",CHALLAN!C9366)</f>
        <v>PC-86278</v>
      </c>
      <c r="E1586" t="str">
        <f>IF(CHALLAN!B9366="","",CHALLAN!B9366)</f>
        <v>HONDA CITY T5</v>
      </c>
      <c r="F1586">
        <f>IF(CHALLAN!D9366="","",CHALLAN!D9366)</f>
        <v>3</v>
      </c>
      <c r="G1586">
        <f>IF(CHALLAN!E9366="","",CHALLAN!E9366)</f>
        <v>5</v>
      </c>
      <c r="H1586">
        <f t="shared" si="48"/>
        <v>15</v>
      </c>
      <c r="I1586">
        <f>IF(CHALLAN!F9366="","",CHALLAN!F9366)</f>
        <v>14</v>
      </c>
      <c r="J1586">
        <f t="shared" si="49"/>
        <v>1</v>
      </c>
    </row>
    <row r="1587" spans="1:10" x14ac:dyDescent="0.25">
      <c r="A1587">
        <v>9367</v>
      </c>
      <c r="B1587" t="str">
        <f>CHALLAN!G9343</f>
        <v>GG/195/10-11</v>
      </c>
      <c r="C1587" t="str">
        <f>CHALLAN!G9342</f>
        <v>03.11.10</v>
      </c>
      <c r="D1587" t="str">
        <f>IF(CHALLAN!C9367="","(no part #)",CHALLAN!C9367)</f>
        <v>PC-86278</v>
      </c>
      <c r="E1587" t="str">
        <f>IF(CHALLAN!B9367="","",CHALLAN!B9367)</f>
        <v>HONDA CITY T5</v>
      </c>
      <c r="F1587" t="str">
        <f>IF(CHALLAN!D9367="","",CHALLAN!D9367)</f>
        <v/>
      </c>
      <c r="G1587" t="str">
        <f>IF(CHALLAN!E9367="","",CHALLAN!E9367)</f>
        <v/>
      </c>
      <c r="H1587" t="str">
        <f t="shared" si="48"/>
        <v/>
      </c>
      <c r="I1587">
        <f>IF(CHALLAN!F9367="","",CHALLAN!F9367)</f>
        <v>1</v>
      </c>
      <c r="J1587" t="str">
        <f t="shared" si="49"/>
        <v/>
      </c>
    </row>
    <row r="1588" spans="1:10" x14ac:dyDescent="0.25">
      <c r="A1588">
        <v>9368</v>
      </c>
      <c r="B1588" t="str">
        <f>CHALLAN!G9343</f>
        <v>GG/195/10-11</v>
      </c>
      <c r="C1588" t="str">
        <f>CHALLAN!G9342</f>
        <v>03.11.10</v>
      </c>
      <c r="D1588" t="str">
        <f>IF(CHALLAN!C9368="","(no part #)",CHALLAN!C9368)</f>
        <v>PC-86134</v>
      </c>
      <c r="E1588" t="str">
        <f>IF(CHALLAN!B9368="","",CHALLAN!B9368)</f>
        <v>FABIA</v>
      </c>
      <c r="F1588">
        <f>IF(CHALLAN!D9368="","",CHALLAN!D9368)</f>
        <v>1</v>
      </c>
      <c r="G1588">
        <f>IF(CHALLAN!E9368="","",CHALLAN!E9368)</f>
        <v>5</v>
      </c>
      <c r="H1588">
        <f t="shared" si="48"/>
        <v>5</v>
      </c>
      <c r="I1588">
        <f>IF(CHALLAN!F9368="","",CHALLAN!F9368)</f>
        <v>5</v>
      </c>
      <c r="J1588">
        <f t="shared" si="49"/>
        <v>0</v>
      </c>
    </row>
    <row r="1589" spans="1:10" x14ac:dyDescent="0.25">
      <c r="A1589">
        <v>9369</v>
      </c>
      <c r="B1589" t="str">
        <f>CHALLAN!G9343</f>
        <v>GG/195/10-11</v>
      </c>
      <c r="C1589" t="str">
        <f>CHALLAN!G9342</f>
        <v>03.11.10</v>
      </c>
      <c r="D1589" t="str">
        <f>IF(CHALLAN!C9369="","(no part #)",CHALLAN!C9369)</f>
        <v>PC-86273</v>
      </c>
      <c r="E1589" t="str">
        <f>IF(CHALLAN!B9369="","",CHALLAN!B9369)</f>
        <v>SAFARI DÉCOR</v>
      </c>
      <c r="F1589">
        <f>IF(CHALLAN!D9369="","",CHALLAN!D9369)</f>
        <v>3</v>
      </c>
      <c r="G1589">
        <f>IF(CHALLAN!E9369="","",CHALLAN!E9369)</f>
        <v>5</v>
      </c>
      <c r="H1589">
        <f t="shared" si="48"/>
        <v>15</v>
      </c>
      <c r="I1589">
        <f>IF(CHALLAN!F9369="","",CHALLAN!F9369)</f>
        <v>14</v>
      </c>
      <c r="J1589">
        <f t="shared" si="49"/>
        <v>1</v>
      </c>
    </row>
    <row r="1590" spans="1:10" x14ac:dyDescent="0.25">
      <c r="A1590">
        <v>9370</v>
      </c>
      <c r="B1590" t="str">
        <f>CHALLAN!G9343</f>
        <v>GG/195/10-11</v>
      </c>
      <c r="C1590" t="str">
        <f>CHALLAN!G9342</f>
        <v>03.11.10</v>
      </c>
      <c r="D1590" t="str">
        <f>IF(CHALLAN!C9370="","(no part #)",CHALLAN!C9370)</f>
        <v>PC-86273</v>
      </c>
      <c r="E1590" t="str">
        <f>IF(CHALLAN!B9370="","",CHALLAN!B9370)</f>
        <v>SAFARI DÉCOR</v>
      </c>
      <c r="F1590" t="str">
        <f>IF(CHALLAN!D9370="","",CHALLAN!D9370)</f>
        <v/>
      </c>
      <c r="G1590" t="str">
        <f>IF(CHALLAN!E9370="","",CHALLAN!E9370)</f>
        <v/>
      </c>
      <c r="H1590" t="str">
        <f t="shared" si="48"/>
        <v/>
      </c>
      <c r="I1590">
        <f>IF(CHALLAN!F9370="","",CHALLAN!F9370)</f>
        <v>1</v>
      </c>
      <c r="J1590" t="str">
        <f t="shared" si="49"/>
        <v/>
      </c>
    </row>
    <row r="1591" spans="1:10" x14ac:dyDescent="0.25">
      <c r="A1591">
        <v>9371</v>
      </c>
      <c r="B1591" t="str">
        <f>CHALLAN!G9343</f>
        <v>GG/195/10-11</v>
      </c>
      <c r="C1591" t="str">
        <f>CHALLAN!G9342</f>
        <v>03.11.10</v>
      </c>
      <c r="D1591" t="str">
        <f>IF(CHALLAN!C9371="","(no part #)",CHALLAN!C9371)</f>
        <v>PC-86255B</v>
      </c>
      <c r="E1591" t="str">
        <f>IF(CHALLAN!B9371="","",CHALLAN!B9371)</f>
        <v>VOLVO</v>
      </c>
      <c r="F1591">
        <f>IF(CHALLAN!D9371="","",CHALLAN!D9371)</f>
        <v>1</v>
      </c>
      <c r="G1591">
        <f>IF(CHALLAN!E9371="","",CHALLAN!E9371)</f>
        <v>5</v>
      </c>
      <c r="H1591">
        <f t="shared" si="48"/>
        <v>5</v>
      </c>
      <c r="I1591">
        <f>IF(CHALLAN!F9371="","",CHALLAN!F9371)</f>
        <v>5</v>
      </c>
      <c r="J1591">
        <f t="shared" si="49"/>
        <v>0</v>
      </c>
    </row>
    <row r="1592" spans="1:10" x14ac:dyDescent="0.25">
      <c r="A1592">
        <v>9372</v>
      </c>
      <c r="B1592" t="str">
        <f>CHALLAN!G9343</f>
        <v>GG/195/10-11</v>
      </c>
      <c r="C1592" t="str">
        <f>CHALLAN!G9342</f>
        <v>03.11.10</v>
      </c>
      <c r="D1592" t="str">
        <f>IF(CHALLAN!C9372="","(no part #)",CHALLAN!C9372)</f>
        <v>PC-86245</v>
      </c>
      <c r="E1592" t="str">
        <f>IF(CHALLAN!B9372="","",CHALLAN!B9372)</f>
        <v>ZEN R134A</v>
      </c>
      <c r="F1592">
        <f>IF(CHALLAN!D9372="","",CHALLAN!D9372)</f>
        <v>5</v>
      </c>
      <c r="G1592">
        <f>IF(CHALLAN!E9372="","",CHALLAN!E9372)</f>
        <v>5</v>
      </c>
      <c r="H1592">
        <f t="shared" si="48"/>
        <v>25</v>
      </c>
      <c r="I1592">
        <f>IF(CHALLAN!F9372="","",CHALLAN!F9372)</f>
        <v>23</v>
      </c>
      <c r="J1592">
        <f t="shared" si="49"/>
        <v>2</v>
      </c>
    </row>
    <row r="1593" spans="1:10" x14ac:dyDescent="0.25">
      <c r="A1593">
        <v>9373</v>
      </c>
      <c r="B1593" t="str">
        <f>CHALLAN!G9343</f>
        <v>GG/195/10-11</v>
      </c>
      <c r="C1593" t="str">
        <f>CHALLAN!G9342</f>
        <v>03.11.10</v>
      </c>
      <c r="D1593" t="str">
        <f>IF(CHALLAN!C9373="","(no part #)",CHALLAN!C9373)</f>
        <v>PC-86245</v>
      </c>
      <c r="E1593" t="str">
        <f>IF(CHALLAN!B9373="","",CHALLAN!B9373)</f>
        <v>ZEN R134A</v>
      </c>
      <c r="F1593" t="str">
        <f>IF(CHALLAN!D9373="","",CHALLAN!D9373)</f>
        <v/>
      </c>
      <c r="G1593" t="str">
        <f>IF(CHALLAN!E9373="","",CHALLAN!E9373)</f>
        <v/>
      </c>
      <c r="H1593" t="str">
        <f t="shared" si="48"/>
        <v/>
      </c>
      <c r="I1593">
        <f>IF(CHALLAN!F9373="","",CHALLAN!F9373)</f>
        <v>2</v>
      </c>
      <c r="J1593" t="str">
        <f t="shared" si="49"/>
        <v/>
      </c>
    </row>
    <row r="1594" spans="1:10" x14ac:dyDescent="0.25">
      <c r="A1594">
        <v>9403</v>
      </c>
      <c r="B1594" t="str">
        <f>CHALLAN!G9389</f>
        <v>GG/196/10-11</v>
      </c>
      <c r="C1594" t="str">
        <f>CHALLAN!G9388</f>
        <v>03.11.10</v>
      </c>
      <c r="D1594" t="str">
        <f>IF(CHALLAN!C9403="","(no part #)",CHALLAN!C9403)</f>
        <v>PC-E523</v>
      </c>
      <c r="E1594" t="str">
        <f>IF(CHALLAN!B9403="","",CHALLAN!B9403)</f>
        <v>CIVIC</v>
      </c>
      <c r="F1594">
        <f>IF(CHALLAN!D9403="","",CHALLAN!D9403)</f>
        <v>6</v>
      </c>
      <c r="G1594">
        <f>IF(CHALLAN!E9403="","",CHALLAN!E9403)</f>
        <v>4</v>
      </c>
      <c r="H1594">
        <f t="shared" si="48"/>
        <v>24</v>
      </c>
      <c r="I1594">
        <f>IF(CHALLAN!F9403="","",CHALLAN!F9403)</f>
        <v>23</v>
      </c>
      <c r="J1594">
        <f t="shared" si="49"/>
        <v>1</v>
      </c>
    </row>
    <row r="1595" spans="1:10" x14ac:dyDescent="0.25">
      <c r="A1595">
        <v>9404</v>
      </c>
      <c r="B1595" t="str">
        <f>CHALLAN!G9389</f>
        <v>GG/196/10-11</v>
      </c>
      <c r="C1595" t="str">
        <f>CHALLAN!G9388</f>
        <v>03.11.10</v>
      </c>
      <c r="D1595" t="str">
        <f>IF(CHALLAN!C9404="","(no part #)",CHALLAN!C9404)</f>
        <v>(no part #)</v>
      </c>
      <c r="E1595" t="str">
        <f>IF(CHALLAN!B9404="","",CHALLAN!B9404)</f>
        <v>COMPANY-A CONDENSORS</v>
      </c>
      <c r="F1595" t="str">
        <f>IF(CHALLAN!D9404="","",CHALLAN!D9404)</f>
        <v/>
      </c>
      <c r="G1595" t="str">
        <f>IF(CHALLAN!E9404="","",CHALLAN!E9404)</f>
        <v/>
      </c>
      <c r="H1595" t="str">
        <f t="shared" si="48"/>
        <v/>
      </c>
      <c r="I1595">
        <f>IF(CHALLAN!F9404="","",CHALLAN!F9404)</f>
        <v>1</v>
      </c>
      <c r="J1595" t="str">
        <f t="shared" si="49"/>
        <v/>
      </c>
    </row>
    <row r="1596" spans="1:10" x14ac:dyDescent="0.25">
      <c r="A1596">
        <v>9405</v>
      </c>
      <c r="B1596" t="str">
        <f>CHALLAN!G9389</f>
        <v>GG/196/10-11</v>
      </c>
      <c r="C1596" t="str">
        <f>CHALLAN!G9388</f>
        <v>03.11.10</v>
      </c>
      <c r="D1596" t="str">
        <f>IF(CHALLAN!C9405="","(no part #)",CHALLAN!C9405)</f>
        <v>PC-86207</v>
      </c>
      <c r="E1596" t="str">
        <f>IF(CHALLAN!B9405="","",CHALLAN!B9405)</f>
        <v>SWIFT</v>
      </c>
      <c r="F1596">
        <f>IF(CHALLAN!D9405="","",CHALLAN!D9405)</f>
        <v>3</v>
      </c>
      <c r="G1596">
        <f>IF(CHALLAN!E9405="","",CHALLAN!E9405)</f>
        <v>5</v>
      </c>
      <c r="H1596">
        <f t="shared" si="48"/>
        <v>15</v>
      </c>
      <c r="I1596">
        <f>IF(CHALLAN!F9405="","",CHALLAN!F9405)</f>
        <v>14</v>
      </c>
      <c r="J1596">
        <f t="shared" si="49"/>
        <v>1</v>
      </c>
    </row>
    <row r="1597" spans="1:10" x14ac:dyDescent="0.25">
      <c r="A1597">
        <v>9406</v>
      </c>
      <c r="B1597" t="str">
        <f>CHALLAN!G9389</f>
        <v>GG/196/10-11</v>
      </c>
      <c r="C1597" t="str">
        <f>CHALLAN!G9388</f>
        <v>03.11.10</v>
      </c>
      <c r="D1597" t="str">
        <f>IF(CHALLAN!C9406="","(no part #)",CHALLAN!C9406)</f>
        <v>PC-86207</v>
      </c>
      <c r="E1597" t="str">
        <f>IF(CHALLAN!B9406="","",CHALLAN!B9406)</f>
        <v>SWIFT</v>
      </c>
      <c r="F1597" t="str">
        <f>IF(CHALLAN!D9406="","",CHALLAN!D9406)</f>
        <v/>
      </c>
      <c r="G1597" t="str">
        <f>IF(CHALLAN!E9406="","",CHALLAN!E9406)</f>
        <v/>
      </c>
      <c r="H1597" t="str">
        <f t="shared" si="48"/>
        <v/>
      </c>
      <c r="I1597">
        <f>IF(CHALLAN!F9406="","",CHALLAN!F9406)</f>
        <v>1</v>
      </c>
      <c r="J1597" t="str">
        <f t="shared" si="49"/>
        <v/>
      </c>
    </row>
    <row r="1598" spans="1:10" x14ac:dyDescent="0.25">
      <c r="A1598">
        <v>9407</v>
      </c>
      <c r="B1598" t="str">
        <f>CHALLAN!G9389</f>
        <v>GG/196/10-11</v>
      </c>
      <c r="C1598" t="str">
        <f>CHALLAN!G9388</f>
        <v>03.11.10</v>
      </c>
      <c r="D1598" t="str">
        <f>IF(CHALLAN!C9407="","(no part #)",CHALLAN!C9407)</f>
        <v>PC142120F</v>
      </c>
      <c r="E1598" t="str">
        <f>IF(CHALLAN!B9407="","",CHALLAN!B9407)</f>
        <v>14X21X20 F</v>
      </c>
      <c r="F1598">
        <f>IF(CHALLAN!D9407="","",CHALLAN!D9407)</f>
        <v>2.5</v>
      </c>
      <c r="G1598">
        <f>IF(CHALLAN!E9407="","",CHALLAN!E9407)</f>
        <v>10</v>
      </c>
      <c r="H1598">
        <f t="shared" si="48"/>
        <v>25</v>
      </c>
      <c r="I1598">
        <f>IF(CHALLAN!F9407="","",CHALLAN!F9407)</f>
        <v>23</v>
      </c>
      <c r="J1598">
        <f t="shared" si="49"/>
        <v>2</v>
      </c>
    </row>
    <row r="1599" spans="1:10" x14ac:dyDescent="0.25">
      <c r="A1599">
        <v>9408</v>
      </c>
      <c r="B1599" t="str">
        <f>CHALLAN!G9389</f>
        <v>GG/196/10-11</v>
      </c>
      <c r="C1599" t="str">
        <f>CHALLAN!G9388</f>
        <v>03.11.10</v>
      </c>
      <c r="D1599" t="str">
        <f>IF(CHALLAN!C9408="","(no part #)",CHALLAN!C9408)</f>
        <v>PC142120F</v>
      </c>
      <c r="E1599" t="str">
        <f>IF(CHALLAN!B9408="","",CHALLAN!B9408)</f>
        <v>14X21X20 F</v>
      </c>
      <c r="F1599" t="str">
        <f>IF(CHALLAN!D9408="","",CHALLAN!D9408)</f>
        <v/>
      </c>
      <c r="G1599" t="str">
        <f>IF(CHALLAN!E9408="","",CHALLAN!E9408)</f>
        <v/>
      </c>
      <c r="H1599" t="str">
        <f t="shared" si="48"/>
        <v/>
      </c>
      <c r="I1599">
        <f>IF(CHALLAN!F9408="","",CHALLAN!F9408)</f>
        <v>2</v>
      </c>
      <c r="J1599" t="str">
        <f t="shared" si="49"/>
        <v/>
      </c>
    </row>
    <row r="1600" spans="1:10" x14ac:dyDescent="0.25">
      <c r="A1600">
        <v>9409</v>
      </c>
      <c r="B1600" t="str">
        <f>CHALLAN!G9389</f>
        <v>GG/196/10-11</v>
      </c>
      <c r="C1600" t="str">
        <f>CHALLAN!G9388</f>
        <v>03.11.10</v>
      </c>
      <c r="D1600" t="str">
        <f>IF(CHALLAN!C9409="","(no part #)",CHALLAN!C9409)</f>
        <v>PC142320F</v>
      </c>
      <c r="E1600" t="str">
        <f>IF(CHALLAN!B9409="","",CHALLAN!B9409)</f>
        <v>14X23X20 F</v>
      </c>
      <c r="F1600">
        <f>IF(CHALLAN!D9409="","",CHALLAN!D9409)</f>
        <v>2.5</v>
      </c>
      <c r="G1600">
        <f>IF(CHALLAN!E9409="","",CHALLAN!E9409)</f>
        <v>10</v>
      </c>
      <c r="H1600">
        <f t="shared" si="48"/>
        <v>25</v>
      </c>
      <c r="I1600">
        <f>IF(CHALLAN!F9409="","",CHALLAN!F9409)</f>
        <v>24</v>
      </c>
      <c r="J1600">
        <f t="shared" si="49"/>
        <v>1</v>
      </c>
    </row>
    <row r="1601" spans="1:10" x14ac:dyDescent="0.25">
      <c r="A1601">
        <v>9410</v>
      </c>
      <c r="B1601" t="str">
        <f>CHALLAN!G9389</f>
        <v>GG/196/10-11</v>
      </c>
      <c r="C1601" t="str">
        <f>CHALLAN!G9388</f>
        <v>03.11.10</v>
      </c>
      <c r="D1601" t="str">
        <f>IF(CHALLAN!C9410="","(no part #)",CHALLAN!C9410)</f>
        <v>PC142320F</v>
      </c>
      <c r="E1601" t="str">
        <f>IF(CHALLAN!B9410="","",CHALLAN!B9410)</f>
        <v>14X23X20 F</v>
      </c>
      <c r="F1601" t="str">
        <f>IF(CHALLAN!D9410="","",CHALLAN!D9410)</f>
        <v/>
      </c>
      <c r="G1601" t="str">
        <f>IF(CHALLAN!E9410="","",CHALLAN!E9410)</f>
        <v/>
      </c>
      <c r="H1601" t="str">
        <f t="shared" si="48"/>
        <v/>
      </c>
      <c r="I1601">
        <f>IF(CHALLAN!F9410="","",CHALLAN!F9410)</f>
        <v>1</v>
      </c>
      <c r="J1601" t="str">
        <f t="shared" si="49"/>
        <v/>
      </c>
    </row>
    <row r="1602" spans="1:10" x14ac:dyDescent="0.25">
      <c r="A1602">
        <v>9445</v>
      </c>
      <c r="B1602" t="str">
        <f>CHALLAN!G9435</f>
        <v>GG/197/10-11</v>
      </c>
      <c r="C1602" t="str">
        <f>CHALLAN!G9434</f>
        <v>08.11.10</v>
      </c>
      <c r="D1602" t="str">
        <f>IF(CHALLAN!C9445="","(no part #)",CHALLAN!C9445)</f>
        <v>(no part #)</v>
      </c>
      <c r="E1602" t="str">
        <f>IF(CHALLAN!B9445="","",CHALLAN!B9445)</f>
        <v>HFC R134A</v>
      </c>
      <c r="F1602">
        <f>IF(CHALLAN!D9445="","",CHALLAN!D9445)</f>
        <v>201</v>
      </c>
      <c r="G1602">
        <f>IF(CHALLAN!E9445="","",CHALLAN!E9445)</f>
        <v>30</v>
      </c>
      <c r="H1602">
        <f t="shared" ref="H1602:H1665" si="50">IF(AND(ISNUMBER(F1602),ISNUMBER(G1602)),F1602*G1602,"")</f>
        <v>6030</v>
      </c>
      <c r="I1602">
        <f>IF(CHALLAN!F9445="","",CHALLAN!F9445)</f>
        <v>6030</v>
      </c>
      <c r="J1602">
        <f t="shared" ref="J1602:J1665" si="51">IF(AND(ISNUMBER(H1602),ISNUMBER(I1602)),H1602-I1602,"")</f>
        <v>0</v>
      </c>
    </row>
    <row r="1603" spans="1:10" x14ac:dyDescent="0.25">
      <c r="A1603">
        <v>9446</v>
      </c>
      <c r="B1603" t="str">
        <f>CHALLAN!G9435</f>
        <v>GG/197/10-11</v>
      </c>
      <c r="C1603" t="str">
        <f>CHALLAN!G9434</f>
        <v>08.11.10</v>
      </c>
      <c r="D1603" t="str">
        <f>IF(CHALLAN!C9446="","(no part #)",CHALLAN!C9446)</f>
        <v>RTN EMPTY CAN</v>
      </c>
      <c r="E1603" t="str">
        <f>IF(CHALLAN!B9446="","",CHALLAN!B9446)</f>
        <v/>
      </c>
      <c r="F1603" t="str">
        <f>IF(CHALLAN!D9446="","",CHALLAN!D9446)</f>
        <v/>
      </c>
      <c r="G1603" t="str">
        <f>IF(CHALLAN!E9446="","",CHALLAN!E9446)</f>
        <v/>
      </c>
      <c r="H1603" t="str">
        <f t="shared" si="50"/>
        <v/>
      </c>
      <c r="I1603">
        <f>IF(CHALLAN!F9446="","",CHALLAN!F9446)</f>
        <v>630</v>
      </c>
      <c r="J1603" t="str">
        <f t="shared" si="51"/>
        <v/>
      </c>
    </row>
    <row r="1604" spans="1:10" x14ac:dyDescent="0.25">
      <c r="A1604">
        <v>9490</v>
      </c>
      <c r="B1604" t="str">
        <f>CHALLAN!G9480</f>
        <v>GG/198/10-11</v>
      </c>
      <c r="C1604" t="str">
        <f>CHALLAN!G9479</f>
        <v>08.11.10</v>
      </c>
      <c r="D1604" t="str">
        <f>IF(CHALLAN!C9490="","(no part #)",CHALLAN!C9490)</f>
        <v>PC-407R</v>
      </c>
      <c r="E1604" t="str">
        <f>IF(CHALLAN!B9490="","",CHALLAN!B9490)</f>
        <v>LOGAN</v>
      </c>
      <c r="F1604">
        <f>IF(CHALLAN!D9490="","",CHALLAN!D9490)</f>
        <v>1</v>
      </c>
      <c r="G1604">
        <f>IF(CHALLAN!E9490="","",CHALLAN!E9490)</f>
        <v>6</v>
      </c>
      <c r="H1604">
        <f t="shared" si="50"/>
        <v>6</v>
      </c>
      <c r="I1604">
        <f>IF(CHALLAN!F9490="","",CHALLAN!F9490)</f>
        <v>6</v>
      </c>
      <c r="J1604">
        <f t="shared" si="51"/>
        <v>0</v>
      </c>
    </row>
    <row r="1605" spans="1:10" x14ac:dyDescent="0.25">
      <c r="A1605">
        <v>9535</v>
      </c>
      <c r="B1605" t="str">
        <f>CHALLAN!G9525</f>
        <v>GG/199/10-11</v>
      </c>
      <c r="C1605" t="str">
        <f>CHALLAN!G9524</f>
        <v>11.11.10</v>
      </c>
      <c r="D1605" t="str">
        <f>IF(CHALLAN!C9535="","(no part #)",CHALLAN!C9535)</f>
        <v>(no part #)</v>
      </c>
      <c r="E1605" t="str">
        <f>IF(CHALLAN!B9535="","",CHALLAN!B9535)</f>
        <v>HFC R134A</v>
      </c>
      <c r="F1605">
        <f>IF(CHALLAN!D9535="","",CHALLAN!D9535)</f>
        <v>200</v>
      </c>
      <c r="G1605">
        <f>IF(CHALLAN!E9535="","",CHALLAN!E9535)</f>
        <v>30</v>
      </c>
      <c r="H1605">
        <f t="shared" si="50"/>
        <v>6000</v>
      </c>
      <c r="I1605">
        <f>IF(CHALLAN!F9535="","",CHALLAN!F9535)</f>
        <v>6000</v>
      </c>
      <c r="J1605">
        <f t="shared" si="51"/>
        <v>0</v>
      </c>
    </row>
    <row r="1606" spans="1:10" x14ac:dyDescent="0.25">
      <c r="A1606">
        <v>9536</v>
      </c>
      <c r="B1606" t="str">
        <f>CHALLAN!G9525</f>
        <v>GG/199/10-11</v>
      </c>
      <c r="C1606" t="str">
        <f>CHALLAN!G9524</f>
        <v>11.11.10</v>
      </c>
      <c r="D1606" t="str">
        <f>IF(CHALLAN!C9536="","(no part #)",CHALLAN!C9536)</f>
        <v>RTN EMPTY CANS</v>
      </c>
      <c r="E1606" t="str">
        <f>IF(CHALLAN!B9536="","",CHALLAN!B9536)</f>
        <v/>
      </c>
      <c r="F1606" t="str">
        <f>IF(CHALLAN!D9536="","",CHALLAN!D9536)</f>
        <v/>
      </c>
      <c r="G1606" t="str">
        <f>IF(CHALLAN!E9536="","",CHALLAN!E9536)</f>
        <v/>
      </c>
      <c r="H1606" t="str">
        <f t="shared" si="50"/>
        <v/>
      </c>
      <c r="I1606">
        <f>IF(CHALLAN!F9536="","",CHALLAN!F9536)</f>
        <v>381</v>
      </c>
      <c r="J1606" t="str">
        <f t="shared" si="51"/>
        <v/>
      </c>
    </row>
    <row r="1607" spans="1:10" x14ac:dyDescent="0.25">
      <c r="A1607">
        <v>9580</v>
      </c>
      <c r="B1607" t="str">
        <f>CHALLAN!G9570</f>
        <v>GG/200/10-11</v>
      </c>
      <c r="C1607" t="str">
        <f>CHALLAN!G9569</f>
        <v>11.11.10</v>
      </c>
      <c r="D1607" t="str">
        <f>IF(CHALLAN!C9580="","(no part #)",CHALLAN!C9580)</f>
        <v>(no part #)</v>
      </c>
      <c r="E1607" t="str">
        <f>IF(CHALLAN!B9580="","",CHALLAN!B9580)</f>
        <v>HFC R134A</v>
      </c>
      <c r="F1607">
        <f>IF(CHALLAN!D9580="","",CHALLAN!D9580)</f>
        <v>25</v>
      </c>
      <c r="G1607">
        <f>IF(CHALLAN!E9580="","",CHALLAN!E9580)</f>
        <v>30</v>
      </c>
      <c r="H1607">
        <f t="shared" si="50"/>
        <v>750</v>
      </c>
      <c r="I1607">
        <f>IF(CHALLAN!F9580="","",CHALLAN!F9580)</f>
        <v>750</v>
      </c>
      <c r="J1607">
        <f t="shared" si="51"/>
        <v>0</v>
      </c>
    </row>
    <row r="1608" spans="1:10" x14ac:dyDescent="0.25">
      <c r="A1608">
        <v>9626</v>
      </c>
      <c r="B1608" t="str">
        <f>CHALLAN!G9617</f>
        <v>GG/201/10-11</v>
      </c>
      <c r="C1608" t="str">
        <f>CHALLAN!G9616</f>
        <v>11.11.10</v>
      </c>
      <c r="D1608" t="str">
        <f>IF(CHALLAN!C9626="","(no part #)",CHALLAN!C9626)</f>
        <v>PC-86043</v>
      </c>
      <c r="E1608" t="str">
        <f>IF(CHALLAN!B9626="","",CHALLAN!B9626)</f>
        <v>ZEN-R12</v>
      </c>
      <c r="F1608">
        <f>IF(CHALLAN!D9626="","",CHALLAN!D9626)</f>
        <v>5</v>
      </c>
      <c r="G1608">
        <f>IF(CHALLAN!E9626="","",CHALLAN!E9626)</f>
        <v>10</v>
      </c>
      <c r="H1608">
        <f t="shared" si="50"/>
        <v>50</v>
      </c>
      <c r="I1608">
        <f>IF(CHALLAN!F9626="","",CHALLAN!F9626)</f>
        <v>42</v>
      </c>
      <c r="J1608">
        <f t="shared" si="51"/>
        <v>8</v>
      </c>
    </row>
    <row r="1609" spans="1:10" x14ac:dyDescent="0.25">
      <c r="A1609">
        <v>9627</v>
      </c>
      <c r="B1609" t="str">
        <f>CHALLAN!G9617</f>
        <v>GG/201/10-11</v>
      </c>
      <c r="C1609" t="str">
        <f>CHALLAN!G9616</f>
        <v>11.11.10</v>
      </c>
      <c r="D1609" t="str">
        <f>IF(CHALLAN!C9627="","(no part #)",CHALLAN!C9627)</f>
        <v>PC-86043</v>
      </c>
      <c r="E1609" t="str">
        <f>IF(CHALLAN!B9627="","",CHALLAN!B9627)</f>
        <v>ZEN-R12</v>
      </c>
      <c r="F1609" t="str">
        <f>IF(CHALLAN!D9627="","",CHALLAN!D9627)</f>
        <v/>
      </c>
      <c r="G1609" t="str">
        <f>IF(CHALLAN!E9627="","",CHALLAN!E9627)</f>
        <v/>
      </c>
      <c r="H1609" t="str">
        <f t="shared" si="50"/>
        <v/>
      </c>
      <c r="I1609">
        <f>IF(CHALLAN!F9627="","",CHALLAN!F9627)</f>
        <v>8</v>
      </c>
      <c r="J1609" t="str">
        <f t="shared" si="51"/>
        <v/>
      </c>
    </row>
    <row r="1610" spans="1:10" x14ac:dyDescent="0.25">
      <c r="A1610">
        <v>9628</v>
      </c>
      <c r="B1610" t="str">
        <f>CHALLAN!G9617</f>
        <v>GG/201/10-11</v>
      </c>
      <c r="C1610" t="str">
        <f>CHALLAN!G9616</f>
        <v>11.11.10</v>
      </c>
      <c r="D1610" t="str">
        <f>IF(CHALLAN!C9628="","(no part #)",CHALLAN!C9628)</f>
        <v>PC-86233</v>
      </c>
      <c r="E1610" t="str">
        <f>IF(CHALLAN!B9628="","",CHALLAN!B9628)</f>
        <v xml:space="preserve">INDICA BEHR-R134A                                                                                                                                                                           </v>
      </c>
      <c r="F1610">
        <f>IF(CHALLAN!D9628="","",CHALLAN!D9628)</f>
        <v>10</v>
      </c>
      <c r="G1610">
        <f>IF(CHALLAN!E9628="","",CHALLAN!E9628)</f>
        <v>5</v>
      </c>
      <c r="H1610">
        <f t="shared" si="50"/>
        <v>50</v>
      </c>
      <c r="I1610">
        <f>IF(CHALLAN!F9628="","",CHALLAN!F9628)</f>
        <v>42</v>
      </c>
      <c r="J1610">
        <f t="shared" si="51"/>
        <v>8</v>
      </c>
    </row>
    <row r="1611" spans="1:10" x14ac:dyDescent="0.25">
      <c r="A1611">
        <v>9629</v>
      </c>
      <c r="B1611" t="str">
        <f>CHALLAN!G9617</f>
        <v>GG/201/10-11</v>
      </c>
      <c r="C1611" t="str">
        <f>CHALLAN!G9616</f>
        <v>11.11.10</v>
      </c>
      <c r="D1611" t="str">
        <f>IF(CHALLAN!C9629="","(no part #)",CHALLAN!C9629)</f>
        <v>PC-86233</v>
      </c>
      <c r="E1611" t="str">
        <f>IF(CHALLAN!B9629="","",CHALLAN!B9629)</f>
        <v xml:space="preserve">INDICA BEHR-R134A                                                                                                                                                                           </v>
      </c>
      <c r="F1611" t="str">
        <f>IF(CHALLAN!D9629="","",CHALLAN!D9629)</f>
        <v/>
      </c>
      <c r="G1611" t="str">
        <f>IF(CHALLAN!E9629="","",CHALLAN!E9629)</f>
        <v/>
      </c>
      <c r="H1611" t="str">
        <f t="shared" si="50"/>
        <v/>
      </c>
      <c r="I1611">
        <f>IF(CHALLAN!F9629="","",CHALLAN!F9629)</f>
        <v>8</v>
      </c>
      <c r="J1611" t="str">
        <f t="shared" si="51"/>
        <v/>
      </c>
    </row>
    <row r="1612" spans="1:10" x14ac:dyDescent="0.25">
      <c r="A1612">
        <v>9631</v>
      </c>
      <c r="B1612" t="str">
        <f>CHALLAN!G9617</f>
        <v>GG/201/10-11</v>
      </c>
      <c r="C1612" t="str">
        <f>CHALLAN!G9616</f>
        <v>11.11.10</v>
      </c>
      <c r="D1612" t="str">
        <f>IF(CHALLAN!C9631="","(no part #)",CHALLAN!C9631)</f>
        <v>TS-8805-B</v>
      </c>
      <c r="E1612" t="str">
        <f>IF(CHALLAN!B9631="","",CHALLAN!B9631)</f>
        <v>12" S BLADE</v>
      </c>
      <c r="F1612">
        <f>IF(CHALLAN!D9631="","",CHALLAN!D9631)</f>
        <v>10.5</v>
      </c>
      <c r="G1612">
        <f>IF(CHALLAN!E9631="","",CHALLAN!E9631)</f>
        <v>10</v>
      </c>
      <c r="H1612">
        <f t="shared" si="50"/>
        <v>105</v>
      </c>
      <c r="I1612">
        <f>IF(CHALLAN!F9631="","",CHALLAN!F9631)</f>
        <v>100</v>
      </c>
      <c r="J1612">
        <f t="shared" si="51"/>
        <v>5</v>
      </c>
    </row>
    <row r="1613" spans="1:10" x14ac:dyDescent="0.25">
      <c r="A1613">
        <v>9632</v>
      </c>
      <c r="B1613" t="str">
        <f>CHALLAN!G9617</f>
        <v>GG/201/10-11</v>
      </c>
      <c r="C1613" t="str">
        <f>CHALLAN!G9616</f>
        <v>11.11.10</v>
      </c>
      <c r="D1613" t="str">
        <f>IF(CHALLAN!C9632="","(no part #)",CHALLAN!C9632)</f>
        <v>TS-8805-B</v>
      </c>
      <c r="E1613" t="str">
        <f>IF(CHALLAN!B9632="","",CHALLAN!B9632)</f>
        <v>12" S BLADE</v>
      </c>
      <c r="F1613" t="str">
        <f>IF(CHALLAN!D9632="","",CHALLAN!D9632)</f>
        <v/>
      </c>
      <c r="G1613" t="str">
        <f>IF(CHALLAN!E9632="","",CHALLAN!E9632)</f>
        <v/>
      </c>
      <c r="H1613" t="str">
        <f t="shared" si="50"/>
        <v/>
      </c>
      <c r="I1613">
        <f>IF(CHALLAN!F9632="","",CHALLAN!F9632)</f>
        <v>5</v>
      </c>
      <c r="J1613" t="str">
        <f t="shared" si="51"/>
        <v/>
      </c>
    </row>
    <row r="1614" spans="1:10" x14ac:dyDescent="0.25">
      <c r="A1614">
        <v>9634</v>
      </c>
      <c r="B1614" t="str">
        <f>CHALLAN!G9617</f>
        <v>GG/201/10-11</v>
      </c>
      <c r="C1614" t="str">
        <f>CHALLAN!G9616</f>
        <v>11.11.10</v>
      </c>
      <c r="D1614" t="str">
        <f>IF(CHALLAN!C9634="","(no part #)",CHALLAN!C9634)</f>
        <v>PC-7029</v>
      </c>
      <c r="E1614" t="str">
        <f>IF(CHALLAN!B9634="","",CHALLAN!B9634)</f>
        <v>SUPERKING</v>
      </c>
      <c r="F1614">
        <f>IF(CHALLAN!D9634="","",CHALLAN!D9634)</f>
        <v>4</v>
      </c>
      <c r="G1614">
        <f>IF(CHALLAN!E9634="","",CHALLAN!E9634)</f>
        <v>6</v>
      </c>
      <c r="H1614">
        <f t="shared" si="50"/>
        <v>24</v>
      </c>
      <c r="I1614">
        <f>IF(CHALLAN!F9634="","",CHALLAN!F9634)</f>
        <v>23</v>
      </c>
      <c r="J1614">
        <f t="shared" si="51"/>
        <v>1</v>
      </c>
    </row>
    <row r="1615" spans="1:10" x14ac:dyDescent="0.25">
      <c r="A1615">
        <v>9635</v>
      </c>
      <c r="B1615" t="str">
        <f>CHALLAN!G9617</f>
        <v>GG/201/10-11</v>
      </c>
      <c r="C1615" t="str">
        <f>CHALLAN!G9616</f>
        <v>11.11.10</v>
      </c>
      <c r="D1615" t="str">
        <f>IF(CHALLAN!C9635="","(no part #)",CHALLAN!C9635)</f>
        <v>PC-7029</v>
      </c>
      <c r="E1615" t="str">
        <f>IF(CHALLAN!B9635="","",CHALLAN!B9635)</f>
        <v>SUPERKING</v>
      </c>
      <c r="F1615" t="str">
        <f>IF(CHALLAN!D9635="","",CHALLAN!D9635)</f>
        <v/>
      </c>
      <c r="G1615" t="str">
        <f>IF(CHALLAN!E9635="","",CHALLAN!E9635)</f>
        <v/>
      </c>
      <c r="H1615" t="str">
        <f t="shared" si="50"/>
        <v/>
      </c>
      <c r="I1615">
        <f>IF(CHALLAN!F9635="","",CHALLAN!F9635)</f>
        <v>1</v>
      </c>
      <c r="J1615" t="str">
        <f t="shared" si="51"/>
        <v/>
      </c>
    </row>
    <row r="1616" spans="1:10" x14ac:dyDescent="0.25">
      <c r="A1616">
        <v>9637</v>
      </c>
      <c r="B1616" t="str">
        <f>CHALLAN!G9617</f>
        <v>GG/201/10-11</v>
      </c>
      <c r="C1616" t="str">
        <f>CHALLAN!G9616</f>
        <v>11.11.10</v>
      </c>
      <c r="D1616" t="str">
        <f>IF(CHALLAN!C9637="","(no part #)",CHALLAN!C9637)</f>
        <v>1 LTR</v>
      </c>
      <c r="E1616" t="str">
        <f>IF(CHALLAN!B9637="","",CHALLAN!B9637)</f>
        <v>UNICLA 1 LTR</v>
      </c>
      <c r="F1616">
        <f>IF(CHALLAN!D9637="","",CHALLAN!D9637)</f>
        <v>19</v>
      </c>
      <c r="G1616">
        <f>IF(CHALLAN!E9637="","",CHALLAN!E9637)</f>
        <v>24</v>
      </c>
      <c r="H1616">
        <f t="shared" si="50"/>
        <v>456</v>
      </c>
      <c r="I1616">
        <f>IF(CHALLAN!F9637="","",CHALLAN!F9637)</f>
        <v>456</v>
      </c>
      <c r="J1616">
        <f t="shared" si="51"/>
        <v>0</v>
      </c>
    </row>
    <row r="1617" spans="1:10" x14ac:dyDescent="0.25">
      <c r="A1617">
        <v>9638</v>
      </c>
      <c r="B1617" t="str">
        <f>CHALLAN!G9617</f>
        <v>GG/201/10-11</v>
      </c>
      <c r="C1617" t="str">
        <f>CHALLAN!G9616</f>
        <v>11.11.10</v>
      </c>
      <c r="D1617" t="str">
        <f>IF(CHALLAN!C9638="","(no part #)",CHALLAN!C9638)</f>
        <v>1 LTR</v>
      </c>
      <c r="E1617" t="str">
        <f>IF(CHALLAN!B9638="","",CHALLAN!B9638)</f>
        <v>UNICLA 1 LTR</v>
      </c>
      <c r="F1617">
        <f>IF(CHALLAN!D9638="","",CHALLAN!D9638)</f>
        <v>3</v>
      </c>
      <c r="G1617">
        <f>IF(CHALLAN!E9638="","",CHALLAN!E9638)</f>
        <v>24</v>
      </c>
      <c r="H1617">
        <f t="shared" si="50"/>
        <v>72</v>
      </c>
      <c r="I1617">
        <f>IF(CHALLAN!F9638="","",CHALLAN!F9638)</f>
        <v>72</v>
      </c>
      <c r="J1617">
        <f t="shared" si="51"/>
        <v>0</v>
      </c>
    </row>
    <row r="1618" spans="1:10" x14ac:dyDescent="0.25">
      <c r="A1618">
        <v>9641</v>
      </c>
      <c r="B1618" t="str">
        <f>CHALLAN!G9617</f>
        <v>GG/201/10-11</v>
      </c>
      <c r="C1618" t="str">
        <f>CHALLAN!G9616</f>
        <v>11.11.10</v>
      </c>
      <c r="D1618" t="str">
        <f>IF(CHALLAN!C9641="","(no part #)",CHALLAN!C9641)</f>
        <v>PC-E406</v>
      </c>
      <c r="E1618" t="str">
        <f>IF(CHALLAN!B9641="","",CHALLAN!B9641)</f>
        <v>ESTEEM R 12</v>
      </c>
      <c r="F1618">
        <f>IF(CHALLAN!D9641="","",CHALLAN!D9641)</f>
        <v>6</v>
      </c>
      <c r="G1618">
        <f>IF(CHALLAN!E9641="","",CHALLAN!E9641)</f>
        <v>4</v>
      </c>
      <c r="H1618">
        <f t="shared" si="50"/>
        <v>24</v>
      </c>
      <c r="I1618">
        <f>IF(CHALLAN!F9641="","",CHALLAN!F9641)</f>
        <v>22</v>
      </c>
      <c r="J1618">
        <f t="shared" si="51"/>
        <v>2</v>
      </c>
    </row>
    <row r="1619" spans="1:10" x14ac:dyDescent="0.25">
      <c r="A1619">
        <v>9642</v>
      </c>
      <c r="B1619" t="str">
        <f>CHALLAN!G9617</f>
        <v>GG/201/10-11</v>
      </c>
      <c r="C1619" t="str">
        <f>CHALLAN!G9616</f>
        <v>11.11.10</v>
      </c>
      <c r="D1619" t="str">
        <f>IF(CHALLAN!C9642="","(no part #)",CHALLAN!C9642)</f>
        <v>PC-E406</v>
      </c>
      <c r="E1619" t="str">
        <f>IF(CHALLAN!B9642="","",CHALLAN!B9642)</f>
        <v>ESTEEM R 12</v>
      </c>
      <c r="F1619" t="str">
        <f>IF(CHALLAN!D9642="","",CHALLAN!D9642)</f>
        <v/>
      </c>
      <c r="G1619" t="str">
        <f>IF(CHALLAN!E9642="","",CHALLAN!E9642)</f>
        <v/>
      </c>
      <c r="H1619" t="str">
        <f t="shared" si="50"/>
        <v/>
      </c>
      <c r="I1619">
        <f>IF(CHALLAN!F9642="","",CHALLAN!F9642)</f>
        <v>2</v>
      </c>
      <c r="J1619" t="str">
        <f t="shared" si="51"/>
        <v/>
      </c>
    </row>
    <row r="1620" spans="1:10" x14ac:dyDescent="0.25">
      <c r="A1620">
        <v>9677</v>
      </c>
      <c r="B1620" t="str">
        <f>CHALLAN!G9661</f>
        <v>GG/202/10-11</v>
      </c>
      <c r="C1620" t="str">
        <f>CHALLAN!G9660</f>
        <v>12.11.10</v>
      </c>
      <c r="D1620" t="str">
        <f>IF(CHALLAN!C9677="","(no part #)",CHALLAN!C9677)</f>
        <v>(no part #)</v>
      </c>
      <c r="E1620" t="str">
        <f>IF(CHALLAN!B9677="","",CHALLAN!B9677)</f>
        <v>HFC R134A</v>
      </c>
      <c r="F1620">
        <f>IF(CHALLAN!D9677="","",CHALLAN!D9677)</f>
        <v>90</v>
      </c>
      <c r="G1620">
        <f>IF(CHALLAN!E9677="","",CHALLAN!E9677)</f>
        <v>30</v>
      </c>
      <c r="H1620">
        <f t="shared" si="50"/>
        <v>2700</v>
      </c>
      <c r="I1620">
        <f>IF(CHALLAN!F9677="","",CHALLAN!F9677)</f>
        <v>2700</v>
      </c>
      <c r="J1620">
        <f t="shared" si="51"/>
        <v>0</v>
      </c>
    </row>
    <row r="1621" spans="1:10" x14ac:dyDescent="0.25">
      <c r="A1621">
        <v>9678</v>
      </c>
      <c r="B1621" t="str">
        <f>CHALLAN!G9661</f>
        <v>GG/202/10-11</v>
      </c>
      <c r="C1621" t="str">
        <f>CHALLAN!G9660</f>
        <v>12.11.10</v>
      </c>
      <c r="D1621" t="str">
        <f>IF(CHALLAN!C9678="","(no part #)",CHALLAN!C9678)</f>
        <v>RTN EMPTY CANS</v>
      </c>
      <c r="E1621" t="str">
        <f>IF(CHALLAN!B9678="","",CHALLAN!B9678)</f>
        <v/>
      </c>
      <c r="F1621" t="str">
        <f>IF(CHALLAN!D9678="","",CHALLAN!D9678)</f>
        <v/>
      </c>
      <c r="G1621" t="str">
        <f>IF(CHALLAN!E9678="","",CHALLAN!E9678)</f>
        <v/>
      </c>
      <c r="H1621" t="str">
        <f t="shared" si="50"/>
        <v/>
      </c>
      <c r="I1621">
        <f>IF(CHALLAN!F9678="","",CHALLAN!F9678)</f>
        <v>90</v>
      </c>
      <c r="J1621" t="str">
        <f t="shared" si="51"/>
        <v/>
      </c>
    </row>
    <row r="1622" spans="1:10" x14ac:dyDescent="0.25">
      <c r="A1622">
        <v>9715</v>
      </c>
      <c r="B1622" t="str">
        <f>CHALLAN!G9705</f>
        <v>GG/203/10-11</v>
      </c>
      <c r="C1622" t="str">
        <f>CHALLAN!G9704</f>
        <v>12.11.10</v>
      </c>
      <c r="D1622" t="str">
        <f>IF(CHALLAN!C9715="","(no part #)",CHALLAN!C9715)</f>
        <v>(no part #)</v>
      </c>
      <c r="E1622" t="str">
        <f>IF(CHALLAN!B9715="","",CHALLAN!B9715)</f>
        <v>HFC R134A</v>
      </c>
      <c r="F1622">
        <f>IF(CHALLAN!D9715="","",CHALLAN!D9715)</f>
        <v>75</v>
      </c>
      <c r="G1622">
        <f>IF(CHALLAN!E9715="","",CHALLAN!E9715)</f>
        <v>30</v>
      </c>
      <c r="H1622">
        <f t="shared" si="50"/>
        <v>2250</v>
      </c>
      <c r="I1622">
        <f>IF(CHALLAN!F9715="","",CHALLAN!F9715)</f>
        <v>2250</v>
      </c>
      <c r="J1622">
        <f t="shared" si="51"/>
        <v>0</v>
      </c>
    </row>
    <row r="1623" spans="1:10" x14ac:dyDescent="0.25">
      <c r="A1623">
        <v>9716</v>
      </c>
      <c r="B1623" t="str">
        <f>CHALLAN!G9705</f>
        <v>GG/203/10-11</v>
      </c>
      <c r="C1623" t="str">
        <f>CHALLAN!G9704</f>
        <v>12.11.10</v>
      </c>
      <c r="D1623" t="str">
        <f>IF(CHALLAN!C9716="","(no part #)",CHALLAN!C9716)</f>
        <v>RTN EMPTY CANS</v>
      </c>
      <c r="E1623" t="str">
        <f>IF(CHALLAN!B9716="","",CHALLAN!B9716)</f>
        <v/>
      </c>
      <c r="F1623" t="str">
        <f>IF(CHALLAN!D9716="","",CHALLAN!D9716)</f>
        <v/>
      </c>
      <c r="G1623" t="str">
        <f>IF(CHALLAN!E9716="","",CHALLAN!E9716)</f>
        <v/>
      </c>
      <c r="H1623" t="str">
        <f t="shared" si="50"/>
        <v/>
      </c>
      <c r="I1623">
        <f>IF(CHALLAN!F9716="","",CHALLAN!F9716)</f>
        <v>85</v>
      </c>
      <c r="J1623" t="str">
        <f t="shared" si="51"/>
        <v/>
      </c>
    </row>
    <row r="1624" spans="1:10" x14ac:dyDescent="0.25">
      <c r="A1624">
        <v>9761</v>
      </c>
      <c r="B1624" t="str">
        <f>CHALLAN!G9752</f>
        <v>GG/204/10-11</v>
      </c>
      <c r="C1624" t="str">
        <f>CHALLAN!G9751</f>
        <v>11.11.10</v>
      </c>
      <c r="D1624" t="str">
        <f>IF(CHALLAN!C9761="","(no part #)",CHALLAN!C9761)</f>
        <v>(no part #)</v>
      </c>
      <c r="E1624" t="str">
        <f>IF(CHALLAN!B9761="","",CHALLAN!B9761)</f>
        <v>HFC R134A</v>
      </c>
      <c r="F1624">
        <f>IF(CHALLAN!D9761="","",CHALLAN!D9761)</f>
        <v>50</v>
      </c>
      <c r="G1624">
        <f>IF(CHALLAN!E9761="","",CHALLAN!E9761)</f>
        <v>30</v>
      </c>
      <c r="H1624">
        <f t="shared" si="50"/>
        <v>1500</v>
      </c>
      <c r="I1624">
        <f>IF(CHALLAN!F9761="","",CHALLAN!F9761)</f>
        <v>1500</v>
      </c>
      <c r="J1624">
        <f t="shared" si="51"/>
        <v>0</v>
      </c>
    </row>
    <row r="1625" spans="1:10" x14ac:dyDescent="0.25">
      <c r="A1625">
        <v>9762</v>
      </c>
      <c r="B1625" t="str">
        <f>CHALLAN!G9752</f>
        <v>GG/204/10-11</v>
      </c>
      <c r="C1625" t="str">
        <f>CHALLAN!G9751</f>
        <v>11.11.10</v>
      </c>
      <c r="D1625" t="str">
        <f>IF(CHALLAN!C9762="","(no part #)",CHALLAN!C9762)</f>
        <v>RTN EMPTY CANS</v>
      </c>
      <c r="E1625" t="str">
        <f>IF(CHALLAN!B9762="","",CHALLAN!B9762)</f>
        <v/>
      </c>
      <c r="F1625" t="str">
        <f>IF(CHALLAN!D9762="","",CHALLAN!D9762)</f>
        <v/>
      </c>
      <c r="G1625" t="str">
        <f>IF(CHALLAN!E9762="","",CHALLAN!E9762)</f>
        <v/>
      </c>
      <c r="H1625" t="str">
        <f t="shared" si="50"/>
        <v/>
      </c>
      <c r="I1625">
        <f>IF(CHALLAN!F9762="","",CHALLAN!F9762)</f>
        <v>83</v>
      </c>
      <c r="J1625" t="str">
        <f t="shared" si="51"/>
        <v/>
      </c>
    </row>
    <row r="1626" spans="1:10" x14ac:dyDescent="0.25">
      <c r="A1626">
        <v>9808</v>
      </c>
      <c r="B1626" t="str">
        <f>CHALLAN!G9798</f>
        <v>GG/205/10-11</v>
      </c>
      <c r="C1626" t="str">
        <f>CHALLAN!G9797</f>
        <v>17.11.10</v>
      </c>
      <c r="D1626" t="str">
        <f>IF(CHALLAN!C9808="","(no part #)",CHALLAN!C9808)</f>
        <v>(no part #)</v>
      </c>
      <c r="E1626" t="str">
        <f>IF(CHALLAN!B9808="","",CHALLAN!B9808)</f>
        <v>MINIBUS</v>
      </c>
      <c r="F1626">
        <f>IF(CHALLAN!D9808="","",CHALLAN!D9808)</f>
        <v>13</v>
      </c>
      <c r="G1626">
        <f>IF(CHALLAN!E9808="","",CHALLAN!E9808)</f>
        <v>2</v>
      </c>
      <c r="H1626">
        <f t="shared" si="50"/>
        <v>26</v>
      </c>
      <c r="I1626">
        <f>IF(CHALLAN!F9808="","",CHALLAN!F9808)</f>
        <v>26</v>
      </c>
      <c r="J1626">
        <f t="shared" si="51"/>
        <v>0</v>
      </c>
    </row>
    <row r="1627" spans="1:10" x14ac:dyDescent="0.25">
      <c r="A1627">
        <v>9847</v>
      </c>
      <c r="B1627" t="str">
        <f>CHALLAN!G9831</f>
        <v>GG/206/10-11</v>
      </c>
      <c r="C1627" t="str">
        <f>CHALLAN!G9830</f>
        <v>18.11.10</v>
      </c>
      <c r="D1627" t="str">
        <f>IF(CHALLAN!C9847="","(no part #)",CHALLAN!C9847)</f>
        <v>(no part #)</v>
      </c>
      <c r="E1627" t="str">
        <f>IF(CHALLAN!B9847="","",CHALLAN!B9847)</f>
        <v>HFC R134A</v>
      </c>
      <c r="F1627">
        <f>IF(CHALLAN!D9847="","",CHALLAN!D9847)</f>
        <v>95</v>
      </c>
      <c r="G1627">
        <f>IF(CHALLAN!E9847="","",CHALLAN!E9847)</f>
        <v>30</v>
      </c>
      <c r="H1627">
        <f t="shared" si="50"/>
        <v>2850</v>
      </c>
      <c r="I1627">
        <f>IF(CHALLAN!F9847="","",CHALLAN!F9847)</f>
        <v>2850</v>
      </c>
      <c r="J1627">
        <f t="shared" si="51"/>
        <v>0</v>
      </c>
    </row>
    <row r="1628" spans="1:10" x14ac:dyDescent="0.25">
      <c r="A1628">
        <v>9848</v>
      </c>
      <c r="B1628" t="str">
        <f>CHALLAN!G9831</f>
        <v>GG/206/10-11</v>
      </c>
      <c r="C1628" t="str">
        <f>CHALLAN!G9830</f>
        <v>18.11.10</v>
      </c>
      <c r="D1628" t="str">
        <f>IF(CHALLAN!C9848="","(no part #)",CHALLAN!C9848)</f>
        <v>LESS 35KG SHORT QTY</v>
      </c>
      <c r="E1628" t="str">
        <f>IF(CHALLAN!B9848="","",CHALLAN!B9848)</f>
        <v/>
      </c>
      <c r="F1628" t="str">
        <f>IF(CHALLAN!D9848="","",CHALLAN!D9848)</f>
        <v/>
      </c>
      <c r="G1628" t="str">
        <f>IF(CHALLAN!E9848="","",CHALLAN!E9848)</f>
        <v/>
      </c>
      <c r="H1628" t="str">
        <f t="shared" si="50"/>
        <v/>
      </c>
      <c r="I1628">
        <f>IF(CHALLAN!F9848="","",CHALLAN!F9848)</f>
        <v>35</v>
      </c>
      <c r="J1628" t="str">
        <f t="shared" si="51"/>
        <v/>
      </c>
    </row>
    <row r="1629" spans="1:10" x14ac:dyDescent="0.25">
      <c r="A1629">
        <v>9885</v>
      </c>
      <c r="B1629" t="str">
        <f>CHALLAN!G9876</f>
        <v>GG/207/10-11</v>
      </c>
      <c r="C1629" t="str">
        <f>CHALLAN!G9875</f>
        <v>23.11.10</v>
      </c>
      <c r="D1629" t="str">
        <f>IF(CHALLAN!C9885="","(no part #)",CHALLAN!C9885)</f>
        <v>PC-86125</v>
      </c>
      <c r="E1629" t="str">
        <f>IF(CHALLAN!B9885="","",CHALLAN!B9885)</f>
        <v>SANTRO</v>
      </c>
      <c r="F1629">
        <f>IF(CHALLAN!D9885="","",CHALLAN!D9885)</f>
        <v>5</v>
      </c>
      <c r="G1629">
        <f>IF(CHALLAN!E9885="","",CHALLAN!E9885)</f>
        <v>5</v>
      </c>
      <c r="H1629">
        <f t="shared" si="50"/>
        <v>25</v>
      </c>
      <c r="I1629">
        <f>IF(CHALLAN!F9885="","",CHALLAN!F9885)</f>
        <v>22</v>
      </c>
      <c r="J1629">
        <f t="shared" si="51"/>
        <v>3</v>
      </c>
    </row>
    <row r="1630" spans="1:10" x14ac:dyDescent="0.25">
      <c r="A1630">
        <v>9886</v>
      </c>
      <c r="B1630" t="str">
        <f>CHALLAN!G9876</f>
        <v>GG/207/10-11</v>
      </c>
      <c r="C1630" t="str">
        <f>CHALLAN!G9875</f>
        <v>23.11.10</v>
      </c>
      <c r="D1630" t="str">
        <f>IF(CHALLAN!C9886="","(no part #)",CHALLAN!C9886)</f>
        <v>PC-86125</v>
      </c>
      <c r="E1630" t="str">
        <f>IF(CHALLAN!B9886="","",CHALLAN!B9886)</f>
        <v>SANTRO</v>
      </c>
      <c r="F1630" t="str">
        <f>IF(CHALLAN!D9886="","",CHALLAN!D9886)</f>
        <v/>
      </c>
      <c r="G1630" t="str">
        <f>IF(CHALLAN!E9886="","",CHALLAN!E9886)</f>
        <v/>
      </c>
      <c r="H1630" t="str">
        <f t="shared" si="50"/>
        <v/>
      </c>
      <c r="I1630">
        <f>IF(CHALLAN!F9886="","",CHALLAN!F9886)</f>
        <v>3</v>
      </c>
      <c r="J1630" t="str">
        <f t="shared" si="51"/>
        <v/>
      </c>
    </row>
    <row r="1631" spans="1:10" x14ac:dyDescent="0.25">
      <c r="A1631">
        <v>9887</v>
      </c>
      <c r="B1631" t="str">
        <f>CHALLAN!G9876</f>
        <v>GG/207/10-11</v>
      </c>
      <c r="C1631" t="str">
        <f>CHALLAN!G9875</f>
        <v>23.11.10</v>
      </c>
      <c r="D1631" t="str">
        <f>IF(CHALLAN!C9887="","(no part #)",CHALLAN!C9887)</f>
        <v>PC-86134</v>
      </c>
      <c r="E1631" t="str">
        <f>IF(CHALLAN!B9887="","",CHALLAN!B9887)</f>
        <v>SKODA FABIA</v>
      </c>
      <c r="F1631">
        <f>IF(CHALLAN!D9887="","",CHALLAN!D9887)</f>
        <v>1</v>
      </c>
      <c r="G1631">
        <f>IF(CHALLAN!E9887="","",CHALLAN!E9887)</f>
        <v>5</v>
      </c>
      <c r="H1631">
        <f t="shared" si="50"/>
        <v>5</v>
      </c>
      <c r="I1631">
        <f>IF(CHALLAN!F9887="","",CHALLAN!F9887)</f>
        <v>5</v>
      </c>
      <c r="J1631">
        <f t="shared" si="51"/>
        <v>0</v>
      </c>
    </row>
    <row r="1632" spans="1:10" x14ac:dyDescent="0.25">
      <c r="A1632">
        <v>9888</v>
      </c>
      <c r="B1632" t="str">
        <f>CHALLAN!G9876</f>
        <v>GG/207/10-11</v>
      </c>
      <c r="C1632" t="str">
        <f>CHALLAN!G9875</f>
        <v>23.11.10</v>
      </c>
      <c r="D1632" t="str">
        <f>IF(CHALLAN!C9888="","(no part #)",CHALLAN!C9888)</f>
        <v>PC-86026B</v>
      </c>
      <c r="E1632" t="str">
        <f>IF(CHALLAN!B9888="","",CHALLAN!B9888)</f>
        <v>SKODA LAURA</v>
      </c>
      <c r="F1632">
        <f>IF(CHALLAN!D9888="","",CHALLAN!D9888)</f>
        <v>1</v>
      </c>
      <c r="G1632">
        <f>IF(CHALLAN!E9888="","",CHALLAN!E9888)</f>
        <v>5</v>
      </c>
      <c r="H1632">
        <f t="shared" si="50"/>
        <v>5</v>
      </c>
      <c r="I1632">
        <f>IF(CHALLAN!F9888="","",CHALLAN!F9888)</f>
        <v>5</v>
      </c>
      <c r="J1632">
        <f t="shared" si="51"/>
        <v>0</v>
      </c>
    </row>
    <row r="1633" spans="1:10" x14ac:dyDescent="0.25">
      <c r="A1633">
        <v>9889</v>
      </c>
      <c r="B1633" t="str">
        <f>CHALLAN!G9876</f>
        <v>GG/207/10-11</v>
      </c>
      <c r="C1633" t="str">
        <f>CHALLAN!G9875</f>
        <v>23.11.10</v>
      </c>
      <c r="D1633" t="str">
        <f>IF(CHALLAN!C9889="","(no part #)",CHALLAN!C9889)</f>
        <v>PC-86064</v>
      </c>
      <c r="E1633" t="str">
        <f>IF(CHALLAN!B9889="","",CHALLAN!B9889)</f>
        <v>ACCENT CRD-I</v>
      </c>
      <c r="F1633">
        <f>IF(CHALLAN!D9889="","",CHALLAN!D9889)</f>
        <v>3</v>
      </c>
      <c r="G1633">
        <f>IF(CHALLAN!E9889="","",CHALLAN!E9889)</f>
        <v>5</v>
      </c>
      <c r="H1633">
        <f t="shared" si="50"/>
        <v>15</v>
      </c>
      <c r="I1633">
        <f>IF(CHALLAN!F9889="","",CHALLAN!F9889)</f>
        <v>14</v>
      </c>
      <c r="J1633">
        <f t="shared" si="51"/>
        <v>1</v>
      </c>
    </row>
    <row r="1634" spans="1:10" x14ac:dyDescent="0.25">
      <c r="A1634">
        <v>9890</v>
      </c>
      <c r="B1634" t="str">
        <f>CHALLAN!G9876</f>
        <v>GG/207/10-11</v>
      </c>
      <c r="C1634" t="str">
        <f>CHALLAN!G9875</f>
        <v>23.11.10</v>
      </c>
      <c r="D1634" t="str">
        <f>IF(CHALLAN!C9890="","(no part #)",CHALLAN!C9890)</f>
        <v>PC-86064</v>
      </c>
      <c r="E1634" t="str">
        <f>IF(CHALLAN!B9890="","",CHALLAN!B9890)</f>
        <v>ACCENT CRD-I</v>
      </c>
      <c r="F1634" t="str">
        <f>IF(CHALLAN!D9890="","",CHALLAN!D9890)</f>
        <v/>
      </c>
      <c r="G1634" t="str">
        <f>IF(CHALLAN!E9890="","",CHALLAN!E9890)</f>
        <v/>
      </c>
      <c r="H1634" t="str">
        <f t="shared" si="50"/>
        <v/>
      </c>
      <c r="I1634">
        <f>IF(CHALLAN!F9890="","",CHALLAN!F9890)</f>
        <v>1</v>
      </c>
      <c r="J1634" t="str">
        <f t="shared" si="51"/>
        <v/>
      </c>
    </row>
    <row r="1635" spans="1:10" x14ac:dyDescent="0.25">
      <c r="A1635">
        <v>9892</v>
      </c>
      <c r="B1635" t="str">
        <f>CHALLAN!G9876</f>
        <v>GG/207/10-11</v>
      </c>
      <c r="C1635" t="str">
        <f>CHALLAN!G9875</f>
        <v>23.11.10</v>
      </c>
      <c r="D1635" t="str">
        <f>IF(CHALLAN!C9892="","(no part #)",CHALLAN!C9892)</f>
        <v>PC-209</v>
      </c>
      <c r="E1635" t="str">
        <f>IF(CHALLAN!B9892="","",CHALLAN!B9892)</f>
        <v>INNOVA</v>
      </c>
      <c r="F1635">
        <f>IF(CHALLAN!D9892="","",CHALLAN!D9892)</f>
        <v>4</v>
      </c>
      <c r="G1635">
        <f>IF(CHALLAN!E9892="","",CHALLAN!E9892)</f>
        <v>6</v>
      </c>
      <c r="H1635">
        <f t="shared" si="50"/>
        <v>24</v>
      </c>
      <c r="I1635">
        <f>IF(CHALLAN!F9892="","",CHALLAN!F9892)</f>
        <v>23</v>
      </c>
      <c r="J1635">
        <f t="shared" si="51"/>
        <v>1</v>
      </c>
    </row>
    <row r="1636" spans="1:10" x14ac:dyDescent="0.25">
      <c r="A1636">
        <v>9893</v>
      </c>
      <c r="B1636" t="str">
        <f>CHALLAN!G9876</f>
        <v>GG/207/10-11</v>
      </c>
      <c r="C1636" t="str">
        <f>CHALLAN!G9875</f>
        <v>23.11.10</v>
      </c>
      <c r="D1636" t="str">
        <f>IF(CHALLAN!C9893="","(no part #)",CHALLAN!C9893)</f>
        <v>PC-209</v>
      </c>
      <c r="E1636" t="str">
        <f>IF(CHALLAN!B9893="","",CHALLAN!B9893)</f>
        <v>INNOVA</v>
      </c>
      <c r="F1636" t="str">
        <f>IF(CHALLAN!D9893="","",CHALLAN!D9893)</f>
        <v/>
      </c>
      <c r="G1636" t="str">
        <f>IF(CHALLAN!E9893="","",CHALLAN!E9893)</f>
        <v/>
      </c>
      <c r="H1636" t="str">
        <f t="shared" si="50"/>
        <v/>
      </c>
      <c r="I1636">
        <f>IF(CHALLAN!F9893="","",CHALLAN!F9893)</f>
        <v>1</v>
      </c>
      <c r="J1636" t="str">
        <f t="shared" si="51"/>
        <v/>
      </c>
    </row>
    <row r="1637" spans="1:10" x14ac:dyDescent="0.25">
      <c r="A1637">
        <v>9895</v>
      </c>
      <c r="B1637" t="str">
        <f>CHALLAN!G9876</f>
        <v>GG/207/10-11</v>
      </c>
      <c r="C1637" t="str">
        <f>CHALLAN!G9875</f>
        <v>23.11.10</v>
      </c>
      <c r="D1637" t="str">
        <f>IF(CHALLAN!C9895="","(no part #)",CHALLAN!C9895)</f>
        <v>PC-E510</v>
      </c>
      <c r="E1637" t="str">
        <f>IF(CHALLAN!B9895="","",CHALLAN!B9895)</f>
        <v>ACCORD</v>
      </c>
      <c r="F1637">
        <f>IF(CHALLAN!D9895="","",CHALLAN!D9895)</f>
        <v>1</v>
      </c>
      <c r="G1637">
        <f>IF(CHALLAN!E9895="","",CHALLAN!E9895)</f>
        <v>6</v>
      </c>
      <c r="H1637">
        <f t="shared" si="50"/>
        <v>6</v>
      </c>
      <c r="I1637">
        <f>IF(CHALLAN!F9895="","",CHALLAN!F9895)</f>
        <v>6</v>
      </c>
      <c r="J1637">
        <f t="shared" si="51"/>
        <v>0</v>
      </c>
    </row>
    <row r="1638" spans="1:10" x14ac:dyDescent="0.25">
      <c r="A1638">
        <v>9897</v>
      </c>
      <c r="B1638" t="str">
        <f>CHALLAN!G9876</f>
        <v>GG/207/10-11</v>
      </c>
      <c r="C1638" t="str">
        <f>CHALLAN!G9875</f>
        <v>23.11.10</v>
      </c>
      <c r="D1638" t="str">
        <f>IF(CHALLAN!C9897="","(no part #)",CHALLAN!C9897)</f>
        <v>PC-8053</v>
      </c>
      <c r="E1638" t="str">
        <f>IF(CHALLAN!B9897="","",CHALLAN!B9897)</f>
        <v>SKODA</v>
      </c>
      <c r="F1638">
        <f>IF(CHALLAN!D9897="","",CHALLAN!D9897)</f>
        <v>2</v>
      </c>
      <c r="G1638">
        <f>IF(CHALLAN!E9897="","",CHALLAN!E9897)</f>
        <v>25</v>
      </c>
      <c r="H1638">
        <f t="shared" si="50"/>
        <v>50</v>
      </c>
      <c r="I1638">
        <f>IF(CHALLAN!F9897="","",CHALLAN!F9897)</f>
        <v>50</v>
      </c>
      <c r="J1638">
        <f t="shared" si="51"/>
        <v>0</v>
      </c>
    </row>
    <row r="1639" spans="1:10" x14ac:dyDescent="0.25">
      <c r="A1639">
        <v>9900</v>
      </c>
      <c r="B1639" t="str">
        <f>CHALLAN!G9876</f>
        <v>GG/207/10-11</v>
      </c>
      <c r="C1639" t="str">
        <f>CHALLAN!G9875</f>
        <v>23.11.10</v>
      </c>
      <c r="D1639" t="str">
        <f>IF(CHALLAN!C9900="","(no part #)",CHALLAN!C9900)</f>
        <v>RECEIVED SHORT DURING EXCHANGE</v>
      </c>
      <c r="E1639" t="str">
        <f>IF(CHALLAN!B9900="","",CHALLAN!B9900)</f>
        <v>MICRO BUS  MOTOR 12V</v>
      </c>
      <c r="F1639" t="str">
        <f>IF(CHALLAN!D9900="","",CHALLAN!D9900)</f>
        <v/>
      </c>
      <c r="G1639">
        <f>IF(CHALLAN!E9900="","",CHALLAN!E9900)</f>
        <v>2</v>
      </c>
      <c r="H1639" t="str">
        <f t="shared" si="50"/>
        <v/>
      </c>
      <c r="I1639">
        <f>IF(CHALLAN!F9900="","",CHALLAN!F9900)</f>
        <v>2</v>
      </c>
      <c r="J1639" t="str">
        <f t="shared" si="51"/>
        <v/>
      </c>
    </row>
    <row r="1640" spans="1:10" x14ac:dyDescent="0.25">
      <c r="A1640">
        <v>9927</v>
      </c>
      <c r="B1640" t="str">
        <f>CHALLAN!G9917</f>
        <v>GG/208/10-11</v>
      </c>
      <c r="C1640" t="str">
        <f>CHALLAN!G9916</f>
        <v>29.11.10</v>
      </c>
      <c r="D1640" t="str">
        <f>IF(CHALLAN!C9927="","(no part #)",CHALLAN!C9927)</f>
        <v>PC-204</v>
      </c>
      <c r="E1640" t="str">
        <f>IF(CHALLAN!B9927="","",CHALLAN!B9927)</f>
        <v>ZEN DELPHI R-134A</v>
      </c>
      <c r="F1640">
        <f>IF(CHALLAN!D9927="","",CHALLAN!D9927)</f>
        <v>1</v>
      </c>
      <c r="G1640">
        <f>IF(CHALLAN!E9927="","",CHALLAN!E9927)</f>
        <v>6</v>
      </c>
      <c r="H1640">
        <f t="shared" si="50"/>
        <v>6</v>
      </c>
      <c r="I1640">
        <f>IF(CHALLAN!F9927="","",CHALLAN!F9927)</f>
        <v>6</v>
      </c>
      <c r="J1640">
        <f t="shared" si="51"/>
        <v>0</v>
      </c>
    </row>
    <row r="1641" spans="1:10" x14ac:dyDescent="0.25">
      <c r="A1641">
        <v>9929</v>
      </c>
      <c r="B1641" t="str">
        <f>CHALLAN!G9917</f>
        <v>GG/208/10-11</v>
      </c>
      <c r="C1641" t="str">
        <f>CHALLAN!G9916</f>
        <v>29.11.10</v>
      </c>
      <c r="D1641" t="str">
        <f>IF(CHALLAN!C9929="","(no part #)",CHALLAN!C9929)</f>
        <v>PC-E443</v>
      </c>
      <c r="E1641" t="str">
        <f>IF(CHALLAN!B9929="","",CHALLAN!B9929)</f>
        <v>COROLLA</v>
      </c>
      <c r="F1641">
        <f>IF(CHALLAN!D9929="","",CHALLAN!D9929)</f>
        <v>1</v>
      </c>
      <c r="G1641">
        <f>IF(CHALLAN!E9929="","",CHALLAN!E9929)</f>
        <v>6</v>
      </c>
      <c r="H1641">
        <f t="shared" si="50"/>
        <v>6</v>
      </c>
      <c r="I1641">
        <f>IF(CHALLAN!F9929="","",CHALLAN!F9929)</f>
        <v>6</v>
      </c>
      <c r="J1641">
        <f t="shared" si="51"/>
        <v>0</v>
      </c>
    </row>
    <row r="1642" spans="1:10" x14ac:dyDescent="0.25">
      <c r="A1642">
        <v>9931</v>
      </c>
      <c r="B1642" t="str">
        <f>CHALLAN!G9917</f>
        <v>GG/208/10-11</v>
      </c>
      <c r="C1642" t="str">
        <f>CHALLAN!G9916</f>
        <v>29.11.10</v>
      </c>
      <c r="D1642" t="str">
        <f>IF(CHALLAN!C9931="","(no part #)",CHALLAN!C9931)</f>
        <v>(no part #)</v>
      </c>
      <c r="E1642" t="str">
        <f>IF(CHALLAN!B9931="","",CHALLAN!B9931)</f>
        <v>SK</v>
      </c>
      <c r="F1642">
        <f>IF(CHALLAN!D9931="","",CHALLAN!D9931)</f>
        <v>1</v>
      </c>
      <c r="G1642">
        <f>IF(CHALLAN!E9931="","",CHALLAN!E9931)</f>
        <v>10</v>
      </c>
      <c r="H1642">
        <f t="shared" si="50"/>
        <v>10</v>
      </c>
      <c r="I1642">
        <f>IF(CHALLAN!F9931="","",CHALLAN!F9931)</f>
        <v>10</v>
      </c>
      <c r="J1642">
        <f t="shared" si="51"/>
        <v>0</v>
      </c>
    </row>
    <row r="1643" spans="1:10" x14ac:dyDescent="0.25">
      <c r="A1643">
        <v>9933</v>
      </c>
      <c r="B1643" t="str">
        <f>CHALLAN!G9917</f>
        <v>GG/208/10-11</v>
      </c>
      <c r="C1643" t="str">
        <f>CHALLAN!G9916</f>
        <v>29.11.10</v>
      </c>
      <c r="D1643" t="str">
        <f>IF(CHALLAN!C9933="","(no part #)",CHALLAN!C9933)</f>
        <v>PC1229 A</v>
      </c>
      <c r="E1643" t="str">
        <f>IF(CHALLAN!B9933="","",CHALLAN!B9933)</f>
        <v>THERMOSTAT</v>
      </c>
      <c r="F1643">
        <f>IF(CHALLAN!D9933="","",CHALLAN!D9933)</f>
        <v>2</v>
      </c>
      <c r="G1643">
        <f>IF(CHALLAN!E9933="","",CHALLAN!E9933)</f>
        <v>100</v>
      </c>
      <c r="H1643">
        <f t="shared" si="50"/>
        <v>200</v>
      </c>
      <c r="I1643">
        <f>IF(CHALLAN!F9933="","",CHALLAN!F9933)</f>
        <v>199</v>
      </c>
      <c r="J1643">
        <f t="shared" si="51"/>
        <v>1</v>
      </c>
    </row>
    <row r="1644" spans="1:10" x14ac:dyDescent="0.25">
      <c r="A1644">
        <v>9974</v>
      </c>
      <c r="B1644" t="str">
        <f>CHALLAN!G9962</f>
        <v>GG/209/10-11</v>
      </c>
      <c r="C1644" t="str">
        <f>CHALLAN!G9961</f>
        <v>29.11.10</v>
      </c>
      <c r="D1644" t="str">
        <f>IF(CHALLAN!C9974="","(no part #)",CHALLAN!C9974)</f>
        <v>PC-249R</v>
      </c>
      <c r="E1644" t="str">
        <f>IF(CHALLAN!B9974="","",CHALLAN!B9974)</f>
        <v>SPARK</v>
      </c>
      <c r="F1644">
        <f>IF(CHALLAN!D9974="","",CHALLAN!D9974)</f>
        <v>4</v>
      </c>
      <c r="G1644">
        <f>IF(CHALLAN!E9974="","",CHALLAN!E9974)</f>
        <v>6</v>
      </c>
      <c r="H1644">
        <f t="shared" si="50"/>
        <v>24</v>
      </c>
      <c r="I1644">
        <f>IF(CHALLAN!F9974="","",CHALLAN!F9974)</f>
        <v>23</v>
      </c>
      <c r="J1644">
        <f t="shared" si="51"/>
        <v>1</v>
      </c>
    </row>
    <row r="1645" spans="1:10" x14ac:dyDescent="0.25">
      <c r="A1645">
        <v>9975</v>
      </c>
      <c r="B1645" t="str">
        <f>CHALLAN!G9962</f>
        <v>GG/209/10-11</v>
      </c>
      <c r="C1645" t="str">
        <f>CHALLAN!G9961</f>
        <v>29.11.10</v>
      </c>
      <c r="D1645" t="str">
        <f>IF(CHALLAN!C9975="","(no part #)",CHALLAN!C9975)</f>
        <v>PC-249R</v>
      </c>
      <c r="E1645" t="str">
        <f>IF(CHALLAN!B9975="","",CHALLAN!B9975)</f>
        <v>SPARK</v>
      </c>
      <c r="F1645" t="str">
        <f>IF(CHALLAN!D9975="","",CHALLAN!D9975)</f>
        <v/>
      </c>
      <c r="G1645" t="str">
        <f>IF(CHALLAN!E9975="","",CHALLAN!E9975)</f>
        <v/>
      </c>
      <c r="H1645" t="str">
        <f t="shared" si="50"/>
        <v/>
      </c>
      <c r="I1645">
        <f>IF(CHALLAN!F9975="","",CHALLAN!F9975)</f>
        <v>1</v>
      </c>
      <c r="J1645" t="str">
        <f t="shared" si="51"/>
        <v/>
      </c>
    </row>
    <row r="1646" spans="1:10" x14ac:dyDescent="0.25">
      <c r="A1646">
        <v>9977</v>
      </c>
      <c r="B1646" t="str">
        <f>CHALLAN!G9962</f>
        <v>GG/209/10-11</v>
      </c>
      <c r="C1646" t="str">
        <f>CHALLAN!G9961</f>
        <v>29.11.10</v>
      </c>
      <c r="D1646" t="str">
        <f>IF(CHALLAN!C9977="","(no part #)",CHALLAN!C9977)</f>
        <v>PC-E510</v>
      </c>
      <c r="E1646" t="str">
        <f>IF(CHALLAN!B9977="","",CHALLAN!B9977)</f>
        <v>ACCORD</v>
      </c>
      <c r="F1646">
        <f>IF(CHALLAN!D9977="","",CHALLAN!D9977)</f>
        <v>4</v>
      </c>
      <c r="G1646">
        <f>IF(CHALLAN!E9977="","",CHALLAN!E9977)</f>
        <v>6</v>
      </c>
      <c r="H1646">
        <f t="shared" si="50"/>
        <v>24</v>
      </c>
      <c r="I1646">
        <f>IF(CHALLAN!F9977="","",CHALLAN!F9977)</f>
        <v>23</v>
      </c>
      <c r="J1646">
        <f t="shared" si="51"/>
        <v>1</v>
      </c>
    </row>
    <row r="1647" spans="1:10" x14ac:dyDescent="0.25">
      <c r="A1647">
        <v>9978</v>
      </c>
      <c r="B1647" t="str">
        <f>CHALLAN!G9962</f>
        <v>GG/209/10-11</v>
      </c>
      <c r="C1647" t="str">
        <f>CHALLAN!G9961</f>
        <v>29.11.10</v>
      </c>
      <c r="D1647" t="str">
        <f>IF(CHALLAN!C9978="","(no part #)",CHALLAN!C9978)</f>
        <v>PC-E510</v>
      </c>
      <c r="E1647" t="str">
        <f>IF(CHALLAN!B9978="","",CHALLAN!B9978)</f>
        <v>ACCORD</v>
      </c>
      <c r="F1647" t="str">
        <f>IF(CHALLAN!D9978="","",CHALLAN!D9978)</f>
        <v/>
      </c>
      <c r="G1647" t="str">
        <f>IF(CHALLAN!E9978="","",CHALLAN!E9978)</f>
        <v/>
      </c>
      <c r="H1647" t="str">
        <f t="shared" si="50"/>
        <v/>
      </c>
      <c r="I1647">
        <f>IF(CHALLAN!F9978="","",CHALLAN!F9978)</f>
        <v>1</v>
      </c>
      <c r="J1647" t="str">
        <f t="shared" si="51"/>
        <v/>
      </c>
    </row>
    <row r="1648" spans="1:10" x14ac:dyDescent="0.25">
      <c r="A1648">
        <v>9979</v>
      </c>
      <c r="B1648" t="str">
        <f>CHALLAN!G9962</f>
        <v>GG/209/10-11</v>
      </c>
      <c r="C1648" t="str">
        <f>CHALLAN!G9961</f>
        <v>29.11.10</v>
      </c>
      <c r="D1648" t="str">
        <f>IF(CHALLAN!C9979="","(no part #)",CHALLAN!C9979)</f>
        <v>PC-E111</v>
      </c>
      <c r="E1648" t="str">
        <f>IF(CHALLAN!B9979="","",CHALLAN!B9979)</f>
        <v>LANCER MCC</v>
      </c>
      <c r="F1648">
        <f>IF(CHALLAN!D9979="","",CHALLAN!D9979)</f>
        <v>2</v>
      </c>
      <c r="G1648">
        <f>IF(CHALLAN!E9979="","",CHALLAN!E9979)</f>
        <v>4</v>
      </c>
      <c r="H1648">
        <f t="shared" si="50"/>
        <v>8</v>
      </c>
      <c r="I1648">
        <f>IF(CHALLAN!F9979="","",CHALLAN!F9979)</f>
        <v>8</v>
      </c>
      <c r="J1648">
        <f t="shared" si="51"/>
        <v>0</v>
      </c>
    </row>
    <row r="1649" spans="1:10" x14ac:dyDescent="0.25">
      <c r="A1649">
        <v>9981</v>
      </c>
      <c r="B1649" t="str">
        <f>CHALLAN!G9962</f>
        <v>GG/209/10-11</v>
      </c>
      <c r="C1649" t="str">
        <f>CHALLAN!G9961</f>
        <v>29.11.10</v>
      </c>
      <c r="D1649" t="str">
        <f>IF(CHALLAN!C9981="","(no part #)",CHALLAN!C9981)</f>
        <v>PC-86091</v>
      </c>
      <c r="E1649" t="str">
        <f>IF(CHALLAN!B9981="","",CHALLAN!B9981)</f>
        <v>HONDA CITY TYPE 1</v>
      </c>
      <c r="F1649">
        <f>IF(CHALLAN!D9981="","",CHALLAN!D9981)</f>
        <v>2</v>
      </c>
      <c r="G1649">
        <f>IF(CHALLAN!E9981="","",CHALLAN!E9981)</f>
        <v>5</v>
      </c>
      <c r="H1649">
        <f t="shared" si="50"/>
        <v>10</v>
      </c>
      <c r="I1649">
        <f>IF(CHALLAN!F9981="","",CHALLAN!F9981)</f>
        <v>10</v>
      </c>
      <c r="J1649">
        <f t="shared" si="51"/>
        <v>0</v>
      </c>
    </row>
    <row r="1650" spans="1:10" x14ac:dyDescent="0.25">
      <c r="A1650">
        <v>10017</v>
      </c>
      <c r="B1650" t="str">
        <f>CHALLAN!G10007</f>
        <v>GG/210/10-11</v>
      </c>
      <c r="C1650" t="str">
        <f>CHALLAN!G10006</f>
        <v>3.12.10</v>
      </c>
      <c r="D1650" t="str">
        <f>IF(CHALLAN!C10017="","(no part #)",CHALLAN!C10017)</f>
        <v>TS-8805</v>
      </c>
      <c r="E1650" t="str">
        <f>IF(CHALLAN!B10017="","",CHALLAN!B10017)</f>
        <v>10" S-BLADE</v>
      </c>
      <c r="F1650">
        <f>IF(CHALLAN!D10017="","",CHALLAN!D10017)</f>
        <v>4</v>
      </c>
      <c r="G1650">
        <f>IF(CHALLAN!E10017="","",CHALLAN!E10017)</f>
        <v>10</v>
      </c>
      <c r="H1650">
        <f t="shared" si="50"/>
        <v>40</v>
      </c>
      <c r="I1650">
        <f>IF(CHALLAN!F10017="","",CHALLAN!F10017)</f>
        <v>40</v>
      </c>
      <c r="J1650">
        <f t="shared" si="51"/>
        <v>0</v>
      </c>
    </row>
    <row r="1651" spans="1:10" x14ac:dyDescent="0.25">
      <c r="A1651">
        <v>10018</v>
      </c>
      <c r="B1651" t="str">
        <f>CHALLAN!G10007</f>
        <v>GG/210/10-11</v>
      </c>
      <c r="C1651" t="str">
        <f>CHALLAN!G10006</f>
        <v>3.12.10</v>
      </c>
      <c r="D1651" t="str">
        <f>IF(CHALLAN!C10018="","(no part #)",CHALLAN!C10018)</f>
        <v>TS-8805-B</v>
      </c>
      <c r="E1651" t="str">
        <f>IF(CHALLAN!B10018="","",CHALLAN!B10018)</f>
        <v>12" S- BLADE</v>
      </c>
      <c r="F1651">
        <f>IF(CHALLAN!D10018="","",CHALLAN!D10018)</f>
        <v>1</v>
      </c>
      <c r="G1651">
        <f>IF(CHALLAN!E10018="","",CHALLAN!E10018)</f>
        <v>10</v>
      </c>
      <c r="H1651">
        <f t="shared" si="50"/>
        <v>10</v>
      </c>
      <c r="I1651">
        <f>IF(CHALLAN!F10018="","",CHALLAN!F10018)</f>
        <v>10</v>
      </c>
      <c r="J1651">
        <f t="shared" si="51"/>
        <v>0</v>
      </c>
    </row>
    <row r="1652" spans="1:10" x14ac:dyDescent="0.25">
      <c r="A1652">
        <v>10062</v>
      </c>
      <c r="B1652" t="str">
        <f>CHALLAN!G10052</f>
        <v>GG/211/10-11</v>
      </c>
      <c r="C1652" t="str">
        <f>CHALLAN!G10051</f>
        <v>3.12.10</v>
      </c>
      <c r="D1652" t="str">
        <f>IF(CHALLAN!C10062="","(no part #)",CHALLAN!C10062)</f>
        <v>PC-86042</v>
      </c>
      <c r="E1652" t="str">
        <f>IF(CHALLAN!B10062="","",CHALLAN!B10062)</f>
        <v>MATIZ</v>
      </c>
      <c r="F1652">
        <f>IF(CHALLAN!D10062="","",CHALLAN!D10062)</f>
        <v>2</v>
      </c>
      <c r="G1652">
        <f>IF(CHALLAN!E10062="","",CHALLAN!E10062)</f>
        <v>5</v>
      </c>
      <c r="H1652">
        <f t="shared" si="50"/>
        <v>10</v>
      </c>
      <c r="I1652">
        <f>IF(CHALLAN!F10062="","",CHALLAN!F10062)</f>
        <v>10</v>
      </c>
      <c r="J1652">
        <f t="shared" si="51"/>
        <v>0</v>
      </c>
    </row>
    <row r="1653" spans="1:10" x14ac:dyDescent="0.25">
      <c r="A1653">
        <v>10063</v>
      </c>
      <c r="B1653" t="str">
        <f>CHALLAN!G10052</f>
        <v>GG/211/10-11</v>
      </c>
      <c r="C1653" t="str">
        <f>CHALLAN!G10051</f>
        <v>3.12.10</v>
      </c>
      <c r="D1653" t="str">
        <f>IF(CHALLAN!C10063="","(no part #)",CHALLAN!C10063)</f>
        <v>PC-86134</v>
      </c>
      <c r="E1653" t="str">
        <f>IF(CHALLAN!B10063="","",CHALLAN!B10063)</f>
        <v>FABIA</v>
      </c>
      <c r="F1653">
        <f>IF(CHALLAN!D10063="","",CHALLAN!D10063)</f>
        <v>2</v>
      </c>
      <c r="G1653">
        <f>IF(CHALLAN!E10063="","",CHALLAN!E10063)</f>
        <v>5</v>
      </c>
      <c r="H1653">
        <f t="shared" si="50"/>
        <v>10</v>
      </c>
      <c r="I1653">
        <f>IF(CHALLAN!F10063="","",CHALLAN!F10063)</f>
        <v>10</v>
      </c>
      <c r="J1653">
        <f t="shared" si="51"/>
        <v>0</v>
      </c>
    </row>
    <row r="1654" spans="1:10" x14ac:dyDescent="0.25">
      <c r="A1654">
        <v>10066</v>
      </c>
      <c r="B1654" t="str">
        <f>CHALLAN!G10052</f>
        <v>GG/211/10-11</v>
      </c>
      <c r="C1654" t="str">
        <f>CHALLAN!G10051</f>
        <v>3.12.10</v>
      </c>
      <c r="D1654" t="str">
        <f>IF(CHALLAN!C10066="","(no part #)",CHALLAN!C10066)</f>
        <v>PC-407R</v>
      </c>
      <c r="E1654" t="str">
        <f>IF(CHALLAN!B10066="","",CHALLAN!B10066)</f>
        <v>LOGAN</v>
      </c>
      <c r="F1654">
        <f>IF(CHALLAN!D10066="","",CHALLAN!D10066)</f>
        <v>1</v>
      </c>
      <c r="G1654">
        <f>IF(CHALLAN!E10066="","",CHALLAN!E10066)</f>
        <v>6</v>
      </c>
      <c r="H1654">
        <f t="shared" si="50"/>
        <v>6</v>
      </c>
      <c r="I1654">
        <f>IF(CHALLAN!F10066="","",CHALLAN!F10066)</f>
        <v>6</v>
      </c>
      <c r="J1654">
        <f t="shared" si="51"/>
        <v>0</v>
      </c>
    </row>
    <row r="1655" spans="1:10" x14ac:dyDescent="0.25">
      <c r="A1655">
        <v>10068</v>
      </c>
      <c r="B1655" t="str">
        <f>CHALLAN!G10052</f>
        <v>GG/211/10-11</v>
      </c>
      <c r="C1655" t="str">
        <f>CHALLAN!G10051</f>
        <v>3.12.10</v>
      </c>
      <c r="D1655" t="str">
        <f>IF(CHALLAN!C10068="","(no part #)",CHALLAN!C10068)</f>
        <v>PC-439R</v>
      </c>
      <c r="E1655" t="str">
        <f>IF(CHALLAN!B10068="","",CHALLAN!B10068)</f>
        <v>VARNA DIESEL</v>
      </c>
      <c r="F1655">
        <f>IF(CHALLAN!D10068="","",CHALLAN!D10068)</f>
        <v>4</v>
      </c>
      <c r="G1655">
        <f>IF(CHALLAN!E10068="","",CHALLAN!E10068)</f>
        <v>6</v>
      </c>
      <c r="H1655">
        <f t="shared" si="50"/>
        <v>24</v>
      </c>
      <c r="I1655">
        <f>IF(CHALLAN!F10068="","",CHALLAN!F10068)</f>
        <v>23</v>
      </c>
      <c r="J1655">
        <f t="shared" si="51"/>
        <v>1</v>
      </c>
    </row>
    <row r="1656" spans="1:10" x14ac:dyDescent="0.25">
      <c r="A1656">
        <v>10069</v>
      </c>
      <c r="B1656" t="str">
        <f>CHALLAN!G10052</f>
        <v>GG/211/10-11</v>
      </c>
      <c r="C1656" t="str">
        <f>CHALLAN!G10051</f>
        <v>3.12.10</v>
      </c>
      <c r="D1656" t="str">
        <f>IF(CHALLAN!C10069="","(no part #)",CHALLAN!C10069)</f>
        <v>PC-439R</v>
      </c>
      <c r="E1656" t="str">
        <f>IF(CHALLAN!B10069="","",CHALLAN!B10069)</f>
        <v>VARNA DIESEL</v>
      </c>
      <c r="F1656" t="str">
        <f>IF(CHALLAN!D10069="","",CHALLAN!D10069)</f>
        <v/>
      </c>
      <c r="G1656" t="str">
        <f>IF(CHALLAN!E10069="","",CHALLAN!E10069)</f>
        <v/>
      </c>
      <c r="H1656" t="str">
        <f t="shared" si="50"/>
        <v/>
      </c>
      <c r="I1656">
        <f>IF(CHALLAN!F10069="","",CHALLAN!F10069)</f>
        <v>1</v>
      </c>
      <c r="J1656" t="str">
        <f t="shared" si="51"/>
        <v/>
      </c>
    </row>
    <row r="1657" spans="1:10" x14ac:dyDescent="0.25">
      <c r="A1657">
        <v>10071</v>
      </c>
      <c r="B1657" t="str">
        <f>CHALLAN!G10052</f>
        <v>GG/211/10-11</v>
      </c>
      <c r="C1657" t="str">
        <f>CHALLAN!G10051</f>
        <v>3.12.10</v>
      </c>
      <c r="D1657" t="str">
        <f>IF(CHALLAN!C10071="","(no part #)",CHALLAN!C10071)</f>
        <v>PC-1191</v>
      </c>
      <c r="E1657" t="str">
        <f>IF(CHALLAN!B10071="","",CHALLAN!B10071)</f>
        <v>SKODA</v>
      </c>
      <c r="F1657">
        <f>IF(CHALLAN!D10071="","",CHALLAN!D10071)</f>
        <v>1</v>
      </c>
      <c r="G1657">
        <f>IF(CHALLAN!E10071="","",CHALLAN!E10071)</f>
        <v>25</v>
      </c>
      <c r="H1657">
        <f t="shared" si="50"/>
        <v>25</v>
      </c>
      <c r="I1657">
        <f>IF(CHALLAN!F10071="","",CHALLAN!F10071)</f>
        <v>25</v>
      </c>
      <c r="J1657">
        <f t="shared" si="51"/>
        <v>0</v>
      </c>
    </row>
    <row r="1658" spans="1:10" x14ac:dyDescent="0.25">
      <c r="A1658">
        <v>10072</v>
      </c>
      <c r="B1658" t="str">
        <f>CHALLAN!G10052</f>
        <v>GG/211/10-11</v>
      </c>
      <c r="C1658" t="str">
        <f>CHALLAN!G10051</f>
        <v>3.12.10</v>
      </c>
      <c r="D1658" t="str">
        <f>IF(CHALLAN!C10072="","(no part #)",CHALLAN!C10072)</f>
        <v>PC-1065</v>
      </c>
      <c r="E1658" t="str">
        <f>IF(CHALLAN!B10072="","",CHALLAN!B10072)</f>
        <v>TOYOTA QUALIS</v>
      </c>
      <c r="F1658">
        <f>IF(CHALLAN!D10072="","",CHALLAN!D10072)</f>
        <v>4</v>
      </c>
      <c r="G1658">
        <f>IF(CHALLAN!E10072="","",CHALLAN!E10072)</f>
        <v>25</v>
      </c>
      <c r="H1658">
        <f t="shared" si="50"/>
        <v>100</v>
      </c>
      <c r="I1658">
        <f>IF(CHALLAN!F10072="","",CHALLAN!F10072)</f>
        <v>96</v>
      </c>
      <c r="J1658">
        <f t="shared" si="51"/>
        <v>4</v>
      </c>
    </row>
    <row r="1659" spans="1:10" x14ac:dyDescent="0.25">
      <c r="A1659">
        <v>10073</v>
      </c>
      <c r="B1659" t="str">
        <f>CHALLAN!G10052</f>
        <v>GG/211/10-11</v>
      </c>
      <c r="C1659" t="str">
        <f>CHALLAN!G10051</f>
        <v>3.12.10</v>
      </c>
      <c r="D1659" t="str">
        <f>IF(CHALLAN!C10073="","(no part #)",CHALLAN!C10073)</f>
        <v>PC-1065</v>
      </c>
      <c r="E1659" t="str">
        <f>IF(CHALLAN!B10073="","",CHALLAN!B10073)</f>
        <v>TOYOTA QUALIS</v>
      </c>
      <c r="F1659" t="str">
        <f>IF(CHALLAN!D10073="","",CHALLAN!D10073)</f>
        <v/>
      </c>
      <c r="G1659" t="str">
        <f>IF(CHALLAN!E10073="","",CHALLAN!E10073)</f>
        <v/>
      </c>
      <c r="H1659" t="str">
        <f t="shared" si="50"/>
        <v/>
      </c>
      <c r="I1659">
        <f>IF(CHALLAN!F10073="","",CHALLAN!F10073)</f>
        <v>4</v>
      </c>
      <c r="J1659" t="str">
        <f t="shared" si="51"/>
        <v/>
      </c>
    </row>
    <row r="1660" spans="1:10" x14ac:dyDescent="0.25">
      <c r="A1660">
        <v>10110</v>
      </c>
      <c r="B1660" t="str">
        <f>CHALLAN!G10096</f>
        <v>GG/212/10-11</v>
      </c>
      <c r="C1660" t="str">
        <f>CHALLAN!G10095</f>
        <v>3.12.10</v>
      </c>
      <c r="D1660" t="str">
        <f>IF(CHALLAN!C10110="","(no part #)",CHALLAN!C10110)</f>
        <v>PC-86134</v>
      </c>
      <c r="E1660" t="str">
        <f>IF(CHALLAN!B10110="","",CHALLAN!B10110)</f>
        <v>FABIA</v>
      </c>
      <c r="F1660">
        <f>IF(CHALLAN!D10110="","",CHALLAN!D10110)</f>
        <v>1</v>
      </c>
      <c r="G1660">
        <f>IF(CHALLAN!E10110="","",CHALLAN!E10110)</f>
        <v>5</v>
      </c>
      <c r="H1660">
        <f t="shared" si="50"/>
        <v>5</v>
      </c>
      <c r="I1660">
        <f>IF(CHALLAN!F10110="","",CHALLAN!F10110)</f>
        <v>5</v>
      </c>
      <c r="J1660">
        <f t="shared" si="51"/>
        <v>0</v>
      </c>
    </row>
    <row r="1661" spans="1:10" x14ac:dyDescent="0.25">
      <c r="A1661">
        <v>10111</v>
      </c>
      <c r="B1661" t="str">
        <f>CHALLAN!G10096</f>
        <v>GG/212/10-11</v>
      </c>
      <c r="C1661" t="str">
        <f>CHALLAN!G10095</f>
        <v>3.12.10</v>
      </c>
      <c r="D1661" t="str">
        <f>IF(CHALLAN!C10111="","(no part #)",CHALLAN!C10111)</f>
        <v>PC-86110</v>
      </c>
      <c r="E1661" t="str">
        <f>IF(CHALLAN!B10111="","",CHALLAN!B10111)</f>
        <v>COROLLA</v>
      </c>
      <c r="F1661">
        <f>IF(CHALLAN!D10111="","",CHALLAN!D10111)</f>
        <v>1</v>
      </c>
      <c r="G1661">
        <f>IF(CHALLAN!E10111="","",CHALLAN!E10111)</f>
        <v>5</v>
      </c>
      <c r="H1661">
        <f t="shared" si="50"/>
        <v>5</v>
      </c>
      <c r="I1661">
        <f>IF(CHALLAN!F10111="","",CHALLAN!F10111)</f>
        <v>5</v>
      </c>
      <c r="J1661">
        <f t="shared" si="51"/>
        <v>0</v>
      </c>
    </row>
    <row r="1662" spans="1:10" x14ac:dyDescent="0.25">
      <c r="A1662">
        <v>10112</v>
      </c>
      <c r="B1662" t="str">
        <f>CHALLAN!G10096</f>
        <v>GG/212/10-11</v>
      </c>
      <c r="C1662" t="str">
        <f>CHALLAN!G10095</f>
        <v>3.12.10</v>
      </c>
      <c r="D1662" t="str">
        <f>IF(CHALLAN!C10112="","(no part #)",CHALLAN!C10112)</f>
        <v xml:space="preserve">PC-86066                    </v>
      </c>
      <c r="E1662" t="str">
        <f>IF(CHALLAN!B10112="","",CHALLAN!B10112)</f>
        <v>ELANTRA</v>
      </c>
      <c r="F1662">
        <f>IF(CHALLAN!D10112="","",CHALLAN!D10112)</f>
        <v>1</v>
      </c>
      <c r="G1662">
        <f>IF(CHALLAN!E10112="","",CHALLAN!E10112)</f>
        <v>5</v>
      </c>
      <c r="H1662">
        <f t="shared" si="50"/>
        <v>5</v>
      </c>
      <c r="I1662">
        <f>IF(CHALLAN!F10112="","",CHALLAN!F10112)</f>
        <v>5</v>
      </c>
      <c r="J1662">
        <f t="shared" si="51"/>
        <v>0</v>
      </c>
    </row>
    <row r="1663" spans="1:10" x14ac:dyDescent="0.25">
      <c r="A1663">
        <v>10113</v>
      </c>
      <c r="B1663" t="str">
        <f>CHALLAN!G10096</f>
        <v>GG/212/10-11</v>
      </c>
      <c r="C1663" t="str">
        <f>CHALLAN!G10095</f>
        <v>3.12.10</v>
      </c>
      <c r="D1663" t="str">
        <f>IF(CHALLAN!C10113="","(no part #)",CHALLAN!C10113)</f>
        <v>PC-86125</v>
      </c>
      <c r="E1663" t="str">
        <f>IF(CHALLAN!B10113="","",CHALLAN!B10113)</f>
        <v>SANTRO</v>
      </c>
      <c r="F1663">
        <f>IF(CHALLAN!D10113="","",CHALLAN!D10113)</f>
        <v>5</v>
      </c>
      <c r="G1663">
        <f>IF(CHALLAN!E10113="","",CHALLAN!E10113)</f>
        <v>5</v>
      </c>
      <c r="H1663">
        <f t="shared" si="50"/>
        <v>25</v>
      </c>
      <c r="I1663">
        <f>IF(CHALLAN!F10113="","",CHALLAN!F10113)</f>
        <v>21</v>
      </c>
      <c r="J1663">
        <f t="shared" si="51"/>
        <v>4</v>
      </c>
    </row>
    <row r="1664" spans="1:10" x14ac:dyDescent="0.25">
      <c r="A1664">
        <v>10114</v>
      </c>
      <c r="B1664" t="str">
        <f>CHALLAN!G10096</f>
        <v>GG/212/10-11</v>
      </c>
      <c r="C1664" t="str">
        <f>CHALLAN!G10095</f>
        <v>3.12.10</v>
      </c>
      <c r="D1664" s="1405" t="str">
        <f>IF(CHALLAN!C10114="","(no part #)",CHALLAN!C10114)</f>
        <v>PC-86125</v>
      </c>
      <c r="E1664" t="str">
        <f>IF(CHALLAN!B10114="","",CHALLAN!B10114)</f>
        <v>SANTRO</v>
      </c>
      <c r="F1664" t="str">
        <f>IF(CHALLAN!D10114="","",CHALLAN!D10114)</f>
        <v/>
      </c>
      <c r="G1664" t="str">
        <f>IF(CHALLAN!E10114="","",CHALLAN!E10114)</f>
        <v/>
      </c>
      <c r="H1664" t="str">
        <f t="shared" si="50"/>
        <v/>
      </c>
      <c r="I1664">
        <f>IF(CHALLAN!F10114="","",CHALLAN!F10114)</f>
        <v>4</v>
      </c>
      <c r="J1664" t="str">
        <f t="shared" si="51"/>
        <v/>
      </c>
    </row>
    <row r="1665" spans="1:10" x14ac:dyDescent="0.25">
      <c r="A1665">
        <v>10115</v>
      </c>
      <c r="B1665" t="str">
        <f>CHALLAN!G10096</f>
        <v>GG/212/10-11</v>
      </c>
      <c r="C1665" t="str">
        <f>CHALLAN!G10095</f>
        <v>3.12.10</v>
      </c>
      <c r="D1665" s="1405" t="str">
        <f>IF(CHALLAN!C10115="","(no part #)",CHALLAN!C10115)</f>
        <v>PC-86239</v>
      </c>
      <c r="E1665" t="str">
        <f>IF(CHALLAN!B10115="","",CHALLAN!B10115)</f>
        <v>SANTRO XING</v>
      </c>
      <c r="F1665">
        <f>IF(CHALLAN!D10115="","",CHALLAN!D10115)</f>
        <v>5</v>
      </c>
      <c r="G1665">
        <f>IF(CHALLAN!E10115="","",CHALLAN!E10115)</f>
        <v>5</v>
      </c>
      <c r="H1665">
        <f t="shared" si="50"/>
        <v>25</v>
      </c>
      <c r="I1665">
        <f>IF(CHALLAN!F10115="","",CHALLAN!F10115)</f>
        <v>21</v>
      </c>
      <c r="J1665">
        <f t="shared" si="51"/>
        <v>4</v>
      </c>
    </row>
    <row r="1666" spans="1:10" x14ac:dyDescent="0.25">
      <c r="A1666">
        <v>10116</v>
      </c>
      <c r="B1666" t="str">
        <f>CHALLAN!G10096</f>
        <v>GG/212/10-11</v>
      </c>
      <c r="C1666" t="str">
        <f>CHALLAN!G10095</f>
        <v>3.12.10</v>
      </c>
      <c r="D1666" t="str">
        <f>IF(CHALLAN!C10116="","(no part #)",CHALLAN!C10116)</f>
        <v>PC-86239</v>
      </c>
      <c r="E1666" t="str">
        <f>IF(CHALLAN!B10116="","",CHALLAN!B10116)</f>
        <v>SANTRO XING</v>
      </c>
      <c r="F1666" t="str">
        <f>IF(CHALLAN!D10116="","",CHALLAN!D10116)</f>
        <v/>
      </c>
      <c r="G1666" t="str">
        <f>IF(CHALLAN!E10116="","",CHALLAN!E10116)</f>
        <v/>
      </c>
      <c r="H1666" t="str">
        <f t="shared" ref="H1666:H1729" si="52">IF(AND(ISNUMBER(F1666),ISNUMBER(G1666)),F1666*G1666,"")</f>
        <v/>
      </c>
      <c r="I1666">
        <f>IF(CHALLAN!F10116="","",CHALLAN!F10116)</f>
        <v>4</v>
      </c>
      <c r="J1666" t="str">
        <f t="shared" ref="J1666:J1729" si="53">IF(AND(ISNUMBER(H1666),ISNUMBER(I1666)),H1666-I1666,"")</f>
        <v/>
      </c>
    </row>
    <row r="1667" spans="1:10" x14ac:dyDescent="0.25">
      <c r="A1667">
        <v>10117</v>
      </c>
      <c r="B1667" t="str">
        <f>CHALLAN!G10096</f>
        <v>GG/212/10-11</v>
      </c>
      <c r="C1667" t="str">
        <f>CHALLAN!G10095</f>
        <v>3.12.10</v>
      </c>
      <c r="D1667" t="str">
        <f>IF(CHALLAN!C10117="","(no part #)",CHALLAN!C10117)</f>
        <v xml:space="preserve">PC-86101    </v>
      </c>
      <c r="E1667" t="str">
        <f>IF(CHALLAN!B10117="","",CHALLAN!B10117)</f>
        <v>HONDA CRV</v>
      </c>
      <c r="F1667">
        <f>IF(CHALLAN!D10117="","",CHALLAN!D10117)</f>
        <v>1</v>
      </c>
      <c r="G1667">
        <f>IF(CHALLAN!E10117="","",CHALLAN!E10117)</f>
        <v>5</v>
      </c>
      <c r="H1667">
        <f t="shared" si="52"/>
        <v>5</v>
      </c>
      <c r="I1667">
        <f>IF(CHALLAN!F10117="","",CHALLAN!F10117)</f>
        <v>5</v>
      </c>
      <c r="J1667">
        <f t="shared" si="53"/>
        <v>0</v>
      </c>
    </row>
    <row r="1668" spans="1:10" x14ac:dyDescent="0.25">
      <c r="A1668">
        <v>10118</v>
      </c>
      <c r="B1668" t="str">
        <f>CHALLAN!G10096</f>
        <v>GG/212/10-11</v>
      </c>
      <c r="C1668" t="str">
        <f>CHALLAN!G10095</f>
        <v>3.12.10</v>
      </c>
      <c r="D1668" t="str">
        <f>IF(CHALLAN!C10118="","(no part #)",CHALLAN!C10118)</f>
        <v>PC-86244</v>
      </c>
      <c r="E1668" t="str">
        <f>IF(CHALLAN!B10118="","",CHALLAN!B10118)</f>
        <v>QULAIS ORING</v>
      </c>
      <c r="F1668">
        <f>IF(CHALLAN!D10118="","",CHALLAN!D10118)</f>
        <v>1</v>
      </c>
      <c r="G1668">
        <f>IF(CHALLAN!E10118="","",CHALLAN!E10118)</f>
        <v>5</v>
      </c>
      <c r="H1668">
        <f t="shared" si="52"/>
        <v>5</v>
      </c>
      <c r="I1668">
        <f>IF(CHALLAN!F10118="","",CHALLAN!F10118)</f>
        <v>5</v>
      </c>
      <c r="J1668">
        <f t="shared" si="53"/>
        <v>0</v>
      </c>
    </row>
    <row r="1669" spans="1:10" x14ac:dyDescent="0.25">
      <c r="A1669">
        <v>10119</v>
      </c>
      <c r="B1669" t="str">
        <f>CHALLAN!G10096</f>
        <v>GG/212/10-11</v>
      </c>
      <c r="C1669" t="str">
        <f>CHALLAN!G10095</f>
        <v>3.12.10</v>
      </c>
      <c r="D1669" t="str">
        <f>IF(CHALLAN!C10119="","(no part #)",CHALLAN!C10119)</f>
        <v>PC-86093</v>
      </c>
      <c r="E1669" t="str">
        <f>IF(CHALLAN!B10119="","",CHALLAN!B10119)</f>
        <v>SCORPIO</v>
      </c>
      <c r="F1669">
        <f>IF(CHALLAN!D10119="","",CHALLAN!D10119)</f>
        <v>1</v>
      </c>
      <c r="G1669">
        <f>IF(CHALLAN!E10119="","",CHALLAN!E10119)</f>
        <v>5</v>
      </c>
      <c r="H1669">
        <f t="shared" si="52"/>
        <v>5</v>
      </c>
      <c r="I1669">
        <f>IF(CHALLAN!F10119="","",CHALLAN!F10119)</f>
        <v>5</v>
      </c>
      <c r="J1669">
        <f t="shared" si="53"/>
        <v>0</v>
      </c>
    </row>
    <row r="1670" spans="1:10" x14ac:dyDescent="0.25">
      <c r="A1670">
        <v>10120</v>
      </c>
      <c r="B1670" t="str">
        <f>CHALLAN!G10096</f>
        <v>GG/212/10-11</v>
      </c>
      <c r="C1670" t="str">
        <f>CHALLAN!G10095</f>
        <v>3.12.10</v>
      </c>
      <c r="D1670" t="str">
        <f>IF(CHALLAN!C10120="","(no part #)",CHALLAN!C10120)</f>
        <v>PC-86004</v>
      </c>
      <c r="E1670" t="str">
        <f>IF(CHALLAN!B10120="","",CHALLAN!B10120)</f>
        <v>SKODA</v>
      </c>
      <c r="F1670">
        <f>IF(CHALLAN!D10120="","",CHALLAN!D10120)</f>
        <v>1</v>
      </c>
      <c r="G1670">
        <f>IF(CHALLAN!E10120="","",CHALLAN!E10120)</f>
        <v>5</v>
      </c>
      <c r="H1670">
        <f t="shared" si="52"/>
        <v>5</v>
      </c>
      <c r="I1670">
        <f>IF(CHALLAN!F10120="","",CHALLAN!F10120)</f>
        <v>5</v>
      </c>
      <c r="J1670">
        <f t="shared" si="53"/>
        <v>0</v>
      </c>
    </row>
    <row r="1671" spans="1:10" x14ac:dyDescent="0.25">
      <c r="A1671">
        <v>10166</v>
      </c>
      <c r="B1671" t="str">
        <f>CHALLAN!G10157</f>
        <v>GG/213/10-11</v>
      </c>
      <c r="C1671" t="str">
        <f>CHALLAN!G10156</f>
        <v>06.12.10</v>
      </c>
      <c r="D1671" t="str">
        <f>IF(CHALLAN!C10166="","(no part #)",CHALLAN!C10166)</f>
        <v>PC-86125</v>
      </c>
      <c r="E1671" t="str">
        <f>IF(CHALLAN!B10166="","",CHALLAN!B10166)</f>
        <v>SANTRO</v>
      </c>
      <c r="F1671">
        <f>IF(CHALLAN!D10166="","",CHALLAN!D10166)</f>
        <v>5</v>
      </c>
      <c r="G1671">
        <f>IF(CHALLAN!E10166="","",CHALLAN!E10166)</f>
        <v>5</v>
      </c>
      <c r="H1671">
        <f t="shared" si="52"/>
        <v>25</v>
      </c>
      <c r="I1671">
        <f>IF(CHALLAN!F10166="","",CHALLAN!F10166)</f>
        <v>21</v>
      </c>
      <c r="J1671">
        <f t="shared" si="53"/>
        <v>4</v>
      </c>
    </row>
    <row r="1672" spans="1:10" x14ac:dyDescent="0.25">
      <c r="A1672">
        <v>10167</v>
      </c>
      <c r="B1672" t="str">
        <f>CHALLAN!G10157</f>
        <v>GG/213/10-11</v>
      </c>
      <c r="C1672" t="str">
        <f>CHALLAN!G10156</f>
        <v>06.12.10</v>
      </c>
      <c r="D1672" t="str">
        <f>IF(CHALLAN!C10167="","(no part #)",CHALLAN!C10167)</f>
        <v>PC-86125</v>
      </c>
      <c r="E1672" t="str">
        <f>IF(CHALLAN!B10167="","",CHALLAN!B10167)</f>
        <v>SANTRO</v>
      </c>
      <c r="F1672" t="str">
        <f>IF(CHALLAN!D10167="","",CHALLAN!D10167)</f>
        <v/>
      </c>
      <c r="G1672" t="str">
        <f>IF(CHALLAN!E10167="","",CHALLAN!E10167)</f>
        <v/>
      </c>
      <c r="H1672" t="str">
        <f t="shared" si="52"/>
        <v/>
      </c>
      <c r="I1672">
        <f>IF(CHALLAN!F10167="","",CHALLAN!F10167)</f>
        <v>4</v>
      </c>
      <c r="J1672" t="str">
        <f t="shared" si="53"/>
        <v/>
      </c>
    </row>
    <row r="1673" spans="1:10" x14ac:dyDescent="0.25">
      <c r="A1673">
        <v>10168</v>
      </c>
      <c r="B1673" t="str">
        <f>CHALLAN!G10157</f>
        <v>GG/213/10-11</v>
      </c>
      <c r="C1673" t="str">
        <f>CHALLAN!G10156</f>
        <v>06.12.10</v>
      </c>
      <c r="D1673" t="str">
        <f>IF(CHALLAN!C10168="","(no part #)",CHALLAN!C10168)</f>
        <v>PC-86233</v>
      </c>
      <c r="E1673" t="str">
        <f>IF(CHALLAN!B10168="","",CHALLAN!B10168)</f>
        <v xml:space="preserve">INDICA BEHR </v>
      </c>
      <c r="F1673">
        <f>IF(CHALLAN!D10168="","",CHALLAN!D10168)</f>
        <v>5</v>
      </c>
      <c r="G1673">
        <f>IF(CHALLAN!E10168="","",CHALLAN!E10168)</f>
        <v>5</v>
      </c>
      <c r="H1673">
        <f t="shared" si="52"/>
        <v>25</v>
      </c>
      <c r="I1673">
        <f>IF(CHALLAN!F10168="","",CHALLAN!F10168)</f>
        <v>21</v>
      </c>
      <c r="J1673">
        <f t="shared" si="53"/>
        <v>4</v>
      </c>
    </row>
    <row r="1674" spans="1:10" x14ac:dyDescent="0.25">
      <c r="A1674">
        <v>10169</v>
      </c>
      <c r="B1674" t="str">
        <f>CHALLAN!G10157</f>
        <v>GG/213/10-11</v>
      </c>
      <c r="C1674" t="str">
        <f>CHALLAN!G10156</f>
        <v>06.12.10</v>
      </c>
      <c r="D1674" t="str">
        <f>IF(CHALLAN!C10169="","(no part #)",CHALLAN!C10169)</f>
        <v>PC-86233</v>
      </c>
      <c r="E1674" t="str">
        <f>IF(CHALLAN!B10169="","",CHALLAN!B10169)</f>
        <v xml:space="preserve">INDICA BEHR </v>
      </c>
      <c r="F1674" t="str">
        <f>IF(CHALLAN!D10169="","",CHALLAN!D10169)</f>
        <v/>
      </c>
      <c r="G1674" t="str">
        <f>IF(CHALLAN!E10169="","",CHALLAN!E10169)</f>
        <v/>
      </c>
      <c r="H1674" t="str">
        <f t="shared" si="52"/>
        <v/>
      </c>
      <c r="I1674">
        <f>IF(CHALLAN!F10169="","",CHALLAN!F10169)</f>
        <v>4</v>
      </c>
      <c r="J1674" t="str">
        <f t="shared" si="53"/>
        <v/>
      </c>
    </row>
    <row r="1675" spans="1:10" x14ac:dyDescent="0.25">
      <c r="A1675">
        <v>10170</v>
      </c>
      <c r="B1675" t="str">
        <f>CHALLAN!G10157</f>
        <v>GG/213/10-11</v>
      </c>
      <c r="C1675" t="str">
        <f>CHALLAN!G10156</f>
        <v>06.12.10</v>
      </c>
      <c r="D1675" t="str">
        <f>IF(CHALLAN!C10170="","(no part #)",CHALLAN!C10170)</f>
        <v>PC-86046</v>
      </c>
      <c r="E1675" t="str">
        <f>IF(CHALLAN!B10170="","",CHALLAN!B10170)</f>
        <v>INNOVA</v>
      </c>
      <c r="F1675">
        <f>IF(CHALLAN!D10170="","",CHALLAN!D10170)</f>
        <v>5</v>
      </c>
      <c r="G1675">
        <f>IF(CHALLAN!E10170="","",CHALLAN!E10170)</f>
        <v>5</v>
      </c>
      <c r="H1675">
        <f t="shared" si="52"/>
        <v>25</v>
      </c>
      <c r="I1675">
        <f>IF(CHALLAN!F10170="","",CHALLAN!F10170)</f>
        <v>23.34</v>
      </c>
      <c r="J1675">
        <f t="shared" si="53"/>
        <v>1.6600000000000001</v>
      </c>
    </row>
    <row r="1676" spans="1:10" x14ac:dyDescent="0.25">
      <c r="A1676">
        <v>10171</v>
      </c>
      <c r="B1676" t="str">
        <f>CHALLAN!G10157</f>
        <v>GG/213/10-11</v>
      </c>
      <c r="C1676" t="str">
        <f>CHALLAN!G10156</f>
        <v>06.12.10</v>
      </c>
      <c r="D1676" t="str">
        <f>IF(CHALLAN!C10171="","(no part #)",CHALLAN!C10171)</f>
        <v>PC-86046</v>
      </c>
      <c r="E1676" t="str">
        <f>IF(CHALLAN!B10171="","",CHALLAN!B10171)</f>
        <v>INNOVA</v>
      </c>
      <c r="F1676" t="str">
        <f>IF(CHALLAN!D10171="","",CHALLAN!D10171)</f>
        <v/>
      </c>
      <c r="G1676" t="str">
        <f>IF(CHALLAN!E10171="","",CHALLAN!E10171)</f>
        <v/>
      </c>
      <c r="H1676" t="str">
        <f t="shared" si="52"/>
        <v/>
      </c>
      <c r="I1676">
        <f>IF(CHALLAN!F10171="","",CHALLAN!F10171)</f>
        <v>1.66</v>
      </c>
      <c r="J1676" t="str">
        <f t="shared" si="53"/>
        <v/>
      </c>
    </row>
    <row r="1677" spans="1:10" x14ac:dyDescent="0.25">
      <c r="A1677">
        <v>10172</v>
      </c>
      <c r="B1677" t="str">
        <f>CHALLAN!G10157</f>
        <v>GG/213/10-11</v>
      </c>
      <c r="C1677" t="str">
        <f>CHALLAN!G10156</f>
        <v>06.12.10</v>
      </c>
      <c r="D1677" t="str">
        <f>IF(CHALLAN!C10172="","(no part #)",CHALLAN!C10172)</f>
        <v>PC-86092</v>
      </c>
      <c r="E1677" t="str">
        <f>IF(CHALLAN!B10172="","",CHALLAN!B10172)</f>
        <v>MARUTI 800</v>
      </c>
      <c r="F1677">
        <f>IF(CHALLAN!D10172="","",CHALLAN!D10172)</f>
        <v>5</v>
      </c>
      <c r="G1677">
        <f>IF(CHALLAN!E10172="","",CHALLAN!E10172)</f>
        <v>5</v>
      </c>
      <c r="H1677">
        <f t="shared" si="52"/>
        <v>25</v>
      </c>
      <c r="I1677">
        <f>IF(CHALLAN!F10172="","",CHALLAN!F10172)</f>
        <v>21</v>
      </c>
      <c r="J1677">
        <f t="shared" si="53"/>
        <v>4</v>
      </c>
    </row>
    <row r="1678" spans="1:10" x14ac:dyDescent="0.25">
      <c r="A1678">
        <v>10173</v>
      </c>
      <c r="B1678" t="str">
        <f>CHALLAN!G10157</f>
        <v>GG/213/10-11</v>
      </c>
      <c r="C1678" t="str">
        <f>CHALLAN!G10156</f>
        <v>06.12.10</v>
      </c>
      <c r="D1678" t="str">
        <f>IF(CHALLAN!C10173="","(no part #)",CHALLAN!C10173)</f>
        <v>PC-86092</v>
      </c>
      <c r="E1678" t="str">
        <f>IF(CHALLAN!B10173="","",CHALLAN!B10173)</f>
        <v>MARUTI 800</v>
      </c>
      <c r="F1678" t="str">
        <f>IF(CHALLAN!D10173="","",CHALLAN!D10173)</f>
        <v/>
      </c>
      <c r="G1678" t="str">
        <f>IF(CHALLAN!E10173="","",CHALLAN!E10173)</f>
        <v/>
      </c>
      <c r="H1678" t="str">
        <f t="shared" si="52"/>
        <v/>
      </c>
      <c r="I1678">
        <f>IF(CHALLAN!F10173="","",CHALLAN!F10173)</f>
        <v>4</v>
      </c>
      <c r="J1678" t="str">
        <f t="shared" si="53"/>
        <v/>
      </c>
    </row>
    <row r="1679" spans="1:10" x14ac:dyDescent="0.25">
      <c r="A1679">
        <v>10174</v>
      </c>
      <c r="B1679" t="str">
        <f>CHALLAN!G10157</f>
        <v>GG/213/10-11</v>
      </c>
      <c r="C1679" t="str">
        <f>CHALLAN!G10156</f>
        <v>06.12.10</v>
      </c>
      <c r="D1679" t="str">
        <f>IF(CHALLAN!C10174="","(no part #)",CHALLAN!C10174)</f>
        <v>PC-86238</v>
      </c>
      <c r="E1679" t="str">
        <f>IF(CHALLAN!B10174="","",CHALLAN!B10174)</f>
        <v>SAFARI</v>
      </c>
      <c r="F1679">
        <f>IF(CHALLAN!D10174="","",CHALLAN!D10174)</f>
        <v>5</v>
      </c>
      <c r="G1679">
        <f>IF(CHALLAN!E10174="","",CHALLAN!E10174)</f>
        <v>5</v>
      </c>
      <c r="H1679">
        <f t="shared" si="52"/>
        <v>25</v>
      </c>
      <c r="I1679">
        <f>IF(CHALLAN!F10174="","",CHALLAN!F10174)</f>
        <v>21</v>
      </c>
      <c r="J1679">
        <f t="shared" si="53"/>
        <v>4</v>
      </c>
    </row>
    <row r="1680" spans="1:10" x14ac:dyDescent="0.25">
      <c r="A1680">
        <v>10175</v>
      </c>
      <c r="B1680" t="str">
        <f>CHALLAN!G10157</f>
        <v>GG/213/10-11</v>
      </c>
      <c r="C1680" t="str">
        <f>CHALLAN!G10156</f>
        <v>06.12.10</v>
      </c>
      <c r="D1680" t="str">
        <f>IF(CHALLAN!C10175="","(no part #)",CHALLAN!C10175)</f>
        <v>PC-86238</v>
      </c>
      <c r="E1680" t="str">
        <f>IF(CHALLAN!B10175="","",CHALLAN!B10175)</f>
        <v>SAFARI</v>
      </c>
      <c r="F1680" t="str">
        <f>IF(CHALLAN!D10175="","",CHALLAN!D10175)</f>
        <v/>
      </c>
      <c r="G1680" t="str">
        <f>IF(CHALLAN!E10175="","",CHALLAN!E10175)</f>
        <v/>
      </c>
      <c r="H1680" t="str">
        <f t="shared" si="52"/>
        <v/>
      </c>
      <c r="I1680">
        <f>IF(CHALLAN!F10175="","",CHALLAN!F10175)</f>
        <v>4</v>
      </c>
      <c r="J1680" t="str">
        <f t="shared" si="53"/>
        <v/>
      </c>
    </row>
    <row r="1681" spans="1:10" x14ac:dyDescent="0.25">
      <c r="A1681">
        <v>10176</v>
      </c>
      <c r="B1681" t="str">
        <f>CHALLAN!G10157</f>
        <v>GG/213/10-11</v>
      </c>
      <c r="C1681" t="str">
        <f>CHALLAN!G10156</f>
        <v>06.12.10</v>
      </c>
      <c r="D1681" t="str">
        <f>IF(CHALLAN!C10176="","(no part #)",CHALLAN!C10176)</f>
        <v>PC-86207</v>
      </c>
      <c r="E1681" t="str">
        <f>IF(CHALLAN!B10176="","",CHALLAN!B10176)</f>
        <v>SWIFT</v>
      </c>
      <c r="F1681">
        <f>IF(CHALLAN!D10176="","",CHALLAN!D10176)</f>
        <v>5</v>
      </c>
      <c r="G1681">
        <f>IF(CHALLAN!E10176="","",CHALLAN!E10176)</f>
        <v>5</v>
      </c>
      <c r="H1681">
        <f t="shared" si="52"/>
        <v>25</v>
      </c>
      <c r="I1681">
        <f>IF(CHALLAN!F10176="","",CHALLAN!F10176)</f>
        <v>23.34</v>
      </c>
      <c r="J1681">
        <f t="shared" si="53"/>
        <v>1.6600000000000001</v>
      </c>
    </row>
    <row r="1682" spans="1:10" x14ac:dyDescent="0.25">
      <c r="A1682">
        <v>10177</v>
      </c>
      <c r="B1682" t="str">
        <f>CHALLAN!G10157</f>
        <v>GG/213/10-11</v>
      </c>
      <c r="C1682" t="str">
        <f>CHALLAN!G10156</f>
        <v>06.12.10</v>
      </c>
      <c r="D1682" t="str">
        <f>IF(CHALLAN!C10177="","(no part #)",CHALLAN!C10177)</f>
        <v>PC-86207</v>
      </c>
      <c r="E1682" t="str">
        <f>IF(CHALLAN!B10177="","",CHALLAN!B10177)</f>
        <v>SWIFT</v>
      </c>
      <c r="F1682" t="str">
        <f>IF(CHALLAN!D10177="","",CHALLAN!D10177)</f>
        <v/>
      </c>
      <c r="G1682" t="str">
        <f>IF(CHALLAN!E10177="","",CHALLAN!E10177)</f>
        <v/>
      </c>
      <c r="H1682" t="str">
        <f t="shared" si="52"/>
        <v/>
      </c>
      <c r="I1682">
        <f>IF(CHALLAN!F10177="","",CHALLAN!F10177)</f>
        <v>1.66</v>
      </c>
      <c r="J1682" t="str">
        <f t="shared" si="53"/>
        <v/>
      </c>
    </row>
    <row r="1683" spans="1:10" x14ac:dyDescent="0.25">
      <c r="A1683">
        <v>10178</v>
      </c>
      <c r="B1683" t="str">
        <f>CHALLAN!G10157</f>
        <v>GG/213/10-11</v>
      </c>
      <c r="C1683" t="str">
        <f>CHALLAN!G10156</f>
        <v>06.12.10</v>
      </c>
      <c r="D1683" t="str">
        <f>IF(CHALLAN!C10178="","(no part #)",CHALLAN!C10178)</f>
        <v>PC-86247</v>
      </c>
      <c r="E1683" t="str">
        <f>IF(CHALLAN!B10178="","",CHALLAN!B10178)</f>
        <v>TAVERA</v>
      </c>
      <c r="F1683">
        <f>IF(CHALLAN!D10178="","",CHALLAN!D10178)</f>
        <v>5</v>
      </c>
      <c r="G1683">
        <f>IF(CHALLAN!E10178="","",CHALLAN!E10178)</f>
        <v>5</v>
      </c>
      <c r="H1683">
        <f t="shared" si="52"/>
        <v>25</v>
      </c>
      <c r="I1683">
        <f>IF(CHALLAN!F10178="","",CHALLAN!F10178)</f>
        <v>21</v>
      </c>
      <c r="J1683">
        <f t="shared" si="53"/>
        <v>4</v>
      </c>
    </row>
    <row r="1684" spans="1:10" x14ac:dyDescent="0.25">
      <c r="A1684">
        <v>10179</v>
      </c>
      <c r="B1684" t="str">
        <f>CHALLAN!G10157</f>
        <v>GG/213/10-11</v>
      </c>
      <c r="C1684" t="str">
        <f>CHALLAN!G10156</f>
        <v>06.12.10</v>
      </c>
      <c r="D1684" t="str">
        <f>IF(CHALLAN!C10179="","(no part #)",CHALLAN!C10179)</f>
        <v>PC-86247</v>
      </c>
      <c r="E1684" t="str">
        <f>IF(CHALLAN!B10179="","",CHALLAN!B10179)</f>
        <v>TAVERA</v>
      </c>
      <c r="F1684" t="str">
        <f>IF(CHALLAN!D10179="","",CHALLAN!D10179)</f>
        <v/>
      </c>
      <c r="G1684" t="str">
        <f>IF(CHALLAN!E10179="","",CHALLAN!E10179)</f>
        <v/>
      </c>
      <c r="H1684" t="str">
        <f t="shared" si="52"/>
        <v/>
      </c>
      <c r="I1684">
        <f>IF(CHALLAN!F10179="","",CHALLAN!F10179)</f>
        <v>4</v>
      </c>
      <c r="J1684" t="str">
        <f t="shared" si="53"/>
        <v/>
      </c>
    </row>
    <row r="1685" spans="1:10" x14ac:dyDescent="0.25">
      <c r="A1685">
        <v>10180</v>
      </c>
      <c r="B1685" t="str">
        <f>CHALLAN!G10157</f>
        <v>GG/213/10-11</v>
      </c>
      <c r="C1685" t="str">
        <f>CHALLAN!G10156</f>
        <v>06.12.10</v>
      </c>
      <c r="D1685" t="str">
        <f>IF(CHALLAN!C10180="","(no part #)",CHALLAN!C10180)</f>
        <v>PC-86037</v>
      </c>
      <c r="E1685" t="str">
        <f>IF(CHALLAN!B10180="","",CHALLAN!B10180)</f>
        <v>WAGON R</v>
      </c>
      <c r="F1685">
        <f>IF(CHALLAN!D10180="","",CHALLAN!D10180)</f>
        <v>5</v>
      </c>
      <c r="G1685">
        <f>IF(CHALLAN!E10180="","",CHALLAN!E10180)</f>
        <v>5</v>
      </c>
      <c r="H1685">
        <f t="shared" si="52"/>
        <v>25</v>
      </c>
      <c r="I1685">
        <f>IF(CHALLAN!F10180="","",CHALLAN!F10180)</f>
        <v>19</v>
      </c>
      <c r="J1685">
        <f t="shared" si="53"/>
        <v>6</v>
      </c>
    </row>
    <row r="1686" spans="1:10" x14ac:dyDescent="0.25">
      <c r="A1686">
        <v>10181</v>
      </c>
      <c r="B1686" t="str">
        <f>CHALLAN!G10157</f>
        <v>GG/213/10-11</v>
      </c>
      <c r="C1686" t="str">
        <f>CHALLAN!G10156</f>
        <v>06.12.10</v>
      </c>
      <c r="D1686" t="str">
        <f>IF(CHALLAN!C10181="","(no part #)",CHALLAN!C10181)</f>
        <v>PC-86037</v>
      </c>
      <c r="E1686" t="str">
        <f>IF(CHALLAN!B10181="","",CHALLAN!B10181)</f>
        <v>WAGON R</v>
      </c>
      <c r="F1686" t="str">
        <f>IF(CHALLAN!D10181="","",CHALLAN!D10181)</f>
        <v/>
      </c>
      <c r="G1686" t="str">
        <f>IF(CHALLAN!E10181="","",CHALLAN!E10181)</f>
        <v/>
      </c>
      <c r="H1686" t="str">
        <f t="shared" si="52"/>
        <v/>
      </c>
      <c r="I1686">
        <f>IF(CHALLAN!F10181="","",CHALLAN!F10181)</f>
        <v>6</v>
      </c>
      <c r="J1686" t="str">
        <f t="shared" si="53"/>
        <v/>
      </c>
    </row>
    <row r="1687" spans="1:10" x14ac:dyDescent="0.25">
      <c r="A1687">
        <v>10182</v>
      </c>
      <c r="B1687" t="str">
        <f>CHALLAN!G10157</f>
        <v>GG/213/10-11</v>
      </c>
      <c r="C1687" t="str">
        <f>CHALLAN!G10156</f>
        <v>06.12.10</v>
      </c>
      <c r="D1687" t="str">
        <f>IF(CHALLAN!C10182="","(no part #)",CHALLAN!C10182)</f>
        <v>PC-86279</v>
      </c>
      <c r="E1687" t="str">
        <f>IF(CHALLAN!B10182="","",CHALLAN!B10182)</f>
        <v>ZEN DIESEL</v>
      </c>
      <c r="F1687">
        <f>IF(CHALLAN!D10182="","",CHALLAN!D10182)</f>
        <v>5</v>
      </c>
      <c r="G1687">
        <f>IF(CHALLAN!E10182="","",CHALLAN!E10182)</f>
        <v>5</v>
      </c>
      <c r="H1687">
        <f t="shared" si="52"/>
        <v>25</v>
      </c>
      <c r="I1687">
        <f>IF(CHALLAN!F10182="","",CHALLAN!F10182)</f>
        <v>23.34</v>
      </c>
      <c r="J1687">
        <f t="shared" si="53"/>
        <v>1.6600000000000001</v>
      </c>
    </row>
    <row r="1688" spans="1:10" x14ac:dyDescent="0.25">
      <c r="A1688">
        <v>10183</v>
      </c>
      <c r="B1688" t="str">
        <f>CHALLAN!G10157</f>
        <v>GG/213/10-11</v>
      </c>
      <c r="C1688" t="str">
        <f>CHALLAN!G10156</f>
        <v>06.12.10</v>
      </c>
      <c r="D1688" t="str">
        <f>IF(CHALLAN!C10183="","(no part #)",CHALLAN!C10183)</f>
        <v>PC-86279</v>
      </c>
      <c r="E1688" t="str">
        <f>IF(CHALLAN!B10183="","",CHALLAN!B10183)</f>
        <v>ZEN DIESEL</v>
      </c>
      <c r="F1688" t="str">
        <f>IF(CHALLAN!D10183="","",CHALLAN!D10183)</f>
        <v/>
      </c>
      <c r="G1688" t="str">
        <f>IF(CHALLAN!E10183="","",CHALLAN!E10183)</f>
        <v/>
      </c>
      <c r="H1688" t="str">
        <f t="shared" si="52"/>
        <v/>
      </c>
      <c r="I1688">
        <f>IF(CHALLAN!F10183="","",CHALLAN!F10183)</f>
        <v>1.66</v>
      </c>
      <c r="J1688" t="str">
        <f t="shared" si="53"/>
        <v/>
      </c>
    </row>
    <row r="1689" spans="1:10" x14ac:dyDescent="0.25">
      <c r="A1689">
        <v>10184</v>
      </c>
      <c r="B1689" t="str">
        <f>CHALLAN!G10157</f>
        <v>GG/213/10-11</v>
      </c>
      <c r="C1689" t="str">
        <f>CHALLAN!G10156</f>
        <v>06.12.10</v>
      </c>
      <c r="D1689" t="str">
        <f>IF(CHALLAN!C10184="","(no part #)",CHALLAN!C10184)</f>
        <v>PC-86043</v>
      </c>
      <c r="E1689" t="str">
        <f>IF(CHALLAN!B10184="","",CHALLAN!B10184)</f>
        <v>ZEN R 12</v>
      </c>
      <c r="F1689">
        <f>IF(CHALLAN!D10184="","",CHALLAN!D10184)</f>
        <v>2.5</v>
      </c>
      <c r="G1689">
        <f>IF(CHALLAN!E10184="","",CHALLAN!E10184)</f>
        <v>10</v>
      </c>
      <c r="H1689">
        <f t="shared" si="52"/>
        <v>25</v>
      </c>
      <c r="I1689">
        <f>IF(CHALLAN!F10184="","",CHALLAN!F10184)</f>
        <v>20.75</v>
      </c>
      <c r="J1689">
        <f t="shared" si="53"/>
        <v>4.25</v>
      </c>
    </row>
    <row r="1690" spans="1:10" x14ac:dyDescent="0.25">
      <c r="A1690">
        <v>10185</v>
      </c>
      <c r="B1690" t="str">
        <f>CHALLAN!G10157</f>
        <v>GG/213/10-11</v>
      </c>
      <c r="C1690" t="str">
        <f>CHALLAN!G10156</f>
        <v>06.12.10</v>
      </c>
      <c r="D1690" t="str">
        <f>IF(CHALLAN!C10185="","(no part #)",CHALLAN!C10185)</f>
        <v>PC-86043</v>
      </c>
      <c r="E1690" t="str">
        <f>IF(CHALLAN!B10185="","",CHALLAN!B10185)</f>
        <v>ZEN R 12</v>
      </c>
      <c r="F1690" t="str">
        <f>IF(CHALLAN!D10185="","",CHALLAN!D10185)</f>
        <v/>
      </c>
      <c r="G1690" t="str">
        <f>IF(CHALLAN!E10185="","",CHALLAN!E10185)</f>
        <v/>
      </c>
      <c r="H1690" t="str">
        <f t="shared" si="52"/>
        <v/>
      </c>
      <c r="I1690">
        <f>IF(CHALLAN!F10185="","",CHALLAN!F10185)</f>
        <v>4.25</v>
      </c>
      <c r="J1690" t="str">
        <f t="shared" si="53"/>
        <v/>
      </c>
    </row>
    <row r="1691" spans="1:10" x14ac:dyDescent="0.25">
      <c r="A1691">
        <v>10186</v>
      </c>
      <c r="B1691" t="str">
        <f>CHALLAN!G10157</f>
        <v>GG/213/10-11</v>
      </c>
      <c r="C1691" t="str">
        <f>CHALLAN!G10156</f>
        <v>06.12.10</v>
      </c>
      <c r="D1691" t="str">
        <f>IF(CHALLAN!C10186="","(no part #)",CHALLAN!C10186)</f>
        <v>PC-86245</v>
      </c>
      <c r="E1691" t="str">
        <f>IF(CHALLAN!B10186="","",CHALLAN!B10186)</f>
        <v>ZEN R134A</v>
      </c>
      <c r="F1691">
        <f>IF(CHALLAN!D10186="","",CHALLAN!D10186)</f>
        <v>5</v>
      </c>
      <c r="G1691">
        <f>IF(CHALLAN!E10186="","",CHALLAN!E10186)</f>
        <v>5</v>
      </c>
      <c r="H1691">
        <f t="shared" si="52"/>
        <v>25</v>
      </c>
      <c r="I1691">
        <f>IF(CHALLAN!F10186="","",CHALLAN!F10186)</f>
        <v>21</v>
      </c>
      <c r="J1691">
        <f t="shared" si="53"/>
        <v>4</v>
      </c>
    </row>
    <row r="1692" spans="1:10" x14ac:dyDescent="0.25">
      <c r="A1692">
        <v>10187</v>
      </c>
      <c r="B1692" t="str">
        <f>CHALLAN!G10157</f>
        <v>GG/213/10-11</v>
      </c>
      <c r="C1692" t="str">
        <f>CHALLAN!G10156</f>
        <v>06.12.10</v>
      </c>
      <c r="D1692" t="str">
        <f>IF(CHALLAN!C10187="","(no part #)",CHALLAN!C10187)</f>
        <v>PC-86245</v>
      </c>
      <c r="E1692" t="str">
        <f>IF(CHALLAN!B10187="","",CHALLAN!B10187)</f>
        <v>ZEN R134A</v>
      </c>
      <c r="F1692" t="str">
        <f>IF(CHALLAN!D10187="","",CHALLAN!D10187)</f>
        <v/>
      </c>
      <c r="G1692" t="str">
        <f>IF(CHALLAN!E10187="","",CHALLAN!E10187)</f>
        <v/>
      </c>
      <c r="H1692" t="str">
        <f t="shared" si="52"/>
        <v/>
      </c>
      <c r="I1692">
        <f>IF(CHALLAN!F10187="","",CHALLAN!F10187)</f>
        <v>4</v>
      </c>
      <c r="J1692" t="str">
        <f t="shared" si="53"/>
        <v/>
      </c>
    </row>
    <row r="1693" spans="1:10" x14ac:dyDescent="0.25">
      <c r="A1693">
        <v>10188</v>
      </c>
      <c r="B1693" t="str">
        <f>CHALLAN!G10157</f>
        <v>GG/213/10-11</v>
      </c>
      <c r="C1693" t="str">
        <f>CHALLAN!G10156</f>
        <v>06.12.10</v>
      </c>
      <c r="D1693" t="str">
        <f>IF(CHALLAN!C10188="","(no part #)",CHALLAN!C10188)</f>
        <v>PC141522O</v>
      </c>
      <c r="E1693" t="str">
        <f>IF(CHALLAN!B10188="","",CHALLAN!B10188)</f>
        <v>14x15x22 (o)</v>
      </c>
      <c r="F1693">
        <f>IF(CHALLAN!D10188="","",CHALLAN!D10188)</f>
        <v>5</v>
      </c>
      <c r="G1693">
        <f>IF(CHALLAN!E10188="","",CHALLAN!E10188)</f>
        <v>10</v>
      </c>
      <c r="H1693">
        <f t="shared" si="52"/>
        <v>50</v>
      </c>
      <c r="I1693">
        <f>IF(CHALLAN!F10188="","",CHALLAN!F10188)</f>
        <v>40</v>
      </c>
      <c r="J1693">
        <f t="shared" si="53"/>
        <v>10</v>
      </c>
    </row>
    <row r="1694" spans="1:10" x14ac:dyDescent="0.25">
      <c r="A1694">
        <v>10189</v>
      </c>
      <c r="B1694" t="str">
        <f>CHALLAN!G10157</f>
        <v>GG/213/10-11</v>
      </c>
      <c r="C1694" t="str">
        <f>CHALLAN!G10156</f>
        <v>06.12.10</v>
      </c>
      <c r="D1694" t="str">
        <f>IF(CHALLAN!C10189="","(no part #)",CHALLAN!C10189)</f>
        <v>PC141522O</v>
      </c>
      <c r="E1694" t="str">
        <f>IF(CHALLAN!B10189="","",CHALLAN!B10189)</f>
        <v>14x15x22 (o)</v>
      </c>
      <c r="F1694" t="str">
        <f>IF(CHALLAN!D10189="","",CHALLAN!D10189)</f>
        <v/>
      </c>
      <c r="G1694" t="str">
        <f>IF(CHALLAN!E10189="","",CHALLAN!E10189)</f>
        <v/>
      </c>
      <c r="H1694" t="str">
        <f t="shared" si="52"/>
        <v/>
      </c>
      <c r="I1694">
        <f>IF(CHALLAN!F10189="","",CHALLAN!F10189)</f>
        <v>10</v>
      </c>
      <c r="J1694" t="str">
        <f t="shared" si="53"/>
        <v/>
      </c>
    </row>
    <row r="1695" spans="1:10" x14ac:dyDescent="0.25">
      <c r="A1695">
        <v>10191</v>
      </c>
      <c r="B1695" t="str">
        <f>CHALLAN!G10157</f>
        <v>GG/213/10-11</v>
      </c>
      <c r="C1695" t="str">
        <f>CHALLAN!G10156</f>
        <v>06.12.10</v>
      </c>
      <c r="D1695" t="str">
        <f>IF(CHALLAN!C10191="","(no part #)",CHALLAN!C10191)</f>
        <v>PC 249R</v>
      </c>
      <c r="E1695" t="str">
        <f>IF(CHALLAN!B10191="","",CHALLAN!B10191)</f>
        <v>SPARK</v>
      </c>
      <c r="F1695">
        <f>IF(CHALLAN!D10191="","",CHALLAN!D10191)</f>
        <v>4</v>
      </c>
      <c r="G1695">
        <f>IF(CHALLAN!E10191="","",CHALLAN!E10191)</f>
        <v>6</v>
      </c>
      <c r="H1695">
        <f t="shared" si="52"/>
        <v>24</v>
      </c>
      <c r="I1695">
        <f>IF(CHALLAN!F10191="","",CHALLAN!F10191)</f>
        <v>23</v>
      </c>
      <c r="J1695">
        <f t="shared" si="53"/>
        <v>1</v>
      </c>
    </row>
    <row r="1696" spans="1:10" x14ac:dyDescent="0.25">
      <c r="A1696">
        <v>10192</v>
      </c>
      <c r="B1696" t="str">
        <f>CHALLAN!G10157</f>
        <v>GG/213/10-11</v>
      </c>
      <c r="C1696" t="str">
        <f>CHALLAN!G10156</f>
        <v>06.12.10</v>
      </c>
      <c r="D1696" t="str">
        <f>IF(CHALLAN!C10192="","(no part #)",CHALLAN!C10192)</f>
        <v>PC 249R</v>
      </c>
      <c r="E1696" t="str">
        <f>IF(CHALLAN!B10192="","",CHALLAN!B10192)</f>
        <v>SPARK</v>
      </c>
      <c r="F1696" t="str">
        <f>IF(CHALLAN!D10192="","",CHALLAN!D10192)</f>
        <v/>
      </c>
      <c r="G1696" t="str">
        <f>IF(CHALLAN!E10192="","",CHALLAN!E10192)</f>
        <v/>
      </c>
      <c r="H1696" t="str">
        <f t="shared" si="52"/>
        <v/>
      </c>
      <c r="I1696">
        <f>IF(CHALLAN!F10192="","",CHALLAN!F10192)</f>
        <v>1</v>
      </c>
      <c r="J1696" t="str">
        <f t="shared" si="53"/>
        <v/>
      </c>
    </row>
    <row r="1697" spans="1:10" x14ac:dyDescent="0.25">
      <c r="A1697">
        <v>10214</v>
      </c>
      <c r="B1697" t="str">
        <f>CHALLAN!G10203</f>
        <v>GG/214/10-11</v>
      </c>
      <c r="C1697" t="str">
        <f>CHALLAN!G10202</f>
        <v>04.12.10</v>
      </c>
      <c r="D1697" t="str">
        <f>IF(CHALLAN!C10214="","(no part #)",CHALLAN!C10214)</f>
        <v>PC-E443</v>
      </c>
      <c r="E1697" t="str">
        <f>IF(CHALLAN!B10214="","",CHALLAN!B10214)</f>
        <v>COROLLA</v>
      </c>
      <c r="F1697">
        <f>IF(CHALLAN!D10214="","",CHALLAN!D10214)</f>
        <v>4</v>
      </c>
      <c r="G1697">
        <f>IF(CHALLAN!E10214="","",CHALLAN!E10214)</f>
        <v>6</v>
      </c>
      <c r="H1697">
        <f t="shared" si="52"/>
        <v>24</v>
      </c>
      <c r="I1697">
        <f>IF(CHALLAN!F10214="","",CHALLAN!F10214)</f>
        <v>23</v>
      </c>
      <c r="J1697">
        <f t="shared" si="53"/>
        <v>1</v>
      </c>
    </row>
    <row r="1698" spans="1:10" x14ac:dyDescent="0.25">
      <c r="A1698">
        <v>10215</v>
      </c>
      <c r="B1698" t="str">
        <f>CHALLAN!G10203</f>
        <v>GG/214/10-11</v>
      </c>
      <c r="C1698" t="str">
        <f>CHALLAN!G10202</f>
        <v>04.12.10</v>
      </c>
      <c r="D1698" t="str">
        <f>IF(CHALLAN!C10215="","(no part #)",CHALLAN!C10215)</f>
        <v>PC-E443</v>
      </c>
      <c r="E1698" t="str">
        <f>IF(CHALLAN!B10215="","",CHALLAN!B10215)</f>
        <v>COROLLA</v>
      </c>
      <c r="F1698" t="str">
        <f>IF(CHALLAN!D10215="","",CHALLAN!D10215)</f>
        <v/>
      </c>
      <c r="G1698" t="str">
        <f>IF(CHALLAN!E10215="","",CHALLAN!E10215)</f>
        <v/>
      </c>
      <c r="H1698" t="str">
        <f t="shared" si="52"/>
        <v/>
      </c>
      <c r="I1698">
        <f>IF(CHALLAN!F10215="","",CHALLAN!F10215)</f>
        <v>1</v>
      </c>
      <c r="J1698" t="str">
        <f t="shared" si="53"/>
        <v/>
      </c>
    </row>
    <row r="1699" spans="1:10" x14ac:dyDescent="0.25">
      <c r="A1699">
        <v>10265</v>
      </c>
      <c r="B1699" t="str">
        <f>CHALLAN!G10249</f>
        <v>GG/215/10-11</v>
      </c>
      <c r="C1699" t="str">
        <f>CHALLAN!G10248</f>
        <v>06.12.10</v>
      </c>
      <c r="D1699" t="str">
        <f>IF(CHALLAN!C10265="","(no part #)",CHALLAN!C10265)</f>
        <v>(no part #)</v>
      </c>
      <c r="E1699" t="str">
        <f>IF(CHALLAN!B10265="","",CHALLAN!B10265)</f>
        <v>HFC R134A</v>
      </c>
      <c r="F1699">
        <f>IF(CHALLAN!D10265="","",CHALLAN!D10265)</f>
        <v>100</v>
      </c>
      <c r="G1699">
        <f>IF(CHALLAN!E10265="","",CHALLAN!E10265)</f>
        <v>30</v>
      </c>
      <c r="H1699">
        <f t="shared" si="52"/>
        <v>3000</v>
      </c>
      <c r="I1699">
        <f>IF(CHALLAN!F10265="","",CHALLAN!F10265)</f>
        <v>985</v>
      </c>
      <c r="J1699">
        <f t="shared" si="53"/>
        <v>2015</v>
      </c>
    </row>
    <row r="1700" spans="1:10" x14ac:dyDescent="0.25">
      <c r="A1700">
        <v>10302</v>
      </c>
      <c r="B1700" t="str">
        <f>CHALLAN!G10291</f>
        <v>GG/216/10-11</v>
      </c>
      <c r="C1700" t="str">
        <f>CHALLAN!G10290</f>
        <v>6.12.10</v>
      </c>
      <c r="D1700" t="str">
        <f>IF(CHALLAN!C10302="","(no part #)",CHALLAN!C10302)</f>
        <v>PC-141522F</v>
      </c>
      <c r="E1700" t="str">
        <f>IF(CHALLAN!B10302="","",CHALLAN!B10302)</f>
        <v>14x15x22mm flare</v>
      </c>
      <c r="F1700">
        <f>IF(CHALLAN!D10302="","",CHALLAN!D10302)</f>
        <v>10</v>
      </c>
      <c r="G1700">
        <f>IF(CHALLAN!E10302="","",CHALLAN!E10302)</f>
        <v>10</v>
      </c>
      <c r="H1700">
        <f t="shared" si="52"/>
        <v>100</v>
      </c>
      <c r="I1700">
        <f>IF(CHALLAN!F10302="","",CHALLAN!F10302)</f>
        <v>80</v>
      </c>
      <c r="J1700">
        <f t="shared" si="53"/>
        <v>20</v>
      </c>
    </row>
    <row r="1701" spans="1:10" x14ac:dyDescent="0.25">
      <c r="A1701">
        <v>10303</v>
      </c>
      <c r="B1701" t="str">
        <f>CHALLAN!G10291</f>
        <v>GG/216/10-11</v>
      </c>
      <c r="C1701" t="str">
        <f>CHALLAN!G10290</f>
        <v>6.12.10</v>
      </c>
      <c r="D1701" t="str">
        <f>IF(CHALLAN!C10303="","(no part #)",CHALLAN!C10303)</f>
        <v>PC-141522F</v>
      </c>
      <c r="E1701" t="str">
        <f>IF(CHALLAN!B10303="","",CHALLAN!B10303)</f>
        <v>14x15x22mm flare</v>
      </c>
      <c r="F1701" t="str">
        <f>IF(CHALLAN!D10303="","",CHALLAN!D10303)</f>
        <v/>
      </c>
      <c r="G1701" t="str">
        <f>IF(CHALLAN!E10303="","",CHALLAN!E10303)</f>
        <v/>
      </c>
      <c r="H1701" t="str">
        <f t="shared" si="52"/>
        <v/>
      </c>
      <c r="I1701">
        <f>IF(CHALLAN!F10303="","",CHALLAN!F10303)</f>
        <v>20</v>
      </c>
      <c r="J1701" t="str">
        <f t="shared" si="53"/>
        <v/>
      </c>
    </row>
    <row r="1702" spans="1:10" x14ac:dyDescent="0.25">
      <c r="A1702">
        <v>10342</v>
      </c>
      <c r="B1702" t="str">
        <f>CHALLAN!G10332</f>
        <v>GG/217/10-11</v>
      </c>
      <c r="C1702" t="str">
        <f>CHALLAN!G10331</f>
        <v>6.12.10</v>
      </c>
      <c r="D1702" t="str">
        <f>IF(CHALLAN!C10342="","(no part #)",CHALLAN!C10342)</f>
        <v>PC141522O</v>
      </c>
      <c r="E1702" t="str">
        <f>IF(CHALLAN!B10342="","",CHALLAN!B10342)</f>
        <v>14X15X22 (O)</v>
      </c>
      <c r="F1702">
        <f>IF(CHALLAN!D10342="","",CHALLAN!D10342)</f>
        <v>2.5</v>
      </c>
      <c r="G1702">
        <f>IF(CHALLAN!E10342="","",CHALLAN!E10342)</f>
        <v>10</v>
      </c>
      <c r="H1702">
        <f t="shared" si="52"/>
        <v>25</v>
      </c>
      <c r="I1702">
        <f>IF(CHALLAN!F10342="","",CHALLAN!F10342)</f>
        <v>20</v>
      </c>
      <c r="J1702">
        <f t="shared" si="53"/>
        <v>5</v>
      </c>
    </row>
    <row r="1703" spans="1:10" x14ac:dyDescent="0.25">
      <c r="A1703">
        <v>10343</v>
      </c>
      <c r="B1703" t="str">
        <f>CHALLAN!G10332</f>
        <v>GG/217/10-11</v>
      </c>
      <c r="C1703" t="str">
        <f>CHALLAN!G10331</f>
        <v>6.12.10</v>
      </c>
      <c r="D1703" t="str">
        <f>IF(CHALLAN!C10343="","(no part #)",CHALLAN!C10343)</f>
        <v>PC141522O</v>
      </c>
      <c r="E1703" t="str">
        <f>IF(CHALLAN!B10343="","",CHALLAN!B10343)</f>
        <v>14X15X22 (O)</v>
      </c>
      <c r="F1703" t="str">
        <f>IF(CHALLAN!D10343="","",CHALLAN!D10343)</f>
        <v/>
      </c>
      <c r="G1703" t="str">
        <f>IF(CHALLAN!E10343="","",CHALLAN!E10343)</f>
        <v/>
      </c>
      <c r="H1703" t="str">
        <f t="shared" si="52"/>
        <v/>
      </c>
      <c r="I1703">
        <f>IF(CHALLAN!F10343="","",CHALLAN!F10343)</f>
        <v>5</v>
      </c>
      <c r="J1703" t="str">
        <f t="shared" si="53"/>
        <v/>
      </c>
    </row>
    <row r="1704" spans="1:10" x14ac:dyDescent="0.25">
      <c r="A1704">
        <v>10344</v>
      </c>
      <c r="B1704" t="str">
        <f>CHALLAN!G10332</f>
        <v>GG/217/10-11</v>
      </c>
      <c r="C1704" t="str">
        <f>CHALLAN!G10331</f>
        <v>6.12.10</v>
      </c>
      <c r="D1704" t="str">
        <f>IF(CHALLAN!C10344="","(no part #)",CHALLAN!C10344)</f>
        <v>PC141822F</v>
      </c>
      <c r="E1704" t="str">
        <f>IF(CHALLAN!B10344="","",CHALLAN!B10344)</f>
        <v>14X18X22 (F)</v>
      </c>
      <c r="F1704">
        <f>IF(CHALLAN!D10344="","",CHALLAN!D10344)</f>
        <v>2.5</v>
      </c>
      <c r="G1704">
        <f>IF(CHALLAN!E10344="","",CHALLAN!E10344)</f>
        <v>10</v>
      </c>
      <c r="H1704">
        <f t="shared" si="52"/>
        <v>25</v>
      </c>
      <c r="I1704">
        <f>IF(CHALLAN!F10344="","",CHALLAN!F10344)</f>
        <v>19</v>
      </c>
      <c r="J1704">
        <f t="shared" si="53"/>
        <v>6</v>
      </c>
    </row>
    <row r="1705" spans="1:10" x14ac:dyDescent="0.25">
      <c r="A1705">
        <v>10345</v>
      </c>
      <c r="B1705" t="str">
        <f>CHALLAN!G10332</f>
        <v>GG/217/10-11</v>
      </c>
      <c r="C1705" t="str">
        <f>CHALLAN!G10331</f>
        <v>6.12.10</v>
      </c>
      <c r="D1705" t="str">
        <f>IF(CHALLAN!C10345="","(no part #)",CHALLAN!C10345)</f>
        <v>PC141822F</v>
      </c>
      <c r="E1705" t="str">
        <f>IF(CHALLAN!B10345="","",CHALLAN!B10345)</f>
        <v>14X18X22 (F)</v>
      </c>
      <c r="F1705" t="str">
        <f>IF(CHALLAN!D10345="","",CHALLAN!D10345)</f>
        <v/>
      </c>
      <c r="G1705" t="str">
        <f>IF(CHALLAN!E10345="","",CHALLAN!E10345)</f>
        <v/>
      </c>
      <c r="H1705" t="str">
        <f t="shared" si="52"/>
        <v/>
      </c>
      <c r="I1705">
        <f>IF(CHALLAN!F10345="","",CHALLAN!F10345)</f>
        <v>6</v>
      </c>
      <c r="J1705" t="str">
        <f t="shared" si="53"/>
        <v/>
      </c>
    </row>
    <row r="1706" spans="1:10" x14ac:dyDescent="0.25">
      <c r="A1706">
        <v>10389</v>
      </c>
      <c r="B1706" t="str">
        <f>CHALLAN!G10378</f>
        <v>GG/218/10-11</v>
      </c>
      <c r="C1706" t="str">
        <f>CHALLAN!G10377</f>
        <v>8.12.10</v>
      </c>
      <c r="D1706" t="str">
        <f>IF(CHALLAN!C10389="","(no part #)",CHALLAN!C10389)</f>
        <v>PC-142544</v>
      </c>
      <c r="E1706" t="str">
        <f>IF(CHALLAN!B10389="","",CHALLAN!B10389)</f>
        <v>14x25x44</v>
      </c>
      <c r="F1706">
        <f>IF(CHALLAN!D10389="","",CHALLAN!D10389)</f>
        <v>5</v>
      </c>
      <c r="G1706">
        <f>IF(CHALLAN!E10389="","",CHALLAN!E10389)</f>
        <v>5</v>
      </c>
      <c r="H1706">
        <f t="shared" si="52"/>
        <v>25</v>
      </c>
      <c r="I1706">
        <f>IF(CHALLAN!F10389="","",CHALLAN!F10389)</f>
        <v>24</v>
      </c>
      <c r="J1706">
        <f t="shared" si="53"/>
        <v>1</v>
      </c>
    </row>
    <row r="1707" spans="1:10" x14ac:dyDescent="0.25">
      <c r="A1707">
        <v>10390</v>
      </c>
      <c r="B1707" t="str">
        <f>CHALLAN!G10378</f>
        <v>GG/218/10-11</v>
      </c>
      <c r="C1707" t="str">
        <f>CHALLAN!G10377</f>
        <v>8.12.10</v>
      </c>
      <c r="D1707" t="str">
        <f>IF(CHALLAN!C10390="","(no part #)",CHALLAN!C10390)</f>
        <v>PC-142544</v>
      </c>
      <c r="E1707" t="str">
        <f>IF(CHALLAN!B10390="","",CHALLAN!B10390)</f>
        <v>14x25x44</v>
      </c>
      <c r="F1707" t="str">
        <f>IF(CHALLAN!D10390="","",CHALLAN!D10390)</f>
        <v/>
      </c>
      <c r="G1707" t="str">
        <f>IF(CHALLAN!E10390="","",CHALLAN!E10390)</f>
        <v/>
      </c>
      <c r="H1707" t="str">
        <f t="shared" si="52"/>
        <v/>
      </c>
      <c r="I1707">
        <f>IF(CHALLAN!F10390="","",CHALLAN!F10390)</f>
        <v>1</v>
      </c>
      <c r="J1707" t="str">
        <f t="shared" si="53"/>
        <v/>
      </c>
    </row>
    <row r="1708" spans="1:10" x14ac:dyDescent="0.25">
      <c r="A1708">
        <v>10434</v>
      </c>
      <c r="B1708" t="str">
        <f>CHALLAN!G10423</f>
        <v>GG/219/10-11</v>
      </c>
      <c r="C1708" t="str">
        <f>CHALLAN!G10422</f>
        <v>8.12.10</v>
      </c>
      <c r="D1708" t="str">
        <f>IF(CHALLAN!C10434="","(no part #)",CHALLAN!C10434)</f>
        <v>(no part #)</v>
      </c>
      <c r="E1708" t="str">
        <f>IF(CHALLAN!B10434="","",CHALLAN!B10434)</f>
        <v>8MM</v>
      </c>
      <c r="F1708">
        <f>IF(CHALLAN!D10434="","",CHALLAN!D10434)</f>
        <v>12</v>
      </c>
      <c r="G1708">
        <f>IF(CHALLAN!E10434="","",CHALLAN!E10434)</f>
        <v>100</v>
      </c>
      <c r="H1708">
        <f t="shared" si="52"/>
        <v>1200</v>
      </c>
      <c r="I1708">
        <f>IF(CHALLAN!F10434="","",CHALLAN!F10434)</f>
        <v>1200</v>
      </c>
      <c r="J1708">
        <f t="shared" si="53"/>
        <v>0</v>
      </c>
    </row>
    <row r="1709" spans="1:10" x14ac:dyDescent="0.25">
      <c r="A1709">
        <v>10435</v>
      </c>
      <c r="B1709" t="str">
        <f>CHALLAN!G10423</f>
        <v>GG/219/10-11</v>
      </c>
      <c r="C1709" t="str">
        <f>CHALLAN!G10422</f>
        <v>8.12.10</v>
      </c>
      <c r="D1709" t="str">
        <f>IF(CHALLAN!C10435="","(no part #)",CHALLAN!C10435)</f>
        <v>(no part #)</v>
      </c>
      <c r="E1709" t="str">
        <f>IF(CHALLAN!B10435="","",CHALLAN!B10435)</f>
        <v>15MM</v>
      </c>
      <c r="F1709">
        <f>IF(CHALLAN!D10435="","",CHALLAN!D10435)</f>
        <v>12</v>
      </c>
      <c r="G1709">
        <f>IF(CHALLAN!E10435="","",CHALLAN!E10435)</f>
        <v>100</v>
      </c>
      <c r="H1709">
        <f t="shared" si="52"/>
        <v>1200</v>
      </c>
      <c r="I1709">
        <f>IF(CHALLAN!F10435="","",CHALLAN!F10435)</f>
        <v>1200</v>
      </c>
      <c r="J1709">
        <f t="shared" si="53"/>
        <v>0</v>
      </c>
    </row>
    <row r="1710" spans="1:10" x14ac:dyDescent="0.25">
      <c r="A1710">
        <v>10484</v>
      </c>
      <c r="B1710" t="str">
        <f>CHALLAN!G10471</f>
        <v>GG/220/10-11</v>
      </c>
      <c r="C1710" t="str">
        <f>CHALLAN!G10470</f>
        <v>10.12.10</v>
      </c>
      <c r="D1710" t="str">
        <f>IF(CHALLAN!C10484="","(no part #)",CHALLAN!C10484)</f>
        <v>PC-86125</v>
      </c>
      <c r="E1710" t="str">
        <f>IF(CHALLAN!B10484="","",CHALLAN!B10484)</f>
        <v>SANTRO</v>
      </c>
      <c r="F1710">
        <f>IF(CHALLAN!D10484="","",CHALLAN!D10484)</f>
        <v>5</v>
      </c>
      <c r="G1710">
        <f>IF(CHALLAN!E10484="","",CHALLAN!E10484)</f>
        <v>5</v>
      </c>
      <c r="H1710">
        <f t="shared" si="52"/>
        <v>25</v>
      </c>
      <c r="I1710">
        <f>IF(CHALLAN!F10484="","",CHALLAN!F10484)</f>
        <v>22</v>
      </c>
      <c r="J1710">
        <f t="shared" si="53"/>
        <v>3</v>
      </c>
    </row>
    <row r="1711" spans="1:10" x14ac:dyDescent="0.25">
      <c r="A1711">
        <v>10485</v>
      </c>
      <c r="B1711" t="str">
        <f>CHALLAN!G10471</f>
        <v>GG/220/10-11</v>
      </c>
      <c r="C1711" t="str">
        <f>CHALLAN!G10470</f>
        <v>10.12.10</v>
      </c>
      <c r="D1711" t="str">
        <f>IF(CHALLAN!C10485="","(no part #)",CHALLAN!C10485)</f>
        <v>PC-86125</v>
      </c>
      <c r="E1711" t="str">
        <f>IF(CHALLAN!B10485="","",CHALLAN!B10485)</f>
        <v>SANTRO</v>
      </c>
      <c r="F1711" t="str">
        <f>IF(CHALLAN!D10485="","",CHALLAN!D10485)</f>
        <v/>
      </c>
      <c r="G1711" t="str">
        <f>IF(CHALLAN!E10485="","",CHALLAN!E10485)</f>
        <v/>
      </c>
      <c r="H1711" t="str">
        <f t="shared" si="52"/>
        <v/>
      </c>
      <c r="I1711">
        <f>IF(CHALLAN!F10485="","",CHALLAN!F10485)</f>
        <v>3</v>
      </c>
      <c r="J1711" t="str">
        <f t="shared" si="53"/>
        <v/>
      </c>
    </row>
    <row r="1712" spans="1:10" x14ac:dyDescent="0.25">
      <c r="A1712">
        <v>10486</v>
      </c>
      <c r="B1712" t="str">
        <f>CHALLAN!G10471</f>
        <v>GG/220/10-11</v>
      </c>
      <c r="C1712" t="str">
        <f>CHALLAN!G10470</f>
        <v>10.12.10</v>
      </c>
      <c r="D1712" t="str">
        <f>IF(CHALLAN!C10486="","(no part #)",CHALLAN!C10486)</f>
        <v>PC-86233</v>
      </c>
      <c r="E1712" t="str">
        <f>IF(CHALLAN!B10486="","",CHALLAN!B10486)</f>
        <v>INDICA BEHR</v>
      </c>
      <c r="F1712">
        <f>IF(CHALLAN!D10486="","",CHALLAN!D10486)</f>
        <v>5</v>
      </c>
      <c r="G1712">
        <f>IF(CHALLAN!E10486="","",CHALLAN!E10486)</f>
        <v>5</v>
      </c>
      <c r="H1712">
        <f t="shared" si="52"/>
        <v>25</v>
      </c>
      <c r="I1712">
        <f>IF(CHALLAN!F10486="","",CHALLAN!F10486)</f>
        <v>22</v>
      </c>
      <c r="J1712">
        <f t="shared" si="53"/>
        <v>3</v>
      </c>
    </row>
    <row r="1713" spans="1:10" x14ac:dyDescent="0.25">
      <c r="A1713">
        <v>10487</v>
      </c>
      <c r="B1713" t="str">
        <f>CHALLAN!G10471</f>
        <v>GG/220/10-11</v>
      </c>
      <c r="C1713" t="str">
        <f>CHALLAN!G10470</f>
        <v>10.12.10</v>
      </c>
      <c r="D1713" t="str">
        <f>IF(CHALLAN!C10487="","(no part #)",CHALLAN!C10487)</f>
        <v>PC-86233</v>
      </c>
      <c r="E1713" t="str">
        <f>IF(CHALLAN!B10487="","",CHALLAN!B10487)</f>
        <v>INDICA BEHR</v>
      </c>
      <c r="F1713" t="str">
        <f>IF(CHALLAN!D10487="","",CHALLAN!D10487)</f>
        <v/>
      </c>
      <c r="G1713" t="str">
        <f>IF(CHALLAN!E10487="","",CHALLAN!E10487)</f>
        <v/>
      </c>
      <c r="H1713" t="str">
        <f t="shared" si="52"/>
        <v/>
      </c>
      <c r="I1713">
        <f>IF(CHALLAN!F10487="","",CHALLAN!F10487)</f>
        <v>3</v>
      </c>
      <c r="J1713" t="str">
        <f t="shared" si="53"/>
        <v/>
      </c>
    </row>
    <row r="1714" spans="1:10" x14ac:dyDescent="0.25">
      <c r="A1714">
        <v>10488</v>
      </c>
      <c r="B1714" t="str">
        <f>CHALLAN!G10471</f>
        <v>GG/220/10-11</v>
      </c>
      <c r="C1714" t="str">
        <f>CHALLAN!G10470</f>
        <v>10.12.10</v>
      </c>
      <c r="D1714" t="str">
        <f>IF(CHALLAN!C10488="","(no part #)",CHALLAN!C10488)</f>
        <v>PC-86046</v>
      </c>
      <c r="E1714" t="str">
        <f>IF(CHALLAN!B10488="","",CHALLAN!B10488)</f>
        <v>INNOVA</v>
      </c>
      <c r="F1714">
        <f>IF(CHALLAN!D10488="","",CHALLAN!D10488)</f>
        <v>3</v>
      </c>
      <c r="G1714">
        <f>IF(CHALLAN!E10488="","",CHALLAN!E10488)</f>
        <v>5</v>
      </c>
      <c r="H1714">
        <f t="shared" si="52"/>
        <v>15</v>
      </c>
      <c r="I1714">
        <f>IF(CHALLAN!F10488="","",CHALLAN!F10488)</f>
        <v>14</v>
      </c>
      <c r="J1714">
        <f t="shared" si="53"/>
        <v>1</v>
      </c>
    </row>
    <row r="1715" spans="1:10" x14ac:dyDescent="0.25">
      <c r="A1715">
        <v>10489</v>
      </c>
      <c r="B1715" t="str">
        <f>CHALLAN!G10471</f>
        <v>GG/220/10-11</v>
      </c>
      <c r="C1715" t="str">
        <f>CHALLAN!G10470</f>
        <v>10.12.10</v>
      </c>
      <c r="D1715" t="str">
        <f>IF(CHALLAN!C10489="","(no part #)",CHALLAN!C10489)</f>
        <v>PC-86046</v>
      </c>
      <c r="E1715" t="str">
        <f>IF(CHALLAN!B10489="","",CHALLAN!B10489)</f>
        <v>INNOVA</v>
      </c>
      <c r="F1715" t="str">
        <f>IF(CHALLAN!D10489="","",CHALLAN!D10489)</f>
        <v/>
      </c>
      <c r="G1715" t="str">
        <f>IF(CHALLAN!E10489="","",CHALLAN!E10489)</f>
        <v/>
      </c>
      <c r="H1715" t="str">
        <f t="shared" si="52"/>
        <v/>
      </c>
      <c r="I1715">
        <f>IF(CHALLAN!F10489="","",CHALLAN!F10489)</f>
        <v>1</v>
      </c>
      <c r="J1715" t="str">
        <f t="shared" si="53"/>
        <v/>
      </c>
    </row>
    <row r="1716" spans="1:10" x14ac:dyDescent="0.25">
      <c r="A1716">
        <v>10490</v>
      </c>
      <c r="B1716" t="str">
        <f>CHALLAN!G10471</f>
        <v>GG/220/10-11</v>
      </c>
      <c r="C1716" t="str">
        <f>CHALLAN!G10470</f>
        <v>10.12.10</v>
      </c>
      <c r="D1716" t="str">
        <f>IF(CHALLAN!C10490="","(no part #)",CHALLAN!C10490)</f>
        <v>PC-86036</v>
      </c>
      <c r="E1716" t="str">
        <f>IF(CHALLAN!B10490="","",CHALLAN!B10490)</f>
        <v>INDICA SUBROS</v>
      </c>
      <c r="F1716">
        <f>IF(CHALLAN!D10490="","",CHALLAN!D10490)</f>
        <v>5</v>
      </c>
      <c r="G1716">
        <f>IF(CHALLAN!E10490="","",CHALLAN!E10490)</f>
        <v>5</v>
      </c>
      <c r="H1716">
        <f t="shared" si="52"/>
        <v>25</v>
      </c>
      <c r="I1716">
        <f>IF(CHALLAN!F10490="","",CHALLAN!F10490)</f>
        <v>20</v>
      </c>
      <c r="J1716">
        <f t="shared" si="53"/>
        <v>5</v>
      </c>
    </row>
    <row r="1717" spans="1:10" x14ac:dyDescent="0.25">
      <c r="A1717">
        <v>10491</v>
      </c>
      <c r="B1717" t="str">
        <f>CHALLAN!G10471</f>
        <v>GG/220/10-11</v>
      </c>
      <c r="C1717" t="str">
        <f>CHALLAN!G10470</f>
        <v>10.12.10</v>
      </c>
      <c r="D1717" t="str">
        <f>IF(CHALLAN!C10491="","(no part #)",CHALLAN!C10491)</f>
        <v>PC-86036</v>
      </c>
      <c r="E1717" t="str">
        <f>IF(CHALLAN!B10491="","",CHALLAN!B10491)</f>
        <v>INDICA SUBROS</v>
      </c>
      <c r="F1717" t="str">
        <f>IF(CHALLAN!D10491="","",CHALLAN!D10491)</f>
        <v/>
      </c>
      <c r="G1717" t="str">
        <f>IF(CHALLAN!E10491="","",CHALLAN!E10491)</f>
        <v/>
      </c>
      <c r="H1717" t="str">
        <f t="shared" si="52"/>
        <v/>
      </c>
      <c r="I1717">
        <f>IF(CHALLAN!F10491="","",CHALLAN!F10491)</f>
        <v>5</v>
      </c>
      <c r="J1717" t="str">
        <f t="shared" si="53"/>
        <v/>
      </c>
    </row>
    <row r="1718" spans="1:10" x14ac:dyDescent="0.25">
      <c r="A1718">
        <v>10492</v>
      </c>
      <c r="B1718" t="str">
        <f>CHALLAN!G10471</f>
        <v>GG/220/10-11</v>
      </c>
      <c r="C1718" t="str">
        <f>CHALLAN!G10470</f>
        <v>10.12.10</v>
      </c>
      <c r="D1718" t="str">
        <f>IF(CHALLAN!C10492="","(no part #)",CHALLAN!C10492)</f>
        <v>PC-86234</v>
      </c>
      <c r="E1718" t="str">
        <f>IF(CHALLAN!B10492="","",CHALLAN!B10492)</f>
        <v>QUALIS FLARE</v>
      </c>
      <c r="F1718">
        <f>IF(CHALLAN!D10492="","",CHALLAN!D10492)</f>
        <v>1</v>
      </c>
      <c r="G1718">
        <f>IF(CHALLAN!E10492="","",CHALLAN!E10492)</f>
        <v>5</v>
      </c>
      <c r="H1718">
        <f t="shared" si="52"/>
        <v>5</v>
      </c>
      <c r="I1718">
        <f>IF(CHALLAN!F10492="","",CHALLAN!F10492)</f>
        <v>5</v>
      </c>
      <c r="J1718">
        <f t="shared" si="53"/>
        <v>0</v>
      </c>
    </row>
    <row r="1719" spans="1:10" x14ac:dyDescent="0.25">
      <c r="A1719">
        <v>10493</v>
      </c>
      <c r="B1719" t="str">
        <f>CHALLAN!G10471</f>
        <v>GG/220/10-11</v>
      </c>
      <c r="C1719" t="str">
        <f>CHALLAN!G10470</f>
        <v>10.12.10</v>
      </c>
      <c r="D1719" t="str">
        <f>IF(CHALLAN!C10493="","(no part #)",CHALLAN!C10493)</f>
        <v>PC-86235</v>
      </c>
      <c r="E1719" t="str">
        <f>IF(CHALLAN!B10493="","",CHALLAN!B10493)</f>
        <v>QUALIS PAD</v>
      </c>
      <c r="F1719">
        <f>IF(CHALLAN!D10493="","",CHALLAN!D10493)</f>
        <v>2</v>
      </c>
      <c r="G1719">
        <f>IF(CHALLAN!E10493="","",CHALLAN!E10493)</f>
        <v>5</v>
      </c>
      <c r="H1719">
        <f t="shared" si="52"/>
        <v>10</v>
      </c>
      <c r="I1719">
        <f>IF(CHALLAN!F10493="","",CHALLAN!F10493)</f>
        <v>10</v>
      </c>
      <c r="J1719">
        <f t="shared" si="53"/>
        <v>0</v>
      </c>
    </row>
    <row r="1720" spans="1:10" x14ac:dyDescent="0.25">
      <c r="A1720">
        <v>10495</v>
      </c>
      <c r="B1720" t="str">
        <f>CHALLAN!G10471</f>
        <v>GG/220/10-11</v>
      </c>
      <c r="C1720" t="str">
        <f>CHALLAN!G10470</f>
        <v>10.12.10</v>
      </c>
      <c r="D1720" t="str">
        <f>IF(CHALLAN!C10495="","(no part #)",CHALLAN!C10495)</f>
        <v>PC141522O</v>
      </c>
      <c r="E1720" t="str">
        <f>IF(CHALLAN!B10495="","",CHALLAN!B10495)</f>
        <v>14X15X22 (O)</v>
      </c>
      <c r="F1720">
        <f>IF(CHALLAN!D10495="","",CHALLAN!D10495)</f>
        <v>2.5</v>
      </c>
      <c r="G1720">
        <f>IF(CHALLAN!E10495="","",CHALLAN!E10495)</f>
        <v>10</v>
      </c>
      <c r="H1720">
        <f t="shared" si="52"/>
        <v>25</v>
      </c>
      <c r="I1720">
        <f>IF(CHALLAN!F10495="","",CHALLAN!F10495)</f>
        <v>20</v>
      </c>
      <c r="J1720">
        <f t="shared" si="53"/>
        <v>5</v>
      </c>
    </row>
    <row r="1721" spans="1:10" x14ac:dyDescent="0.25">
      <c r="A1721">
        <v>10496</v>
      </c>
      <c r="B1721" t="str">
        <f>CHALLAN!G10471</f>
        <v>GG/220/10-11</v>
      </c>
      <c r="C1721" t="str">
        <f>CHALLAN!G10470</f>
        <v>10.12.10</v>
      </c>
      <c r="D1721" t="str">
        <f>IF(CHALLAN!C10496="","(no part #)",CHALLAN!C10496)</f>
        <v>PC141522O</v>
      </c>
      <c r="E1721" t="str">
        <f>IF(CHALLAN!B10496="","",CHALLAN!B10496)</f>
        <v>14X15X22 (O)</v>
      </c>
      <c r="F1721" t="str">
        <f>IF(CHALLAN!D10496="","",CHALLAN!D10496)</f>
        <v/>
      </c>
      <c r="G1721" t="str">
        <f>IF(CHALLAN!E10496="","",CHALLAN!E10496)</f>
        <v/>
      </c>
      <c r="H1721" t="str">
        <f t="shared" si="52"/>
        <v/>
      </c>
      <c r="I1721">
        <f>IF(CHALLAN!F10496="","",CHALLAN!F10496)</f>
        <v>5</v>
      </c>
      <c r="J1721" t="str">
        <f t="shared" si="53"/>
        <v/>
      </c>
    </row>
    <row r="1722" spans="1:10" x14ac:dyDescent="0.25">
      <c r="A1722">
        <v>10497</v>
      </c>
      <c r="B1722" t="str">
        <f>CHALLAN!G10471</f>
        <v>GG/220/10-11</v>
      </c>
      <c r="C1722" t="str">
        <f>CHALLAN!G10470</f>
        <v>10.12.10</v>
      </c>
      <c r="D1722" t="str">
        <f>IF(CHALLAN!C10497="","(no part #)",CHALLAN!C10497)</f>
        <v>PC141522F</v>
      </c>
      <c r="E1722" t="str">
        <f>IF(CHALLAN!B10497="","",CHALLAN!B10497)</f>
        <v>14X15X22 (F)</v>
      </c>
      <c r="F1722">
        <f>IF(CHALLAN!D10497="","",CHALLAN!D10497)</f>
        <v>2.5</v>
      </c>
      <c r="G1722">
        <f>IF(CHALLAN!E10497="","",CHALLAN!E10497)</f>
        <v>10</v>
      </c>
      <c r="H1722">
        <f t="shared" si="52"/>
        <v>25</v>
      </c>
      <c r="I1722">
        <f>IF(CHALLAN!F10497="","",CHALLAN!F10497)</f>
        <v>20</v>
      </c>
      <c r="J1722">
        <f t="shared" si="53"/>
        <v>5</v>
      </c>
    </row>
    <row r="1723" spans="1:10" x14ac:dyDescent="0.25">
      <c r="A1723">
        <v>10498</v>
      </c>
      <c r="B1723" t="str">
        <f>CHALLAN!G10471</f>
        <v>GG/220/10-11</v>
      </c>
      <c r="C1723" t="str">
        <f>CHALLAN!G10470</f>
        <v>10.12.10</v>
      </c>
      <c r="D1723" t="str">
        <f>IF(CHALLAN!C10498="","(no part #)",CHALLAN!C10498)</f>
        <v>PC141522F</v>
      </c>
      <c r="E1723" t="str">
        <f>IF(CHALLAN!B10498="","",CHALLAN!B10498)</f>
        <v>14X15X22 (F)</v>
      </c>
      <c r="F1723" t="str">
        <f>IF(CHALLAN!D10498="","",CHALLAN!D10498)</f>
        <v/>
      </c>
      <c r="G1723" t="str">
        <f>IF(CHALLAN!E10498="","",CHALLAN!E10498)</f>
        <v/>
      </c>
      <c r="H1723" t="str">
        <f t="shared" si="52"/>
        <v/>
      </c>
      <c r="I1723">
        <f>IF(CHALLAN!F10498="","",CHALLAN!F10498)</f>
        <v>5</v>
      </c>
      <c r="J1723" t="str">
        <f t="shared" si="53"/>
        <v/>
      </c>
    </row>
    <row r="1724" spans="1:10" x14ac:dyDescent="0.25">
      <c r="A1724">
        <v>10499</v>
      </c>
      <c r="B1724" t="str">
        <f>CHALLAN!G10471</f>
        <v>GG/220/10-11</v>
      </c>
      <c r="C1724" t="str">
        <f>CHALLAN!G10470</f>
        <v>10.12.10</v>
      </c>
      <c r="D1724" t="str">
        <f>IF(CHALLAN!C10499="","(no part #)",CHALLAN!C10499)</f>
        <v>PC141526</v>
      </c>
      <c r="E1724" t="str">
        <f>IF(CHALLAN!B10499="","",CHALLAN!B10499)</f>
        <v>14X15X26</v>
      </c>
      <c r="F1724">
        <f>IF(CHALLAN!D10499="","",CHALLAN!D10499)</f>
        <v>2.5</v>
      </c>
      <c r="G1724">
        <f>IF(CHALLAN!E10499="","",CHALLAN!E10499)</f>
        <v>10</v>
      </c>
      <c r="H1724">
        <f t="shared" si="52"/>
        <v>25</v>
      </c>
      <c r="I1724">
        <f>IF(CHALLAN!F10499="","",CHALLAN!F10499)</f>
        <v>20</v>
      </c>
      <c r="J1724">
        <f t="shared" si="53"/>
        <v>5</v>
      </c>
    </row>
    <row r="1725" spans="1:10" x14ac:dyDescent="0.25">
      <c r="A1725">
        <v>10500</v>
      </c>
      <c r="B1725" t="str">
        <f>CHALLAN!G10471</f>
        <v>GG/220/10-11</v>
      </c>
      <c r="C1725" t="str">
        <f>CHALLAN!G10470</f>
        <v>10.12.10</v>
      </c>
      <c r="D1725" t="str">
        <f>IF(CHALLAN!C10500="","(no part #)",CHALLAN!C10500)</f>
        <v>PC141526</v>
      </c>
      <c r="E1725" t="str">
        <f>IF(CHALLAN!B10500="","",CHALLAN!B10500)</f>
        <v>14X15X26</v>
      </c>
      <c r="F1725" t="str">
        <f>IF(CHALLAN!D10500="","",CHALLAN!D10500)</f>
        <v/>
      </c>
      <c r="G1725" t="str">
        <f>IF(CHALLAN!E10500="","",CHALLAN!E10500)</f>
        <v/>
      </c>
      <c r="H1725" t="str">
        <f t="shared" si="52"/>
        <v/>
      </c>
      <c r="I1725">
        <f>IF(CHALLAN!F10500="","",CHALLAN!F10500)</f>
        <v>5</v>
      </c>
      <c r="J1725" t="str">
        <f t="shared" si="53"/>
        <v/>
      </c>
    </row>
    <row r="1726" spans="1:10" x14ac:dyDescent="0.25">
      <c r="A1726">
        <v>10501</v>
      </c>
      <c r="B1726" t="str">
        <f>CHALLAN!G10471</f>
        <v>GG/220/10-11</v>
      </c>
      <c r="C1726" t="str">
        <f>CHALLAN!G10470</f>
        <v>10.12.10</v>
      </c>
      <c r="D1726" t="str">
        <f>IF(CHALLAN!C10501="","(no part #)",CHALLAN!C10501)</f>
        <v>PC141822</v>
      </c>
      <c r="E1726" t="str">
        <f>IF(CHALLAN!B10501="","",CHALLAN!B10501)</f>
        <v>14X18X22</v>
      </c>
      <c r="F1726">
        <f>IF(CHALLAN!D10501="","",CHALLAN!D10501)</f>
        <v>2.5</v>
      </c>
      <c r="G1726">
        <f>IF(CHALLAN!E10501="","",CHALLAN!E10501)</f>
        <v>10</v>
      </c>
      <c r="H1726">
        <f t="shared" si="52"/>
        <v>25</v>
      </c>
      <c r="I1726">
        <f>IF(CHALLAN!F10501="","",CHALLAN!F10501)</f>
        <v>19</v>
      </c>
      <c r="J1726">
        <f t="shared" si="53"/>
        <v>6</v>
      </c>
    </row>
    <row r="1727" spans="1:10" x14ac:dyDescent="0.25">
      <c r="A1727">
        <v>10502</v>
      </c>
      <c r="B1727" t="str">
        <f>CHALLAN!G10471</f>
        <v>GG/220/10-11</v>
      </c>
      <c r="C1727" t="str">
        <f>CHALLAN!G10470</f>
        <v>10.12.10</v>
      </c>
      <c r="D1727" t="str">
        <f>IF(CHALLAN!C10502="","(no part #)",CHALLAN!C10502)</f>
        <v>PC141822</v>
      </c>
      <c r="E1727" t="str">
        <f>IF(CHALLAN!B10502="","",CHALLAN!B10502)</f>
        <v>14X18X22</v>
      </c>
      <c r="F1727" t="str">
        <f>IF(CHALLAN!D10502="","",CHALLAN!D10502)</f>
        <v/>
      </c>
      <c r="G1727" t="str">
        <f>IF(CHALLAN!E10502="","",CHALLAN!E10502)</f>
        <v/>
      </c>
      <c r="H1727" t="str">
        <f t="shared" si="52"/>
        <v/>
      </c>
      <c r="I1727">
        <f>IF(CHALLAN!F10502="","",CHALLAN!F10502)</f>
        <v>6</v>
      </c>
      <c r="J1727" t="str">
        <f t="shared" si="53"/>
        <v/>
      </c>
    </row>
    <row r="1728" spans="1:10" x14ac:dyDescent="0.25">
      <c r="A1728">
        <v>10503</v>
      </c>
      <c r="B1728" t="str">
        <f>CHALLAN!G10471</f>
        <v>GG/220/10-11</v>
      </c>
      <c r="C1728" t="str">
        <f>CHALLAN!G10470</f>
        <v>10.12.10</v>
      </c>
      <c r="D1728" t="str">
        <f>IF(CHALLAN!C10503="","(no part #)",CHALLAN!C10503)</f>
        <v>PC141420F</v>
      </c>
      <c r="E1728" t="str">
        <f>IF(CHALLAN!B10503="","",CHALLAN!B10503)</f>
        <v>14X14X20 (F)</v>
      </c>
      <c r="F1728">
        <f>IF(CHALLAN!D10503="","",CHALLAN!D10503)</f>
        <v>2.5</v>
      </c>
      <c r="G1728">
        <f>IF(CHALLAN!E10503="","",CHALLAN!E10503)</f>
        <v>10</v>
      </c>
      <c r="H1728">
        <f t="shared" si="52"/>
        <v>25</v>
      </c>
      <c r="I1728">
        <f>IF(CHALLAN!F10503="","",CHALLAN!F10503)</f>
        <v>22</v>
      </c>
      <c r="J1728">
        <f t="shared" si="53"/>
        <v>3</v>
      </c>
    </row>
    <row r="1729" spans="1:10" x14ac:dyDescent="0.25">
      <c r="A1729">
        <v>10504</v>
      </c>
      <c r="B1729" t="str">
        <f>CHALLAN!G10471</f>
        <v>GG/220/10-11</v>
      </c>
      <c r="C1729" t="str">
        <f>CHALLAN!G10470</f>
        <v>10.12.10</v>
      </c>
      <c r="D1729" t="str">
        <f>IF(CHALLAN!C10504="","(no part #)",CHALLAN!C10504)</f>
        <v>PC141420F</v>
      </c>
      <c r="E1729" t="str">
        <f>IF(CHALLAN!B10504="","",CHALLAN!B10504)</f>
        <v>14X14X20 (F)</v>
      </c>
      <c r="F1729" t="str">
        <f>IF(CHALLAN!D10504="","",CHALLAN!D10504)</f>
        <v/>
      </c>
      <c r="G1729" t="str">
        <f>IF(CHALLAN!E10504="","",CHALLAN!E10504)</f>
        <v/>
      </c>
      <c r="H1729" t="str">
        <f t="shared" si="52"/>
        <v/>
      </c>
      <c r="I1729">
        <f>IF(CHALLAN!F10504="","",CHALLAN!F10504)</f>
        <v>3</v>
      </c>
      <c r="J1729" t="str">
        <f t="shared" si="53"/>
        <v/>
      </c>
    </row>
    <row r="1730" spans="1:10" x14ac:dyDescent="0.25">
      <c r="A1730">
        <v>10506</v>
      </c>
      <c r="B1730" t="str">
        <f>CHALLAN!G10471</f>
        <v>GG/220/10-11</v>
      </c>
      <c r="C1730" t="str">
        <f>CHALLAN!G10470</f>
        <v>10.12.10</v>
      </c>
      <c r="D1730" t="str">
        <f>IF(CHALLAN!C10506="","(no part #)",CHALLAN!C10506)</f>
        <v>PC-6001</v>
      </c>
      <c r="E1730" t="str">
        <f>IF(CHALLAN!B10506="","",CHALLAN!B10506)</f>
        <v>UNIVERSAL</v>
      </c>
      <c r="F1730">
        <f>IF(CHALLAN!D10506="","",CHALLAN!D10506)</f>
        <v>20</v>
      </c>
      <c r="G1730">
        <f>IF(CHALLAN!E10506="","",CHALLAN!E10506)</f>
        <v>25</v>
      </c>
      <c r="H1730">
        <f t="shared" ref="H1730:H1793" si="54">IF(AND(ISNUMBER(F1730),ISNUMBER(G1730)),F1730*G1730,"")</f>
        <v>500</v>
      </c>
      <c r="I1730">
        <f>IF(CHALLAN!F10506="","",CHALLAN!F10506)</f>
        <v>425</v>
      </c>
      <c r="J1730">
        <f t="shared" ref="J1730:J1793" si="55">IF(AND(ISNUMBER(H1730),ISNUMBER(I1730)),H1730-I1730,"")</f>
        <v>75</v>
      </c>
    </row>
    <row r="1731" spans="1:10" x14ac:dyDescent="0.25">
      <c r="A1731">
        <v>10507</v>
      </c>
      <c r="B1731" t="str">
        <f>CHALLAN!G10471</f>
        <v>GG/220/10-11</v>
      </c>
      <c r="C1731" t="str">
        <f>CHALLAN!G10470</f>
        <v>10.12.10</v>
      </c>
      <c r="D1731" s="1405" t="str">
        <f>IF(CHALLAN!C10507="","(no part #)",CHALLAN!C10507)</f>
        <v>PC-6001</v>
      </c>
      <c r="E1731" t="str">
        <f>IF(CHALLAN!B10507="","",CHALLAN!B10507)</f>
        <v>UNIVERSAL</v>
      </c>
      <c r="F1731" t="str">
        <f>IF(CHALLAN!D10507="","",CHALLAN!D10507)</f>
        <v/>
      </c>
      <c r="G1731" t="str">
        <f>IF(CHALLAN!E10507="","",CHALLAN!E10507)</f>
        <v/>
      </c>
      <c r="H1731" t="str">
        <f t="shared" si="54"/>
        <v/>
      </c>
      <c r="I1731">
        <f>IF(CHALLAN!F10507="","",CHALLAN!F10507)</f>
        <v>75</v>
      </c>
      <c r="J1731" t="str">
        <f t="shared" si="55"/>
        <v/>
      </c>
    </row>
    <row r="1732" spans="1:10" x14ac:dyDescent="0.25">
      <c r="A1732">
        <v>10509</v>
      </c>
      <c r="B1732" t="str">
        <f>CHALLAN!G10471</f>
        <v>GG/220/10-11</v>
      </c>
      <c r="C1732" t="str">
        <f>CHALLAN!G10470</f>
        <v>10.12.10</v>
      </c>
      <c r="D1732" s="1405" t="str">
        <f>IF(CHALLAN!C10509="","(no part #)",CHALLAN!C10509)</f>
        <v>(no part #)</v>
      </c>
      <c r="E1732" t="str">
        <f>IF(CHALLAN!B10509="","",CHALLAN!B10509)</f>
        <v>404 BAZEL</v>
      </c>
      <c r="F1732">
        <f>IF(CHALLAN!D10509="","",CHALLAN!D10509)</f>
        <v>20</v>
      </c>
      <c r="G1732">
        <f>IF(CHALLAN!E10509="","",CHALLAN!E10509)</f>
        <v>1</v>
      </c>
      <c r="H1732">
        <f t="shared" si="54"/>
        <v>20</v>
      </c>
      <c r="I1732">
        <f>IF(CHALLAN!F10509="","",CHALLAN!F10509)</f>
        <v>20</v>
      </c>
      <c r="J1732">
        <f t="shared" si="55"/>
        <v>0</v>
      </c>
    </row>
    <row r="1733" spans="1:10" x14ac:dyDescent="0.25">
      <c r="A1733">
        <v>10529</v>
      </c>
      <c r="B1733" t="str">
        <f>CHALLAN!G10518</f>
        <v>GG/221/10-11</v>
      </c>
      <c r="C1733" t="str">
        <f>CHALLAN!G10517</f>
        <v>15.12.10</v>
      </c>
      <c r="D1733" t="str">
        <f>IF(CHALLAN!C10529="","(no part #)",CHALLAN!C10529)</f>
        <v>PC-1191</v>
      </c>
      <c r="E1733" t="str">
        <f>IF(CHALLAN!B10529="","",CHALLAN!B10529)</f>
        <v>SKODA</v>
      </c>
      <c r="F1733">
        <f>IF(CHALLAN!D10529="","",CHALLAN!D10529)</f>
        <v>1</v>
      </c>
      <c r="G1733" t="str">
        <f>IF(CHALLAN!E10529="","",CHALLAN!E10529)</f>
        <v>25X4</v>
      </c>
      <c r="H1733" t="str">
        <f t="shared" si="54"/>
        <v/>
      </c>
      <c r="I1733">
        <f>IF(CHALLAN!F10529="","",CHALLAN!F10529)</f>
        <v>90</v>
      </c>
      <c r="J1733" t="str">
        <f t="shared" si="55"/>
        <v/>
      </c>
    </row>
    <row r="1734" spans="1:10" x14ac:dyDescent="0.25">
      <c r="A1734">
        <v>10530</v>
      </c>
      <c r="B1734" t="str">
        <f>CHALLAN!G10518</f>
        <v>GG/221/10-11</v>
      </c>
      <c r="C1734" t="str">
        <f>CHALLAN!G10517</f>
        <v>15.12.10</v>
      </c>
      <c r="D1734" t="str">
        <f>IF(CHALLAN!C10530="","(no part #)",CHALLAN!C10530)</f>
        <v>PC-1191</v>
      </c>
      <c r="E1734" t="str">
        <f>IF(CHALLAN!B10530="","",CHALLAN!B10530)</f>
        <v>SKODA</v>
      </c>
      <c r="F1734" t="str">
        <f>IF(CHALLAN!D10530="","",CHALLAN!D10530)</f>
        <v/>
      </c>
      <c r="G1734" t="str">
        <f>IF(CHALLAN!E10530="","",CHALLAN!E10530)</f>
        <v/>
      </c>
      <c r="H1734" t="str">
        <f t="shared" si="54"/>
        <v/>
      </c>
      <c r="I1734">
        <f>IF(CHALLAN!F10530="","",CHALLAN!F10530)</f>
        <v>10</v>
      </c>
      <c r="J1734" t="str">
        <f t="shared" si="55"/>
        <v/>
      </c>
    </row>
    <row r="1735" spans="1:10" x14ac:dyDescent="0.25">
      <c r="A1735">
        <v>10565</v>
      </c>
      <c r="B1735" t="str">
        <f>CHALLAN!G10549</f>
        <v>GG/222/10-11</v>
      </c>
      <c r="C1735" t="str">
        <f>CHALLAN!G10548</f>
        <v>16.12.10</v>
      </c>
      <c r="D1735" t="str">
        <f>IF(CHALLAN!C10565="","(no part #)",CHALLAN!C10565)</f>
        <v>(no part #)</v>
      </c>
      <c r="E1735" t="str">
        <f>IF(CHALLAN!B10565="","",CHALLAN!B10565)</f>
        <v>HFC R134A</v>
      </c>
      <c r="F1735">
        <f>IF(CHALLAN!D10565="","",CHALLAN!D10565)</f>
        <v>100</v>
      </c>
      <c r="G1735">
        <f>IF(CHALLAN!E10565="","",CHALLAN!E10565)</f>
        <v>30</v>
      </c>
      <c r="H1735">
        <f t="shared" si="54"/>
        <v>3000</v>
      </c>
      <c r="I1735">
        <f>IF(CHALLAN!F10565="","",CHALLAN!F10565)</f>
        <v>971</v>
      </c>
      <c r="J1735">
        <f t="shared" si="55"/>
        <v>2029</v>
      </c>
    </row>
    <row r="1736" spans="1:10" x14ac:dyDescent="0.25">
      <c r="A1736">
        <v>10611</v>
      </c>
      <c r="B1736" t="str">
        <f>CHALLAN!G10595</f>
        <v>GG/223/10-11</v>
      </c>
      <c r="C1736" t="str">
        <f>CHALLAN!G10594</f>
        <v>17.12.10</v>
      </c>
      <c r="D1736" t="str">
        <f>IF(CHALLAN!C10611="","(no part #)",CHALLAN!C10611)</f>
        <v>(no part #)</v>
      </c>
      <c r="E1736" t="str">
        <f>IF(CHALLAN!B10611="","",CHALLAN!B10611)</f>
        <v>HFC R134A</v>
      </c>
      <c r="F1736">
        <f>IF(CHALLAN!D10611="","",CHALLAN!D10611)</f>
        <v>25</v>
      </c>
      <c r="G1736">
        <f>IF(CHALLAN!E10611="","",CHALLAN!E10611)</f>
        <v>30</v>
      </c>
      <c r="H1736">
        <f t="shared" si="54"/>
        <v>750</v>
      </c>
      <c r="I1736">
        <f>IF(CHALLAN!F10611="","",CHALLAN!F10611)</f>
        <v>160.44999999999999</v>
      </c>
      <c r="J1736">
        <f t="shared" si="55"/>
        <v>589.54999999999995</v>
      </c>
    </row>
    <row r="1737" spans="1:10" x14ac:dyDescent="0.25">
      <c r="A1737">
        <v>10655</v>
      </c>
      <c r="B1737" t="str">
        <f>CHALLAN!G10643</f>
        <v>GG/224/10-11</v>
      </c>
      <c r="C1737" t="str">
        <f>CHALLAN!G10642</f>
        <v>20.12.10</v>
      </c>
      <c r="D1737" t="str">
        <f>IF(CHALLAN!C10655="","(no part #)",CHALLAN!C10655)</f>
        <v>PC-86036</v>
      </c>
      <c r="E1737" t="str">
        <f>IF(CHALLAN!B10655="","",CHALLAN!B10655)</f>
        <v>INDICA SUBROS R134A</v>
      </c>
      <c r="F1737">
        <f>IF(CHALLAN!D10655="","",CHALLAN!D10655)</f>
        <v>5</v>
      </c>
      <c r="G1737">
        <f>IF(CHALLAN!E10655="","",CHALLAN!E10655)</f>
        <v>6</v>
      </c>
      <c r="H1737">
        <f t="shared" si="54"/>
        <v>30</v>
      </c>
      <c r="I1737">
        <f>IF(CHALLAN!F10655="","",CHALLAN!F10655)</f>
        <v>19</v>
      </c>
      <c r="J1737">
        <f t="shared" si="55"/>
        <v>11</v>
      </c>
    </row>
    <row r="1738" spans="1:10" x14ac:dyDescent="0.25">
      <c r="A1738">
        <v>10656</v>
      </c>
      <c r="B1738" t="str">
        <f>CHALLAN!G10643</f>
        <v>GG/224/10-11</v>
      </c>
      <c r="C1738" t="str">
        <f>CHALLAN!G10642</f>
        <v>20.12.10</v>
      </c>
      <c r="D1738" t="str">
        <f>IF(CHALLAN!C10656="","(no part #)",CHALLAN!C10656)</f>
        <v>PC-86036</v>
      </c>
      <c r="E1738" t="str">
        <f>IF(CHALLAN!B10656="","",CHALLAN!B10656)</f>
        <v>INDICA SUBROS R134A</v>
      </c>
      <c r="F1738" t="str">
        <f>IF(CHALLAN!D10656="","",CHALLAN!D10656)</f>
        <v/>
      </c>
      <c r="G1738" t="str">
        <f>IF(CHALLAN!E10656="","",CHALLAN!E10656)</f>
        <v/>
      </c>
      <c r="H1738" t="str">
        <f t="shared" si="54"/>
        <v/>
      </c>
      <c r="I1738">
        <f>IF(CHALLAN!F10656="","",CHALLAN!F10656)</f>
        <v>6</v>
      </c>
      <c r="J1738" t="str">
        <f t="shared" si="55"/>
        <v/>
      </c>
    </row>
    <row r="1739" spans="1:10" x14ac:dyDescent="0.25">
      <c r="A1739">
        <v>10657</v>
      </c>
      <c r="B1739" t="str">
        <f>CHALLAN!G10643</f>
        <v>GG/224/10-11</v>
      </c>
      <c r="C1739" t="str">
        <f>CHALLAN!G10642</f>
        <v>20.12.10</v>
      </c>
      <c r="D1739" t="str">
        <f>IF(CHALLAN!C10657="","(no part #)",CHALLAN!C10657)</f>
        <v>PC-86207</v>
      </c>
      <c r="E1739" t="str">
        <f>IF(CHALLAN!B10657="","",CHALLAN!B10657)</f>
        <v>SWIFT</v>
      </c>
      <c r="F1739">
        <f>IF(CHALLAN!D10657="","",CHALLAN!D10657)</f>
        <v>5</v>
      </c>
      <c r="G1739">
        <f>IF(CHALLAN!E10657="","",CHALLAN!E10657)</f>
        <v>5</v>
      </c>
      <c r="H1739">
        <f t="shared" si="54"/>
        <v>25</v>
      </c>
      <c r="I1739">
        <f>IF(CHALLAN!F10657="","",CHALLAN!F10657)</f>
        <v>22.08</v>
      </c>
      <c r="J1739">
        <f t="shared" si="55"/>
        <v>2.9200000000000017</v>
      </c>
    </row>
    <row r="1740" spans="1:10" x14ac:dyDescent="0.25">
      <c r="A1740">
        <v>10658</v>
      </c>
      <c r="B1740" t="str">
        <f>CHALLAN!G10643</f>
        <v>GG/224/10-11</v>
      </c>
      <c r="C1740" t="str">
        <f>CHALLAN!G10642</f>
        <v>20.12.10</v>
      </c>
      <c r="D1740" t="str">
        <f>IF(CHALLAN!C10658="","(no part #)",CHALLAN!C10658)</f>
        <v>PC-86207</v>
      </c>
      <c r="E1740" t="str">
        <f>IF(CHALLAN!B10658="","",CHALLAN!B10658)</f>
        <v>SWIFT</v>
      </c>
      <c r="F1740" t="str">
        <f>IF(CHALLAN!D10658="","",CHALLAN!D10658)</f>
        <v/>
      </c>
      <c r="G1740" t="str">
        <f>IF(CHALLAN!E10658="","",CHALLAN!E10658)</f>
        <v/>
      </c>
      <c r="H1740" t="str">
        <f t="shared" si="54"/>
        <v/>
      </c>
      <c r="I1740">
        <f>IF(CHALLAN!F10658="","",CHALLAN!F10658)</f>
        <v>2.92</v>
      </c>
      <c r="J1740" t="str">
        <f t="shared" si="55"/>
        <v/>
      </c>
    </row>
    <row r="1741" spans="1:10" x14ac:dyDescent="0.25">
      <c r="A1741">
        <v>10659</v>
      </c>
      <c r="B1741" t="str">
        <f>CHALLAN!G10643</f>
        <v>GG/224/10-11</v>
      </c>
      <c r="C1741" t="str">
        <f>CHALLAN!G10642</f>
        <v>20.12.10</v>
      </c>
      <c r="D1741" t="str">
        <f>IF(CHALLAN!C10659="","(no part #)",CHALLAN!C10659)</f>
        <v>PC-86043</v>
      </c>
      <c r="E1741" t="str">
        <f>IF(CHALLAN!B10659="","",CHALLAN!B10659)</f>
        <v>ZEN R12</v>
      </c>
      <c r="F1741">
        <f>IF(CHALLAN!D10659="","",CHALLAN!D10659)</f>
        <v>2.5</v>
      </c>
      <c r="G1741">
        <f>IF(CHALLAN!E10659="","",CHALLAN!E10659)</f>
        <v>10</v>
      </c>
      <c r="H1741">
        <f t="shared" si="54"/>
        <v>25</v>
      </c>
      <c r="I1741">
        <f>IF(CHALLAN!F10659="","",CHALLAN!F10659)</f>
        <v>20.75</v>
      </c>
      <c r="J1741">
        <f t="shared" si="55"/>
        <v>4.25</v>
      </c>
    </row>
    <row r="1742" spans="1:10" x14ac:dyDescent="0.25">
      <c r="A1742">
        <v>10660</v>
      </c>
      <c r="B1742" t="str">
        <f>CHALLAN!G10643</f>
        <v>GG/224/10-11</v>
      </c>
      <c r="C1742" t="str">
        <f>CHALLAN!G10642</f>
        <v>20.12.10</v>
      </c>
      <c r="D1742" t="str">
        <f>IF(CHALLAN!C10660="","(no part #)",CHALLAN!C10660)</f>
        <v>PC-86043</v>
      </c>
      <c r="E1742" t="str">
        <f>IF(CHALLAN!B10660="","",CHALLAN!B10660)</f>
        <v>ZEN R12</v>
      </c>
      <c r="F1742" t="str">
        <f>IF(CHALLAN!D10660="","",CHALLAN!D10660)</f>
        <v/>
      </c>
      <c r="G1742" t="str">
        <f>IF(CHALLAN!E10660="","",CHALLAN!E10660)</f>
        <v/>
      </c>
      <c r="H1742" t="str">
        <f t="shared" si="54"/>
        <v/>
      </c>
      <c r="I1742">
        <f>IF(CHALLAN!F10660="","",CHALLAN!F10660)</f>
        <v>4.25</v>
      </c>
      <c r="J1742" t="str">
        <f t="shared" si="55"/>
        <v/>
      </c>
    </row>
    <row r="1743" spans="1:10" x14ac:dyDescent="0.25">
      <c r="A1743">
        <v>10661</v>
      </c>
      <c r="B1743" t="str">
        <f>CHALLAN!G10643</f>
        <v>GG/224/10-11</v>
      </c>
      <c r="C1743" t="str">
        <f>CHALLAN!G10642</f>
        <v>20.12.10</v>
      </c>
      <c r="D1743" t="str">
        <f>IF(CHALLAN!C10661="","(no part #)",CHALLAN!C10661)</f>
        <v>PC-86239</v>
      </c>
      <c r="E1743" t="str">
        <f>IF(CHALLAN!B10661="","",CHALLAN!B10661)</f>
        <v>SANTRO XING</v>
      </c>
      <c r="F1743">
        <f>IF(CHALLAN!D10661="","",CHALLAN!D10661)</f>
        <v>5</v>
      </c>
      <c r="G1743">
        <f>IF(CHALLAN!E10661="","",CHALLAN!E10661)</f>
        <v>25</v>
      </c>
      <c r="H1743">
        <f t="shared" si="54"/>
        <v>125</v>
      </c>
      <c r="I1743">
        <f>IF(CHALLAN!F10661="","",CHALLAN!F10661)</f>
        <v>21</v>
      </c>
      <c r="J1743">
        <f t="shared" si="55"/>
        <v>104</v>
      </c>
    </row>
    <row r="1744" spans="1:10" x14ac:dyDescent="0.25">
      <c r="A1744">
        <v>10662</v>
      </c>
      <c r="B1744" t="str">
        <f>CHALLAN!G10643</f>
        <v>GG/224/10-11</v>
      </c>
      <c r="C1744" t="str">
        <f>CHALLAN!G10642</f>
        <v>20.12.10</v>
      </c>
      <c r="D1744" t="str">
        <f>IF(CHALLAN!C10662="","(no part #)",CHALLAN!C10662)</f>
        <v>PC-86239</v>
      </c>
      <c r="E1744" t="str">
        <f>IF(CHALLAN!B10662="","",CHALLAN!B10662)</f>
        <v>SANTRO XING</v>
      </c>
      <c r="F1744" t="str">
        <f>IF(CHALLAN!D10662="","",CHALLAN!D10662)</f>
        <v/>
      </c>
      <c r="G1744" t="str">
        <f>IF(CHALLAN!E10662="","",CHALLAN!E10662)</f>
        <v/>
      </c>
      <c r="H1744" t="str">
        <f t="shared" si="54"/>
        <v/>
      </c>
      <c r="I1744">
        <f>IF(CHALLAN!F10662="","",CHALLAN!F10662)</f>
        <v>4</v>
      </c>
      <c r="J1744" t="str">
        <f t="shared" si="55"/>
        <v/>
      </c>
    </row>
    <row r="1745" spans="1:10" x14ac:dyDescent="0.25">
      <c r="A1745">
        <v>10664</v>
      </c>
      <c r="B1745" t="str">
        <f>CHALLAN!G10643</f>
        <v>GG/224/10-11</v>
      </c>
      <c r="C1745" t="str">
        <f>CHALLAN!G10642</f>
        <v>20.12.10</v>
      </c>
      <c r="D1745" s="1405" t="str">
        <f>IF(CHALLAN!C10664="","(no part #)",CHALLAN!C10664)</f>
        <v>PC-6001</v>
      </c>
      <c r="E1745" t="str">
        <f>IF(CHALLAN!B10664="","",CHALLAN!B10664)</f>
        <v>UNIVERSAL FLARE</v>
      </c>
      <c r="F1745">
        <f>IF(CHALLAN!D10664="","",CHALLAN!D10664)</f>
        <v>20</v>
      </c>
      <c r="G1745">
        <f>IF(CHALLAN!E10664="","",CHALLAN!E10664)</f>
        <v>25</v>
      </c>
      <c r="H1745">
        <f t="shared" si="54"/>
        <v>500</v>
      </c>
      <c r="I1745">
        <f>IF(CHALLAN!F10664="","",CHALLAN!F10664)</f>
        <v>425</v>
      </c>
      <c r="J1745">
        <f t="shared" si="55"/>
        <v>75</v>
      </c>
    </row>
    <row r="1746" spans="1:10" x14ac:dyDescent="0.25">
      <c r="A1746">
        <v>10665</v>
      </c>
      <c r="B1746" t="str">
        <f>CHALLAN!G10643</f>
        <v>GG/224/10-11</v>
      </c>
      <c r="C1746" t="str">
        <f>CHALLAN!G10642</f>
        <v>20.12.10</v>
      </c>
      <c r="D1746" s="1405" t="str">
        <f>IF(CHALLAN!C10665="","(no part #)",CHALLAN!C10665)</f>
        <v>PC-6001</v>
      </c>
      <c r="E1746" t="str">
        <f>IF(CHALLAN!B10665="","",CHALLAN!B10665)</f>
        <v>UNIVERSAL FLARE</v>
      </c>
      <c r="F1746" t="str">
        <f>IF(CHALLAN!D10665="","",CHALLAN!D10665)</f>
        <v/>
      </c>
      <c r="G1746" t="str">
        <f>IF(CHALLAN!E10665="","",CHALLAN!E10665)</f>
        <v/>
      </c>
      <c r="H1746" t="str">
        <f t="shared" si="54"/>
        <v/>
      </c>
      <c r="I1746">
        <f>IF(CHALLAN!F10665="","",CHALLAN!F10665)</f>
        <v>75</v>
      </c>
      <c r="J1746" t="str">
        <f t="shared" si="55"/>
        <v/>
      </c>
    </row>
    <row r="1747" spans="1:10" x14ac:dyDescent="0.25">
      <c r="A1747">
        <v>10666</v>
      </c>
      <c r="B1747" t="str">
        <f>CHALLAN!G10643</f>
        <v>GG/224/10-11</v>
      </c>
      <c r="C1747" t="str">
        <f>CHALLAN!G10642</f>
        <v>20.12.10</v>
      </c>
      <c r="D1747" t="str">
        <f>IF(CHALLAN!C10666="","(no part #)",CHALLAN!C10666)</f>
        <v>PC-8006</v>
      </c>
      <c r="E1747" t="str">
        <f>IF(CHALLAN!B10666="","",CHALLAN!B10666)</f>
        <v>ESTEEM R134A</v>
      </c>
      <c r="F1747">
        <f>IF(CHALLAN!D10666="","",CHALLAN!D10666)</f>
        <v>20</v>
      </c>
      <c r="G1747">
        <f>IF(CHALLAN!E10666="","",CHALLAN!E10666)</f>
        <v>25</v>
      </c>
      <c r="H1747">
        <f t="shared" si="54"/>
        <v>500</v>
      </c>
      <c r="I1747">
        <f>IF(CHALLAN!F10666="","",CHALLAN!F10666)</f>
        <v>450</v>
      </c>
      <c r="J1747">
        <f t="shared" si="55"/>
        <v>50</v>
      </c>
    </row>
    <row r="1748" spans="1:10" x14ac:dyDescent="0.25">
      <c r="A1748">
        <v>10667</v>
      </c>
      <c r="B1748" t="str">
        <f>CHALLAN!G10643</f>
        <v>GG/224/10-11</v>
      </c>
      <c r="C1748" t="str">
        <f>CHALLAN!G10642</f>
        <v>20.12.10</v>
      </c>
      <c r="D1748" t="str">
        <f>IF(CHALLAN!C10667="","(no part #)",CHALLAN!C10667)</f>
        <v>PC-8006</v>
      </c>
      <c r="E1748" t="str">
        <f>IF(CHALLAN!B10667="","",CHALLAN!B10667)</f>
        <v>ESTEEM R134A</v>
      </c>
      <c r="F1748" t="str">
        <f>IF(CHALLAN!D10667="","",CHALLAN!D10667)</f>
        <v/>
      </c>
      <c r="G1748" t="str">
        <f>IF(CHALLAN!E10667="","",CHALLAN!E10667)</f>
        <v/>
      </c>
      <c r="H1748" t="str">
        <f t="shared" si="54"/>
        <v/>
      </c>
      <c r="I1748">
        <f>IF(CHALLAN!F10667="","",CHALLAN!F10667)</f>
        <v>50</v>
      </c>
      <c r="J1748" t="str">
        <f t="shared" si="55"/>
        <v/>
      </c>
    </row>
    <row r="1749" spans="1:10" x14ac:dyDescent="0.25">
      <c r="A1749">
        <v>10669</v>
      </c>
      <c r="B1749" t="str">
        <f>CHALLAN!G10643</f>
        <v>GG/224/10-11</v>
      </c>
      <c r="C1749" t="str">
        <f>CHALLAN!G10642</f>
        <v>20.12.10</v>
      </c>
      <c r="D1749" t="str">
        <f>IF(CHALLAN!C10669="","(no part #)",CHALLAN!C10669)</f>
        <v>1 LTR</v>
      </c>
      <c r="E1749" t="str">
        <f>IF(CHALLAN!B10669="","",CHALLAN!B10669)</f>
        <v>COMPRESSOR OIL</v>
      </c>
      <c r="F1749">
        <f>IF(CHALLAN!D10669="","",CHALLAN!D10669)</f>
        <v>22</v>
      </c>
      <c r="G1749">
        <f>IF(CHALLAN!E10669="","",CHALLAN!E10669)</f>
        <v>24</v>
      </c>
      <c r="H1749">
        <f t="shared" si="54"/>
        <v>528</v>
      </c>
      <c r="I1749">
        <f>IF(CHALLAN!F10669="","",CHALLAN!F10669)</f>
        <v>528</v>
      </c>
      <c r="J1749">
        <f t="shared" si="55"/>
        <v>0</v>
      </c>
    </row>
    <row r="1750" spans="1:10" x14ac:dyDescent="0.25">
      <c r="A1750">
        <v>10701</v>
      </c>
      <c r="B1750" t="str">
        <f>CHALLAN!G10691</f>
        <v>GG/225/10-11</v>
      </c>
      <c r="C1750" t="str">
        <f>CHALLAN!G10690</f>
        <v>20.12.10</v>
      </c>
      <c r="D1750" t="str">
        <f>IF(CHALLAN!C10701="","(no part #)",CHALLAN!C10701)</f>
        <v>1 LTR</v>
      </c>
      <c r="E1750" t="str">
        <f>IF(CHALLAN!B10701="","",CHALLAN!B10701)</f>
        <v>UNICLA</v>
      </c>
      <c r="F1750">
        <f>IF(CHALLAN!D10701="","",CHALLAN!D10701)</f>
        <v>43</v>
      </c>
      <c r="G1750">
        <f>IF(CHALLAN!E10701="","",CHALLAN!E10701)</f>
        <v>24</v>
      </c>
      <c r="H1750">
        <f t="shared" si="54"/>
        <v>1032</v>
      </c>
      <c r="I1750">
        <f>IF(CHALLAN!F10701="","",CHALLAN!F10701)</f>
        <v>960</v>
      </c>
      <c r="J1750">
        <f t="shared" si="55"/>
        <v>72</v>
      </c>
    </row>
    <row r="1751" spans="1:10" x14ac:dyDescent="0.25">
      <c r="A1751">
        <v>10702</v>
      </c>
      <c r="B1751" t="str">
        <f>CHALLAN!G10691</f>
        <v>GG/225/10-11</v>
      </c>
      <c r="C1751" t="str">
        <f>CHALLAN!G10690</f>
        <v>20.12.10</v>
      </c>
      <c r="D1751" t="str">
        <f>IF(CHALLAN!C10702="","(no part #)",CHALLAN!C10702)</f>
        <v>1 LTR</v>
      </c>
      <c r="E1751" t="str">
        <f>IF(CHALLAN!B10702="","",CHALLAN!B10702)</f>
        <v>UNICLA</v>
      </c>
      <c r="F1751" t="str">
        <f>IF(CHALLAN!D10702="","",CHALLAN!D10702)</f>
        <v/>
      </c>
      <c r="G1751" t="str">
        <f>IF(CHALLAN!E10702="","",CHALLAN!E10702)</f>
        <v/>
      </c>
      <c r="H1751" t="str">
        <f t="shared" si="54"/>
        <v/>
      </c>
      <c r="I1751">
        <f>IF(CHALLAN!F10702="","",CHALLAN!F10702)</f>
        <v>72</v>
      </c>
      <c r="J1751" t="str">
        <f t="shared" si="55"/>
        <v/>
      </c>
    </row>
    <row r="1752" spans="1:10" x14ac:dyDescent="0.25">
      <c r="A1752">
        <v>10704</v>
      </c>
      <c r="B1752" t="str">
        <f>CHALLAN!G10691</f>
        <v>GG/225/10-11</v>
      </c>
      <c r="C1752" t="str">
        <f>CHALLAN!G10690</f>
        <v>20.12.10</v>
      </c>
      <c r="D1752" t="str">
        <f>IF(CHALLAN!C10704="","(no part #)",CHALLAN!C10704)</f>
        <v>(no part #)</v>
      </c>
      <c r="E1752">
        <f>IF(CHALLAN!B10704="","",CHALLAN!B10704)</f>
        <v>505</v>
      </c>
      <c r="F1752">
        <f>IF(CHALLAN!D10704="","",CHALLAN!D10704)</f>
        <v>3.5</v>
      </c>
      <c r="G1752">
        <f>IF(CHALLAN!E10704="","",CHALLAN!E10704)</f>
        <v>4</v>
      </c>
      <c r="H1752">
        <f t="shared" si="54"/>
        <v>14</v>
      </c>
      <c r="I1752">
        <f>IF(CHALLAN!F10704="","",CHALLAN!F10704)</f>
        <v>12.5</v>
      </c>
      <c r="J1752">
        <f t="shared" si="55"/>
        <v>1.5</v>
      </c>
    </row>
    <row r="1753" spans="1:10" x14ac:dyDescent="0.25">
      <c r="A1753">
        <v>10705</v>
      </c>
      <c r="B1753" t="str">
        <f>CHALLAN!G10691</f>
        <v>GG/225/10-11</v>
      </c>
      <c r="C1753" t="str">
        <f>CHALLAN!G10690</f>
        <v>20.12.10</v>
      </c>
      <c r="D1753" t="str">
        <f>IF(CHALLAN!C10705="","(no part #)",CHALLAN!C10705)</f>
        <v>(no part #)</v>
      </c>
      <c r="E1753">
        <f>IF(CHALLAN!B10705="","",CHALLAN!B10705)</f>
        <v>505</v>
      </c>
      <c r="F1753" t="str">
        <f>IF(CHALLAN!D10705="","",CHALLAN!D10705)</f>
        <v/>
      </c>
      <c r="G1753" t="str">
        <f>IF(CHALLAN!E10705="","",CHALLAN!E10705)</f>
        <v/>
      </c>
      <c r="H1753" t="str">
        <f t="shared" si="54"/>
        <v/>
      </c>
      <c r="I1753">
        <f>IF(CHALLAN!F10705="","",CHALLAN!F10705)</f>
        <v>1.5</v>
      </c>
      <c r="J1753" t="str">
        <f t="shared" si="55"/>
        <v/>
      </c>
    </row>
    <row r="1754" spans="1:10" x14ac:dyDescent="0.25">
      <c r="A1754">
        <v>10706</v>
      </c>
      <c r="B1754" t="str">
        <f>CHALLAN!G10691</f>
        <v>GG/225/10-11</v>
      </c>
      <c r="C1754" t="str">
        <f>CHALLAN!G10690</f>
        <v>20.12.10</v>
      </c>
      <c r="D1754" t="str">
        <f>IF(CHALLAN!C10706="","(no part #)",CHALLAN!C10706)</f>
        <v>(no part #)</v>
      </c>
      <c r="E1754">
        <f>IF(CHALLAN!B10706="","",CHALLAN!B10706)</f>
        <v>508</v>
      </c>
      <c r="F1754">
        <f>IF(CHALLAN!D10706="","",CHALLAN!D10706)</f>
        <v>14</v>
      </c>
      <c r="G1754">
        <f>IF(CHALLAN!E10706="","",CHALLAN!E10706)</f>
        <v>4</v>
      </c>
      <c r="H1754">
        <f t="shared" si="54"/>
        <v>56</v>
      </c>
      <c r="I1754">
        <f>IF(CHALLAN!F10706="","",CHALLAN!F10706)</f>
        <v>50</v>
      </c>
      <c r="J1754">
        <f t="shared" si="55"/>
        <v>6</v>
      </c>
    </row>
    <row r="1755" spans="1:10" x14ac:dyDescent="0.25">
      <c r="A1755">
        <v>10707</v>
      </c>
      <c r="B1755" t="str">
        <f>CHALLAN!G10691</f>
        <v>GG/225/10-11</v>
      </c>
      <c r="C1755" t="str">
        <f>CHALLAN!G10690</f>
        <v>20.12.10</v>
      </c>
      <c r="D1755" t="str">
        <f>IF(CHALLAN!C10707="","(no part #)",CHALLAN!C10707)</f>
        <v>(no part #)</v>
      </c>
      <c r="E1755">
        <f>IF(CHALLAN!B10707="","",CHALLAN!B10707)</f>
        <v>508</v>
      </c>
      <c r="F1755" t="str">
        <f>IF(CHALLAN!D10707="","",CHALLAN!D10707)</f>
        <v/>
      </c>
      <c r="G1755" t="str">
        <f>IF(CHALLAN!E10707="","",CHALLAN!E10707)</f>
        <v/>
      </c>
      <c r="H1755" t="str">
        <f t="shared" si="54"/>
        <v/>
      </c>
      <c r="I1755">
        <f>IF(CHALLAN!F10707="","",CHALLAN!F10707)</f>
        <v>6</v>
      </c>
      <c r="J1755" t="str">
        <f t="shared" si="55"/>
        <v/>
      </c>
    </row>
    <row r="1756" spans="1:10" x14ac:dyDescent="0.25">
      <c r="A1756">
        <v>10708</v>
      </c>
      <c r="B1756" t="str">
        <f>CHALLAN!G10691</f>
        <v>GG/225/10-11</v>
      </c>
      <c r="C1756" t="str">
        <f>CHALLAN!G10690</f>
        <v>20.12.10</v>
      </c>
      <c r="D1756" t="str">
        <f>IF(CHALLAN!C10708="","(no part #)",CHALLAN!C10708)</f>
        <v>(no part #)</v>
      </c>
      <c r="E1756">
        <f>IF(CHALLAN!B10708="","",CHALLAN!B10708)</f>
        <v>507</v>
      </c>
      <c r="F1756">
        <f>IF(CHALLAN!D10708="","",CHALLAN!D10708)</f>
        <v>60.5</v>
      </c>
      <c r="G1756">
        <f>IF(CHALLAN!E10708="","",CHALLAN!E10708)</f>
        <v>4</v>
      </c>
      <c r="H1756">
        <f t="shared" si="54"/>
        <v>242</v>
      </c>
      <c r="I1756">
        <f>IF(CHALLAN!F10708="","",CHALLAN!F10708)</f>
        <v>216.07</v>
      </c>
      <c r="J1756">
        <f t="shared" si="55"/>
        <v>25.930000000000007</v>
      </c>
    </row>
    <row r="1757" spans="1:10" x14ac:dyDescent="0.25">
      <c r="A1757">
        <v>10709</v>
      </c>
      <c r="B1757" t="str">
        <f>CHALLAN!G10691</f>
        <v>GG/225/10-11</v>
      </c>
      <c r="C1757" t="str">
        <f>CHALLAN!G10690</f>
        <v>20.12.10</v>
      </c>
      <c r="D1757" t="str">
        <f>IF(CHALLAN!C10709="","(no part #)",CHALLAN!C10709)</f>
        <v>(no part #)</v>
      </c>
      <c r="E1757">
        <f>IF(CHALLAN!B10709="","",CHALLAN!B10709)</f>
        <v>507</v>
      </c>
      <c r="F1757" t="str">
        <f>IF(CHALLAN!D10709="","",CHALLAN!D10709)</f>
        <v/>
      </c>
      <c r="G1757" t="str">
        <f>IF(CHALLAN!E10709="","",CHALLAN!E10709)</f>
        <v/>
      </c>
      <c r="H1757" t="str">
        <f t="shared" si="54"/>
        <v/>
      </c>
      <c r="I1757">
        <f>IF(CHALLAN!F10709="","",CHALLAN!F10709)</f>
        <v>25.93</v>
      </c>
      <c r="J1757" t="str">
        <f t="shared" si="55"/>
        <v/>
      </c>
    </row>
    <row r="1758" spans="1:10" x14ac:dyDescent="0.25">
      <c r="A1758">
        <v>10711</v>
      </c>
      <c r="B1758" t="str">
        <f>CHALLAN!G10691</f>
        <v>GG/225/10-11</v>
      </c>
      <c r="C1758" t="str">
        <f>CHALLAN!G10690</f>
        <v>20.12.10</v>
      </c>
      <c r="D1758" t="str">
        <f>IF(CHALLAN!C10711="","(no part #)",CHALLAN!C10711)</f>
        <v>(no part #)</v>
      </c>
      <c r="E1758" t="str">
        <f>IF(CHALLAN!B10711="","",CHALLAN!B10711)</f>
        <v>10" STRIGHT BLADE 80W</v>
      </c>
      <c r="F1758">
        <f>IF(CHALLAN!D10711="","",CHALLAN!D10711)</f>
        <v>10</v>
      </c>
      <c r="G1758">
        <f>IF(CHALLAN!E10711="","",CHALLAN!E10711)</f>
        <v>10</v>
      </c>
      <c r="H1758">
        <f t="shared" si="54"/>
        <v>100</v>
      </c>
      <c r="I1758">
        <f>IF(CHALLAN!F10711="","",CHALLAN!F10711)</f>
        <v>100</v>
      </c>
      <c r="J1758">
        <f t="shared" si="55"/>
        <v>0</v>
      </c>
    </row>
    <row r="1759" spans="1:10" x14ac:dyDescent="0.25">
      <c r="A1759">
        <v>10712</v>
      </c>
      <c r="B1759" t="str">
        <f>CHALLAN!G10691</f>
        <v>GG/225/10-11</v>
      </c>
      <c r="C1759" t="str">
        <f>CHALLAN!G10690</f>
        <v>20.12.10</v>
      </c>
      <c r="D1759" t="str">
        <f>IF(CHALLAN!C10712="","(no part #)",CHALLAN!C10712)</f>
        <v>(no part #)</v>
      </c>
      <c r="E1759" t="str">
        <f>IF(CHALLAN!B10712="","",CHALLAN!B10712)</f>
        <v>10" (S) BLADE 80W</v>
      </c>
      <c r="F1759">
        <f>IF(CHALLAN!D10712="","",CHALLAN!D10712)</f>
        <v>10</v>
      </c>
      <c r="G1759">
        <f>IF(CHALLAN!E10712="","",CHALLAN!E10712)</f>
        <v>10</v>
      </c>
      <c r="H1759">
        <f t="shared" si="54"/>
        <v>100</v>
      </c>
      <c r="I1759">
        <f>IF(CHALLAN!F10712="","",CHALLAN!F10712)</f>
        <v>100</v>
      </c>
      <c r="J1759">
        <f t="shared" si="55"/>
        <v>0</v>
      </c>
    </row>
    <row r="1760" spans="1:10" x14ac:dyDescent="0.25">
      <c r="A1760">
        <v>10713</v>
      </c>
      <c r="B1760" t="str">
        <f>CHALLAN!G10691</f>
        <v>GG/225/10-11</v>
      </c>
      <c r="C1760" t="str">
        <f>CHALLAN!G10690</f>
        <v>20.12.10</v>
      </c>
      <c r="D1760" t="str">
        <f>IF(CHALLAN!C10713="","(no part #)",CHALLAN!C10713)</f>
        <v>(no part #)</v>
      </c>
      <c r="E1760" t="str">
        <f>IF(CHALLAN!B10713="","",CHALLAN!B10713)</f>
        <v>10" (S) BLADE 80W</v>
      </c>
      <c r="F1760">
        <f>IF(CHALLAN!D10713="","",CHALLAN!D10713)</f>
        <v>1</v>
      </c>
      <c r="G1760">
        <f>IF(CHALLAN!E10713="","",CHALLAN!E10713)</f>
        <v>10</v>
      </c>
      <c r="H1760">
        <f t="shared" si="54"/>
        <v>10</v>
      </c>
      <c r="I1760">
        <f>IF(CHALLAN!F10713="","",CHALLAN!F10713)</f>
        <v>5</v>
      </c>
      <c r="J1760">
        <f t="shared" si="55"/>
        <v>5</v>
      </c>
    </row>
    <row r="1761" spans="1:10" x14ac:dyDescent="0.25">
      <c r="A1761">
        <v>10714</v>
      </c>
      <c r="B1761" t="str">
        <f>CHALLAN!G10691</f>
        <v>GG/225/10-11</v>
      </c>
      <c r="C1761" t="str">
        <f>CHALLAN!G10690</f>
        <v>20.12.10</v>
      </c>
      <c r="D1761" t="str">
        <f>IF(CHALLAN!C10714="","(no part #)",CHALLAN!C10714)</f>
        <v>(no part #)</v>
      </c>
      <c r="E1761" t="str">
        <f>IF(CHALLAN!B10714="","",CHALLAN!B10714)</f>
        <v>10" STRIGHT BLADE 80W</v>
      </c>
      <c r="F1761" t="str">
        <f>IF(CHALLAN!D10714="","",CHALLAN!D10714)</f>
        <v/>
      </c>
      <c r="G1761" t="str">
        <f>IF(CHALLAN!E10714="","",CHALLAN!E10714)</f>
        <v/>
      </c>
      <c r="H1761" t="str">
        <f t="shared" si="54"/>
        <v/>
      </c>
      <c r="I1761">
        <f>IF(CHALLAN!F10714="","",CHALLAN!F10714)</f>
        <v>5</v>
      </c>
      <c r="J1761" t="str">
        <f t="shared" si="55"/>
        <v/>
      </c>
    </row>
    <row r="1762" spans="1:10" x14ac:dyDescent="0.25">
      <c r="A1762">
        <v>10715</v>
      </c>
      <c r="B1762" t="str">
        <f>CHALLAN!G10691</f>
        <v>GG/225/10-11</v>
      </c>
      <c r="C1762" t="str">
        <f>CHALLAN!G10690</f>
        <v>20.12.10</v>
      </c>
      <c r="D1762" t="str">
        <f>IF(CHALLAN!C10715="","(no part #)",CHALLAN!C10715)</f>
        <v>(no part #)</v>
      </c>
      <c r="E1762" t="str">
        <f>IF(CHALLAN!B10715="","",CHALLAN!B10715)</f>
        <v>12" STRIGHT BLADE 80W</v>
      </c>
      <c r="F1762">
        <f>IF(CHALLAN!D10715="","",CHALLAN!D10715)</f>
        <v>10</v>
      </c>
      <c r="G1762">
        <f>IF(CHALLAN!E10715="","",CHALLAN!E10715)</f>
        <v>10</v>
      </c>
      <c r="H1762">
        <f t="shared" si="54"/>
        <v>100</v>
      </c>
      <c r="I1762">
        <f>IF(CHALLAN!F10715="","",CHALLAN!F10715)</f>
        <v>100</v>
      </c>
      <c r="J1762">
        <f t="shared" si="55"/>
        <v>0</v>
      </c>
    </row>
    <row r="1763" spans="1:10" x14ac:dyDescent="0.25">
      <c r="A1763">
        <v>10716</v>
      </c>
      <c r="B1763" t="str">
        <f>CHALLAN!G10691</f>
        <v>GG/225/10-11</v>
      </c>
      <c r="C1763" t="str">
        <f>CHALLAN!G10690</f>
        <v>20.12.10</v>
      </c>
      <c r="D1763" t="str">
        <f>IF(CHALLAN!C10716="","(no part #)",CHALLAN!C10716)</f>
        <v>(no part #)</v>
      </c>
      <c r="E1763" t="str">
        <f>IF(CHALLAN!B10716="","",CHALLAN!B10716)</f>
        <v>12" (S) BLADE 80W</v>
      </c>
      <c r="F1763">
        <f>IF(CHALLAN!D10716="","",CHALLAN!D10716)</f>
        <v>10</v>
      </c>
      <c r="G1763">
        <f>IF(CHALLAN!E10716="","",CHALLAN!E10716)</f>
        <v>10</v>
      </c>
      <c r="H1763">
        <f t="shared" si="54"/>
        <v>100</v>
      </c>
      <c r="I1763">
        <f>IF(CHALLAN!F10716="","",CHALLAN!F10716)</f>
        <v>100</v>
      </c>
      <c r="J1763">
        <f t="shared" si="55"/>
        <v>0</v>
      </c>
    </row>
    <row r="1764" spans="1:10" x14ac:dyDescent="0.25">
      <c r="A1764">
        <v>10717</v>
      </c>
      <c r="B1764" t="str">
        <f>CHALLAN!G10691</f>
        <v>GG/225/10-11</v>
      </c>
      <c r="C1764" t="str">
        <f>CHALLAN!G10690</f>
        <v>20.12.10</v>
      </c>
      <c r="D1764" t="str">
        <f>IF(CHALLAN!C10717="","(no part #)",CHALLAN!C10717)</f>
        <v>(no part #)</v>
      </c>
      <c r="E1764" t="str">
        <f>IF(CHALLAN!B10717="","",CHALLAN!B10717)</f>
        <v>12" (S) BLADE 80W</v>
      </c>
      <c r="F1764">
        <f>IF(CHALLAN!D10717="","",CHALLAN!D10717)</f>
        <v>1</v>
      </c>
      <c r="G1764">
        <f>IF(CHALLAN!E10717="","",CHALLAN!E10717)</f>
        <v>10</v>
      </c>
      <c r="H1764">
        <f t="shared" si="54"/>
        <v>10</v>
      </c>
      <c r="I1764">
        <f>IF(CHALLAN!F10717="","",CHALLAN!F10717)</f>
        <v>5</v>
      </c>
      <c r="J1764">
        <f t="shared" si="55"/>
        <v>5</v>
      </c>
    </row>
    <row r="1765" spans="1:10" x14ac:dyDescent="0.25">
      <c r="A1765">
        <v>10718</v>
      </c>
      <c r="B1765" t="str">
        <f>CHALLAN!G10691</f>
        <v>GG/225/10-11</v>
      </c>
      <c r="C1765" t="str">
        <f>CHALLAN!G10690</f>
        <v>20.12.10</v>
      </c>
      <c r="D1765" t="str">
        <f>IF(CHALLAN!C10718="","(no part #)",CHALLAN!C10718)</f>
        <v>(no part #)</v>
      </c>
      <c r="E1765" t="str">
        <f>IF(CHALLAN!B10718="","",CHALLAN!B10718)</f>
        <v>12" STRIGHT BLADE 80W</v>
      </c>
      <c r="F1765" t="str">
        <f>IF(CHALLAN!D10718="","",CHALLAN!D10718)</f>
        <v/>
      </c>
      <c r="G1765" t="str">
        <f>IF(CHALLAN!E10718="","",CHALLAN!E10718)</f>
        <v/>
      </c>
      <c r="H1765" t="str">
        <f t="shared" si="54"/>
        <v/>
      </c>
      <c r="I1765">
        <f>IF(CHALLAN!F10718="","",CHALLAN!F10718)</f>
        <v>5</v>
      </c>
      <c r="J1765" t="str">
        <f t="shared" si="55"/>
        <v/>
      </c>
    </row>
    <row r="1766" spans="1:10" x14ac:dyDescent="0.25">
      <c r="A1766">
        <v>10750</v>
      </c>
      <c r="B1766" t="str">
        <f>CHALLAN!G10740</f>
        <v>GG/226/10-11</v>
      </c>
      <c r="C1766" t="str">
        <f>CHALLAN!G10739</f>
        <v>20.12.10</v>
      </c>
      <c r="D1766" t="str">
        <f>IF(CHALLAN!C10750="","(no part #)",CHALLAN!C10750)</f>
        <v>(no part #)</v>
      </c>
      <c r="E1766" t="str">
        <f>IF(CHALLAN!B10750="","",CHALLAN!B10750)</f>
        <v>COMPRESSOR VALVE</v>
      </c>
      <c r="F1766">
        <f>IF(CHALLAN!D10750="","",CHALLAN!D10750)</f>
        <v>1</v>
      </c>
      <c r="G1766">
        <f>IF(CHALLAN!E10750="","",CHALLAN!E10750)</f>
        <v>1</v>
      </c>
      <c r="H1766">
        <f t="shared" si="54"/>
        <v>1</v>
      </c>
      <c r="I1766">
        <f>IF(CHALLAN!F10750="","",CHALLAN!F10750)</f>
        <v>1</v>
      </c>
      <c r="J1766">
        <f t="shared" si="55"/>
        <v>0</v>
      </c>
    </row>
    <row r="1767" spans="1:10" x14ac:dyDescent="0.25">
      <c r="A1767">
        <v>10751</v>
      </c>
      <c r="B1767" t="str">
        <f>CHALLAN!G10740</f>
        <v>GG/226/10-11</v>
      </c>
      <c r="C1767" t="str">
        <f>CHALLAN!G10739</f>
        <v>20.12.10</v>
      </c>
      <c r="D1767">
        <f>IF(CHALLAN!C10751="","(no part #)",CHALLAN!C10751)</f>
        <v>747</v>
      </c>
      <c r="E1767" t="str">
        <f>IF(CHALLAN!B10751="","",CHALLAN!B10751)</f>
        <v>3 CUPPLER</v>
      </c>
      <c r="F1767">
        <f>IF(CHALLAN!D10751="","",CHALLAN!D10751)</f>
        <v>2</v>
      </c>
      <c r="G1767">
        <f>IF(CHALLAN!E10751="","",CHALLAN!E10751)</f>
        <v>1</v>
      </c>
      <c r="H1767">
        <f t="shared" si="54"/>
        <v>2</v>
      </c>
      <c r="I1767">
        <f>IF(CHALLAN!F10751="","",CHALLAN!F10751)</f>
        <v>2</v>
      </c>
      <c r="J1767">
        <f t="shared" si="55"/>
        <v>0</v>
      </c>
    </row>
    <row r="1768" spans="1:10" x14ac:dyDescent="0.25">
      <c r="A1768">
        <v>10752</v>
      </c>
      <c r="B1768" t="str">
        <f>CHALLAN!G10740</f>
        <v>GG/226/10-11</v>
      </c>
      <c r="C1768" t="str">
        <f>CHALLAN!G10739</f>
        <v>20.12.10</v>
      </c>
      <c r="D1768">
        <f>IF(CHALLAN!C10752="","(no part #)",CHALLAN!C10752)</f>
        <v>747</v>
      </c>
      <c r="E1768" t="str">
        <f>IF(CHALLAN!B10752="","",CHALLAN!B10752)</f>
        <v>SINGLE CUPPLER</v>
      </c>
      <c r="F1768">
        <f>IF(CHALLAN!D10752="","",CHALLAN!D10752)</f>
        <v>2</v>
      </c>
      <c r="G1768">
        <f>IF(CHALLAN!E10752="","",CHALLAN!E10752)</f>
        <v>1</v>
      </c>
      <c r="H1768">
        <f t="shared" si="54"/>
        <v>2</v>
      </c>
      <c r="I1768">
        <f>IF(CHALLAN!F10752="","",CHALLAN!F10752)</f>
        <v>2</v>
      </c>
      <c r="J1768">
        <f t="shared" si="55"/>
        <v>0</v>
      </c>
    </row>
    <row r="1769" spans="1:10" x14ac:dyDescent="0.25">
      <c r="A1769">
        <v>10753</v>
      </c>
      <c r="B1769" t="str">
        <f>CHALLAN!G10740</f>
        <v>GG/226/10-11</v>
      </c>
      <c r="C1769" t="str">
        <f>CHALLAN!G10739</f>
        <v>20.12.10</v>
      </c>
      <c r="D1769" t="str">
        <f>IF(CHALLAN!C10753="","(no part #)",CHALLAN!C10753)</f>
        <v>(no part #)</v>
      </c>
      <c r="E1769" t="str">
        <f>IF(CHALLAN!B10753="","",CHALLAN!B10753)</f>
        <v>COMPRESSOR FRONT PLATE</v>
      </c>
      <c r="F1769">
        <f>IF(CHALLAN!D10753="","",CHALLAN!D10753)</f>
        <v>1</v>
      </c>
      <c r="G1769">
        <f>IF(CHALLAN!E10753="","",CHALLAN!E10753)</f>
        <v>1</v>
      </c>
      <c r="H1769">
        <f t="shared" si="54"/>
        <v>1</v>
      </c>
      <c r="I1769">
        <f>IF(CHALLAN!F10753="","",CHALLAN!F10753)</f>
        <v>1</v>
      </c>
      <c r="J1769">
        <f t="shared" si="55"/>
        <v>0</v>
      </c>
    </row>
    <row r="1770" spans="1:10" x14ac:dyDescent="0.25">
      <c r="A1770">
        <v>10801</v>
      </c>
      <c r="B1770" t="str">
        <f>CHALLAN!G10791</f>
        <v>GG/227/10-11</v>
      </c>
      <c r="C1770" t="str">
        <f>CHALLAN!G10790</f>
        <v>22.12.10</v>
      </c>
      <c r="D1770" t="str">
        <f>IF(CHALLAN!C10801="","(no part #)",CHALLAN!C10801)</f>
        <v>BAZEL</v>
      </c>
      <c r="E1770" t="str">
        <f>IF(CHALLAN!B10801="","",CHALLAN!B10801)</f>
        <v>SEA-NAIR 404</v>
      </c>
      <c r="F1770">
        <f>IF(CHALLAN!D10801="","",CHALLAN!D10801)</f>
        <v>100</v>
      </c>
      <c r="G1770">
        <f>IF(CHALLAN!E10801="","",CHALLAN!E10801)</f>
        <v>1</v>
      </c>
      <c r="H1770">
        <f t="shared" si="54"/>
        <v>100</v>
      </c>
      <c r="I1770">
        <f>IF(CHALLAN!F10801="","",CHALLAN!F10801)</f>
        <v>100</v>
      </c>
      <c r="J1770">
        <f t="shared" si="55"/>
        <v>0</v>
      </c>
    </row>
    <row r="1771" spans="1:10" x14ac:dyDescent="0.25">
      <c r="A1771">
        <v>10846</v>
      </c>
      <c r="B1771" t="str">
        <f>CHALLAN!G10836</f>
        <v>GG/228/10-11</v>
      </c>
      <c r="C1771" t="str">
        <f>CHALLAN!G10835</f>
        <v>26.12.10</v>
      </c>
      <c r="D1771" t="str">
        <f>IF(CHALLAN!C10846="","(no part #)",CHALLAN!C10846)</f>
        <v>PC-7029</v>
      </c>
      <c r="E1771" t="str">
        <f>IF(CHALLAN!B10846="","",CHALLAN!B10846)</f>
        <v>SK</v>
      </c>
      <c r="F1771">
        <f>IF(CHALLAN!D10846="","",CHALLAN!D10846)</f>
        <v>4</v>
      </c>
      <c r="G1771">
        <f>IF(CHALLAN!E10846="","",CHALLAN!E10846)</f>
        <v>6</v>
      </c>
      <c r="H1771">
        <f t="shared" si="54"/>
        <v>24</v>
      </c>
      <c r="I1771">
        <f>IF(CHALLAN!F10846="","",CHALLAN!F10846)</f>
        <v>23</v>
      </c>
      <c r="J1771">
        <f t="shared" si="55"/>
        <v>1</v>
      </c>
    </row>
    <row r="1772" spans="1:10" x14ac:dyDescent="0.25">
      <c r="A1772">
        <v>10847</v>
      </c>
      <c r="B1772" t="str">
        <f>CHALLAN!G10836</f>
        <v>GG/228/10-11</v>
      </c>
      <c r="C1772" t="str">
        <f>CHALLAN!G10835</f>
        <v>26.12.10</v>
      </c>
      <c r="D1772" t="str">
        <f>IF(CHALLAN!C10847="","(no part #)",CHALLAN!C10847)</f>
        <v>PC-7029</v>
      </c>
      <c r="E1772" t="str">
        <f>IF(CHALLAN!B10847="","",CHALLAN!B10847)</f>
        <v>SK</v>
      </c>
      <c r="F1772" t="str">
        <f>IF(CHALLAN!D10847="","",CHALLAN!D10847)</f>
        <v/>
      </c>
      <c r="G1772" t="str">
        <f>IF(CHALLAN!E10847="","",CHALLAN!E10847)</f>
        <v/>
      </c>
      <c r="H1772" t="str">
        <f t="shared" si="54"/>
        <v/>
      </c>
      <c r="I1772">
        <f>IF(CHALLAN!F10847="","",CHALLAN!F10847)</f>
        <v>1</v>
      </c>
      <c r="J1772" t="str">
        <f t="shared" si="55"/>
        <v/>
      </c>
    </row>
    <row r="1773" spans="1:10" x14ac:dyDescent="0.25">
      <c r="A1773">
        <v>10848</v>
      </c>
      <c r="B1773" t="str">
        <f>CHALLAN!G10836</f>
        <v>GG/228/10-11</v>
      </c>
      <c r="C1773" t="str">
        <f>CHALLAN!G10835</f>
        <v>26.12.10</v>
      </c>
      <c r="D1773" t="str">
        <f>IF(CHALLAN!C10848="","(no part #)",CHALLAN!C10848)</f>
        <v>PC-206</v>
      </c>
      <c r="E1773" t="str">
        <f>IF(CHALLAN!B10848="","",CHALLAN!B10848)</f>
        <v>LANCER HCC</v>
      </c>
      <c r="F1773">
        <f>IF(CHALLAN!D10848="","",CHALLAN!D10848)</f>
        <v>4</v>
      </c>
      <c r="G1773">
        <f>IF(CHALLAN!E10848="","",CHALLAN!E10848)</f>
        <v>6</v>
      </c>
      <c r="H1773">
        <f t="shared" si="54"/>
        <v>24</v>
      </c>
      <c r="I1773">
        <f>IF(CHALLAN!F10848="","",CHALLAN!F10848)</f>
        <v>23</v>
      </c>
      <c r="J1773">
        <f t="shared" si="55"/>
        <v>1</v>
      </c>
    </row>
    <row r="1774" spans="1:10" x14ac:dyDescent="0.25">
      <c r="A1774">
        <v>10849</v>
      </c>
      <c r="B1774" t="str">
        <f>CHALLAN!G10836</f>
        <v>GG/228/10-11</v>
      </c>
      <c r="C1774" t="str">
        <f>CHALLAN!G10835</f>
        <v>26.12.10</v>
      </c>
      <c r="D1774" t="str">
        <f>IF(CHALLAN!C10849="","(no part #)",CHALLAN!C10849)</f>
        <v>PC-206</v>
      </c>
      <c r="E1774" t="str">
        <f>IF(CHALLAN!B10849="","",CHALLAN!B10849)</f>
        <v>LANCER HCC</v>
      </c>
      <c r="F1774" t="str">
        <f>IF(CHALLAN!D10849="","",CHALLAN!D10849)</f>
        <v/>
      </c>
      <c r="G1774" t="str">
        <f>IF(CHALLAN!E10849="","",CHALLAN!E10849)</f>
        <v/>
      </c>
      <c r="H1774" t="str">
        <f t="shared" si="54"/>
        <v/>
      </c>
      <c r="I1774">
        <f>IF(CHALLAN!F10849="","",CHALLAN!F10849)</f>
        <v>1</v>
      </c>
      <c r="J1774" t="str">
        <f t="shared" si="55"/>
        <v/>
      </c>
    </row>
    <row r="1775" spans="1:10" x14ac:dyDescent="0.25">
      <c r="A1775">
        <v>10850</v>
      </c>
      <c r="B1775" t="str">
        <f>CHALLAN!G10836</f>
        <v>GG/228/10-11</v>
      </c>
      <c r="C1775" t="str">
        <f>CHALLAN!G10835</f>
        <v>26.12.10</v>
      </c>
      <c r="D1775" t="str">
        <f>IF(CHALLAN!C10850="","(no part #)",CHALLAN!C10850)</f>
        <v>PC-250R</v>
      </c>
      <c r="E1775" t="str">
        <f>IF(CHALLAN!B10850="","",CHALLAN!B10850)</f>
        <v>SANTRO XING</v>
      </c>
      <c r="F1775">
        <f>IF(CHALLAN!D10850="","",CHALLAN!D10850)</f>
        <v>4</v>
      </c>
      <c r="G1775">
        <f>IF(CHALLAN!E10850="","",CHALLAN!E10850)</f>
        <v>6</v>
      </c>
      <c r="H1775">
        <f t="shared" si="54"/>
        <v>24</v>
      </c>
      <c r="I1775">
        <f>IF(CHALLAN!F10850="","",CHALLAN!F10850)</f>
        <v>23</v>
      </c>
      <c r="J1775">
        <f t="shared" si="55"/>
        <v>1</v>
      </c>
    </row>
    <row r="1776" spans="1:10" x14ac:dyDescent="0.25">
      <c r="A1776">
        <v>10851</v>
      </c>
      <c r="B1776" t="str">
        <f>CHALLAN!G10836</f>
        <v>GG/228/10-11</v>
      </c>
      <c r="C1776" t="str">
        <f>CHALLAN!G10835</f>
        <v>26.12.10</v>
      </c>
      <c r="D1776" t="str">
        <f>IF(CHALLAN!C10851="","(no part #)",CHALLAN!C10851)</f>
        <v>PC-250R</v>
      </c>
      <c r="E1776" t="str">
        <f>IF(CHALLAN!B10851="","",CHALLAN!B10851)</f>
        <v>SANTRO XING</v>
      </c>
      <c r="F1776" t="str">
        <f>IF(CHALLAN!D10851="","",CHALLAN!D10851)</f>
        <v/>
      </c>
      <c r="G1776" t="str">
        <f>IF(CHALLAN!E10851="","",CHALLAN!E10851)</f>
        <v/>
      </c>
      <c r="H1776" t="str">
        <f t="shared" si="54"/>
        <v/>
      </c>
      <c r="I1776">
        <f>IF(CHALLAN!F10851="","",CHALLAN!F10851)</f>
        <v>1</v>
      </c>
      <c r="J1776" t="str">
        <f t="shared" si="55"/>
        <v/>
      </c>
    </row>
    <row r="1777" spans="1:10" x14ac:dyDescent="0.25">
      <c r="A1777">
        <v>10853</v>
      </c>
      <c r="B1777" t="str">
        <f>CHALLAN!G10836</f>
        <v>GG/228/10-11</v>
      </c>
      <c r="C1777" t="str">
        <f>CHALLAN!G10835</f>
        <v>26.12.10</v>
      </c>
      <c r="D1777" t="str">
        <f>IF(CHALLAN!C10853="","(no part #)",CHALLAN!C10853)</f>
        <v>PC-E111</v>
      </c>
      <c r="E1777" t="str">
        <f>IF(CHALLAN!B10853="","",CHALLAN!B10853)</f>
        <v>LANCER MMC</v>
      </c>
      <c r="F1777">
        <f>IF(CHALLAN!D10853="","",CHALLAN!D10853)</f>
        <v>6</v>
      </c>
      <c r="G1777">
        <f>IF(CHALLAN!E10853="","",CHALLAN!E10853)</f>
        <v>4</v>
      </c>
      <c r="H1777">
        <f t="shared" si="54"/>
        <v>24</v>
      </c>
      <c r="I1777">
        <f>IF(CHALLAN!F10853="","",CHALLAN!F10853)</f>
        <v>23</v>
      </c>
      <c r="J1777">
        <f t="shared" si="55"/>
        <v>1</v>
      </c>
    </row>
    <row r="1778" spans="1:10" x14ac:dyDescent="0.25">
      <c r="A1778">
        <v>10854</v>
      </c>
      <c r="B1778" t="str">
        <f>CHALLAN!G10836</f>
        <v>GG/228/10-11</v>
      </c>
      <c r="C1778" t="str">
        <f>CHALLAN!G10835</f>
        <v>26.12.10</v>
      </c>
      <c r="D1778" t="str">
        <f>IF(CHALLAN!C10854="","(no part #)",CHALLAN!C10854)</f>
        <v>PC-E111</v>
      </c>
      <c r="E1778" t="str">
        <f>IF(CHALLAN!B10854="","",CHALLAN!B10854)</f>
        <v>LANCER MMC</v>
      </c>
      <c r="F1778" t="str">
        <f>IF(CHALLAN!D10854="","",CHALLAN!D10854)</f>
        <v/>
      </c>
      <c r="G1778" t="str">
        <f>IF(CHALLAN!E10854="","",CHALLAN!E10854)</f>
        <v/>
      </c>
      <c r="H1778" t="str">
        <f t="shared" si="54"/>
        <v/>
      </c>
      <c r="I1778">
        <f>IF(CHALLAN!F10854="","",CHALLAN!F10854)</f>
        <v>1</v>
      </c>
      <c r="J1778" t="str">
        <f t="shared" si="55"/>
        <v/>
      </c>
    </row>
    <row r="1779" spans="1:10" x14ac:dyDescent="0.25">
      <c r="A1779">
        <v>10855</v>
      </c>
      <c r="B1779" t="str">
        <f>CHALLAN!G10836</f>
        <v>GG/228/10-11</v>
      </c>
      <c r="C1779" t="str">
        <f>CHALLAN!G10835</f>
        <v>26.12.10</v>
      </c>
      <c r="D1779" t="str">
        <f>IF(CHALLAN!C10855="","(no part #)",CHALLAN!C10855)</f>
        <v>PC-E424</v>
      </c>
      <c r="E1779" t="str">
        <f>IF(CHALLAN!B10855="","",CHALLAN!B10855)</f>
        <v>HONDA CITY T-3</v>
      </c>
      <c r="F1779">
        <f>IF(CHALLAN!D10855="","",CHALLAN!D10855)</f>
        <v>4</v>
      </c>
      <c r="G1779">
        <f>IF(CHALLAN!E10855="","",CHALLAN!E10855)</f>
        <v>6</v>
      </c>
      <c r="H1779">
        <f t="shared" si="54"/>
        <v>24</v>
      </c>
      <c r="I1779">
        <f>IF(CHALLAN!F10855="","",CHALLAN!F10855)</f>
        <v>23</v>
      </c>
      <c r="J1779">
        <f t="shared" si="55"/>
        <v>1</v>
      </c>
    </row>
    <row r="1780" spans="1:10" x14ac:dyDescent="0.25">
      <c r="A1780">
        <v>10856</v>
      </c>
      <c r="B1780" t="str">
        <f>CHALLAN!G10836</f>
        <v>GG/228/10-11</v>
      </c>
      <c r="C1780" t="str">
        <f>CHALLAN!G10835</f>
        <v>26.12.10</v>
      </c>
      <c r="D1780" t="str">
        <f>IF(CHALLAN!C10856="","(no part #)",CHALLAN!C10856)</f>
        <v>PC-E424</v>
      </c>
      <c r="E1780" t="str">
        <f>IF(CHALLAN!B10856="","",CHALLAN!B10856)</f>
        <v>HONDA CITY T-3</v>
      </c>
      <c r="F1780" t="str">
        <f>IF(CHALLAN!D10856="","",CHALLAN!D10856)</f>
        <v/>
      </c>
      <c r="G1780" t="str">
        <f>IF(CHALLAN!E10856="","",CHALLAN!E10856)</f>
        <v/>
      </c>
      <c r="H1780" t="str">
        <f t="shared" si="54"/>
        <v/>
      </c>
      <c r="I1780">
        <f>IF(CHALLAN!F10856="","",CHALLAN!F10856)</f>
        <v>1</v>
      </c>
      <c r="J1780" t="str">
        <f t="shared" si="55"/>
        <v/>
      </c>
    </row>
    <row r="1781" spans="1:10" x14ac:dyDescent="0.25">
      <c r="A1781">
        <v>10858</v>
      </c>
      <c r="B1781" t="str">
        <f>CHALLAN!G10836</f>
        <v>GG/228/10-11</v>
      </c>
      <c r="C1781" t="str">
        <f>CHALLAN!G10835</f>
        <v>26.12.10</v>
      </c>
      <c r="D1781" t="str">
        <f>IF(CHALLAN!C10858="","(no part #)",CHALLAN!C10858)</f>
        <v>PC-86037</v>
      </c>
      <c r="E1781" t="str">
        <f>IF(CHALLAN!B10858="","",CHALLAN!B10858)</f>
        <v>ALTO / WR</v>
      </c>
      <c r="F1781">
        <f>IF(CHALLAN!D10858="","",CHALLAN!D10858)</f>
        <v>5</v>
      </c>
      <c r="G1781">
        <f>IF(CHALLAN!E10858="","",CHALLAN!E10858)</f>
        <v>5</v>
      </c>
      <c r="H1781">
        <f t="shared" si="54"/>
        <v>25</v>
      </c>
      <c r="I1781">
        <f>IF(CHALLAN!F10858="","",CHALLAN!F10858)</f>
        <v>20</v>
      </c>
      <c r="J1781">
        <f t="shared" si="55"/>
        <v>5</v>
      </c>
    </row>
    <row r="1782" spans="1:10" x14ac:dyDescent="0.25">
      <c r="A1782">
        <v>10859</v>
      </c>
      <c r="B1782" t="str">
        <f>CHALLAN!G10836</f>
        <v>GG/228/10-11</v>
      </c>
      <c r="C1782" t="str">
        <f>CHALLAN!G10835</f>
        <v>26.12.10</v>
      </c>
      <c r="D1782" t="str">
        <f>IF(CHALLAN!C10859="","(no part #)",CHALLAN!C10859)</f>
        <v>PC-86037</v>
      </c>
      <c r="E1782" t="str">
        <f>IF(CHALLAN!B10859="","",CHALLAN!B10859)</f>
        <v>ALTO / WR</v>
      </c>
      <c r="F1782" t="str">
        <f>IF(CHALLAN!D10859="","",CHALLAN!D10859)</f>
        <v/>
      </c>
      <c r="G1782" t="str">
        <f>IF(CHALLAN!E10859="","",CHALLAN!E10859)</f>
        <v/>
      </c>
      <c r="H1782" t="str">
        <f t="shared" si="54"/>
        <v/>
      </c>
      <c r="I1782">
        <f>IF(CHALLAN!F10859="","",CHALLAN!F10859)</f>
        <v>5</v>
      </c>
      <c r="J1782" t="str">
        <f t="shared" si="55"/>
        <v/>
      </c>
    </row>
    <row r="1783" spans="1:10" x14ac:dyDescent="0.25">
      <c r="A1783">
        <v>10860</v>
      </c>
      <c r="B1783" t="str">
        <f>CHALLAN!G10836</f>
        <v>GG/228/10-11</v>
      </c>
      <c r="C1783" t="str">
        <f>CHALLAN!G10835</f>
        <v>26.12.10</v>
      </c>
      <c r="D1783" t="str">
        <f>IF(CHALLAN!C10860="","(no part #)",CHALLAN!C10860)</f>
        <v>PC-86244</v>
      </c>
      <c r="E1783" t="str">
        <f>IF(CHALLAN!B10860="","",CHALLAN!B10860)</f>
        <v xml:space="preserve">QUALIS ORING </v>
      </c>
      <c r="F1783">
        <f>IF(CHALLAN!D10860="","",CHALLAN!D10860)</f>
        <v>3</v>
      </c>
      <c r="G1783">
        <f>IF(CHALLAN!E10860="","",CHALLAN!E10860)</f>
        <v>5</v>
      </c>
      <c r="H1783">
        <f t="shared" si="54"/>
        <v>15</v>
      </c>
      <c r="I1783">
        <f>IF(CHALLAN!F10860="","",CHALLAN!F10860)</f>
        <v>13</v>
      </c>
      <c r="J1783">
        <f t="shared" si="55"/>
        <v>2</v>
      </c>
    </row>
    <row r="1784" spans="1:10" x14ac:dyDescent="0.25">
      <c r="A1784">
        <v>10861</v>
      </c>
      <c r="B1784" t="str">
        <f>CHALLAN!G10836</f>
        <v>GG/228/10-11</v>
      </c>
      <c r="C1784" t="str">
        <f>CHALLAN!G10835</f>
        <v>26.12.10</v>
      </c>
      <c r="D1784" t="str">
        <f>IF(CHALLAN!C10861="","(no part #)",CHALLAN!C10861)</f>
        <v>PC-86244</v>
      </c>
      <c r="E1784" t="str">
        <f>IF(CHALLAN!B10861="","",CHALLAN!B10861)</f>
        <v xml:space="preserve">QUALIS ORING </v>
      </c>
      <c r="F1784" t="str">
        <f>IF(CHALLAN!D10861="","",CHALLAN!D10861)</f>
        <v/>
      </c>
      <c r="G1784" t="str">
        <f>IF(CHALLAN!E10861="","",CHALLAN!E10861)</f>
        <v/>
      </c>
      <c r="H1784" t="str">
        <f t="shared" si="54"/>
        <v/>
      </c>
      <c r="I1784">
        <f>IF(CHALLAN!F10861="","",CHALLAN!F10861)</f>
        <v>2</v>
      </c>
      <c r="J1784" t="str">
        <f t="shared" si="55"/>
        <v/>
      </c>
    </row>
    <row r="1785" spans="1:10" x14ac:dyDescent="0.25">
      <c r="A1785">
        <v>10862</v>
      </c>
      <c r="B1785" t="str">
        <f>CHALLAN!G10836</f>
        <v>GG/228/10-11</v>
      </c>
      <c r="C1785" t="str">
        <f>CHALLAN!G10835</f>
        <v>26.12.10</v>
      </c>
      <c r="D1785" t="str">
        <f>IF(CHALLAN!C10862="","(no part #)",CHALLAN!C10862)</f>
        <v>PC-86234</v>
      </c>
      <c r="E1785" t="str">
        <f>IF(CHALLAN!B10862="","",CHALLAN!B10862)</f>
        <v>QUALIS FLAIR</v>
      </c>
      <c r="F1785">
        <f>IF(CHALLAN!D10862="","",CHALLAN!D10862)</f>
        <v>1</v>
      </c>
      <c r="G1785">
        <f>IF(CHALLAN!E10862="","",CHALLAN!E10862)</f>
        <v>5</v>
      </c>
      <c r="H1785">
        <f t="shared" si="54"/>
        <v>5</v>
      </c>
      <c r="I1785">
        <f>IF(CHALLAN!F10862="","",CHALLAN!F10862)</f>
        <v>4.67</v>
      </c>
      <c r="J1785">
        <f t="shared" si="55"/>
        <v>0.33000000000000007</v>
      </c>
    </row>
    <row r="1786" spans="1:10" x14ac:dyDescent="0.25">
      <c r="A1786">
        <v>10863</v>
      </c>
      <c r="B1786" t="str">
        <f>CHALLAN!G10836</f>
        <v>GG/228/10-11</v>
      </c>
      <c r="C1786" t="str">
        <f>CHALLAN!G10835</f>
        <v>26.12.10</v>
      </c>
      <c r="D1786" t="str">
        <f>IF(CHALLAN!C10863="","(no part #)",CHALLAN!C10863)</f>
        <v>PC-86234</v>
      </c>
      <c r="E1786" t="str">
        <f>IF(CHALLAN!B10863="","",CHALLAN!B10863)</f>
        <v>QUALIS FLAIR</v>
      </c>
      <c r="F1786" t="str">
        <f>IF(CHALLAN!D10863="","",CHALLAN!D10863)</f>
        <v/>
      </c>
      <c r="G1786" t="str">
        <f>IF(CHALLAN!E10863="","",CHALLAN!E10863)</f>
        <v/>
      </c>
      <c r="H1786" t="str">
        <f t="shared" si="54"/>
        <v/>
      </c>
      <c r="I1786">
        <f>IF(CHALLAN!F10863="","",CHALLAN!F10863)</f>
        <v>0.33</v>
      </c>
      <c r="J1786" t="str">
        <f t="shared" si="55"/>
        <v/>
      </c>
    </row>
    <row r="1787" spans="1:10" x14ac:dyDescent="0.25">
      <c r="A1787">
        <v>10864</v>
      </c>
      <c r="B1787" t="str">
        <f>CHALLAN!G10836</f>
        <v>GG/228/10-11</v>
      </c>
      <c r="C1787" t="str">
        <f>CHALLAN!G10835</f>
        <v>26.12.10</v>
      </c>
      <c r="D1787" t="str">
        <f>IF(CHALLAN!C10864="","(no part #)",CHALLAN!C10864)</f>
        <v>PC-86036</v>
      </c>
      <c r="E1787" t="str">
        <f>IF(CHALLAN!B10864="","",CHALLAN!B10864)</f>
        <v>INDICA SUBROS R134A</v>
      </c>
      <c r="F1787">
        <f>IF(CHALLAN!D10864="","",CHALLAN!D10864)</f>
        <v>5</v>
      </c>
      <c r="G1787">
        <f>IF(CHALLAN!E10864="","",CHALLAN!E10864)</f>
        <v>5</v>
      </c>
      <c r="H1787">
        <f t="shared" si="54"/>
        <v>25</v>
      </c>
      <c r="I1787">
        <f>IF(CHALLAN!F10864="","",CHALLAN!F10864)</f>
        <v>20</v>
      </c>
      <c r="J1787">
        <f t="shared" si="55"/>
        <v>5</v>
      </c>
    </row>
    <row r="1788" spans="1:10" x14ac:dyDescent="0.25">
      <c r="A1788">
        <v>10865</v>
      </c>
      <c r="B1788" t="str">
        <f>CHALLAN!G10836</f>
        <v>GG/228/10-11</v>
      </c>
      <c r="C1788" t="str">
        <f>CHALLAN!G10835</f>
        <v>26.12.10</v>
      </c>
      <c r="D1788" t="str">
        <f>IF(CHALLAN!C10865="","(no part #)",CHALLAN!C10865)</f>
        <v>PC-86036</v>
      </c>
      <c r="E1788" t="str">
        <f>IF(CHALLAN!B10865="","",CHALLAN!B10865)</f>
        <v>INDICA SUBROS R134A</v>
      </c>
      <c r="F1788" t="str">
        <f>IF(CHALLAN!D10865="","",CHALLAN!D10865)</f>
        <v/>
      </c>
      <c r="G1788" t="str">
        <f>IF(CHALLAN!E10865="","",CHALLAN!E10865)</f>
        <v/>
      </c>
      <c r="H1788" t="str">
        <f t="shared" si="54"/>
        <v/>
      </c>
      <c r="I1788" s="1406">
        <f>IF(CHALLAN!F10865="","",CHALLAN!F10865)</f>
        <v>5</v>
      </c>
      <c r="J1788" t="str">
        <f t="shared" si="55"/>
        <v/>
      </c>
    </row>
    <row r="1789" spans="1:10" x14ac:dyDescent="0.25">
      <c r="A1789">
        <v>10866</v>
      </c>
      <c r="B1789" t="str">
        <f>CHALLAN!G10836</f>
        <v>GG/228/10-11</v>
      </c>
      <c r="C1789" t="str">
        <f>CHALLAN!G10835</f>
        <v>26.12.10</v>
      </c>
      <c r="D1789" t="str">
        <f>IF(CHALLAN!C10866="","(no part #)",CHALLAN!C10866)</f>
        <v>PC-86093</v>
      </c>
      <c r="E1789" t="str">
        <f>IF(CHALLAN!B10866="","",CHALLAN!B10866)</f>
        <v>SCORPIO</v>
      </c>
      <c r="F1789">
        <f>IF(CHALLAN!D10866="","",CHALLAN!D10866)</f>
        <v>5</v>
      </c>
      <c r="G1789">
        <f>IF(CHALLAN!E10866="","",CHALLAN!E10866)</f>
        <v>5</v>
      </c>
      <c r="H1789">
        <f t="shared" si="54"/>
        <v>25</v>
      </c>
      <c r="I1789">
        <f>IF(CHALLAN!F10866="","",CHALLAN!F10866)</f>
        <v>23</v>
      </c>
      <c r="J1789">
        <f t="shared" si="55"/>
        <v>2</v>
      </c>
    </row>
    <row r="1790" spans="1:10" x14ac:dyDescent="0.25">
      <c r="A1790">
        <v>10867</v>
      </c>
      <c r="B1790" t="str">
        <f>CHALLAN!G10836</f>
        <v>GG/228/10-11</v>
      </c>
      <c r="C1790" t="str">
        <f>CHALLAN!G10835</f>
        <v>26.12.10</v>
      </c>
      <c r="D1790" t="str">
        <f>IF(CHALLAN!C10867="","(no part #)",CHALLAN!C10867)</f>
        <v>PC-86093</v>
      </c>
      <c r="E1790" t="str">
        <f>IF(CHALLAN!B10867="","",CHALLAN!B10867)</f>
        <v>SCORPIO</v>
      </c>
      <c r="F1790" t="str">
        <f>IF(CHALLAN!D10867="","",CHALLAN!D10867)</f>
        <v/>
      </c>
      <c r="G1790" t="str">
        <f>IF(CHALLAN!E10867="","",CHALLAN!E10867)</f>
        <v/>
      </c>
      <c r="H1790" t="str">
        <f t="shared" si="54"/>
        <v/>
      </c>
      <c r="I1790">
        <f>IF(CHALLAN!F10867="","",CHALLAN!F10867)</f>
        <v>2</v>
      </c>
      <c r="J1790" t="str">
        <f t="shared" si="55"/>
        <v/>
      </c>
    </row>
    <row r="1791" spans="1:10" x14ac:dyDescent="0.25">
      <c r="A1791">
        <v>10868</v>
      </c>
      <c r="B1791" t="str">
        <f>CHALLAN!G10836</f>
        <v>GG/228/10-11</v>
      </c>
      <c r="C1791" t="str">
        <f>CHALLAN!G10835</f>
        <v>26.12.10</v>
      </c>
      <c r="D1791" t="str">
        <f>IF(CHALLAN!C10868="","(no part #)",CHALLAN!C10868)</f>
        <v>PC-86125</v>
      </c>
      <c r="E1791" t="str">
        <f>IF(CHALLAN!B10868="","",CHALLAN!B10868)</f>
        <v>SANTRO</v>
      </c>
      <c r="F1791">
        <f>IF(CHALLAN!D10868="","",CHALLAN!D10868)</f>
        <v>10</v>
      </c>
      <c r="G1791">
        <f>IF(CHALLAN!E10868="","",CHALLAN!E10868)</f>
        <v>5</v>
      </c>
      <c r="H1791">
        <f t="shared" si="54"/>
        <v>50</v>
      </c>
      <c r="I1791">
        <f>IF(CHALLAN!F10868="","",CHALLAN!F10868)</f>
        <v>44</v>
      </c>
      <c r="J1791">
        <f t="shared" si="55"/>
        <v>6</v>
      </c>
    </row>
    <row r="1792" spans="1:10" x14ac:dyDescent="0.25">
      <c r="A1792">
        <v>10869</v>
      </c>
      <c r="B1792" t="str">
        <f>CHALLAN!G10836</f>
        <v>GG/228/10-11</v>
      </c>
      <c r="C1792" t="str">
        <f>CHALLAN!G10835</f>
        <v>26.12.10</v>
      </c>
      <c r="D1792" t="str">
        <f>IF(CHALLAN!C10869="","(no part #)",CHALLAN!C10869)</f>
        <v>PC-86125</v>
      </c>
      <c r="E1792" t="str">
        <f>IF(CHALLAN!B10869="","",CHALLAN!B10869)</f>
        <v>SANTRO</v>
      </c>
      <c r="F1792" t="str">
        <f>IF(CHALLAN!D10869="","",CHALLAN!D10869)</f>
        <v/>
      </c>
      <c r="G1792" t="str">
        <f>IF(CHALLAN!E10869="","",CHALLAN!E10869)</f>
        <v/>
      </c>
      <c r="H1792" t="str">
        <f t="shared" si="54"/>
        <v/>
      </c>
      <c r="I1792">
        <f>IF(CHALLAN!F10869="","",CHALLAN!F10869)</f>
        <v>6</v>
      </c>
      <c r="J1792" t="str">
        <f t="shared" si="55"/>
        <v/>
      </c>
    </row>
    <row r="1793" spans="1:10" x14ac:dyDescent="0.25">
      <c r="A1793">
        <v>10870</v>
      </c>
      <c r="B1793" t="str">
        <f>CHALLAN!G10836</f>
        <v>GG/228/10-11</v>
      </c>
      <c r="C1793" t="str">
        <f>CHALLAN!G10835</f>
        <v>26.12.10</v>
      </c>
      <c r="D1793" t="str">
        <f>IF(CHALLAN!C10870="","(no part #)",CHALLAN!C10870)</f>
        <v>PC-86239</v>
      </c>
      <c r="E1793" t="str">
        <f>IF(CHALLAN!B10870="","",CHALLAN!B10870)</f>
        <v>SANTRO ZING</v>
      </c>
      <c r="F1793">
        <f>IF(CHALLAN!D10870="","",CHALLAN!D10870)</f>
        <v>5</v>
      </c>
      <c r="G1793">
        <f>IF(CHALLAN!E10870="","",CHALLAN!E10870)</f>
        <v>5</v>
      </c>
      <c r="H1793">
        <f t="shared" si="54"/>
        <v>25</v>
      </c>
      <c r="I1793">
        <f>IF(CHALLAN!F10870="","",CHALLAN!F10870)</f>
        <v>22</v>
      </c>
      <c r="J1793">
        <f t="shared" si="55"/>
        <v>3</v>
      </c>
    </row>
    <row r="1794" spans="1:10" x14ac:dyDescent="0.25">
      <c r="A1794">
        <v>10871</v>
      </c>
      <c r="B1794" t="str">
        <f>CHALLAN!G10836</f>
        <v>GG/228/10-11</v>
      </c>
      <c r="C1794" t="str">
        <f>CHALLAN!G10835</f>
        <v>26.12.10</v>
      </c>
      <c r="D1794" t="str">
        <f>IF(CHALLAN!C10871="","(no part #)",CHALLAN!C10871)</f>
        <v>PC-86239</v>
      </c>
      <c r="E1794" t="str">
        <f>IF(CHALLAN!B10871="","",CHALLAN!B10871)</f>
        <v>SANTRO ZING</v>
      </c>
      <c r="F1794" t="str">
        <f>IF(CHALLAN!D10871="","",CHALLAN!D10871)</f>
        <v/>
      </c>
      <c r="G1794" t="str">
        <f>IF(CHALLAN!E10871="","",CHALLAN!E10871)</f>
        <v/>
      </c>
      <c r="H1794" t="str">
        <f t="shared" ref="H1794:H1857" si="56">IF(AND(ISNUMBER(F1794),ISNUMBER(G1794)),F1794*G1794,"")</f>
        <v/>
      </c>
      <c r="I1794">
        <f>IF(CHALLAN!F10871="","",CHALLAN!F10871)</f>
        <v>3</v>
      </c>
      <c r="J1794" t="str">
        <f t="shared" ref="J1794:J1857" si="57">IF(AND(ISNUMBER(H1794),ISNUMBER(I1794)),H1794-I1794,"")</f>
        <v/>
      </c>
    </row>
    <row r="1795" spans="1:10" x14ac:dyDescent="0.25">
      <c r="A1795">
        <v>10872</v>
      </c>
      <c r="B1795" t="str">
        <f>CHALLAN!G10836</f>
        <v>GG/228/10-11</v>
      </c>
      <c r="C1795" t="str">
        <f>CHALLAN!G10835</f>
        <v>26.12.10</v>
      </c>
      <c r="D1795" t="str">
        <f>IF(CHALLAN!C10872="","(no part #)",CHALLAN!C10872)</f>
        <v>PC-86026B</v>
      </c>
      <c r="E1795" t="str">
        <f>IF(CHALLAN!B10872="","",CHALLAN!B10872)</f>
        <v>SKODA LAURA</v>
      </c>
      <c r="F1795">
        <f>IF(CHALLAN!D10872="","",CHALLAN!D10872)</f>
        <v>3</v>
      </c>
      <c r="G1795">
        <f>IF(CHALLAN!E10872="","",CHALLAN!E10872)</f>
        <v>5</v>
      </c>
      <c r="H1795">
        <f t="shared" si="56"/>
        <v>15</v>
      </c>
      <c r="I1795">
        <f>IF(CHALLAN!F10872="","",CHALLAN!F10872)</f>
        <v>14</v>
      </c>
      <c r="J1795">
        <f t="shared" si="57"/>
        <v>1</v>
      </c>
    </row>
    <row r="1796" spans="1:10" x14ac:dyDescent="0.25">
      <c r="A1796">
        <v>10873</v>
      </c>
      <c r="B1796" t="str">
        <f>CHALLAN!G10836</f>
        <v>GG/228/10-11</v>
      </c>
      <c r="C1796" t="str">
        <f>CHALLAN!G10835</f>
        <v>26.12.10</v>
      </c>
      <c r="D1796" t="str">
        <f>IF(CHALLAN!C10873="","(no part #)",CHALLAN!C10873)</f>
        <v>PC-86026B</v>
      </c>
      <c r="E1796" t="str">
        <f>IF(CHALLAN!B10873="","",CHALLAN!B10873)</f>
        <v>SKODA LAURA</v>
      </c>
      <c r="F1796" t="str">
        <f>IF(CHALLAN!D10873="","",CHALLAN!D10873)</f>
        <v/>
      </c>
      <c r="G1796" t="str">
        <f>IF(CHALLAN!E10873="","",CHALLAN!E10873)</f>
        <v/>
      </c>
      <c r="H1796" t="str">
        <f t="shared" si="56"/>
        <v/>
      </c>
      <c r="I1796">
        <f>IF(CHALLAN!F10873="","",CHALLAN!F10873)</f>
        <v>1</v>
      </c>
      <c r="J1796" t="str">
        <f t="shared" si="57"/>
        <v/>
      </c>
    </row>
    <row r="1797" spans="1:10" x14ac:dyDescent="0.25">
      <c r="A1797">
        <v>10890</v>
      </c>
      <c r="B1797" t="str">
        <f>CHALLAN!G10882</f>
        <v>GG/228/10-11</v>
      </c>
      <c r="C1797" t="str">
        <f>CHALLAN!G10881</f>
        <v>26.12.10</v>
      </c>
      <c r="D1797" t="str">
        <f>IF(CHALLAN!C10890="","(no part #)",CHALLAN!C10890)</f>
        <v>PC-86276</v>
      </c>
      <c r="E1797" t="str">
        <f>IF(CHALLAN!B10890="","",CHALLAN!B10890)</f>
        <v>INDICA VISTA</v>
      </c>
      <c r="F1797">
        <f>IF(CHALLAN!D10890="","",CHALLAN!D10890)</f>
        <v>3</v>
      </c>
      <c r="G1797">
        <f>IF(CHALLAN!E10890="","",CHALLAN!E10890)</f>
        <v>5</v>
      </c>
      <c r="H1797">
        <f t="shared" si="56"/>
        <v>15</v>
      </c>
      <c r="I1797">
        <f>IF(CHALLAN!F10890="","",CHALLAN!F10890)</f>
        <v>14</v>
      </c>
      <c r="J1797">
        <f t="shared" si="57"/>
        <v>1</v>
      </c>
    </row>
    <row r="1798" spans="1:10" x14ac:dyDescent="0.25">
      <c r="A1798">
        <v>10891</v>
      </c>
      <c r="B1798" t="str">
        <f>CHALLAN!G10882</f>
        <v>GG/228/10-11</v>
      </c>
      <c r="C1798" t="str">
        <f>CHALLAN!G10881</f>
        <v>26.12.10</v>
      </c>
      <c r="D1798" t="str">
        <f>IF(CHALLAN!C10891="","(no part #)",CHALLAN!C10891)</f>
        <v>PC-86276</v>
      </c>
      <c r="E1798" t="str">
        <f>IF(CHALLAN!B10891="","",CHALLAN!B10891)</f>
        <v>INDICA VISTA</v>
      </c>
      <c r="F1798" t="str">
        <f>IF(CHALLAN!D10891="","",CHALLAN!D10891)</f>
        <v/>
      </c>
      <c r="G1798" t="str">
        <f>IF(CHALLAN!E10891="","",CHALLAN!E10891)</f>
        <v/>
      </c>
      <c r="H1798" t="str">
        <f t="shared" si="56"/>
        <v/>
      </c>
      <c r="I1798">
        <f>IF(CHALLAN!F10891="","",CHALLAN!F10891)</f>
        <v>1</v>
      </c>
      <c r="J1798" t="str">
        <f t="shared" si="57"/>
        <v/>
      </c>
    </row>
    <row r="1799" spans="1:10" x14ac:dyDescent="0.25">
      <c r="A1799">
        <v>10892</v>
      </c>
      <c r="B1799" t="str">
        <f>CHALLAN!G10882</f>
        <v>GG/228/10-11</v>
      </c>
      <c r="C1799" t="str">
        <f>CHALLAN!G10881</f>
        <v>26.12.10</v>
      </c>
      <c r="D1799" t="str">
        <f>IF(CHALLAN!C10892="","(no part #)",CHALLAN!C10892)</f>
        <v xml:space="preserve">PC-86066                    </v>
      </c>
      <c r="E1799" t="str">
        <f>IF(CHALLAN!B10892="","",CHALLAN!B10892)</f>
        <v>ELENTRA</v>
      </c>
      <c r="F1799">
        <f>IF(CHALLAN!D10892="","",CHALLAN!D10892)</f>
        <v>3</v>
      </c>
      <c r="G1799">
        <f>IF(CHALLAN!E10892="","",CHALLAN!E10892)</f>
        <v>5</v>
      </c>
      <c r="H1799">
        <f t="shared" si="56"/>
        <v>15</v>
      </c>
      <c r="I1799">
        <f>IF(CHALLAN!F10892="","",CHALLAN!F10892)</f>
        <v>14</v>
      </c>
      <c r="J1799">
        <f t="shared" si="57"/>
        <v>1</v>
      </c>
    </row>
    <row r="1800" spans="1:10" x14ac:dyDescent="0.25">
      <c r="A1800">
        <v>10893</v>
      </c>
      <c r="B1800" t="str">
        <f>CHALLAN!G10882</f>
        <v>GG/228/10-11</v>
      </c>
      <c r="C1800" t="str">
        <f>CHALLAN!G10881</f>
        <v>26.12.10</v>
      </c>
      <c r="D1800" t="str">
        <f>IF(CHALLAN!C10893="","(no part #)",CHALLAN!C10893)</f>
        <v xml:space="preserve">PC-86066                    </v>
      </c>
      <c r="E1800" t="str">
        <f>IF(CHALLAN!B10893="","",CHALLAN!B10893)</f>
        <v>ELENTRA</v>
      </c>
      <c r="F1800" t="str">
        <f>IF(CHALLAN!D10893="","",CHALLAN!D10893)</f>
        <v/>
      </c>
      <c r="G1800" t="str">
        <f>IF(CHALLAN!E10893="","",CHALLAN!E10893)</f>
        <v/>
      </c>
      <c r="H1800" t="str">
        <f t="shared" si="56"/>
        <v/>
      </c>
      <c r="I1800">
        <f>IF(CHALLAN!F10893="","",CHALLAN!F10893)</f>
        <v>1</v>
      </c>
      <c r="J1800" t="str">
        <f t="shared" si="57"/>
        <v/>
      </c>
    </row>
    <row r="1801" spans="1:10" x14ac:dyDescent="0.25">
      <c r="A1801">
        <v>10894</v>
      </c>
      <c r="B1801" t="str">
        <f>CHALLAN!G10882</f>
        <v>GG/228/10-11</v>
      </c>
      <c r="C1801" t="str">
        <f>CHALLAN!G10881</f>
        <v>26.12.10</v>
      </c>
      <c r="D1801" t="str">
        <f>IF(CHALLAN!C10894="","(no part #)",CHALLAN!C10894)</f>
        <v>PC-86091</v>
      </c>
      <c r="E1801" t="str">
        <f>IF(CHALLAN!B10894="","",CHALLAN!B10894)</f>
        <v>HONDA T-1</v>
      </c>
      <c r="F1801">
        <f>IF(CHALLAN!D10894="","",CHALLAN!D10894)</f>
        <v>5</v>
      </c>
      <c r="G1801">
        <f>IF(CHALLAN!E10894="","",CHALLAN!E10894)</f>
        <v>5</v>
      </c>
      <c r="H1801">
        <f t="shared" si="56"/>
        <v>25</v>
      </c>
      <c r="I1801">
        <f>IF(CHALLAN!F10894="","",CHALLAN!F10894)</f>
        <v>24</v>
      </c>
      <c r="J1801">
        <f t="shared" si="57"/>
        <v>1</v>
      </c>
    </row>
    <row r="1802" spans="1:10" x14ac:dyDescent="0.25">
      <c r="A1802">
        <v>10895</v>
      </c>
      <c r="B1802" t="str">
        <f>CHALLAN!G10882</f>
        <v>GG/228/10-11</v>
      </c>
      <c r="C1802" t="str">
        <f>CHALLAN!G10881</f>
        <v>26.12.10</v>
      </c>
      <c r="D1802" t="str">
        <f>IF(CHALLAN!C10895="","(no part #)",CHALLAN!C10895)</f>
        <v>PC-86091</v>
      </c>
      <c r="E1802" t="str">
        <f>IF(CHALLAN!B10895="","",CHALLAN!B10895)</f>
        <v>HONDA T-1</v>
      </c>
      <c r="F1802" t="str">
        <f>IF(CHALLAN!D10895="","",CHALLAN!D10895)</f>
        <v/>
      </c>
      <c r="G1802" t="str">
        <f>IF(CHALLAN!E10895="","",CHALLAN!E10895)</f>
        <v/>
      </c>
      <c r="H1802" t="str">
        <f t="shared" si="56"/>
        <v/>
      </c>
      <c r="I1802">
        <f>IF(CHALLAN!F10895="","",CHALLAN!F10895)</f>
        <v>1</v>
      </c>
      <c r="J1802" t="str">
        <f t="shared" si="57"/>
        <v/>
      </c>
    </row>
    <row r="1803" spans="1:10" x14ac:dyDescent="0.25">
      <c r="A1803">
        <v>10896</v>
      </c>
      <c r="B1803" t="str">
        <f>CHALLAN!G10882</f>
        <v>GG/228/10-11</v>
      </c>
      <c r="C1803" t="str">
        <f>CHALLAN!G10881</f>
        <v>26.12.10</v>
      </c>
      <c r="D1803" t="str">
        <f>IF(CHALLAN!C10896="","(no part #)",CHALLAN!C10896)</f>
        <v>PC-86247</v>
      </c>
      <c r="E1803" t="str">
        <f>IF(CHALLAN!B10896="","",CHALLAN!B10896)</f>
        <v>TAVERA</v>
      </c>
      <c r="F1803">
        <f>IF(CHALLAN!D10896="","",CHALLAN!D10896)</f>
        <v>5</v>
      </c>
      <c r="G1803">
        <f>IF(CHALLAN!E10896="","",CHALLAN!E10896)</f>
        <v>5</v>
      </c>
      <c r="H1803">
        <f t="shared" si="56"/>
        <v>25</v>
      </c>
      <c r="I1803">
        <f>IF(CHALLAN!F10896="","",CHALLAN!F10896)</f>
        <v>23</v>
      </c>
      <c r="J1803">
        <f t="shared" si="57"/>
        <v>2</v>
      </c>
    </row>
    <row r="1804" spans="1:10" x14ac:dyDescent="0.25">
      <c r="A1804">
        <v>10897</v>
      </c>
      <c r="B1804" t="str">
        <f>CHALLAN!G10882</f>
        <v>GG/228/10-11</v>
      </c>
      <c r="C1804" t="str">
        <f>CHALLAN!G10881</f>
        <v>26.12.10</v>
      </c>
      <c r="D1804" t="str">
        <f>IF(CHALLAN!C10897="","(no part #)",CHALLAN!C10897)</f>
        <v>PC-86247</v>
      </c>
      <c r="E1804" t="str">
        <f>IF(CHALLAN!B10897="","",CHALLAN!B10897)</f>
        <v>TAVERA</v>
      </c>
      <c r="F1804" t="str">
        <f>IF(CHALLAN!D10897="","",CHALLAN!D10897)</f>
        <v/>
      </c>
      <c r="G1804" t="str">
        <f>IF(CHALLAN!E10897="","",CHALLAN!E10897)</f>
        <v/>
      </c>
      <c r="H1804" t="str">
        <f t="shared" si="56"/>
        <v/>
      </c>
      <c r="I1804">
        <f>IF(CHALLAN!F10897="","",CHALLAN!F10897)</f>
        <v>2</v>
      </c>
      <c r="J1804" t="str">
        <f t="shared" si="57"/>
        <v/>
      </c>
    </row>
    <row r="1805" spans="1:10" x14ac:dyDescent="0.25">
      <c r="A1805">
        <v>10898</v>
      </c>
      <c r="B1805" t="str">
        <f>CHALLAN!G10882</f>
        <v>GG/228/10-11</v>
      </c>
      <c r="C1805" t="str">
        <f>CHALLAN!G10881</f>
        <v>26.12.10</v>
      </c>
      <c r="D1805" t="str">
        <f>IF(CHALLAN!C10898="","(no part #)",CHALLAN!C10898)</f>
        <v>(no part #)</v>
      </c>
      <c r="E1805" t="str">
        <f>IF(CHALLAN!B10898="","",CHALLAN!B10898)</f>
        <v>14X23X26</v>
      </c>
      <c r="F1805">
        <f>IF(CHALLAN!D10898="","",CHALLAN!D10898)</f>
        <v>1.5</v>
      </c>
      <c r="G1805">
        <f>IF(CHALLAN!E10898="","",CHALLAN!E10898)</f>
        <v>10</v>
      </c>
      <c r="H1805">
        <f t="shared" si="56"/>
        <v>15</v>
      </c>
      <c r="I1805">
        <f>IF(CHALLAN!F10898="","",CHALLAN!F10898)</f>
        <v>12.6</v>
      </c>
      <c r="J1805">
        <f t="shared" si="57"/>
        <v>2.4000000000000004</v>
      </c>
    </row>
    <row r="1806" spans="1:10" x14ac:dyDescent="0.25">
      <c r="A1806">
        <v>10899</v>
      </c>
      <c r="B1806" t="str">
        <f>CHALLAN!G10882</f>
        <v>GG/228/10-11</v>
      </c>
      <c r="C1806" t="str">
        <f>CHALLAN!G10881</f>
        <v>26.12.10</v>
      </c>
      <c r="D1806" t="str">
        <f>IF(CHALLAN!C10899="","(no part #)",CHALLAN!C10899)</f>
        <v>(no part #)</v>
      </c>
      <c r="E1806" t="str">
        <f>IF(CHALLAN!B10899="","",CHALLAN!B10899)</f>
        <v>14X23X26</v>
      </c>
      <c r="F1806" t="str">
        <f>IF(CHALLAN!D10899="","",CHALLAN!D10899)</f>
        <v/>
      </c>
      <c r="G1806" t="str">
        <f>IF(CHALLAN!E10899="","",CHALLAN!E10899)</f>
        <v/>
      </c>
      <c r="H1806" t="str">
        <f t="shared" si="56"/>
        <v/>
      </c>
      <c r="I1806">
        <f>IF(CHALLAN!F10899="","",CHALLAN!F10899)</f>
        <v>2.4</v>
      </c>
      <c r="J1806" t="str">
        <f t="shared" si="57"/>
        <v/>
      </c>
    </row>
    <row r="1807" spans="1:10" x14ac:dyDescent="0.25">
      <c r="A1807">
        <v>10900</v>
      </c>
      <c r="B1807" t="str">
        <f>CHALLAN!G10882</f>
        <v>GG/228/10-11</v>
      </c>
      <c r="C1807" t="str">
        <f>CHALLAN!G10881</f>
        <v>26.12.10</v>
      </c>
      <c r="D1807" t="str">
        <f>IF(CHALLAN!C10900="","(no part #)",CHALLAN!C10900)</f>
        <v>PC-86134</v>
      </c>
      <c r="E1807" t="str">
        <f>IF(CHALLAN!B10900="","",CHALLAN!B10900)</f>
        <v>SKODA FABIA</v>
      </c>
      <c r="F1807">
        <f>IF(CHALLAN!D10900="","",CHALLAN!D10900)</f>
        <v>2</v>
      </c>
      <c r="G1807">
        <f>IF(CHALLAN!E10900="","",CHALLAN!E10900)</f>
        <v>5</v>
      </c>
      <c r="H1807">
        <f t="shared" si="56"/>
        <v>10</v>
      </c>
      <c r="I1807">
        <f>IF(CHALLAN!F10900="","",CHALLAN!F10900)</f>
        <v>9.34</v>
      </c>
      <c r="J1807">
        <f t="shared" si="57"/>
        <v>0.66000000000000014</v>
      </c>
    </row>
    <row r="1808" spans="1:10" x14ac:dyDescent="0.25">
      <c r="A1808">
        <v>10901</v>
      </c>
      <c r="B1808" t="str">
        <f>CHALLAN!G10882</f>
        <v>GG/228/10-11</v>
      </c>
      <c r="C1808" t="str">
        <f>CHALLAN!G10881</f>
        <v>26.12.10</v>
      </c>
      <c r="D1808" t="str">
        <f>IF(CHALLAN!C10901="","(no part #)",CHALLAN!C10901)</f>
        <v>(no part #)</v>
      </c>
      <c r="E1808" t="str">
        <f>IF(CHALLAN!B10901="","",CHALLAN!B10901)</f>
        <v>SKODA FABIA</v>
      </c>
      <c r="F1808" t="str">
        <f>IF(CHALLAN!D10901="","",CHALLAN!D10901)</f>
        <v/>
      </c>
      <c r="G1808" t="str">
        <f>IF(CHALLAN!E10901="","",CHALLAN!E10901)</f>
        <v/>
      </c>
      <c r="H1808" t="str">
        <f t="shared" si="56"/>
        <v/>
      </c>
      <c r="I1808">
        <f>IF(CHALLAN!F10901="","",CHALLAN!F10901)</f>
        <v>0.66</v>
      </c>
      <c r="J1808" t="str">
        <f t="shared" si="57"/>
        <v/>
      </c>
    </row>
    <row r="1809" spans="1:10" x14ac:dyDescent="0.25">
      <c r="A1809">
        <v>10903</v>
      </c>
      <c r="B1809" t="str">
        <f>CHALLAN!G10882</f>
        <v>GG/228/10-11</v>
      </c>
      <c r="C1809" t="str">
        <f>CHALLAN!G10881</f>
        <v>26.12.10</v>
      </c>
      <c r="D1809" t="str">
        <f>IF(CHALLAN!C10903="","(no part #)",CHALLAN!C10903)</f>
        <v>PC-7237</v>
      </c>
      <c r="E1809" t="str">
        <f>IF(CHALLAN!B10903="","",CHALLAN!B10903)</f>
        <v>BOLERO</v>
      </c>
      <c r="F1809">
        <f>IF(CHALLAN!D10903="","",CHALLAN!D10903)</f>
        <v>1</v>
      </c>
      <c r="G1809">
        <f>IF(CHALLAN!E10903="","",CHALLAN!E10903)</f>
        <v>140</v>
      </c>
      <c r="H1809">
        <f t="shared" si="56"/>
        <v>140</v>
      </c>
      <c r="I1809">
        <f>IF(CHALLAN!F10903="","",CHALLAN!F10903)</f>
        <v>100</v>
      </c>
      <c r="J1809">
        <f t="shared" si="57"/>
        <v>40</v>
      </c>
    </row>
    <row r="1810" spans="1:10" x14ac:dyDescent="0.25">
      <c r="A1810">
        <v>10904</v>
      </c>
      <c r="B1810" t="str">
        <f>CHALLAN!G10882</f>
        <v>GG/228/10-11</v>
      </c>
      <c r="C1810" t="str">
        <f>CHALLAN!G10881</f>
        <v>26.12.10</v>
      </c>
      <c r="D1810" t="str">
        <f>IF(CHALLAN!C10904="","(no part #)",CHALLAN!C10904)</f>
        <v>PC-7237</v>
      </c>
      <c r="E1810" t="str">
        <f>IF(CHALLAN!B10904="","",CHALLAN!B10904)</f>
        <v>BOLERO</v>
      </c>
      <c r="F1810" t="str">
        <f>IF(CHALLAN!D10904="","",CHALLAN!D10904)</f>
        <v/>
      </c>
      <c r="G1810" t="str">
        <f>IF(CHALLAN!E10904="","",CHALLAN!E10904)</f>
        <v/>
      </c>
      <c r="H1810" t="str">
        <f t="shared" si="56"/>
        <v/>
      </c>
      <c r="I1810">
        <f>IF(CHALLAN!F10904="","",CHALLAN!F10904)</f>
        <v>40</v>
      </c>
      <c r="J1810" t="str">
        <f t="shared" si="57"/>
        <v/>
      </c>
    </row>
    <row r="1811" spans="1:10" x14ac:dyDescent="0.25">
      <c r="A1811">
        <v>10906</v>
      </c>
      <c r="B1811" t="str">
        <f>CHALLAN!G10882</f>
        <v>GG/228/10-11</v>
      </c>
      <c r="C1811" t="str">
        <f>CHALLAN!G10881</f>
        <v>26.12.10</v>
      </c>
      <c r="D1811" t="str">
        <f>IF(CHALLAN!C10906="","(no part #)",CHALLAN!C10906)</f>
        <v>PC-6001</v>
      </c>
      <c r="E1811" t="str">
        <f>IF(CHALLAN!B10906="","",CHALLAN!B10906)</f>
        <v>UNIVERSAL FLARE 3/8</v>
      </c>
      <c r="F1811">
        <f>IF(CHALLAN!D10906="","",CHALLAN!D10906)</f>
        <v>20</v>
      </c>
      <c r="G1811">
        <f>IF(CHALLAN!E10906="","",CHALLAN!E10906)</f>
        <v>25</v>
      </c>
      <c r="H1811">
        <f t="shared" si="56"/>
        <v>500</v>
      </c>
      <c r="I1811">
        <f>IF(CHALLAN!F10906="","",CHALLAN!F10906)</f>
        <v>200</v>
      </c>
      <c r="J1811">
        <f t="shared" si="57"/>
        <v>300</v>
      </c>
    </row>
    <row r="1812" spans="1:10" x14ac:dyDescent="0.25">
      <c r="A1812">
        <v>10907</v>
      </c>
      <c r="B1812" t="str">
        <f>CHALLAN!G10882</f>
        <v>GG/228/10-11</v>
      </c>
      <c r="C1812" t="str">
        <f>CHALLAN!G10881</f>
        <v>26.12.10</v>
      </c>
      <c r="D1812" t="str">
        <f>IF(CHALLAN!C10907="","(no part #)",CHALLAN!C10907)</f>
        <v>PC-6001B</v>
      </c>
      <c r="E1812" t="str">
        <f>IF(CHALLAN!B10907="","",CHALLAN!B10907)</f>
        <v>UNIVERSAL O RING 3/8</v>
      </c>
      <c r="F1812" t="str">
        <f>IF(CHALLAN!D10907="","",CHALLAN!D10907)</f>
        <v/>
      </c>
      <c r="G1812" t="str">
        <f>IF(CHALLAN!E10907="","",CHALLAN!E10907)</f>
        <v/>
      </c>
      <c r="H1812" t="str">
        <f t="shared" si="56"/>
        <v/>
      </c>
      <c r="I1812">
        <f>IF(CHALLAN!F10907="","",CHALLAN!F10907)</f>
        <v>225</v>
      </c>
      <c r="J1812" t="str">
        <f t="shared" si="57"/>
        <v/>
      </c>
    </row>
    <row r="1813" spans="1:10" x14ac:dyDescent="0.25">
      <c r="A1813">
        <v>10908</v>
      </c>
      <c r="B1813" t="str">
        <f>CHALLAN!G10882</f>
        <v>GG/228/10-11</v>
      </c>
      <c r="C1813" t="str">
        <f>CHALLAN!G10881</f>
        <v>26.12.10</v>
      </c>
      <c r="D1813" t="str">
        <f>IF(CHALLAN!C10908="","(no part #)",CHALLAN!C10908)</f>
        <v>PC-6001B</v>
      </c>
      <c r="E1813" t="str">
        <f>IF(CHALLAN!B10908="","",CHALLAN!B10908)</f>
        <v>UNIVERSAL O RING 3/8</v>
      </c>
      <c r="F1813" t="str">
        <f>IF(CHALLAN!D10908="","",CHALLAN!D10908)</f>
        <v/>
      </c>
      <c r="G1813" t="str">
        <f>IF(CHALLAN!E10908="","",CHALLAN!E10908)</f>
        <v/>
      </c>
      <c r="H1813" t="str">
        <f t="shared" si="56"/>
        <v/>
      </c>
      <c r="I1813">
        <f>IF(CHALLAN!F10908="","",CHALLAN!F10908)</f>
        <v>75</v>
      </c>
      <c r="J1813" t="str">
        <f t="shared" si="57"/>
        <v/>
      </c>
    </row>
    <row r="1814" spans="1:10" x14ac:dyDescent="0.25">
      <c r="A1814">
        <v>10937</v>
      </c>
      <c r="B1814" t="str">
        <f>CHALLAN!G10927</f>
        <v>GG/229/10-11</v>
      </c>
      <c r="C1814" t="str">
        <f>CHALLAN!G10926</f>
        <v>26.12.10</v>
      </c>
      <c r="D1814" t="str">
        <f>IF(CHALLAN!C10937="","(no part #)",CHALLAN!C10937)</f>
        <v>(no part #)</v>
      </c>
      <c r="E1814" t="str">
        <f>IF(CHALLAN!B10937="","",CHALLAN!B10937)</f>
        <v>11MM</v>
      </c>
      <c r="F1814">
        <f>IF(CHALLAN!D10937="","",CHALLAN!D10937)</f>
        <v>8</v>
      </c>
      <c r="G1814">
        <f>IF(CHALLAN!E10937="","",CHALLAN!E10937)</f>
        <v>100</v>
      </c>
      <c r="H1814">
        <f t="shared" si="56"/>
        <v>800</v>
      </c>
      <c r="I1814">
        <f>IF(CHALLAN!F10937="","",CHALLAN!F10937)</f>
        <v>800</v>
      </c>
      <c r="J1814">
        <f t="shared" si="57"/>
        <v>0</v>
      </c>
    </row>
    <row r="1815" spans="1:10" x14ac:dyDescent="0.25">
      <c r="A1815">
        <v>10938</v>
      </c>
      <c r="B1815" t="str">
        <f>CHALLAN!G10927</f>
        <v>GG/229/10-11</v>
      </c>
      <c r="C1815" t="str">
        <f>CHALLAN!G10926</f>
        <v>26.12.10</v>
      </c>
      <c r="D1815" t="str">
        <f>IF(CHALLAN!C10938="","(no part #)",CHALLAN!C10938)</f>
        <v>(no part #)</v>
      </c>
      <c r="E1815" t="str">
        <f>IF(CHALLAN!B10938="","",CHALLAN!B10938)</f>
        <v>15MM</v>
      </c>
      <c r="F1815">
        <f>IF(CHALLAN!D10938="","",CHALLAN!D10938)</f>
        <v>2</v>
      </c>
      <c r="G1815">
        <f>IF(CHALLAN!E10938="","",CHALLAN!E10938)</f>
        <v>100</v>
      </c>
      <c r="H1815">
        <f t="shared" si="56"/>
        <v>200</v>
      </c>
      <c r="I1815">
        <f>IF(CHALLAN!F10938="","",CHALLAN!F10938)</f>
        <v>200</v>
      </c>
      <c r="J1815">
        <f t="shared" si="57"/>
        <v>0</v>
      </c>
    </row>
    <row r="1816" spans="1:10" x14ac:dyDescent="0.25">
      <c r="A1816">
        <v>10982</v>
      </c>
      <c r="B1816" t="str">
        <f>CHALLAN!G10973</f>
        <v>GG/230/10-11</v>
      </c>
      <c r="C1816" t="str">
        <f>CHALLAN!G10972</f>
        <v>31.12.10</v>
      </c>
      <c r="D1816" t="str">
        <f>IF(CHALLAN!C10982="","(no part #)",CHALLAN!C10982)</f>
        <v>PC-6001</v>
      </c>
      <c r="E1816" t="str">
        <f>IF(CHALLAN!B10982="","",CHALLAN!B10982)</f>
        <v>UNIVERSAL FLARE</v>
      </c>
      <c r="F1816">
        <f>IF(CHALLAN!D10982="","",CHALLAN!D10982)</f>
        <v>16</v>
      </c>
      <c r="G1816">
        <f>IF(CHALLAN!E10982="","",CHALLAN!E10982)</f>
        <v>25</v>
      </c>
      <c r="H1816">
        <f t="shared" si="56"/>
        <v>400</v>
      </c>
      <c r="I1816">
        <f>IF(CHALLAN!F10982="","",CHALLAN!F10982)</f>
        <v>750</v>
      </c>
      <c r="J1816">
        <f t="shared" si="57"/>
        <v>-350</v>
      </c>
    </row>
    <row r="1817" spans="1:10" x14ac:dyDescent="0.25">
      <c r="A1817">
        <v>10983</v>
      </c>
      <c r="B1817" t="str">
        <f>CHALLAN!G10973</f>
        <v>GG/230/10-11</v>
      </c>
      <c r="C1817" t="str">
        <f>CHALLAN!G10972</f>
        <v>31.12.10</v>
      </c>
      <c r="D1817" t="str">
        <f>IF(CHALLAN!C10983="","(no part #)",CHALLAN!C10983)</f>
        <v>PC-6001</v>
      </c>
      <c r="E1817" t="str">
        <f>IF(CHALLAN!B10983="","",CHALLAN!B10983)</f>
        <v>UNIVERSAL FLARE</v>
      </c>
      <c r="F1817" t="str">
        <f>IF(CHALLAN!D10983="","",CHALLAN!D10983)</f>
        <v/>
      </c>
      <c r="G1817" t="str">
        <f>IF(CHALLAN!E10983="","",CHALLAN!E10983)</f>
        <v/>
      </c>
      <c r="H1817" t="str">
        <f t="shared" si="56"/>
        <v/>
      </c>
      <c r="I1817">
        <f>IF(CHALLAN!F10983="","",CHALLAN!F10983)</f>
        <v>150</v>
      </c>
      <c r="J1817" t="str">
        <f t="shared" si="57"/>
        <v/>
      </c>
    </row>
    <row r="1818" spans="1:10" x14ac:dyDescent="0.25">
      <c r="A1818">
        <v>10984</v>
      </c>
      <c r="B1818" t="str">
        <f>CHALLAN!G10973</f>
        <v>GG/230/10-11</v>
      </c>
      <c r="C1818" t="str">
        <f>CHALLAN!G10972</f>
        <v>31.12.10</v>
      </c>
      <c r="D1818" t="str">
        <f>IF(CHALLAN!C10984="","(no part #)",CHALLAN!C10984)</f>
        <v>PC-6001B</v>
      </c>
      <c r="E1818" t="str">
        <f>IF(CHALLAN!B10984="","",CHALLAN!B10984)</f>
        <v>UNIVERSAL 3/8</v>
      </c>
      <c r="F1818">
        <f>IF(CHALLAN!D10984="","",CHALLAN!D10984)</f>
        <v>4</v>
      </c>
      <c r="G1818">
        <f>IF(CHALLAN!E10984="","",CHALLAN!E10984)</f>
        <v>25</v>
      </c>
      <c r="H1818">
        <f t="shared" si="56"/>
        <v>100</v>
      </c>
      <c r="I1818">
        <f>IF(CHALLAN!F10984="","",CHALLAN!F10984)</f>
        <v>100</v>
      </c>
      <c r="J1818">
        <f t="shared" si="57"/>
        <v>0</v>
      </c>
    </row>
    <row r="1819" spans="1:10" x14ac:dyDescent="0.25">
      <c r="A1819">
        <v>10985</v>
      </c>
      <c r="B1819" t="str">
        <f>CHALLAN!G10973</f>
        <v>GG/230/10-11</v>
      </c>
      <c r="C1819" t="str">
        <f>CHALLAN!G10972</f>
        <v>31.12.10</v>
      </c>
      <c r="D1819" t="str">
        <f>IF(CHALLAN!C10985="","(no part #)",CHALLAN!C10985)</f>
        <v>PC-8005</v>
      </c>
      <c r="E1819" t="str">
        <f>IF(CHALLAN!B10985="","",CHALLAN!B10985)</f>
        <v>ESTEEM R12</v>
      </c>
      <c r="F1819">
        <f>IF(CHALLAN!D10985="","",CHALLAN!D10985)</f>
        <v>20</v>
      </c>
      <c r="G1819">
        <f>IF(CHALLAN!E10985="","",CHALLAN!E10985)</f>
        <v>25</v>
      </c>
      <c r="H1819">
        <f t="shared" si="56"/>
        <v>500</v>
      </c>
      <c r="I1819">
        <f>IF(CHALLAN!F10985="","",CHALLAN!F10985)</f>
        <v>450</v>
      </c>
      <c r="J1819">
        <f t="shared" si="57"/>
        <v>50</v>
      </c>
    </row>
    <row r="1820" spans="1:10" x14ac:dyDescent="0.25">
      <c r="A1820">
        <v>10986</v>
      </c>
      <c r="B1820" t="str">
        <f>CHALLAN!G10973</f>
        <v>GG/230/10-11</v>
      </c>
      <c r="C1820" t="str">
        <f>CHALLAN!G10972</f>
        <v>31.12.10</v>
      </c>
      <c r="D1820" t="str">
        <f>IF(CHALLAN!C10986="","(no part #)",CHALLAN!C10986)</f>
        <v>PC-8005</v>
      </c>
      <c r="E1820" t="str">
        <f>IF(CHALLAN!B10986="","",CHALLAN!B10986)</f>
        <v>ESTEEM R12</v>
      </c>
      <c r="F1820" t="str">
        <f>IF(CHALLAN!D10986="","",CHALLAN!D10986)</f>
        <v/>
      </c>
      <c r="G1820" t="str">
        <f>IF(CHALLAN!E10986="","",CHALLAN!E10986)</f>
        <v/>
      </c>
      <c r="H1820" t="str">
        <f t="shared" si="56"/>
        <v/>
      </c>
      <c r="I1820">
        <f>IF(CHALLAN!F10986="","",CHALLAN!F10986)</f>
        <v>50</v>
      </c>
      <c r="J1820" t="str">
        <f t="shared" si="57"/>
        <v/>
      </c>
    </row>
    <row r="1821" spans="1:10" x14ac:dyDescent="0.25">
      <c r="A1821">
        <v>10987</v>
      </c>
      <c r="B1821" t="str">
        <f>CHALLAN!G10973</f>
        <v>GG/230/10-11</v>
      </c>
      <c r="C1821" t="str">
        <f>CHALLAN!G10972</f>
        <v>31.12.10</v>
      </c>
      <c r="D1821" t="str">
        <f>IF(CHALLAN!C10987="","(no part #)",CHALLAN!C10987)</f>
        <v>PC-8006</v>
      </c>
      <c r="E1821" t="str">
        <f>IF(CHALLAN!B10987="","",CHALLAN!B10987)</f>
        <v>ESTEEM R134A</v>
      </c>
      <c r="F1821">
        <f>IF(CHALLAN!D10987="","",CHALLAN!D10987)</f>
        <v>20</v>
      </c>
      <c r="G1821">
        <f>IF(CHALLAN!E10987="","",CHALLAN!E10987)</f>
        <v>25</v>
      </c>
      <c r="H1821">
        <f t="shared" si="56"/>
        <v>500</v>
      </c>
      <c r="I1821">
        <f>IF(CHALLAN!F10987="","",CHALLAN!F10987)</f>
        <v>450</v>
      </c>
      <c r="J1821">
        <f t="shared" si="57"/>
        <v>50</v>
      </c>
    </row>
    <row r="1822" spans="1:10" x14ac:dyDescent="0.25">
      <c r="A1822">
        <v>10988</v>
      </c>
      <c r="B1822" t="str">
        <f>CHALLAN!G10973</f>
        <v>GG/230/10-11</v>
      </c>
      <c r="C1822" t="str">
        <f>CHALLAN!G10972</f>
        <v>31.12.10</v>
      </c>
      <c r="D1822" t="str">
        <f>IF(CHALLAN!C10988="","(no part #)",CHALLAN!C10988)</f>
        <v>PC-8006</v>
      </c>
      <c r="E1822" t="str">
        <f>IF(CHALLAN!B10988="","",CHALLAN!B10988)</f>
        <v>ESTEEM R134A</v>
      </c>
      <c r="F1822" t="str">
        <f>IF(CHALLAN!D10988="","",CHALLAN!D10988)</f>
        <v/>
      </c>
      <c r="G1822" t="str">
        <f>IF(CHALLAN!E10988="","",CHALLAN!E10988)</f>
        <v/>
      </c>
      <c r="H1822" t="str">
        <f t="shared" si="56"/>
        <v/>
      </c>
      <c r="I1822">
        <f>IF(CHALLAN!F10988="","",CHALLAN!F10988)</f>
        <v>50</v>
      </c>
      <c r="J1822" t="str">
        <f t="shared" si="57"/>
        <v/>
      </c>
    </row>
    <row r="1823" spans="1:10" x14ac:dyDescent="0.25">
      <c r="A1823">
        <v>10989</v>
      </c>
      <c r="B1823" t="str">
        <f>CHALLAN!G10973</f>
        <v>GG/230/10-11</v>
      </c>
      <c r="C1823" t="str">
        <f>CHALLAN!G10972</f>
        <v>31.12.10</v>
      </c>
      <c r="D1823" t="str">
        <f>IF(CHALLAN!C10989="","(no part #)",CHALLAN!C10989)</f>
        <v>PC-8026</v>
      </c>
      <c r="E1823" t="str">
        <f>IF(CHALLAN!B10989="","",CHALLAN!B10989)</f>
        <v>SANTRO</v>
      </c>
      <c r="F1823">
        <f>IF(CHALLAN!D10989="","",CHALLAN!D10989)</f>
        <v>20</v>
      </c>
      <c r="G1823">
        <f>IF(CHALLAN!E10989="","",CHALLAN!E10989)</f>
        <v>25</v>
      </c>
      <c r="H1823">
        <f t="shared" si="56"/>
        <v>500</v>
      </c>
      <c r="I1823">
        <f>IF(CHALLAN!F10989="","",CHALLAN!F10989)</f>
        <v>410</v>
      </c>
      <c r="J1823">
        <f t="shared" si="57"/>
        <v>90</v>
      </c>
    </row>
    <row r="1824" spans="1:10" x14ac:dyDescent="0.25">
      <c r="A1824">
        <v>10990</v>
      </c>
      <c r="B1824" t="str">
        <f>CHALLAN!G10973</f>
        <v>GG/230/10-11</v>
      </c>
      <c r="C1824" t="str">
        <f>CHALLAN!G10972</f>
        <v>31.12.10</v>
      </c>
      <c r="D1824" t="str">
        <f>IF(CHALLAN!C10990="","(no part #)",CHALLAN!C10990)</f>
        <v>PC-8026</v>
      </c>
      <c r="E1824" t="str">
        <f>IF(CHALLAN!B10990="","",CHALLAN!B10990)</f>
        <v>SANTRO</v>
      </c>
      <c r="F1824" t="str">
        <f>IF(CHALLAN!D10990="","",CHALLAN!D10990)</f>
        <v/>
      </c>
      <c r="G1824" t="str">
        <f>IF(CHALLAN!E10990="","",CHALLAN!E10990)</f>
        <v/>
      </c>
      <c r="H1824" t="str">
        <f t="shared" si="56"/>
        <v/>
      </c>
      <c r="I1824">
        <f>IF(CHALLAN!F10990="","",CHALLAN!F10990)</f>
        <v>90</v>
      </c>
      <c r="J1824" t="str">
        <f t="shared" si="57"/>
        <v/>
      </c>
    </row>
    <row r="1825" spans="1:10" x14ac:dyDescent="0.25">
      <c r="A1825">
        <v>10991</v>
      </c>
      <c r="B1825" t="str">
        <f>CHALLAN!G10973</f>
        <v>GG/230/10-11</v>
      </c>
      <c r="C1825" t="str">
        <f>CHALLAN!G10972</f>
        <v>31.12.10</v>
      </c>
      <c r="D1825" t="str">
        <f>IF(CHALLAN!C10991="","(no part #)",CHALLAN!C10991)</f>
        <v>PC-8053</v>
      </c>
      <c r="E1825" t="str">
        <f>IF(CHALLAN!B10991="","",CHALLAN!B10991)</f>
        <v>SKODA</v>
      </c>
      <c r="F1825">
        <f>IF(CHALLAN!D10991="","",CHALLAN!D10991)</f>
        <v>4</v>
      </c>
      <c r="G1825">
        <f>IF(CHALLAN!E10991="","",CHALLAN!E10991)</f>
        <v>25</v>
      </c>
      <c r="H1825">
        <f t="shared" si="56"/>
        <v>100</v>
      </c>
      <c r="I1825">
        <f>IF(CHALLAN!F10991="","",CHALLAN!F10991)</f>
        <v>100</v>
      </c>
      <c r="J1825">
        <f t="shared" si="57"/>
        <v>0</v>
      </c>
    </row>
    <row r="1826" spans="1:10" x14ac:dyDescent="0.25">
      <c r="A1826">
        <v>11028</v>
      </c>
      <c r="B1826" t="str">
        <f>CHALLAN!G11019</f>
        <v>GG/230-B/10-11</v>
      </c>
      <c r="C1826" t="str">
        <f>CHALLAN!G11018</f>
        <v>31.12.10</v>
      </c>
      <c r="D1826" t="str">
        <f>IF(CHALLAN!C11028="","(no part #)",CHALLAN!C11028)</f>
        <v>PC-6001</v>
      </c>
      <c r="E1826" t="str">
        <f>IF(CHALLAN!B11028="","",CHALLAN!B11028)</f>
        <v>UNIVERSAL FLARE</v>
      </c>
      <c r="F1826">
        <f>IF(CHALLAN!D11028="","",CHALLAN!D11028)</f>
        <v>80</v>
      </c>
      <c r="G1826">
        <f>IF(CHALLAN!E11028="","",CHALLAN!E11028)</f>
        <v>25</v>
      </c>
      <c r="H1826">
        <f t="shared" si="56"/>
        <v>2000</v>
      </c>
      <c r="I1826" s="1406">
        <f>IF(CHALLAN!F11028="","",CHALLAN!F11028)</f>
        <v>1700</v>
      </c>
      <c r="J1826">
        <f t="shared" si="57"/>
        <v>300</v>
      </c>
    </row>
    <row r="1827" spans="1:10" x14ac:dyDescent="0.25">
      <c r="A1827">
        <v>11029</v>
      </c>
      <c r="B1827" t="str">
        <f>CHALLAN!G11019</f>
        <v>GG/230-B/10-11</v>
      </c>
      <c r="C1827" t="str">
        <f>CHALLAN!G11018</f>
        <v>31.12.10</v>
      </c>
      <c r="D1827" t="str">
        <f>IF(CHALLAN!C11029="","(no part #)",CHALLAN!C11029)</f>
        <v>PC-6001</v>
      </c>
      <c r="E1827" t="str">
        <f>IF(CHALLAN!B11029="","",CHALLAN!B11029)</f>
        <v>UNIVERSAL FLARE</v>
      </c>
      <c r="F1827" t="str">
        <f>IF(CHALLAN!D11029="","",CHALLAN!D11029)</f>
        <v/>
      </c>
      <c r="G1827" t="str">
        <f>IF(CHALLAN!E11029="","",CHALLAN!E11029)</f>
        <v/>
      </c>
      <c r="H1827" t="str">
        <f t="shared" si="56"/>
        <v/>
      </c>
      <c r="I1827">
        <f>IF(CHALLAN!F11029="","",CHALLAN!F11029)</f>
        <v>300</v>
      </c>
      <c r="J1827" t="str">
        <f t="shared" si="57"/>
        <v/>
      </c>
    </row>
    <row r="1828" spans="1:10" x14ac:dyDescent="0.25">
      <c r="A1828">
        <v>11030</v>
      </c>
      <c r="B1828" t="str">
        <f>CHALLAN!G11019</f>
        <v>GG/230-B/10-11</v>
      </c>
      <c r="C1828" t="str">
        <f>CHALLAN!G11018</f>
        <v>31.12.10</v>
      </c>
      <c r="D1828" t="str">
        <f>IF(CHALLAN!C11030="","(no part #)",CHALLAN!C11030)</f>
        <v>PC-8026</v>
      </c>
      <c r="E1828" t="str">
        <f>IF(CHALLAN!B11030="","",CHALLAN!B11030)</f>
        <v>SANTRO</v>
      </c>
      <c r="F1828">
        <f>IF(CHALLAN!D11030="","",CHALLAN!D11030)</f>
        <v>20</v>
      </c>
      <c r="G1828">
        <f>IF(CHALLAN!E11030="","",CHALLAN!E11030)</f>
        <v>25</v>
      </c>
      <c r="H1828">
        <f t="shared" si="56"/>
        <v>500</v>
      </c>
      <c r="I1828">
        <f>IF(CHALLAN!F11030="","",CHALLAN!F11030)</f>
        <v>410</v>
      </c>
      <c r="J1828">
        <f t="shared" si="57"/>
        <v>90</v>
      </c>
    </row>
    <row r="1829" spans="1:10" x14ac:dyDescent="0.25">
      <c r="A1829">
        <v>11031</v>
      </c>
      <c r="B1829" t="str">
        <f>CHALLAN!G11019</f>
        <v>GG/230-B/10-11</v>
      </c>
      <c r="C1829" t="str">
        <f>CHALLAN!G11018</f>
        <v>31.12.10</v>
      </c>
      <c r="D1829" t="str">
        <f>IF(CHALLAN!C11031="","(no part #)",CHALLAN!C11031)</f>
        <v>PC-8026</v>
      </c>
      <c r="E1829" t="str">
        <f>IF(CHALLAN!B11031="","",CHALLAN!B11031)</f>
        <v>SANTRO</v>
      </c>
      <c r="F1829" t="str">
        <f>IF(CHALLAN!D11031="","",CHALLAN!D11031)</f>
        <v/>
      </c>
      <c r="G1829" t="str">
        <f>IF(CHALLAN!E11031="","",CHALLAN!E11031)</f>
        <v/>
      </c>
      <c r="H1829" t="str">
        <f t="shared" si="56"/>
        <v/>
      </c>
      <c r="I1829">
        <f>IF(CHALLAN!F11031="","",CHALLAN!F11031)</f>
        <v>90</v>
      </c>
      <c r="J1829" t="str">
        <f t="shared" si="57"/>
        <v/>
      </c>
    </row>
    <row r="1830" spans="1:10" x14ac:dyDescent="0.25">
      <c r="A1830">
        <v>11032</v>
      </c>
      <c r="B1830" t="str">
        <f>CHALLAN!G11019</f>
        <v>GG/230-B/10-11</v>
      </c>
      <c r="C1830" t="str">
        <f>CHALLAN!G11018</f>
        <v>31.12.10</v>
      </c>
      <c r="D1830" t="str">
        <f>IF(CHALLAN!C11032="","(no part #)",CHALLAN!C11032)</f>
        <v>PC-8017</v>
      </c>
      <c r="E1830" t="str">
        <f>IF(CHALLAN!B11032="","",CHALLAN!B11032)</f>
        <v>LANCER</v>
      </c>
      <c r="F1830">
        <f>IF(CHALLAN!D11032="","",CHALLAN!D11032)</f>
        <v>4</v>
      </c>
      <c r="G1830">
        <f>IF(CHALLAN!E11032="","",CHALLAN!E11032)</f>
        <v>25</v>
      </c>
      <c r="H1830">
        <f t="shared" si="56"/>
        <v>100</v>
      </c>
      <c r="I1830">
        <f>IF(CHALLAN!F11032="","",CHALLAN!F11032)</f>
        <v>95</v>
      </c>
      <c r="J1830">
        <f t="shared" si="57"/>
        <v>5</v>
      </c>
    </row>
    <row r="1831" spans="1:10" x14ac:dyDescent="0.25">
      <c r="A1831">
        <v>11033</v>
      </c>
      <c r="B1831" t="str">
        <f>CHALLAN!G11019</f>
        <v>GG/230-B/10-11</v>
      </c>
      <c r="C1831" t="str">
        <f>CHALLAN!G11018</f>
        <v>31.12.10</v>
      </c>
      <c r="D1831" t="str">
        <f>IF(CHALLAN!C11033="","(no part #)",CHALLAN!C11033)</f>
        <v>PC-8017</v>
      </c>
      <c r="E1831" t="str">
        <f>IF(CHALLAN!B11033="","",CHALLAN!B11033)</f>
        <v>LANCER</v>
      </c>
      <c r="F1831" t="str">
        <f>IF(CHALLAN!D11033="","",CHALLAN!D11033)</f>
        <v/>
      </c>
      <c r="G1831" t="str">
        <f>IF(CHALLAN!E11033="","",CHALLAN!E11033)</f>
        <v/>
      </c>
      <c r="H1831" t="str">
        <f t="shared" si="56"/>
        <v/>
      </c>
      <c r="I1831">
        <f>IF(CHALLAN!F11033="","",CHALLAN!F11033)</f>
        <v>5</v>
      </c>
      <c r="J1831" t="str">
        <f t="shared" si="57"/>
        <v/>
      </c>
    </row>
    <row r="1832" spans="1:10" x14ac:dyDescent="0.25">
      <c r="A1832">
        <v>11034</v>
      </c>
      <c r="B1832" t="str">
        <f>CHALLAN!G11019</f>
        <v>GG/230-B/10-11</v>
      </c>
      <c r="C1832" t="str">
        <f>CHALLAN!G11018</f>
        <v>31.12.10</v>
      </c>
      <c r="D1832" t="str">
        <f>IF(CHALLAN!C11034="","(no part #)",CHALLAN!C11034)</f>
        <v>PC-8020</v>
      </c>
      <c r="E1832" t="str">
        <f>IF(CHALLAN!B11034="","",CHALLAN!B11034)</f>
        <v>HONDA</v>
      </c>
      <c r="F1832">
        <f>IF(CHALLAN!D11034="","",CHALLAN!D11034)</f>
        <v>4</v>
      </c>
      <c r="G1832">
        <f>IF(CHALLAN!E11034="","",CHALLAN!E11034)</f>
        <v>25</v>
      </c>
      <c r="H1832">
        <f t="shared" si="56"/>
        <v>100</v>
      </c>
      <c r="I1832">
        <f>IF(CHALLAN!F11034="","",CHALLAN!F11034)</f>
        <v>95</v>
      </c>
      <c r="J1832">
        <f t="shared" si="57"/>
        <v>5</v>
      </c>
    </row>
    <row r="1833" spans="1:10" x14ac:dyDescent="0.25">
      <c r="A1833">
        <v>11035</v>
      </c>
      <c r="B1833" t="str">
        <f>CHALLAN!G11019</f>
        <v>GG/230-B/10-11</v>
      </c>
      <c r="C1833" t="str">
        <f>CHALLAN!G11018</f>
        <v>31.12.10</v>
      </c>
      <c r="D1833" t="str">
        <f>IF(CHALLAN!C11035="","(no part #)",CHALLAN!C11035)</f>
        <v>PC-8020</v>
      </c>
      <c r="E1833" t="str">
        <f>IF(CHALLAN!B11035="","",CHALLAN!B11035)</f>
        <v>HONDA</v>
      </c>
      <c r="F1833" t="str">
        <f>IF(CHALLAN!D11035="","",CHALLAN!D11035)</f>
        <v/>
      </c>
      <c r="G1833" t="str">
        <f>IF(CHALLAN!E11035="","",CHALLAN!E11035)</f>
        <v/>
      </c>
      <c r="H1833" t="str">
        <f t="shared" si="56"/>
        <v/>
      </c>
      <c r="I1833">
        <f>IF(CHALLAN!F11035="","",CHALLAN!F11035)</f>
        <v>5</v>
      </c>
      <c r="J1833" t="str">
        <f t="shared" si="57"/>
        <v/>
      </c>
    </row>
    <row r="1834" spans="1:10" x14ac:dyDescent="0.25">
      <c r="A1834">
        <v>11036</v>
      </c>
      <c r="B1834" t="str">
        <f>CHALLAN!G11019</f>
        <v>GG/230-B/10-11</v>
      </c>
      <c r="C1834" t="str">
        <f>CHALLAN!G11018</f>
        <v>31.12.10</v>
      </c>
      <c r="D1834" t="str">
        <f>IF(CHALLAN!C11036="","(no part #)",CHALLAN!C11036)</f>
        <v>PC-8005</v>
      </c>
      <c r="E1834" t="str">
        <f>IF(CHALLAN!B11036="","",CHALLAN!B11036)</f>
        <v>ESTEEM R12</v>
      </c>
      <c r="F1834">
        <f>IF(CHALLAN!D11036="","",CHALLAN!D11036)</f>
        <v>20</v>
      </c>
      <c r="G1834">
        <f>IF(CHALLAN!E11036="","",CHALLAN!E11036)</f>
        <v>25</v>
      </c>
      <c r="H1834">
        <f t="shared" si="56"/>
        <v>500</v>
      </c>
      <c r="I1834">
        <f>IF(CHALLAN!F11036="","",CHALLAN!F11036)</f>
        <v>450</v>
      </c>
      <c r="J1834">
        <f t="shared" si="57"/>
        <v>50</v>
      </c>
    </row>
    <row r="1835" spans="1:10" x14ac:dyDescent="0.25">
      <c r="A1835">
        <v>11037</v>
      </c>
      <c r="B1835" t="str">
        <f>CHALLAN!G11019</f>
        <v>GG/230-B/10-11</v>
      </c>
      <c r="C1835" t="str">
        <f>CHALLAN!G11018</f>
        <v>31.12.10</v>
      </c>
      <c r="D1835" t="str">
        <f>IF(CHALLAN!C11037="","(no part #)",CHALLAN!C11037)</f>
        <v>PC-8005</v>
      </c>
      <c r="E1835" t="str">
        <f>IF(CHALLAN!B11037="","",CHALLAN!B11037)</f>
        <v>ESTEEM R12</v>
      </c>
      <c r="F1835" t="str">
        <f>IF(CHALLAN!D11037="","",CHALLAN!D11037)</f>
        <v/>
      </c>
      <c r="G1835" t="str">
        <f>IF(CHALLAN!E11037="","",CHALLAN!E11037)</f>
        <v/>
      </c>
      <c r="H1835" t="str">
        <f t="shared" si="56"/>
        <v/>
      </c>
      <c r="I1835">
        <f>IF(CHALLAN!F11037="","",CHALLAN!F11037)</f>
        <v>50</v>
      </c>
      <c r="J1835" t="str">
        <f t="shared" si="57"/>
        <v/>
      </c>
    </row>
    <row r="1836" spans="1:10" x14ac:dyDescent="0.25">
      <c r="A1836">
        <v>11038</v>
      </c>
      <c r="B1836" t="str">
        <f>CHALLAN!G11019</f>
        <v>GG/230-B/10-11</v>
      </c>
      <c r="C1836" t="str">
        <f>CHALLAN!G11018</f>
        <v>31.12.10</v>
      </c>
      <c r="D1836" t="str">
        <f>IF(CHALLAN!C11038="","(no part #)",CHALLAN!C11038)</f>
        <v>PC-8006</v>
      </c>
      <c r="E1836" t="str">
        <f>IF(CHALLAN!B11038="","",CHALLAN!B11038)</f>
        <v>ESTEEM R134A</v>
      </c>
      <c r="F1836">
        <f>IF(CHALLAN!D11038="","",CHALLAN!D11038)</f>
        <v>20</v>
      </c>
      <c r="G1836">
        <f>IF(CHALLAN!E11038="","",CHALLAN!E11038)</f>
        <v>25</v>
      </c>
      <c r="H1836">
        <f t="shared" si="56"/>
        <v>500</v>
      </c>
      <c r="I1836">
        <f>IF(CHALLAN!F11038="","",CHALLAN!F11038)</f>
        <v>450</v>
      </c>
      <c r="J1836">
        <f t="shared" si="57"/>
        <v>50</v>
      </c>
    </row>
    <row r="1837" spans="1:10" x14ac:dyDescent="0.25">
      <c r="A1837">
        <v>11039</v>
      </c>
      <c r="B1837" t="str">
        <f>CHALLAN!G11019</f>
        <v>GG/230-B/10-11</v>
      </c>
      <c r="C1837" t="str">
        <f>CHALLAN!G11018</f>
        <v>31.12.10</v>
      </c>
      <c r="D1837" t="str">
        <f>IF(CHALLAN!C11039="","(no part #)",CHALLAN!C11039)</f>
        <v>PC-8006</v>
      </c>
      <c r="E1837" t="str">
        <f>IF(CHALLAN!B11039="","",CHALLAN!B11039)</f>
        <v>ESTEEM R134A</v>
      </c>
      <c r="F1837" t="str">
        <f>IF(CHALLAN!D11039="","",CHALLAN!D11039)</f>
        <v/>
      </c>
      <c r="G1837" t="str">
        <f>IF(CHALLAN!E11039="","",CHALLAN!E11039)</f>
        <v/>
      </c>
      <c r="H1837" t="str">
        <f t="shared" si="56"/>
        <v/>
      </c>
      <c r="I1837">
        <f>IF(CHALLAN!F11039="","",CHALLAN!F11039)</f>
        <v>50</v>
      </c>
      <c r="J1837" t="str">
        <f t="shared" si="57"/>
        <v/>
      </c>
    </row>
    <row r="1838" spans="1:10" x14ac:dyDescent="0.25">
      <c r="A1838">
        <v>11040</v>
      </c>
      <c r="B1838" t="str">
        <f>CHALLAN!G11019</f>
        <v>GG/230-B/10-11</v>
      </c>
      <c r="C1838" t="str">
        <f>CHALLAN!G11018</f>
        <v>31.12.10</v>
      </c>
      <c r="D1838" t="str">
        <f>IF(CHALLAN!C11040="","(no part #)",CHALLAN!C11040)</f>
        <v>PC-8120</v>
      </c>
      <c r="E1838" t="str">
        <f>IF(CHALLAN!B11040="","",CHALLAN!B11040)</f>
        <v>AMBASSADOR</v>
      </c>
      <c r="F1838">
        <f>IF(CHALLAN!D11040="","",CHALLAN!D11040)</f>
        <v>8</v>
      </c>
      <c r="G1838">
        <f>IF(CHALLAN!E11040="","",CHALLAN!E11040)</f>
        <v>25</v>
      </c>
      <c r="H1838">
        <f t="shared" si="56"/>
        <v>200</v>
      </c>
      <c r="I1838">
        <f>IF(CHALLAN!F11040="","",CHALLAN!F11040)</f>
        <v>190</v>
      </c>
      <c r="J1838">
        <f t="shared" si="57"/>
        <v>10</v>
      </c>
    </row>
    <row r="1839" spans="1:10" x14ac:dyDescent="0.25">
      <c r="A1839">
        <v>11041</v>
      </c>
      <c r="B1839" t="str">
        <f>CHALLAN!G11019</f>
        <v>GG/230-B/10-11</v>
      </c>
      <c r="C1839" t="str">
        <f>CHALLAN!G11018</f>
        <v>31.12.10</v>
      </c>
      <c r="D1839" t="str">
        <f>IF(CHALLAN!C11041="","(no part #)",CHALLAN!C11041)</f>
        <v>PC-8120</v>
      </c>
      <c r="E1839" t="str">
        <f>IF(CHALLAN!B11041="","",CHALLAN!B11041)</f>
        <v>AMBASSADOR</v>
      </c>
      <c r="F1839" t="str">
        <f>IF(CHALLAN!D11041="","",CHALLAN!D11041)</f>
        <v/>
      </c>
      <c r="G1839" t="str">
        <f>IF(CHALLAN!E11041="","",CHALLAN!E11041)</f>
        <v/>
      </c>
      <c r="H1839" t="str">
        <f t="shared" si="56"/>
        <v/>
      </c>
      <c r="I1839">
        <f>IF(CHALLAN!F11041="","",CHALLAN!F11041)</f>
        <v>10</v>
      </c>
      <c r="J1839" t="str">
        <f t="shared" si="57"/>
        <v/>
      </c>
    </row>
    <row r="1840" spans="1:10" x14ac:dyDescent="0.25">
      <c r="A1840">
        <v>11042</v>
      </c>
      <c r="B1840" t="str">
        <f>CHALLAN!G11019</f>
        <v>GG/230-B/10-11</v>
      </c>
      <c r="C1840" t="str">
        <f>CHALLAN!G11018</f>
        <v>31.12.10</v>
      </c>
      <c r="D1840" t="str">
        <f>IF(CHALLAN!C11042="","(no part #)",CHALLAN!C11042)</f>
        <v>PC-8008</v>
      </c>
      <c r="E1840" t="str">
        <f>IF(CHALLAN!B11042="","",CHALLAN!B11042)</f>
        <v>QUALIS</v>
      </c>
      <c r="F1840">
        <f>IF(CHALLAN!D11042="","",CHALLAN!D11042)</f>
        <v>5</v>
      </c>
      <c r="G1840">
        <f>IF(CHALLAN!E11042="","",CHALLAN!E11042)</f>
        <v>20</v>
      </c>
      <c r="H1840">
        <f t="shared" si="56"/>
        <v>100</v>
      </c>
      <c r="I1840">
        <f>IF(CHALLAN!F11042="","",CHALLAN!F11042)</f>
        <v>90</v>
      </c>
      <c r="J1840">
        <f t="shared" si="57"/>
        <v>10</v>
      </c>
    </row>
    <row r="1841" spans="1:10" x14ac:dyDescent="0.25">
      <c r="A1841">
        <v>11043</v>
      </c>
      <c r="B1841" t="str">
        <f>CHALLAN!G11019</f>
        <v>GG/230-B/10-11</v>
      </c>
      <c r="C1841" t="str">
        <f>CHALLAN!G11018</f>
        <v>31.12.10</v>
      </c>
      <c r="D1841" t="str">
        <f>IF(CHALLAN!C11043="","(no part #)",CHALLAN!C11043)</f>
        <v>PC-8008</v>
      </c>
      <c r="E1841" t="str">
        <f>IF(CHALLAN!B11043="","",CHALLAN!B11043)</f>
        <v>QUALIS</v>
      </c>
      <c r="F1841" t="str">
        <f>IF(CHALLAN!D11043="","",CHALLAN!D11043)</f>
        <v/>
      </c>
      <c r="G1841" t="str">
        <f>IF(CHALLAN!E11043="","",CHALLAN!E11043)</f>
        <v/>
      </c>
      <c r="H1841" t="str">
        <f t="shared" si="56"/>
        <v/>
      </c>
      <c r="I1841">
        <f>IF(CHALLAN!F11043="","",CHALLAN!F11043)</f>
        <v>10</v>
      </c>
      <c r="J1841" t="str">
        <f t="shared" si="57"/>
        <v/>
      </c>
    </row>
    <row r="1842" spans="1:10" x14ac:dyDescent="0.25">
      <c r="A1842">
        <v>11045</v>
      </c>
      <c r="B1842" t="str">
        <f>CHALLAN!G11019</f>
        <v>GG/230-B/10-11</v>
      </c>
      <c r="C1842" t="str">
        <f>CHALLAN!G11018</f>
        <v>31.12.10</v>
      </c>
      <c r="D1842" t="str">
        <f>IF(CHALLAN!C11045="","(no part #)",CHALLAN!C11045)</f>
        <v>AL B</v>
      </c>
      <c r="E1842" t="str">
        <f>IF(CHALLAN!B11045="","",CHALLAN!B11045)</f>
        <v>CONCORD ALUMINIUM BEIGE</v>
      </c>
      <c r="F1842">
        <f>IF(CHALLAN!D11045="","",CHALLAN!D11045)</f>
        <v>54</v>
      </c>
      <c r="G1842">
        <f>IF(CHALLAN!E11045="","",CHALLAN!E11045)</f>
        <v>1</v>
      </c>
      <c r="H1842">
        <f t="shared" si="56"/>
        <v>54</v>
      </c>
      <c r="I1842">
        <f>IF(CHALLAN!F11045="","",CHALLAN!F11045)</f>
        <v>50</v>
      </c>
      <c r="J1842">
        <f t="shared" si="57"/>
        <v>4</v>
      </c>
    </row>
    <row r="1843" spans="1:10" x14ac:dyDescent="0.25">
      <c r="A1843">
        <v>11046</v>
      </c>
      <c r="B1843" t="str">
        <f>CHALLAN!G11019</f>
        <v>GG/230-B/10-11</v>
      </c>
      <c r="C1843" t="str">
        <f>CHALLAN!G11018</f>
        <v>31.12.10</v>
      </c>
      <c r="D1843" t="str">
        <f>IF(CHALLAN!C11046="","(no part #)",CHALLAN!C11046)</f>
        <v>AL B</v>
      </c>
      <c r="E1843" t="str">
        <f>IF(CHALLAN!B11046="","",CHALLAN!B11046)</f>
        <v>CONCORD ALUMINIUM BEIGE</v>
      </c>
      <c r="F1843" t="str">
        <f>IF(CHALLAN!D11046="","",CHALLAN!D11046)</f>
        <v/>
      </c>
      <c r="G1843" t="str">
        <f>IF(CHALLAN!E11046="","",CHALLAN!E11046)</f>
        <v/>
      </c>
      <c r="H1843" t="str">
        <f t="shared" si="56"/>
        <v/>
      </c>
      <c r="I1843">
        <f>IF(CHALLAN!F11046="","",CHALLAN!F11046)</f>
        <v>4</v>
      </c>
      <c r="J1843" t="str">
        <f t="shared" si="57"/>
        <v/>
      </c>
    </row>
    <row r="1844" spans="1:10" x14ac:dyDescent="0.25">
      <c r="A1844">
        <v>11047</v>
      </c>
      <c r="B1844" t="str">
        <f>CHALLAN!G11019</f>
        <v>GG/230-B/10-11</v>
      </c>
      <c r="C1844" t="str">
        <f>CHALLAN!G11018</f>
        <v>31.12.10</v>
      </c>
      <c r="D1844" t="str">
        <f>IF(CHALLAN!C11047="","(no part #)",CHALLAN!C11047)</f>
        <v>AL G</v>
      </c>
      <c r="E1844" t="str">
        <f>IF(CHALLAN!B11047="","",CHALLAN!B11047)</f>
        <v>CONCORD ALUMINIUM GREY</v>
      </c>
      <c r="F1844">
        <f>IF(CHALLAN!D11047="","",CHALLAN!D11047)</f>
        <v>54</v>
      </c>
      <c r="G1844">
        <f>IF(CHALLAN!E11047="","",CHALLAN!E11047)</f>
        <v>1</v>
      </c>
      <c r="H1844">
        <f t="shared" si="56"/>
        <v>54</v>
      </c>
      <c r="I1844">
        <f>IF(CHALLAN!F11047="","",CHALLAN!F11047)</f>
        <v>50</v>
      </c>
      <c r="J1844">
        <f t="shared" si="57"/>
        <v>4</v>
      </c>
    </row>
    <row r="1845" spans="1:10" x14ac:dyDescent="0.25">
      <c r="A1845">
        <v>11048</v>
      </c>
      <c r="B1845" t="str">
        <f>CHALLAN!G11019</f>
        <v>GG/230-B/10-11</v>
      </c>
      <c r="C1845" t="str">
        <f>CHALLAN!G11018</f>
        <v>31.12.10</v>
      </c>
      <c r="D1845" t="str">
        <f>IF(CHALLAN!C11048="","(no part #)",CHALLAN!C11048)</f>
        <v>AL G</v>
      </c>
      <c r="E1845" t="str">
        <f>IF(CHALLAN!B11048="","",CHALLAN!B11048)</f>
        <v>CONCORD ALUMINIUM GREY</v>
      </c>
      <c r="F1845" t="str">
        <f>IF(CHALLAN!D11048="","",CHALLAN!D11048)</f>
        <v/>
      </c>
      <c r="G1845" t="str">
        <f>IF(CHALLAN!E11048="","",CHALLAN!E11048)</f>
        <v/>
      </c>
      <c r="H1845" t="str">
        <f t="shared" si="56"/>
        <v/>
      </c>
      <c r="I1845">
        <f>IF(CHALLAN!F11048="","",CHALLAN!F11048)</f>
        <v>4</v>
      </c>
      <c r="J1845" t="str">
        <f t="shared" si="57"/>
        <v/>
      </c>
    </row>
    <row r="1846" spans="1:10" x14ac:dyDescent="0.25">
      <c r="A1846">
        <v>11050</v>
      </c>
      <c r="B1846" t="str">
        <f>CHALLAN!G11019</f>
        <v>GG/230-B/10-11</v>
      </c>
      <c r="C1846" t="str">
        <f>CHALLAN!G11018</f>
        <v>31.12.10</v>
      </c>
      <c r="D1846" t="str">
        <f>IF(CHALLAN!C11050="","(no part #)",CHALLAN!C11050)</f>
        <v>15MM</v>
      </c>
      <c r="E1846" t="str">
        <f>IF(CHALLAN!B11050="","",CHALLAN!B11050)</f>
        <v>SUC</v>
      </c>
      <c r="F1846">
        <f>IF(CHALLAN!D11050="","",CHALLAN!D11050)</f>
        <v>5</v>
      </c>
      <c r="G1846">
        <f>IF(CHALLAN!E11050="","",CHALLAN!E11050)</f>
        <v>100</v>
      </c>
      <c r="H1846">
        <f t="shared" si="56"/>
        <v>500</v>
      </c>
      <c r="I1846">
        <f>IF(CHALLAN!F11050="","",CHALLAN!F11050)</f>
        <v>500</v>
      </c>
      <c r="J1846">
        <f t="shared" si="57"/>
        <v>0</v>
      </c>
    </row>
    <row r="1847" spans="1:10" x14ac:dyDescent="0.25">
      <c r="A1847">
        <v>11052</v>
      </c>
      <c r="B1847" t="str">
        <f>CHALLAN!G11019</f>
        <v>GG/230-B/10-11</v>
      </c>
      <c r="C1847" t="str">
        <f>CHALLAN!G11018</f>
        <v>31.12.10</v>
      </c>
      <c r="D1847" t="str">
        <f>IF(CHALLAN!C11052="","(no part #)",CHALLAN!C11052)</f>
        <v>AA</v>
      </c>
      <c r="E1847">
        <f>IF(CHALLAN!B11052="","",CHALLAN!B11052)</f>
        <v>507</v>
      </c>
      <c r="F1847">
        <f>IF(CHALLAN!D11052="","",CHALLAN!D11052)</f>
        <v>1</v>
      </c>
      <c r="G1847">
        <f>IF(CHALLAN!E11052="","",CHALLAN!E11052)</f>
        <v>500</v>
      </c>
      <c r="H1847">
        <f t="shared" si="56"/>
        <v>500</v>
      </c>
      <c r="I1847">
        <f>IF(CHALLAN!F11052="","",CHALLAN!F11052)</f>
        <v>350</v>
      </c>
      <c r="J1847">
        <f t="shared" si="57"/>
        <v>150</v>
      </c>
    </row>
    <row r="1848" spans="1:10" x14ac:dyDescent="0.25">
      <c r="A1848">
        <v>11053</v>
      </c>
      <c r="B1848" t="str">
        <f>CHALLAN!G11019</f>
        <v>GG/230-B/10-11</v>
      </c>
      <c r="C1848" t="str">
        <f>CHALLAN!G11018</f>
        <v>31.12.10</v>
      </c>
      <c r="D1848" t="str">
        <f>IF(CHALLAN!C11053="","(no part #)",CHALLAN!C11053)</f>
        <v>AA</v>
      </c>
      <c r="E1848">
        <f>IF(CHALLAN!B11053="","",CHALLAN!B11053)</f>
        <v>508</v>
      </c>
      <c r="F1848" t="str">
        <f>IF(CHALLAN!D11053="","",CHALLAN!D11053)</f>
        <v/>
      </c>
      <c r="G1848" t="str">
        <f>IF(CHALLAN!E11053="","",CHALLAN!E11053)</f>
        <v/>
      </c>
      <c r="H1848" t="str">
        <f t="shared" si="56"/>
        <v/>
      </c>
      <c r="I1848">
        <f>IF(CHALLAN!F11053="","",CHALLAN!F11053)</f>
        <v>50</v>
      </c>
      <c r="J1848" t="str">
        <f t="shared" si="57"/>
        <v/>
      </c>
    </row>
    <row r="1849" spans="1:10" x14ac:dyDescent="0.25">
      <c r="A1849">
        <v>11054</v>
      </c>
      <c r="B1849" t="str">
        <f>CHALLAN!G11019</f>
        <v>GG/230-B/10-11</v>
      </c>
      <c r="C1849" t="str">
        <f>CHALLAN!G11018</f>
        <v>31.12.10</v>
      </c>
      <c r="D1849" t="str">
        <f>IF(CHALLAN!C11054="","(no part #)",CHALLAN!C11054)</f>
        <v>AA</v>
      </c>
      <c r="E1849">
        <f>IF(CHALLAN!B11054="","",CHALLAN!B11054)</f>
        <v>508</v>
      </c>
      <c r="F1849" t="str">
        <f>IF(CHALLAN!D11054="","",CHALLAN!D11054)</f>
        <v/>
      </c>
      <c r="G1849" t="str">
        <f>IF(CHALLAN!E11054="","",CHALLAN!E11054)</f>
        <v/>
      </c>
      <c r="H1849" t="str">
        <f t="shared" si="56"/>
        <v/>
      </c>
      <c r="I1849">
        <f>IF(CHALLAN!F11054="","",CHALLAN!F11054)</f>
        <v>100</v>
      </c>
      <c r="J1849" t="str">
        <f t="shared" si="57"/>
        <v/>
      </c>
    </row>
    <row r="1850" spans="1:10" x14ac:dyDescent="0.25">
      <c r="A1850">
        <v>11076</v>
      </c>
      <c r="B1850" t="str">
        <f>CHALLAN!G11066</f>
        <v>GG/231/10-11</v>
      </c>
      <c r="C1850" t="str">
        <f>CHALLAN!G11065</f>
        <v>04.01.11</v>
      </c>
      <c r="D1850" t="str">
        <f>IF(CHALLAN!C11076="","(no part #)",CHALLAN!C11076)</f>
        <v>BAZEL</v>
      </c>
      <c r="E1850" t="str">
        <f>IF(CHALLAN!B11076="","",CHALLAN!B11076)</f>
        <v>SEA-NAIR 404</v>
      </c>
      <c r="F1850">
        <f>IF(CHALLAN!D11076="","",CHALLAN!D11076)</f>
        <v>94</v>
      </c>
      <c r="G1850">
        <f>IF(CHALLAN!E11076="","",CHALLAN!E11076)</f>
        <v>1</v>
      </c>
      <c r="H1850">
        <f t="shared" si="56"/>
        <v>94</v>
      </c>
      <c r="I1850">
        <f>IF(CHALLAN!F11076="","",CHALLAN!F11076)</f>
        <v>94</v>
      </c>
      <c r="J1850">
        <f t="shared" si="57"/>
        <v>0</v>
      </c>
    </row>
    <row r="1851" spans="1:10" x14ac:dyDescent="0.25">
      <c r="A1851">
        <v>11116</v>
      </c>
      <c r="B1851" t="str">
        <f>CHALLAN!G11106</f>
        <v>GG/232/10-11</v>
      </c>
      <c r="C1851" t="str">
        <f>CHALLAN!G11105</f>
        <v>06.01.11</v>
      </c>
      <c r="D1851" t="str">
        <f>IF(CHALLAN!C11116="","(no part #)",CHALLAN!C11116)</f>
        <v>BAZEL</v>
      </c>
      <c r="E1851" t="str">
        <f>IF(CHALLAN!B11116="","",CHALLAN!B11116)</f>
        <v>SEA-NAIR 404</v>
      </c>
      <c r="F1851">
        <f>IF(CHALLAN!D11116="","",CHALLAN!D11116)</f>
        <v>100</v>
      </c>
      <c r="G1851">
        <f>IF(CHALLAN!E11116="","",CHALLAN!E11116)</f>
        <v>1</v>
      </c>
      <c r="H1851">
        <f t="shared" si="56"/>
        <v>100</v>
      </c>
      <c r="I1851">
        <f>IF(CHALLAN!F11116="","",CHALLAN!F11116)</f>
        <v>100</v>
      </c>
      <c r="J1851">
        <f t="shared" si="57"/>
        <v>0</v>
      </c>
    </row>
    <row r="1852" spans="1:10" x14ac:dyDescent="0.25">
      <c r="A1852">
        <v>11117</v>
      </c>
      <c r="B1852" t="str">
        <f>CHALLAN!G11106</f>
        <v>GG/232/10-11</v>
      </c>
      <c r="C1852" t="str">
        <f>CHALLAN!G11105</f>
        <v>06.01.11</v>
      </c>
      <c r="D1852" t="str">
        <f>IF(CHALLAN!C11117="","(no part #)",CHALLAN!C11117)</f>
        <v>BAZEL</v>
      </c>
      <c r="E1852" t="str">
        <f>IF(CHALLAN!B11117="","",CHALLAN!B11117)</f>
        <v>SEA-NAIR 404</v>
      </c>
      <c r="F1852">
        <f>IF(CHALLAN!D11117="","",CHALLAN!D11117)</f>
        <v>20</v>
      </c>
      <c r="G1852">
        <f>IF(CHALLAN!E11117="","",CHALLAN!E11117)</f>
        <v>1</v>
      </c>
      <c r="H1852">
        <f t="shared" si="56"/>
        <v>20</v>
      </c>
      <c r="I1852">
        <f>IF(CHALLAN!F11117="","",CHALLAN!F11117)</f>
        <v>20</v>
      </c>
      <c r="J1852">
        <f t="shared" si="57"/>
        <v>0</v>
      </c>
    </row>
    <row r="1853" spans="1:10" x14ac:dyDescent="0.25">
      <c r="A1853">
        <v>11164</v>
      </c>
      <c r="B1853" t="str">
        <f>CHALLAN!G11152</f>
        <v>GG/233/10-11</v>
      </c>
      <c r="C1853" t="str">
        <f>CHALLAN!G11151</f>
        <v>11.01.11</v>
      </c>
      <c r="D1853" t="str">
        <f>IF(CHALLAN!C11164="","(no part #)",CHALLAN!C11164)</f>
        <v>1 LTR</v>
      </c>
      <c r="E1853" t="str">
        <f>IF(CHALLAN!B11164="","",CHALLAN!B11164)</f>
        <v>COMPRESSOR OIL</v>
      </c>
      <c r="F1853">
        <f>IF(CHALLAN!D11164="","",CHALLAN!D11164)</f>
        <v>18</v>
      </c>
      <c r="G1853">
        <f>IF(CHALLAN!E11164="","",CHALLAN!E11164)</f>
        <v>24</v>
      </c>
      <c r="H1853">
        <f t="shared" si="56"/>
        <v>432</v>
      </c>
      <c r="I1853">
        <f>IF(CHALLAN!F11164="","",CHALLAN!F11164)</f>
        <v>432</v>
      </c>
      <c r="J1853">
        <f t="shared" si="57"/>
        <v>0</v>
      </c>
    </row>
    <row r="1854" spans="1:10" x14ac:dyDescent="0.25">
      <c r="A1854">
        <v>11165</v>
      </c>
      <c r="B1854" t="str">
        <f>CHALLAN!G11152</f>
        <v>GG/233/10-11</v>
      </c>
      <c r="C1854" t="str">
        <f>CHALLAN!G11151</f>
        <v>11.01.11</v>
      </c>
      <c r="D1854" t="str">
        <f>IF(CHALLAN!C11165="","(no part #)",CHALLAN!C11165)</f>
        <v>1 LTR</v>
      </c>
      <c r="E1854" t="str">
        <f>IF(CHALLAN!B11165="","",CHALLAN!B11165)</f>
        <v>COMPRESSOR OIL</v>
      </c>
      <c r="F1854">
        <f>IF(CHALLAN!D11165="","",CHALLAN!D11165)</f>
        <v>3</v>
      </c>
      <c r="G1854">
        <f>IF(CHALLAN!E11165="","",CHALLAN!E11165)</f>
        <v>24</v>
      </c>
      <c r="H1854">
        <f t="shared" si="56"/>
        <v>72</v>
      </c>
      <c r="I1854">
        <f>IF(CHALLAN!F11165="","",CHALLAN!F11165)</f>
        <v>72</v>
      </c>
      <c r="J1854">
        <f t="shared" si="57"/>
        <v>0</v>
      </c>
    </row>
    <row r="1855" spans="1:10" x14ac:dyDescent="0.25">
      <c r="A1855">
        <v>11205</v>
      </c>
      <c r="B1855" t="str">
        <f>CHALLAN!G11195</f>
        <v>GG/234/10-11</v>
      </c>
      <c r="C1855" t="str">
        <f>CHALLAN!G11194</f>
        <v>15.01.11</v>
      </c>
      <c r="D1855" t="str">
        <f>IF(CHALLAN!C11205="","(no part #)",CHALLAN!C11205)</f>
        <v>PC-86092</v>
      </c>
      <c r="E1855" t="str">
        <f>IF(CHALLAN!B11205="","",CHALLAN!B11205)</f>
        <v>Maruti Car-800 MPFI</v>
      </c>
      <c r="F1855">
        <f>IF(CHALLAN!D11205="","",CHALLAN!D11205)</f>
        <v>20</v>
      </c>
      <c r="G1855">
        <f>IF(CHALLAN!E11205="","",CHALLAN!E11205)</f>
        <v>5</v>
      </c>
      <c r="H1855">
        <f t="shared" si="56"/>
        <v>100</v>
      </c>
      <c r="I1855">
        <f>IF(CHALLAN!F11205="","",CHALLAN!F11205)</f>
        <v>88</v>
      </c>
      <c r="J1855">
        <f t="shared" si="57"/>
        <v>12</v>
      </c>
    </row>
    <row r="1856" spans="1:10" x14ac:dyDescent="0.25">
      <c r="A1856">
        <v>11206</v>
      </c>
      <c r="B1856" t="str">
        <f>CHALLAN!G11195</f>
        <v>GG/234/10-11</v>
      </c>
      <c r="C1856" t="str">
        <f>CHALLAN!G11194</f>
        <v>15.01.11</v>
      </c>
      <c r="D1856" t="str">
        <f>IF(CHALLAN!C11206="","(no part #)",CHALLAN!C11206)</f>
        <v>PC-86092</v>
      </c>
      <c r="E1856" t="str">
        <f>IF(CHALLAN!B11206="","",CHALLAN!B11206)</f>
        <v>Maruti Car-800 MPFI</v>
      </c>
      <c r="F1856" t="str">
        <f>IF(CHALLAN!D11206="","",CHALLAN!D11206)</f>
        <v/>
      </c>
      <c r="G1856" t="str">
        <f>IF(CHALLAN!E11206="","",CHALLAN!E11206)</f>
        <v/>
      </c>
      <c r="H1856" t="str">
        <f t="shared" si="56"/>
        <v/>
      </c>
      <c r="I1856">
        <f>IF(CHALLAN!F11206="","",CHALLAN!F11206)</f>
        <v>12</v>
      </c>
      <c r="J1856" t="str">
        <f t="shared" si="57"/>
        <v/>
      </c>
    </row>
    <row r="1857" spans="1:10" x14ac:dyDescent="0.25">
      <c r="A1857">
        <v>11249</v>
      </c>
      <c r="B1857" t="str">
        <f>CHALLAN!G11239</f>
        <v>GG/234-B/10-11</v>
      </c>
      <c r="C1857" t="str">
        <f>CHALLAN!G11238</f>
        <v>15.01.11</v>
      </c>
      <c r="D1857" t="str">
        <f>IF(CHALLAN!C11249="","(no part #)",CHALLAN!C11249)</f>
        <v>(no part #)</v>
      </c>
      <c r="E1857" t="str">
        <f>IF(CHALLAN!B11249="","",CHALLAN!B11249)</f>
        <v>SK</v>
      </c>
      <c r="F1857">
        <f>IF(CHALLAN!D11249="","",CHALLAN!D11249)</f>
        <v>25</v>
      </c>
      <c r="G1857">
        <f>IF(CHALLAN!E11249="","",CHALLAN!E11249)</f>
        <v>2</v>
      </c>
      <c r="H1857">
        <f t="shared" si="56"/>
        <v>50</v>
      </c>
      <c r="I1857">
        <f>IF(CHALLAN!F11249="","",CHALLAN!F11249)</f>
        <v>50</v>
      </c>
      <c r="J1857">
        <f t="shared" si="57"/>
        <v>0</v>
      </c>
    </row>
    <row r="1858" spans="1:10" x14ac:dyDescent="0.25">
      <c r="A1858">
        <v>11250</v>
      </c>
      <c r="B1858" t="str">
        <f>CHALLAN!G11239</f>
        <v>GG/234-B/10-11</v>
      </c>
      <c r="C1858" t="str">
        <f>CHALLAN!G11238</f>
        <v>15.01.11</v>
      </c>
      <c r="D1858" t="str">
        <f>IF(CHALLAN!C11250="","(no part #)",CHALLAN!C11250)</f>
        <v>(no part #)</v>
      </c>
      <c r="E1858" t="str">
        <f>IF(CHALLAN!B11250="","",CHALLAN!B11250)</f>
        <v>SK</v>
      </c>
      <c r="F1858">
        <f>IF(CHALLAN!D11250="","",CHALLAN!D11250)</f>
        <v>2</v>
      </c>
      <c r="G1858">
        <f>IF(CHALLAN!E11250="","",CHALLAN!E11250)</f>
        <v>2</v>
      </c>
      <c r="H1858">
        <f t="shared" ref="H1858:H1921" si="58">IF(AND(ISNUMBER(F1858),ISNUMBER(G1858)),F1858*G1858,"")</f>
        <v>4</v>
      </c>
      <c r="I1858">
        <f>IF(CHALLAN!F11250="","",CHALLAN!F11250)</f>
        <v>4</v>
      </c>
      <c r="J1858">
        <f t="shared" ref="J1858:J1921" si="59">IF(AND(ISNUMBER(H1858),ISNUMBER(I1858)),H1858-I1858,"")</f>
        <v>0</v>
      </c>
    </row>
    <row r="1859" spans="1:10" x14ac:dyDescent="0.25">
      <c r="A1859">
        <v>11251</v>
      </c>
      <c r="B1859" t="str">
        <f>CHALLAN!G11239</f>
        <v>GG/234-B/10-11</v>
      </c>
      <c r="C1859" t="str">
        <f>CHALLAN!G11238</f>
        <v>15.01.11</v>
      </c>
      <c r="D1859" t="str">
        <f>IF(CHALLAN!C11251="","(no part #)",CHALLAN!C11251)</f>
        <v>(no part #)</v>
      </c>
      <c r="E1859" t="str">
        <f>IF(CHALLAN!B11251="","",CHALLAN!B11251)</f>
        <v>SK</v>
      </c>
      <c r="F1859">
        <f>IF(CHALLAN!D11251="","",CHALLAN!D11251)</f>
        <v>1</v>
      </c>
      <c r="G1859">
        <f>IF(CHALLAN!E11251="","",CHALLAN!E11251)</f>
        <v>1</v>
      </c>
      <c r="H1859">
        <f t="shared" si="58"/>
        <v>1</v>
      </c>
      <c r="I1859">
        <f>IF(CHALLAN!F11251="","",CHALLAN!F11251)</f>
        <v>1</v>
      </c>
      <c r="J1859">
        <f t="shared" si="59"/>
        <v>0</v>
      </c>
    </row>
    <row r="1860" spans="1:10" x14ac:dyDescent="0.25">
      <c r="A1860">
        <v>11299</v>
      </c>
      <c r="B1860" t="str">
        <f>CHALLAN!G11287</f>
        <v>GG/235/10-11</v>
      </c>
      <c r="C1860" t="str">
        <f>CHALLAN!G11286</f>
        <v>17.01.11</v>
      </c>
      <c r="D1860" t="str">
        <f>IF(CHALLAN!C11299="","(no part #)",CHALLAN!C11299)</f>
        <v>(no part #)</v>
      </c>
      <c r="E1860" t="str">
        <f>IF(CHALLAN!B11299="","",CHALLAN!B11299)</f>
        <v>14X18X20</v>
      </c>
      <c r="F1860">
        <f>IF(CHALLAN!D11299="","",CHALLAN!D11299)</f>
        <v>5</v>
      </c>
      <c r="G1860">
        <f>IF(CHALLAN!E11299="","",CHALLAN!E11299)</f>
        <v>10</v>
      </c>
      <c r="H1860">
        <f t="shared" si="58"/>
        <v>50</v>
      </c>
      <c r="I1860">
        <f>IF(CHALLAN!F11299="","",CHALLAN!F11299)</f>
        <v>46</v>
      </c>
      <c r="J1860">
        <f t="shared" si="59"/>
        <v>4</v>
      </c>
    </row>
    <row r="1861" spans="1:10" x14ac:dyDescent="0.25">
      <c r="A1861">
        <v>11300</v>
      </c>
      <c r="B1861" t="str">
        <f>CHALLAN!G11287</f>
        <v>GG/235/10-11</v>
      </c>
      <c r="C1861" t="str">
        <f>CHALLAN!G11286</f>
        <v>17.01.11</v>
      </c>
      <c r="D1861" t="str">
        <f>IF(CHALLAN!C11300="","(no part #)",CHALLAN!C11300)</f>
        <v>(no part #)</v>
      </c>
      <c r="E1861" t="str">
        <f>IF(CHALLAN!B11300="","",CHALLAN!B11300)</f>
        <v>14X18X20</v>
      </c>
      <c r="F1861" t="str">
        <f>IF(CHALLAN!D11300="","",CHALLAN!D11300)</f>
        <v/>
      </c>
      <c r="G1861" t="str">
        <f>IF(CHALLAN!E11300="","",CHALLAN!E11300)</f>
        <v/>
      </c>
      <c r="H1861" t="str">
        <f t="shared" si="58"/>
        <v/>
      </c>
      <c r="I1861">
        <f>IF(CHALLAN!F11300="","",CHALLAN!F11300)</f>
        <v>4</v>
      </c>
      <c r="J1861" t="str">
        <f t="shared" si="59"/>
        <v/>
      </c>
    </row>
    <row r="1862" spans="1:10" x14ac:dyDescent="0.25">
      <c r="A1862">
        <v>11301</v>
      </c>
      <c r="B1862" t="str">
        <f>CHALLAN!G11287</f>
        <v>GG/235/10-11</v>
      </c>
      <c r="C1862" t="str">
        <f>CHALLAN!G11286</f>
        <v>17.01.11</v>
      </c>
      <c r="D1862" t="str">
        <f>IF(CHALLAN!C11301="","(no part #)",CHALLAN!C11301)</f>
        <v>(no part #)</v>
      </c>
      <c r="E1862" t="str">
        <f>IF(CHALLAN!B11301="","",CHALLAN!B11301)</f>
        <v>14X18X16</v>
      </c>
      <c r="F1862">
        <f>IF(CHALLAN!D11301="","",CHALLAN!D11301)</f>
        <v>2.5</v>
      </c>
      <c r="G1862">
        <f>IF(CHALLAN!E11301="","",CHALLAN!E11301)</f>
        <v>10</v>
      </c>
      <c r="H1862">
        <f t="shared" si="58"/>
        <v>25</v>
      </c>
      <c r="I1862">
        <f>IF(CHALLAN!F11301="","",CHALLAN!F11301)</f>
        <v>23</v>
      </c>
      <c r="J1862">
        <f t="shared" si="59"/>
        <v>2</v>
      </c>
    </row>
    <row r="1863" spans="1:10" x14ac:dyDescent="0.25">
      <c r="A1863">
        <v>11302</v>
      </c>
      <c r="B1863" t="str">
        <f>CHALLAN!G11287</f>
        <v>GG/235/10-11</v>
      </c>
      <c r="C1863" t="str">
        <f>CHALLAN!G11286</f>
        <v>17.01.11</v>
      </c>
      <c r="D1863" t="str">
        <f>IF(CHALLAN!C11302="","(no part #)",CHALLAN!C11302)</f>
        <v>(no part #)</v>
      </c>
      <c r="E1863" t="str">
        <f>IF(CHALLAN!B11302="","",CHALLAN!B11302)</f>
        <v>14X18X16</v>
      </c>
      <c r="F1863" t="str">
        <f>IF(CHALLAN!D11302="","",CHALLAN!D11302)</f>
        <v/>
      </c>
      <c r="G1863" t="str">
        <f>IF(CHALLAN!E11302="","",CHALLAN!E11302)</f>
        <v/>
      </c>
      <c r="H1863" t="str">
        <f t="shared" si="58"/>
        <v/>
      </c>
      <c r="I1863">
        <f>IF(CHALLAN!F11302="","",CHALLAN!F11302)</f>
        <v>2</v>
      </c>
      <c r="J1863" t="str">
        <f t="shared" si="59"/>
        <v/>
      </c>
    </row>
    <row r="1864" spans="1:10" x14ac:dyDescent="0.25">
      <c r="A1864">
        <v>11303</v>
      </c>
      <c r="B1864" t="str">
        <f>CHALLAN!G11287</f>
        <v>GG/235/10-11</v>
      </c>
      <c r="C1864" t="str">
        <f>CHALLAN!G11286</f>
        <v>17.01.11</v>
      </c>
      <c r="D1864" t="str">
        <f>IF(CHALLAN!C11303="","(no part #)",CHALLAN!C11303)</f>
        <v>(no part #)</v>
      </c>
      <c r="E1864" t="str">
        <f>IF(CHALLAN!B11303="","",CHALLAN!B11303)</f>
        <v>14X21X20</v>
      </c>
      <c r="F1864">
        <f>IF(CHALLAN!D11303="","",CHALLAN!D11303)</f>
        <v>5</v>
      </c>
      <c r="G1864">
        <f>IF(CHALLAN!E11303="","",CHALLAN!E11303)</f>
        <v>10</v>
      </c>
      <c r="H1864">
        <f t="shared" si="58"/>
        <v>50</v>
      </c>
      <c r="I1864">
        <f>IF(CHALLAN!F11303="","",CHALLAN!F11303)</f>
        <v>44</v>
      </c>
      <c r="J1864">
        <f t="shared" si="59"/>
        <v>6</v>
      </c>
    </row>
    <row r="1865" spans="1:10" x14ac:dyDescent="0.25">
      <c r="A1865">
        <v>11304</v>
      </c>
      <c r="B1865" t="str">
        <f>CHALLAN!G11287</f>
        <v>GG/235/10-11</v>
      </c>
      <c r="C1865" t="str">
        <f>CHALLAN!G11286</f>
        <v>17.01.11</v>
      </c>
      <c r="D1865" t="str">
        <f>IF(CHALLAN!C11304="","(no part #)",CHALLAN!C11304)</f>
        <v>(no part #)</v>
      </c>
      <c r="E1865" t="str">
        <f>IF(CHALLAN!B11304="","",CHALLAN!B11304)</f>
        <v>14X21X20</v>
      </c>
      <c r="F1865" t="str">
        <f>IF(CHALLAN!D11304="","",CHALLAN!D11304)</f>
        <v/>
      </c>
      <c r="G1865" t="str">
        <f>IF(CHALLAN!E11304="","",CHALLAN!E11304)</f>
        <v/>
      </c>
      <c r="H1865" t="str">
        <f t="shared" si="58"/>
        <v/>
      </c>
      <c r="I1865">
        <f>IF(CHALLAN!F11304="","",CHALLAN!F11304)</f>
        <v>6</v>
      </c>
      <c r="J1865" t="str">
        <f t="shared" si="59"/>
        <v/>
      </c>
    </row>
    <row r="1866" spans="1:10" x14ac:dyDescent="0.25">
      <c r="A1866">
        <v>11306</v>
      </c>
      <c r="B1866" t="str">
        <f>CHALLAN!G11287</f>
        <v>GG/235/10-11</v>
      </c>
      <c r="C1866" t="str">
        <f>CHALLAN!G11286</f>
        <v>17.01.11</v>
      </c>
      <c r="D1866" t="str">
        <f>IF(CHALLAN!C11306="","(no part #)",CHALLAN!C11306)</f>
        <v>PC-E420</v>
      </c>
      <c r="E1866" t="str">
        <f>IF(CHALLAN!B11306="","",CHALLAN!B11306)</f>
        <v>ACCENT</v>
      </c>
      <c r="F1866">
        <f>IF(CHALLAN!D11306="","",CHALLAN!D11306)</f>
        <v>1</v>
      </c>
      <c r="G1866">
        <f>IF(CHALLAN!E11306="","",CHALLAN!E11306)</f>
        <v>4</v>
      </c>
      <c r="H1866">
        <f t="shared" si="58"/>
        <v>4</v>
      </c>
      <c r="I1866">
        <f>IF(CHALLAN!F11306="","",CHALLAN!F11306)</f>
        <v>4</v>
      </c>
      <c r="J1866">
        <f t="shared" si="59"/>
        <v>0</v>
      </c>
    </row>
    <row r="1867" spans="1:10" x14ac:dyDescent="0.25">
      <c r="A1867">
        <v>11307</v>
      </c>
      <c r="B1867" t="str">
        <f>CHALLAN!G11287</f>
        <v>GG/235/10-11</v>
      </c>
      <c r="C1867" t="str">
        <f>CHALLAN!G11286</f>
        <v>17.01.11</v>
      </c>
      <c r="D1867" t="str">
        <f>IF(CHALLAN!C11307="","(no part #)",CHALLAN!C11307)</f>
        <v>PC-E614</v>
      </c>
      <c r="E1867" t="str">
        <f>IF(CHALLAN!B11307="","",CHALLAN!B11307)</f>
        <v>AVEO</v>
      </c>
      <c r="F1867">
        <f>IF(CHALLAN!D11307="","",CHALLAN!D11307)</f>
        <v>1</v>
      </c>
      <c r="G1867">
        <f>IF(CHALLAN!E11307="","",CHALLAN!E11307)</f>
        <v>4</v>
      </c>
      <c r="H1867">
        <f t="shared" si="58"/>
        <v>4</v>
      </c>
      <c r="I1867">
        <f>IF(CHALLAN!F11307="","",CHALLAN!F11307)</f>
        <v>4</v>
      </c>
      <c r="J1867">
        <f t="shared" si="59"/>
        <v>0</v>
      </c>
    </row>
    <row r="1868" spans="1:10" x14ac:dyDescent="0.25">
      <c r="A1868">
        <v>11308</v>
      </c>
      <c r="B1868" t="str">
        <f>CHALLAN!G11287</f>
        <v>GG/235/10-11</v>
      </c>
      <c r="C1868" t="str">
        <f>CHALLAN!G11286</f>
        <v>17.01.11</v>
      </c>
      <c r="D1868" t="str">
        <f>IF(CHALLAN!C11308="","(no part #)",CHALLAN!C11308)</f>
        <v>PC-E407</v>
      </c>
      <c r="E1868" t="str">
        <f>IF(CHALLAN!B11308="","",CHALLAN!B11308)</f>
        <v>BALENO</v>
      </c>
      <c r="F1868">
        <f>IF(CHALLAN!D11308="","",CHALLAN!D11308)</f>
        <v>2</v>
      </c>
      <c r="G1868">
        <f>IF(CHALLAN!E11308="","",CHALLAN!E11308)</f>
        <v>4</v>
      </c>
      <c r="H1868">
        <f t="shared" si="58"/>
        <v>8</v>
      </c>
      <c r="I1868">
        <f>IF(CHALLAN!F11308="","",CHALLAN!F11308)</f>
        <v>8</v>
      </c>
      <c r="J1868">
        <f t="shared" si="59"/>
        <v>0</v>
      </c>
    </row>
    <row r="1869" spans="1:10" x14ac:dyDescent="0.25">
      <c r="A1869">
        <v>11309</v>
      </c>
      <c r="B1869" t="str">
        <f>CHALLAN!G11287</f>
        <v>GG/235/10-11</v>
      </c>
      <c r="C1869" t="str">
        <f>CHALLAN!G11286</f>
        <v>17.01.11</v>
      </c>
      <c r="D1869" t="str">
        <f>IF(CHALLAN!C11309="","(no part #)",CHALLAN!C11309)</f>
        <v>PC-E417</v>
      </c>
      <c r="E1869" t="str">
        <f>IF(CHALLAN!B11309="","",CHALLAN!B11309)</f>
        <v>FIESTA</v>
      </c>
      <c r="F1869">
        <f>IF(CHALLAN!D11309="","",CHALLAN!D11309)</f>
        <v>12</v>
      </c>
      <c r="G1869">
        <f>IF(CHALLAN!E11309="","",CHALLAN!E11309)</f>
        <v>4</v>
      </c>
      <c r="H1869">
        <f t="shared" si="58"/>
        <v>48</v>
      </c>
      <c r="I1869">
        <f>IF(CHALLAN!F11309="","",CHALLAN!F11309)</f>
        <v>46</v>
      </c>
      <c r="J1869">
        <f t="shared" si="59"/>
        <v>2</v>
      </c>
    </row>
    <row r="1870" spans="1:10" x14ac:dyDescent="0.25">
      <c r="A1870">
        <v>11310</v>
      </c>
      <c r="B1870" t="str">
        <f>CHALLAN!G11287</f>
        <v>GG/235/10-11</v>
      </c>
      <c r="C1870" t="str">
        <f>CHALLAN!G11286</f>
        <v>17.01.11</v>
      </c>
      <c r="D1870" t="str">
        <f>IF(CHALLAN!C11310="","(no part #)",CHALLAN!C11310)</f>
        <v>PC-E417</v>
      </c>
      <c r="E1870" t="str">
        <f>IF(CHALLAN!B11310="","",CHALLAN!B11310)</f>
        <v>FIESTA</v>
      </c>
      <c r="F1870" t="str">
        <f>IF(CHALLAN!D11310="","",CHALLAN!D11310)</f>
        <v/>
      </c>
      <c r="G1870" t="str">
        <f>IF(CHALLAN!E11310="","",CHALLAN!E11310)</f>
        <v/>
      </c>
      <c r="H1870" t="str">
        <f t="shared" si="58"/>
        <v/>
      </c>
      <c r="I1870">
        <f>IF(CHALLAN!F11310="","",CHALLAN!F11310)</f>
        <v>2</v>
      </c>
      <c r="J1870" t="str">
        <f t="shared" si="59"/>
        <v/>
      </c>
    </row>
    <row r="1871" spans="1:10" x14ac:dyDescent="0.25">
      <c r="A1871">
        <v>11311</v>
      </c>
      <c r="B1871" t="str">
        <f>CHALLAN!G11287</f>
        <v>GG/235/10-11</v>
      </c>
      <c r="C1871" t="str">
        <f>CHALLAN!G11286</f>
        <v>17.01.11</v>
      </c>
      <c r="D1871" t="str">
        <f>IF(CHALLAN!C11311="","(no part #)",CHALLAN!C11311)</f>
        <v>PC-E422</v>
      </c>
      <c r="E1871" t="str">
        <f>IF(CHALLAN!B11311="","",CHALLAN!B11311)</f>
        <v>GETZ</v>
      </c>
      <c r="F1871">
        <f>IF(CHALLAN!D11311="","",CHALLAN!D11311)</f>
        <v>1</v>
      </c>
      <c r="G1871">
        <f>IF(CHALLAN!E11311="","",CHALLAN!E11311)</f>
        <v>4</v>
      </c>
      <c r="H1871">
        <f t="shared" si="58"/>
        <v>4</v>
      </c>
      <c r="I1871">
        <f>IF(CHALLAN!F11311="","",CHALLAN!F11311)</f>
        <v>4</v>
      </c>
      <c r="J1871">
        <f t="shared" si="59"/>
        <v>0</v>
      </c>
    </row>
    <row r="1872" spans="1:10" x14ac:dyDescent="0.25">
      <c r="A1872">
        <v>11312</v>
      </c>
      <c r="B1872" t="str">
        <f>CHALLAN!G11287</f>
        <v>GG/235/10-11</v>
      </c>
      <c r="C1872" t="str">
        <f>CHALLAN!G11286</f>
        <v>17.01.11</v>
      </c>
      <c r="D1872" t="str">
        <f>IF(CHALLAN!C11312="","(no part #)",CHALLAN!C11312)</f>
        <v>PC-E022</v>
      </c>
      <c r="E1872" t="str">
        <f>IF(CHALLAN!B11312="","",CHALLAN!B11312)</f>
        <v>IKON</v>
      </c>
      <c r="F1872">
        <f>IF(CHALLAN!D11312="","",CHALLAN!D11312)</f>
        <v>4</v>
      </c>
      <c r="G1872">
        <f>IF(CHALLAN!E11312="","",CHALLAN!E11312)</f>
        <v>6</v>
      </c>
      <c r="H1872">
        <f t="shared" si="58"/>
        <v>24</v>
      </c>
      <c r="I1872">
        <f>IF(CHALLAN!F11312="","",CHALLAN!F11312)</f>
        <v>23</v>
      </c>
      <c r="J1872">
        <f t="shared" si="59"/>
        <v>1</v>
      </c>
    </row>
    <row r="1873" spans="1:10" x14ac:dyDescent="0.25">
      <c r="A1873">
        <v>11313</v>
      </c>
      <c r="B1873" t="str">
        <f>CHALLAN!G11287</f>
        <v>GG/235/10-11</v>
      </c>
      <c r="C1873" t="str">
        <f>CHALLAN!G11286</f>
        <v>17.01.11</v>
      </c>
      <c r="D1873" t="str">
        <f>IF(CHALLAN!C11313="","(no part #)",CHALLAN!C11313)</f>
        <v>PC-E022</v>
      </c>
      <c r="E1873" t="str">
        <f>IF(CHALLAN!B11313="","",CHALLAN!B11313)</f>
        <v>IKON</v>
      </c>
      <c r="F1873" t="str">
        <f>IF(CHALLAN!D11313="","",CHALLAN!D11313)</f>
        <v/>
      </c>
      <c r="G1873" t="str">
        <f>IF(CHALLAN!E11313="","",CHALLAN!E11313)</f>
        <v/>
      </c>
      <c r="H1873" t="str">
        <f t="shared" si="58"/>
        <v/>
      </c>
      <c r="I1873">
        <f>IF(CHALLAN!F11313="","",CHALLAN!F11313)</f>
        <v>1</v>
      </c>
      <c r="J1873" t="str">
        <f t="shared" si="59"/>
        <v/>
      </c>
    </row>
    <row r="1874" spans="1:10" x14ac:dyDescent="0.25">
      <c r="A1874">
        <v>11314</v>
      </c>
      <c r="B1874" t="str">
        <f>CHALLAN!G11287</f>
        <v>GG/235/10-11</v>
      </c>
      <c r="C1874" t="str">
        <f>CHALLAN!G11286</f>
        <v>17.01.11</v>
      </c>
      <c r="D1874" t="str">
        <f>IF(CHALLAN!C11314="","(no part #)",CHALLAN!C11314)</f>
        <v>PC-E404</v>
      </c>
      <c r="E1874" t="str">
        <f>IF(CHALLAN!B11314="","",CHALLAN!B11314)</f>
        <v>LINEA</v>
      </c>
      <c r="F1874">
        <f>IF(CHALLAN!D11314="","",CHALLAN!D11314)</f>
        <v>1</v>
      </c>
      <c r="G1874">
        <f>IF(CHALLAN!E11314="","",CHALLAN!E11314)</f>
        <v>4</v>
      </c>
      <c r="H1874">
        <f t="shared" si="58"/>
        <v>4</v>
      </c>
      <c r="I1874">
        <f>IF(CHALLAN!F11314="","",CHALLAN!F11314)</f>
        <v>4</v>
      </c>
      <c r="J1874">
        <f t="shared" si="59"/>
        <v>0</v>
      </c>
    </row>
    <row r="1875" spans="1:10" x14ac:dyDescent="0.25">
      <c r="A1875">
        <v>11315</v>
      </c>
      <c r="B1875" t="str">
        <f>CHALLAN!G11287</f>
        <v>GG/235/10-11</v>
      </c>
      <c r="C1875" t="str">
        <f>CHALLAN!G11286</f>
        <v>17.01.11</v>
      </c>
      <c r="D1875" t="str">
        <f>IF(CHALLAN!C11315="","(no part #)",CHALLAN!C11315)</f>
        <v>PC-E429</v>
      </c>
      <c r="E1875" t="str">
        <f>IF(CHALLAN!B11315="","",CHALLAN!B11315)</f>
        <v>M-BENZ-W203</v>
      </c>
      <c r="F1875">
        <f>IF(CHALLAN!D11315="","",CHALLAN!D11315)</f>
        <v>1</v>
      </c>
      <c r="G1875">
        <f>IF(CHALLAN!E11315="","",CHALLAN!E11315)</f>
        <v>4</v>
      </c>
      <c r="H1875">
        <f t="shared" si="58"/>
        <v>4</v>
      </c>
      <c r="I1875">
        <f>IF(CHALLAN!F11315="","",CHALLAN!F11315)</f>
        <v>4</v>
      </c>
      <c r="J1875">
        <f t="shared" si="59"/>
        <v>0</v>
      </c>
    </row>
    <row r="1876" spans="1:10" x14ac:dyDescent="0.25">
      <c r="A1876">
        <v>11316</v>
      </c>
      <c r="B1876" t="str">
        <f>CHALLAN!G11287</f>
        <v>GG/235/10-11</v>
      </c>
      <c r="C1876" t="str">
        <f>CHALLAN!G11286</f>
        <v>17.01.11</v>
      </c>
      <c r="D1876" t="str">
        <f>IF(CHALLAN!C11316="","(no part #)",CHALLAN!C11316)</f>
        <v>PC-E431</v>
      </c>
      <c r="E1876" t="str">
        <f>IF(CHALLAN!B11316="","",CHALLAN!B11316)</f>
        <v>M-BENZ-W211</v>
      </c>
      <c r="F1876">
        <f>IF(CHALLAN!D11316="","",CHALLAN!D11316)</f>
        <v>1</v>
      </c>
      <c r="G1876">
        <f>IF(CHALLAN!E11316="","",CHALLAN!E11316)</f>
        <v>4</v>
      </c>
      <c r="H1876">
        <f t="shared" si="58"/>
        <v>4</v>
      </c>
      <c r="I1876">
        <f>IF(CHALLAN!F11316="","",CHALLAN!F11316)</f>
        <v>4</v>
      </c>
      <c r="J1876">
        <f t="shared" si="59"/>
        <v>0</v>
      </c>
    </row>
    <row r="1877" spans="1:10" x14ac:dyDescent="0.25">
      <c r="A1877">
        <v>11317</v>
      </c>
      <c r="B1877" t="str">
        <f>CHALLAN!G11287</f>
        <v>GG/235/10-11</v>
      </c>
      <c r="C1877" t="str">
        <f>CHALLAN!G11286</f>
        <v>17.01.11</v>
      </c>
      <c r="D1877" t="str">
        <f>IF(CHALLAN!C11317="","(no part #)",CHALLAN!C11317)</f>
        <v>PC-E372</v>
      </c>
      <c r="E1877" t="str">
        <f>IF(CHALLAN!B11317="","",CHALLAN!B11317)</f>
        <v>M-BENZ-W210</v>
      </c>
      <c r="F1877">
        <f>IF(CHALLAN!D11317="","",CHALLAN!D11317)</f>
        <v>1</v>
      </c>
      <c r="G1877">
        <f>IF(CHALLAN!E11317="","",CHALLAN!E11317)</f>
        <v>4</v>
      </c>
      <c r="H1877">
        <f t="shared" si="58"/>
        <v>4</v>
      </c>
      <c r="I1877">
        <f>IF(CHALLAN!F11317="","",CHALLAN!F11317)</f>
        <v>4</v>
      </c>
      <c r="J1877">
        <f t="shared" si="59"/>
        <v>0</v>
      </c>
    </row>
    <row r="1878" spans="1:10" x14ac:dyDescent="0.25">
      <c r="A1878">
        <v>11318</v>
      </c>
      <c r="B1878" t="str">
        <f>CHALLAN!G11287</f>
        <v>GG/235/10-11</v>
      </c>
      <c r="C1878" t="str">
        <f>CHALLAN!G11286</f>
        <v>17.01.11</v>
      </c>
      <c r="D1878" t="str">
        <f>IF(CHALLAN!C11318="","(no part #)",CHALLAN!C11318)</f>
        <v>PC-E426</v>
      </c>
      <c r="E1878" t="str">
        <f>IF(CHALLAN!B11318="","",CHALLAN!B11318)</f>
        <v>M-BENZ-W220</v>
      </c>
      <c r="F1878">
        <f>IF(CHALLAN!D11318="","",CHALLAN!D11318)</f>
        <v>1</v>
      </c>
      <c r="G1878">
        <f>IF(CHALLAN!E11318="","",CHALLAN!E11318)</f>
        <v>4</v>
      </c>
      <c r="H1878">
        <f t="shared" si="58"/>
        <v>4</v>
      </c>
      <c r="I1878">
        <f>IF(CHALLAN!F11318="","",CHALLAN!F11318)</f>
        <v>4</v>
      </c>
      <c r="J1878">
        <f t="shared" si="59"/>
        <v>0</v>
      </c>
    </row>
    <row r="1879" spans="1:10" x14ac:dyDescent="0.25">
      <c r="A1879">
        <v>11344</v>
      </c>
      <c r="B1879" t="str">
        <f>CHALLAN!G11332</f>
        <v>GG/235/10-11</v>
      </c>
      <c r="C1879" t="str">
        <f>CHALLAN!G11331</f>
        <v>17.01.11</v>
      </c>
      <c r="D1879" t="str">
        <f>IF(CHALLAN!C11344="","(no part #)",CHALLAN!C11344)</f>
        <v>PC-E402</v>
      </c>
      <c r="E1879" t="str">
        <f>IF(CHALLAN!B11344="","",CHALLAN!B11344)</f>
        <v>M-HAWK</v>
      </c>
      <c r="F1879">
        <f>IF(CHALLAN!D11344="","",CHALLAN!D11344)</f>
        <v>6</v>
      </c>
      <c r="G1879">
        <f>IF(CHALLAN!E11344="","",CHALLAN!E11344)</f>
        <v>4</v>
      </c>
      <c r="H1879">
        <f t="shared" si="58"/>
        <v>24</v>
      </c>
      <c r="I1879">
        <f>IF(CHALLAN!F11344="","",CHALLAN!F11344)</f>
        <v>23</v>
      </c>
      <c r="J1879">
        <f t="shared" si="59"/>
        <v>1</v>
      </c>
    </row>
    <row r="1880" spans="1:10" x14ac:dyDescent="0.25">
      <c r="A1880">
        <v>11345</v>
      </c>
      <c r="B1880" t="str">
        <f>CHALLAN!G11332</f>
        <v>GG/235/10-11</v>
      </c>
      <c r="C1880" t="str">
        <f>CHALLAN!G11331</f>
        <v>17.01.11</v>
      </c>
      <c r="D1880" t="str">
        <f>IF(CHALLAN!C11345="","(no part #)",CHALLAN!C11345)</f>
        <v>PC-E402</v>
      </c>
      <c r="E1880" t="str">
        <f>IF(CHALLAN!B11345="","",CHALLAN!B11345)</f>
        <v>M-HAWK</v>
      </c>
      <c r="F1880" t="str">
        <f>IF(CHALLAN!D11345="","",CHALLAN!D11345)</f>
        <v/>
      </c>
      <c r="G1880" t="str">
        <f>IF(CHALLAN!E11345="","",CHALLAN!E11345)</f>
        <v/>
      </c>
      <c r="H1880" t="str">
        <f t="shared" si="58"/>
        <v/>
      </c>
      <c r="I1880">
        <f>IF(CHALLAN!F11345="","",CHALLAN!F11345)</f>
        <v>1</v>
      </c>
      <c r="J1880" t="str">
        <f t="shared" si="59"/>
        <v/>
      </c>
    </row>
    <row r="1881" spans="1:10" x14ac:dyDescent="0.25">
      <c r="A1881">
        <v>11346</v>
      </c>
      <c r="B1881" t="str">
        <f>CHALLAN!G11332</f>
        <v>GG/235/10-11</v>
      </c>
      <c r="C1881" t="str">
        <f>CHALLAN!G11331</f>
        <v>17.01.11</v>
      </c>
      <c r="D1881" t="str">
        <f>IF(CHALLAN!C11346="","(no part #)",CHALLAN!C11346)</f>
        <v>PC-E419</v>
      </c>
      <c r="E1881" t="str">
        <f>IF(CHALLAN!B11346="","",CHALLAN!B11346)</f>
        <v>SKODA</v>
      </c>
      <c r="F1881">
        <f>IF(CHALLAN!D11346="","",CHALLAN!D11346)</f>
        <v>24</v>
      </c>
      <c r="G1881">
        <f>IF(CHALLAN!E11346="","",CHALLAN!E11346)</f>
        <v>4</v>
      </c>
      <c r="H1881">
        <f t="shared" si="58"/>
        <v>96</v>
      </c>
      <c r="I1881">
        <f>IF(CHALLAN!F11346="","",CHALLAN!F11346)</f>
        <v>92</v>
      </c>
      <c r="J1881">
        <f t="shared" si="59"/>
        <v>4</v>
      </c>
    </row>
    <row r="1882" spans="1:10" x14ac:dyDescent="0.25">
      <c r="A1882">
        <v>11347</v>
      </c>
      <c r="B1882" t="str">
        <f>CHALLAN!G11332</f>
        <v>GG/235/10-11</v>
      </c>
      <c r="C1882" t="str">
        <f>CHALLAN!G11331</f>
        <v>17.01.11</v>
      </c>
      <c r="D1882" t="str">
        <f>IF(CHALLAN!C11347="","(no part #)",CHALLAN!C11347)</f>
        <v>PC-E419</v>
      </c>
      <c r="E1882" t="str">
        <f>IF(CHALLAN!B11347="","",CHALLAN!B11347)</f>
        <v>SKODA</v>
      </c>
      <c r="F1882" t="str">
        <f>IF(CHALLAN!D11347="","",CHALLAN!D11347)</f>
        <v/>
      </c>
      <c r="G1882" t="str">
        <f>IF(CHALLAN!E11347="","",CHALLAN!E11347)</f>
        <v/>
      </c>
      <c r="H1882" t="str">
        <f t="shared" si="58"/>
        <v/>
      </c>
      <c r="I1882">
        <f>IF(CHALLAN!F11347="","",CHALLAN!F11347)</f>
        <v>4</v>
      </c>
      <c r="J1882" t="str">
        <f t="shared" si="59"/>
        <v/>
      </c>
    </row>
    <row r="1883" spans="1:10" x14ac:dyDescent="0.25">
      <c r="A1883">
        <v>11348</v>
      </c>
      <c r="B1883" t="str">
        <f>CHALLAN!G11332</f>
        <v>GG/235/10-11</v>
      </c>
      <c r="C1883" t="str">
        <f>CHALLAN!G11331</f>
        <v>17.01.11</v>
      </c>
      <c r="D1883" t="str">
        <f>IF(CHALLAN!C11348="","(no part #)",CHALLAN!C11348)</f>
        <v>PC-E011</v>
      </c>
      <c r="E1883" t="str">
        <f>IF(CHALLAN!B11348="","",CHALLAN!B11348)</f>
        <v>SKODA FABIA</v>
      </c>
      <c r="F1883">
        <f>IF(CHALLAN!D11348="","",CHALLAN!D11348)</f>
        <v>1</v>
      </c>
      <c r="G1883">
        <f>IF(CHALLAN!E11348="","",CHALLAN!E11348)</f>
        <v>4</v>
      </c>
      <c r="H1883">
        <f t="shared" si="58"/>
        <v>4</v>
      </c>
      <c r="I1883">
        <f>IF(CHALLAN!F11348="","",CHALLAN!F11348)</f>
        <v>4</v>
      </c>
      <c r="J1883">
        <f t="shared" si="59"/>
        <v>0</v>
      </c>
    </row>
    <row r="1884" spans="1:10" x14ac:dyDescent="0.25">
      <c r="A1884">
        <v>11349</v>
      </c>
      <c r="B1884" t="str">
        <f>CHALLAN!G11332</f>
        <v>GG/235/10-11</v>
      </c>
      <c r="C1884" t="str">
        <f>CHALLAN!G11331</f>
        <v>17.01.11</v>
      </c>
      <c r="D1884" t="str">
        <f>IF(CHALLAN!C11349="","(no part #)",CHALLAN!C11349)</f>
        <v>PC-E001</v>
      </c>
      <c r="E1884" t="str">
        <f>IF(CHALLAN!B11349="","",CHALLAN!B11349)</f>
        <v>INDIA BEHR VISTA</v>
      </c>
      <c r="F1884">
        <f>IF(CHALLAN!D11349="","",CHALLAN!D11349)</f>
        <v>6</v>
      </c>
      <c r="G1884">
        <f>IF(CHALLAN!E11349="","",CHALLAN!E11349)</f>
        <v>4</v>
      </c>
      <c r="H1884">
        <f t="shared" si="58"/>
        <v>24</v>
      </c>
      <c r="I1884">
        <f>IF(CHALLAN!F11349="","",CHALLAN!F11349)</f>
        <v>23</v>
      </c>
      <c r="J1884">
        <f t="shared" si="59"/>
        <v>1</v>
      </c>
    </row>
    <row r="1885" spans="1:10" x14ac:dyDescent="0.25">
      <c r="A1885">
        <v>11350</v>
      </c>
      <c r="B1885" t="str">
        <f>CHALLAN!G11332</f>
        <v>GG/235/10-11</v>
      </c>
      <c r="C1885" t="str">
        <f>CHALLAN!G11331</f>
        <v>17.01.11</v>
      </c>
      <c r="D1885" t="str">
        <f>IF(CHALLAN!C11350="","(no part #)",CHALLAN!C11350)</f>
        <v>PC-E001</v>
      </c>
      <c r="E1885" t="str">
        <f>IF(CHALLAN!B11350="","",CHALLAN!B11350)</f>
        <v>INDIA BEHR VISTA</v>
      </c>
      <c r="F1885" t="str">
        <f>IF(CHALLAN!D11350="","",CHALLAN!D11350)</f>
        <v/>
      </c>
      <c r="G1885" t="str">
        <f>IF(CHALLAN!E11350="","",CHALLAN!E11350)</f>
        <v/>
      </c>
      <c r="H1885" t="str">
        <f t="shared" si="58"/>
        <v/>
      </c>
      <c r="I1885">
        <f>IF(CHALLAN!F11350="","",CHALLAN!F11350)</f>
        <v>1</v>
      </c>
      <c r="J1885" t="str">
        <f t="shared" si="59"/>
        <v/>
      </c>
    </row>
    <row r="1886" spans="1:10" x14ac:dyDescent="0.25">
      <c r="A1886">
        <v>11351</v>
      </c>
      <c r="B1886" t="str">
        <f>CHALLAN!G11332</f>
        <v>GG/235/10-11</v>
      </c>
      <c r="C1886" t="str">
        <f>CHALLAN!G11331</f>
        <v>17.01.11</v>
      </c>
      <c r="D1886" t="str">
        <f>IF(CHALLAN!C11351="","(no part #)",CHALLAN!C11351)</f>
        <v>PC-E428</v>
      </c>
      <c r="E1886" t="str">
        <f>IF(CHALLAN!B11351="","",CHALLAN!B11351)</f>
        <v>VERNA</v>
      </c>
      <c r="F1886">
        <f>IF(CHALLAN!D11351="","",CHALLAN!D11351)</f>
        <v>1</v>
      </c>
      <c r="G1886">
        <f>IF(CHALLAN!E11351="","",CHALLAN!E11351)</f>
        <v>4</v>
      </c>
      <c r="H1886">
        <f t="shared" si="58"/>
        <v>4</v>
      </c>
      <c r="I1886">
        <f>IF(CHALLAN!F11351="","",CHALLAN!F11351)</f>
        <v>4</v>
      </c>
      <c r="J1886">
        <f t="shared" si="59"/>
        <v>0</v>
      </c>
    </row>
    <row r="1887" spans="1:10" x14ac:dyDescent="0.25">
      <c r="A1887">
        <v>11352</v>
      </c>
      <c r="B1887" t="str">
        <f>CHALLAN!G11332</f>
        <v>GG/235/10-11</v>
      </c>
      <c r="C1887" t="str">
        <f>CHALLAN!G11331</f>
        <v>17.01.11</v>
      </c>
      <c r="D1887" t="str">
        <f>IF(CHALLAN!C11352="","(no part #)",CHALLAN!C11352)</f>
        <v>PC-E036</v>
      </c>
      <c r="E1887" t="str">
        <f>IF(CHALLAN!B11352="","",CHALLAN!B11352)</f>
        <v>TRAVERA</v>
      </c>
      <c r="F1887">
        <f>IF(CHALLAN!D11352="","",CHALLAN!D11352)</f>
        <v>6</v>
      </c>
      <c r="G1887">
        <f>IF(CHALLAN!E11352="","",CHALLAN!E11352)</f>
        <v>4</v>
      </c>
      <c r="H1887">
        <f t="shared" si="58"/>
        <v>24</v>
      </c>
      <c r="I1887">
        <f>IF(CHALLAN!F11352="","",CHALLAN!F11352)</f>
        <v>23</v>
      </c>
      <c r="J1887">
        <f t="shared" si="59"/>
        <v>1</v>
      </c>
    </row>
    <row r="1888" spans="1:10" x14ac:dyDescent="0.25">
      <c r="A1888">
        <v>11353</v>
      </c>
      <c r="B1888" t="str">
        <f>CHALLAN!G11332</f>
        <v>GG/235/10-11</v>
      </c>
      <c r="C1888" t="str">
        <f>CHALLAN!G11331</f>
        <v>17.01.11</v>
      </c>
      <c r="D1888" t="str">
        <f>IF(CHALLAN!C11353="","(no part #)",CHALLAN!C11353)</f>
        <v>PC-E036</v>
      </c>
      <c r="E1888" t="str">
        <f>IF(CHALLAN!B11353="","",CHALLAN!B11353)</f>
        <v>TRAVERA</v>
      </c>
      <c r="F1888" t="str">
        <f>IF(CHALLAN!D11353="","",CHALLAN!D11353)</f>
        <v/>
      </c>
      <c r="G1888" t="str">
        <f>IF(CHALLAN!E11353="","",CHALLAN!E11353)</f>
        <v/>
      </c>
      <c r="H1888" t="str">
        <f t="shared" si="58"/>
        <v/>
      </c>
      <c r="I1888">
        <f>IF(CHALLAN!F11353="","",CHALLAN!F11353)</f>
        <v>1</v>
      </c>
      <c r="J1888" t="str">
        <f t="shared" si="59"/>
        <v/>
      </c>
    </row>
    <row r="1889" spans="1:10" x14ac:dyDescent="0.25">
      <c r="A1889">
        <v>11355</v>
      </c>
      <c r="B1889" t="str">
        <f>CHALLAN!G11332</f>
        <v>GG/235/10-11</v>
      </c>
      <c r="C1889" t="str">
        <f>CHALLAN!G11331</f>
        <v>17.01.11</v>
      </c>
      <c r="D1889" t="str">
        <f>IF(CHALLAN!C11355="","(no part #)",CHALLAN!C11355)</f>
        <v>PC-407R</v>
      </c>
      <c r="E1889" t="str">
        <f>IF(CHALLAN!B11355="","",CHALLAN!B11355)</f>
        <v>LOGAN BEHR</v>
      </c>
      <c r="F1889">
        <f>IF(CHALLAN!D11355="","",CHALLAN!D11355)</f>
        <v>4</v>
      </c>
      <c r="G1889">
        <f>IF(CHALLAN!E11355="","",CHALLAN!E11355)</f>
        <v>6</v>
      </c>
      <c r="H1889">
        <f t="shared" si="58"/>
        <v>24</v>
      </c>
      <c r="I1889">
        <f>IF(CHALLAN!F11355="","",CHALLAN!F11355)</f>
        <v>23</v>
      </c>
      <c r="J1889">
        <f t="shared" si="59"/>
        <v>1</v>
      </c>
    </row>
    <row r="1890" spans="1:10" x14ac:dyDescent="0.25">
      <c r="A1890">
        <v>11356</v>
      </c>
      <c r="B1890" t="str">
        <f>CHALLAN!G11332</f>
        <v>GG/235/10-11</v>
      </c>
      <c r="C1890" t="str">
        <f>CHALLAN!G11331</f>
        <v>17.01.11</v>
      </c>
      <c r="D1890" t="str">
        <f>IF(CHALLAN!C11356="","(no part #)",CHALLAN!C11356)</f>
        <v>PC-407R</v>
      </c>
      <c r="E1890" t="str">
        <f>IF(CHALLAN!B11356="","",CHALLAN!B11356)</f>
        <v>LOGAN BEHR</v>
      </c>
      <c r="F1890" t="str">
        <f>IF(CHALLAN!D11356="","",CHALLAN!D11356)</f>
        <v/>
      </c>
      <c r="G1890" t="str">
        <f>IF(CHALLAN!E11356="","",CHALLAN!E11356)</f>
        <v/>
      </c>
      <c r="H1890" t="str">
        <f t="shared" si="58"/>
        <v/>
      </c>
      <c r="I1890">
        <f>IF(CHALLAN!F11356="","",CHALLAN!F11356)</f>
        <v>1</v>
      </c>
      <c r="J1890" t="str">
        <f t="shared" si="59"/>
        <v/>
      </c>
    </row>
    <row r="1891" spans="1:10" x14ac:dyDescent="0.25">
      <c r="A1891">
        <v>11357</v>
      </c>
      <c r="B1891" t="str">
        <f>CHALLAN!G11332</f>
        <v>GG/235/10-11</v>
      </c>
      <c r="C1891" t="str">
        <f>CHALLAN!G11331</f>
        <v>17.01.11</v>
      </c>
      <c r="D1891" t="str">
        <f>IF(CHALLAN!C11357="","(no part #)",CHALLAN!C11357)</f>
        <v>PC-8109R</v>
      </c>
      <c r="E1891" t="str">
        <f>IF(CHALLAN!B11357="","",CHALLAN!B11357)</f>
        <v>ZEN R12</v>
      </c>
      <c r="F1891">
        <f>IF(CHALLAN!D11357="","",CHALLAN!D11357)</f>
        <v>4</v>
      </c>
      <c r="G1891">
        <f>IF(CHALLAN!E11357="","",CHALLAN!E11357)</f>
        <v>6</v>
      </c>
      <c r="H1891">
        <f t="shared" si="58"/>
        <v>24</v>
      </c>
      <c r="I1891">
        <f>IF(CHALLAN!F11357="","",CHALLAN!F11357)</f>
        <v>23</v>
      </c>
      <c r="J1891">
        <f t="shared" si="59"/>
        <v>1</v>
      </c>
    </row>
    <row r="1892" spans="1:10" x14ac:dyDescent="0.25">
      <c r="A1892">
        <v>11358</v>
      </c>
      <c r="B1892" t="str">
        <f>CHALLAN!G11332</f>
        <v>GG/235/10-11</v>
      </c>
      <c r="C1892" t="str">
        <f>CHALLAN!G11331</f>
        <v>17.01.11</v>
      </c>
      <c r="D1892" t="str">
        <f>IF(CHALLAN!C11358="","(no part #)",CHALLAN!C11358)</f>
        <v>PC-8109R</v>
      </c>
      <c r="E1892" t="str">
        <f>IF(CHALLAN!B11358="","",CHALLAN!B11358)</f>
        <v>ZEN R12</v>
      </c>
      <c r="F1892" t="str">
        <f>IF(CHALLAN!D11358="","",CHALLAN!D11358)</f>
        <v/>
      </c>
      <c r="G1892" t="str">
        <f>IF(CHALLAN!E11358="","",CHALLAN!E11358)</f>
        <v/>
      </c>
      <c r="H1892" t="str">
        <f t="shared" si="58"/>
        <v/>
      </c>
      <c r="I1892">
        <f>IF(CHALLAN!F11358="","",CHALLAN!F11358)</f>
        <v>1</v>
      </c>
      <c r="J1892" t="str">
        <f t="shared" si="59"/>
        <v/>
      </c>
    </row>
    <row r="1893" spans="1:10" x14ac:dyDescent="0.25">
      <c r="A1893">
        <v>11359</v>
      </c>
      <c r="B1893" t="str">
        <f>CHALLAN!G11332</f>
        <v>GG/235/10-11</v>
      </c>
      <c r="C1893" t="str">
        <f>CHALLAN!G11331</f>
        <v>17.01.11</v>
      </c>
      <c r="D1893" t="str">
        <f>IF(CHALLAN!C11359="","(no part #)",CHALLAN!C11359)</f>
        <v>PC-8111R</v>
      </c>
      <c r="E1893" t="str">
        <f>IF(CHALLAN!B11359="","",CHALLAN!B11359)</f>
        <v>Honda City-I &amp; II</v>
      </c>
      <c r="F1893">
        <f>IF(CHALLAN!D11359="","",CHALLAN!D11359)</f>
        <v>4</v>
      </c>
      <c r="G1893">
        <f>IF(CHALLAN!E11359="","",CHALLAN!E11359)</f>
        <v>6</v>
      </c>
      <c r="H1893">
        <f t="shared" si="58"/>
        <v>24</v>
      </c>
      <c r="I1893">
        <f>IF(CHALLAN!F11359="","",CHALLAN!F11359)</f>
        <v>23</v>
      </c>
      <c r="J1893">
        <f t="shared" si="59"/>
        <v>1</v>
      </c>
    </row>
    <row r="1894" spans="1:10" x14ac:dyDescent="0.25">
      <c r="A1894">
        <v>11360</v>
      </c>
      <c r="B1894" t="str">
        <f>CHALLAN!G11332</f>
        <v>GG/235/10-11</v>
      </c>
      <c r="C1894" t="str">
        <f>CHALLAN!G11331</f>
        <v>17.01.11</v>
      </c>
      <c r="D1894" t="str">
        <f>IF(CHALLAN!C11360="","(no part #)",CHALLAN!C11360)</f>
        <v>PC-8111R</v>
      </c>
      <c r="E1894" t="str">
        <f>IF(CHALLAN!B11360="","",CHALLAN!B11360)</f>
        <v>Honda City-I &amp; II</v>
      </c>
      <c r="F1894" t="str">
        <f>IF(CHALLAN!D11360="","",CHALLAN!D11360)</f>
        <v/>
      </c>
      <c r="G1894" t="str">
        <f>IF(CHALLAN!E11360="","",CHALLAN!E11360)</f>
        <v/>
      </c>
      <c r="H1894" t="str">
        <f t="shared" si="58"/>
        <v/>
      </c>
      <c r="I1894">
        <f>IF(CHALLAN!F11360="","",CHALLAN!F11360)</f>
        <v>1</v>
      </c>
      <c r="J1894" t="str">
        <f t="shared" si="59"/>
        <v/>
      </c>
    </row>
    <row r="1895" spans="1:10" x14ac:dyDescent="0.25">
      <c r="A1895">
        <v>11390</v>
      </c>
      <c r="B1895" t="str">
        <f>CHALLAN!G11378</f>
        <v>GG/236/10-11</v>
      </c>
      <c r="C1895" t="str">
        <f>CHALLAN!G11377</f>
        <v>17.01.11</v>
      </c>
      <c r="D1895" t="str">
        <f>IF(CHALLAN!C11390="","(no part #)",CHALLAN!C11390)</f>
        <v>(no part #)</v>
      </c>
      <c r="E1895" t="str">
        <f>IF(CHALLAN!B11390="","",CHALLAN!B11390)</f>
        <v>25X28X20</v>
      </c>
      <c r="F1895">
        <f>IF(CHALLAN!D11390="","",CHALLAN!D11390)</f>
        <v>20</v>
      </c>
      <c r="G1895">
        <f>IF(CHALLAN!E11390="","",CHALLAN!E11390)</f>
        <v>5</v>
      </c>
      <c r="H1895">
        <f t="shared" si="58"/>
        <v>100</v>
      </c>
      <c r="I1895">
        <f>IF(CHALLAN!F11390="","",CHALLAN!F11390)</f>
        <v>100</v>
      </c>
      <c r="J1895">
        <f t="shared" si="59"/>
        <v>0</v>
      </c>
    </row>
    <row r="1896" spans="1:10" x14ac:dyDescent="0.25">
      <c r="A1896">
        <v>11391</v>
      </c>
      <c r="B1896" t="str">
        <f>CHALLAN!G11378</f>
        <v>GG/236/10-11</v>
      </c>
      <c r="C1896" t="str">
        <f>CHALLAN!G11377</f>
        <v>17.01.11</v>
      </c>
      <c r="D1896" t="str">
        <f>IF(CHALLAN!C11391="","(no part #)",CHALLAN!C11391)</f>
        <v>(no part #)</v>
      </c>
      <c r="E1896" t="str">
        <f>IF(CHALLAN!B11391="","",CHALLAN!B11391)</f>
        <v>14X18X16</v>
      </c>
      <c r="F1896">
        <f>IF(CHALLAN!D11391="","",CHALLAN!D11391)</f>
        <v>2.5</v>
      </c>
      <c r="G1896">
        <f>IF(CHALLAN!E11391="","",CHALLAN!E11391)</f>
        <v>10</v>
      </c>
      <c r="H1896">
        <f t="shared" si="58"/>
        <v>25</v>
      </c>
      <c r="I1896">
        <f>IF(CHALLAN!F11391="","",CHALLAN!F11391)</f>
        <v>23</v>
      </c>
      <c r="J1896">
        <f t="shared" si="59"/>
        <v>2</v>
      </c>
    </row>
    <row r="1897" spans="1:10" x14ac:dyDescent="0.25">
      <c r="A1897">
        <v>11392</v>
      </c>
      <c r="B1897" t="str">
        <f>CHALLAN!G11378</f>
        <v>GG/236/10-11</v>
      </c>
      <c r="C1897" t="str">
        <f>CHALLAN!G11377</f>
        <v>17.01.11</v>
      </c>
      <c r="D1897" t="str">
        <f>IF(CHALLAN!C11392="","(no part #)",CHALLAN!C11392)</f>
        <v>(no part #)</v>
      </c>
      <c r="E1897" t="str">
        <f>IF(CHALLAN!B11392="","",CHALLAN!B11392)</f>
        <v>14X18X16</v>
      </c>
      <c r="F1897" t="str">
        <f>IF(CHALLAN!D11392="","",CHALLAN!D11392)</f>
        <v/>
      </c>
      <c r="G1897" t="str">
        <f>IF(CHALLAN!E11392="","",CHALLAN!E11392)</f>
        <v/>
      </c>
      <c r="H1897" t="str">
        <f t="shared" si="58"/>
        <v/>
      </c>
      <c r="I1897">
        <f>IF(CHALLAN!F11392="","",CHALLAN!F11392)</f>
        <v>2</v>
      </c>
      <c r="J1897" t="str">
        <f t="shared" si="59"/>
        <v/>
      </c>
    </row>
    <row r="1898" spans="1:10" x14ac:dyDescent="0.25">
      <c r="A1898">
        <v>11393</v>
      </c>
      <c r="B1898" t="str">
        <f>CHALLAN!G11378</f>
        <v>GG/236/10-11</v>
      </c>
      <c r="C1898" t="str">
        <f>CHALLAN!G11377</f>
        <v>17.01.11</v>
      </c>
      <c r="D1898" t="str">
        <f>IF(CHALLAN!C11393="","(no part #)",CHALLAN!C11393)</f>
        <v>(no part #)</v>
      </c>
      <c r="E1898" t="str">
        <f>IF(CHALLAN!B11393="","",CHALLAN!B11393)</f>
        <v>14X18X20</v>
      </c>
      <c r="F1898">
        <f>IF(CHALLAN!D11393="","",CHALLAN!D11393)</f>
        <v>7.5</v>
      </c>
      <c r="G1898">
        <f>IF(CHALLAN!E11393="","",CHALLAN!E11393)</f>
        <v>10</v>
      </c>
      <c r="H1898">
        <f t="shared" si="58"/>
        <v>75</v>
      </c>
      <c r="I1898">
        <f>IF(CHALLAN!F11393="","",CHALLAN!F11393)</f>
        <v>69</v>
      </c>
      <c r="J1898">
        <f t="shared" si="59"/>
        <v>6</v>
      </c>
    </row>
    <row r="1899" spans="1:10" x14ac:dyDescent="0.25">
      <c r="A1899">
        <v>11394</v>
      </c>
      <c r="B1899" t="str">
        <f>CHALLAN!G11378</f>
        <v>GG/236/10-11</v>
      </c>
      <c r="C1899" t="str">
        <f>CHALLAN!G11377</f>
        <v>17.01.11</v>
      </c>
      <c r="D1899" t="str">
        <f>IF(CHALLAN!C11394="","(no part #)",CHALLAN!C11394)</f>
        <v>(no part #)</v>
      </c>
      <c r="E1899" t="str">
        <f>IF(CHALLAN!B11394="","",CHALLAN!B11394)</f>
        <v>14X18X20</v>
      </c>
      <c r="F1899" t="str">
        <f>IF(CHALLAN!D11394="","",CHALLAN!D11394)</f>
        <v/>
      </c>
      <c r="G1899" t="str">
        <f>IF(CHALLAN!E11394="","",CHALLAN!E11394)</f>
        <v/>
      </c>
      <c r="H1899" t="str">
        <f t="shared" si="58"/>
        <v/>
      </c>
      <c r="I1899">
        <f>IF(CHALLAN!F11394="","",CHALLAN!F11394)</f>
        <v>6</v>
      </c>
      <c r="J1899" t="str">
        <f t="shared" si="59"/>
        <v/>
      </c>
    </row>
    <row r="1900" spans="1:10" x14ac:dyDescent="0.25">
      <c r="A1900">
        <v>11395</v>
      </c>
      <c r="B1900" t="str">
        <f>CHALLAN!G11378</f>
        <v>GG/236/10-11</v>
      </c>
      <c r="C1900" t="str">
        <f>CHALLAN!G11377</f>
        <v>17.01.11</v>
      </c>
      <c r="D1900" t="str">
        <f>IF(CHALLAN!C11395="","(no part #)",CHALLAN!C11395)</f>
        <v>(no part #)</v>
      </c>
      <c r="E1900" t="str">
        <f>IF(CHALLAN!B11395="","",CHALLAN!B11395)</f>
        <v>14X21X16</v>
      </c>
      <c r="F1900">
        <f>IF(CHALLAN!D11395="","",CHALLAN!D11395)</f>
        <v>2.5</v>
      </c>
      <c r="G1900">
        <f>IF(CHALLAN!E11395="","",CHALLAN!E11395)</f>
        <v>10</v>
      </c>
      <c r="H1900">
        <f t="shared" si="58"/>
        <v>25</v>
      </c>
      <c r="I1900">
        <f>IF(CHALLAN!F11395="","",CHALLAN!F11395)</f>
        <v>23</v>
      </c>
      <c r="J1900">
        <f t="shared" si="59"/>
        <v>2</v>
      </c>
    </row>
    <row r="1901" spans="1:10" x14ac:dyDescent="0.25">
      <c r="A1901">
        <v>11396</v>
      </c>
      <c r="B1901" t="str">
        <f>CHALLAN!G11378</f>
        <v>GG/236/10-11</v>
      </c>
      <c r="C1901" t="str">
        <f>CHALLAN!G11377</f>
        <v>17.01.11</v>
      </c>
      <c r="D1901" t="str">
        <f>IF(CHALLAN!C11396="","(no part #)",CHALLAN!C11396)</f>
        <v>(no part #)</v>
      </c>
      <c r="E1901" t="str">
        <f>IF(CHALLAN!B11396="","",CHALLAN!B11396)</f>
        <v>14X21X16</v>
      </c>
      <c r="F1901" t="str">
        <f>IF(CHALLAN!D11396="","",CHALLAN!D11396)</f>
        <v/>
      </c>
      <c r="G1901" t="str">
        <f>IF(CHALLAN!E11396="","",CHALLAN!E11396)</f>
        <v/>
      </c>
      <c r="H1901" t="str">
        <f t="shared" si="58"/>
        <v/>
      </c>
      <c r="I1901">
        <f>IF(CHALLAN!F11396="","",CHALLAN!F11396)</f>
        <v>2</v>
      </c>
      <c r="J1901" t="str">
        <f t="shared" si="59"/>
        <v/>
      </c>
    </row>
    <row r="1902" spans="1:10" x14ac:dyDescent="0.25">
      <c r="A1902">
        <v>11397</v>
      </c>
      <c r="B1902" t="str">
        <f>CHALLAN!G11378</f>
        <v>GG/236/10-11</v>
      </c>
      <c r="C1902" t="str">
        <f>CHALLAN!G11377</f>
        <v>17.01.11</v>
      </c>
      <c r="D1902" t="str">
        <f>IF(CHALLAN!C11397="","(no part #)",CHALLAN!C11397)</f>
        <v>(no part #)</v>
      </c>
      <c r="E1902" t="str">
        <f>IF(CHALLAN!B11397="","",CHALLAN!B11397)</f>
        <v>14X21X20</v>
      </c>
      <c r="F1902">
        <f>IF(CHALLAN!D11397="","",CHALLAN!D11397)</f>
        <v>5</v>
      </c>
      <c r="G1902">
        <f>IF(CHALLAN!E11397="","",CHALLAN!E11397)</f>
        <v>10</v>
      </c>
      <c r="H1902">
        <f t="shared" si="58"/>
        <v>50</v>
      </c>
      <c r="I1902">
        <f>IF(CHALLAN!F11397="","",CHALLAN!F11397)</f>
        <v>44</v>
      </c>
      <c r="J1902">
        <f t="shared" si="59"/>
        <v>6</v>
      </c>
    </row>
    <row r="1903" spans="1:10" x14ac:dyDescent="0.25">
      <c r="A1903">
        <v>11398</v>
      </c>
      <c r="B1903" t="str">
        <f>CHALLAN!G11378</f>
        <v>GG/236/10-11</v>
      </c>
      <c r="C1903" t="str">
        <f>CHALLAN!G11377</f>
        <v>17.01.11</v>
      </c>
      <c r="D1903" t="str">
        <f>IF(CHALLAN!C11398="","(no part #)",CHALLAN!C11398)</f>
        <v>(no part #)</v>
      </c>
      <c r="E1903" t="str">
        <f>IF(CHALLAN!B11398="","",CHALLAN!B11398)</f>
        <v>14X21X20</v>
      </c>
      <c r="F1903" t="str">
        <f>IF(CHALLAN!D11398="","",CHALLAN!D11398)</f>
        <v/>
      </c>
      <c r="G1903" t="str">
        <f>IF(CHALLAN!E11398="","",CHALLAN!E11398)</f>
        <v/>
      </c>
      <c r="H1903" t="str">
        <f t="shared" si="58"/>
        <v/>
      </c>
      <c r="I1903">
        <f>IF(CHALLAN!F11398="","",CHALLAN!F11398)</f>
        <v>6</v>
      </c>
      <c r="J1903" t="str">
        <f t="shared" si="59"/>
        <v/>
      </c>
    </row>
    <row r="1904" spans="1:10" x14ac:dyDescent="0.25">
      <c r="A1904">
        <v>11400</v>
      </c>
      <c r="B1904" t="str">
        <f>CHALLAN!G11378</f>
        <v>GG/236/10-11</v>
      </c>
      <c r="C1904" t="str">
        <f>CHALLAN!G11377</f>
        <v>17.01.11</v>
      </c>
      <c r="D1904" t="str">
        <f>IF(CHALLAN!C11400="","(no part #)",CHALLAN!C11400)</f>
        <v>PC-E523</v>
      </c>
      <c r="E1904" t="str">
        <f>IF(CHALLAN!B11400="","",CHALLAN!B11400)</f>
        <v>CIVIC</v>
      </c>
      <c r="F1904">
        <f>IF(CHALLAN!D11400="","",CHALLAN!D11400)</f>
        <v>6</v>
      </c>
      <c r="G1904">
        <f>IF(CHALLAN!E11400="","",CHALLAN!E11400)</f>
        <v>4</v>
      </c>
      <c r="H1904">
        <f t="shared" si="58"/>
        <v>24</v>
      </c>
      <c r="I1904">
        <f>IF(CHALLAN!F11400="","",CHALLAN!F11400)</f>
        <v>23</v>
      </c>
      <c r="J1904">
        <f t="shared" si="59"/>
        <v>1</v>
      </c>
    </row>
    <row r="1905" spans="1:10" x14ac:dyDescent="0.25">
      <c r="A1905">
        <v>11401</v>
      </c>
      <c r="B1905" t="str">
        <f>CHALLAN!G11378</f>
        <v>GG/236/10-11</v>
      </c>
      <c r="C1905" t="str">
        <f>CHALLAN!G11377</f>
        <v>17.01.11</v>
      </c>
      <c r="D1905" t="str">
        <f>IF(CHALLAN!C11401="","(no part #)",CHALLAN!C11401)</f>
        <v>PC-E523</v>
      </c>
      <c r="E1905" t="str">
        <f>IF(CHALLAN!B11401="","",CHALLAN!B11401)</f>
        <v>CIVIC</v>
      </c>
      <c r="F1905" t="str">
        <f>IF(CHALLAN!D11401="","",CHALLAN!D11401)</f>
        <v/>
      </c>
      <c r="G1905" t="str">
        <f>IF(CHALLAN!E11401="","",CHALLAN!E11401)</f>
        <v/>
      </c>
      <c r="H1905" t="str">
        <f t="shared" si="58"/>
        <v/>
      </c>
      <c r="I1905">
        <f>IF(CHALLAN!F11401="","",CHALLAN!F11401)</f>
        <v>1</v>
      </c>
      <c r="J1905" t="str">
        <f t="shared" si="59"/>
        <v/>
      </c>
    </row>
    <row r="1906" spans="1:10" x14ac:dyDescent="0.25">
      <c r="A1906">
        <v>11402</v>
      </c>
      <c r="B1906" t="str">
        <f>CHALLAN!G11378</f>
        <v>GG/236/10-11</v>
      </c>
      <c r="C1906" t="str">
        <f>CHALLAN!G11377</f>
        <v>17.01.11</v>
      </c>
      <c r="D1906" t="str">
        <f>IF(CHALLAN!C11402="","(no part #)",CHALLAN!C11402)</f>
        <v>PC-E510</v>
      </c>
      <c r="E1906" t="str">
        <f>IF(CHALLAN!B11402="","",CHALLAN!B11402)</f>
        <v>ACCORD</v>
      </c>
      <c r="F1906">
        <f>IF(CHALLAN!D11402="","",CHALLAN!D11402)</f>
        <v>2</v>
      </c>
      <c r="G1906">
        <f>IF(CHALLAN!E11402="","",CHALLAN!E11402)</f>
        <v>6</v>
      </c>
      <c r="H1906">
        <f t="shared" si="58"/>
        <v>12</v>
      </c>
      <c r="I1906">
        <f>IF(CHALLAN!F11402="","",CHALLAN!F11402)</f>
        <v>12.46</v>
      </c>
      <c r="J1906">
        <f t="shared" si="59"/>
        <v>-0.46000000000000085</v>
      </c>
    </row>
    <row r="1907" spans="1:10" x14ac:dyDescent="0.25">
      <c r="A1907">
        <v>11403</v>
      </c>
      <c r="B1907" t="str">
        <f>CHALLAN!G11378</f>
        <v>GG/236/10-11</v>
      </c>
      <c r="C1907" t="str">
        <f>CHALLAN!G11377</f>
        <v>17.01.11</v>
      </c>
      <c r="D1907" t="str">
        <f>IF(CHALLAN!C11403="","(no part #)",CHALLAN!C11403)</f>
        <v>PC-E510</v>
      </c>
      <c r="E1907" t="str">
        <f>IF(CHALLAN!B11403="","",CHALLAN!B11403)</f>
        <v>ACCORD</v>
      </c>
      <c r="F1907" t="str">
        <f>IF(CHALLAN!D11403="","",CHALLAN!D11403)</f>
        <v/>
      </c>
      <c r="G1907" t="str">
        <f>IF(CHALLAN!E11403="","",CHALLAN!E11403)</f>
        <v/>
      </c>
      <c r="H1907" t="str">
        <f t="shared" si="58"/>
        <v/>
      </c>
      <c r="I1907">
        <f>IF(CHALLAN!F11403="","",CHALLAN!F11403)</f>
        <v>0.54</v>
      </c>
      <c r="J1907" t="str">
        <f t="shared" si="59"/>
        <v/>
      </c>
    </row>
    <row r="1908" spans="1:10" x14ac:dyDescent="0.25">
      <c r="A1908">
        <v>11404</v>
      </c>
      <c r="B1908" t="str">
        <f>CHALLAN!G11378</f>
        <v>GG/236/10-11</v>
      </c>
      <c r="C1908" t="str">
        <f>CHALLAN!G11377</f>
        <v>17.01.11</v>
      </c>
      <c r="D1908" t="str">
        <f>IF(CHALLAN!C11404="","(no part #)",CHALLAN!C11404)</f>
        <v>PC-E417</v>
      </c>
      <c r="E1908" t="str">
        <f>IF(CHALLAN!B11404="","",CHALLAN!B11404)</f>
        <v>FIESTA</v>
      </c>
      <c r="F1908">
        <f>IF(CHALLAN!D11404="","",CHALLAN!D11404)</f>
        <v>6</v>
      </c>
      <c r="G1908">
        <f>IF(CHALLAN!E11404="","",CHALLAN!E11404)</f>
        <v>4</v>
      </c>
      <c r="H1908">
        <f t="shared" si="58"/>
        <v>24</v>
      </c>
      <c r="I1908">
        <f>IF(CHALLAN!F11404="","",CHALLAN!F11404)</f>
        <v>23</v>
      </c>
      <c r="J1908">
        <f t="shared" si="59"/>
        <v>1</v>
      </c>
    </row>
    <row r="1909" spans="1:10" x14ac:dyDescent="0.25">
      <c r="A1909">
        <v>11405</v>
      </c>
      <c r="B1909" t="str">
        <f>CHALLAN!G11378</f>
        <v>GG/236/10-11</v>
      </c>
      <c r="C1909" t="str">
        <f>CHALLAN!G11377</f>
        <v>17.01.11</v>
      </c>
      <c r="D1909" t="str">
        <f>IF(CHALLAN!C11405="","(no part #)",CHALLAN!C11405)</f>
        <v>PC-E417</v>
      </c>
      <c r="E1909" t="str">
        <f>IF(CHALLAN!B11405="","",CHALLAN!B11405)</f>
        <v>FIESTA</v>
      </c>
      <c r="F1909" t="str">
        <f>IF(CHALLAN!D11405="","",CHALLAN!D11405)</f>
        <v/>
      </c>
      <c r="G1909" t="str">
        <f>IF(CHALLAN!E11405="","",CHALLAN!E11405)</f>
        <v/>
      </c>
      <c r="H1909" t="str">
        <f t="shared" si="58"/>
        <v/>
      </c>
      <c r="I1909">
        <f>IF(CHALLAN!F11405="","",CHALLAN!F11405)</f>
        <v>1</v>
      </c>
      <c r="J1909" t="str">
        <f t="shared" si="59"/>
        <v/>
      </c>
    </row>
    <row r="1910" spans="1:10" x14ac:dyDescent="0.25">
      <c r="A1910">
        <v>11406</v>
      </c>
      <c r="B1910" t="str">
        <f>CHALLAN!G11378</f>
        <v>GG/236/10-11</v>
      </c>
      <c r="C1910" t="str">
        <f>CHALLAN!G11377</f>
        <v>17.01.11</v>
      </c>
      <c r="D1910" t="str">
        <f>IF(CHALLAN!C11406="","(no part #)",CHALLAN!C11406)</f>
        <v>PC-E402</v>
      </c>
      <c r="E1910" t="str">
        <f>IF(CHALLAN!B11406="","",CHALLAN!B11406)</f>
        <v>M-HAWK</v>
      </c>
      <c r="F1910">
        <f>IF(CHALLAN!D11406="","",CHALLAN!D11406)</f>
        <v>6</v>
      </c>
      <c r="G1910">
        <f>IF(CHALLAN!E11406="","",CHALLAN!E11406)</f>
        <v>4</v>
      </c>
      <c r="H1910">
        <f t="shared" si="58"/>
        <v>24</v>
      </c>
      <c r="I1910">
        <f>IF(CHALLAN!F11406="","",CHALLAN!F11406)</f>
        <v>23</v>
      </c>
      <c r="J1910">
        <f t="shared" si="59"/>
        <v>1</v>
      </c>
    </row>
    <row r="1911" spans="1:10" x14ac:dyDescent="0.25">
      <c r="A1911">
        <v>11407</v>
      </c>
      <c r="B1911" t="str">
        <f>CHALLAN!G11378</f>
        <v>GG/236/10-11</v>
      </c>
      <c r="C1911" t="str">
        <f>CHALLAN!G11377</f>
        <v>17.01.11</v>
      </c>
      <c r="D1911" t="str">
        <f>IF(CHALLAN!C11407="","(no part #)",CHALLAN!C11407)</f>
        <v>PC-E402</v>
      </c>
      <c r="E1911" t="str">
        <f>IF(CHALLAN!B11407="","",CHALLAN!B11407)</f>
        <v>M-HAWK</v>
      </c>
      <c r="F1911" t="str">
        <f>IF(CHALLAN!D11407="","",CHALLAN!D11407)</f>
        <v/>
      </c>
      <c r="G1911" t="str">
        <f>IF(CHALLAN!E11407="","",CHALLAN!E11407)</f>
        <v/>
      </c>
      <c r="H1911" t="str">
        <f t="shared" si="58"/>
        <v/>
      </c>
      <c r="I1911">
        <f>IF(CHALLAN!F11407="","",CHALLAN!F11407)</f>
        <v>1</v>
      </c>
      <c r="J1911" t="str">
        <f t="shared" si="59"/>
        <v/>
      </c>
    </row>
    <row r="1912" spans="1:10" x14ac:dyDescent="0.25">
      <c r="A1912">
        <v>11408</v>
      </c>
      <c r="B1912" t="str">
        <f>CHALLAN!G11378</f>
        <v>GG/236/10-11</v>
      </c>
      <c r="C1912" t="str">
        <f>CHALLAN!G11377</f>
        <v>17.01.11</v>
      </c>
      <c r="D1912" t="str">
        <f>IF(CHALLAN!C11408="","(no part #)",CHALLAN!C11408)</f>
        <v>PC-E419</v>
      </c>
      <c r="E1912" t="str">
        <f>IF(CHALLAN!B11408="","",CHALLAN!B11408)</f>
        <v>SKODA</v>
      </c>
      <c r="F1912">
        <f>IF(CHALLAN!D11408="","",CHALLAN!D11408)</f>
        <v>6</v>
      </c>
      <c r="G1912">
        <f>IF(CHALLAN!E11408="","",CHALLAN!E11408)</f>
        <v>4</v>
      </c>
      <c r="H1912">
        <f t="shared" si="58"/>
        <v>24</v>
      </c>
      <c r="I1912">
        <f>IF(CHALLAN!F11408="","",CHALLAN!F11408)</f>
        <v>23</v>
      </c>
      <c r="J1912">
        <f t="shared" si="59"/>
        <v>1</v>
      </c>
    </row>
    <row r="1913" spans="1:10" x14ac:dyDescent="0.25">
      <c r="A1913">
        <v>11409</v>
      </c>
      <c r="B1913" t="str">
        <f>CHALLAN!G11378</f>
        <v>GG/236/10-11</v>
      </c>
      <c r="C1913" t="str">
        <f>CHALLAN!G11377</f>
        <v>17.01.11</v>
      </c>
      <c r="D1913" t="str">
        <f>IF(CHALLAN!C11409="","(no part #)",CHALLAN!C11409)</f>
        <v>PC-E419</v>
      </c>
      <c r="E1913" t="str">
        <f>IF(CHALLAN!B11409="","",CHALLAN!B11409)</f>
        <v>SKODA</v>
      </c>
      <c r="F1913" t="str">
        <f>IF(CHALLAN!D11409="","",CHALLAN!D11409)</f>
        <v/>
      </c>
      <c r="G1913" t="str">
        <f>IF(CHALLAN!E11409="","",CHALLAN!E11409)</f>
        <v/>
      </c>
      <c r="H1913" t="str">
        <f t="shared" si="58"/>
        <v/>
      </c>
      <c r="I1913">
        <f>IF(CHALLAN!F11409="","",CHALLAN!F11409)</f>
        <v>1</v>
      </c>
      <c r="J1913" t="str">
        <f t="shared" si="59"/>
        <v/>
      </c>
    </row>
    <row r="1914" spans="1:10" x14ac:dyDescent="0.25">
      <c r="A1914">
        <v>11410</v>
      </c>
      <c r="B1914" t="str">
        <f>CHALLAN!G11378</f>
        <v>GG/236/10-11</v>
      </c>
      <c r="C1914" t="str">
        <f>CHALLAN!G11377</f>
        <v>17.01.11</v>
      </c>
      <c r="D1914" t="str">
        <f>IF(CHALLAN!C11410="","(no part #)",CHALLAN!C11410)</f>
        <v>PC-E001</v>
      </c>
      <c r="E1914" t="str">
        <f>IF(CHALLAN!B11410="","",CHALLAN!B11410)</f>
        <v>INDIA BEHR VISTA</v>
      </c>
      <c r="F1914">
        <f>IF(CHALLAN!D11410="","",CHALLAN!D11410)</f>
        <v>1</v>
      </c>
      <c r="G1914">
        <f>IF(CHALLAN!E11410="","",CHALLAN!E11410)</f>
        <v>4</v>
      </c>
      <c r="H1914">
        <f t="shared" si="58"/>
        <v>4</v>
      </c>
      <c r="I1914">
        <f>IF(CHALLAN!F11410="","",CHALLAN!F11410)</f>
        <v>4</v>
      </c>
      <c r="J1914">
        <f t="shared" si="59"/>
        <v>0</v>
      </c>
    </row>
    <row r="1915" spans="1:10" x14ac:dyDescent="0.25">
      <c r="A1915">
        <v>11438</v>
      </c>
      <c r="B1915" t="str">
        <f>CHALLAN!G11424</f>
        <v>GG/237/10-11</v>
      </c>
      <c r="C1915" t="str">
        <f>CHALLAN!G11423</f>
        <v>17.01.11</v>
      </c>
      <c r="D1915" t="str">
        <f>IF(CHALLAN!C11438="","(no part #)",CHALLAN!C11438)</f>
        <v>PC-E417</v>
      </c>
      <c r="E1915" t="str">
        <f>IF(CHALLAN!B11438="","",CHALLAN!B11438)</f>
        <v>FIESTA</v>
      </c>
      <c r="F1915">
        <f>IF(CHALLAN!D11438="","",CHALLAN!D11438)</f>
        <v>6</v>
      </c>
      <c r="G1915">
        <f>IF(CHALLAN!E11438="","",CHALLAN!E11438)</f>
        <v>4</v>
      </c>
      <c r="H1915">
        <f t="shared" si="58"/>
        <v>24</v>
      </c>
      <c r="I1915">
        <f>IF(CHALLAN!F11438="","",CHALLAN!F11438)</f>
        <v>23</v>
      </c>
      <c r="J1915">
        <f t="shared" si="59"/>
        <v>1</v>
      </c>
    </row>
    <row r="1916" spans="1:10" x14ac:dyDescent="0.25">
      <c r="A1916">
        <v>11439</v>
      </c>
      <c r="B1916" t="str">
        <f>CHALLAN!G11424</f>
        <v>GG/237/10-11</v>
      </c>
      <c r="C1916" t="str">
        <f>CHALLAN!G11423</f>
        <v>17.01.11</v>
      </c>
      <c r="D1916" t="str">
        <f>IF(CHALLAN!C11439="","(no part #)",CHALLAN!C11439)</f>
        <v>PC-E417</v>
      </c>
      <c r="E1916" t="str">
        <f>IF(CHALLAN!B11439="","",CHALLAN!B11439)</f>
        <v>FIESTA</v>
      </c>
      <c r="F1916" t="str">
        <f>IF(CHALLAN!D11439="","",CHALLAN!D11439)</f>
        <v/>
      </c>
      <c r="G1916" t="str">
        <f>IF(CHALLAN!E11439="","",CHALLAN!E11439)</f>
        <v/>
      </c>
      <c r="H1916" t="str">
        <f t="shared" si="58"/>
        <v/>
      </c>
      <c r="I1916">
        <f>IF(CHALLAN!F11439="","",CHALLAN!F11439)</f>
        <v>1</v>
      </c>
      <c r="J1916" t="str">
        <f t="shared" si="59"/>
        <v/>
      </c>
    </row>
    <row r="1917" spans="1:10" x14ac:dyDescent="0.25">
      <c r="A1917">
        <v>11440</v>
      </c>
      <c r="B1917" t="str">
        <f>CHALLAN!G11424</f>
        <v>GG/237/10-11</v>
      </c>
      <c r="C1917" t="str">
        <f>CHALLAN!G11423</f>
        <v>17.01.11</v>
      </c>
      <c r="D1917" t="str">
        <f>IF(CHALLAN!C11440="","(no part #)",CHALLAN!C11440)</f>
        <v>PC-E402</v>
      </c>
      <c r="E1917" t="str">
        <f>IF(CHALLAN!B11440="","",CHALLAN!B11440)</f>
        <v>M-HAWK</v>
      </c>
      <c r="F1917">
        <f>IF(CHALLAN!D11440="","",CHALLAN!D11440)</f>
        <v>6</v>
      </c>
      <c r="G1917">
        <f>IF(CHALLAN!E11440="","",CHALLAN!E11440)</f>
        <v>4</v>
      </c>
      <c r="H1917">
        <f t="shared" si="58"/>
        <v>24</v>
      </c>
      <c r="I1917">
        <f>IF(CHALLAN!F11440="","",CHALLAN!F11440)</f>
        <v>23</v>
      </c>
      <c r="J1917">
        <f t="shared" si="59"/>
        <v>1</v>
      </c>
    </row>
    <row r="1918" spans="1:10" x14ac:dyDescent="0.25">
      <c r="A1918">
        <v>11441</v>
      </c>
      <c r="B1918" t="str">
        <f>CHALLAN!G11424</f>
        <v>GG/237/10-11</v>
      </c>
      <c r="C1918" t="str">
        <f>CHALLAN!G11423</f>
        <v>17.01.11</v>
      </c>
      <c r="D1918" t="str">
        <f>IF(CHALLAN!C11441="","(no part #)",CHALLAN!C11441)</f>
        <v>PC-E402</v>
      </c>
      <c r="E1918" t="str">
        <f>IF(CHALLAN!B11441="","",CHALLAN!B11441)</f>
        <v>M-HAWK</v>
      </c>
      <c r="F1918" t="str">
        <f>IF(CHALLAN!D11441="","",CHALLAN!D11441)</f>
        <v/>
      </c>
      <c r="G1918" t="str">
        <f>IF(CHALLAN!E11441="","",CHALLAN!E11441)</f>
        <v/>
      </c>
      <c r="H1918" t="str">
        <f t="shared" si="58"/>
        <v/>
      </c>
      <c r="I1918">
        <f>IF(CHALLAN!F11441="","",CHALLAN!F11441)</f>
        <v>1</v>
      </c>
      <c r="J1918" t="str">
        <f t="shared" si="59"/>
        <v/>
      </c>
    </row>
    <row r="1919" spans="1:10" x14ac:dyDescent="0.25">
      <c r="A1919">
        <v>11442</v>
      </c>
      <c r="B1919" t="str">
        <f>CHALLAN!G11424</f>
        <v>GG/237/10-11</v>
      </c>
      <c r="C1919" t="str">
        <f>CHALLAN!G11423</f>
        <v>17.01.11</v>
      </c>
      <c r="D1919" t="str">
        <f>IF(CHALLAN!C11442="","(no part #)",CHALLAN!C11442)</f>
        <v>PC-E111</v>
      </c>
      <c r="E1919" t="str">
        <f>IF(CHALLAN!B11442="","",CHALLAN!B11442)</f>
        <v>LANCER MMC</v>
      </c>
      <c r="F1919">
        <f>IF(CHALLAN!D11442="","",CHALLAN!D11442)</f>
        <v>6</v>
      </c>
      <c r="G1919">
        <f>IF(CHALLAN!E11442="","",CHALLAN!E11442)</f>
        <v>4</v>
      </c>
      <c r="H1919">
        <f t="shared" si="58"/>
        <v>24</v>
      </c>
      <c r="I1919">
        <f>IF(CHALLAN!F11442="","",CHALLAN!F11442)</f>
        <v>23</v>
      </c>
      <c r="J1919">
        <f t="shared" si="59"/>
        <v>1</v>
      </c>
    </row>
    <row r="1920" spans="1:10" x14ac:dyDescent="0.25">
      <c r="A1920">
        <v>11443</v>
      </c>
      <c r="B1920" t="str">
        <f>CHALLAN!G11424</f>
        <v>GG/237/10-11</v>
      </c>
      <c r="C1920" t="str">
        <f>CHALLAN!G11423</f>
        <v>17.01.11</v>
      </c>
      <c r="D1920" t="str">
        <f>IF(CHALLAN!C11443="","(no part #)",CHALLAN!C11443)</f>
        <v>PC-E111</v>
      </c>
      <c r="E1920" t="str">
        <f>IF(CHALLAN!B11443="","",CHALLAN!B11443)</f>
        <v>LANCER MMC</v>
      </c>
      <c r="F1920" t="str">
        <f>IF(CHALLAN!D11443="","",CHALLAN!D11443)</f>
        <v/>
      </c>
      <c r="G1920" t="str">
        <f>IF(CHALLAN!E11443="","",CHALLAN!E11443)</f>
        <v/>
      </c>
      <c r="H1920" t="str">
        <f t="shared" si="58"/>
        <v/>
      </c>
      <c r="I1920">
        <f>IF(CHALLAN!F11443="","",CHALLAN!F11443)</f>
        <v>1</v>
      </c>
      <c r="J1920" t="str">
        <f t="shared" si="59"/>
        <v/>
      </c>
    </row>
    <row r="1921" spans="1:10" x14ac:dyDescent="0.25">
      <c r="A1921">
        <v>11445</v>
      </c>
      <c r="B1921" t="str">
        <f>CHALLAN!G11424</f>
        <v>GG/237/10-11</v>
      </c>
      <c r="C1921" t="str">
        <f>CHALLAN!G11423</f>
        <v>17.01.11</v>
      </c>
      <c r="D1921" t="str">
        <f>IF(CHALLAN!C11445="","(no part #)",CHALLAN!C11445)</f>
        <v>PC-1191</v>
      </c>
      <c r="E1921" t="str">
        <f>IF(CHALLAN!B11445="","",CHALLAN!B11445)</f>
        <v>SKODA-3PIN</v>
      </c>
      <c r="F1921">
        <f>IF(CHALLAN!D11445="","",CHALLAN!D11445)</f>
        <v>1</v>
      </c>
      <c r="G1921">
        <f>IF(CHALLAN!E11445="","",CHALLAN!E11445)</f>
        <v>25</v>
      </c>
      <c r="H1921">
        <f t="shared" si="58"/>
        <v>25</v>
      </c>
      <c r="I1921">
        <f>IF(CHALLAN!F11445="","",CHALLAN!F11445)</f>
        <v>25</v>
      </c>
      <c r="J1921">
        <f t="shared" si="59"/>
        <v>0</v>
      </c>
    </row>
    <row r="1922" spans="1:10" x14ac:dyDescent="0.25">
      <c r="A1922">
        <v>11447</v>
      </c>
      <c r="B1922" t="str">
        <f>CHALLAN!G11424</f>
        <v>GG/237/10-11</v>
      </c>
      <c r="C1922" t="str">
        <f>CHALLAN!G11423</f>
        <v>17.01.11</v>
      </c>
      <c r="D1922" t="str">
        <f>IF(CHALLAN!C11447="","(no part #)",CHALLAN!C11447)</f>
        <v>(no part #)</v>
      </c>
      <c r="E1922" t="str">
        <f>IF(CHALLAN!B11447="","",CHALLAN!B11447)</f>
        <v>14X18X20</v>
      </c>
      <c r="F1922">
        <f>IF(CHALLAN!D11447="","",CHALLAN!D11447)</f>
        <v>5</v>
      </c>
      <c r="G1922">
        <f>IF(CHALLAN!E11447="","",CHALLAN!E11447)</f>
        <v>10</v>
      </c>
      <c r="H1922">
        <f t="shared" ref="H1922:H1985" si="60">IF(AND(ISNUMBER(F1922),ISNUMBER(G1922)),F1922*G1922,"")</f>
        <v>50</v>
      </c>
      <c r="I1922">
        <f>IF(CHALLAN!F11447="","",CHALLAN!F11447)</f>
        <v>46</v>
      </c>
      <c r="J1922">
        <f t="shared" ref="J1922:J1985" si="61">IF(AND(ISNUMBER(H1922),ISNUMBER(I1922)),H1922-I1922,"")</f>
        <v>4</v>
      </c>
    </row>
    <row r="1923" spans="1:10" x14ac:dyDescent="0.25">
      <c r="A1923">
        <v>11448</v>
      </c>
      <c r="B1923" t="str">
        <f>CHALLAN!G11424</f>
        <v>GG/237/10-11</v>
      </c>
      <c r="C1923" t="str">
        <f>CHALLAN!G11423</f>
        <v>17.01.11</v>
      </c>
      <c r="D1923" t="str">
        <f>IF(CHALLAN!C11448="","(no part #)",CHALLAN!C11448)</f>
        <v>(no part #)</v>
      </c>
      <c r="E1923" t="str">
        <f>IF(CHALLAN!B11448="","",CHALLAN!B11448)</f>
        <v>14X18X20</v>
      </c>
      <c r="F1923" t="str">
        <f>IF(CHALLAN!D11448="","",CHALLAN!D11448)</f>
        <v/>
      </c>
      <c r="G1923" t="str">
        <f>IF(CHALLAN!E11448="","",CHALLAN!E11448)</f>
        <v/>
      </c>
      <c r="H1923" t="str">
        <f t="shared" si="60"/>
        <v/>
      </c>
      <c r="I1923">
        <f>IF(CHALLAN!F11448="","",CHALLAN!F11448)</f>
        <v>4</v>
      </c>
      <c r="J1923" t="str">
        <f t="shared" si="61"/>
        <v/>
      </c>
    </row>
    <row r="1924" spans="1:10" x14ac:dyDescent="0.25">
      <c r="A1924">
        <v>11449</v>
      </c>
      <c r="B1924" t="str">
        <f>CHALLAN!G11424</f>
        <v>GG/237/10-11</v>
      </c>
      <c r="C1924" t="str">
        <f>CHALLAN!G11423</f>
        <v>17.01.11</v>
      </c>
      <c r="D1924" t="str">
        <f>IF(CHALLAN!C11449="","(no part #)",CHALLAN!C11449)</f>
        <v>(no part #)</v>
      </c>
      <c r="E1924" t="str">
        <f>IF(CHALLAN!B11449="","",CHALLAN!B11449)</f>
        <v>14X14X20</v>
      </c>
      <c r="F1924">
        <f>IF(CHALLAN!D11449="","",CHALLAN!D11449)</f>
        <v>2.5</v>
      </c>
      <c r="G1924">
        <f>IF(CHALLAN!E11449="","",CHALLAN!E11449)</f>
        <v>10</v>
      </c>
      <c r="H1924">
        <f t="shared" si="60"/>
        <v>25</v>
      </c>
      <c r="I1924">
        <f>IF(CHALLAN!F11449="","",CHALLAN!F11449)</f>
        <v>22</v>
      </c>
      <c r="J1924">
        <f t="shared" si="61"/>
        <v>3</v>
      </c>
    </row>
    <row r="1925" spans="1:10" x14ac:dyDescent="0.25">
      <c r="A1925">
        <v>11450</v>
      </c>
      <c r="B1925" t="str">
        <f>CHALLAN!G11424</f>
        <v>GG/237/10-11</v>
      </c>
      <c r="C1925" t="str">
        <f>CHALLAN!G11423</f>
        <v>17.01.11</v>
      </c>
      <c r="D1925" t="str">
        <f>IF(CHALLAN!C11450="","(no part #)",CHALLAN!C11450)</f>
        <v>(no part #)</v>
      </c>
      <c r="E1925" t="str">
        <f>IF(CHALLAN!B11450="","",CHALLAN!B11450)</f>
        <v>14X14X20</v>
      </c>
      <c r="F1925" t="str">
        <f>IF(CHALLAN!D11450="","",CHALLAN!D11450)</f>
        <v/>
      </c>
      <c r="G1925" t="str">
        <f>IF(CHALLAN!E11450="","",CHALLAN!E11450)</f>
        <v/>
      </c>
      <c r="H1925" t="str">
        <f t="shared" si="60"/>
        <v/>
      </c>
      <c r="I1925">
        <f>IF(CHALLAN!F11450="","",CHALLAN!F11450)</f>
        <v>3</v>
      </c>
      <c r="J1925" t="str">
        <f t="shared" si="61"/>
        <v/>
      </c>
    </row>
    <row r="1926" spans="1:10" x14ac:dyDescent="0.25">
      <c r="A1926">
        <v>11452</v>
      </c>
      <c r="B1926" t="str">
        <f>CHALLAN!G11424</f>
        <v>GG/237/10-11</v>
      </c>
      <c r="C1926" t="str">
        <f>CHALLAN!G11423</f>
        <v>17.01.11</v>
      </c>
      <c r="D1926" t="str">
        <f>IF(CHALLAN!C11452="","(no part #)",CHALLAN!C11452)</f>
        <v>PC-7157</v>
      </c>
      <c r="E1926" t="str">
        <f>IF(CHALLAN!B11452="","",CHALLAN!B11452)</f>
        <v>SCORPIO</v>
      </c>
      <c r="F1926">
        <f>IF(CHALLAN!D11452="","",CHALLAN!D11452)</f>
        <v>6</v>
      </c>
      <c r="G1926">
        <f>IF(CHALLAN!E11452="","",CHALLAN!E11452)</f>
        <v>4</v>
      </c>
      <c r="H1926">
        <f t="shared" si="60"/>
        <v>24</v>
      </c>
      <c r="I1926">
        <f>IF(CHALLAN!F11452="","",CHALLAN!F11452)</f>
        <v>23</v>
      </c>
      <c r="J1926">
        <f t="shared" si="61"/>
        <v>1</v>
      </c>
    </row>
    <row r="1927" spans="1:10" x14ac:dyDescent="0.25">
      <c r="A1927">
        <v>11453</v>
      </c>
      <c r="B1927" t="str">
        <f>CHALLAN!G11424</f>
        <v>GG/237/10-11</v>
      </c>
      <c r="C1927" t="str">
        <f>CHALLAN!G11423</f>
        <v>17.01.11</v>
      </c>
      <c r="D1927" t="str">
        <f>IF(CHALLAN!C11453="","(no part #)",CHALLAN!C11453)</f>
        <v>PC-7157</v>
      </c>
      <c r="E1927" t="str">
        <f>IF(CHALLAN!B11453="","",CHALLAN!B11453)</f>
        <v>SCORPIO</v>
      </c>
      <c r="F1927" t="str">
        <f>IF(CHALLAN!D11453="","",CHALLAN!D11453)</f>
        <v/>
      </c>
      <c r="G1927" t="str">
        <f>IF(CHALLAN!E11453="","",CHALLAN!E11453)</f>
        <v/>
      </c>
      <c r="H1927" t="str">
        <f t="shared" si="60"/>
        <v/>
      </c>
      <c r="I1927">
        <f>IF(CHALLAN!F11453="","",CHALLAN!F11453)</f>
        <v>1</v>
      </c>
      <c r="J1927" t="str">
        <f t="shared" si="61"/>
        <v/>
      </c>
    </row>
    <row r="1928" spans="1:10" x14ac:dyDescent="0.25">
      <c r="A1928">
        <v>11483</v>
      </c>
      <c r="B1928" t="str">
        <f>CHALLAN!G11470</f>
        <v>GG/238/10-11</v>
      </c>
      <c r="C1928" t="str">
        <f>CHALLAN!G11469</f>
        <v>17.01.11</v>
      </c>
      <c r="D1928" t="str">
        <f>IF(CHALLAN!C11483="","(no part #)",CHALLAN!C11483)</f>
        <v>PC-E036</v>
      </c>
      <c r="E1928" t="str">
        <f>IF(CHALLAN!B11483="","",CHALLAN!B11483)</f>
        <v>TRAVERA</v>
      </c>
      <c r="F1928">
        <f>IF(CHALLAN!D11483="","",CHALLAN!D11483)</f>
        <v>6</v>
      </c>
      <c r="G1928">
        <f>IF(CHALLAN!E11483="","",CHALLAN!E11483)</f>
        <v>4</v>
      </c>
      <c r="H1928">
        <f t="shared" si="60"/>
        <v>24</v>
      </c>
      <c r="I1928">
        <f>IF(CHALLAN!F11483="","",CHALLAN!F11483)</f>
        <v>23</v>
      </c>
      <c r="J1928">
        <f t="shared" si="61"/>
        <v>1</v>
      </c>
    </row>
    <row r="1929" spans="1:10" x14ac:dyDescent="0.25">
      <c r="A1929">
        <v>11484</v>
      </c>
      <c r="B1929" t="str">
        <f>CHALLAN!G11470</f>
        <v>GG/238/10-11</v>
      </c>
      <c r="C1929" t="str">
        <f>CHALLAN!G11469</f>
        <v>17.01.11</v>
      </c>
      <c r="D1929" t="str">
        <f>IF(CHALLAN!C11484="","(no part #)",CHALLAN!C11484)</f>
        <v>PC-E036</v>
      </c>
      <c r="E1929" t="str">
        <f>IF(CHALLAN!B11484="","",CHALLAN!B11484)</f>
        <v>TRAVERA</v>
      </c>
      <c r="F1929" t="str">
        <f>IF(CHALLAN!D11484="","",CHALLAN!D11484)</f>
        <v/>
      </c>
      <c r="G1929" t="str">
        <f>IF(CHALLAN!E11484="","",CHALLAN!E11484)</f>
        <v/>
      </c>
      <c r="H1929" t="str">
        <f t="shared" si="60"/>
        <v/>
      </c>
      <c r="I1929" s="1406">
        <f>IF(CHALLAN!F11484="","",CHALLAN!F11484)</f>
        <v>1</v>
      </c>
      <c r="J1929" t="str">
        <f t="shared" si="61"/>
        <v/>
      </c>
    </row>
    <row r="1930" spans="1:10" x14ac:dyDescent="0.25">
      <c r="A1930">
        <v>11485</v>
      </c>
      <c r="B1930" t="str">
        <f>CHALLAN!G11470</f>
        <v>GG/238/10-11</v>
      </c>
      <c r="C1930" t="str">
        <f>CHALLAN!G11469</f>
        <v>17.01.11</v>
      </c>
      <c r="D1930" t="str">
        <f>IF(CHALLAN!C11485="","(no part #)",CHALLAN!C11485)</f>
        <v>PC-E402</v>
      </c>
      <c r="E1930" t="str">
        <f>IF(CHALLAN!B11485="","",CHALLAN!B11485)</f>
        <v>M-HAWK</v>
      </c>
      <c r="F1930">
        <f>IF(CHALLAN!D11485="","",CHALLAN!D11485)</f>
        <v>1</v>
      </c>
      <c r="G1930">
        <f>IF(CHALLAN!E11485="","",CHALLAN!E11485)</f>
        <v>4</v>
      </c>
      <c r="H1930">
        <f t="shared" si="60"/>
        <v>4</v>
      </c>
      <c r="I1930" s="1406">
        <f>IF(CHALLAN!F11485="","",CHALLAN!F11485)</f>
        <v>4</v>
      </c>
      <c r="J1930">
        <f t="shared" si="61"/>
        <v>0</v>
      </c>
    </row>
    <row r="1931" spans="1:10" x14ac:dyDescent="0.25">
      <c r="A1931">
        <v>11487</v>
      </c>
      <c r="B1931" t="str">
        <f>CHALLAN!G11470</f>
        <v>GG/238/10-11</v>
      </c>
      <c r="C1931" t="str">
        <f>CHALLAN!G11469</f>
        <v>17.01.11</v>
      </c>
      <c r="D1931" t="str">
        <f>IF(CHALLAN!C11487="","(no part #)",CHALLAN!C11487)</f>
        <v>(no part #)</v>
      </c>
      <c r="E1931" t="str">
        <f>IF(CHALLAN!B11487="","",CHALLAN!B11487)</f>
        <v>14X18X20</v>
      </c>
      <c r="F1931">
        <f>IF(CHALLAN!D11487="","",CHALLAN!D11487)</f>
        <v>2.5</v>
      </c>
      <c r="G1931">
        <f>IF(CHALLAN!E11487="","",CHALLAN!E11487)</f>
        <v>10</v>
      </c>
      <c r="H1931">
        <f t="shared" si="60"/>
        <v>25</v>
      </c>
      <c r="I1931" s="1406">
        <f>IF(CHALLAN!F11487="","",CHALLAN!F11487)</f>
        <v>23</v>
      </c>
      <c r="J1931">
        <f t="shared" si="61"/>
        <v>2</v>
      </c>
    </row>
    <row r="1932" spans="1:10" x14ac:dyDescent="0.25">
      <c r="A1932">
        <v>11488</v>
      </c>
      <c r="B1932" t="str">
        <f>CHALLAN!G11470</f>
        <v>GG/238/10-11</v>
      </c>
      <c r="C1932" t="str">
        <f>CHALLAN!G11469</f>
        <v>17.01.11</v>
      </c>
      <c r="D1932" t="str">
        <f>IF(CHALLAN!C11488="","(no part #)",CHALLAN!C11488)</f>
        <v>(no part #)</v>
      </c>
      <c r="E1932" t="str">
        <f>IF(CHALLAN!B11488="","",CHALLAN!B11488)</f>
        <v>14X18X20</v>
      </c>
      <c r="F1932" t="str">
        <f>IF(CHALLAN!D11488="","",CHALLAN!D11488)</f>
        <v/>
      </c>
      <c r="G1932" t="str">
        <f>IF(CHALLAN!E11488="","",CHALLAN!E11488)</f>
        <v/>
      </c>
      <c r="H1932" t="str">
        <f t="shared" si="60"/>
        <v/>
      </c>
      <c r="I1932" s="1406">
        <f>IF(CHALLAN!F11488="","",CHALLAN!F11488)</f>
        <v>2</v>
      </c>
      <c r="J1932" t="str">
        <f t="shared" si="61"/>
        <v/>
      </c>
    </row>
    <row r="1933" spans="1:10" x14ac:dyDescent="0.25">
      <c r="A1933">
        <v>11489</v>
      </c>
      <c r="B1933" t="str">
        <f>CHALLAN!G11470</f>
        <v>GG/238/10-11</v>
      </c>
      <c r="C1933" t="str">
        <f>CHALLAN!G11469</f>
        <v>17.01.11</v>
      </c>
      <c r="D1933" t="str">
        <f>IF(CHALLAN!C11489="","(no part #)",CHALLAN!C11489)</f>
        <v>(no part #)</v>
      </c>
      <c r="E1933" t="str">
        <f>IF(CHALLAN!B11489="","",CHALLAN!B11489)</f>
        <v>14X23X16</v>
      </c>
      <c r="F1933">
        <f>IF(CHALLAN!D11489="","",CHALLAN!D11489)</f>
        <v>2.5</v>
      </c>
      <c r="G1933">
        <f>IF(CHALLAN!E11489="","",CHALLAN!E11489)</f>
        <v>10</v>
      </c>
      <c r="H1933">
        <f t="shared" si="60"/>
        <v>25</v>
      </c>
      <c r="I1933" s="1406">
        <f>IF(CHALLAN!F11489="","",CHALLAN!F11489)</f>
        <v>23</v>
      </c>
      <c r="J1933">
        <f t="shared" si="61"/>
        <v>2</v>
      </c>
    </row>
    <row r="1934" spans="1:10" x14ac:dyDescent="0.25">
      <c r="A1934">
        <v>11490</v>
      </c>
      <c r="B1934" t="str">
        <f>CHALLAN!G11470</f>
        <v>GG/238/10-11</v>
      </c>
      <c r="C1934" t="str">
        <f>CHALLAN!G11469</f>
        <v>17.01.11</v>
      </c>
      <c r="D1934" t="str">
        <f>IF(CHALLAN!C11490="","(no part #)",CHALLAN!C11490)</f>
        <v>(no part #)</v>
      </c>
      <c r="E1934" t="str">
        <f>IF(CHALLAN!B11490="","",CHALLAN!B11490)</f>
        <v>14X23X16</v>
      </c>
      <c r="F1934" t="str">
        <f>IF(CHALLAN!D11490="","",CHALLAN!D11490)</f>
        <v/>
      </c>
      <c r="G1934" t="str">
        <f>IF(CHALLAN!E11490="","",CHALLAN!E11490)</f>
        <v/>
      </c>
      <c r="H1934" t="str">
        <f t="shared" si="60"/>
        <v/>
      </c>
      <c r="I1934" s="1406">
        <f>IF(CHALLAN!F11490="","",CHALLAN!F11490)</f>
        <v>2</v>
      </c>
      <c r="J1934" t="str">
        <f t="shared" si="61"/>
        <v/>
      </c>
    </row>
    <row r="1935" spans="1:10" x14ac:dyDescent="0.25">
      <c r="A1935">
        <v>11526</v>
      </c>
      <c r="B1935" t="str">
        <f>CHALLAN!G11515</f>
        <v>GG/239/10-11</v>
      </c>
      <c r="C1935" t="str">
        <f>CHALLAN!G11514</f>
        <v>18.1.11</v>
      </c>
      <c r="D1935" t="str">
        <f>IF(CHALLAN!C11526="","(no part #)",CHALLAN!C11526)</f>
        <v>(no part #)</v>
      </c>
      <c r="E1935" t="str">
        <f>IF(CHALLAN!B11526="","",CHALLAN!B11526)</f>
        <v>GAS</v>
      </c>
      <c r="F1935">
        <f>IF(CHALLAN!D11526="","",CHALLAN!D11526)</f>
        <v>20</v>
      </c>
      <c r="G1935">
        <f>IF(CHALLAN!E11526="","",CHALLAN!E11526)</f>
        <v>718</v>
      </c>
      <c r="H1935">
        <f t="shared" si="60"/>
        <v>14360</v>
      </c>
      <c r="I1935" s="1406">
        <f>IF(CHALLAN!F11526="","",CHALLAN!F11526)</f>
        <v>65</v>
      </c>
      <c r="J1935">
        <f t="shared" si="61"/>
        <v>14295</v>
      </c>
    </row>
    <row r="1936" spans="1:10" x14ac:dyDescent="0.25">
      <c r="A1936">
        <v>11572</v>
      </c>
      <c r="B1936" t="str">
        <f>CHALLAN!G11559</f>
        <v>GG/240/10-11</v>
      </c>
      <c r="C1936" t="str">
        <f>CHALLAN!G11558</f>
        <v>18.01.11</v>
      </c>
      <c r="D1936" t="str">
        <f>IF(CHALLAN!C11572="","(no part #)",CHALLAN!C11572)</f>
        <v>LID</v>
      </c>
      <c r="E1936" t="str">
        <f>IF(CHALLAN!B11572="","",CHALLAN!B11572)</f>
        <v>8MM</v>
      </c>
      <c r="F1936">
        <f>IF(CHALLAN!D11572="","",CHALLAN!D11572)</f>
        <v>1</v>
      </c>
      <c r="G1936">
        <f>IF(CHALLAN!E11572="","",CHALLAN!E11572)</f>
        <v>100</v>
      </c>
      <c r="H1936">
        <f t="shared" si="60"/>
        <v>100</v>
      </c>
      <c r="I1936">
        <f>IF(CHALLAN!F11572="","",CHALLAN!F11572)</f>
        <v>100</v>
      </c>
      <c r="J1936">
        <f t="shared" si="61"/>
        <v>0</v>
      </c>
    </row>
    <row r="1937" spans="1:10" x14ac:dyDescent="0.25">
      <c r="A1937">
        <v>11615</v>
      </c>
      <c r="B1937" t="str">
        <f>CHALLAN!G11603</f>
        <v>GG/241/10-11</v>
      </c>
      <c r="C1937" t="str">
        <f>CHALLAN!G11602</f>
        <v>18.01.11</v>
      </c>
      <c r="D1937" t="str">
        <f>IF(CHALLAN!C11615="","(no part #)",CHALLAN!C11615)</f>
        <v>(no part #)</v>
      </c>
      <c r="E1937" t="str">
        <f>IF(CHALLAN!B11615="","",CHALLAN!B11615)</f>
        <v>BAZEL 400-100</v>
      </c>
      <c r="F1937">
        <f>IF(CHALLAN!D11615="","",CHALLAN!D11615)</f>
        <v>140</v>
      </c>
      <c r="G1937">
        <f>IF(CHALLAN!E11615="","",CHALLAN!E11615)</f>
        <v>1</v>
      </c>
      <c r="H1937">
        <f t="shared" si="60"/>
        <v>140</v>
      </c>
      <c r="I1937">
        <f>IF(CHALLAN!F11615="","",CHALLAN!F11615)</f>
        <v>127.2727</v>
      </c>
      <c r="J1937">
        <f t="shared" si="61"/>
        <v>12.7273</v>
      </c>
    </row>
    <row r="1938" spans="1:10" x14ac:dyDescent="0.25">
      <c r="A1938">
        <v>11616</v>
      </c>
      <c r="B1938" t="str">
        <f>CHALLAN!G11603</f>
        <v>GG/241/10-11</v>
      </c>
      <c r="C1938" t="str">
        <f>CHALLAN!G11602</f>
        <v>18.01.11</v>
      </c>
      <c r="D1938" t="str">
        <f>IF(CHALLAN!C11616="","(no part #)",CHALLAN!C11616)</f>
        <v>(no part #)</v>
      </c>
      <c r="E1938" t="str">
        <f>IF(CHALLAN!B11616="","",CHALLAN!B11616)</f>
        <v>BAZEL 400-100</v>
      </c>
      <c r="F1938" t="str">
        <f>IF(CHALLAN!D11616="","",CHALLAN!D11616)</f>
        <v/>
      </c>
      <c r="G1938" t="str">
        <f>IF(CHALLAN!E11616="","",CHALLAN!E11616)</f>
        <v/>
      </c>
      <c r="H1938" t="str">
        <f t="shared" si="60"/>
        <v/>
      </c>
      <c r="I1938">
        <f>IF(CHALLAN!F11616="","",CHALLAN!F11616)</f>
        <v>12.7272</v>
      </c>
      <c r="J1938" t="str">
        <f t="shared" si="61"/>
        <v/>
      </c>
    </row>
    <row r="1939" spans="1:10" x14ac:dyDescent="0.25">
      <c r="A1939">
        <v>11618</v>
      </c>
      <c r="B1939" t="str">
        <f>CHALLAN!G11603</f>
        <v>GG/241/10-11</v>
      </c>
      <c r="C1939" t="str">
        <f>CHALLAN!G11602</f>
        <v>18.01.11</v>
      </c>
      <c r="D1939" t="str">
        <f>IF(CHALLAN!C11618="","(no part #)",CHALLAN!C11618)</f>
        <v>24V</v>
      </c>
      <c r="E1939" t="str">
        <f>IF(CHALLAN!B11618="","",CHALLAN!B11618)</f>
        <v>MICROBUS MOTOR</v>
      </c>
      <c r="F1939">
        <f>IF(CHALLAN!D11618="","",CHALLAN!D11618)</f>
        <v>2</v>
      </c>
      <c r="G1939">
        <f>IF(CHALLAN!E11618="","",CHALLAN!E11618)</f>
        <v>25</v>
      </c>
      <c r="H1939">
        <f t="shared" si="60"/>
        <v>50</v>
      </c>
      <c r="I1939">
        <f>IF(CHALLAN!F11618="","",CHALLAN!F11618)</f>
        <v>50</v>
      </c>
      <c r="J1939">
        <f t="shared" si="61"/>
        <v>0</v>
      </c>
    </row>
    <row r="1940" spans="1:10" x14ac:dyDescent="0.25">
      <c r="A1940">
        <v>11657</v>
      </c>
      <c r="B1940" t="str">
        <f>CHALLAN!G11645</f>
        <v>GG/242/10-11</v>
      </c>
      <c r="C1940" t="str">
        <f>CHALLAN!G11644</f>
        <v>18.01.11</v>
      </c>
      <c r="D1940" t="str">
        <f>IF(CHALLAN!C11657="","(no part #)",CHALLAN!C11657)</f>
        <v>PC-053</v>
      </c>
      <c r="E1940" t="str">
        <f>IF(CHALLAN!B11657="","",CHALLAN!B11657)</f>
        <v>FORD IKON</v>
      </c>
      <c r="F1940">
        <f>IF(CHALLAN!D11657="","",CHALLAN!D11657)</f>
        <v>4</v>
      </c>
      <c r="G1940">
        <f>IF(CHALLAN!E11657="","",CHALLAN!E11657)</f>
        <v>6</v>
      </c>
      <c r="H1940">
        <f t="shared" si="60"/>
        <v>24</v>
      </c>
      <c r="I1940">
        <f>IF(CHALLAN!F11657="","",CHALLAN!F11657)</f>
        <v>23</v>
      </c>
      <c r="J1940">
        <f t="shared" si="61"/>
        <v>1</v>
      </c>
    </row>
    <row r="1941" spans="1:10" x14ac:dyDescent="0.25">
      <c r="A1941">
        <v>11658</v>
      </c>
      <c r="B1941" t="str">
        <f>CHALLAN!G11645</f>
        <v>GG/242/10-11</v>
      </c>
      <c r="C1941" t="str">
        <f>CHALLAN!G11644</f>
        <v>18.01.11</v>
      </c>
      <c r="D1941" t="str">
        <f>IF(CHALLAN!C11658="","(no part #)",CHALLAN!C11658)</f>
        <v>PC-053</v>
      </c>
      <c r="E1941" t="str">
        <f>IF(CHALLAN!B11658="","",CHALLAN!B11658)</f>
        <v>FORD IKON</v>
      </c>
      <c r="F1941" t="str">
        <f>IF(CHALLAN!D11658="","",CHALLAN!D11658)</f>
        <v/>
      </c>
      <c r="G1941" t="str">
        <f>IF(CHALLAN!E11658="","",CHALLAN!E11658)</f>
        <v/>
      </c>
      <c r="H1941" t="str">
        <f t="shared" si="60"/>
        <v/>
      </c>
      <c r="I1941">
        <f>IF(CHALLAN!F11658="","",CHALLAN!F11658)</f>
        <v>1</v>
      </c>
      <c r="J1941" t="str">
        <f t="shared" si="61"/>
        <v/>
      </c>
    </row>
    <row r="1942" spans="1:10" x14ac:dyDescent="0.25">
      <c r="A1942">
        <v>11697</v>
      </c>
      <c r="B1942" t="str">
        <f>CHALLAN!G11687</f>
        <v>GG/243/10-11</v>
      </c>
      <c r="C1942" t="str">
        <f>CHALLAN!G11686</f>
        <v>18.01.11</v>
      </c>
      <c r="D1942" t="str">
        <f>IF(CHALLAN!C11697="","(no part #)",CHALLAN!C11697)</f>
        <v>BAZEL</v>
      </c>
      <c r="E1942" t="str">
        <f>IF(CHALLAN!B11697="","",CHALLAN!B11697)</f>
        <v>SEA-NAIR 404</v>
      </c>
      <c r="F1942">
        <f>IF(CHALLAN!D11697="","",CHALLAN!D11697)</f>
        <v>106</v>
      </c>
      <c r="G1942">
        <f>IF(CHALLAN!E11697="","",CHALLAN!E11697)</f>
        <v>1</v>
      </c>
      <c r="H1942">
        <f t="shared" si="60"/>
        <v>106</v>
      </c>
      <c r="I1942">
        <f>IF(CHALLAN!F11697="","",CHALLAN!F11697)</f>
        <v>106</v>
      </c>
      <c r="J1942">
        <f t="shared" si="61"/>
        <v>0</v>
      </c>
    </row>
    <row r="1943" spans="1:10" x14ac:dyDescent="0.25">
      <c r="A1943">
        <v>11698</v>
      </c>
      <c r="B1943" t="str">
        <f>CHALLAN!G11687</f>
        <v>GG/243/10-11</v>
      </c>
      <c r="C1943" t="str">
        <f>CHALLAN!G11686</f>
        <v>18.01.11</v>
      </c>
      <c r="D1943" t="str">
        <f>IF(CHALLAN!C11698="","(no part #)",CHALLAN!C11698)</f>
        <v>BAZEL</v>
      </c>
      <c r="E1943" t="str">
        <f>IF(CHALLAN!B11698="","",CHALLAN!B11698)</f>
        <v>SEA-NAIR 404</v>
      </c>
      <c r="F1943">
        <f>IF(CHALLAN!D11698="","",CHALLAN!D11698)</f>
        <v>20</v>
      </c>
      <c r="G1943">
        <f>IF(CHALLAN!E11698="","",CHALLAN!E11698)</f>
        <v>1</v>
      </c>
      <c r="H1943">
        <f t="shared" si="60"/>
        <v>20</v>
      </c>
      <c r="I1943">
        <f>IF(CHALLAN!F11698="","",CHALLAN!F11698)</f>
        <v>20</v>
      </c>
      <c r="J1943">
        <f t="shared" si="61"/>
        <v>0</v>
      </c>
    </row>
    <row r="1944" spans="1:10" x14ac:dyDescent="0.25">
      <c r="A1944">
        <v>11751</v>
      </c>
      <c r="B1944" t="str">
        <f>CHALLAN!G11739</f>
        <v>GG/244/10-11</v>
      </c>
      <c r="C1944" t="str">
        <f>CHALLAN!G11738</f>
        <v>20.01.11</v>
      </c>
      <c r="D1944" t="str">
        <f>IF(CHALLAN!C11751="","(no part #)",CHALLAN!C11751)</f>
        <v>PC-E035</v>
      </c>
      <c r="E1944" t="str">
        <f>IF(CHALLAN!B11751="","",CHALLAN!B11751)</f>
        <v>ESTEEM R134A</v>
      </c>
      <c r="F1944">
        <f>IF(CHALLAN!D11751="","",CHALLAN!D11751)</f>
        <v>6</v>
      </c>
      <c r="G1944">
        <f>IF(CHALLAN!E11751="","",CHALLAN!E11751)</f>
        <v>4</v>
      </c>
      <c r="H1944">
        <f t="shared" si="60"/>
        <v>24</v>
      </c>
      <c r="I1944">
        <f>IF(CHALLAN!F11751="","",CHALLAN!F11751)</f>
        <v>22</v>
      </c>
      <c r="J1944">
        <f t="shared" si="61"/>
        <v>2</v>
      </c>
    </row>
    <row r="1945" spans="1:10" x14ac:dyDescent="0.25">
      <c r="A1945">
        <v>11752</v>
      </c>
      <c r="B1945" t="str">
        <f>CHALLAN!G11739</f>
        <v>GG/244/10-11</v>
      </c>
      <c r="C1945" t="str">
        <f>CHALLAN!G11738</f>
        <v>20.01.11</v>
      </c>
      <c r="D1945" t="str">
        <f>IF(CHALLAN!C11752="","(no part #)",CHALLAN!C11752)</f>
        <v>PC-E035</v>
      </c>
      <c r="E1945" t="str">
        <f>IF(CHALLAN!B11752="","",CHALLAN!B11752)</f>
        <v>ESTEEM R134A</v>
      </c>
      <c r="F1945" t="str">
        <f>IF(CHALLAN!D11752="","",CHALLAN!D11752)</f>
        <v/>
      </c>
      <c r="G1945" t="str">
        <f>IF(CHALLAN!E11752="","",CHALLAN!E11752)</f>
        <v/>
      </c>
      <c r="H1945" t="str">
        <f t="shared" si="60"/>
        <v/>
      </c>
      <c r="I1945">
        <f>IF(CHALLAN!F11752="","",CHALLAN!F11752)</f>
        <v>2</v>
      </c>
      <c r="J1945" t="str">
        <f t="shared" si="61"/>
        <v/>
      </c>
    </row>
    <row r="1946" spans="1:10" x14ac:dyDescent="0.25">
      <c r="A1946">
        <v>11753</v>
      </c>
      <c r="B1946" t="str">
        <f>CHALLAN!G11739</f>
        <v>GG/244/10-11</v>
      </c>
      <c r="C1946" t="str">
        <f>CHALLAN!G11738</f>
        <v>20.01.11</v>
      </c>
      <c r="D1946" t="str">
        <f>IF(CHALLAN!C11753="","(no part #)",CHALLAN!C11753)</f>
        <v>PC-E443</v>
      </c>
      <c r="E1946" t="str">
        <f>IF(CHALLAN!B11753="","",CHALLAN!B11753)</f>
        <v>COROLLA</v>
      </c>
      <c r="F1946">
        <f>IF(CHALLAN!D11753="","",CHALLAN!D11753)</f>
        <v>1</v>
      </c>
      <c r="G1946">
        <f>IF(CHALLAN!E11753="","",CHALLAN!E11753)</f>
        <v>6</v>
      </c>
      <c r="H1946">
        <f t="shared" si="60"/>
        <v>6</v>
      </c>
      <c r="I1946">
        <f>IF(CHALLAN!F11753="","",CHALLAN!F11753)</f>
        <v>6</v>
      </c>
      <c r="J1946">
        <f t="shared" si="61"/>
        <v>0</v>
      </c>
    </row>
    <row r="1947" spans="1:10" x14ac:dyDescent="0.25">
      <c r="A1947">
        <v>11754</v>
      </c>
      <c r="B1947" t="str">
        <f>CHALLAN!G11739</f>
        <v>GG/244/10-11</v>
      </c>
      <c r="C1947" t="str">
        <f>CHALLAN!G11738</f>
        <v>20.01.11</v>
      </c>
      <c r="D1947" t="str">
        <f>IF(CHALLAN!C11754="","(no part #)",CHALLAN!C11754)</f>
        <v>PC-E417</v>
      </c>
      <c r="E1947" t="str">
        <f>IF(CHALLAN!B11754="","",CHALLAN!B11754)</f>
        <v>FIESTA</v>
      </c>
      <c r="F1947">
        <f>IF(CHALLAN!D11754="","",CHALLAN!D11754)</f>
        <v>6</v>
      </c>
      <c r="G1947">
        <f>IF(CHALLAN!E11754="","",CHALLAN!E11754)</f>
        <v>4</v>
      </c>
      <c r="H1947">
        <f t="shared" si="60"/>
        <v>24</v>
      </c>
      <c r="I1947">
        <f>IF(CHALLAN!F11754="","",CHALLAN!F11754)</f>
        <v>23</v>
      </c>
      <c r="J1947">
        <f t="shared" si="61"/>
        <v>1</v>
      </c>
    </row>
    <row r="1948" spans="1:10" x14ac:dyDescent="0.25">
      <c r="A1948">
        <v>11755</v>
      </c>
      <c r="B1948" t="str">
        <f>CHALLAN!G11739</f>
        <v>GG/244/10-11</v>
      </c>
      <c r="C1948" t="str">
        <f>CHALLAN!G11738</f>
        <v>20.01.11</v>
      </c>
      <c r="D1948" t="str">
        <f>IF(CHALLAN!C11755="","(no part #)",CHALLAN!C11755)</f>
        <v>PC-E417</v>
      </c>
      <c r="E1948" t="str">
        <f>IF(CHALLAN!B11755="","",CHALLAN!B11755)</f>
        <v>FIESTA</v>
      </c>
      <c r="F1948" t="str">
        <f>IF(CHALLAN!D11755="","",CHALLAN!D11755)</f>
        <v/>
      </c>
      <c r="G1948" t="str">
        <f>IF(CHALLAN!E11755="","",CHALLAN!E11755)</f>
        <v/>
      </c>
      <c r="H1948" t="str">
        <f t="shared" si="60"/>
        <v/>
      </c>
      <c r="I1948">
        <f>IF(CHALLAN!F11755="","",CHALLAN!F11755)</f>
        <v>1</v>
      </c>
      <c r="J1948" t="str">
        <f t="shared" si="61"/>
        <v/>
      </c>
    </row>
    <row r="1949" spans="1:10" x14ac:dyDescent="0.25">
      <c r="A1949">
        <v>11756</v>
      </c>
      <c r="B1949" t="str">
        <f>CHALLAN!G11739</f>
        <v>GG/244/10-11</v>
      </c>
      <c r="C1949" t="str">
        <f>CHALLAN!G11738</f>
        <v>20.01.11</v>
      </c>
      <c r="D1949" t="str">
        <f>IF(CHALLAN!C11756="","(no part #)",CHALLAN!C11756)</f>
        <v>PC-E022</v>
      </c>
      <c r="E1949" t="str">
        <f>IF(CHALLAN!B11756="","",CHALLAN!B11756)</f>
        <v>IKON</v>
      </c>
      <c r="F1949">
        <f>IF(CHALLAN!D11756="","",CHALLAN!D11756)</f>
        <v>4</v>
      </c>
      <c r="G1949">
        <f>IF(CHALLAN!E11756="","",CHALLAN!E11756)</f>
        <v>6</v>
      </c>
      <c r="H1949">
        <f t="shared" si="60"/>
        <v>24</v>
      </c>
      <c r="I1949">
        <f>IF(CHALLAN!F11756="","",CHALLAN!F11756)</f>
        <v>23</v>
      </c>
      <c r="J1949">
        <f t="shared" si="61"/>
        <v>1</v>
      </c>
    </row>
    <row r="1950" spans="1:10" x14ac:dyDescent="0.25">
      <c r="A1950">
        <v>11757</v>
      </c>
      <c r="B1950" t="str">
        <f>CHALLAN!G11739</f>
        <v>GG/244/10-11</v>
      </c>
      <c r="C1950" t="str">
        <f>CHALLAN!G11738</f>
        <v>20.01.11</v>
      </c>
      <c r="D1950" t="str">
        <f>IF(CHALLAN!C11757="","(no part #)",CHALLAN!C11757)</f>
        <v>PC-E022</v>
      </c>
      <c r="E1950" t="str">
        <f>IF(CHALLAN!B11757="","",CHALLAN!B11757)</f>
        <v>IKON</v>
      </c>
      <c r="F1950" t="str">
        <f>IF(CHALLAN!D11757="","",CHALLAN!D11757)</f>
        <v/>
      </c>
      <c r="G1950" t="str">
        <f>IF(CHALLAN!E11757="","",CHALLAN!E11757)</f>
        <v/>
      </c>
      <c r="H1950" t="str">
        <f t="shared" si="60"/>
        <v/>
      </c>
      <c r="I1950">
        <f>IF(CHALLAN!F11757="","",CHALLAN!F11757)</f>
        <v>1</v>
      </c>
      <c r="J1950" t="str">
        <f t="shared" si="61"/>
        <v/>
      </c>
    </row>
    <row r="1951" spans="1:10" x14ac:dyDescent="0.25">
      <c r="A1951">
        <v>11794</v>
      </c>
      <c r="B1951" t="str">
        <f>CHALLAN!G11783</f>
        <v>GG/245/10-11</v>
      </c>
      <c r="C1951" t="str">
        <f>CHALLAN!G11782</f>
        <v>21.01.11</v>
      </c>
      <c r="D1951" t="str">
        <f>IF(CHALLAN!C11794="","(no part #)",CHALLAN!C11794)</f>
        <v>PC-E419</v>
      </c>
      <c r="E1951" t="str">
        <f>IF(CHALLAN!B11794="","",CHALLAN!B11794)</f>
        <v>SKODA</v>
      </c>
      <c r="F1951">
        <f>IF(CHALLAN!D11794="","",CHALLAN!D11794)</f>
        <v>6</v>
      </c>
      <c r="G1951">
        <f>IF(CHALLAN!E11794="","",CHALLAN!E11794)</f>
        <v>4</v>
      </c>
      <c r="H1951">
        <f t="shared" si="60"/>
        <v>24</v>
      </c>
      <c r="I1951">
        <f>IF(CHALLAN!F11794="","",CHALLAN!F11794)</f>
        <v>23</v>
      </c>
      <c r="J1951">
        <f t="shared" si="61"/>
        <v>1</v>
      </c>
    </row>
    <row r="1952" spans="1:10" x14ac:dyDescent="0.25">
      <c r="A1952">
        <v>11795</v>
      </c>
      <c r="B1952" t="str">
        <f>CHALLAN!G11783</f>
        <v>GG/245/10-11</v>
      </c>
      <c r="C1952" t="str">
        <f>CHALLAN!G11782</f>
        <v>21.01.11</v>
      </c>
      <c r="D1952" t="str">
        <f>IF(CHALLAN!C11795="","(no part #)",CHALLAN!C11795)</f>
        <v>PC-E419</v>
      </c>
      <c r="E1952" t="str">
        <f>IF(CHALLAN!B11795="","",CHALLAN!B11795)</f>
        <v>SKODA</v>
      </c>
      <c r="F1952" t="str">
        <f>IF(CHALLAN!D11795="","",CHALLAN!D11795)</f>
        <v/>
      </c>
      <c r="G1952" t="str">
        <f>IF(CHALLAN!E11795="","",CHALLAN!E11795)</f>
        <v/>
      </c>
      <c r="H1952" t="str">
        <f t="shared" si="60"/>
        <v/>
      </c>
      <c r="I1952">
        <f>IF(CHALLAN!F11795="","",CHALLAN!F11795)</f>
        <v>1</v>
      </c>
      <c r="J1952" t="str">
        <f t="shared" si="61"/>
        <v/>
      </c>
    </row>
    <row r="1953" spans="1:10" x14ac:dyDescent="0.25">
      <c r="A1953">
        <v>11796</v>
      </c>
      <c r="B1953" t="str">
        <f>CHALLAN!G11783</f>
        <v>GG/245/10-11</v>
      </c>
      <c r="C1953" t="str">
        <f>CHALLAN!G11782</f>
        <v>21.01.11</v>
      </c>
      <c r="D1953" t="str">
        <f>IF(CHALLAN!C11796="","(no part #)",CHALLAN!C11796)</f>
        <v>PC-E011</v>
      </c>
      <c r="E1953" t="str">
        <f>IF(CHALLAN!B11796="","",CHALLAN!B11796)</f>
        <v>SKODA FABIA</v>
      </c>
      <c r="F1953">
        <f>IF(CHALLAN!D11796="","",CHALLAN!D11796)</f>
        <v>3</v>
      </c>
      <c r="G1953">
        <f>IF(CHALLAN!E11796="","",CHALLAN!E11796)</f>
        <v>4</v>
      </c>
      <c r="H1953">
        <f t="shared" si="60"/>
        <v>12</v>
      </c>
      <c r="I1953">
        <f>IF(CHALLAN!F11796="","",CHALLAN!F11796)</f>
        <v>12</v>
      </c>
      <c r="J1953">
        <f t="shared" si="61"/>
        <v>0</v>
      </c>
    </row>
    <row r="1954" spans="1:10" x14ac:dyDescent="0.25">
      <c r="A1954">
        <v>11797</v>
      </c>
      <c r="B1954" t="str">
        <f>CHALLAN!G11783</f>
        <v>GG/245/10-11</v>
      </c>
      <c r="C1954" t="str">
        <f>CHALLAN!G11782</f>
        <v>21.01.11</v>
      </c>
      <c r="D1954" t="str">
        <f>IF(CHALLAN!C11797="","(no part #)",CHALLAN!C11797)</f>
        <v>PC-E111</v>
      </c>
      <c r="E1954" t="str">
        <f>IF(CHALLAN!B11797="","",CHALLAN!B11797)</f>
        <v>LANCER MMC</v>
      </c>
      <c r="F1954">
        <f>IF(CHALLAN!D11797="","",CHALLAN!D11797)</f>
        <v>6</v>
      </c>
      <c r="G1954">
        <f>IF(CHALLAN!E11797="","",CHALLAN!E11797)</f>
        <v>4</v>
      </c>
      <c r="H1954">
        <f t="shared" si="60"/>
        <v>24</v>
      </c>
      <c r="I1954">
        <f>IF(CHALLAN!F11797="","",CHALLAN!F11797)</f>
        <v>23</v>
      </c>
      <c r="J1954">
        <f t="shared" si="61"/>
        <v>1</v>
      </c>
    </row>
    <row r="1955" spans="1:10" x14ac:dyDescent="0.25">
      <c r="A1955">
        <v>11798</v>
      </c>
      <c r="B1955" t="str">
        <f>CHALLAN!G11783</f>
        <v>GG/245/10-11</v>
      </c>
      <c r="C1955" t="str">
        <f>CHALLAN!G11782</f>
        <v>21.01.11</v>
      </c>
      <c r="D1955" t="str">
        <f>IF(CHALLAN!C11798="","(no part #)",CHALLAN!C11798)</f>
        <v>PC-E111</v>
      </c>
      <c r="E1955" t="str">
        <f>IF(CHALLAN!B11798="","",CHALLAN!B11798)</f>
        <v>LANCER MMC</v>
      </c>
      <c r="F1955" t="str">
        <f>IF(CHALLAN!D11798="","",CHALLAN!D11798)</f>
        <v/>
      </c>
      <c r="G1955" t="str">
        <f>IF(CHALLAN!E11798="","",CHALLAN!E11798)</f>
        <v/>
      </c>
      <c r="H1955" t="str">
        <f t="shared" si="60"/>
        <v/>
      </c>
      <c r="I1955">
        <f>IF(CHALLAN!F11798="","",CHALLAN!F11798)</f>
        <v>1</v>
      </c>
      <c r="J1955" t="str">
        <f t="shared" si="61"/>
        <v/>
      </c>
    </row>
    <row r="1956" spans="1:10" x14ac:dyDescent="0.25">
      <c r="A1956">
        <v>11800</v>
      </c>
      <c r="B1956" t="str">
        <f>CHALLAN!G11783</f>
        <v>GG/245/10-11</v>
      </c>
      <c r="C1956" t="str">
        <f>CHALLAN!G11782</f>
        <v>21.01.11</v>
      </c>
      <c r="D1956" t="str">
        <f>IF(CHALLAN!C11800="","(no part #)",CHALLAN!C11800)</f>
        <v>PC-A6</v>
      </c>
      <c r="E1956" t="str">
        <f>IF(CHALLAN!B11800="","",CHALLAN!B11800)</f>
        <v>A6</v>
      </c>
      <c r="F1956">
        <f>IF(CHALLAN!D11800="","",CHALLAN!D11800)</f>
        <v>8</v>
      </c>
      <c r="G1956">
        <f>IF(CHALLAN!E11800="","",CHALLAN!E11800)</f>
        <v>6</v>
      </c>
      <c r="H1956">
        <f t="shared" si="60"/>
        <v>48</v>
      </c>
      <c r="I1956">
        <f>IF(CHALLAN!F11800="","",CHALLAN!F11800)</f>
        <v>44</v>
      </c>
      <c r="J1956">
        <f t="shared" si="61"/>
        <v>4</v>
      </c>
    </row>
    <row r="1957" spans="1:10" x14ac:dyDescent="0.25">
      <c r="A1957">
        <v>11801</v>
      </c>
      <c r="B1957" t="str">
        <f>CHALLAN!G11783</f>
        <v>GG/245/10-11</v>
      </c>
      <c r="C1957" t="str">
        <f>CHALLAN!G11782</f>
        <v>21.01.11</v>
      </c>
      <c r="D1957" t="str">
        <f>IF(CHALLAN!C11801="","(no part #)",CHALLAN!C11801)</f>
        <v>PC-A6</v>
      </c>
      <c r="E1957" t="str">
        <f>IF(CHALLAN!B11801="","",CHALLAN!B11801)</f>
        <v>A6</v>
      </c>
      <c r="F1957" t="str">
        <f>IF(CHALLAN!D11801="","",CHALLAN!D11801)</f>
        <v/>
      </c>
      <c r="G1957" t="str">
        <f>IF(CHALLAN!E11801="","",CHALLAN!E11801)</f>
        <v/>
      </c>
      <c r="H1957" t="str">
        <f t="shared" si="60"/>
        <v/>
      </c>
      <c r="I1957">
        <f>IF(CHALLAN!F11801="","",CHALLAN!F11801)</f>
        <v>4</v>
      </c>
      <c r="J1957" t="str">
        <f t="shared" si="61"/>
        <v/>
      </c>
    </row>
    <row r="1958" spans="1:10" x14ac:dyDescent="0.25">
      <c r="A1958">
        <v>11802</v>
      </c>
      <c r="B1958" t="str">
        <f>CHALLAN!G11783</f>
        <v>GG/245/10-11</v>
      </c>
      <c r="C1958" t="str">
        <f>CHALLAN!G11782</f>
        <v>21.01.11</v>
      </c>
      <c r="D1958" t="str">
        <f>IF(CHALLAN!C11802="","(no part #)",CHALLAN!C11802)</f>
        <v>PC-055R</v>
      </c>
      <c r="E1958" t="str">
        <f>IF(CHALLAN!B11802="","",CHALLAN!B11802)</f>
        <v xml:space="preserve">ACCENT </v>
      </c>
      <c r="F1958">
        <f>IF(CHALLAN!D11802="","",CHALLAN!D11802)</f>
        <v>4</v>
      </c>
      <c r="G1958">
        <f>IF(CHALLAN!E11802="","",CHALLAN!E11802)</f>
        <v>6</v>
      </c>
      <c r="H1958">
        <f t="shared" si="60"/>
        <v>24</v>
      </c>
      <c r="I1958">
        <f>IF(CHALLAN!F11802="","",CHALLAN!F11802)</f>
        <v>23</v>
      </c>
      <c r="J1958">
        <f t="shared" si="61"/>
        <v>1</v>
      </c>
    </row>
    <row r="1959" spans="1:10" x14ac:dyDescent="0.25">
      <c r="A1959">
        <v>11803</v>
      </c>
      <c r="B1959" t="str">
        <f>CHALLAN!G11783</f>
        <v>GG/245/10-11</v>
      </c>
      <c r="C1959" t="str">
        <f>CHALLAN!G11782</f>
        <v>21.01.11</v>
      </c>
      <c r="D1959" t="str">
        <f>IF(CHALLAN!C11803="","(no part #)",CHALLAN!C11803)</f>
        <v>PC-055R</v>
      </c>
      <c r="E1959" t="str">
        <f>IF(CHALLAN!B11803="","",CHALLAN!B11803)</f>
        <v xml:space="preserve">ACCENT </v>
      </c>
      <c r="F1959" t="str">
        <f>IF(CHALLAN!D11803="","",CHALLAN!D11803)</f>
        <v/>
      </c>
      <c r="G1959" t="str">
        <f>IF(CHALLAN!E11803="","",CHALLAN!E11803)</f>
        <v/>
      </c>
      <c r="H1959" t="str">
        <f t="shared" si="60"/>
        <v/>
      </c>
      <c r="I1959">
        <f>IF(CHALLAN!F11803="","",CHALLAN!F11803)</f>
        <v>1</v>
      </c>
      <c r="J1959" t="str">
        <f t="shared" si="61"/>
        <v/>
      </c>
    </row>
    <row r="1960" spans="1:10" x14ac:dyDescent="0.25">
      <c r="A1960">
        <v>11804</v>
      </c>
      <c r="B1960" t="str">
        <f>CHALLAN!G11783</f>
        <v>GG/245/10-11</v>
      </c>
      <c r="C1960" t="str">
        <f>CHALLAN!G11782</f>
        <v>21.01.11</v>
      </c>
      <c r="D1960" t="str">
        <f>IF(CHALLAN!C11804="","(no part #)",CHALLAN!C11804)</f>
        <v>PC-142A</v>
      </c>
      <c r="E1960" t="str">
        <f>IF(CHALLAN!B11804="","",CHALLAN!B11804)</f>
        <v xml:space="preserve">BALENO </v>
      </c>
      <c r="F1960">
        <f>IF(CHALLAN!D11804="","",CHALLAN!D11804)</f>
        <v>4</v>
      </c>
      <c r="G1960">
        <f>IF(CHALLAN!E11804="","",CHALLAN!E11804)</f>
        <v>6</v>
      </c>
      <c r="H1960">
        <f t="shared" si="60"/>
        <v>24</v>
      </c>
      <c r="I1960">
        <f>IF(CHALLAN!F11804="","",CHALLAN!F11804)</f>
        <v>23</v>
      </c>
      <c r="J1960">
        <f t="shared" si="61"/>
        <v>1</v>
      </c>
    </row>
    <row r="1961" spans="1:10" x14ac:dyDescent="0.25">
      <c r="A1961">
        <v>11805</v>
      </c>
      <c r="B1961" t="str">
        <f>CHALLAN!G11783</f>
        <v>GG/245/10-11</v>
      </c>
      <c r="C1961" t="str">
        <f>CHALLAN!G11782</f>
        <v>21.01.11</v>
      </c>
      <c r="D1961" t="str">
        <f>IF(CHALLAN!C11805="","(no part #)",CHALLAN!C11805)</f>
        <v>PC-142A</v>
      </c>
      <c r="E1961" t="str">
        <f>IF(CHALLAN!B11805="","",CHALLAN!B11805)</f>
        <v xml:space="preserve">BALENO </v>
      </c>
      <c r="F1961" t="str">
        <f>IF(CHALLAN!D11805="","",CHALLAN!D11805)</f>
        <v/>
      </c>
      <c r="G1961" t="str">
        <f>IF(CHALLAN!E11805="","",CHALLAN!E11805)</f>
        <v/>
      </c>
      <c r="H1961" t="str">
        <f t="shared" si="60"/>
        <v/>
      </c>
      <c r="I1961">
        <f>IF(CHALLAN!F11805="","",CHALLAN!F11805)</f>
        <v>1</v>
      </c>
      <c r="J1961" t="str">
        <f t="shared" si="61"/>
        <v/>
      </c>
    </row>
    <row r="1962" spans="1:10" x14ac:dyDescent="0.25">
      <c r="A1962">
        <v>11806</v>
      </c>
      <c r="B1962" t="str">
        <f>CHALLAN!G11783</f>
        <v>GG/245/10-11</v>
      </c>
      <c r="C1962" t="str">
        <f>CHALLAN!G11782</f>
        <v>21.01.11</v>
      </c>
      <c r="D1962" t="str">
        <f>IF(CHALLAN!C11806="","(no part #)",CHALLAN!C11806)</f>
        <v>PC-205</v>
      </c>
      <c r="E1962" t="str">
        <f>IF(CHALLAN!B11806="","",CHALLAN!B11806)</f>
        <v xml:space="preserve">FORD FIESTA </v>
      </c>
      <c r="F1962">
        <f>IF(CHALLAN!D11806="","",CHALLAN!D11806)</f>
        <v>4</v>
      </c>
      <c r="G1962">
        <f>IF(CHALLAN!E11806="","",CHALLAN!E11806)</f>
        <v>6</v>
      </c>
      <c r="H1962">
        <f t="shared" si="60"/>
        <v>24</v>
      </c>
      <c r="I1962">
        <f>IF(CHALLAN!F11806="","",CHALLAN!F11806)</f>
        <v>23</v>
      </c>
      <c r="J1962">
        <f t="shared" si="61"/>
        <v>1</v>
      </c>
    </row>
    <row r="1963" spans="1:10" x14ac:dyDescent="0.25">
      <c r="A1963">
        <v>11807</v>
      </c>
      <c r="B1963" t="str">
        <f>CHALLAN!G11783</f>
        <v>GG/245/10-11</v>
      </c>
      <c r="C1963" t="str">
        <f>CHALLAN!G11782</f>
        <v>21.01.11</v>
      </c>
      <c r="D1963" t="str">
        <f>IF(CHALLAN!C11807="","(no part #)",CHALLAN!C11807)</f>
        <v>PC-205</v>
      </c>
      <c r="E1963" t="str">
        <f>IF(CHALLAN!B11807="","",CHALLAN!B11807)</f>
        <v xml:space="preserve">FORD FIESTA </v>
      </c>
      <c r="F1963" t="str">
        <f>IF(CHALLAN!D11807="","",CHALLAN!D11807)</f>
        <v/>
      </c>
      <c r="G1963" t="str">
        <f>IF(CHALLAN!E11807="","",CHALLAN!E11807)</f>
        <v/>
      </c>
      <c r="H1963" t="str">
        <f t="shared" si="60"/>
        <v/>
      </c>
      <c r="I1963">
        <f>IF(CHALLAN!F11807="","",CHALLAN!F11807)</f>
        <v>1</v>
      </c>
      <c r="J1963" t="str">
        <f t="shared" si="61"/>
        <v/>
      </c>
    </row>
    <row r="1964" spans="1:10" x14ac:dyDescent="0.25">
      <c r="A1964">
        <v>11808</v>
      </c>
      <c r="B1964" t="str">
        <f>CHALLAN!G11783</f>
        <v>GG/245/10-11</v>
      </c>
      <c r="C1964" t="str">
        <f>CHALLAN!G11782</f>
        <v>21.01.11</v>
      </c>
      <c r="D1964" t="str">
        <f>IF(CHALLAN!C11808="","(no part #)",CHALLAN!C11808)</f>
        <v>PC-7159</v>
      </c>
      <c r="E1964" t="str">
        <f>IF(CHALLAN!B11808="","",CHALLAN!B11808)</f>
        <v>INDIGO COIL</v>
      </c>
      <c r="F1964">
        <f>IF(CHALLAN!D11808="","",CHALLAN!D11808)</f>
        <v>4</v>
      </c>
      <c r="G1964">
        <f>IF(CHALLAN!E11808="","",CHALLAN!E11808)</f>
        <v>6</v>
      </c>
      <c r="H1964">
        <f t="shared" si="60"/>
        <v>24</v>
      </c>
      <c r="I1964">
        <f>IF(CHALLAN!F11808="","",CHALLAN!F11808)</f>
        <v>23</v>
      </c>
      <c r="J1964">
        <f t="shared" si="61"/>
        <v>1</v>
      </c>
    </row>
    <row r="1965" spans="1:10" x14ac:dyDescent="0.25">
      <c r="A1965">
        <v>11809</v>
      </c>
      <c r="B1965" t="str">
        <f>CHALLAN!G11783</f>
        <v>GG/245/10-11</v>
      </c>
      <c r="C1965" t="str">
        <f>CHALLAN!G11782</f>
        <v>21.01.11</v>
      </c>
      <c r="D1965" t="str">
        <f>IF(CHALLAN!C11809="","(no part #)",CHALLAN!C11809)</f>
        <v>PC-7159</v>
      </c>
      <c r="E1965" t="str">
        <f>IF(CHALLAN!B11809="","",CHALLAN!B11809)</f>
        <v>INDIGO COIL</v>
      </c>
      <c r="F1965" t="str">
        <f>IF(CHALLAN!D11809="","",CHALLAN!D11809)</f>
        <v/>
      </c>
      <c r="G1965" t="str">
        <f>IF(CHALLAN!E11809="","",CHALLAN!E11809)</f>
        <v/>
      </c>
      <c r="H1965" t="str">
        <f t="shared" si="60"/>
        <v/>
      </c>
      <c r="I1965">
        <f>IF(CHALLAN!F11809="","",CHALLAN!F11809)</f>
        <v>1</v>
      </c>
      <c r="J1965" t="str">
        <f t="shared" si="61"/>
        <v/>
      </c>
    </row>
    <row r="1966" spans="1:10" x14ac:dyDescent="0.25">
      <c r="A1966">
        <v>11810</v>
      </c>
      <c r="B1966" t="str">
        <f>CHALLAN!G11783</f>
        <v>GG/245/10-11</v>
      </c>
      <c r="C1966" t="str">
        <f>CHALLAN!G11782</f>
        <v>21.01.11</v>
      </c>
      <c r="D1966" t="str">
        <f>IF(CHALLAN!C11810="","(no part #)",CHALLAN!C11810)</f>
        <v>PC-206</v>
      </c>
      <c r="E1966" t="str">
        <f>IF(CHALLAN!B11810="","",CHALLAN!B11810)</f>
        <v>LANCER HCC</v>
      </c>
      <c r="F1966">
        <f>IF(CHALLAN!D11810="","",CHALLAN!D11810)</f>
        <v>4</v>
      </c>
      <c r="G1966">
        <f>IF(CHALLAN!E11810="","",CHALLAN!E11810)</f>
        <v>6</v>
      </c>
      <c r="H1966">
        <f t="shared" si="60"/>
        <v>24</v>
      </c>
      <c r="I1966">
        <f>IF(CHALLAN!F11810="","",CHALLAN!F11810)</f>
        <v>23</v>
      </c>
      <c r="J1966">
        <f t="shared" si="61"/>
        <v>1</v>
      </c>
    </row>
    <row r="1967" spans="1:10" x14ac:dyDescent="0.25">
      <c r="A1967">
        <v>11811</v>
      </c>
      <c r="B1967" t="str">
        <f>CHALLAN!G11783</f>
        <v>GG/245/10-11</v>
      </c>
      <c r="C1967" t="str">
        <f>CHALLAN!G11782</f>
        <v>21.01.11</v>
      </c>
      <c r="D1967" t="str">
        <f>IF(CHALLAN!C11811="","(no part #)",CHALLAN!C11811)</f>
        <v>PC-206</v>
      </c>
      <c r="E1967" t="str">
        <f>IF(CHALLAN!B11811="","",CHALLAN!B11811)</f>
        <v>LANCER HCC</v>
      </c>
      <c r="F1967" t="str">
        <f>IF(CHALLAN!D11811="","",CHALLAN!D11811)</f>
        <v/>
      </c>
      <c r="G1967" t="str">
        <f>IF(CHALLAN!E11811="","",CHALLAN!E11811)</f>
        <v/>
      </c>
      <c r="H1967" t="str">
        <f t="shared" si="60"/>
        <v/>
      </c>
      <c r="I1967">
        <f>IF(CHALLAN!F11811="","",CHALLAN!F11811)</f>
        <v>1</v>
      </c>
      <c r="J1967" t="str">
        <f t="shared" si="61"/>
        <v/>
      </c>
    </row>
    <row r="1968" spans="1:10" x14ac:dyDescent="0.25">
      <c r="A1968">
        <v>11812</v>
      </c>
      <c r="B1968" t="str">
        <f>CHALLAN!G11783</f>
        <v>GG/245/10-11</v>
      </c>
      <c r="C1968" t="str">
        <f>CHALLAN!G11782</f>
        <v>21.01.11</v>
      </c>
      <c r="D1968" t="str">
        <f>IF(CHALLAN!C11812="","(no part #)",CHALLAN!C11812)</f>
        <v>PC-7157</v>
      </c>
      <c r="E1968" t="str">
        <f>IF(CHALLAN!B11812="","",CHALLAN!B11812)</f>
        <v xml:space="preserve">SCORPIO </v>
      </c>
      <c r="F1968">
        <f>IF(CHALLAN!D11812="","",CHALLAN!D11812)</f>
        <v>6</v>
      </c>
      <c r="G1968">
        <f>IF(CHALLAN!E11812="","",CHALLAN!E11812)</f>
        <v>4</v>
      </c>
      <c r="H1968">
        <f t="shared" si="60"/>
        <v>24</v>
      </c>
      <c r="I1968">
        <f>IF(CHALLAN!F11812="","",CHALLAN!F11812)</f>
        <v>23</v>
      </c>
      <c r="J1968">
        <f t="shared" si="61"/>
        <v>1</v>
      </c>
    </row>
    <row r="1969" spans="1:10" x14ac:dyDescent="0.25">
      <c r="A1969">
        <v>11813</v>
      </c>
      <c r="B1969" t="str">
        <f>CHALLAN!G11783</f>
        <v>GG/245/10-11</v>
      </c>
      <c r="C1969" t="str">
        <f>CHALLAN!G11782</f>
        <v>21.01.11</v>
      </c>
      <c r="D1969" t="str">
        <f>IF(CHALLAN!C11813="","(no part #)",CHALLAN!C11813)</f>
        <v>PC-7157</v>
      </c>
      <c r="E1969" t="str">
        <f>IF(CHALLAN!B11813="","",CHALLAN!B11813)</f>
        <v xml:space="preserve">SCORPIO </v>
      </c>
      <c r="F1969" t="str">
        <f>IF(CHALLAN!D11813="","",CHALLAN!D11813)</f>
        <v/>
      </c>
      <c r="G1969" t="str">
        <f>IF(CHALLAN!E11813="","",CHALLAN!E11813)</f>
        <v/>
      </c>
      <c r="H1969" t="str">
        <f t="shared" si="60"/>
        <v/>
      </c>
      <c r="I1969">
        <f>IF(CHALLAN!F11813="","",CHALLAN!F11813)</f>
        <v>1</v>
      </c>
      <c r="J1969" t="str">
        <f t="shared" si="61"/>
        <v/>
      </c>
    </row>
    <row r="1970" spans="1:10" x14ac:dyDescent="0.25">
      <c r="A1970">
        <v>11814</v>
      </c>
      <c r="B1970" t="str">
        <f>CHALLAN!G11783</f>
        <v>GG/245/10-11</v>
      </c>
      <c r="C1970" t="str">
        <f>CHALLAN!G11782</f>
        <v>21.01.11</v>
      </c>
      <c r="D1970" t="str">
        <f>IF(CHALLAN!C11814="","(no part #)",CHALLAN!C11814)</f>
        <v>PC-439R</v>
      </c>
      <c r="E1970" t="str">
        <f>IF(CHALLAN!B11814="","",CHALLAN!B11814)</f>
        <v xml:space="preserve">VERNA DSL </v>
      </c>
      <c r="F1970">
        <f>IF(CHALLAN!D11814="","",CHALLAN!D11814)</f>
        <v>4</v>
      </c>
      <c r="G1970">
        <f>IF(CHALLAN!E11814="","",CHALLAN!E11814)</f>
        <v>6</v>
      </c>
      <c r="H1970">
        <f t="shared" si="60"/>
        <v>24</v>
      </c>
      <c r="I1970">
        <f>IF(CHALLAN!F11814="","",CHALLAN!F11814)</f>
        <v>23</v>
      </c>
      <c r="J1970">
        <f t="shared" si="61"/>
        <v>1</v>
      </c>
    </row>
    <row r="1971" spans="1:10" x14ac:dyDescent="0.25">
      <c r="A1971">
        <v>11815</v>
      </c>
      <c r="B1971" t="str">
        <f>CHALLAN!G11783</f>
        <v>GG/245/10-11</v>
      </c>
      <c r="C1971" t="str">
        <f>CHALLAN!G11782</f>
        <v>21.01.11</v>
      </c>
      <c r="D1971" t="str">
        <f>IF(CHALLAN!C11815="","(no part #)",CHALLAN!C11815)</f>
        <v>PC-439R</v>
      </c>
      <c r="E1971" t="str">
        <f>IF(CHALLAN!B11815="","",CHALLAN!B11815)</f>
        <v xml:space="preserve">VERNA DSL </v>
      </c>
      <c r="F1971" t="str">
        <f>IF(CHALLAN!D11815="","",CHALLAN!D11815)</f>
        <v/>
      </c>
      <c r="G1971" t="str">
        <f>IF(CHALLAN!E11815="","",CHALLAN!E11815)</f>
        <v/>
      </c>
      <c r="H1971" t="str">
        <f t="shared" si="60"/>
        <v/>
      </c>
      <c r="I1971">
        <f>IF(CHALLAN!F11815="","",CHALLAN!F11815)</f>
        <v>1</v>
      </c>
      <c r="J1971" t="str">
        <f t="shared" si="61"/>
        <v/>
      </c>
    </row>
    <row r="1972" spans="1:10" x14ac:dyDescent="0.25">
      <c r="A1972">
        <v>11817</v>
      </c>
      <c r="B1972" t="str">
        <f>CHALLAN!G11783</f>
        <v>GG/245/10-11</v>
      </c>
      <c r="C1972" t="str">
        <f>CHALLAN!G11782</f>
        <v>21.01.11</v>
      </c>
      <c r="D1972" s="1405" t="str">
        <f>IF(CHALLAN!C11817="","(no part #)",CHALLAN!C11817)</f>
        <v>PC-1066</v>
      </c>
      <c r="E1972" t="str">
        <f>IF(CHALLAN!B11817="","",CHALLAN!B11817)</f>
        <v>SCORPIO /INDICA 4 PIN</v>
      </c>
      <c r="F1972" t="str">
        <f>IF(CHALLAN!D11817="","",CHALLAN!D11817)</f>
        <v/>
      </c>
      <c r="G1972" t="str">
        <f>IF(CHALLAN!E11817="","",CHALLAN!E11817)</f>
        <v>25X8</v>
      </c>
      <c r="H1972" t="str">
        <f t="shared" si="60"/>
        <v/>
      </c>
      <c r="I1972">
        <f>IF(CHALLAN!F11817="","",CHALLAN!F11817)</f>
        <v>192</v>
      </c>
      <c r="J1972" t="str">
        <f t="shared" si="61"/>
        <v/>
      </c>
    </row>
    <row r="1973" spans="1:10" x14ac:dyDescent="0.25">
      <c r="A1973">
        <v>11818</v>
      </c>
      <c r="B1973" t="str">
        <f>CHALLAN!G11783</f>
        <v>GG/245/10-11</v>
      </c>
      <c r="C1973" t="str">
        <f>CHALLAN!G11782</f>
        <v>21.01.11</v>
      </c>
      <c r="D1973" s="1405" t="str">
        <f>IF(CHALLAN!C11818="","(no part #)",CHALLAN!C11818)</f>
        <v>PC-1066</v>
      </c>
      <c r="E1973" t="str">
        <f>IF(CHALLAN!B11818="","",CHALLAN!B11818)</f>
        <v>SCORPIO /INDICA 4 PIN</v>
      </c>
      <c r="F1973" t="str">
        <f>IF(CHALLAN!D11818="","",CHALLAN!D11818)</f>
        <v/>
      </c>
      <c r="G1973" t="str">
        <f>IF(CHALLAN!E11818="","",CHALLAN!E11818)</f>
        <v/>
      </c>
      <c r="H1973" t="str">
        <f t="shared" si="60"/>
        <v/>
      </c>
      <c r="I1973">
        <f>IF(CHALLAN!F11818="","",CHALLAN!F11818)</f>
        <v>8</v>
      </c>
      <c r="J1973" t="str">
        <f t="shared" si="61"/>
        <v/>
      </c>
    </row>
    <row r="1974" spans="1:10" x14ac:dyDescent="0.25">
      <c r="A1974">
        <v>11819</v>
      </c>
      <c r="B1974" t="str">
        <f>CHALLAN!G11783</f>
        <v>GG/245/10-11</v>
      </c>
      <c r="C1974" t="str">
        <f>CHALLAN!G11782</f>
        <v>21.01.11</v>
      </c>
      <c r="D1974" t="str">
        <f>IF(CHALLAN!C11819="","(no part #)",CHALLAN!C11819)</f>
        <v>PC-1229A</v>
      </c>
      <c r="E1974" t="str">
        <f>IF(CHALLAN!B11819="","",CHALLAN!B11819)</f>
        <v>THERMOSTATE</v>
      </c>
      <c r="F1974">
        <f>IF(CHALLAN!D11819="","",CHALLAN!D11819)</f>
        <v>3</v>
      </c>
      <c r="G1974">
        <f>IF(CHALLAN!E11819="","",CHALLAN!E11819)</f>
        <v>100</v>
      </c>
      <c r="H1974">
        <f t="shared" si="60"/>
        <v>300</v>
      </c>
      <c r="I1974">
        <f>IF(CHALLAN!F11819="","",CHALLAN!F11819)</f>
        <v>300</v>
      </c>
      <c r="J1974">
        <f t="shared" si="61"/>
        <v>0</v>
      </c>
    </row>
    <row r="1975" spans="1:10" x14ac:dyDescent="0.25">
      <c r="A1975">
        <v>11820</v>
      </c>
      <c r="B1975" t="str">
        <f>CHALLAN!G11783</f>
        <v>GG/245/10-11</v>
      </c>
      <c r="C1975" t="str">
        <f>CHALLAN!G11782</f>
        <v>21.01.11</v>
      </c>
      <c r="D1975" t="str">
        <f>IF(CHALLAN!C11820="","(no part #)",CHALLAN!C11820)</f>
        <v>3 SPEED</v>
      </c>
      <c r="E1975" t="str">
        <f>IF(CHALLAN!B11820="","",CHALLAN!B11820)</f>
        <v>SANTRO SWITCH</v>
      </c>
      <c r="F1975">
        <f>IF(CHALLAN!D11820="","",CHALLAN!D11820)</f>
        <v>1</v>
      </c>
      <c r="G1975">
        <f>IF(CHALLAN!E11820="","",CHALLAN!E11820)</f>
        <v>200</v>
      </c>
      <c r="H1975">
        <f t="shared" si="60"/>
        <v>200</v>
      </c>
      <c r="I1975">
        <f>IF(CHALLAN!F11820="","",CHALLAN!F11820)</f>
        <v>190</v>
      </c>
      <c r="J1975">
        <f t="shared" si="61"/>
        <v>10</v>
      </c>
    </row>
    <row r="1976" spans="1:10" x14ac:dyDescent="0.25">
      <c r="A1976">
        <v>11821</v>
      </c>
      <c r="B1976" t="str">
        <f>CHALLAN!G11783</f>
        <v>GG/245/10-11</v>
      </c>
      <c r="C1976" t="str">
        <f>CHALLAN!G11782</f>
        <v>21.01.11</v>
      </c>
      <c r="D1976" t="str">
        <f>IF(CHALLAN!C11821="","(no part #)",CHALLAN!C11821)</f>
        <v>3 SPEED</v>
      </c>
      <c r="E1976" t="str">
        <f>IF(CHALLAN!B11821="","",CHALLAN!B11821)</f>
        <v>SANTRO SWITCH</v>
      </c>
      <c r="F1976" t="str">
        <f>IF(CHALLAN!D11821="","",CHALLAN!D11821)</f>
        <v/>
      </c>
      <c r="G1976" t="str">
        <f>IF(CHALLAN!E11821="","",CHALLAN!E11821)</f>
        <v/>
      </c>
      <c r="H1976" t="str">
        <f t="shared" si="60"/>
        <v/>
      </c>
      <c r="I1976">
        <f>IF(CHALLAN!F11821="","",CHALLAN!F11821)</f>
        <v>10</v>
      </c>
      <c r="J1976" t="str">
        <f t="shared" si="61"/>
        <v/>
      </c>
    </row>
    <row r="1977" spans="1:10" x14ac:dyDescent="0.25">
      <c r="A1977">
        <v>11848</v>
      </c>
      <c r="B1977" t="str">
        <f>CHALLAN!G11836</f>
        <v>GG/246/10-11</v>
      </c>
      <c r="C1977" t="str">
        <f>CHALLAN!G11835</f>
        <v>21.01.11</v>
      </c>
      <c r="D1977" t="str">
        <f>IF(CHALLAN!C11848="","(no part #)",CHALLAN!C11848)</f>
        <v>FLARE</v>
      </c>
      <c r="E1977" t="str">
        <f>IF(CHALLAN!B11848="","",CHALLAN!B11848)</f>
        <v>14X15X22</v>
      </c>
      <c r="F1977">
        <f>IF(CHALLAN!D11848="","",CHALLAN!D11848)</f>
        <v>5</v>
      </c>
      <c r="G1977">
        <f>IF(CHALLAN!E11848="","",CHALLAN!E11848)</f>
        <v>10</v>
      </c>
      <c r="H1977">
        <f t="shared" si="60"/>
        <v>50</v>
      </c>
      <c r="I1977">
        <f>IF(CHALLAN!F11848="","",CHALLAN!F11848)</f>
        <v>40</v>
      </c>
      <c r="J1977">
        <f t="shared" si="61"/>
        <v>10</v>
      </c>
    </row>
    <row r="1978" spans="1:10" x14ac:dyDescent="0.25">
      <c r="A1978">
        <v>11849</v>
      </c>
      <c r="B1978" t="str">
        <f>CHALLAN!G11836</f>
        <v>GG/246/10-11</v>
      </c>
      <c r="C1978" t="str">
        <f>CHALLAN!G11835</f>
        <v>21.01.11</v>
      </c>
      <c r="D1978" t="str">
        <f>IF(CHALLAN!C11849="","(no part #)",CHALLAN!C11849)</f>
        <v>FLARE</v>
      </c>
      <c r="E1978" t="str">
        <f>IF(CHALLAN!B11849="","",CHALLAN!B11849)</f>
        <v>14X15X22</v>
      </c>
      <c r="F1978" t="str">
        <f>IF(CHALLAN!D11849="","",CHALLAN!D11849)</f>
        <v/>
      </c>
      <c r="G1978" t="str">
        <f>IF(CHALLAN!E11849="","",CHALLAN!E11849)</f>
        <v/>
      </c>
      <c r="H1978" t="str">
        <f t="shared" si="60"/>
        <v/>
      </c>
      <c r="I1978">
        <f>IF(CHALLAN!F11849="","",CHALLAN!F11849)</f>
        <v>10</v>
      </c>
      <c r="J1978" t="str">
        <f t="shared" si="61"/>
        <v/>
      </c>
    </row>
    <row r="1979" spans="1:10" x14ac:dyDescent="0.25">
      <c r="A1979">
        <v>11850</v>
      </c>
      <c r="B1979" t="str">
        <f>CHALLAN!G11836</f>
        <v>GG/246/10-11</v>
      </c>
      <c r="C1979" t="str">
        <f>CHALLAN!G11835</f>
        <v>21.01.11</v>
      </c>
      <c r="D1979" t="str">
        <f>IF(CHALLAN!C11850="","(no part #)",CHALLAN!C11850)</f>
        <v>FLARE</v>
      </c>
      <c r="E1979" t="str">
        <f>IF(CHALLAN!B11850="","",CHALLAN!B11850)</f>
        <v>14X18X22</v>
      </c>
      <c r="F1979">
        <f>IF(CHALLAN!D11850="","",CHALLAN!D11850)</f>
        <v>5</v>
      </c>
      <c r="G1979">
        <f>IF(CHALLAN!E11850="","",CHALLAN!E11850)</f>
        <v>10</v>
      </c>
      <c r="H1979">
        <f t="shared" si="60"/>
        <v>50</v>
      </c>
      <c r="I1979">
        <f>IF(CHALLAN!F11850="","",CHALLAN!F11850)</f>
        <v>38</v>
      </c>
      <c r="J1979">
        <f t="shared" si="61"/>
        <v>12</v>
      </c>
    </row>
    <row r="1980" spans="1:10" x14ac:dyDescent="0.25">
      <c r="A1980">
        <v>11851</v>
      </c>
      <c r="B1980" t="str">
        <f>CHALLAN!G11836</f>
        <v>GG/246/10-11</v>
      </c>
      <c r="C1980" t="str">
        <f>CHALLAN!G11835</f>
        <v>21.01.11</v>
      </c>
      <c r="D1980" t="str">
        <f>IF(CHALLAN!C11851="","(no part #)",CHALLAN!C11851)</f>
        <v>FLARE</v>
      </c>
      <c r="E1980" t="str">
        <f>IF(CHALLAN!B11851="","",CHALLAN!B11851)</f>
        <v>14X18X22</v>
      </c>
      <c r="F1980" t="str">
        <f>IF(CHALLAN!D11851="","",CHALLAN!D11851)</f>
        <v/>
      </c>
      <c r="G1980" t="str">
        <f>IF(CHALLAN!E11851="","",CHALLAN!E11851)</f>
        <v/>
      </c>
      <c r="H1980" t="str">
        <f t="shared" si="60"/>
        <v/>
      </c>
      <c r="I1980">
        <f>IF(CHALLAN!F11851="","",CHALLAN!F11851)</f>
        <v>12</v>
      </c>
      <c r="J1980" t="str">
        <f t="shared" si="61"/>
        <v/>
      </c>
    </row>
    <row r="1981" spans="1:10" x14ac:dyDescent="0.25">
      <c r="A1981">
        <v>11852</v>
      </c>
      <c r="B1981" t="str">
        <f>CHALLAN!G11836</f>
        <v>GG/246/10-11</v>
      </c>
      <c r="C1981" t="str">
        <f>CHALLAN!G11835</f>
        <v>21.01.11</v>
      </c>
      <c r="D1981" t="str">
        <f>IF(CHALLAN!C11852="","(no part #)",CHALLAN!C11852)</f>
        <v>FLARE</v>
      </c>
      <c r="E1981" t="str">
        <f>IF(CHALLAN!B11852="","",CHALLAN!B11852)</f>
        <v>14X21X22</v>
      </c>
      <c r="F1981">
        <f>IF(CHALLAN!D11852="","",CHALLAN!D11852)</f>
        <v>2.5</v>
      </c>
      <c r="G1981">
        <f>IF(CHALLAN!E11852="","",CHALLAN!E11852)</f>
        <v>10</v>
      </c>
      <c r="H1981">
        <f t="shared" si="60"/>
        <v>25</v>
      </c>
      <c r="I1981">
        <f>IF(CHALLAN!F11852="","",CHALLAN!F11852)</f>
        <v>19</v>
      </c>
      <c r="J1981">
        <f t="shared" si="61"/>
        <v>6</v>
      </c>
    </row>
    <row r="1982" spans="1:10" x14ac:dyDescent="0.25">
      <c r="A1982">
        <v>11853</v>
      </c>
      <c r="B1982" t="str">
        <f>CHALLAN!G11836</f>
        <v>GG/246/10-11</v>
      </c>
      <c r="C1982" t="str">
        <f>CHALLAN!G11835</f>
        <v>21.01.11</v>
      </c>
      <c r="D1982" t="str">
        <f>IF(CHALLAN!C11853="","(no part #)",CHALLAN!C11853)</f>
        <v>FLARE</v>
      </c>
      <c r="E1982" t="str">
        <f>IF(CHALLAN!B11853="","",CHALLAN!B11853)</f>
        <v>14X21X22</v>
      </c>
      <c r="F1982" t="str">
        <f>IF(CHALLAN!D11853="","",CHALLAN!D11853)</f>
        <v/>
      </c>
      <c r="G1982" t="str">
        <f>IF(CHALLAN!E11853="","",CHALLAN!E11853)</f>
        <v/>
      </c>
      <c r="H1982" t="str">
        <f t="shared" si="60"/>
        <v/>
      </c>
      <c r="I1982">
        <f>IF(CHALLAN!F11853="","",CHALLAN!F11853)</f>
        <v>6</v>
      </c>
      <c r="J1982" t="str">
        <f t="shared" si="61"/>
        <v/>
      </c>
    </row>
    <row r="1983" spans="1:10" x14ac:dyDescent="0.25">
      <c r="A1983">
        <v>11854</v>
      </c>
      <c r="B1983" t="str">
        <f>CHALLAN!G11836</f>
        <v>GG/246/10-11</v>
      </c>
      <c r="C1983" t="str">
        <f>CHALLAN!G11835</f>
        <v>21.01.11</v>
      </c>
      <c r="D1983" t="str">
        <f>IF(CHALLAN!C11854="","(no part #)",CHALLAN!C11854)</f>
        <v>FLARE</v>
      </c>
      <c r="E1983" t="str">
        <f>IF(CHALLAN!B11854="","",CHALLAN!B11854)</f>
        <v>14X23X22</v>
      </c>
      <c r="F1983">
        <f>IF(CHALLAN!D11854="","",CHALLAN!D11854)</f>
        <v>2.5</v>
      </c>
      <c r="G1983">
        <f>IF(CHALLAN!E11854="","",CHALLAN!E11854)</f>
        <v>10</v>
      </c>
      <c r="H1983">
        <f t="shared" si="60"/>
        <v>25</v>
      </c>
      <c r="I1983">
        <f>IF(CHALLAN!F11854="","",CHALLAN!F11854)</f>
        <v>20</v>
      </c>
      <c r="J1983">
        <f t="shared" si="61"/>
        <v>5</v>
      </c>
    </row>
    <row r="1984" spans="1:10" x14ac:dyDescent="0.25">
      <c r="A1984">
        <v>11855</v>
      </c>
      <c r="B1984" t="str">
        <f>CHALLAN!G11836</f>
        <v>GG/246/10-11</v>
      </c>
      <c r="C1984" t="str">
        <f>CHALLAN!G11835</f>
        <v>21.01.11</v>
      </c>
      <c r="D1984" t="str">
        <f>IF(CHALLAN!C11855="","(no part #)",CHALLAN!C11855)</f>
        <v>FLARE</v>
      </c>
      <c r="E1984" t="str">
        <f>IF(CHALLAN!B11855="","",CHALLAN!B11855)</f>
        <v>14X23X22</v>
      </c>
      <c r="F1984" t="str">
        <f>IF(CHALLAN!D11855="","",CHALLAN!D11855)</f>
        <v/>
      </c>
      <c r="G1984" t="str">
        <f>IF(CHALLAN!E11855="","",CHALLAN!E11855)</f>
        <v/>
      </c>
      <c r="H1984" t="str">
        <f t="shared" si="60"/>
        <v/>
      </c>
      <c r="I1984">
        <f>IF(CHALLAN!F11855="","",CHALLAN!F11855)</f>
        <v>5</v>
      </c>
      <c r="J1984" t="str">
        <f t="shared" si="61"/>
        <v/>
      </c>
    </row>
    <row r="1985" spans="1:10" x14ac:dyDescent="0.25">
      <c r="A1985">
        <v>11856</v>
      </c>
      <c r="B1985" t="str">
        <f>CHALLAN!G11836</f>
        <v>GG/246/10-11</v>
      </c>
      <c r="C1985" t="str">
        <f>CHALLAN!G11835</f>
        <v>21.01.11</v>
      </c>
      <c r="D1985" t="str">
        <f>IF(CHALLAN!C11856="","(no part #)",CHALLAN!C11856)</f>
        <v>PC-86233</v>
      </c>
      <c r="E1985" t="str">
        <f>IF(CHALLAN!B11856="","",CHALLAN!B11856)</f>
        <v>INDICA BEHR R134A</v>
      </c>
      <c r="F1985">
        <f>IF(CHALLAN!D11856="","",CHALLAN!D11856)</f>
        <v>5</v>
      </c>
      <c r="G1985">
        <f>IF(CHALLAN!E11856="","",CHALLAN!E11856)</f>
        <v>5</v>
      </c>
      <c r="H1985">
        <f t="shared" si="60"/>
        <v>25</v>
      </c>
      <c r="I1985">
        <f>IF(CHALLAN!F11856="","",CHALLAN!F11856)</f>
        <v>21</v>
      </c>
      <c r="J1985">
        <f t="shared" si="61"/>
        <v>4</v>
      </c>
    </row>
    <row r="1986" spans="1:10" x14ac:dyDescent="0.25">
      <c r="A1986">
        <v>11857</v>
      </c>
      <c r="B1986" t="str">
        <f>CHALLAN!G11836</f>
        <v>GG/246/10-11</v>
      </c>
      <c r="C1986" t="str">
        <f>CHALLAN!G11835</f>
        <v>21.01.11</v>
      </c>
      <c r="D1986" t="str">
        <f>IF(CHALLAN!C11857="","(no part #)",CHALLAN!C11857)</f>
        <v>PC-86233</v>
      </c>
      <c r="E1986" t="str">
        <f>IF(CHALLAN!B11857="","",CHALLAN!B11857)</f>
        <v>INDICA BEHR R134A</v>
      </c>
      <c r="F1986" t="str">
        <f>IF(CHALLAN!D11857="","",CHALLAN!D11857)</f>
        <v/>
      </c>
      <c r="G1986" t="str">
        <f>IF(CHALLAN!E11857="","",CHALLAN!E11857)</f>
        <v/>
      </c>
      <c r="H1986" t="str">
        <f t="shared" ref="H1986:H2049" si="62">IF(AND(ISNUMBER(F1986),ISNUMBER(G1986)),F1986*G1986,"")</f>
        <v/>
      </c>
      <c r="I1986">
        <f>IF(CHALLAN!F11857="","",CHALLAN!F11857)</f>
        <v>4</v>
      </c>
      <c r="J1986" t="str">
        <f t="shared" ref="J1986:J2049" si="63">IF(AND(ISNUMBER(H1986),ISNUMBER(I1986)),H1986-I1986,"")</f>
        <v/>
      </c>
    </row>
    <row r="1987" spans="1:10" x14ac:dyDescent="0.25">
      <c r="A1987">
        <v>11858</v>
      </c>
      <c r="B1987" t="str">
        <f>CHALLAN!G11836</f>
        <v>GG/246/10-11</v>
      </c>
      <c r="C1987" t="str">
        <f>CHALLAN!G11835</f>
        <v>21.01.11</v>
      </c>
      <c r="D1987" t="str">
        <f>IF(CHALLAN!C11858="","(no part #)",CHALLAN!C11858)</f>
        <v>PC-86246</v>
      </c>
      <c r="E1987" t="str">
        <f>IF(CHALLAN!B11858="","",CHALLAN!B11858)</f>
        <v>LANCER</v>
      </c>
      <c r="F1987">
        <f>IF(CHALLAN!D11858="","",CHALLAN!D11858)</f>
        <v>5</v>
      </c>
      <c r="G1987">
        <f>IF(CHALLAN!E11858="","",CHALLAN!E11858)</f>
        <v>5</v>
      </c>
      <c r="H1987">
        <f t="shared" si="62"/>
        <v>25</v>
      </c>
      <c r="I1987">
        <f>IF(CHALLAN!F11858="","",CHALLAN!F11858)</f>
        <v>21</v>
      </c>
      <c r="J1987">
        <f t="shared" si="63"/>
        <v>4</v>
      </c>
    </row>
    <row r="1988" spans="1:10" x14ac:dyDescent="0.25">
      <c r="A1988">
        <v>11859</v>
      </c>
      <c r="B1988" t="str">
        <f>CHALLAN!G11836</f>
        <v>GG/246/10-11</v>
      </c>
      <c r="C1988" t="str">
        <f>CHALLAN!G11835</f>
        <v>21.01.11</v>
      </c>
      <c r="D1988" t="str">
        <f>IF(CHALLAN!C11859="","(no part #)",CHALLAN!C11859)</f>
        <v>PC-86246</v>
      </c>
      <c r="E1988" t="str">
        <f>IF(CHALLAN!B11859="","",CHALLAN!B11859)</f>
        <v>LANCER</v>
      </c>
      <c r="F1988" t="str">
        <f>IF(CHALLAN!D11859="","",CHALLAN!D11859)</f>
        <v/>
      </c>
      <c r="G1988" t="str">
        <f>IF(CHALLAN!E11859="","",CHALLAN!E11859)</f>
        <v/>
      </c>
      <c r="H1988" t="str">
        <f t="shared" si="62"/>
        <v/>
      </c>
      <c r="I1988">
        <f>IF(CHALLAN!F11859="","",CHALLAN!F11859)</f>
        <v>4</v>
      </c>
      <c r="J1988" t="str">
        <f t="shared" si="63"/>
        <v/>
      </c>
    </row>
    <row r="1989" spans="1:10" x14ac:dyDescent="0.25">
      <c r="A1989">
        <v>11860</v>
      </c>
      <c r="B1989" t="str">
        <f>CHALLAN!G11836</f>
        <v>GG/246/10-11</v>
      </c>
      <c r="C1989" t="str">
        <f>CHALLAN!G11835</f>
        <v>21.01.11</v>
      </c>
      <c r="D1989" t="str">
        <f>IF(CHALLAN!C11860="","(no part #)",CHALLAN!C11860)</f>
        <v>PC-86026B</v>
      </c>
      <c r="E1989" t="str">
        <f>IF(CHALLAN!B11860="","",CHALLAN!B11860)</f>
        <v>LAURA</v>
      </c>
      <c r="F1989">
        <f>IF(CHALLAN!D11860="","",CHALLAN!D11860)</f>
        <v>3</v>
      </c>
      <c r="G1989">
        <f>IF(CHALLAN!E11860="","",CHALLAN!E11860)</f>
        <v>5</v>
      </c>
      <c r="H1989">
        <f t="shared" si="62"/>
        <v>15</v>
      </c>
      <c r="I1989">
        <f>IF(CHALLAN!F11860="","",CHALLAN!F11860)</f>
        <v>13.25</v>
      </c>
      <c r="J1989">
        <f t="shared" si="63"/>
        <v>1.75</v>
      </c>
    </row>
    <row r="1990" spans="1:10" x14ac:dyDescent="0.25">
      <c r="A1990">
        <v>11861</v>
      </c>
      <c r="B1990" t="str">
        <f>CHALLAN!G11836</f>
        <v>GG/246/10-11</v>
      </c>
      <c r="C1990" t="str">
        <f>CHALLAN!G11835</f>
        <v>21.01.11</v>
      </c>
      <c r="D1990" t="str">
        <f>IF(CHALLAN!C11861="","(no part #)",CHALLAN!C11861)</f>
        <v>PC-86026B</v>
      </c>
      <c r="E1990" t="str">
        <f>IF(CHALLAN!B11861="","",CHALLAN!B11861)</f>
        <v>LAURA</v>
      </c>
      <c r="F1990" t="str">
        <f>IF(CHALLAN!D11861="","",CHALLAN!D11861)</f>
        <v/>
      </c>
      <c r="G1990" t="str">
        <f>IF(CHALLAN!E11861="","",CHALLAN!E11861)</f>
        <v/>
      </c>
      <c r="H1990" t="str">
        <f t="shared" si="62"/>
        <v/>
      </c>
      <c r="I1990">
        <f>IF(CHALLAN!F11861="","",CHALLAN!F11861)</f>
        <v>1.75</v>
      </c>
      <c r="J1990" t="str">
        <f t="shared" si="63"/>
        <v/>
      </c>
    </row>
    <row r="1991" spans="1:10" x14ac:dyDescent="0.25">
      <c r="A1991">
        <v>11862</v>
      </c>
      <c r="B1991" t="str">
        <f>CHALLAN!G11836</f>
        <v>GG/246/10-11</v>
      </c>
      <c r="C1991" t="str">
        <f>CHALLAN!G11835</f>
        <v>21.01.11</v>
      </c>
      <c r="D1991" t="str">
        <f>IF(CHALLAN!C11862="","(no part #)",CHALLAN!C11862)</f>
        <v>PC-86092</v>
      </c>
      <c r="E1991" t="str">
        <f>IF(CHALLAN!B11862="","",CHALLAN!B11862)</f>
        <v>MARUTI 800 MPFI</v>
      </c>
      <c r="F1991">
        <f>IF(CHALLAN!D11862="","",CHALLAN!D11862)</f>
        <v>5</v>
      </c>
      <c r="G1991">
        <f>IF(CHALLAN!E11862="","",CHALLAN!E11862)</f>
        <v>5</v>
      </c>
      <c r="H1991">
        <f t="shared" si="62"/>
        <v>25</v>
      </c>
      <c r="I1991">
        <f>IF(CHALLAN!F11862="","",CHALLAN!F11862)</f>
        <v>21</v>
      </c>
      <c r="J1991">
        <f t="shared" si="63"/>
        <v>4</v>
      </c>
    </row>
    <row r="1992" spans="1:10" x14ac:dyDescent="0.25">
      <c r="A1992">
        <v>11863</v>
      </c>
      <c r="B1992" t="str">
        <f>CHALLAN!G11836</f>
        <v>GG/246/10-11</v>
      </c>
      <c r="C1992" t="str">
        <f>CHALLAN!G11835</f>
        <v>21.01.11</v>
      </c>
      <c r="D1992" t="str">
        <f>IF(CHALLAN!C11863="","(no part #)",CHALLAN!C11863)</f>
        <v>PC-86092</v>
      </c>
      <c r="E1992" t="str">
        <f>IF(CHALLAN!B11863="","",CHALLAN!B11863)</f>
        <v>MARUTI 800 MPFI</v>
      </c>
      <c r="F1992" t="str">
        <f>IF(CHALLAN!D11863="","",CHALLAN!D11863)</f>
        <v/>
      </c>
      <c r="G1992" t="str">
        <f>IF(CHALLAN!E11863="","",CHALLAN!E11863)</f>
        <v/>
      </c>
      <c r="H1992" t="str">
        <f t="shared" si="62"/>
        <v/>
      </c>
      <c r="I1992">
        <f>IF(CHALLAN!F11863="","",CHALLAN!F11863)</f>
        <v>4</v>
      </c>
      <c r="J1992" t="str">
        <f t="shared" si="63"/>
        <v/>
      </c>
    </row>
    <row r="1993" spans="1:10" x14ac:dyDescent="0.25">
      <c r="A1993">
        <v>11864</v>
      </c>
      <c r="B1993" t="str">
        <f>CHALLAN!G11836</f>
        <v>GG/246/10-11</v>
      </c>
      <c r="C1993" t="str">
        <f>CHALLAN!G11835</f>
        <v>21.01.11</v>
      </c>
      <c r="D1993" t="str">
        <f>IF(CHALLAN!C11864="","(no part #)",CHALLAN!C11864)</f>
        <v>PC-86236</v>
      </c>
      <c r="E1993" t="str">
        <f>IF(CHALLAN!B11864="","",CHALLAN!B11864)</f>
        <v>BOLERO</v>
      </c>
      <c r="F1993">
        <f>IF(CHALLAN!D11864="","",CHALLAN!D11864)</f>
        <v>3</v>
      </c>
      <c r="G1993">
        <f>IF(CHALLAN!E11864="","",CHALLAN!E11864)</f>
        <v>5</v>
      </c>
      <c r="H1993">
        <f t="shared" si="62"/>
        <v>15</v>
      </c>
      <c r="I1993">
        <f>IF(CHALLAN!F11864="","",CHALLAN!F11864)</f>
        <v>13.25</v>
      </c>
      <c r="J1993">
        <f t="shared" si="63"/>
        <v>1.75</v>
      </c>
    </row>
    <row r="1994" spans="1:10" x14ac:dyDescent="0.25">
      <c r="A1994">
        <v>11865</v>
      </c>
      <c r="B1994" t="str">
        <f>CHALLAN!G11836</f>
        <v>GG/246/10-11</v>
      </c>
      <c r="C1994" t="str">
        <f>CHALLAN!G11835</f>
        <v>21.01.11</v>
      </c>
      <c r="D1994" t="str">
        <f>IF(CHALLAN!C11865="","(no part #)",CHALLAN!C11865)</f>
        <v>PC-86236</v>
      </c>
      <c r="E1994" t="str">
        <f>IF(CHALLAN!B11865="","",CHALLAN!B11865)</f>
        <v>BOLERO</v>
      </c>
      <c r="F1994" t="str">
        <f>IF(CHALLAN!D11865="","",CHALLAN!D11865)</f>
        <v/>
      </c>
      <c r="G1994" t="str">
        <f>IF(CHALLAN!E11865="","",CHALLAN!E11865)</f>
        <v/>
      </c>
      <c r="H1994" t="str">
        <f t="shared" si="62"/>
        <v/>
      </c>
      <c r="I1994">
        <f>IF(CHALLAN!F11865="","",CHALLAN!F11865)</f>
        <v>1.75</v>
      </c>
      <c r="J1994" t="str">
        <f t="shared" si="63"/>
        <v/>
      </c>
    </row>
    <row r="1995" spans="1:10" x14ac:dyDescent="0.25">
      <c r="A1995">
        <v>11866</v>
      </c>
      <c r="B1995" t="str">
        <f>CHALLAN!G11836</f>
        <v>GG/246/10-11</v>
      </c>
      <c r="C1995" t="str">
        <f>CHALLAN!G11835</f>
        <v>21.01.11</v>
      </c>
      <c r="D1995" t="str">
        <f>IF(CHALLAN!C11866="","(no part #)",CHALLAN!C11866)</f>
        <v>PC-86041</v>
      </c>
      <c r="E1995" t="str">
        <f>IF(CHALLAN!B11866="","",CHALLAN!B11866)</f>
        <v>AMBASDOR R134A</v>
      </c>
      <c r="F1995">
        <f>IF(CHALLAN!D11866="","",CHALLAN!D11866)</f>
        <v>3</v>
      </c>
      <c r="G1995">
        <f>IF(CHALLAN!E11866="","",CHALLAN!E11866)</f>
        <v>5</v>
      </c>
      <c r="H1995">
        <f t="shared" si="62"/>
        <v>15</v>
      </c>
      <c r="I1995">
        <f>IF(CHALLAN!F11866="","",CHALLAN!F11866)</f>
        <v>13.25</v>
      </c>
      <c r="J1995">
        <f t="shared" si="63"/>
        <v>1.75</v>
      </c>
    </row>
    <row r="1996" spans="1:10" x14ac:dyDescent="0.25">
      <c r="A1996">
        <v>11867</v>
      </c>
      <c r="B1996" t="str">
        <f>CHALLAN!G11836</f>
        <v>GG/246/10-11</v>
      </c>
      <c r="C1996" t="str">
        <f>CHALLAN!G11835</f>
        <v>21.01.11</v>
      </c>
      <c r="D1996" t="str">
        <f>IF(CHALLAN!C11867="","(no part #)",CHALLAN!C11867)</f>
        <v>PC-86041</v>
      </c>
      <c r="E1996" t="str">
        <f>IF(CHALLAN!B11867="","",CHALLAN!B11867)</f>
        <v>AMBASDOR R134A</v>
      </c>
      <c r="F1996" t="str">
        <f>IF(CHALLAN!D11867="","",CHALLAN!D11867)</f>
        <v/>
      </c>
      <c r="G1996" t="str">
        <f>IF(CHALLAN!E11867="","",CHALLAN!E11867)</f>
        <v/>
      </c>
      <c r="H1996" t="str">
        <f t="shared" si="62"/>
        <v/>
      </c>
      <c r="I1996">
        <f>IF(CHALLAN!F11867="","",CHALLAN!F11867)</f>
        <v>1.75</v>
      </c>
      <c r="J1996" t="str">
        <f t="shared" si="63"/>
        <v/>
      </c>
    </row>
    <row r="1997" spans="1:10" x14ac:dyDescent="0.25">
      <c r="A1997">
        <v>11868</v>
      </c>
      <c r="B1997" t="str">
        <f>CHALLAN!G11836</f>
        <v>GG/246/10-11</v>
      </c>
      <c r="C1997" t="str">
        <f>CHALLAN!G11835</f>
        <v>21.01.11</v>
      </c>
      <c r="D1997" t="str">
        <f>IF(CHALLAN!C11868="","(no part #)",CHALLAN!C11868)</f>
        <v>PC-86245</v>
      </c>
      <c r="E1997" t="str">
        <f>IF(CHALLAN!B11868="","",CHALLAN!B11868)</f>
        <v>ZEN R134A</v>
      </c>
      <c r="F1997">
        <f>IF(CHALLAN!D11868="","",CHALLAN!D11868)</f>
        <v>5</v>
      </c>
      <c r="G1997">
        <f>IF(CHALLAN!E11868="","",CHALLAN!E11868)</f>
        <v>5</v>
      </c>
      <c r="H1997">
        <f t="shared" si="62"/>
        <v>25</v>
      </c>
      <c r="I1997">
        <f>IF(CHALLAN!F11868="","",CHALLAN!F11868)</f>
        <v>21</v>
      </c>
      <c r="J1997">
        <f t="shared" si="63"/>
        <v>4</v>
      </c>
    </row>
    <row r="1998" spans="1:10" x14ac:dyDescent="0.25">
      <c r="A1998">
        <v>11869</v>
      </c>
      <c r="B1998" t="str">
        <f>CHALLAN!G11836</f>
        <v>GG/246/10-11</v>
      </c>
      <c r="C1998" t="str">
        <f>CHALLAN!G11835</f>
        <v>21.01.11</v>
      </c>
      <c r="D1998" t="str">
        <f>IF(CHALLAN!C11869="","(no part #)",CHALLAN!C11869)</f>
        <v>PC-86245</v>
      </c>
      <c r="E1998" t="str">
        <f>IF(CHALLAN!B11869="","",CHALLAN!B11869)</f>
        <v>ZEN R134A</v>
      </c>
      <c r="F1998" t="str">
        <f>IF(CHALLAN!D11869="","",CHALLAN!D11869)</f>
        <v/>
      </c>
      <c r="G1998" t="str">
        <f>IF(CHALLAN!E11869="","",CHALLAN!E11869)</f>
        <v/>
      </c>
      <c r="H1998" t="str">
        <f t="shared" si="62"/>
        <v/>
      </c>
      <c r="I1998">
        <f>IF(CHALLAN!F11869="","",CHALLAN!F11869)</f>
        <v>4</v>
      </c>
      <c r="J1998" t="str">
        <f t="shared" si="63"/>
        <v/>
      </c>
    </row>
    <row r="1999" spans="1:10" x14ac:dyDescent="0.25">
      <c r="A1999">
        <v>11894</v>
      </c>
      <c r="B1999" t="str">
        <f>CHALLAN!G11882</f>
        <v>GG/247/10-11</v>
      </c>
      <c r="C1999" t="str">
        <f>CHALLAN!G11881</f>
        <v>22.01.11</v>
      </c>
      <c r="D1999" t="str">
        <f>IF(CHALLAN!C11894="","(no part #)",CHALLAN!C11894)</f>
        <v>PC-1066</v>
      </c>
      <c r="E1999" t="str">
        <f>IF(CHALLAN!B11894="","",CHALLAN!B11894)</f>
        <v>INDICA R134A , 4PIN</v>
      </c>
      <c r="F1999">
        <f>IF(CHALLAN!D11894="","",CHALLAN!D11894)</f>
        <v>1</v>
      </c>
      <c r="G1999" t="str">
        <f>IF(CHALLAN!E11894="","",CHALLAN!E11894)</f>
        <v>25X12 BOX</v>
      </c>
      <c r="H1999" t="str">
        <f t="shared" si="62"/>
        <v/>
      </c>
      <c r="I1999">
        <f>IF(CHALLAN!F11894="","",CHALLAN!F11894)</f>
        <v>288</v>
      </c>
      <c r="J1999" t="str">
        <f t="shared" si="63"/>
        <v/>
      </c>
    </row>
    <row r="2000" spans="1:10" x14ac:dyDescent="0.25">
      <c r="A2000">
        <v>11895</v>
      </c>
      <c r="B2000" t="str">
        <f>CHALLAN!G11882</f>
        <v>GG/247/10-11</v>
      </c>
      <c r="C2000" t="str">
        <f>CHALLAN!G11881</f>
        <v>22.01.11</v>
      </c>
      <c r="D2000" t="str">
        <f>IF(CHALLAN!C11895="","(no part #)",CHALLAN!C11895)</f>
        <v>PC-1066</v>
      </c>
      <c r="E2000" t="str">
        <f>IF(CHALLAN!B11895="","",CHALLAN!B11895)</f>
        <v>INDICA R134A , 4PIN</v>
      </c>
      <c r="F2000" t="str">
        <f>IF(CHALLAN!D11895="","",CHALLAN!D11895)</f>
        <v/>
      </c>
      <c r="G2000" t="str">
        <f>IF(CHALLAN!E11895="","",CHALLAN!E11895)</f>
        <v/>
      </c>
      <c r="H2000" t="str">
        <f t="shared" si="62"/>
        <v/>
      </c>
      <c r="I2000">
        <f>IF(CHALLAN!F11895="","",CHALLAN!F11895)</f>
        <v>12</v>
      </c>
      <c r="J2000" t="str">
        <f t="shared" si="63"/>
        <v/>
      </c>
    </row>
    <row r="2001" spans="1:10" x14ac:dyDescent="0.25">
      <c r="A2001">
        <v>11896</v>
      </c>
      <c r="B2001" t="str">
        <f>CHALLAN!G11882</f>
        <v>GG/247/10-11</v>
      </c>
      <c r="C2001" t="str">
        <f>CHALLAN!G11881</f>
        <v>22.01.11</v>
      </c>
      <c r="D2001" t="str">
        <f>IF(CHALLAN!C11896="","(no part #)",CHALLAN!C11896)</f>
        <v>PC-1801A   /  PC-1047B</v>
      </c>
      <c r="E2001" t="str">
        <f>IF(CHALLAN!B11896="","",CHALLAN!B11896)</f>
        <v>WR</v>
      </c>
      <c r="F2001" t="str">
        <f>IF(CHALLAN!D11896="","",CHALLAN!D11896)</f>
        <v/>
      </c>
      <c r="G2001" t="str">
        <f>IF(CHALLAN!E11896="","",CHALLAN!E11896)</f>
        <v>25X8 BOX</v>
      </c>
      <c r="H2001" t="str">
        <f t="shared" si="62"/>
        <v/>
      </c>
      <c r="I2001">
        <f>IF(CHALLAN!F11896="","",CHALLAN!F11896)</f>
        <v>192</v>
      </c>
      <c r="J2001" t="str">
        <f t="shared" si="63"/>
        <v/>
      </c>
    </row>
    <row r="2002" spans="1:10" x14ac:dyDescent="0.25">
      <c r="A2002">
        <v>11897</v>
      </c>
      <c r="B2002" t="str">
        <f>CHALLAN!G11882</f>
        <v>GG/247/10-11</v>
      </c>
      <c r="C2002" t="str">
        <f>CHALLAN!G11881</f>
        <v>22.01.11</v>
      </c>
      <c r="D2002" t="str">
        <f>IF(CHALLAN!C11897="","(no part #)",CHALLAN!C11897)</f>
        <v>PC-1801A   /  PC-1047B</v>
      </c>
      <c r="E2002" t="str">
        <f>IF(CHALLAN!B11897="","",CHALLAN!B11897)</f>
        <v>WR</v>
      </c>
      <c r="F2002" t="str">
        <f>IF(CHALLAN!D11897="","",CHALLAN!D11897)</f>
        <v/>
      </c>
      <c r="G2002" t="str">
        <f>IF(CHALLAN!E11897="","",CHALLAN!E11897)</f>
        <v/>
      </c>
      <c r="H2002" t="str">
        <f t="shared" si="62"/>
        <v/>
      </c>
      <c r="I2002">
        <f>IF(CHALLAN!F11897="","",CHALLAN!F11897)</f>
        <v>8</v>
      </c>
      <c r="J2002" t="str">
        <f t="shared" si="63"/>
        <v/>
      </c>
    </row>
    <row r="2003" spans="1:10" x14ac:dyDescent="0.25">
      <c r="A2003">
        <v>11899</v>
      </c>
      <c r="B2003" t="str">
        <f>CHALLAN!G11882</f>
        <v>GG/247/10-11</v>
      </c>
      <c r="C2003" t="str">
        <f>CHALLAN!G11881</f>
        <v>22.01.11</v>
      </c>
      <c r="D2003" t="str">
        <f>IF(CHALLAN!C11899="","(no part #)",CHALLAN!C11899)</f>
        <v>PC-7237</v>
      </c>
      <c r="E2003" t="str">
        <f>IF(CHALLAN!B11899="","",CHALLAN!B11899)</f>
        <v>BOLERO</v>
      </c>
      <c r="F2003">
        <f>IF(CHALLAN!D11899="","",CHALLAN!D11899)</f>
        <v>1</v>
      </c>
      <c r="G2003">
        <f>IF(CHALLAN!E11899="","",CHALLAN!E11899)</f>
        <v>140</v>
      </c>
      <c r="H2003">
        <f t="shared" si="62"/>
        <v>140</v>
      </c>
      <c r="I2003">
        <f>IF(CHALLAN!F11899="","",CHALLAN!F11899)</f>
        <v>100</v>
      </c>
      <c r="J2003">
        <f t="shared" si="63"/>
        <v>40</v>
      </c>
    </row>
    <row r="2004" spans="1:10" x14ac:dyDescent="0.25">
      <c r="A2004">
        <v>11900</v>
      </c>
      <c r="B2004" t="str">
        <f>CHALLAN!G11882</f>
        <v>GG/247/10-11</v>
      </c>
      <c r="C2004" t="str">
        <f>CHALLAN!G11881</f>
        <v>22.01.11</v>
      </c>
      <c r="D2004" t="str">
        <f>IF(CHALLAN!C11900="","(no part #)",CHALLAN!C11900)</f>
        <v>PC-7237</v>
      </c>
      <c r="E2004" t="str">
        <f>IF(CHALLAN!B11900="","",CHALLAN!B11900)</f>
        <v>BOLERO</v>
      </c>
      <c r="F2004" t="str">
        <f>IF(CHALLAN!D11900="","",CHALLAN!D11900)</f>
        <v/>
      </c>
      <c r="G2004" t="str">
        <f>IF(CHALLAN!E11900="","",CHALLAN!E11900)</f>
        <v/>
      </c>
      <c r="H2004" t="str">
        <f t="shared" si="62"/>
        <v/>
      </c>
      <c r="I2004">
        <f>IF(CHALLAN!F11900="","",CHALLAN!F11900)</f>
        <v>40</v>
      </c>
      <c r="J2004" t="str">
        <f t="shared" si="63"/>
        <v/>
      </c>
    </row>
    <row r="2005" spans="1:10" x14ac:dyDescent="0.25">
      <c r="A2005">
        <v>11902</v>
      </c>
      <c r="B2005" t="str">
        <f>CHALLAN!G11882</f>
        <v>GG/247/10-11</v>
      </c>
      <c r="C2005" t="str">
        <f>CHALLAN!G11881</f>
        <v>22.01.11</v>
      </c>
      <c r="D2005" t="str">
        <f>IF(CHALLAN!C11902="","(no part #)",CHALLAN!C11902)</f>
        <v>(no part #)</v>
      </c>
      <c r="E2005" t="str">
        <f>IF(CHALLAN!B11902="","",CHALLAN!B11902)</f>
        <v>14X18X16</v>
      </c>
      <c r="F2005">
        <f>IF(CHALLAN!D11902="","",CHALLAN!D11902)</f>
        <v>2.5</v>
      </c>
      <c r="G2005">
        <f>IF(CHALLAN!E11902="","",CHALLAN!E11902)</f>
        <v>10</v>
      </c>
      <c r="H2005">
        <f t="shared" si="62"/>
        <v>25</v>
      </c>
      <c r="I2005">
        <f>IF(CHALLAN!F11902="","",CHALLAN!F11902)</f>
        <v>23</v>
      </c>
      <c r="J2005">
        <f t="shared" si="63"/>
        <v>2</v>
      </c>
    </row>
    <row r="2006" spans="1:10" x14ac:dyDescent="0.25">
      <c r="A2006">
        <v>11903</v>
      </c>
      <c r="B2006" t="str">
        <f>CHALLAN!G11882</f>
        <v>GG/247/10-11</v>
      </c>
      <c r="C2006" t="str">
        <f>CHALLAN!G11881</f>
        <v>22.01.11</v>
      </c>
      <c r="D2006" t="str">
        <f>IF(CHALLAN!C11903="","(no part #)",CHALLAN!C11903)</f>
        <v>(no part #)</v>
      </c>
      <c r="E2006" t="str">
        <f>IF(CHALLAN!B11903="","",CHALLAN!B11903)</f>
        <v>14X18X16</v>
      </c>
      <c r="F2006" t="str">
        <f>IF(CHALLAN!D11903="","",CHALLAN!D11903)</f>
        <v/>
      </c>
      <c r="G2006" t="str">
        <f>IF(CHALLAN!E11903="","",CHALLAN!E11903)</f>
        <v/>
      </c>
      <c r="H2006" t="str">
        <f t="shared" si="62"/>
        <v/>
      </c>
      <c r="I2006">
        <f>IF(CHALLAN!F11903="","",CHALLAN!F11903)</f>
        <v>2</v>
      </c>
      <c r="J2006" t="str">
        <f t="shared" si="63"/>
        <v/>
      </c>
    </row>
    <row r="2007" spans="1:10" x14ac:dyDescent="0.25">
      <c r="A2007">
        <v>11905</v>
      </c>
      <c r="B2007" t="str">
        <f>CHALLAN!G11882</f>
        <v>GG/247/10-11</v>
      </c>
      <c r="C2007" t="str">
        <f>CHALLAN!G11881</f>
        <v>22.01.11</v>
      </c>
      <c r="D2007" s="1406" t="str">
        <f>IF(CHALLAN!C11905="","(no part #)",CHALLAN!C11905)</f>
        <v>PC-86040</v>
      </c>
      <c r="E2007" t="str">
        <f>IF(CHALLAN!B11905="","",CHALLAN!B11905)</f>
        <v>ESTEEM R12</v>
      </c>
      <c r="F2007">
        <f>IF(CHALLAN!D11905="","",CHALLAN!D11905)</f>
        <v>2.5</v>
      </c>
      <c r="G2007">
        <f>IF(CHALLAN!E11905="","",CHALLAN!E11905)</f>
        <v>10</v>
      </c>
      <c r="H2007">
        <f t="shared" si="62"/>
        <v>25</v>
      </c>
      <c r="I2007">
        <f>IF(CHALLAN!F11905="","",CHALLAN!F11905)</f>
        <v>22</v>
      </c>
      <c r="J2007">
        <f t="shared" si="63"/>
        <v>3</v>
      </c>
    </row>
    <row r="2008" spans="1:10" x14ac:dyDescent="0.25">
      <c r="A2008">
        <v>11906</v>
      </c>
      <c r="B2008" t="str">
        <f>CHALLAN!G11882</f>
        <v>GG/247/10-11</v>
      </c>
      <c r="C2008" t="str">
        <f>CHALLAN!G11881</f>
        <v>22.01.11</v>
      </c>
      <c r="D2008" t="str">
        <f>IF(CHALLAN!C11906="","(no part #)",CHALLAN!C11906)</f>
        <v>PC-86040</v>
      </c>
      <c r="E2008" t="str">
        <f>IF(CHALLAN!B11906="","",CHALLAN!B11906)</f>
        <v>ESTEEM R12</v>
      </c>
      <c r="F2008" t="str">
        <f>IF(CHALLAN!D11906="","",CHALLAN!D11906)</f>
        <v/>
      </c>
      <c r="G2008" t="str">
        <f>IF(CHALLAN!E11906="","",CHALLAN!E11906)</f>
        <v/>
      </c>
      <c r="H2008" t="str">
        <f t="shared" si="62"/>
        <v/>
      </c>
      <c r="I2008">
        <f>IF(CHALLAN!F11906="","",CHALLAN!F11906)</f>
        <v>3</v>
      </c>
      <c r="J2008" t="str">
        <f t="shared" si="63"/>
        <v/>
      </c>
    </row>
    <row r="2009" spans="1:10" x14ac:dyDescent="0.25">
      <c r="A2009">
        <v>11908</v>
      </c>
      <c r="B2009" t="str">
        <f>CHALLAN!G11882</f>
        <v>GG/247/10-11</v>
      </c>
      <c r="C2009" t="str">
        <f>CHALLAN!G11881</f>
        <v>22.01.11</v>
      </c>
      <c r="D2009" t="str">
        <f>IF(CHALLAN!C11908="","(no part #)",CHALLAN!C11908)</f>
        <v>TS-8805-E</v>
      </c>
      <c r="E2009" t="str">
        <f>IF(CHALLAN!B11908="","",CHALLAN!B11908)</f>
        <v>FAN 16"</v>
      </c>
      <c r="F2009">
        <f>IF(CHALLAN!D11908="","",CHALLAN!D11908)</f>
        <v>5</v>
      </c>
      <c r="G2009">
        <f>IF(CHALLAN!E11908="","",CHALLAN!E11908)</f>
        <v>5</v>
      </c>
      <c r="H2009">
        <f t="shared" si="62"/>
        <v>25</v>
      </c>
      <c r="I2009">
        <f>IF(CHALLAN!F11908="","",CHALLAN!F11908)</f>
        <v>20</v>
      </c>
      <c r="J2009">
        <f t="shared" si="63"/>
        <v>5</v>
      </c>
    </row>
    <row r="2010" spans="1:10" x14ac:dyDescent="0.25">
      <c r="A2010">
        <v>11909</v>
      </c>
      <c r="B2010" t="str">
        <f>CHALLAN!G11882</f>
        <v>GG/247/10-11</v>
      </c>
      <c r="C2010" t="str">
        <f>CHALLAN!G11881</f>
        <v>22.01.11</v>
      </c>
      <c r="D2010" t="str">
        <f>IF(CHALLAN!C11909="","(no part #)",CHALLAN!C11909)</f>
        <v>TS-8805-E</v>
      </c>
      <c r="E2010" t="str">
        <f>IF(CHALLAN!B11909="","",CHALLAN!B11909)</f>
        <v>FAN 16"</v>
      </c>
      <c r="F2010" t="str">
        <f>IF(CHALLAN!D11909="","",CHALLAN!D11909)</f>
        <v/>
      </c>
      <c r="G2010" t="str">
        <f>IF(CHALLAN!E11909="","",CHALLAN!E11909)</f>
        <v/>
      </c>
      <c r="H2010" t="str">
        <f t="shared" si="62"/>
        <v/>
      </c>
      <c r="I2010">
        <f>IF(CHALLAN!F11909="","",CHALLAN!F11909)</f>
        <v>4</v>
      </c>
      <c r="J2010" t="str">
        <f t="shared" si="63"/>
        <v/>
      </c>
    </row>
    <row r="2011" spans="1:10" x14ac:dyDescent="0.25">
      <c r="A2011">
        <v>11911</v>
      </c>
      <c r="B2011" t="str">
        <f>CHALLAN!G11882</f>
        <v>GG/247/10-11</v>
      </c>
      <c r="C2011" t="str">
        <f>CHALLAN!G11881</f>
        <v>22.01.11</v>
      </c>
      <c r="D2011" t="str">
        <f>IF(CHALLAN!C11911="","(no part #)",CHALLAN!C11911)</f>
        <v>A6</v>
      </c>
      <c r="E2011" t="str">
        <f>IF(CHALLAN!B11911="","",CHALLAN!B11911)</f>
        <v>A6</v>
      </c>
      <c r="F2011">
        <f>IF(CHALLAN!D11911="","",CHALLAN!D11911)</f>
        <v>4</v>
      </c>
      <c r="G2011">
        <f>IF(CHALLAN!E11911="","",CHALLAN!E11911)</f>
        <v>6</v>
      </c>
      <c r="H2011">
        <f t="shared" si="62"/>
        <v>24</v>
      </c>
      <c r="I2011">
        <f>IF(CHALLAN!F11911="","",CHALLAN!F11911)</f>
        <v>22</v>
      </c>
      <c r="J2011">
        <f t="shared" si="63"/>
        <v>2</v>
      </c>
    </row>
    <row r="2012" spans="1:10" x14ac:dyDescent="0.25">
      <c r="A2012">
        <v>11912</v>
      </c>
      <c r="B2012" t="str">
        <f>CHALLAN!G11882</f>
        <v>GG/247/10-11</v>
      </c>
      <c r="C2012" t="str">
        <f>CHALLAN!G11881</f>
        <v>22.01.11</v>
      </c>
      <c r="D2012" t="str">
        <f>IF(CHALLAN!C11912="","(no part #)",CHALLAN!C11912)</f>
        <v>A6</v>
      </c>
      <c r="E2012" t="str">
        <f>IF(CHALLAN!B11912="","",CHALLAN!B11912)</f>
        <v>A6</v>
      </c>
      <c r="F2012" t="str">
        <f>IF(CHALLAN!D11912="","",CHALLAN!D11912)</f>
        <v/>
      </c>
      <c r="G2012" t="str">
        <f>IF(CHALLAN!E11912="","",CHALLAN!E11912)</f>
        <v/>
      </c>
      <c r="H2012" t="str">
        <f t="shared" si="62"/>
        <v/>
      </c>
      <c r="I2012">
        <f>IF(CHALLAN!F11912="","",CHALLAN!F11912)</f>
        <v>2</v>
      </c>
      <c r="J2012" t="str">
        <f t="shared" si="63"/>
        <v/>
      </c>
    </row>
    <row r="2013" spans="1:10" x14ac:dyDescent="0.25">
      <c r="A2013">
        <v>11914</v>
      </c>
      <c r="B2013" t="str">
        <f>CHALLAN!G11882</f>
        <v>GG/247/10-11</v>
      </c>
      <c r="C2013" t="str">
        <f>CHALLAN!G11881</f>
        <v>22.01.11</v>
      </c>
      <c r="D2013" t="str">
        <f>IF(CHALLAN!C11914="","(no part #)",CHALLAN!C11914)</f>
        <v>(no part #)</v>
      </c>
      <c r="E2013" t="str">
        <f>IF(CHALLAN!B11914="","",CHALLAN!B11914)</f>
        <v>MICRO BUS BLOWER</v>
      </c>
      <c r="F2013">
        <f>IF(CHALLAN!D11914="","",CHALLAN!D11914)</f>
        <v>5</v>
      </c>
      <c r="G2013">
        <f>IF(CHALLAN!E11914="","",CHALLAN!E11914)</f>
        <v>2</v>
      </c>
      <c r="H2013">
        <f t="shared" si="62"/>
        <v>10</v>
      </c>
      <c r="I2013">
        <f>IF(CHALLAN!F11914="","",CHALLAN!F11914)</f>
        <v>10</v>
      </c>
      <c r="J2013">
        <f t="shared" si="63"/>
        <v>0</v>
      </c>
    </row>
    <row r="2014" spans="1:10" x14ac:dyDescent="0.25">
      <c r="A2014">
        <v>11915</v>
      </c>
      <c r="B2014" t="str">
        <f>CHALLAN!G11882</f>
        <v>GG/247/10-11</v>
      </c>
      <c r="C2014" t="str">
        <f>CHALLAN!G11881</f>
        <v>22.01.11</v>
      </c>
      <c r="D2014" t="str">
        <f>IF(CHALLAN!C11915="","(no part #)",CHALLAN!C11915)</f>
        <v>(no part #)</v>
      </c>
      <c r="E2014" t="str">
        <f>IF(CHALLAN!B11915="","",CHALLAN!B11915)</f>
        <v>ORING</v>
      </c>
      <c r="F2014">
        <f>IF(CHALLAN!D11915="","",CHALLAN!D11915)</f>
        <v>1</v>
      </c>
      <c r="G2014">
        <f>IF(CHALLAN!E11915="","",CHALLAN!E11915)</f>
        <v>100</v>
      </c>
      <c r="H2014">
        <f t="shared" si="62"/>
        <v>100</v>
      </c>
      <c r="I2014">
        <f>IF(CHALLAN!F11915="","",CHALLAN!F11915)</f>
        <v>100</v>
      </c>
      <c r="J2014">
        <f t="shared" si="63"/>
        <v>0</v>
      </c>
    </row>
    <row r="2015" spans="1:10" x14ac:dyDescent="0.25">
      <c r="A2015">
        <v>11966</v>
      </c>
      <c r="B2015" t="str">
        <f>CHALLAN!G11954</f>
        <v>GG/248/10-11</v>
      </c>
      <c r="C2015" t="str">
        <f>CHALLAN!G11953</f>
        <v>22.01.11</v>
      </c>
      <c r="D2015" t="str">
        <f>IF(CHALLAN!C11966="","(no part #)",CHALLAN!C11966)</f>
        <v>PC-86236</v>
      </c>
      <c r="E2015" t="str">
        <f>IF(CHALLAN!B11966="","",CHALLAN!B11966)</f>
        <v>BOLERO</v>
      </c>
      <c r="F2015">
        <f>IF(CHALLAN!D11966="","",CHALLAN!D11966)</f>
        <v>5</v>
      </c>
      <c r="G2015">
        <f>IF(CHALLAN!E11966="","",CHALLAN!E11966)</f>
        <v>1</v>
      </c>
      <c r="H2015">
        <f t="shared" si="62"/>
        <v>5</v>
      </c>
      <c r="I2015">
        <f>IF(CHALLAN!F11966="","",CHALLAN!F11966)</f>
        <v>5</v>
      </c>
      <c r="J2015">
        <f t="shared" si="63"/>
        <v>0</v>
      </c>
    </row>
    <row r="2016" spans="1:10" x14ac:dyDescent="0.25">
      <c r="A2016">
        <v>11967</v>
      </c>
      <c r="B2016" t="str">
        <f>CHALLAN!G11954</f>
        <v>GG/248/10-11</v>
      </c>
      <c r="C2016" t="str">
        <f>CHALLAN!G11953</f>
        <v>22.01.11</v>
      </c>
      <c r="D2016" t="str">
        <f>IF(CHALLAN!C11967="","(no part #)",CHALLAN!C11967)</f>
        <v>PC-86034</v>
      </c>
      <c r="E2016" t="str">
        <f>IF(CHALLAN!B11967="","",CHALLAN!B11967)</f>
        <v>IKON</v>
      </c>
      <c r="F2016">
        <f>IF(CHALLAN!D11967="","",CHALLAN!D11967)</f>
        <v>6</v>
      </c>
      <c r="G2016">
        <f>IF(CHALLAN!E11967="","",CHALLAN!E11967)</f>
        <v>1</v>
      </c>
      <c r="H2016">
        <f t="shared" si="62"/>
        <v>6</v>
      </c>
      <c r="I2016" s="1406">
        <f>IF(CHALLAN!F11967="","",CHALLAN!F11967)</f>
        <v>6</v>
      </c>
      <c r="J2016">
        <f t="shared" si="63"/>
        <v>0</v>
      </c>
    </row>
    <row r="2017" spans="1:10" x14ac:dyDescent="0.25">
      <c r="A2017">
        <v>11968</v>
      </c>
      <c r="B2017" t="str">
        <f>CHALLAN!G11954</f>
        <v>GG/248/10-11</v>
      </c>
      <c r="C2017" t="str">
        <f>CHALLAN!G11953</f>
        <v>22.01.11</v>
      </c>
      <c r="D2017" t="str">
        <f>IF(CHALLAN!C11968="","(no part #)",CHALLAN!C11968)</f>
        <v>PC-86036</v>
      </c>
      <c r="E2017" t="str">
        <f>IF(CHALLAN!B11968="","",CHALLAN!B11968)</f>
        <v>INDICA SUBROS R134A</v>
      </c>
      <c r="F2017">
        <f>IF(CHALLAN!D11968="","",CHALLAN!D11968)</f>
        <v>1</v>
      </c>
      <c r="G2017">
        <f>IF(CHALLAN!E11968="","",CHALLAN!E11968)</f>
        <v>1</v>
      </c>
      <c r="H2017">
        <f t="shared" si="62"/>
        <v>1</v>
      </c>
      <c r="I2017" s="1406">
        <f>IF(CHALLAN!F11968="","",CHALLAN!F11968)</f>
        <v>1</v>
      </c>
      <c r="J2017">
        <f t="shared" si="63"/>
        <v>0</v>
      </c>
    </row>
    <row r="2018" spans="1:10" x14ac:dyDescent="0.25">
      <c r="A2018">
        <v>11969</v>
      </c>
      <c r="B2018" t="str">
        <f>CHALLAN!G11954</f>
        <v>GG/248/10-11</v>
      </c>
      <c r="C2018" t="str">
        <f>CHALLAN!G11953</f>
        <v>22.01.11</v>
      </c>
      <c r="D2018" t="str">
        <f>IF(CHALLAN!C11969="","(no part #)",CHALLAN!C11969)</f>
        <v>PC-86248</v>
      </c>
      <c r="E2018" t="str">
        <f>IF(CHALLAN!B11969="","",CHALLAN!B11969)</f>
        <v>ACCENT PETROL</v>
      </c>
      <c r="F2018">
        <f>IF(CHALLAN!D11969="","",CHALLAN!D11969)</f>
        <v>1</v>
      </c>
      <c r="G2018">
        <f>IF(CHALLAN!E11969="","",CHALLAN!E11969)</f>
        <v>1</v>
      </c>
      <c r="H2018">
        <f t="shared" si="62"/>
        <v>1</v>
      </c>
      <c r="I2018">
        <f>IF(CHALLAN!F11969="","",CHALLAN!F11969)</f>
        <v>1</v>
      </c>
      <c r="J2018">
        <f t="shared" si="63"/>
        <v>0</v>
      </c>
    </row>
    <row r="2019" spans="1:10" x14ac:dyDescent="0.25">
      <c r="A2019">
        <v>12006</v>
      </c>
      <c r="B2019" t="str">
        <f>CHALLAN!G11996</f>
        <v>GG/249/10-11</v>
      </c>
      <c r="C2019" t="str">
        <f>CHALLAN!G11995</f>
        <v>24.01.11</v>
      </c>
      <c r="D2019" t="str">
        <f>IF(CHALLAN!C12006="","(no part #)",CHALLAN!C12006)</f>
        <v>PC-407R</v>
      </c>
      <c r="E2019" t="str">
        <f>IF(CHALLAN!B12006="","",CHALLAN!B12006)</f>
        <v>LOGAN</v>
      </c>
      <c r="F2019">
        <f>IF(CHALLAN!D12006="","",CHALLAN!D12006)</f>
        <v>3</v>
      </c>
      <c r="G2019">
        <f>IF(CHALLAN!E12006="","",CHALLAN!E12006)</f>
        <v>6</v>
      </c>
      <c r="H2019">
        <f t="shared" si="62"/>
        <v>18</v>
      </c>
      <c r="I2019">
        <f>IF(CHALLAN!F12006="","",CHALLAN!F12006)</f>
        <v>17</v>
      </c>
      <c r="J2019">
        <f t="shared" si="63"/>
        <v>1</v>
      </c>
    </row>
    <row r="2020" spans="1:10" x14ac:dyDescent="0.25">
      <c r="A2020">
        <v>12007</v>
      </c>
      <c r="B2020" t="str">
        <f>CHALLAN!G11996</f>
        <v>GG/249/10-11</v>
      </c>
      <c r="C2020" t="str">
        <f>CHALLAN!G11995</f>
        <v>24.01.11</v>
      </c>
      <c r="D2020" t="str">
        <f>IF(CHALLAN!C12007="","(no part #)",CHALLAN!C12007)</f>
        <v>PC-407R</v>
      </c>
      <c r="E2020" t="str">
        <f>IF(CHALLAN!B12007="","",CHALLAN!B12007)</f>
        <v>LOGAN</v>
      </c>
      <c r="F2020" t="str">
        <f>IF(CHALLAN!D12007="","",CHALLAN!D12007)</f>
        <v/>
      </c>
      <c r="G2020" t="str">
        <f>IF(CHALLAN!E12007="","",CHALLAN!E12007)</f>
        <v/>
      </c>
      <c r="H2020" t="str">
        <f t="shared" si="62"/>
        <v/>
      </c>
      <c r="I2020">
        <f>IF(CHALLAN!F12007="","",CHALLAN!F12007)</f>
        <v>1</v>
      </c>
      <c r="J2020" t="str">
        <f t="shared" si="63"/>
        <v/>
      </c>
    </row>
    <row r="2021" spans="1:10" x14ac:dyDescent="0.25">
      <c r="A2021">
        <v>12054</v>
      </c>
      <c r="B2021" t="str">
        <f>CHALLAN!G12042</f>
        <v>GG/250/10-11</v>
      </c>
      <c r="C2021" t="str">
        <f>CHALLAN!G12041</f>
        <v>24.1.11</v>
      </c>
      <c r="D2021" t="str">
        <f>IF(CHALLAN!C12054="","(no part #)",CHALLAN!C12054)</f>
        <v>(no part #)</v>
      </c>
      <c r="E2021" t="str">
        <f>IF(CHALLAN!B12054="","",CHALLAN!B12054)</f>
        <v>11MM</v>
      </c>
      <c r="F2021">
        <f>IF(CHALLAN!D12054="","",CHALLAN!D12054)</f>
        <v>9</v>
      </c>
      <c r="G2021">
        <f>IF(CHALLAN!E12054="","",CHALLAN!E12054)</f>
        <v>100</v>
      </c>
      <c r="H2021">
        <f t="shared" si="62"/>
        <v>900</v>
      </c>
      <c r="I2021">
        <f>IF(CHALLAN!F12054="","",CHALLAN!F12054)</f>
        <v>900</v>
      </c>
      <c r="J2021">
        <f t="shared" si="63"/>
        <v>0</v>
      </c>
    </row>
    <row r="2022" spans="1:10" x14ac:dyDescent="0.25">
      <c r="A2022">
        <v>12055</v>
      </c>
      <c r="B2022" t="str">
        <f>CHALLAN!G12042</f>
        <v>GG/250/10-11</v>
      </c>
      <c r="C2022" t="str">
        <f>CHALLAN!G12041</f>
        <v>24.1.11</v>
      </c>
      <c r="D2022" t="str">
        <f>IF(CHALLAN!C12055="","(no part #)",CHALLAN!C12055)</f>
        <v>(no part #)</v>
      </c>
      <c r="E2022" t="str">
        <f>IF(CHALLAN!B12055="","",CHALLAN!B12055)</f>
        <v>15MM</v>
      </c>
      <c r="F2022">
        <f>IF(CHALLAN!D12055="","",CHALLAN!D12055)</f>
        <v>1</v>
      </c>
      <c r="G2022">
        <f>IF(CHALLAN!E12055="","",CHALLAN!E12055)</f>
        <v>100</v>
      </c>
      <c r="H2022">
        <f t="shared" si="62"/>
        <v>100</v>
      </c>
      <c r="I2022">
        <f>IF(CHALLAN!F12055="","",CHALLAN!F12055)</f>
        <v>100</v>
      </c>
      <c r="J2022">
        <f t="shared" si="63"/>
        <v>0</v>
      </c>
    </row>
    <row r="2023" spans="1:10" x14ac:dyDescent="0.25">
      <c r="A2023">
        <v>12095</v>
      </c>
      <c r="B2023" t="str">
        <f>CHALLAN!G12086</f>
        <v>GG/251/10-11</v>
      </c>
      <c r="C2023" t="str">
        <f>CHALLAN!G12085</f>
        <v>25.01.11</v>
      </c>
      <c r="D2023" t="str">
        <f>IF(CHALLAN!C12095="","(no part #)",CHALLAN!C12095)</f>
        <v>PC-86110</v>
      </c>
      <c r="E2023" t="str">
        <f>IF(CHALLAN!B12095="","",CHALLAN!B12095)</f>
        <v>COROLLA</v>
      </c>
      <c r="F2023">
        <f>IF(CHALLAN!D12095="","",CHALLAN!D12095)</f>
        <v>2</v>
      </c>
      <c r="G2023">
        <f>IF(CHALLAN!E12095="","",CHALLAN!E12095)</f>
        <v>5</v>
      </c>
      <c r="H2023">
        <f t="shared" si="62"/>
        <v>10</v>
      </c>
      <c r="I2023">
        <f>IF(CHALLAN!F12095="","",CHALLAN!F12095)</f>
        <v>8.84</v>
      </c>
      <c r="J2023">
        <f t="shared" si="63"/>
        <v>1.1600000000000001</v>
      </c>
    </row>
    <row r="2024" spans="1:10" x14ac:dyDescent="0.25">
      <c r="A2024">
        <v>12096</v>
      </c>
      <c r="B2024" t="str">
        <f>CHALLAN!G12086</f>
        <v>GG/251/10-11</v>
      </c>
      <c r="C2024" t="str">
        <f>CHALLAN!G12085</f>
        <v>25.01.11</v>
      </c>
      <c r="D2024" t="str">
        <f>IF(CHALLAN!C12096="","(no part #)",CHALLAN!C12096)</f>
        <v>PC-86110</v>
      </c>
      <c r="E2024" t="str">
        <f>IF(CHALLAN!B12096="","",CHALLAN!B12096)</f>
        <v>COROLLA</v>
      </c>
      <c r="F2024" t="str">
        <f>IF(CHALLAN!D12096="","",CHALLAN!D12096)</f>
        <v/>
      </c>
      <c r="G2024" t="str">
        <f>IF(CHALLAN!E12096="","",CHALLAN!E12096)</f>
        <v/>
      </c>
      <c r="H2024" t="str">
        <f t="shared" si="62"/>
        <v/>
      </c>
      <c r="I2024">
        <f>IF(CHALLAN!F12096="","",CHALLAN!F12096)</f>
        <v>1.1599999999999999</v>
      </c>
      <c r="J2024" t="str">
        <f t="shared" si="63"/>
        <v/>
      </c>
    </row>
    <row r="2025" spans="1:10" x14ac:dyDescent="0.25">
      <c r="A2025">
        <v>12097</v>
      </c>
      <c r="B2025" t="str">
        <f>CHALLAN!G12086</f>
        <v>GG/251/10-11</v>
      </c>
      <c r="C2025" t="str">
        <f>CHALLAN!G12085</f>
        <v>25.01.11</v>
      </c>
      <c r="D2025" t="str">
        <f>IF(CHALLAN!C12097="","(no part #)",CHALLAN!C12097)</f>
        <v>PC-86041</v>
      </c>
      <c r="E2025" t="str">
        <f>IF(CHALLAN!B12097="","",CHALLAN!B12097)</f>
        <v>AMBASSDAR</v>
      </c>
      <c r="F2025">
        <f>IF(CHALLAN!D12097="","",CHALLAN!D12097)</f>
        <v>3</v>
      </c>
      <c r="G2025">
        <f>IF(CHALLAN!E12097="","",CHALLAN!E12097)</f>
        <v>5</v>
      </c>
      <c r="H2025">
        <f t="shared" si="62"/>
        <v>15</v>
      </c>
      <c r="I2025">
        <f>IF(CHALLAN!F12097="","",CHALLAN!F12097)</f>
        <v>13.25</v>
      </c>
      <c r="J2025">
        <f t="shared" si="63"/>
        <v>1.75</v>
      </c>
    </row>
    <row r="2026" spans="1:10" x14ac:dyDescent="0.25">
      <c r="A2026">
        <v>12098</v>
      </c>
      <c r="B2026" t="str">
        <f>CHALLAN!G12086</f>
        <v>GG/251/10-11</v>
      </c>
      <c r="C2026" t="str">
        <f>CHALLAN!G12085</f>
        <v>25.01.11</v>
      </c>
      <c r="D2026" t="str">
        <f>IF(CHALLAN!C12098="","(no part #)",CHALLAN!C12098)</f>
        <v>PC-86041</v>
      </c>
      <c r="E2026" t="str">
        <f>IF(CHALLAN!B12098="","",CHALLAN!B12098)</f>
        <v>AMBASSDAR</v>
      </c>
      <c r="F2026" t="str">
        <f>IF(CHALLAN!D12098="","",CHALLAN!D12098)</f>
        <v/>
      </c>
      <c r="G2026" t="str">
        <f>IF(CHALLAN!E12098="","",CHALLAN!E12098)</f>
        <v/>
      </c>
      <c r="H2026" t="str">
        <f t="shared" si="62"/>
        <v/>
      </c>
      <c r="I2026">
        <f>IF(CHALLAN!F12098="","",CHALLAN!F12098)</f>
        <v>1.75</v>
      </c>
      <c r="J2026" t="str">
        <f t="shared" si="63"/>
        <v/>
      </c>
    </row>
    <row r="2027" spans="1:10" x14ac:dyDescent="0.25">
      <c r="A2027">
        <v>12099</v>
      </c>
      <c r="B2027" t="str">
        <f>CHALLAN!G12086</f>
        <v>GG/251/10-11</v>
      </c>
      <c r="C2027" t="str">
        <f>CHALLAN!G12085</f>
        <v>25.01.11</v>
      </c>
      <c r="D2027" t="str">
        <f>IF(CHALLAN!C12099="","(no part #)",CHALLAN!C12099)</f>
        <v>PC-86090</v>
      </c>
      <c r="E2027" t="str">
        <f>IF(CHALLAN!B12099="","",CHALLAN!B12099)</f>
        <v>ESTEEM R134A</v>
      </c>
      <c r="F2027">
        <f>IF(CHALLAN!D12099="","",CHALLAN!D12099)</f>
        <v>5</v>
      </c>
      <c r="G2027">
        <f>IF(CHALLAN!E12099="","",CHALLAN!E12099)</f>
        <v>5</v>
      </c>
      <c r="H2027">
        <f t="shared" si="62"/>
        <v>25</v>
      </c>
      <c r="I2027">
        <f>IF(CHALLAN!F12099="","",CHALLAN!F12099)</f>
        <v>23</v>
      </c>
      <c r="J2027">
        <f t="shared" si="63"/>
        <v>2</v>
      </c>
    </row>
    <row r="2028" spans="1:10" x14ac:dyDescent="0.25">
      <c r="A2028">
        <v>12100</v>
      </c>
      <c r="B2028" t="str">
        <f>CHALLAN!G12086</f>
        <v>GG/251/10-11</v>
      </c>
      <c r="C2028" t="str">
        <f>CHALLAN!G12085</f>
        <v>25.01.11</v>
      </c>
      <c r="D2028" t="str">
        <f>IF(CHALLAN!C12100="","(no part #)",CHALLAN!C12100)</f>
        <v>PC-86090</v>
      </c>
      <c r="E2028" t="str">
        <f>IF(CHALLAN!B12100="","",CHALLAN!B12100)</f>
        <v>ESTEEM R134A</v>
      </c>
      <c r="F2028" t="str">
        <f>IF(CHALLAN!D12100="","",CHALLAN!D12100)</f>
        <v/>
      </c>
      <c r="G2028" t="str">
        <f>IF(CHALLAN!E12100="","",CHALLAN!E12100)</f>
        <v/>
      </c>
      <c r="H2028" t="str">
        <f t="shared" si="62"/>
        <v/>
      </c>
      <c r="I2028">
        <f>IF(CHALLAN!F12100="","",CHALLAN!F12100)</f>
        <v>2</v>
      </c>
      <c r="J2028" t="str">
        <f t="shared" si="63"/>
        <v/>
      </c>
    </row>
    <row r="2029" spans="1:10" x14ac:dyDescent="0.25">
      <c r="A2029">
        <v>12101</v>
      </c>
      <c r="B2029" t="str">
        <f>CHALLAN!G12086</f>
        <v>GG/251/10-11</v>
      </c>
      <c r="C2029" t="str">
        <f>CHALLAN!G12085</f>
        <v>25.01.11</v>
      </c>
      <c r="D2029" t="str">
        <f>IF(CHALLAN!C12101="","(no part #)",CHALLAN!C12101)</f>
        <v>PC-86240</v>
      </c>
      <c r="E2029" t="str">
        <f>IF(CHALLAN!B12101="","",CHALLAN!B12101)</f>
        <v>HONDA T-III</v>
      </c>
      <c r="F2029">
        <f>IF(CHALLAN!D12101="","",CHALLAN!D12101)</f>
        <v>3</v>
      </c>
      <c r="G2029">
        <f>IF(CHALLAN!E12101="","",CHALLAN!E12101)</f>
        <v>5</v>
      </c>
      <c r="H2029">
        <f t="shared" si="62"/>
        <v>15</v>
      </c>
      <c r="I2029">
        <f>IF(CHALLAN!F12101="","",CHALLAN!F12101)</f>
        <v>13.25</v>
      </c>
      <c r="J2029">
        <f t="shared" si="63"/>
        <v>1.75</v>
      </c>
    </row>
    <row r="2030" spans="1:10" x14ac:dyDescent="0.25">
      <c r="A2030">
        <v>12102</v>
      </c>
      <c r="B2030" t="str">
        <f>CHALLAN!G12086</f>
        <v>GG/251/10-11</v>
      </c>
      <c r="C2030" t="str">
        <f>CHALLAN!G12085</f>
        <v>25.01.11</v>
      </c>
      <c r="D2030" t="str">
        <f>IF(CHALLAN!C12102="","(no part #)",CHALLAN!C12102)</f>
        <v>PC-86240</v>
      </c>
      <c r="E2030" t="str">
        <f>IF(CHALLAN!B12102="","",CHALLAN!B12102)</f>
        <v>HONDA T-III</v>
      </c>
      <c r="F2030" t="str">
        <f>IF(CHALLAN!D12102="","",CHALLAN!D12102)</f>
        <v/>
      </c>
      <c r="G2030" t="str">
        <f>IF(CHALLAN!E12102="","",CHALLAN!E12102)</f>
        <v/>
      </c>
      <c r="H2030" t="str">
        <f t="shared" si="62"/>
        <v/>
      </c>
      <c r="I2030">
        <f>IF(CHALLAN!F12102="","",CHALLAN!F12102)</f>
        <v>1.75</v>
      </c>
      <c r="J2030" t="str">
        <f t="shared" si="63"/>
        <v/>
      </c>
    </row>
    <row r="2031" spans="1:10" x14ac:dyDescent="0.25">
      <c r="A2031">
        <v>12103</v>
      </c>
      <c r="B2031" t="str">
        <f>CHALLAN!G12086</f>
        <v>GG/251/10-11</v>
      </c>
      <c r="C2031" t="str">
        <f>CHALLAN!G12085</f>
        <v>25.01.11</v>
      </c>
      <c r="D2031" t="str">
        <f>IF(CHALLAN!C12103="","(no part #)",CHALLAN!C12103)</f>
        <v>PC-86046</v>
      </c>
      <c r="E2031" t="str">
        <f>IF(CHALLAN!B12103="","",CHALLAN!B12103)</f>
        <v>INNOVA</v>
      </c>
      <c r="F2031">
        <f>IF(CHALLAN!D12103="","",CHALLAN!D12103)</f>
        <v>6</v>
      </c>
      <c r="G2031">
        <f>IF(CHALLAN!E12103="","",CHALLAN!E12103)</f>
        <v>5</v>
      </c>
      <c r="H2031">
        <f t="shared" si="62"/>
        <v>30</v>
      </c>
      <c r="I2031">
        <f>IF(CHALLAN!F12103="","",CHALLAN!F12103)</f>
        <v>26.5</v>
      </c>
      <c r="J2031">
        <f t="shared" si="63"/>
        <v>3.5</v>
      </c>
    </row>
    <row r="2032" spans="1:10" x14ac:dyDescent="0.25">
      <c r="A2032">
        <v>12104</v>
      </c>
      <c r="B2032" t="str">
        <f>CHALLAN!G12086</f>
        <v>GG/251/10-11</v>
      </c>
      <c r="C2032" t="str">
        <f>CHALLAN!G12085</f>
        <v>25.01.11</v>
      </c>
      <c r="D2032" t="str">
        <f>IF(CHALLAN!C12104="","(no part #)",CHALLAN!C12104)</f>
        <v>PC-86046</v>
      </c>
      <c r="E2032" t="str">
        <f>IF(CHALLAN!B12104="","",CHALLAN!B12104)</f>
        <v>INNOVA</v>
      </c>
      <c r="F2032" t="str">
        <f>IF(CHALLAN!D12104="","",CHALLAN!D12104)</f>
        <v/>
      </c>
      <c r="G2032" t="str">
        <f>IF(CHALLAN!E12104="","",CHALLAN!E12104)</f>
        <v/>
      </c>
      <c r="H2032" t="str">
        <f t="shared" si="62"/>
        <v/>
      </c>
      <c r="I2032">
        <f>IF(CHALLAN!F12104="","",CHALLAN!F12104)</f>
        <v>3.5</v>
      </c>
      <c r="J2032" t="str">
        <f t="shared" si="63"/>
        <v/>
      </c>
    </row>
    <row r="2033" spans="1:10" x14ac:dyDescent="0.25">
      <c r="A2033">
        <v>12105</v>
      </c>
      <c r="B2033" t="str">
        <f>CHALLAN!G12086</f>
        <v>GG/251/10-11</v>
      </c>
      <c r="C2033" t="str">
        <f>CHALLAN!G12085</f>
        <v>25.01.11</v>
      </c>
      <c r="D2033" t="str">
        <f>IF(CHALLAN!C12105="","(no part #)",CHALLAN!C12105)</f>
        <v>PC-86246</v>
      </c>
      <c r="E2033" t="str">
        <f>IF(CHALLAN!B12105="","",CHALLAN!B12105)</f>
        <v>LANCER</v>
      </c>
      <c r="F2033">
        <f>IF(CHALLAN!D12105="","",CHALLAN!D12105)</f>
        <v>5</v>
      </c>
      <c r="G2033">
        <f>IF(CHALLAN!E12105="","",CHALLAN!E12105)</f>
        <v>5</v>
      </c>
      <c r="H2033">
        <f t="shared" si="62"/>
        <v>25</v>
      </c>
      <c r="I2033">
        <f>IF(CHALLAN!F12105="","",CHALLAN!F12105)</f>
        <v>21</v>
      </c>
      <c r="J2033">
        <f t="shared" si="63"/>
        <v>4</v>
      </c>
    </row>
    <row r="2034" spans="1:10" x14ac:dyDescent="0.25">
      <c r="A2034">
        <v>12106</v>
      </c>
      <c r="B2034" t="str">
        <f>CHALLAN!G12086</f>
        <v>GG/251/10-11</v>
      </c>
      <c r="C2034" t="str">
        <f>CHALLAN!G12085</f>
        <v>25.01.11</v>
      </c>
      <c r="D2034" t="str">
        <f>IF(CHALLAN!C12106="","(no part #)",CHALLAN!C12106)</f>
        <v>PC-86246</v>
      </c>
      <c r="E2034" t="str">
        <f>IF(CHALLAN!B12106="","",CHALLAN!B12106)</f>
        <v>LANCER</v>
      </c>
      <c r="F2034" t="str">
        <f>IF(CHALLAN!D12106="","",CHALLAN!D12106)</f>
        <v/>
      </c>
      <c r="G2034" t="str">
        <f>IF(CHALLAN!E12106="","",CHALLAN!E12106)</f>
        <v/>
      </c>
      <c r="H2034" t="str">
        <f t="shared" si="62"/>
        <v/>
      </c>
      <c r="I2034">
        <f>IF(CHALLAN!F12106="","",CHALLAN!F12106)</f>
        <v>4</v>
      </c>
      <c r="J2034" t="str">
        <f t="shared" si="63"/>
        <v/>
      </c>
    </row>
    <row r="2035" spans="1:10" x14ac:dyDescent="0.25">
      <c r="A2035">
        <v>12107</v>
      </c>
      <c r="B2035" t="str">
        <f>CHALLAN!G12086</f>
        <v>GG/251/10-11</v>
      </c>
      <c r="C2035" t="str">
        <f>CHALLAN!G12085</f>
        <v>25.01.11</v>
      </c>
      <c r="D2035" t="str">
        <f>IF(CHALLAN!C12107="","(no part #)",CHALLAN!C12107)</f>
        <v>PC-86234</v>
      </c>
      <c r="E2035" t="str">
        <f>IF(CHALLAN!B12107="","",CHALLAN!B12107)</f>
        <v>QUALIS-FLARE</v>
      </c>
      <c r="F2035">
        <f>IF(CHALLAN!D12107="","",CHALLAN!D12107)</f>
        <v>6</v>
      </c>
      <c r="G2035">
        <f>IF(CHALLAN!E12107="","",CHALLAN!E12107)</f>
        <v>5</v>
      </c>
      <c r="H2035">
        <f t="shared" si="62"/>
        <v>30</v>
      </c>
      <c r="I2035">
        <f>IF(CHALLAN!F12107="","",CHALLAN!F12107)</f>
        <v>26.5</v>
      </c>
      <c r="J2035">
        <f t="shared" si="63"/>
        <v>3.5</v>
      </c>
    </row>
    <row r="2036" spans="1:10" x14ac:dyDescent="0.25">
      <c r="A2036">
        <v>12108</v>
      </c>
      <c r="B2036" t="str">
        <f>CHALLAN!G12086</f>
        <v>GG/251/10-11</v>
      </c>
      <c r="C2036" t="str">
        <f>CHALLAN!G12085</f>
        <v>25.01.11</v>
      </c>
      <c r="D2036" t="str">
        <f>IF(CHALLAN!C12108="","(no part #)",CHALLAN!C12108)</f>
        <v>PC-86234</v>
      </c>
      <c r="E2036" t="str">
        <f>IF(CHALLAN!B12108="","",CHALLAN!B12108)</f>
        <v>QUALIS-FLARE</v>
      </c>
      <c r="F2036" t="str">
        <f>IF(CHALLAN!D12108="","",CHALLAN!D12108)</f>
        <v/>
      </c>
      <c r="G2036" t="str">
        <f>IF(CHALLAN!E12108="","",CHALLAN!E12108)</f>
        <v/>
      </c>
      <c r="H2036" t="str">
        <f t="shared" si="62"/>
        <v/>
      </c>
      <c r="I2036">
        <f>IF(CHALLAN!F12108="","",CHALLAN!F12108)</f>
        <v>3.5</v>
      </c>
      <c r="J2036" t="str">
        <f t="shared" si="63"/>
        <v/>
      </c>
    </row>
    <row r="2037" spans="1:10" x14ac:dyDescent="0.25">
      <c r="A2037">
        <v>12109</v>
      </c>
      <c r="B2037" t="str">
        <f>CHALLAN!G12086</f>
        <v>GG/251/10-11</v>
      </c>
      <c r="C2037" t="str">
        <f>CHALLAN!G12085</f>
        <v>25.01.11</v>
      </c>
      <c r="D2037" t="str">
        <f>IF(CHALLAN!C12109="","(no part #)",CHALLAN!C12109)</f>
        <v>PC-86125</v>
      </c>
      <c r="E2037" t="str">
        <f>IF(CHALLAN!B12109="","",CHALLAN!B12109)</f>
        <v xml:space="preserve">SANTRO </v>
      </c>
      <c r="F2037">
        <f>IF(CHALLAN!D12109="","",CHALLAN!D12109)</f>
        <v>5</v>
      </c>
      <c r="G2037">
        <f>IF(CHALLAN!E12109="","",CHALLAN!E12109)</f>
        <v>5</v>
      </c>
      <c r="H2037">
        <f t="shared" si="62"/>
        <v>25</v>
      </c>
      <c r="I2037">
        <f>IF(CHALLAN!F12109="","",CHALLAN!F12109)</f>
        <v>21</v>
      </c>
      <c r="J2037">
        <f t="shared" si="63"/>
        <v>4</v>
      </c>
    </row>
    <row r="2038" spans="1:10" x14ac:dyDescent="0.25">
      <c r="A2038">
        <v>12110</v>
      </c>
      <c r="B2038" t="str">
        <f>CHALLAN!G12086</f>
        <v>GG/251/10-11</v>
      </c>
      <c r="C2038" t="str">
        <f>CHALLAN!G12085</f>
        <v>25.01.11</v>
      </c>
      <c r="D2038" t="str">
        <f>IF(CHALLAN!C12110="","(no part #)",CHALLAN!C12110)</f>
        <v>PC-86125</v>
      </c>
      <c r="E2038" t="str">
        <f>IF(CHALLAN!B12110="","",CHALLAN!B12110)</f>
        <v xml:space="preserve">SANTRO </v>
      </c>
      <c r="F2038" t="str">
        <f>IF(CHALLAN!D12110="","",CHALLAN!D12110)</f>
        <v/>
      </c>
      <c r="G2038" t="str">
        <f>IF(CHALLAN!E12110="","",CHALLAN!E12110)</f>
        <v/>
      </c>
      <c r="H2038" t="str">
        <f t="shared" si="62"/>
        <v/>
      </c>
      <c r="I2038">
        <f>IF(CHALLAN!F12110="","",CHALLAN!F12110)</f>
        <v>4</v>
      </c>
      <c r="J2038" t="str">
        <f t="shared" si="63"/>
        <v/>
      </c>
    </row>
    <row r="2039" spans="1:10" x14ac:dyDescent="0.25">
      <c r="A2039">
        <v>12111</v>
      </c>
      <c r="B2039" t="str">
        <f>CHALLAN!G12086</f>
        <v>GG/251/10-11</v>
      </c>
      <c r="C2039" t="str">
        <f>CHALLAN!G12085</f>
        <v>25.01.11</v>
      </c>
      <c r="D2039" t="str">
        <f>IF(CHALLAN!C12111="","(no part #)",CHALLAN!C12111)</f>
        <v>PC-86239</v>
      </c>
      <c r="E2039" t="str">
        <f>IF(CHALLAN!B12111="","",CHALLAN!B12111)</f>
        <v>SANTRO XING</v>
      </c>
      <c r="F2039">
        <f>IF(CHALLAN!D12111="","",CHALLAN!D12111)</f>
        <v>5</v>
      </c>
      <c r="G2039">
        <f>IF(CHALLAN!E12111="","",CHALLAN!E12111)</f>
        <v>5</v>
      </c>
      <c r="H2039">
        <f t="shared" si="62"/>
        <v>25</v>
      </c>
      <c r="I2039">
        <f>IF(CHALLAN!F12111="","",CHALLAN!F12111)</f>
        <v>21</v>
      </c>
      <c r="J2039">
        <f t="shared" si="63"/>
        <v>4</v>
      </c>
    </row>
    <row r="2040" spans="1:10" x14ac:dyDescent="0.25">
      <c r="A2040">
        <v>12112</v>
      </c>
      <c r="B2040" t="str">
        <f>CHALLAN!G12086</f>
        <v>GG/251/10-11</v>
      </c>
      <c r="C2040" t="str">
        <f>CHALLAN!G12085</f>
        <v>25.01.11</v>
      </c>
      <c r="D2040" t="str">
        <f>IF(CHALLAN!C12112="","(no part #)",CHALLAN!C12112)</f>
        <v>PC-86239</v>
      </c>
      <c r="E2040" t="str">
        <f>IF(CHALLAN!B12112="","",CHALLAN!B12112)</f>
        <v>SANTRO XING</v>
      </c>
      <c r="F2040" t="str">
        <f>IF(CHALLAN!D12112="","",CHALLAN!D12112)</f>
        <v/>
      </c>
      <c r="G2040" t="str">
        <f>IF(CHALLAN!E12112="","",CHALLAN!E12112)</f>
        <v/>
      </c>
      <c r="H2040" t="str">
        <f t="shared" si="62"/>
        <v/>
      </c>
      <c r="I2040">
        <f>IF(CHALLAN!F12112="","",CHALLAN!F12112)</f>
        <v>4</v>
      </c>
      <c r="J2040" t="str">
        <f t="shared" si="63"/>
        <v/>
      </c>
    </row>
    <row r="2041" spans="1:10" x14ac:dyDescent="0.25">
      <c r="A2041">
        <v>12113</v>
      </c>
      <c r="B2041" t="str">
        <f>CHALLAN!G12086</f>
        <v>GG/251/10-11</v>
      </c>
      <c r="C2041" t="str">
        <f>CHALLAN!G12085</f>
        <v>25.01.11</v>
      </c>
      <c r="D2041" t="str">
        <f>IF(CHALLAN!C12113="","(no part #)",CHALLAN!C12113)</f>
        <v>PC-86093</v>
      </c>
      <c r="E2041" t="str">
        <f>IF(CHALLAN!B12113="","",CHALLAN!B12113)</f>
        <v xml:space="preserve">SCORPIO </v>
      </c>
      <c r="F2041">
        <f>IF(CHALLAN!D12113="","",CHALLAN!D12113)</f>
        <v>5</v>
      </c>
      <c r="G2041">
        <f>IF(CHALLAN!E12113="","",CHALLAN!E12113)</f>
        <v>5</v>
      </c>
      <c r="H2041">
        <f t="shared" si="62"/>
        <v>25</v>
      </c>
      <c r="I2041">
        <f>IF(CHALLAN!F12113="","",CHALLAN!F12113)</f>
        <v>22</v>
      </c>
      <c r="J2041">
        <f t="shared" si="63"/>
        <v>3</v>
      </c>
    </row>
    <row r="2042" spans="1:10" x14ac:dyDescent="0.25">
      <c r="A2042">
        <v>12114</v>
      </c>
      <c r="B2042" t="str">
        <f>CHALLAN!G12086</f>
        <v>GG/251/10-11</v>
      </c>
      <c r="C2042" t="str">
        <f>CHALLAN!G12085</f>
        <v>25.01.11</v>
      </c>
      <c r="D2042" t="str">
        <f>IF(CHALLAN!C12114="","(no part #)",CHALLAN!C12114)</f>
        <v>PC-86093</v>
      </c>
      <c r="E2042" t="str">
        <f>IF(CHALLAN!B12114="","",CHALLAN!B12114)</f>
        <v xml:space="preserve">SCORPIO </v>
      </c>
      <c r="F2042" t="str">
        <f>IF(CHALLAN!D12114="","",CHALLAN!D12114)</f>
        <v/>
      </c>
      <c r="G2042" t="str">
        <f>IF(CHALLAN!E12114="","",CHALLAN!E12114)</f>
        <v/>
      </c>
      <c r="H2042" t="str">
        <f t="shared" si="62"/>
        <v/>
      </c>
      <c r="I2042">
        <f>IF(CHALLAN!F12114="","",CHALLAN!F12114)</f>
        <v>3</v>
      </c>
      <c r="J2042" t="str">
        <f t="shared" si="63"/>
        <v/>
      </c>
    </row>
    <row r="2043" spans="1:10" x14ac:dyDescent="0.25">
      <c r="A2043">
        <v>12115</v>
      </c>
      <c r="B2043" t="str">
        <f>CHALLAN!G12086</f>
        <v>GG/251/10-11</v>
      </c>
      <c r="C2043" t="str">
        <f>CHALLAN!G12085</f>
        <v>25.01.11</v>
      </c>
      <c r="D2043" t="str">
        <f>IF(CHALLAN!C12115="","(no part #)",CHALLAN!C12115)</f>
        <v>PC-86245</v>
      </c>
      <c r="E2043" t="str">
        <f>IF(CHALLAN!B12115="","",CHALLAN!B12115)</f>
        <v>ZEN R134</v>
      </c>
      <c r="F2043">
        <f>IF(CHALLAN!D12115="","",CHALLAN!D12115)</f>
        <v>5</v>
      </c>
      <c r="G2043">
        <f>IF(CHALLAN!E12115="","",CHALLAN!E12115)</f>
        <v>5</v>
      </c>
      <c r="H2043">
        <f t="shared" si="62"/>
        <v>25</v>
      </c>
      <c r="I2043">
        <f>IF(CHALLAN!F12115="","",CHALLAN!F12115)</f>
        <v>21</v>
      </c>
      <c r="J2043">
        <f t="shared" si="63"/>
        <v>4</v>
      </c>
    </row>
    <row r="2044" spans="1:10" x14ac:dyDescent="0.25">
      <c r="A2044">
        <v>12116</v>
      </c>
      <c r="B2044" t="str">
        <f>CHALLAN!G12086</f>
        <v>GG/251/10-11</v>
      </c>
      <c r="C2044" t="str">
        <f>CHALLAN!G12085</f>
        <v>25.01.11</v>
      </c>
      <c r="D2044" t="str">
        <f>IF(CHALLAN!C12116="","(no part #)",CHALLAN!C12116)</f>
        <v>PC-86245</v>
      </c>
      <c r="E2044" t="str">
        <f>IF(CHALLAN!B12116="","",CHALLAN!B12116)</f>
        <v>ZEN R134</v>
      </c>
      <c r="F2044" t="str">
        <f>IF(CHALLAN!D12116="","",CHALLAN!D12116)</f>
        <v/>
      </c>
      <c r="G2044" t="str">
        <f>IF(CHALLAN!E12116="","",CHALLAN!E12116)</f>
        <v/>
      </c>
      <c r="H2044" t="str">
        <f t="shared" si="62"/>
        <v/>
      </c>
      <c r="I2044">
        <f>IF(CHALLAN!F12116="","",CHALLAN!F12116)</f>
        <v>4</v>
      </c>
      <c r="J2044" t="str">
        <f t="shared" si="63"/>
        <v/>
      </c>
    </row>
    <row r="2045" spans="1:10" x14ac:dyDescent="0.25">
      <c r="A2045">
        <v>12117</v>
      </c>
      <c r="B2045" t="str">
        <f>CHALLAN!G12086</f>
        <v>GG/251/10-11</v>
      </c>
      <c r="C2045" t="str">
        <f>CHALLAN!G12085</f>
        <v>25.01.11</v>
      </c>
      <c r="D2045" t="str">
        <f>IF(CHALLAN!C12117="","(no part #)",CHALLAN!C12117)</f>
        <v>(no part #)</v>
      </c>
      <c r="E2045" t="str">
        <f>IF(CHALLAN!B12117="","",CHALLAN!B12117)</f>
        <v>14X15X22 (F)</v>
      </c>
      <c r="F2045">
        <f>IF(CHALLAN!D12117="","",CHALLAN!D12117)</f>
        <v>5</v>
      </c>
      <c r="G2045">
        <f>IF(CHALLAN!E12117="","",CHALLAN!E12117)</f>
        <v>10</v>
      </c>
      <c r="H2045">
        <f t="shared" si="62"/>
        <v>50</v>
      </c>
      <c r="I2045">
        <f>IF(CHALLAN!F12117="","",CHALLAN!F12117)</f>
        <v>40</v>
      </c>
      <c r="J2045">
        <f t="shared" si="63"/>
        <v>10</v>
      </c>
    </row>
    <row r="2046" spans="1:10" x14ac:dyDescent="0.25">
      <c r="A2046">
        <v>12118</v>
      </c>
      <c r="B2046" t="str">
        <f>CHALLAN!G12086</f>
        <v>GG/251/10-11</v>
      </c>
      <c r="C2046" t="str">
        <f>CHALLAN!G12085</f>
        <v>25.01.11</v>
      </c>
      <c r="D2046" t="str">
        <f>IF(CHALLAN!C12118="","(no part #)",CHALLAN!C12118)</f>
        <v>(no part #)</v>
      </c>
      <c r="E2046" t="str">
        <f>IF(CHALLAN!B12118="","",CHALLAN!B12118)</f>
        <v>14X15X22 (F)</v>
      </c>
      <c r="F2046" t="str">
        <f>IF(CHALLAN!D12118="","",CHALLAN!D12118)</f>
        <v/>
      </c>
      <c r="G2046" t="str">
        <f>IF(CHALLAN!E12118="","",CHALLAN!E12118)</f>
        <v/>
      </c>
      <c r="H2046" t="str">
        <f t="shared" si="62"/>
        <v/>
      </c>
      <c r="I2046">
        <f>IF(CHALLAN!F12118="","",CHALLAN!F12118)</f>
        <v>10</v>
      </c>
      <c r="J2046" t="str">
        <f t="shared" si="63"/>
        <v/>
      </c>
    </row>
    <row r="2047" spans="1:10" x14ac:dyDescent="0.25">
      <c r="A2047">
        <v>12119</v>
      </c>
      <c r="B2047" t="str">
        <f>CHALLAN!G12086</f>
        <v>GG/251/10-11</v>
      </c>
      <c r="C2047" t="str">
        <f>CHALLAN!G12085</f>
        <v>25.01.11</v>
      </c>
      <c r="D2047" t="str">
        <f>IF(CHALLAN!C12119="","(no part #)",CHALLAN!C12119)</f>
        <v>(no part #)</v>
      </c>
      <c r="E2047" t="str">
        <f>IF(CHALLAN!B12119="","",CHALLAN!B12119)</f>
        <v>14X23X22</v>
      </c>
      <c r="F2047">
        <f>IF(CHALLAN!D12119="","",CHALLAN!D12119)</f>
        <v>2.5</v>
      </c>
      <c r="G2047">
        <f>IF(CHALLAN!E12119="","",CHALLAN!E12119)</f>
        <v>10</v>
      </c>
      <c r="H2047">
        <f t="shared" si="62"/>
        <v>25</v>
      </c>
      <c r="I2047">
        <f>IF(CHALLAN!F12119="","",CHALLAN!F12119)</f>
        <v>20</v>
      </c>
      <c r="J2047">
        <f t="shared" si="63"/>
        <v>5</v>
      </c>
    </row>
    <row r="2048" spans="1:10" x14ac:dyDescent="0.25">
      <c r="A2048">
        <v>12120</v>
      </c>
      <c r="B2048" t="str">
        <f>CHALLAN!G12086</f>
        <v>GG/251/10-11</v>
      </c>
      <c r="C2048" t="str">
        <f>CHALLAN!G12085</f>
        <v>25.01.11</v>
      </c>
      <c r="D2048" t="str">
        <f>IF(CHALLAN!C12120="","(no part #)",CHALLAN!C12120)</f>
        <v>(no part #)</v>
      </c>
      <c r="E2048" t="str">
        <f>IF(CHALLAN!B12120="","",CHALLAN!B12120)</f>
        <v>14X23X22</v>
      </c>
      <c r="F2048" t="str">
        <f>IF(CHALLAN!D12120="","",CHALLAN!D12120)</f>
        <v/>
      </c>
      <c r="G2048" t="str">
        <f>IF(CHALLAN!E12120="","",CHALLAN!E12120)</f>
        <v/>
      </c>
      <c r="H2048" t="str">
        <f t="shared" si="62"/>
        <v/>
      </c>
      <c r="I2048">
        <f>IF(CHALLAN!F12120="","",CHALLAN!F12120)</f>
        <v>5</v>
      </c>
      <c r="J2048" t="str">
        <f t="shared" si="63"/>
        <v/>
      </c>
    </row>
    <row r="2049" spans="1:10" x14ac:dyDescent="0.25">
      <c r="A2049">
        <v>12122</v>
      </c>
      <c r="B2049" t="str">
        <f>CHALLAN!G12086</f>
        <v>GG/251/10-11</v>
      </c>
      <c r="C2049" t="str">
        <f>CHALLAN!G12085</f>
        <v>25.01.11</v>
      </c>
      <c r="D2049" s="1405" t="str">
        <f>IF(CHALLAN!C12122="","(no part #)",CHALLAN!C12122)</f>
        <v>PC-1066</v>
      </c>
      <c r="E2049" t="str">
        <f>IF(CHALLAN!B12122="","",CHALLAN!B12122)</f>
        <v>SCORPIO /INDICA 4 PIN</v>
      </c>
      <c r="F2049">
        <f>IF(CHALLAN!D12122="","",CHALLAN!D12122)</f>
        <v>1</v>
      </c>
      <c r="G2049" t="str">
        <f>IF(CHALLAN!E12122="","",CHALLAN!E12122)</f>
        <v>25X12</v>
      </c>
      <c r="H2049" t="str">
        <f t="shared" si="62"/>
        <v/>
      </c>
      <c r="I2049">
        <f>IF(CHALLAN!F12122="","",CHALLAN!F12122)</f>
        <v>288</v>
      </c>
      <c r="J2049" t="str">
        <f t="shared" si="63"/>
        <v/>
      </c>
    </row>
    <row r="2050" spans="1:10" x14ac:dyDescent="0.25">
      <c r="A2050">
        <v>12123</v>
      </c>
      <c r="B2050" t="str">
        <f>CHALLAN!G12086</f>
        <v>GG/251/10-11</v>
      </c>
      <c r="C2050" t="str">
        <f>CHALLAN!G12085</f>
        <v>25.01.11</v>
      </c>
      <c r="D2050" s="1405" t="str">
        <f>IF(CHALLAN!C12123="","(no part #)",CHALLAN!C12123)</f>
        <v>PC-1066</v>
      </c>
      <c r="E2050" t="str">
        <f>IF(CHALLAN!B12123="","",CHALLAN!B12123)</f>
        <v>SCORPIO /INDICA 4 PIN</v>
      </c>
      <c r="F2050" t="str">
        <f>IF(CHALLAN!D12123="","",CHALLAN!D12123)</f>
        <v/>
      </c>
      <c r="G2050" t="str">
        <f>IF(CHALLAN!E12123="","",CHALLAN!E12123)</f>
        <v/>
      </c>
      <c r="H2050" t="str">
        <f t="shared" ref="H2050:H2113" si="64">IF(AND(ISNUMBER(F2050),ISNUMBER(G2050)),F2050*G2050,"")</f>
        <v/>
      </c>
      <c r="I2050">
        <f>IF(CHALLAN!F12123="","",CHALLAN!F12123)</f>
        <v>12</v>
      </c>
      <c r="J2050" t="str">
        <f t="shared" ref="J2050:J2113" si="65">IF(AND(ISNUMBER(H2050),ISNUMBER(I2050)),H2050-I2050,"")</f>
        <v/>
      </c>
    </row>
    <row r="2051" spans="1:10" x14ac:dyDescent="0.25">
      <c r="A2051">
        <v>12124</v>
      </c>
      <c r="B2051" t="str">
        <f>CHALLAN!G12086</f>
        <v>GG/251/10-11</v>
      </c>
      <c r="C2051" t="str">
        <f>CHALLAN!G12085</f>
        <v>25.01.11</v>
      </c>
      <c r="D2051" t="str">
        <f>IF(CHALLAN!C12124="","(no part #)",CHALLAN!C12124)</f>
        <v>AGAINST 8MM TO VIMAL</v>
      </c>
      <c r="E2051" t="str">
        <f>IF(CHALLAN!B12124="","",CHALLAN!B12124)</f>
        <v>BS HOSE -11 MM EXCHANGE WITH 8MM</v>
      </c>
      <c r="F2051">
        <f>IF(CHALLAN!D12124="","",CHALLAN!D12124)</f>
        <v>1</v>
      </c>
      <c r="G2051" t="str">
        <f>IF(CHALLAN!E12124="","",CHALLAN!E12124)</f>
        <v/>
      </c>
      <c r="H2051" t="str">
        <f t="shared" si="64"/>
        <v/>
      </c>
      <c r="I2051" t="str">
        <f>IF(CHALLAN!F12124="","",CHALLAN!F12124)</f>
        <v/>
      </c>
      <c r="J2051" t="str">
        <f t="shared" si="65"/>
        <v/>
      </c>
    </row>
    <row r="2052" spans="1:10" x14ac:dyDescent="0.25">
      <c r="A2052">
        <v>12145</v>
      </c>
      <c r="B2052" t="str">
        <f>CHALLAN!G12133</f>
        <v>GG/252/10-11</v>
      </c>
      <c r="C2052" t="str">
        <f>CHALLAN!G12132</f>
        <v>25.01.11</v>
      </c>
      <c r="D2052" t="str">
        <f>IF(CHALLAN!C12145="","(no part #)",CHALLAN!C12145)</f>
        <v>PC-E035</v>
      </c>
      <c r="E2052" t="str">
        <f>IF(CHALLAN!B12145="","",CHALLAN!B12145)</f>
        <v>ESTEEM R134A</v>
      </c>
      <c r="F2052">
        <f>IF(CHALLAN!D12145="","",CHALLAN!D12145)</f>
        <v>6</v>
      </c>
      <c r="G2052">
        <f>IF(CHALLAN!E12145="","",CHALLAN!E12145)</f>
        <v>4</v>
      </c>
      <c r="H2052">
        <f t="shared" si="64"/>
        <v>24</v>
      </c>
      <c r="I2052">
        <f>IF(CHALLAN!F12145="","",CHALLAN!F12145)</f>
        <v>22</v>
      </c>
      <c r="J2052">
        <f t="shared" si="65"/>
        <v>2</v>
      </c>
    </row>
    <row r="2053" spans="1:10" x14ac:dyDescent="0.25">
      <c r="A2053">
        <v>12146</v>
      </c>
      <c r="B2053" t="str">
        <f>CHALLAN!G12133</f>
        <v>GG/252/10-11</v>
      </c>
      <c r="C2053" t="str">
        <f>CHALLAN!G12132</f>
        <v>25.01.11</v>
      </c>
      <c r="D2053" t="str">
        <f>IF(CHALLAN!C12146="","(no part #)",CHALLAN!C12146)</f>
        <v>PC-E035</v>
      </c>
      <c r="E2053" t="str">
        <f>IF(CHALLAN!B12146="","",CHALLAN!B12146)</f>
        <v>ESTEEM R134A</v>
      </c>
      <c r="F2053" t="str">
        <f>IF(CHALLAN!D12146="","",CHALLAN!D12146)</f>
        <v/>
      </c>
      <c r="G2053" t="str">
        <f>IF(CHALLAN!E12146="","",CHALLAN!E12146)</f>
        <v/>
      </c>
      <c r="H2053" t="str">
        <f t="shared" si="64"/>
        <v/>
      </c>
      <c r="I2053">
        <f>IF(CHALLAN!F12146="","",CHALLAN!F12146)</f>
        <v>2</v>
      </c>
      <c r="J2053" t="str">
        <f t="shared" si="65"/>
        <v/>
      </c>
    </row>
    <row r="2054" spans="1:10" x14ac:dyDescent="0.25">
      <c r="A2054">
        <v>12147</v>
      </c>
      <c r="B2054" t="str">
        <f>CHALLAN!G12133</f>
        <v>GG/252/10-11</v>
      </c>
      <c r="C2054" t="str">
        <f>CHALLAN!G12132</f>
        <v>25.01.11</v>
      </c>
      <c r="D2054" t="str">
        <f>IF(CHALLAN!C12147="","(no part #)",CHALLAN!C12147)</f>
        <v>PC-E406</v>
      </c>
      <c r="E2054" t="str">
        <f>IF(CHALLAN!B12147="","",CHALLAN!B12147)</f>
        <v>ESTEEM R12</v>
      </c>
      <c r="F2054">
        <f>IF(CHALLAN!D12147="","",CHALLAN!D12147)</f>
        <v>6</v>
      </c>
      <c r="G2054">
        <f>IF(CHALLAN!E12147="","",CHALLAN!E12147)</f>
        <v>4</v>
      </c>
      <c r="H2054">
        <f t="shared" si="64"/>
        <v>24</v>
      </c>
      <c r="I2054">
        <f>IF(CHALLAN!F12147="","",CHALLAN!F12147)</f>
        <v>22</v>
      </c>
      <c r="J2054">
        <f t="shared" si="65"/>
        <v>2</v>
      </c>
    </row>
    <row r="2055" spans="1:10" x14ac:dyDescent="0.25">
      <c r="A2055">
        <v>12148</v>
      </c>
      <c r="B2055" t="str">
        <f>CHALLAN!G12133</f>
        <v>GG/252/10-11</v>
      </c>
      <c r="C2055" t="str">
        <f>CHALLAN!G12132</f>
        <v>25.01.11</v>
      </c>
      <c r="D2055" t="str">
        <f>IF(CHALLAN!C12148="","(no part #)",CHALLAN!C12148)</f>
        <v>PC-E406</v>
      </c>
      <c r="E2055" t="str">
        <f>IF(CHALLAN!B12148="","",CHALLAN!B12148)</f>
        <v>ESTEEM R12</v>
      </c>
      <c r="F2055" t="str">
        <f>IF(CHALLAN!D12148="","",CHALLAN!D12148)</f>
        <v/>
      </c>
      <c r="G2055" t="str">
        <f>IF(CHALLAN!E12148="","",CHALLAN!E12148)</f>
        <v/>
      </c>
      <c r="H2055" t="str">
        <f t="shared" si="64"/>
        <v/>
      </c>
      <c r="I2055">
        <f>IF(CHALLAN!F12148="","",CHALLAN!F12148)</f>
        <v>2</v>
      </c>
      <c r="J2055" t="str">
        <f t="shared" si="65"/>
        <v/>
      </c>
    </row>
    <row r="2056" spans="1:10" x14ac:dyDescent="0.25">
      <c r="A2056">
        <v>12149</v>
      </c>
      <c r="B2056" t="str">
        <f>CHALLAN!G12133</f>
        <v>GG/252/10-11</v>
      </c>
      <c r="C2056" t="str">
        <f>CHALLAN!G12132</f>
        <v>25.01.11</v>
      </c>
      <c r="D2056" t="str">
        <f>IF(CHALLAN!C12149="","(no part #)",CHALLAN!C12149)</f>
        <v>PC-E419</v>
      </c>
      <c r="E2056" t="str">
        <f>IF(CHALLAN!B12149="","",CHALLAN!B12149)</f>
        <v>SKODA</v>
      </c>
      <c r="F2056">
        <f>IF(CHALLAN!D12149="","",CHALLAN!D12149)</f>
        <v>6</v>
      </c>
      <c r="G2056">
        <f>IF(CHALLAN!E12149="","",CHALLAN!E12149)</f>
        <v>4</v>
      </c>
      <c r="H2056">
        <f t="shared" si="64"/>
        <v>24</v>
      </c>
      <c r="I2056">
        <f>IF(CHALLAN!F12149="","",CHALLAN!F12149)</f>
        <v>23</v>
      </c>
      <c r="J2056">
        <f t="shared" si="65"/>
        <v>1</v>
      </c>
    </row>
    <row r="2057" spans="1:10" x14ac:dyDescent="0.25">
      <c r="A2057">
        <v>12150</v>
      </c>
      <c r="B2057" t="str">
        <f>CHALLAN!G12133</f>
        <v>GG/252/10-11</v>
      </c>
      <c r="C2057" t="str">
        <f>CHALLAN!G12132</f>
        <v>25.01.11</v>
      </c>
      <c r="D2057" t="str">
        <f>IF(CHALLAN!C12150="","(no part #)",CHALLAN!C12150)</f>
        <v>PC-E419</v>
      </c>
      <c r="E2057" t="str">
        <f>IF(CHALLAN!B12150="","",CHALLAN!B12150)</f>
        <v>SKODA</v>
      </c>
      <c r="F2057" t="str">
        <f>IF(CHALLAN!D12150="","",CHALLAN!D12150)</f>
        <v/>
      </c>
      <c r="G2057" t="str">
        <f>IF(CHALLAN!E12150="","",CHALLAN!E12150)</f>
        <v/>
      </c>
      <c r="H2057" t="str">
        <f t="shared" si="64"/>
        <v/>
      </c>
      <c r="I2057">
        <f>IF(CHALLAN!F12150="","",CHALLAN!F12150)</f>
        <v>1</v>
      </c>
      <c r="J2057" t="str">
        <f t="shared" si="65"/>
        <v/>
      </c>
    </row>
    <row r="2058" spans="1:10" x14ac:dyDescent="0.25">
      <c r="A2058">
        <v>12152</v>
      </c>
      <c r="B2058" t="str">
        <f>CHALLAN!G12133</f>
        <v>GG/252/10-11</v>
      </c>
      <c r="C2058" t="str">
        <f>CHALLAN!G12132</f>
        <v>25.01.11</v>
      </c>
      <c r="D2058" t="str">
        <f>IF(CHALLAN!C12152="","(no part #)",CHALLAN!C12152)</f>
        <v>(no part #)</v>
      </c>
      <c r="E2058" t="str">
        <f>IF(CHALLAN!B12152="","",CHALLAN!B12152)</f>
        <v>14X15X22 (F)</v>
      </c>
      <c r="F2058">
        <f>IF(CHALLAN!D12152="","",CHALLAN!D12152)</f>
        <v>2.5</v>
      </c>
      <c r="G2058">
        <f>IF(CHALLAN!E12152="","",CHALLAN!E12152)</f>
        <v>10</v>
      </c>
      <c r="H2058">
        <f t="shared" si="64"/>
        <v>25</v>
      </c>
      <c r="I2058">
        <f>IF(CHALLAN!F12152="","",CHALLAN!F12152)</f>
        <v>20</v>
      </c>
      <c r="J2058">
        <f t="shared" si="65"/>
        <v>5</v>
      </c>
    </row>
    <row r="2059" spans="1:10" x14ac:dyDescent="0.25">
      <c r="A2059">
        <v>12153</v>
      </c>
      <c r="B2059" t="str">
        <f>CHALLAN!G12133</f>
        <v>GG/252/10-11</v>
      </c>
      <c r="C2059" t="str">
        <f>CHALLAN!G12132</f>
        <v>25.01.11</v>
      </c>
      <c r="D2059" t="str">
        <f>IF(CHALLAN!C12153="","(no part #)",CHALLAN!C12153)</f>
        <v>(no part #)</v>
      </c>
      <c r="E2059" t="str">
        <f>IF(CHALLAN!B12153="","",CHALLAN!B12153)</f>
        <v>14X15X22 (F)</v>
      </c>
      <c r="F2059" t="str">
        <f>IF(CHALLAN!D12153="","",CHALLAN!D12153)</f>
        <v/>
      </c>
      <c r="G2059" t="str">
        <f>IF(CHALLAN!E12153="","",CHALLAN!E12153)</f>
        <v/>
      </c>
      <c r="H2059" t="str">
        <f t="shared" si="64"/>
        <v/>
      </c>
      <c r="I2059">
        <f>IF(CHALLAN!F12153="","",CHALLAN!F12153)</f>
        <v>5</v>
      </c>
      <c r="J2059" t="str">
        <f t="shared" si="65"/>
        <v/>
      </c>
    </row>
    <row r="2060" spans="1:10" x14ac:dyDescent="0.25">
      <c r="A2060">
        <v>12154</v>
      </c>
      <c r="B2060" t="str">
        <f>CHALLAN!G12133</f>
        <v>GG/252/10-11</v>
      </c>
      <c r="C2060" t="str">
        <f>CHALLAN!G12132</f>
        <v>25.01.11</v>
      </c>
      <c r="D2060" t="str">
        <f>IF(CHALLAN!C12154="","(no part #)",CHALLAN!C12154)</f>
        <v>(no part #)</v>
      </c>
      <c r="E2060" t="str">
        <f>IF(CHALLAN!B12154="","",CHALLAN!B12154)</f>
        <v>14X18X22 (F)</v>
      </c>
      <c r="F2060">
        <f>IF(CHALLAN!D12154="","",CHALLAN!D12154)</f>
        <v>5</v>
      </c>
      <c r="G2060">
        <f>IF(CHALLAN!E12154="","",CHALLAN!E12154)</f>
        <v>10</v>
      </c>
      <c r="H2060">
        <f t="shared" si="64"/>
        <v>50</v>
      </c>
      <c r="I2060">
        <f>IF(CHALLAN!F12154="","",CHALLAN!F12154)</f>
        <v>38</v>
      </c>
      <c r="J2060">
        <f t="shared" si="65"/>
        <v>12</v>
      </c>
    </row>
    <row r="2061" spans="1:10" x14ac:dyDescent="0.25">
      <c r="A2061">
        <v>12155</v>
      </c>
      <c r="B2061" t="str">
        <f>CHALLAN!G12133</f>
        <v>GG/252/10-11</v>
      </c>
      <c r="C2061" t="str">
        <f>CHALLAN!G12132</f>
        <v>25.01.11</v>
      </c>
      <c r="D2061" t="str">
        <f>IF(CHALLAN!C12155="","(no part #)",CHALLAN!C12155)</f>
        <v>(no part #)</v>
      </c>
      <c r="E2061" t="str">
        <f>IF(CHALLAN!B12155="","",CHALLAN!B12155)</f>
        <v>14X18X22 (F)</v>
      </c>
      <c r="F2061" t="str">
        <f>IF(CHALLAN!D12155="","",CHALLAN!D12155)</f>
        <v/>
      </c>
      <c r="G2061" t="str">
        <f>IF(CHALLAN!E12155="","",CHALLAN!E12155)</f>
        <v/>
      </c>
      <c r="H2061" t="str">
        <f t="shared" si="64"/>
        <v/>
      </c>
      <c r="I2061">
        <f>IF(CHALLAN!F12155="","",CHALLAN!F12155)</f>
        <v>12</v>
      </c>
      <c r="J2061" t="str">
        <f t="shared" si="65"/>
        <v/>
      </c>
    </row>
    <row r="2062" spans="1:10" x14ac:dyDescent="0.25">
      <c r="A2062">
        <v>12157</v>
      </c>
      <c r="B2062" t="str">
        <f>CHALLAN!G12133</f>
        <v>GG/252/10-11</v>
      </c>
      <c r="C2062" t="str">
        <f>CHALLAN!G12132</f>
        <v>25.01.11</v>
      </c>
      <c r="D2062" t="str">
        <f>IF(CHALLAN!C12157="","(no part #)",CHALLAN!C12157)</f>
        <v>PC-1525</v>
      </c>
      <c r="E2062" t="str">
        <f>IF(CHALLAN!B12157="","",CHALLAN!B12157)</f>
        <v>SWIFT</v>
      </c>
      <c r="F2062">
        <f>IF(CHALLAN!D12157="","",CHALLAN!D12157)</f>
        <v>1</v>
      </c>
      <c r="G2062">
        <f>IF(CHALLAN!E12157="","",CHALLAN!E12157)</f>
        <v>25</v>
      </c>
      <c r="H2062">
        <f t="shared" si="64"/>
        <v>25</v>
      </c>
      <c r="I2062">
        <f>IF(CHALLAN!F12157="","",CHALLAN!F12157)</f>
        <v>25</v>
      </c>
      <c r="J2062">
        <f t="shared" si="65"/>
        <v>0</v>
      </c>
    </row>
    <row r="2063" spans="1:10" x14ac:dyDescent="0.25">
      <c r="A2063">
        <v>12159</v>
      </c>
      <c r="B2063" t="str">
        <f>CHALLAN!G12133</f>
        <v>GG/252/10-11</v>
      </c>
      <c r="C2063" t="str">
        <f>CHALLAN!G12132</f>
        <v>25.01.11</v>
      </c>
      <c r="D2063" t="str">
        <f>IF(CHALLAN!C12159="","(no part #)",CHALLAN!C12159)</f>
        <v>PC-8026</v>
      </c>
      <c r="E2063" t="str">
        <f>IF(CHALLAN!B12159="","",CHALLAN!B12159)</f>
        <v>SANTRO</v>
      </c>
      <c r="F2063">
        <f>IF(CHALLAN!D12159="","",CHALLAN!D12159)</f>
        <v>20</v>
      </c>
      <c r="G2063">
        <f>IF(CHALLAN!E12159="","",CHALLAN!E12159)</f>
        <v>25</v>
      </c>
      <c r="H2063">
        <f t="shared" si="64"/>
        <v>500</v>
      </c>
      <c r="I2063">
        <f>IF(CHALLAN!F12159="","",CHALLAN!F12159)</f>
        <v>410</v>
      </c>
      <c r="J2063">
        <f t="shared" si="65"/>
        <v>90</v>
      </c>
    </row>
    <row r="2064" spans="1:10" x14ac:dyDescent="0.25">
      <c r="A2064">
        <v>12160</v>
      </c>
      <c r="B2064" t="str">
        <f>CHALLAN!G12133</f>
        <v>GG/252/10-11</v>
      </c>
      <c r="C2064" t="str">
        <f>CHALLAN!G12132</f>
        <v>25.01.11</v>
      </c>
      <c r="D2064" t="str">
        <f>IF(CHALLAN!C12160="","(no part #)",CHALLAN!C12160)</f>
        <v>PC-8026</v>
      </c>
      <c r="E2064" t="str">
        <f>IF(CHALLAN!B12160="","",CHALLAN!B12160)</f>
        <v>SANTRO</v>
      </c>
      <c r="F2064" t="str">
        <f>IF(CHALLAN!D12160="","",CHALLAN!D12160)</f>
        <v/>
      </c>
      <c r="G2064" t="str">
        <f>IF(CHALLAN!E12160="","",CHALLAN!E12160)</f>
        <v/>
      </c>
      <c r="H2064" t="str">
        <f t="shared" si="64"/>
        <v/>
      </c>
      <c r="I2064">
        <f>IF(CHALLAN!F12160="","",CHALLAN!F12160)</f>
        <v>90</v>
      </c>
      <c r="J2064" t="str">
        <f t="shared" si="65"/>
        <v/>
      </c>
    </row>
    <row r="2065" spans="1:10" x14ac:dyDescent="0.25">
      <c r="A2065">
        <v>12190</v>
      </c>
      <c r="B2065" t="str">
        <f>CHALLAN!G12178</f>
        <v>GG/253/10-11</v>
      </c>
      <c r="C2065" t="str">
        <f>CHALLAN!G12177</f>
        <v>27.01.11</v>
      </c>
      <c r="D2065" t="str">
        <f>IF(CHALLAN!C12190="","(no part #)",CHALLAN!C12190)</f>
        <v>(no part #)</v>
      </c>
      <c r="E2065" t="str">
        <f>IF(CHALLAN!B12190="","",CHALLAN!B12190)</f>
        <v>14X21X16</v>
      </c>
      <c r="F2065">
        <f>IF(CHALLAN!D12190="","",CHALLAN!D12190)</f>
        <v>2.5</v>
      </c>
      <c r="G2065">
        <f>IF(CHALLAN!E12190="","",CHALLAN!E12190)</f>
        <v>10</v>
      </c>
      <c r="H2065">
        <f t="shared" si="64"/>
        <v>25</v>
      </c>
      <c r="I2065">
        <f>IF(CHALLAN!F12190="","",CHALLAN!F12190)</f>
        <v>23</v>
      </c>
      <c r="J2065">
        <f t="shared" si="65"/>
        <v>2</v>
      </c>
    </row>
    <row r="2066" spans="1:10" x14ac:dyDescent="0.25">
      <c r="A2066">
        <v>12191</v>
      </c>
      <c r="B2066" t="str">
        <f>CHALLAN!G12178</f>
        <v>GG/253/10-11</v>
      </c>
      <c r="C2066" t="str">
        <f>CHALLAN!G12177</f>
        <v>27.01.11</v>
      </c>
      <c r="D2066" t="str">
        <f>IF(CHALLAN!C12191="","(no part #)",CHALLAN!C12191)</f>
        <v>(no part #)</v>
      </c>
      <c r="E2066" t="str">
        <f>IF(CHALLAN!B12191="","",CHALLAN!B12191)</f>
        <v>14X21X16</v>
      </c>
      <c r="F2066" t="str">
        <f>IF(CHALLAN!D12191="","",CHALLAN!D12191)</f>
        <v/>
      </c>
      <c r="G2066" t="str">
        <f>IF(CHALLAN!E12191="","",CHALLAN!E12191)</f>
        <v/>
      </c>
      <c r="H2066" t="str">
        <f t="shared" si="64"/>
        <v/>
      </c>
      <c r="I2066">
        <f>IF(CHALLAN!F12191="","",CHALLAN!F12191)</f>
        <v>2</v>
      </c>
      <c r="J2066" t="str">
        <f t="shared" si="65"/>
        <v/>
      </c>
    </row>
    <row r="2067" spans="1:10" x14ac:dyDescent="0.25">
      <c r="A2067">
        <v>12192</v>
      </c>
      <c r="B2067" t="str">
        <f>CHALLAN!G12178</f>
        <v>GG/253/10-11</v>
      </c>
      <c r="C2067" t="str">
        <f>CHALLAN!G12177</f>
        <v>27.01.11</v>
      </c>
      <c r="D2067" t="str">
        <f>IF(CHALLAN!C12192="","(no part #)",CHALLAN!C12192)</f>
        <v>(no part #)</v>
      </c>
      <c r="E2067" t="str">
        <f>IF(CHALLAN!B12192="","",CHALLAN!B12192)</f>
        <v>14X21X20</v>
      </c>
      <c r="F2067">
        <f>IF(CHALLAN!D12192="","",CHALLAN!D12192)</f>
        <v>5</v>
      </c>
      <c r="G2067">
        <f>IF(CHALLAN!E12192="","",CHALLAN!E12192)</f>
        <v>10</v>
      </c>
      <c r="H2067">
        <f t="shared" si="64"/>
        <v>50</v>
      </c>
      <c r="I2067">
        <f>IF(CHALLAN!F12192="","",CHALLAN!F12192)</f>
        <v>44</v>
      </c>
      <c r="J2067">
        <f t="shared" si="65"/>
        <v>6</v>
      </c>
    </row>
    <row r="2068" spans="1:10" x14ac:dyDescent="0.25">
      <c r="A2068">
        <v>12193</v>
      </c>
      <c r="B2068" t="str">
        <f>CHALLAN!G12178</f>
        <v>GG/253/10-11</v>
      </c>
      <c r="C2068" t="str">
        <f>CHALLAN!G12177</f>
        <v>27.01.11</v>
      </c>
      <c r="D2068" t="str">
        <f>IF(CHALLAN!C12193="","(no part #)",CHALLAN!C12193)</f>
        <v>(no part #)</v>
      </c>
      <c r="E2068" t="str">
        <f>IF(CHALLAN!B12193="","",CHALLAN!B12193)</f>
        <v>14X21X20</v>
      </c>
      <c r="F2068" t="str">
        <f>IF(CHALLAN!D12193="","",CHALLAN!D12193)</f>
        <v/>
      </c>
      <c r="G2068" t="str">
        <f>IF(CHALLAN!E12193="","",CHALLAN!E12193)</f>
        <v/>
      </c>
      <c r="H2068" t="str">
        <f t="shared" si="64"/>
        <v/>
      </c>
      <c r="I2068">
        <f>IF(CHALLAN!F12193="","",CHALLAN!F12193)</f>
        <v>6</v>
      </c>
      <c r="J2068" t="str">
        <f t="shared" si="65"/>
        <v/>
      </c>
    </row>
    <row r="2069" spans="1:10" x14ac:dyDescent="0.25">
      <c r="A2069">
        <v>12194</v>
      </c>
      <c r="B2069" t="str">
        <f>CHALLAN!G12178</f>
        <v>GG/253/10-11</v>
      </c>
      <c r="C2069" t="str">
        <f>CHALLAN!G12177</f>
        <v>27.01.11</v>
      </c>
      <c r="D2069" t="str">
        <f>IF(CHALLAN!C12194="","(no part #)",CHALLAN!C12194)</f>
        <v>(no part #)</v>
      </c>
      <c r="E2069" t="str">
        <f>IF(CHALLAN!B12194="","",CHALLAN!B12194)</f>
        <v>14X23X16</v>
      </c>
      <c r="F2069">
        <f>IF(CHALLAN!D12194="","",CHALLAN!D12194)</f>
        <v>2.5</v>
      </c>
      <c r="G2069">
        <f>IF(CHALLAN!E12194="","",CHALLAN!E12194)</f>
        <v>10</v>
      </c>
      <c r="H2069">
        <f t="shared" si="64"/>
        <v>25</v>
      </c>
      <c r="I2069">
        <f>IF(CHALLAN!F12194="","",CHALLAN!F12194)</f>
        <v>23</v>
      </c>
      <c r="J2069">
        <f t="shared" si="65"/>
        <v>2</v>
      </c>
    </row>
    <row r="2070" spans="1:10" x14ac:dyDescent="0.25">
      <c r="A2070">
        <v>12195</v>
      </c>
      <c r="B2070" t="str">
        <f>CHALLAN!G12178</f>
        <v>GG/253/10-11</v>
      </c>
      <c r="C2070" t="str">
        <f>CHALLAN!G12177</f>
        <v>27.01.11</v>
      </c>
      <c r="D2070" t="str">
        <f>IF(CHALLAN!C12195="","(no part #)",CHALLAN!C12195)</f>
        <v>(no part #)</v>
      </c>
      <c r="E2070" t="str">
        <f>IF(CHALLAN!B12195="","",CHALLAN!B12195)</f>
        <v>14X23X16</v>
      </c>
      <c r="F2070" t="str">
        <f>IF(CHALLAN!D12195="","",CHALLAN!D12195)</f>
        <v/>
      </c>
      <c r="G2070" t="str">
        <f>IF(CHALLAN!E12195="","",CHALLAN!E12195)</f>
        <v/>
      </c>
      <c r="H2070" t="str">
        <f t="shared" si="64"/>
        <v/>
      </c>
      <c r="I2070" s="1406">
        <f>IF(CHALLAN!F12195="","",CHALLAN!F12195)</f>
        <v>2</v>
      </c>
      <c r="J2070" t="str">
        <f t="shared" si="65"/>
        <v/>
      </c>
    </row>
    <row r="2071" spans="1:10" x14ac:dyDescent="0.25">
      <c r="A2071">
        <v>12236</v>
      </c>
      <c r="B2071" t="str">
        <f>CHALLAN!G12224</f>
        <v>GG/254/10-11</v>
      </c>
      <c r="C2071" t="str">
        <f>CHALLAN!G12223</f>
        <v>29.01.11</v>
      </c>
      <c r="D2071" t="str">
        <f>IF(CHALLAN!C12236="","(no part #)",CHALLAN!C12236)</f>
        <v>(no part #)</v>
      </c>
      <c r="E2071" t="str">
        <f>IF(CHALLAN!B12236="","",CHALLAN!B12236)</f>
        <v>8MM</v>
      </c>
      <c r="F2071">
        <f>IF(CHALLAN!D12236="","",CHALLAN!D12236)</f>
        <v>0</v>
      </c>
      <c r="G2071">
        <f>IF(CHALLAN!E12236="","",CHALLAN!E12236)</f>
        <v>100</v>
      </c>
      <c r="H2071">
        <f t="shared" si="64"/>
        <v>0</v>
      </c>
      <c r="I2071" s="1406">
        <f>IF(CHALLAN!F12236="","",CHALLAN!F12236)</f>
        <v>0</v>
      </c>
      <c r="J2071">
        <f t="shared" si="65"/>
        <v>0</v>
      </c>
    </row>
    <row r="2072" spans="1:10" x14ac:dyDescent="0.25">
      <c r="A2072">
        <v>12237</v>
      </c>
      <c r="B2072" t="str">
        <f>CHALLAN!G12224</f>
        <v>GG/254/10-11</v>
      </c>
      <c r="C2072" t="str">
        <f>CHALLAN!G12223</f>
        <v>29.01.11</v>
      </c>
      <c r="D2072" t="str">
        <f>IF(CHALLAN!C12237="","(no part #)",CHALLAN!C12237)</f>
        <v>(no part #)</v>
      </c>
      <c r="E2072" t="str">
        <f>IF(CHALLAN!B12237="","",CHALLAN!B12237)</f>
        <v>11MM</v>
      </c>
      <c r="F2072">
        <f>IF(CHALLAN!D12237="","",CHALLAN!D12237)</f>
        <v>28</v>
      </c>
      <c r="G2072">
        <f>IF(CHALLAN!E12237="","",CHALLAN!E12237)</f>
        <v>100</v>
      </c>
      <c r="H2072">
        <f t="shared" si="64"/>
        <v>2800</v>
      </c>
      <c r="I2072" s="1406">
        <f>IF(CHALLAN!F12237="","",CHALLAN!F12237)</f>
        <v>2800</v>
      </c>
      <c r="J2072">
        <f t="shared" si="65"/>
        <v>0</v>
      </c>
    </row>
    <row r="2073" spans="1:10" x14ac:dyDescent="0.25">
      <c r="A2073">
        <v>12238</v>
      </c>
      <c r="B2073" t="str">
        <f>CHALLAN!G12224</f>
        <v>GG/254/10-11</v>
      </c>
      <c r="C2073" t="str">
        <f>CHALLAN!G12223</f>
        <v>29.01.11</v>
      </c>
      <c r="D2073" t="str">
        <f>IF(CHALLAN!C12238="","(no part #)",CHALLAN!C12238)</f>
        <v>(no part #)</v>
      </c>
      <c r="E2073" t="str">
        <f>IF(CHALLAN!B12238="","",CHALLAN!B12238)</f>
        <v>15MM</v>
      </c>
      <c r="F2073">
        <f>IF(CHALLAN!D12238="","",CHALLAN!D12238)</f>
        <v>6</v>
      </c>
      <c r="G2073">
        <f>IF(CHALLAN!E12238="","",CHALLAN!E12238)</f>
        <v>100</v>
      </c>
      <c r="H2073">
        <f t="shared" si="64"/>
        <v>600</v>
      </c>
      <c r="I2073">
        <f>IF(CHALLAN!F12238="","",CHALLAN!F12238)</f>
        <v>600</v>
      </c>
      <c r="J2073">
        <f t="shared" si="65"/>
        <v>0</v>
      </c>
    </row>
    <row r="2074" spans="1:10" x14ac:dyDescent="0.25">
      <c r="A2074">
        <v>12277</v>
      </c>
      <c r="B2074" t="str">
        <f>CHALLAN!G12268</f>
        <v>GG/255/10-11</v>
      </c>
      <c r="C2074" t="str">
        <f>CHALLAN!G12267</f>
        <v>29.01.11</v>
      </c>
      <c r="D2074" t="str">
        <f>IF(CHALLAN!C12277="","(no part #)",CHALLAN!C12277)</f>
        <v>BEIGE</v>
      </c>
      <c r="E2074" t="str">
        <f>IF(CHALLAN!B12277="","",CHALLAN!B12277)</f>
        <v>CONCORD-ALUMINUM</v>
      </c>
      <c r="F2074">
        <f>IF(CHALLAN!D12277="","",CHALLAN!D12277)</f>
        <v>29</v>
      </c>
      <c r="G2074">
        <f>IF(CHALLAN!E12277="","",CHALLAN!E12277)</f>
        <v>1</v>
      </c>
      <c r="H2074">
        <f t="shared" si="64"/>
        <v>29</v>
      </c>
      <c r="I2074">
        <f>IF(CHALLAN!F12277="","",CHALLAN!F12277)</f>
        <v>29</v>
      </c>
      <c r="J2074">
        <f t="shared" si="65"/>
        <v>0</v>
      </c>
    </row>
    <row r="2075" spans="1:10" x14ac:dyDescent="0.25">
      <c r="A2075">
        <v>12278</v>
      </c>
      <c r="B2075" t="str">
        <f>CHALLAN!G12268</f>
        <v>GG/255/10-11</v>
      </c>
      <c r="C2075" t="str">
        <f>CHALLAN!G12267</f>
        <v>29.01.11</v>
      </c>
      <c r="D2075" t="str">
        <f>IF(CHALLAN!C12278="","(no part #)",CHALLAN!C12278)</f>
        <v>BEIGE</v>
      </c>
      <c r="E2075" t="str">
        <f>IF(CHALLAN!B12278="","",CHALLAN!B12278)</f>
        <v>CONCORD-COPPER</v>
      </c>
      <c r="F2075">
        <f>IF(CHALLAN!D12278="","",CHALLAN!D12278)</f>
        <v>11</v>
      </c>
      <c r="G2075">
        <f>IF(CHALLAN!E12278="","",CHALLAN!E12278)</f>
        <v>1</v>
      </c>
      <c r="H2075">
        <f t="shared" si="64"/>
        <v>11</v>
      </c>
      <c r="I2075">
        <f>IF(CHALLAN!F12278="","",CHALLAN!F12278)</f>
        <v>11</v>
      </c>
      <c r="J2075">
        <f t="shared" si="65"/>
        <v>0</v>
      </c>
    </row>
    <row r="2076" spans="1:10" x14ac:dyDescent="0.25">
      <c r="A2076">
        <v>12280</v>
      </c>
      <c r="B2076" t="str">
        <f>CHALLAN!G12268</f>
        <v>GG/255/10-11</v>
      </c>
      <c r="C2076" t="str">
        <f>CHALLAN!G12267</f>
        <v>29.01.11</v>
      </c>
      <c r="D2076" t="str">
        <f>IF(CHALLAN!C12280="","(no part #)",CHALLAN!C12280)</f>
        <v>(no part #)</v>
      </c>
      <c r="E2076" t="str">
        <f>IF(CHALLAN!B12280="","",CHALLAN!B12280)</f>
        <v>O RING</v>
      </c>
      <c r="F2076">
        <f>IF(CHALLAN!D12280="","",CHALLAN!D12280)</f>
        <v>2</v>
      </c>
      <c r="G2076">
        <f>IF(CHALLAN!E12280="","",CHALLAN!E12280)</f>
        <v>100</v>
      </c>
      <c r="H2076">
        <f t="shared" si="64"/>
        <v>200</v>
      </c>
      <c r="I2076">
        <f>IF(CHALLAN!F12280="","",CHALLAN!F12280)</f>
        <v>190</v>
      </c>
      <c r="J2076">
        <f t="shared" si="65"/>
        <v>10</v>
      </c>
    </row>
    <row r="2077" spans="1:10" x14ac:dyDescent="0.25">
      <c r="A2077">
        <v>12281</v>
      </c>
      <c r="B2077" t="str">
        <f>CHALLAN!G12268</f>
        <v>GG/255/10-11</v>
      </c>
      <c r="C2077" t="str">
        <f>CHALLAN!G12267</f>
        <v>29.01.11</v>
      </c>
      <c r="D2077" s="1405" t="str">
        <f>IF(CHALLAN!C12281="","(no part #)",CHALLAN!C12281)</f>
        <v>(no part #)</v>
      </c>
      <c r="E2077" t="str">
        <f>IF(CHALLAN!B12281="","",CHALLAN!B12281)</f>
        <v>O RING</v>
      </c>
      <c r="F2077" t="str">
        <f>IF(CHALLAN!D12281="","",CHALLAN!D12281)</f>
        <v/>
      </c>
      <c r="G2077" t="str">
        <f>IF(CHALLAN!E12281="","",CHALLAN!E12281)</f>
        <v/>
      </c>
      <c r="H2077" t="str">
        <f t="shared" si="64"/>
        <v/>
      </c>
      <c r="I2077">
        <f>IF(CHALLAN!F12281="","",CHALLAN!F12281)</f>
        <v>10</v>
      </c>
      <c r="J2077" t="str">
        <f t="shared" si="65"/>
        <v/>
      </c>
    </row>
    <row r="2078" spans="1:10" x14ac:dyDescent="0.25">
      <c r="A2078">
        <v>12282</v>
      </c>
      <c r="B2078" t="str">
        <f>CHALLAN!G12268</f>
        <v>GG/255/10-11</v>
      </c>
      <c r="C2078" t="str">
        <f>CHALLAN!G12267</f>
        <v>29.01.11</v>
      </c>
      <c r="D2078" s="1405" t="str">
        <f>IF(CHALLAN!C12282="","(no part #)",CHALLAN!C12282)</f>
        <v>PC-7053A</v>
      </c>
      <c r="E2078" t="str">
        <f>IF(CHALLAN!B12282="","",CHALLAN!B12282)</f>
        <v>507 single seal</v>
      </c>
      <c r="F2078">
        <f>IF(CHALLAN!D12282="","",CHALLAN!D12282)</f>
        <v>1</v>
      </c>
      <c r="G2078">
        <f>IF(CHALLAN!E12282="","",CHALLAN!E12282)</f>
        <v>500</v>
      </c>
      <c r="H2078">
        <f t="shared" si="64"/>
        <v>500</v>
      </c>
      <c r="I2078">
        <f>IF(CHALLAN!F12282="","",CHALLAN!F12282)</f>
        <v>400</v>
      </c>
      <c r="J2078">
        <f t="shared" si="65"/>
        <v>100</v>
      </c>
    </row>
    <row r="2079" spans="1:10" x14ac:dyDescent="0.25">
      <c r="A2079">
        <v>12283</v>
      </c>
      <c r="B2079" t="str">
        <f>CHALLAN!G12268</f>
        <v>GG/255/10-11</v>
      </c>
      <c r="C2079" t="str">
        <f>CHALLAN!G12267</f>
        <v>29.01.11</v>
      </c>
      <c r="D2079" s="1405" t="str">
        <f>IF(CHALLAN!C12283="","(no part #)",CHALLAN!C12283)</f>
        <v>PC-7053A</v>
      </c>
      <c r="E2079" t="str">
        <f>IF(CHALLAN!B12283="","",CHALLAN!B12283)</f>
        <v>507 single seal</v>
      </c>
      <c r="F2079" t="str">
        <f>IF(CHALLAN!D12283="","",CHALLAN!D12283)</f>
        <v/>
      </c>
      <c r="G2079" t="str">
        <f>IF(CHALLAN!E12283="","",CHALLAN!E12283)</f>
        <v/>
      </c>
      <c r="H2079" t="str">
        <f t="shared" si="64"/>
        <v/>
      </c>
      <c r="I2079">
        <f>IF(CHALLAN!F12283="","",CHALLAN!F12283)</f>
        <v>100</v>
      </c>
      <c r="J2079" t="str">
        <f t="shared" si="65"/>
        <v/>
      </c>
    </row>
    <row r="2080" spans="1:10" x14ac:dyDescent="0.25">
      <c r="A2080">
        <v>12325</v>
      </c>
      <c r="B2080" t="str">
        <f>CHALLAN!G12313</f>
        <v>GG/256/10-11</v>
      </c>
      <c r="C2080" t="str">
        <f>CHALLAN!G12312</f>
        <v>29.01.11</v>
      </c>
      <c r="D2080" t="str">
        <f>IF(CHALLAN!C12325="","(no part #)",CHALLAN!C12325)</f>
        <v>BEIGE</v>
      </c>
      <c r="E2080" t="str">
        <f>IF(CHALLAN!B12325="","",CHALLAN!B12325)</f>
        <v>CONCORD-COPPER</v>
      </c>
      <c r="F2080">
        <f>IF(CHALLAN!D12325="","",CHALLAN!D12325)</f>
        <v>41</v>
      </c>
      <c r="G2080">
        <f>IF(CHALLAN!E12325="","",CHALLAN!E12325)</f>
        <v>1</v>
      </c>
      <c r="H2080">
        <f t="shared" si="64"/>
        <v>41</v>
      </c>
      <c r="I2080">
        <f>IF(CHALLAN!F12325="","",CHALLAN!F12325)</f>
        <v>41</v>
      </c>
      <c r="J2080">
        <f t="shared" si="65"/>
        <v>0</v>
      </c>
    </row>
    <row r="2081" spans="1:10" x14ac:dyDescent="0.25">
      <c r="A2081">
        <v>12370</v>
      </c>
      <c r="B2081" t="str">
        <f>CHALLAN!G12358</f>
        <v>GG/257/10-11</v>
      </c>
      <c r="C2081" t="str">
        <f>CHALLAN!G12357</f>
        <v>30.01.11</v>
      </c>
      <c r="D2081" t="str">
        <f>IF(CHALLAN!C12370="","(no part #)",CHALLAN!C12370)</f>
        <v>PC-86247</v>
      </c>
      <c r="E2081" t="str">
        <f>IF(CHALLAN!B12370="","",CHALLAN!B12370)</f>
        <v>TRAVERA</v>
      </c>
      <c r="F2081">
        <f>IF(CHALLAN!D12370="","",CHALLAN!D12370)</f>
        <v>5</v>
      </c>
      <c r="G2081">
        <f>IF(CHALLAN!E12370="","",CHALLAN!E12370)</f>
        <v>5</v>
      </c>
      <c r="H2081">
        <f t="shared" si="64"/>
        <v>25</v>
      </c>
      <c r="I2081">
        <f>IF(CHALLAN!F12370="","",CHALLAN!F12370)</f>
        <v>21</v>
      </c>
      <c r="J2081">
        <f t="shared" si="65"/>
        <v>4</v>
      </c>
    </row>
    <row r="2082" spans="1:10" x14ac:dyDescent="0.25">
      <c r="A2082">
        <v>12371</v>
      </c>
      <c r="B2082" t="str">
        <f>CHALLAN!G12358</f>
        <v>GG/257/10-11</v>
      </c>
      <c r="C2082" t="str">
        <f>CHALLAN!G12357</f>
        <v>30.01.11</v>
      </c>
      <c r="D2082" t="str">
        <f>IF(CHALLAN!C12371="","(no part #)",CHALLAN!C12371)</f>
        <v>PC-86247</v>
      </c>
      <c r="E2082" t="str">
        <f>IF(CHALLAN!B12371="","",CHALLAN!B12371)</f>
        <v>TRAVERA</v>
      </c>
      <c r="F2082" t="str">
        <f>IF(CHALLAN!D12371="","",CHALLAN!D12371)</f>
        <v/>
      </c>
      <c r="G2082" t="str">
        <f>IF(CHALLAN!E12371="","",CHALLAN!E12371)</f>
        <v/>
      </c>
      <c r="H2082" t="str">
        <f t="shared" si="64"/>
        <v/>
      </c>
      <c r="I2082">
        <f>IF(CHALLAN!F12371="","",CHALLAN!F12371)</f>
        <v>4</v>
      </c>
      <c r="J2082" t="str">
        <f t="shared" si="65"/>
        <v/>
      </c>
    </row>
    <row r="2083" spans="1:10" x14ac:dyDescent="0.25">
      <c r="A2083">
        <v>12372</v>
      </c>
      <c r="B2083" t="str">
        <f>CHALLAN!G12358</f>
        <v>GG/257/10-11</v>
      </c>
      <c r="C2083" t="str">
        <f>CHALLAN!G12357</f>
        <v>30.01.11</v>
      </c>
      <c r="D2083" t="str">
        <f>IF(CHALLAN!C12372="","(no part #)",CHALLAN!C12372)</f>
        <v>(no part #)</v>
      </c>
      <c r="E2083" t="str">
        <f>IF(CHALLAN!B12372="","",CHALLAN!B12372)</f>
        <v>14X21X20</v>
      </c>
      <c r="F2083">
        <f>IF(CHALLAN!D12372="","",CHALLAN!D12372)</f>
        <v>5</v>
      </c>
      <c r="G2083">
        <f>IF(CHALLAN!E12372="","",CHALLAN!E12372)</f>
        <v>10</v>
      </c>
      <c r="H2083">
        <f t="shared" si="64"/>
        <v>50</v>
      </c>
      <c r="I2083">
        <f>IF(CHALLAN!F12372="","",CHALLAN!F12372)</f>
        <v>44</v>
      </c>
      <c r="J2083">
        <f t="shared" si="65"/>
        <v>6</v>
      </c>
    </row>
    <row r="2084" spans="1:10" x14ac:dyDescent="0.25">
      <c r="A2084">
        <v>12373</v>
      </c>
      <c r="B2084" t="str">
        <f>CHALLAN!G12358</f>
        <v>GG/257/10-11</v>
      </c>
      <c r="C2084" t="str">
        <f>CHALLAN!G12357</f>
        <v>30.01.11</v>
      </c>
      <c r="D2084" t="str">
        <f>IF(CHALLAN!C12373="","(no part #)",CHALLAN!C12373)</f>
        <v>(no part #)</v>
      </c>
      <c r="E2084" t="str">
        <f>IF(CHALLAN!B12373="","",CHALLAN!B12373)</f>
        <v>14X21X20</v>
      </c>
      <c r="F2084" t="str">
        <f>IF(CHALLAN!D12373="","",CHALLAN!D12373)</f>
        <v/>
      </c>
      <c r="G2084" t="str">
        <f>IF(CHALLAN!E12373="","",CHALLAN!E12373)</f>
        <v/>
      </c>
      <c r="H2084" t="str">
        <f t="shared" si="64"/>
        <v/>
      </c>
      <c r="I2084">
        <f>IF(CHALLAN!F12373="","",CHALLAN!F12373)</f>
        <v>6</v>
      </c>
      <c r="J2084" t="str">
        <f t="shared" si="65"/>
        <v/>
      </c>
    </row>
    <row r="2085" spans="1:10" x14ac:dyDescent="0.25">
      <c r="A2085">
        <v>12375</v>
      </c>
      <c r="B2085" t="str">
        <f>CHALLAN!G12358</f>
        <v>GG/257/10-11</v>
      </c>
      <c r="C2085" t="str">
        <f>CHALLAN!G12357</f>
        <v>30.01.11</v>
      </c>
      <c r="D2085" t="str">
        <f>IF(CHALLAN!C12375="","(no part #)",CHALLAN!C12375)</f>
        <v>PC-249R</v>
      </c>
      <c r="E2085" t="str">
        <f>IF(CHALLAN!B12375="","",CHALLAN!B12375)</f>
        <v>SPARK</v>
      </c>
      <c r="F2085">
        <f>IF(CHALLAN!D12375="","",CHALLAN!D12375)</f>
        <v>1</v>
      </c>
      <c r="G2085">
        <f>IF(CHALLAN!E12375="","",CHALLAN!E12375)</f>
        <v>6</v>
      </c>
      <c r="H2085">
        <f t="shared" si="64"/>
        <v>6</v>
      </c>
      <c r="I2085">
        <f>IF(CHALLAN!F12375="","",CHALLAN!F12375)</f>
        <v>6</v>
      </c>
      <c r="J2085">
        <f t="shared" si="65"/>
        <v>0</v>
      </c>
    </row>
    <row r="2086" spans="1:10" x14ac:dyDescent="0.25">
      <c r="A2086">
        <v>12411</v>
      </c>
      <c r="B2086" t="str">
        <f>CHALLAN!G12402</f>
        <v>GG/258/10-11</v>
      </c>
      <c r="C2086" t="str">
        <f>CHALLAN!G12401</f>
        <v>31.01.11</v>
      </c>
      <c r="D2086" t="str">
        <f>IF(CHALLAN!C12411="","(no part #)",CHALLAN!C12411)</f>
        <v>(no part #)</v>
      </c>
      <c r="E2086" t="str">
        <f>IF(CHALLAN!B12411="","",CHALLAN!B12411)</f>
        <v>11MM</v>
      </c>
      <c r="F2086">
        <f>IF(CHALLAN!D12411="","",CHALLAN!D12411)</f>
        <v>7</v>
      </c>
      <c r="G2086">
        <f>IF(CHALLAN!E12411="","",CHALLAN!E12411)</f>
        <v>100</v>
      </c>
      <c r="H2086">
        <f t="shared" si="64"/>
        <v>700</v>
      </c>
      <c r="I2086">
        <f>IF(CHALLAN!F12411="","",CHALLAN!F12411)</f>
        <v>700</v>
      </c>
      <c r="J2086">
        <f t="shared" si="65"/>
        <v>0</v>
      </c>
    </row>
    <row r="2087" spans="1:10" x14ac:dyDescent="0.25">
      <c r="A2087">
        <v>12412</v>
      </c>
      <c r="B2087" t="str">
        <f>CHALLAN!G12402</f>
        <v>GG/258/10-11</v>
      </c>
      <c r="C2087" t="str">
        <f>CHALLAN!G12401</f>
        <v>31.01.11</v>
      </c>
      <c r="D2087" t="str">
        <f>IF(CHALLAN!C12412="","(no part #)",CHALLAN!C12412)</f>
        <v>(no part #)</v>
      </c>
      <c r="E2087" t="str">
        <f>IF(CHALLAN!B12412="","",CHALLAN!B12412)</f>
        <v>15MM</v>
      </c>
      <c r="F2087">
        <f>IF(CHALLAN!D12412="","",CHALLAN!D12412)</f>
        <v>3</v>
      </c>
      <c r="G2087">
        <f>IF(CHALLAN!E12412="","",CHALLAN!E12412)</f>
        <v>100</v>
      </c>
      <c r="H2087">
        <f t="shared" si="64"/>
        <v>300</v>
      </c>
      <c r="I2087">
        <f>IF(CHALLAN!F12412="","",CHALLAN!F12412)</f>
        <v>300</v>
      </c>
      <c r="J2087">
        <f t="shared" si="65"/>
        <v>0</v>
      </c>
    </row>
    <row r="2088" spans="1:10" x14ac:dyDescent="0.25">
      <c r="A2088">
        <v>12414</v>
      </c>
      <c r="B2088" t="str">
        <f>CHALLAN!G12402</f>
        <v>GG/258/10-11</v>
      </c>
      <c r="C2088" t="str">
        <f>CHALLAN!G12401</f>
        <v>31.01.11</v>
      </c>
      <c r="D2088" t="str">
        <f>IF(CHALLAN!C12414="","(no part #)",CHALLAN!C12414)</f>
        <v>TST-8801</v>
      </c>
      <c r="E2088" t="str">
        <f>IF(CHALLAN!B12414="","",CHALLAN!B12414)</f>
        <v>10" STRAIGHT</v>
      </c>
      <c r="F2088">
        <f>IF(CHALLAN!D12414="","",CHALLAN!D12414)</f>
        <v>10</v>
      </c>
      <c r="G2088">
        <f>IF(CHALLAN!E12414="","",CHALLAN!E12414)</f>
        <v>10</v>
      </c>
      <c r="H2088">
        <f t="shared" si="64"/>
        <v>100</v>
      </c>
      <c r="I2088">
        <f>IF(CHALLAN!F12414="","",CHALLAN!F12414)</f>
        <v>100</v>
      </c>
      <c r="J2088">
        <f t="shared" si="65"/>
        <v>0</v>
      </c>
    </row>
    <row r="2089" spans="1:10" x14ac:dyDescent="0.25">
      <c r="A2089">
        <v>12415</v>
      </c>
      <c r="B2089" t="str">
        <f>CHALLAN!G12402</f>
        <v>GG/258/10-11</v>
      </c>
      <c r="C2089" t="str">
        <f>CHALLAN!G12401</f>
        <v>31.01.11</v>
      </c>
      <c r="D2089" t="str">
        <f>IF(CHALLAN!C12415="","(no part #)",CHALLAN!C12415)</f>
        <v>TST-8801</v>
      </c>
      <c r="E2089" t="str">
        <f>IF(CHALLAN!B12415="","",CHALLAN!B12415)</f>
        <v>10" STRAIGHT</v>
      </c>
      <c r="F2089" t="str">
        <f>IF(CHALLAN!D12415="","",CHALLAN!D12415)</f>
        <v/>
      </c>
      <c r="G2089" t="str">
        <f>IF(CHALLAN!E12415="","",CHALLAN!E12415)</f>
        <v/>
      </c>
      <c r="H2089" t="str">
        <f t="shared" si="64"/>
        <v/>
      </c>
      <c r="I2089">
        <f>IF(CHALLAN!F12415="","",CHALLAN!F12415)</f>
        <v>5</v>
      </c>
      <c r="J2089" t="str">
        <f t="shared" si="65"/>
        <v/>
      </c>
    </row>
    <row r="2090" spans="1:10" x14ac:dyDescent="0.25">
      <c r="A2090">
        <v>12456</v>
      </c>
      <c r="B2090" t="str">
        <f>CHALLAN!G12446</f>
        <v>GG/259/10-11</v>
      </c>
      <c r="C2090" t="str">
        <f>CHALLAN!G12445</f>
        <v>01.02.11</v>
      </c>
      <c r="D2090" t="str">
        <f>IF(CHALLAN!C12456="","(no part #)",CHALLAN!C12456)</f>
        <v>(no part #)</v>
      </c>
      <c r="E2090" t="str">
        <f>IF(CHALLAN!B12456="","",CHALLAN!B12456)</f>
        <v>25X28X20</v>
      </c>
      <c r="F2090">
        <f>IF(CHALLAN!D12456="","",CHALLAN!D12456)</f>
        <v>20</v>
      </c>
      <c r="G2090">
        <f>IF(CHALLAN!E12456="","",CHALLAN!E12456)</f>
        <v>5</v>
      </c>
      <c r="H2090">
        <f t="shared" si="64"/>
        <v>100</v>
      </c>
      <c r="I2090">
        <f>IF(CHALLAN!F12456="","",CHALLAN!F12456)</f>
        <v>100</v>
      </c>
      <c r="J2090">
        <f t="shared" si="65"/>
        <v>0</v>
      </c>
    </row>
    <row r="2091" spans="1:10" x14ac:dyDescent="0.25">
      <c r="A2091">
        <v>12458</v>
      </c>
      <c r="B2091" t="str">
        <f>CHALLAN!G12446</f>
        <v>GG/259/10-11</v>
      </c>
      <c r="C2091" t="str">
        <f>CHALLAN!G12445</f>
        <v>01.02.11</v>
      </c>
      <c r="D2091" t="str">
        <f>IF(CHALLAN!C12458="","(no part #)",CHALLAN!C12458)</f>
        <v>11MM</v>
      </c>
      <c r="E2091" t="str">
        <f>IF(CHALLAN!B12458="","",CHALLAN!B12458)</f>
        <v>DIS</v>
      </c>
      <c r="F2091">
        <f>IF(CHALLAN!D12458="","",CHALLAN!D12458)</f>
        <v>35</v>
      </c>
      <c r="G2091">
        <f>IF(CHALLAN!E12458="","",CHALLAN!E12458)</f>
        <v>100</v>
      </c>
      <c r="H2091">
        <f t="shared" si="64"/>
        <v>3500</v>
      </c>
      <c r="I2091">
        <f>IF(CHALLAN!F12458="","",CHALLAN!F12458)</f>
        <v>3500</v>
      </c>
      <c r="J2091">
        <f t="shared" si="65"/>
        <v>0</v>
      </c>
    </row>
    <row r="2092" spans="1:10" x14ac:dyDescent="0.25">
      <c r="A2092">
        <v>12459</v>
      </c>
      <c r="B2092" t="str">
        <f>CHALLAN!G12446</f>
        <v>GG/259/10-11</v>
      </c>
      <c r="C2092" t="str">
        <f>CHALLAN!G12445</f>
        <v>01.02.11</v>
      </c>
      <c r="D2092" t="str">
        <f>IF(CHALLAN!C12459="","(no part #)",CHALLAN!C12459)</f>
        <v>15MM</v>
      </c>
      <c r="E2092" t="str">
        <f>IF(CHALLAN!B12459="","",CHALLAN!B12459)</f>
        <v>SUC</v>
      </c>
      <c r="F2092">
        <f>IF(CHALLAN!D12459="","",CHALLAN!D12459)</f>
        <v>15</v>
      </c>
      <c r="G2092">
        <f>IF(CHALLAN!E12459="","",CHALLAN!E12459)</f>
        <v>100</v>
      </c>
      <c r="H2092">
        <f t="shared" si="64"/>
        <v>1500</v>
      </c>
      <c r="I2092">
        <f>IF(CHALLAN!F12459="","",CHALLAN!F12459)</f>
        <v>1500</v>
      </c>
      <c r="J2092">
        <f t="shared" si="65"/>
        <v>0</v>
      </c>
    </row>
    <row r="2093" spans="1:10" x14ac:dyDescent="0.25">
      <c r="A2093">
        <v>12508</v>
      </c>
      <c r="B2093" t="str">
        <f>CHALLAN!G12494</f>
        <v>GG/260/10-11</v>
      </c>
      <c r="C2093" t="str">
        <f>CHALLAN!G12493</f>
        <v>01.02.11</v>
      </c>
      <c r="D2093" t="str">
        <f>IF(CHALLAN!C12508="","(no part #)",CHALLAN!C12508)</f>
        <v>PC-86026B</v>
      </c>
      <c r="E2093" t="str">
        <f>IF(CHALLAN!B12508="","",CHALLAN!B12508)</f>
        <v>LAURA</v>
      </c>
      <c r="F2093">
        <f>IF(CHALLAN!D12508="","",CHALLAN!D12508)</f>
        <v>3</v>
      </c>
      <c r="G2093">
        <f>IF(CHALLAN!E12508="","",CHALLAN!E12508)</f>
        <v>5</v>
      </c>
      <c r="H2093">
        <f t="shared" si="64"/>
        <v>15</v>
      </c>
      <c r="I2093">
        <f>IF(CHALLAN!F12508="","",CHALLAN!F12508)</f>
        <v>13.25</v>
      </c>
      <c r="J2093">
        <f t="shared" si="65"/>
        <v>1.75</v>
      </c>
    </row>
    <row r="2094" spans="1:10" x14ac:dyDescent="0.25">
      <c r="A2094">
        <v>12509</v>
      </c>
      <c r="B2094" t="str">
        <f>CHALLAN!G12494</f>
        <v>GG/260/10-11</v>
      </c>
      <c r="C2094" t="str">
        <f>CHALLAN!G12493</f>
        <v>01.02.11</v>
      </c>
      <c r="D2094" t="str">
        <f>IF(CHALLAN!C12509="","(no part #)",CHALLAN!C12509)</f>
        <v>PC-86026B</v>
      </c>
      <c r="E2094" t="str">
        <f>IF(CHALLAN!B12509="","",CHALLAN!B12509)</f>
        <v>LAURA</v>
      </c>
      <c r="F2094" t="str">
        <f>IF(CHALLAN!D12509="","",CHALLAN!D12509)</f>
        <v/>
      </c>
      <c r="G2094" t="str">
        <f>IF(CHALLAN!E12509="","",CHALLAN!E12509)</f>
        <v/>
      </c>
      <c r="H2094" t="str">
        <f t="shared" si="64"/>
        <v/>
      </c>
      <c r="I2094">
        <f>IF(CHALLAN!F12509="","",CHALLAN!F12509)</f>
        <v>1.75</v>
      </c>
      <c r="J2094" t="str">
        <f t="shared" si="65"/>
        <v/>
      </c>
    </row>
    <row r="2095" spans="1:10" x14ac:dyDescent="0.25">
      <c r="A2095">
        <v>12510</v>
      </c>
      <c r="B2095" t="str">
        <f>CHALLAN!G12494</f>
        <v>GG/260/10-11</v>
      </c>
      <c r="C2095" t="str">
        <f>CHALLAN!G12493</f>
        <v>01.02.11</v>
      </c>
      <c r="D2095" t="str">
        <f>IF(CHALLAN!C12510="","(no part #)",CHALLAN!C12510)</f>
        <v>PC-86004</v>
      </c>
      <c r="E2095" t="str">
        <f>IF(CHALLAN!B12510="","",CHALLAN!B12510)</f>
        <v>SKODA</v>
      </c>
      <c r="F2095">
        <f>IF(CHALLAN!D12510="","",CHALLAN!D12510)</f>
        <v>1</v>
      </c>
      <c r="G2095">
        <f>IF(CHALLAN!E12510="","",CHALLAN!E12510)</f>
        <v>5</v>
      </c>
      <c r="H2095">
        <f t="shared" si="64"/>
        <v>5</v>
      </c>
      <c r="I2095">
        <f>IF(CHALLAN!F12510="","",CHALLAN!F12510)</f>
        <v>5</v>
      </c>
      <c r="J2095">
        <f t="shared" si="65"/>
        <v>0</v>
      </c>
    </row>
    <row r="2096" spans="1:10" x14ac:dyDescent="0.25">
      <c r="A2096">
        <v>12511</v>
      </c>
      <c r="B2096" t="str">
        <f>CHALLAN!G12494</f>
        <v>GG/260/10-11</v>
      </c>
      <c r="C2096" t="str">
        <f>CHALLAN!G12493</f>
        <v>01.02.11</v>
      </c>
      <c r="D2096" t="str">
        <f>IF(CHALLAN!C12511="","(no part #)",CHALLAN!C12511)</f>
        <v>PC-86027B</v>
      </c>
      <c r="E2096" t="str">
        <f>IF(CHALLAN!B12511="","",CHALLAN!B12511)</f>
        <v>GETZ</v>
      </c>
      <c r="F2096">
        <f>IF(CHALLAN!D12511="","",CHALLAN!D12511)</f>
        <v>1</v>
      </c>
      <c r="G2096">
        <f>IF(CHALLAN!E12511="","",CHALLAN!E12511)</f>
        <v>5</v>
      </c>
      <c r="H2096">
        <f t="shared" si="64"/>
        <v>5</v>
      </c>
      <c r="I2096">
        <f>IF(CHALLAN!F12511="","",CHALLAN!F12511)</f>
        <v>5</v>
      </c>
      <c r="J2096">
        <f t="shared" si="65"/>
        <v>0</v>
      </c>
    </row>
    <row r="2097" spans="1:10" x14ac:dyDescent="0.25">
      <c r="A2097">
        <v>12512</v>
      </c>
      <c r="B2097" t="str">
        <f>CHALLAN!G12494</f>
        <v>GG/260/10-11</v>
      </c>
      <c r="C2097" t="str">
        <f>CHALLAN!G12493</f>
        <v>01.02.11</v>
      </c>
      <c r="D2097" t="str">
        <f>IF(CHALLAN!C12512="","(no part #)",CHALLAN!C12512)</f>
        <v xml:space="preserve">PC-86101   </v>
      </c>
      <c r="E2097" t="str">
        <f>IF(CHALLAN!B12512="","",CHALLAN!B12512)</f>
        <v>CRV</v>
      </c>
      <c r="F2097">
        <f>IF(CHALLAN!D12512="","",CHALLAN!D12512)</f>
        <v>1</v>
      </c>
      <c r="G2097">
        <f>IF(CHALLAN!E12512="","",CHALLAN!E12512)</f>
        <v>5</v>
      </c>
      <c r="H2097">
        <f t="shared" si="64"/>
        <v>5</v>
      </c>
      <c r="I2097">
        <f>IF(CHALLAN!F12512="","",CHALLAN!F12512)</f>
        <v>5</v>
      </c>
      <c r="J2097">
        <f t="shared" si="65"/>
        <v>0</v>
      </c>
    </row>
    <row r="2098" spans="1:10" x14ac:dyDescent="0.25">
      <c r="A2098">
        <v>12513</v>
      </c>
      <c r="B2098" t="str">
        <f>CHALLAN!G12494</f>
        <v>GG/260/10-11</v>
      </c>
      <c r="C2098" t="str">
        <f>CHALLAN!G12493</f>
        <v>01.02.11</v>
      </c>
      <c r="D2098" t="str">
        <f>IF(CHALLAN!C12513="","(no part #)",CHALLAN!C12513)</f>
        <v>PC-86093</v>
      </c>
      <c r="E2098" t="str">
        <f>IF(CHALLAN!B12513="","",CHALLAN!B12513)</f>
        <v>SCORPIO</v>
      </c>
      <c r="F2098">
        <f>IF(CHALLAN!D12513="","",CHALLAN!D12513)</f>
        <v>1</v>
      </c>
      <c r="G2098">
        <f>IF(CHALLAN!E12513="","",CHALLAN!E12513)</f>
        <v>5</v>
      </c>
      <c r="H2098">
        <f t="shared" si="64"/>
        <v>5</v>
      </c>
      <c r="I2098">
        <f>IF(CHALLAN!F12513="","",CHALLAN!F12513)</f>
        <v>5</v>
      </c>
      <c r="J2098">
        <f t="shared" si="65"/>
        <v>0</v>
      </c>
    </row>
    <row r="2099" spans="1:10" x14ac:dyDescent="0.25">
      <c r="A2099">
        <v>12514</v>
      </c>
      <c r="B2099" t="str">
        <f>CHALLAN!G12494</f>
        <v>GG/260/10-11</v>
      </c>
      <c r="C2099" t="str">
        <f>CHALLAN!G12493</f>
        <v>01.02.11</v>
      </c>
      <c r="D2099" t="str">
        <f>IF(CHALLAN!C12514="","(no part #)",CHALLAN!C12514)</f>
        <v>PC-86091</v>
      </c>
      <c r="E2099" t="str">
        <f>IF(CHALLAN!B12514="","",CHALLAN!B12514)</f>
        <v>HONDA CITY T-1</v>
      </c>
      <c r="F2099">
        <f>IF(CHALLAN!D12514="","",CHALLAN!D12514)</f>
        <v>1</v>
      </c>
      <c r="G2099">
        <f>IF(CHALLAN!E12514="","",CHALLAN!E12514)</f>
        <v>5</v>
      </c>
      <c r="H2099">
        <f t="shared" si="64"/>
        <v>5</v>
      </c>
      <c r="I2099">
        <f>IF(CHALLAN!F12514="","",CHALLAN!F12514)</f>
        <v>5</v>
      </c>
      <c r="J2099">
        <f t="shared" si="65"/>
        <v>0</v>
      </c>
    </row>
    <row r="2100" spans="1:10" x14ac:dyDescent="0.25">
      <c r="A2100">
        <v>12550</v>
      </c>
      <c r="B2100" t="str">
        <f>CHALLAN!G12539</f>
        <v>GG/261/10-11</v>
      </c>
      <c r="C2100" t="str">
        <f>CHALLAN!G12538</f>
        <v>01.02.11</v>
      </c>
      <c r="D2100" t="str">
        <f>IF(CHALLAN!C12550="","(no part #)",CHALLAN!C12550)</f>
        <v>PC-E420</v>
      </c>
      <c r="E2100" t="str">
        <f>IF(CHALLAN!B12550="","",CHALLAN!B12550)</f>
        <v>ACCENT</v>
      </c>
      <c r="F2100">
        <f>IF(CHALLAN!D12550="","",CHALLAN!D12550)</f>
        <v>6</v>
      </c>
      <c r="G2100">
        <f>IF(CHALLAN!E12550="","",CHALLAN!E12550)</f>
        <v>4</v>
      </c>
      <c r="H2100">
        <f t="shared" si="64"/>
        <v>24</v>
      </c>
      <c r="I2100">
        <f>IF(CHALLAN!F12550="","",CHALLAN!F12550)</f>
        <v>23</v>
      </c>
      <c r="J2100">
        <f t="shared" si="65"/>
        <v>1</v>
      </c>
    </row>
    <row r="2101" spans="1:10" x14ac:dyDescent="0.25">
      <c r="A2101">
        <v>12551</v>
      </c>
      <c r="B2101" t="str">
        <f>CHALLAN!G12539</f>
        <v>GG/261/10-11</v>
      </c>
      <c r="C2101" t="str">
        <f>CHALLAN!G12538</f>
        <v>01.02.11</v>
      </c>
      <c r="D2101" t="str">
        <f>IF(CHALLAN!C12551="","(no part #)",CHALLAN!C12551)</f>
        <v>PC-E420</v>
      </c>
      <c r="E2101" t="str">
        <f>IF(CHALLAN!B12551="","",CHALLAN!B12551)</f>
        <v>ACCENT</v>
      </c>
      <c r="F2101" t="str">
        <f>IF(CHALLAN!D12551="","",CHALLAN!D12551)</f>
        <v/>
      </c>
      <c r="G2101" t="str">
        <f>IF(CHALLAN!E12551="","",CHALLAN!E12551)</f>
        <v/>
      </c>
      <c r="H2101" t="str">
        <f t="shared" si="64"/>
        <v/>
      </c>
      <c r="I2101">
        <f>IF(CHALLAN!F12551="","",CHALLAN!F12551)</f>
        <v>1</v>
      </c>
      <c r="J2101" t="str">
        <f t="shared" si="65"/>
        <v/>
      </c>
    </row>
    <row r="2102" spans="1:10" x14ac:dyDescent="0.25">
      <c r="A2102">
        <v>12552</v>
      </c>
      <c r="B2102" t="str">
        <f>CHALLAN!G12539</f>
        <v>GG/261/10-11</v>
      </c>
      <c r="C2102" t="str">
        <f>CHALLAN!G12538</f>
        <v>01.02.11</v>
      </c>
      <c r="D2102" t="str">
        <f>IF(CHALLAN!C12552="","(no part #)",CHALLAN!C12552)</f>
        <v>PC-E407</v>
      </c>
      <c r="E2102" t="str">
        <f>IF(CHALLAN!B12552="","",CHALLAN!B12552)</f>
        <v>BALENO</v>
      </c>
      <c r="F2102">
        <f>IF(CHALLAN!D12552="","",CHALLAN!D12552)</f>
        <v>6</v>
      </c>
      <c r="G2102">
        <f>IF(CHALLAN!E12552="","",CHALLAN!E12552)</f>
        <v>4</v>
      </c>
      <c r="H2102">
        <f t="shared" si="64"/>
        <v>24</v>
      </c>
      <c r="I2102">
        <f>IF(CHALLAN!F12552="","",CHALLAN!F12552)</f>
        <v>23</v>
      </c>
      <c r="J2102">
        <f t="shared" si="65"/>
        <v>1</v>
      </c>
    </row>
    <row r="2103" spans="1:10" x14ac:dyDescent="0.25">
      <c r="A2103">
        <v>12553</v>
      </c>
      <c r="B2103" t="str">
        <f>CHALLAN!G12539</f>
        <v>GG/261/10-11</v>
      </c>
      <c r="C2103" t="str">
        <f>CHALLAN!G12538</f>
        <v>01.02.11</v>
      </c>
      <c r="D2103" t="str">
        <f>IF(CHALLAN!C12553="","(no part #)",CHALLAN!C12553)</f>
        <v>PC-E407</v>
      </c>
      <c r="E2103" t="str">
        <f>IF(CHALLAN!B12553="","",CHALLAN!B12553)</f>
        <v>BALENO</v>
      </c>
      <c r="F2103" t="str">
        <f>IF(CHALLAN!D12553="","",CHALLAN!D12553)</f>
        <v/>
      </c>
      <c r="G2103" t="str">
        <f>IF(CHALLAN!E12553="","",CHALLAN!E12553)</f>
        <v/>
      </c>
      <c r="H2103" t="str">
        <f t="shared" si="64"/>
        <v/>
      </c>
      <c r="I2103">
        <f>IF(CHALLAN!F12553="","",CHALLAN!F12553)</f>
        <v>1</v>
      </c>
      <c r="J2103" t="str">
        <f t="shared" si="65"/>
        <v/>
      </c>
    </row>
    <row r="2104" spans="1:10" x14ac:dyDescent="0.25">
      <c r="A2104">
        <v>12554</v>
      </c>
      <c r="B2104" t="str">
        <f>CHALLAN!G12539</f>
        <v>GG/261/10-11</v>
      </c>
      <c r="C2104" t="str">
        <f>CHALLAN!G12538</f>
        <v>01.02.11</v>
      </c>
      <c r="D2104" t="str">
        <f>IF(CHALLAN!C12554="","(no part #)",CHALLAN!C12554)</f>
        <v>PC-E406</v>
      </c>
      <c r="E2104" t="str">
        <f>IF(CHALLAN!B12554="","",CHALLAN!B12554)</f>
        <v>ESTEEM R 12</v>
      </c>
      <c r="F2104">
        <f>IF(CHALLAN!D12554="","",CHALLAN!D12554)</f>
        <v>6</v>
      </c>
      <c r="G2104">
        <f>IF(CHALLAN!E12554="","",CHALLAN!E12554)</f>
        <v>4</v>
      </c>
      <c r="H2104">
        <f t="shared" si="64"/>
        <v>24</v>
      </c>
      <c r="I2104" s="1406">
        <f>IF(CHALLAN!F12554="","",CHALLAN!F12554)</f>
        <v>22</v>
      </c>
      <c r="J2104">
        <f t="shared" si="65"/>
        <v>2</v>
      </c>
    </row>
    <row r="2105" spans="1:10" x14ac:dyDescent="0.25">
      <c r="A2105">
        <v>12555</v>
      </c>
      <c r="B2105" t="str">
        <f>CHALLAN!G12539</f>
        <v>GG/261/10-11</v>
      </c>
      <c r="C2105" t="str">
        <f>CHALLAN!G12538</f>
        <v>01.02.11</v>
      </c>
      <c r="D2105" t="str">
        <f>IF(CHALLAN!C12555="","(no part #)",CHALLAN!C12555)</f>
        <v>PC-E406</v>
      </c>
      <c r="E2105" t="str">
        <f>IF(CHALLAN!B12555="","",CHALLAN!B12555)</f>
        <v>ESTEEM R 12</v>
      </c>
      <c r="F2105" t="str">
        <f>IF(CHALLAN!D12555="","",CHALLAN!D12555)</f>
        <v/>
      </c>
      <c r="G2105" t="str">
        <f>IF(CHALLAN!E12555="","",CHALLAN!E12555)</f>
        <v/>
      </c>
      <c r="H2105" t="str">
        <f t="shared" si="64"/>
        <v/>
      </c>
      <c r="I2105" s="1406">
        <f>IF(CHALLAN!F12555="","",CHALLAN!F12555)</f>
        <v>2</v>
      </c>
      <c r="J2105" t="str">
        <f t="shared" si="65"/>
        <v/>
      </c>
    </row>
    <row r="2106" spans="1:10" x14ac:dyDescent="0.25">
      <c r="A2106">
        <v>12556</v>
      </c>
      <c r="B2106" t="str">
        <f>CHALLAN!G12539</f>
        <v>GG/261/10-11</v>
      </c>
      <c r="C2106" t="str">
        <f>CHALLAN!G12538</f>
        <v>01.02.11</v>
      </c>
      <c r="D2106" t="str">
        <f>IF(CHALLAN!C12556="","(no part #)",CHALLAN!C12556)</f>
        <v>PC-E035</v>
      </c>
      <c r="E2106" t="str">
        <f>IF(CHALLAN!B12556="","",CHALLAN!B12556)</f>
        <v>ESTEEM R 134A</v>
      </c>
      <c r="F2106">
        <f>IF(CHALLAN!D12556="","",CHALLAN!D12556)</f>
        <v>6</v>
      </c>
      <c r="G2106">
        <f>IF(CHALLAN!E12556="","",CHALLAN!E12556)</f>
        <v>4</v>
      </c>
      <c r="H2106">
        <f t="shared" si="64"/>
        <v>24</v>
      </c>
      <c r="I2106">
        <f>IF(CHALLAN!F12556="","",CHALLAN!F12556)</f>
        <v>22</v>
      </c>
      <c r="J2106">
        <f t="shared" si="65"/>
        <v>2</v>
      </c>
    </row>
    <row r="2107" spans="1:10" x14ac:dyDescent="0.25">
      <c r="A2107">
        <v>12557</v>
      </c>
      <c r="B2107" t="str">
        <f>CHALLAN!G12539</f>
        <v>GG/261/10-11</v>
      </c>
      <c r="C2107" t="str">
        <f>CHALLAN!G12538</f>
        <v>01.02.11</v>
      </c>
      <c r="D2107" t="str">
        <f>IF(CHALLAN!C12557="","(no part #)",CHALLAN!C12557)</f>
        <v>PC-E035</v>
      </c>
      <c r="E2107" t="str">
        <f>IF(CHALLAN!B12557="","",CHALLAN!B12557)</f>
        <v>ESTEEM R 134A</v>
      </c>
      <c r="F2107" t="str">
        <f>IF(CHALLAN!D12557="","",CHALLAN!D12557)</f>
        <v/>
      </c>
      <c r="G2107" t="str">
        <f>IF(CHALLAN!E12557="","",CHALLAN!E12557)</f>
        <v/>
      </c>
      <c r="H2107" t="str">
        <f t="shared" si="64"/>
        <v/>
      </c>
      <c r="I2107">
        <f>IF(CHALLAN!F12557="","",CHALLAN!F12557)</f>
        <v>2</v>
      </c>
      <c r="J2107" t="str">
        <f t="shared" si="65"/>
        <v/>
      </c>
    </row>
    <row r="2108" spans="1:10" x14ac:dyDescent="0.25">
      <c r="A2108">
        <v>12558</v>
      </c>
      <c r="B2108" t="str">
        <f>CHALLAN!G12539</f>
        <v>GG/261/10-11</v>
      </c>
      <c r="C2108" t="str">
        <f>CHALLAN!G12538</f>
        <v>01.02.11</v>
      </c>
      <c r="D2108" t="str">
        <f>IF(CHALLAN!C12558="","(no part #)",CHALLAN!C12558)</f>
        <v>PC-E417</v>
      </c>
      <c r="E2108" t="str">
        <f>IF(CHALLAN!B12558="","",CHALLAN!B12558)</f>
        <v>FIESTA</v>
      </c>
      <c r="F2108">
        <f>IF(CHALLAN!D12558="","",CHALLAN!D12558)</f>
        <v>6</v>
      </c>
      <c r="G2108">
        <f>IF(CHALLAN!E12558="","",CHALLAN!E12558)</f>
        <v>4</v>
      </c>
      <c r="H2108">
        <f t="shared" si="64"/>
        <v>24</v>
      </c>
      <c r="I2108">
        <f>IF(CHALLAN!F12558="","",CHALLAN!F12558)</f>
        <v>23</v>
      </c>
      <c r="J2108">
        <f t="shared" si="65"/>
        <v>1</v>
      </c>
    </row>
    <row r="2109" spans="1:10" x14ac:dyDescent="0.25">
      <c r="A2109">
        <v>12559</v>
      </c>
      <c r="B2109" t="str">
        <f>CHALLAN!G12539</f>
        <v>GG/261/10-11</v>
      </c>
      <c r="C2109" t="str">
        <f>CHALLAN!G12538</f>
        <v>01.02.11</v>
      </c>
      <c r="D2109" t="str">
        <f>IF(CHALLAN!C12559="","(no part #)",CHALLAN!C12559)</f>
        <v>PC-E417</v>
      </c>
      <c r="E2109" t="str">
        <f>IF(CHALLAN!B12559="","",CHALLAN!B12559)</f>
        <v>FIESTA</v>
      </c>
      <c r="F2109" t="str">
        <f>IF(CHALLAN!D12559="","",CHALLAN!D12559)</f>
        <v/>
      </c>
      <c r="G2109" t="str">
        <f>IF(CHALLAN!E12559="","",CHALLAN!E12559)</f>
        <v/>
      </c>
      <c r="H2109" t="str">
        <f t="shared" si="64"/>
        <v/>
      </c>
      <c r="I2109">
        <f>IF(CHALLAN!F12559="","",CHALLAN!F12559)</f>
        <v>1</v>
      </c>
      <c r="J2109" t="str">
        <f t="shared" si="65"/>
        <v/>
      </c>
    </row>
    <row r="2110" spans="1:10" x14ac:dyDescent="0.25">
      <c r="A2110">
        <v>12560</v>
      </c>
      <c r="B2110" t="str">
        <f>CHALLAN!G12539</f>
        <v>GG/261/10-11</v>
      </c>
      <c r="C2110" t="str">
        <f>CHALLAN!G12538</f>
        <v>01.02.11</v>
      </c>
      <c r="D2110" t="str">
        <f>IF(CHALLAN!C12560="","(no part #)",CHALLAN!C12560)</f>
        <v>PC-E022</v>
      </c>
      <c r="E2110" t="str">
        <f>IF(CHALLAN!B12560="","",CHALLAN!B12560)</f>
        <v>IKON</v>
      </c>
      <c r="F2110">
        <f>IF(CHALLAN!D12560="","",CHALLAN!D12560)</f>
        <v>20</v>
      </c>
      <c r="G2110">
        <f>IF(CHALLAN!E12560="","",CHALLAN!E12560)</f>
        <v>6</v>
      </c>
      <c r="H2110">
        <f t="shared" si="64"/>
        <v>120</v>
      </c>
      <c r="I2110">
        <f>IF(CHALLAN!F12560="","",CHALLAN!F12560)</f>
        <v>115</v>
      </c>
      <c r="J2110">
        <f t="shared" si="65"/>
        <v>5</v>
      </c>
    </row>
    <row r="2111" spans="1:10" x14ac:dyDescent="0.25">
      <c r="A2111">
        <v>12561</v>
      </c>
      <c r="B2111" t="str">
        <f>CHALLAN!G12539</f>
        <v>GG/261/10-11</v>
      </c>
      <c r="C2111" t="str">
        <f>CHALLAN!G12538</f>
        <v>01.02.11</v>
      </c>
      <c r="D2111" t="str">
        <f>IF(CHALLAN!C12561="","(no part #)",CHALLAN!C12561)</f>
        <v>PC-E022</v>
      </c>
      <c r="E2111" t="str">
        <f>IF(CHALLAN!B12561="","",CHALLAN!B12561)</f>
        <v>IKON</v>
      </c>
      <c r="F2111" t="str">
        <f>IF(CHALLAN!D12561="","",CHALLAN!D12561)</f>
        <v/>
      </c>
      <c r="G2111" t="str">
        <f>IF(CHALLAN!E12561="","",CHALLAN!E12561)</f>
        <v/>
      </c>
      <c r="H2111" t="str">
        <f t="shared" si="64"/>
        <v/>
      </c>
      <c r="I2111">
        <f>IF(CHALLAN!F12561="","",CHALLAN!F12561)</f>
        <v>5</v>
      </c>
      <c r="J2111" t="str">
        <f t="shared" si="65"/>
        <v/>
      </c>
    </row>
    <row r="2112" spans="1:10" x14ac:dyDescent="0.25">
      <c r="A2112">
        <v>12562</v>
      </c>
      <c r="B2112" t="str">
        <f>CHALLAN!G12539</f>
        <v>GG/261/10-11</v>
      </c>
      <c r="C2112" t="str">
        <f>CHALLAN!G12538</f>
        <v>01.02.11</v>
      </c>
      <c r="D2112" t="str">
        <f>IF(CHALLAN!C12562="","(no part #)",CHALLAN!C12562)</f>
        <v>PC-E601</v>
      </c>
      <c r="E2112" t="str">
        <f>IF(CHALLAN!B12562="","",CHALLAN!B12562)</f>
        <v>LANCER HCC</v>
      </c>
      <c r="F2112">
        <f>IF(CHALLAN!D12562="","",CHALLAN!D12562)</f>
        <v>6</v>
      </c>
      <c r="G2112">
        <f>IF(CHALLAN!E12562="","",CHALLAN!E12562)</f>
        <v>4</v>
      </c>
      <c r="H2112">
        <f t="shared" si="64"/>
        <v>24</v>
      </c>
      <c r="I2112">
        <f>IF(CHALLAN!F12562="","",CHALLAN!F12562)</f>
        <v>23</v>
      </c>
      <c r="J2112">
        <f t="shared" si="65"/>
        <v>1</v>
      </c>
    </row>
    <row r="2113" spans="1:10" x14ac:dyDescent="0.25">
      <c r="A2113">
        <v>12563</v>
      </c>
      <c r="B2113" t="str">
        <f>CHALLAN!G12539</f>
        <v>GG/261/10-11</v>
      </c>
      <c r="C2113" t="str">
        <f>CHALLAN!G12538</f>
        <v>01.02.11</v>
      </c>
      <c r="D2113" t="str">
        <f>IF(CHALLAN!C12563="","(no part #)",CHALLAN!C12563)</f>
        <v>PC-E601</v>
      </c>
      <c r="E2113" t="str">
        <f>IF(CHALLAN!B12563="","",CHALLAN!B12563)</f>
        <v>LANCER HCC</v>
      </c>
      <c r="F2113" t="str">
        <f>IF(CHALLAN!D12563="","",CHALLAN!D12563)</f>
        <v/>
      </c>
      <c r="G2113" t="str">
        <f>IF(CHALLAN!E12563="","",CHALLAN!E12563)</f>
        <v/>
      </c>
      <c r="H2113" t="str">
        <f t="shared" si="64"/>
        <v/>
      </c>
      <c r="I2113">
        <f>IF(CHALLAN!F12563="","",CHALLAN!F12563)</f>
        <v>1</v>
      </c>
      <c r="J2113" t="str">
        <f t="shared" si="65"/>
        <v/>
      </c>
    </row>
    <row r="2114" spans="1:10" x14ac:dyDescent="0.25">
      <c r="A2114">
        <v>12564</v>
      </c>
      <c r="B2114" t="str">
        <f>CHALLAN!G12539</f>
        <v>GG/261/10-11</v>
      </c>
      <c r="C2114" t="str">
        <f>CHALLAN!G12538</f>
        <v>01.02.11</v>
      </c>
      <c r="D2114" t="str">
        <f>IF(CHALLAN!C12564="","(no part #)",CHALLAN!C12564)</f>
        <v>PC-E404</v>
      </c>
      <c r="E2114" t="str">
        <f>IF(CHALLAN!B12564="","",CHALLAN!B12564)</f>
        <v>LINEA</v>
      </c>
      <c r="F2114">
        <f>IF(CHALLAN!D12564="","",CHALLAN!D12564)</f>
        <v>6</v>
      </c>
      <c r="G2114">
        <f>IF(CHALLAN!E12564="","",CHALLAN!E12564)</f>
        <v>4</v>
      </c>
      <c r="H2114">
        <f t="shared" ref="H2114:H2177" si="66">IF(AND(ISNUMBER(F2114),ISNUMBER(G2114)),F2114*G2114,"")</f>
        <v>24</v>
      </c>
      <c r="I2114">
        <f>IF(CHALLAN!F12564="","",CHALLAN!F12564)</f>
        <v>23</v>
      </c>
      <c r="J2114">
        <f t="shared" ref="J2114:J2177" si="67">IF(AND(ISNUMBER(H2114),ISNUMBER(I2114)),H2114-I2114,"")</f>
        <v>1</v>
      </c>
    </row>
    <row r="2115" spans="1:10" x14ac:dyDescent="0.25">
      <c r="A2115">
        <v>12565</v>
      </c>
      <c r="B2115" t="str">
        <f>CHALLAN!G12539</f>
        <v>GG/261/10-11</v>
      </c>
      <c r="C2115" t="str">
        <f>CHALLAN!G12538</f>
        <v>01.02.11</v>
      </c>
      <c r="D2115" t="str">
        <f>IF(CHALLAN!C12565="","(no part #)",CHALLAN!C12565)</f>
        <v>PC-E404</v>
      </c>
      <c r="E2115" t="str">
        <f>IF(CHALLAN!B12565="","",CHALLAN!B12565)</f>
        <v>LINEA</v>
      </c>
      <c r="F2115" t="str">
        <f>IF(CHALLAN!D12565="","",CHALLAN!D12565)</f>
        <v/>
      </c>
      <c r="G2115" t="str">
        <f>IF(CHALLAN!E12565="","",CHALLAN!E12565)</f>
        <v/>
      </c>
      <c r="H2115" t="str">
        <f t="shared" si="66"/>
        <v/>
      </c>
      <c r="I2115">
        <f>IF(CHALLAN!F12565="","",CHALLAN!F12565)</f>
        <v>1</v>
      </c>
      <c r="J2115" t="str">
        <f t="shared" si="67"/>
        <v/>
      </c>
    </row>
    <row r="2116" spans="1:10" x14ac:dyDescent="0.25">
      <c r="A2116">
        <v>12566</v>
      </c>
      <c r="B2116" t="str">
        <f>CHALLAN!G12539</f>
        <v>GG/261/10-11</v>
      </c>
      <c r="C2116" t="str">
        <f>CHALLAN!G12538</f>
        <v>01.02.11</v>
      </c>
      <c r="D2116" t="str">
        <f>IF(CHALLAN!C12566="","(no part #)",CHALLAN!C12566)</f>
        <v>PC-E502</v>
      </c>
      <c r="E2116" t="str">
        <f>IF(CHALLAN!B12566="","",CHALLAN!B12566)</f>
        <v>M-HWAK</v>
      </c>
      <c r="F2116">
        <f>IF(CHALLAN!D12566="","",CHALLAN!D12566)</f>
        <v>6</v>
      </c>
      <c r="G2116">
        <f>IF(CHALLAN!E12566="","",CHALLAN!E12566)</f>
        <v>4</v>
      </c>
      <c r="H2116">
        <f t="shared" si="66"/>
        <v>24</v>
      </c>
      <c r="I2116">
        <f>IF(CHALLAN!F12566="","",CHALLAN!F12566)</f>
        <v>23</v>
      </c>
      <c r="J2116">
        <f t="shared" si="67"/>
        <v>1</v>
      </c>
    </row>
    <row r="2117" spans="1:10" x14ac:dyDescent="0.25">
      <c r="A2117">
        <v>12567</v>
      </c>
      <c r="B2117" t="str">
        <f>CHALLAN!G12539</f>
        <v>GG/261/10-11</v>
      </c>
      <c r="C2117" t="str">
        <f>CHALLAN!G12538</f>
        <v>01.02.11</v>
      </c>
      <c r="D2117" t="str">
        <f>IF(CHALLAN!C12567="","(no part #)",CHALLAN!C12567)</f>
        <v>PC-E502</v>
      </c>
      <c r="E2117" t="str">
        <f>IF(CHALLAN!B12567="","",CHALLAN!B12567)</f>
        <v>M-HWAK</v>
      </c>
      <c r="F2117" t="str">
        <f>IF(CHALLAN!D12567="","",CHALLAN!D12567)</f>
        <v/>
      </c>
      <c r="G2117" t="str">
        <f>IF(CHALLAN!E12567="","",CHALLAN!E12567)</f>
        <v/>
      </c>
      <c r="H2117" t="str">
        <f t="shared" si="66"/>
        <v/>
      </c>
      <c r="I2117">
        <f>IF(CHALLAN!F12567="","",CHALLAN!F12567)</f>
        <v>1</v>
      </c>
      <c r="J2117" t="str">
        <f t="shared" si="67"/>
        <v/>
      </c>
    </row>
    <row r="2118" spans="1:10" x14ac:dyDescent="0.25">
      <c r="A2118">
        <v>12568</v>
      </c>
      <c r="B2118" t="str">
        <f>CHALLAN!G12539</f>
        <v>GG/261/10-11</v>
      </c>
      <c r="C2118" t="str">
        <f>CHALLAN!G12538</f>
        <v>01.02.11</v>
      </c>
      <c r="D2118" t="str">
        <f>IF(CHALLAN!C12568="","(no part #)",CHALLAN!C12568)</f>
        <v>PC-E419</v>
      </c>
      <c r="E2118" t="str">
        <f>IF(CHALLAN!B12568="","",CHALLAN!B12568)</f>
        <v>SKODA</v>
      </c>
      <c r="F2118">
        <f>IF(CHALLAN!D12568="","",CHALLAN!D12568)</f>
        <v>18</v>
      </c>
      <c r="G2118">
        <f>IF(CHALLAN!E12568="","",CHALLAN!E12568)</f>
        <v>4</v>
      </c>
      <c r="H2118">
        <f t="shared" si="66"/>
        <v>72</v>
      </c>
      <c r="I2118">
        <f>IF(CHALLAN!F12568="","",CHALLAN!F12568)</f>
        <v>69</v>
      </c>
      <c r="J2118">
        <f t="shared" si="67"/>
        <v>3</v>
      </c>
    </row>
    <row r="2119" spans="1:10" x14ac:dyDescent="0.25">
      <c r="A2119">
        <v>12569</v>
      </c>
      <c r="B2119" t="str">
        <f>CHALLAN!G12539</f>
        <v>GG/261/10-11</v>
      </c>
      <c r="C2119" t="str">
        <f>CHALLAN!G12538</f>
        <v>01.02.11</v>
      </c>
      <c r="D2119" t="str">
        <f>IF(CHALLAN!C12569="","(no part #)",CHALLAN!C12569)</f>
        <v>PC-E419</v>
      </c>
      <c r="E2119" t="str">
        <f>IF(CHALLAN!B12569="","",CHALLAN!B12569)</f>
        <v>SKODA</v>
      </c>
      <c r="F2119" t="str">
        <f>IF(CHALLAN!D12569="","",CHALLAN!D12569)</f>
        <v/>
      </c>
      <c r="G2119" t="str">
        <f>IF(CHALLAN!E12569="","",CHALLAN!E12569)</f>
        <v/>
      </c>
      <c r="H2119" t="str">
        <f t="shared" si="66"/>
        <v/>
      </c>
      <c r="I2119">
        <f>IF(CHALLAN!F12569="","",CHALLAN!F12569)</f>
        <v>3</v>
      </c>
      <c r="J2119" t="str">
        <f t="shared" si="67"/>
        <v/>
      </c>
    </row>
    <row r="2120" spans="1:10" x14ac:dyDescent="0.25">
      <c r="A2120">
        <v>12570</v>
      </c>
      <c r="B2120" t="str">
        <f>CHALLAN!G12539</f>
        <v>GG/261/10-11</v>
      </c>
      <c r="C2120" t="str">
        <f>CHALLAN!G12538</f>
        <v>01.02.11</v>
      </c>
      <c r="D2120" t="str">
        <f>IF(CHALLAN!C12570="","(no part #)",CHALLAN!C12570)</f>
        <v>PC-E036</v>
      </c>
      <c r="E2120" t="str">
        <f>IF(CHALLAN!B12570="","",CHALLAN!B12570)</f>
        <v>TRAVERA</v>
      </c>
      <c r="F2120">
        <f>IF(CHALLAN!D12570="","",CHALLAN!D12570)</f>
        <v>12</v>
      </c>
      <c r="G2120">
        <f>IF(CHALLAN!E12570="","",CHALLAN!E12570)</f>
        <v>4</v>
      </c>
      <c r="H2120">
        <f t="shared" si="66"/>
        <v>48</v>
      </c>
      <c r="I2120">
        <f>IF(CHALLAN!F12570="","",CHALLAN!F12570)</f>
        <v>46</v>
      </c>
      <c r="J2120">
        <f t="shared" si="67"/>
        <v>2</v>
      </c>
    </row>
    <row r="2121" spans="1:10" x14ac:dyDescent="0.25">
      <c r="A2121">
        <v>12571</v>
      </c>
      <c r="B2121" t="str">
        <f>CHALLAN!G12539</f>
        <v>GG/261/10-11</v>
      </c>
      <c r="C2121" t="str">
        <f>CHALLAN!G12538</f>
        <v>01.02.11</v>
      </c>
      <c r="D2121" t="str">
        <f>IF(CHALLAN!C12571="","(no part #)",CHALLAN!C12571)</f>
        <v>PC-E036</v>
      </c>
      <c r="E2121" t="str">
        <f>IF(CHALLAN!B12571="","",CHALLAN!B12571)</f>
        <v>TRAVERA</v>
      </c>
      <c r="F2121" t="str">
        <f>IF(CHALLAN!D12571="","",CHALLAN!D12571)</f>
        <v/>
      </c>
      <c r="G2121" t="str">
        <f>IF(CHALLAN!E12571="","",CHALLAN!E12571)</f>
        <v/>
      </c>
      <c r="H2121" t="str">
        <f t="shared" si="66"/>
        <v/>
      </c>
      <c r="I2121">
        <f>IF(CHALLAN!F12571="","",CHALLAN!F12571)</f>
        <v>2</v>
      </c>
      <c r="J2121" t="str">
        <f t="shared" si="67"/>
        <v/>
      </c>
    </row>
    <row r="2122" spans="1:10" x14ac:dyDescent="0.25">
      <c r="A2122">
        <v>12572</v>
      </c>
      <c r="B2122" t="str">
        <f>CHALLAN!G12539</f>
        <v>GG/261/10-11</v>
      </c>
      <c r="C2122" t="str">
        <f>CHALLAN!G12538</f>
        <v>01.02.11</v>
      </c>
      <c r="D2122" t="str">
        <f>IF(CHALLAN!C12572="","(no part #)",CHALLAN!C12572)</f>
        <v>PC-E401</v>
      </c>
      <c r="E2122" t="str">
        <f>IF(CHALLAN!B12572="","",CHALLAN!B12572)</f>
        <v>VISTA</v>
      </c>
      <c r="F2122">
        <f>IF(CHALLAN!D12572="","",CHALLAN!D12572)</f>
        <v>6</v>
      </c>
      <c r="G2122">
        <f>IF(CHALLAN!E12572="","",CHALLAN!E12572)</f>
        <v>4</v>
      </c>
      <c r="H2122">
        <f t="shared" si="66"/>
        <v>24</v>
      </c>
      <c r="I2122">
        <f>IF(CHALLAN!F12572="","",CHALLAN!F12572)</f>
        <v>23</v>
      </c>
      <c r="J2122">
        <f t="shared" si="67"/>
        <v>1</v>
      </c>
    </row>
    <row r="2123" spans="1:10" x14ac:dyDescent="0.25">
      <c r="A2123">
        <v>12573</v>
      </c>
      <c r="B2123" t="str">
        <f>CHALLAN!G12539</f>
        <v>GG/261/10-11</v>
      </c>
      <c r="C2123" t="str">
        <f>CHALLAN!G12538</f>
        <v>01.02.11</v>
      </c>
      <c r="D2123" t="str">
        <f>IF(CHALLAN!C12573="","(no part #)",CHALLAN!C12573)</f>
        <v>PC-E401</v>
      </c>
      <c r="E2123" t="str">
        <f>IF(CHALLAN!B12573="","",CHALLAN!B12573)</f>
        <v>VISTA</v>
      </c>
      <c r="F2123" t="str">
        <f>IF(CHALLAN!D12573="","",CHALLAN!D12573)</f>
        <v/>
      </c>
      <c r="G2123" t="str">
        <f>IF(CHALLAN!E12573="","",CHALLAN!E12573)</f>
        <v/>
      </c>
      <c r="H2123" t="str">
        <f t="shared" si="66"/>
        <v/>
      </c>
      <c r="I2123">
        <f>IF(CHALLAN!F12573="","",CHALLAN!F12573)</f>
        <v>1</v>
      </c>
      <c r="J2123" t="str">
        <f t="shared" si="67"/>
        <v/>
      </c>
    </row>
    <row r="2124" spans="1:10" x14ac:dyDescent="0.25">
      <c r="A2124">
        <v>12574</v>
      </c>
      <c r="B2124" t="str">
        <f>CHALLAN!G12539</f>
        <v>GG/261/10-11</v>
      </c>
      <c r="C2124" t="str">
        <f>CHALLAN!G12538</f>
        <v>01.02.11</v>
      </c>
      <c r="D2124" t="str">
        <f>IF(CHALLAN!C12574="","(no part #)",CHALLAN!C12574)</f>
        <v>PC-E001</v>
      </c>
      <c r="E2124" t="str">
        <f>IF(CHALLAN!B12574="","",CHALLAN!B12574)</f>
        <v>VISTA BEHR</v>
      </c>
      <c r="F2124">
        <f>IF(CHALLAN!D12574="","",CHALLAN!D12574)</f>
        <v>6</v>
      </c>
      <c r="G2124">
        <f>IF(CHALLAN!E12574="","",CHALLAN!E12574)</f>
        <v>4</v>
      </c>
      <c r="H2124">
        <f t="shared" si="66"/>
        <v>24</v>
      </c>
      <c r="I2124">
        <f>IF(CHALLAN!F12574="","",CHALLAN!F12574)</f>
        <v>23</v>
      </c>
      <c r="J2124">
        <f t="shared" si="67"/>
        <v>1</v>
      </c>
    </row>
    <row r="2125" spans="1:10" x14ac:dyDescent="0.25">
      <c r="A2125">
        <v>12575</v>
      </c>
      <c r="B2125" t="str">
        <f>CHALLAN!G12539</f>
        <v>GG/261/10-11</v>
      </c>
      <c r="C2125" t="str">
        <f>CHALLAN!G12538</f>
        <v>01.02.11</v>
      </c>
      <c r="D2125" t="str">
        <f>IF(CHALLAN!C12575="","(no part #)",CHALLAN!C12575)</f>
        <v>PC-E001</v>
      </c>
      <c r="E2125" t="str">
        <f>IF(CHALLAN!B12575="","",CHALLAN!B12575)</f>
        <v>VISTA BEHR</v>
      </c>
      <c r="F2125" t="str">
        <f>IF(CHALLAN!D12575="","",CHALLAN!D12575)</f>
        <v/>
      </c>
      <c r="G2125" t="str">
        <f>IF(CHALLAN!E12575="","",CHALLAN!E12575)</f>
        <v/>
      </c>
      <c r="H2125" t="str">
        <f t="shared" si="66"/>
        <v/>
      </c>
      <c r="I2125">
        <f>IF(CHALLAN!F12575="","",CHALLAN!F12575)</f>
        <v>1</v>
      </c>
      <c r="J2125" t="str">
        <f t="shared" si="67"/>
        <v/>
      </c>
    </row>
    <row r="2126" spans="1:10" x14ac:dyDescent="0.25">
      <c r="A2126">
        <v>12596</v>
      </c>
      <c r="B2126" t="str">
        <f>CHALLAN!G12587</f>
        <v>GG/262/10-11</v>
      </c>
      <c r="C2126" t="str">
        <f>CHALLAN!G12586</f>
        <v>01.02.11</v>
      </c>
      <c r="D2126" t="str">
        <f>IF(CHALLAN!C12596="","(no part #)",CHALLAN!C12596)</f>
        <v>(no part #)</v>
      </c>
      <c r="E2126" t="str">
        <f>IF(CHALLAN!B12596="","",CHALLAN!B12596)</f>
        <v>11MM</v>
      </c>
      <c r="F2126">
        <f>IF(CHALLAN!D12596="","",CHALLAN!D12596)</f>
        <v>7</v>
      </c>
      <c r="G2126">
        <f>IF(CHALLAN!E12596="","",CHALLAN!E12596)</f>
        <v>100</v>
      </c>
      <c r="H2126">
        <f t="shared" si="66"/>
        <v>700</v>
      </c>
      <c r="I2126">
        <f>IF(CHALLAN!F12596="","",CHALLAN!F12596)</f>
        <v>700</v>
      </c>
      <c r="J2126">
        <f t="shared" si="67"/>
        <v>0</v>
      </c>
    </row>
    <row r="2127" spans="1:10" x14ac:dyDescent="0.25">
      <c r="A2127">
        <v>12597</v>
      </c>
      <c r="B2127" t="str">
        <f>CHALLAN!G12587</f>
        <v>GG/262/10-11</v>
      </c>
      <c r="C2127" t="str">
        <f>CHALLAN!G12586</f>
        <v>01.02.11</v>
      </c>
      <c r="D2127" t="str">
        <f>IF(CHALLAN!C12597="","(no part #)",CHALLAN!C12597)</f>
        <v>(no part #)</v>
      </c>
      <c r="E2127" t="str">
        <f>IF(CHALLAN!B12597="","",CHALLAN!B12597)</f>
        <v>15MM</v>
      </c>
      <c r="F2127">
        <f>IF(CHALLAN!D12597="","",CHALLAN!D12597)</f>
        <v>3</v>
      </c>
      <c r="G2127">
        <f>IF(CHALLAN!E12597="","",CHALLAN!E12597)</f>
        <v>100</v>
      </c>
      <c r="H2127">
        <f t="shared" si="66"/>
        <v>300</v>
      </c>
      <c r="I2127">
        <f>IF(CHALLAN!F12597="","",CHALLAN!F12597)</f>
        <v>300</v>
      </c>
      <c r="J2127">
        <f t="shared" si="67"/>
        <v>0</v>
      </c>
    </row>
    <row r="2128" spans="1:10" x14ac:dyDescent="0.25">
      <c r="A2128">
        <v>12599</v>
      </c>
      <c r="B2128" t="str">
        <f>CHALLAN!G12587</f>
        <v>GG/262/10-11</v>
      </c>
      <c r="C2128" t="str">
        <f>CHALLAN!G12586</f>
        <v>01.02.11</v>
      </c>
      <c r="D2128" t="str">
        <f>IF(CHALLAN!C12599="","(no part #)",CHALLAN!C12599)</f>
        <v>PC-8109R</v>
      </c>
      <c r="E2128" t="str">
        <f>IF(CHALLAN!B12599="","",CHALLAN!B12599)</f>
        <v>ZEN R12 -SUBROS</v>
      </c>
      <c r="F2128">
        <f>IF(CHALLAN!D12599="","",CHALLAN!D12599)</f>
        <v>3</v>
      </c>
      <c r="G2128">
        <f>IF(CHALLAN!E12599="","",CHALLAN!E12599)</f>
        <v>6</v>
      </c>
      <c r="H2128">
        <f t="shared" si="66"/>
        <v>18</v>
      </c>
      <c r="I2128" s="1406">
        <f>IF(CHALLAN!F12599="","",CHALLAN!F12599)</f>
        <v>14.38</v>
      </c>
      <c r="J2128">
        <f t="shared" si="67"/>
        <v>3.6199999999999992</v>
      </c>
    </row>
    <row r="2129" spans="1:10" x14ac:dyDescent="0.25">
      <c r="A2129">
        <v>12600</v>
      </c>
      <c r="B2129" t="str">
        <f>CHALLAN!G12587</f>
        <v>GG/262/10-11</v>
      </c>
      <c r="C2129" t="str">
        <f>CHALLAN!G12586</f>
        <v>01.02.11</v>
      </c>
      <c r="D2129" t="str">
        <f>IF(CHALLAN!C12600="","(no part #)",CHALLAN!C12600)</f>
        <v>PC-8109R</v>
      </c>
      <c r="E2129" t="str">
        <f>IF(CHALLAN!B12600="","",CHALLAN!B12600)</f>
        <v>ZEN R12 -SUBROS</v>
      </c>
      <c r="F2129" t="str">
        <f>IF(CHALLAN!D12600="","",CHALLAN!D12600)</f>
        <v/>
      </c>
      <c r="G2129" t="str">
        <f>IF(CHALLAN!E12600="","",CHALLAN!E12600)</f>
        <v/>
      </c>
      <c r="H2129" t="str">
        <f t="shared" si="66"/>
        <v/>
      </c>
      <c r="I2129">
        <f>IF(CHALLAN!F12600="","",CHALLAN!F12600)</f>
        <v>0.62</v>
      </c>
      <c r="J2129" t="str">
        <f t="shared" si="67"/>
        <v/>
      </c>
    </row>
    <row r="2130" spans="1:10" x14ac:dyDescent="0.25">
      <c r="A2130">
        <v>12602</v>
      </c>
      <c r="B2130" t="str">
        <f>CHALLAN!G12587</f>
        <v>GG/262/10-11</v>
      </c>
      <c r="C2130" t="str">
        <f>CHALLAN!G12586</f>
        <v>01.02.11</v>
      </c>
      <c r="D2130" t="str">
        <f>IF(CHALLAN!C12602="","(no part #)",CHALLAN!C12602)</f>
        <v>PC-86236</v>
      </c>
      <c r="E2130" t="str">
        <f>IF(CHALLAN!B12602="","",CHALLAN!B12602)</f>
        <v>BOLERO</v>
      </c>
      <c r="F2130">
        <f>IF(CHALLAN!D12602="","",CHALLAN!D12602)</f>
        <v>3</v>
      </c>
      <c r="G2130">
        <f>IF(CHALLAN!E12602="","",CHALLAN!E12602)</f>
        <v>5</v>
      </c>
      <c r="H2130">
        <f t="shared" si="66"/>
        <v>15</v>
      </c>
      <c r="I2130">
        <f>IF(CHALLAN!F12602="","",CHALLAN!F12602)</f>
        <v>13.25</v>
      </c>
      <c r="J2130">
        <f t="shared" si="67"/>
        <v>1.75</v>
      </c>
    </row>
    <row r="2131" spans="1:10" x14ac:dyDescent="0.25">
      <c r="A2131">
        <v>12603</v>
      </c>
      <c r="B2131" t="str">
        <f>CHALLAN!G12587</f>
        <v>GG/262/10-11</v>
      </c>
      <c r="C2131" t="str">
        <f>CHALLAN!G12586</f>
        <v>01.02.11</v>
      </c>
      <c r="D2131" t="str">
        <f>IF(CHALLAN!C12603="","(no part #)",CHALLAN!C12603)</f>
        <v>PC-86236</v>
      </c>
      <c r="E2131" t="str">
        <f>IF(CHALLAN!B12603="","",CHALLAN!B12603)</f>
        <v>BOLERO</v>
      </c>
      <c r="F2131" t="str">
        <f>IF(CHALLAN!D12603="","",CHALLAN!D12603)</f>
        <v/>
      </c>
      <c r="G2131" t="str">
        <f>IF(CHALLAN!E12603="","",CHALLAN!E12603)</f>
        <v/>
      </c>
      <c r="H2131" t="str">
        <f t="shared" si="66"/>
        <v/>
      </c>
      <c r="I2131">
        <f>IF(CHALLAN!F12603="","",CHALLAN!F12603)</f>
        <v>1.75</v>
      </c>
      <c r="J2131" t="str">
        <f t="shared" si="67"/>
        <v/>
      </c>
    </row>
    <row r="2132" spans="1:10" x14ac:dyDescent="0.25">
      <c r="A2132">
        <v>12626</v>
      </c>
      <c r="B2132" t="str">
        <f>CHALLAN!G12616</f>
        <v>GG/263/10-11</v>
      </c>
      <c r="C2132" t="str">
        <f>CHALLAN!G12615</f>
        <v>01.02.11</v>
      </c>
      <c r="D2132" t="str">
        <f>IF(CHALLAN!C12626="","(no part #)",CHALLAN!C12626)</f>
        <v>PC-055R</v>
      </c>
      <c r="E2132" t="str">
        <f>IF(CHALLAN!B12626="","",CHALLAN!B12626)</f>
        <v>ACCENT</v>
      </c>
      <c r="F2132">
        <f>IF(CHALLAN!D12626="","",CHALLAN!D12626)</f>
        <v>8</v>
      </c>
      <c r="G2132">
        <f>IF(CHALLAN!E12626="","",CHALLAN!E12626)</f>
        <v>6</v>
      </c>
      <c r="H2132">
        <f t="shared" si="66"/>
        <v>48</v>
      </c>
      <c r="I2132" s="1406">
        <f>IF(CHALLAN!F12626="","",CHALLAN!F12626)</f>
        <v>46</v>
      </c>
      <c r="J2132">
        <f t="shared" si="67"/>
        <v>2</v>
      </c>
    </row>
    <row r="2133" spans="1:10" x14ac:dyDescent="0.25">
      <c r="A2133">
        <v>12627</v>
      </c>
      <c r="B2133" t="str">
        <f>CHALLAN!G12616</f>
        <v>GG/263/10-11</v>
      </c>
      <c r="C2133" t="str">
        <f>CHALLAN!G12615</f>
        <v>01.02.11</v>
      </c>
      <c r="D2133" t="str">
        <f>IF(CHALLAN!C12627="","(no part #)",CHALLAN!C12627)</f>
        <v>PC-055R</v>
      </c>
      <c r="E2133" t="str">
        <f>IF(CHALLAN!B12627="","",CHALLAN!B12627)</f>
        <v>ACCENT</v>
      </c>
      <c r="F2133" t="str">
        <f>IF(CHALLAN!D12627="","",CHALLAN!D12627)</f>
        <v/>
      </c>
      <c r="G2133" t="str">
        <f>IF(CHALLAN!E12627="","",CHALLAN!E12627)</f>
        <v/>
      </c>
      <c r="H2133" t="str">
        <f t="shared" si="66"/>
        <v/>
      </c>
      <c r="I2133" s="1406">
        <f>IF(CHALLAN!F12627="","",CHALLAN!F12627)</f>
        <v>2</v>
      </c>
      <c r="J2133" t="str">
        <f t="shared" si="67"/>
        <v/>
      </c>
    </row>
    <row r="2134" spans="1:10" x14ac:dyDescent="0.25">
      <c r="A2134">
        <v>12628</v>
      </c>
      <c r="B2134" t="str">
        <f>CHALLAN!G12616</f>
        <v>GG/263/10-11</v>
      </c>
      <c r="C2134" t="str">
        <f>CHALLAN!G12615</f>
        <v>01.02.11</v>
      </c>
      <c r="D2134" t="str">
        <f>IF(CHALLAN!C12628="","(no part #)",CHALLAN!C12628)</f>
        <v>PC-205</v>
      </c>
      <c r="E2134" t="str">
        <f>IF(CHALLAN!B12628="","",CHALLAN!B12628)</f>
        <v>FIESTA</v>
      </c>
      <c r="F2134">
        <f>IF(CHALLAN!D12628="","",CHALLAN!D12628)</f>
        <v>8</v>
      </c>
      <c r="G2134">
        <f>IF(CHALLAN!E12628="","",CHALLAN!E12628)</f>
        <v>6</v>
      </c>
      <c r="H2134">
        <f t="shared" si="66"/>
        <v>48</v>
      </c>
      <c r="I2134" s="1406">
        <f>IF(CHALLAN!F12628="","",CHALLAN!F12628)</f>
        <v>46</v>
      </c>
      <c r="J2134">
        <f t="shared" si="67"/>
        <v>2</v>
      </c>
    </row>
    <row r="2135" spans="1:10" x14ac:dyDescent="0.25">
      <c r="A2135">
        <v>12629</v>
      </c>
      <c r="B2135" t="str">
        <f>CHALLAN!G12616</f>
        <v>GG/263/10-11</v>
      </c>
      <c r="C2135" t="str">
        <f>CHALLAN!G12615</f>
        <v>01.02.11</v>
      </c>
      <c r="D2135" t="str">
        <f>IF(CHALLAN!C12629="","(no part #)",CHALLAN!C12629)</f>
        <v>PC-205</v>
      </c>
      <c r="E2135" t="str">
        <f>IF(CHALLAN!B12629="","",CHALLAN!B12629)</f>
        <v>FIESTA</v>
      </c>
      <c r="F2135" t="str">
        <f>IF(CHALLAN!D12629="","",CHALLAN!D12629)</f>
        <v/>
      </c>
      <c r="G2135" t="str">
        <f>IF(CHALLAN!E12629="","",CHALLAN!E12629)</f>
        <v/>
      </c>
      <c r="H2135" t="str">
        <f t="shared" si="66"/>
        <v/>
      </c>
      <c r="I2135" s="1406">
        <f>IF(CHALLAN!F12629="","",CHALLAN!F12629)</f>
        <v>2</v>
      </c>
      <c r="J2135" t="str">
        <f t="shared" si="67"/>
        <v/>
      </c>
    </row>
    <row r="2136" spans="1:10" x14ac:dyDescent="0.25">
      <c r="A2136">
        <v>12630</v>
      </c>
      <c r="B2136" t="str">
        <f>CHALLAN!G12616</f>
        <v>GG/263/10-11</v>
      </c>
      <c r="C2136" t="str">
        <f>CHALLAN!G12615</f>
        <v>01.02.11</v>
      </c>
      <c r="D2136" t="str">
        <f>IF(CHALLAN!C12630="","(no part #)",CHALLAN!C12630)</f>
        <v>PC-024R</v>
      </c>
      <c r="E2136" t="str">
        <f>IF(CHALLAN!B12630="","",CHALLAN!B12630)</f>
        <v>GETZ</v>
      </c>
      <c r="F2136">
        <f>IF(CHALLAN!D12630="","",CHALLAN!D12630)</f>
        <v>4</v>
      </c>
      <c r="G2136">
        <f>IF(CHALLAN!E12630="","",CHALLAN!E12630)</f>
        <v>6</v>
      </c>
      <c r="H2136">
        <f t="shared" si="66"/>
        <v>24</v>
      </c>
      <c r="I2136" s="1406">
        <f>IF(CHALLAN!F12630="","",CHALLAN!F12630)</f>
        <v>23</v>
      </c>
      <c r="J2136">
        <f t="shared" si="67"/>
        <v>1</v>
      </c>
    </row>
    <row r="2137" spans="1:10" x14ac:dyDescent="0.25">
      <c r="A2137">
        <v>12631</v>
      </c>
      <c r="B2137" t="str">
        <f>CHALLAN!G12616</f>
        <v>GG/263/10-11</v>
      </c>
      <c r="C2137" t="str">
        <f>CHALLAN!G12615</f>
        <v>01.02.11</v>
      </c>
      <c r="D2137" t="str">
        <f>IF(CHALLAN!C12631="","(no part #)",CHALLAN!C12631)</f>
        <v>PC-024R</v>
      </c>
      <c r="E2137" t="str">
        <f>IF(CHALLAN!B12631="","",CHALLAN!B12631)</f>
        <v>GETZ</v>
      </c>
      <c r="F2137" t="str">
        <f>IF(CHALLAN!D12631="","",CHALLAN!D12631)</f>
        <v/>
      </c>
      <c r="G2137" t="str">
        <f>IF(CHALLAN!E12631="","",CHALLAN!E12631)</f>
        <v/>
      </c>
      <c r="H2137" t="str">
        <f t="shared" si="66"/>
        <v/>
      </c>
      <c r="I2137" s="1406">
        <f>IF(CHALLAN!F12631="","",CHALLAN!F12631)</f>
        <v>1</v>
      </c>
      <c r="J2137" t="str">
        <f t="shared" si="67"/>
        <v/>
      </c>
    </row>
    <row r="2138" spans="1:10" x14ac:dyDescent="0.25">
      <c r="A2138">
        <v>12632</v>
      </c>
      <c r="B2138" t="str">
        <f>CHALLAN!G12616</f>
        <v>GG/263/10-11</v>
      </c>
      <c r="C2138" t="str">
        <f>CHALLAN!G12615</f>
        <v>01.02.11</v>
      </c>
      <c r="D2138" t="str">
        <f>IF(CHALLAN!C12632="","(no part #)",CHALLAN!C12632)</f>
        <v>PC-053</v>
      </c>
      <c r="E2138" t="str">
        <f>IF(CHALLAN!B12632="","",CHALLAN!B12632)</f>
        <v>IKON</v>
      </c>
      <c r="F2138">
        <f>IF(CHALLAN!D12632="","",CHALLAN!D12632)</f>
        <v>8</v>
      </c>
      <c r="G2138">
        <f>IF(CHALLAN!E12632="","",CHALLAN!E12632)</f>
        <v>6</v>
      </c>
      <c r="H2138">
        <f t="shared" si="66"/>
        <v>48</v>
      </c>
      <c r="I2138" s="1406">
        <f>IF(CHALLAN!F12632="","",CHALLAN!F12632)</f>
        <v>46</v>
      </c>
      <c r="J2138">
        <f t="shared" si="67"/>
        <v>2</v>
      </c>
    </row>
    <row r="2139" spans="1:10" x14ac:dyDescent="0.25">
      <c r="A2139">
        <v>12633</v>
      </c>
      <c r="B2139" t="str">
        <f>CHALLAN!G12616</f>
        <v>GG/263/10-11</v>
      </c>
      <c r="C2139" t="str">
        <f>CHALLAN!G12615</f>
        <v>01.02.11</v>
      </c>
      <c r="D2139" t="str">
        <f>IF(CHALLAN!C12633="","(no part #)",CHALLAN!C12633)</f>
        <v>PC-053</v>
      </c>
      <c r="E2139" t="str">
        <f>IF(CHALLAN!B12633="","",CHALLAN!B12633)</f>
        <v>IKON</v>
      </c>
      <c r="F2139" t="str">
        <f>IF(CHALLAN!D12633="","",CHALLAN!D12633)</f>
        <v/>
      </c>
      <c r="G2139" t="str">
        <f>IF(CHALLAN!E12633="","",CHALLAN!E12633)</f>
        <v/>
      </c>
      <c r="H2139" t="str">
        <f t="shared" si="66"/>
        <v/>
      </c>
      <c r="I2139" s="1406">
        <f>IF(CHALLAN!F12633="","",CHALLAN!F12633)</f>
        <v>2</v>
      </c>
      <c r="J2139" t="str">
        <f t="shared" si="67"/>
        <v/>
      </c>
    </row>
    <row r="2140" spans="1:10" x14ac:dyDescent="0.25">
      <c r="A2140">
        <v>12634</v>
      </c>
      <c r="B2140" t="str">
        <f>CHALLAN!G12616</f>
        <v>GG/263/10-11</v>
      </c>
      <c r="C2140" t="str">
        <f>CHALLAN!G12615</f>
        <v>01.02.11</v>
      </c>
      <c r="D2140" t="str">
        <f>IF(CHALLAN!C12634="","(no part #)",CHALLAN!C12634)</f>
        <v>PC-407R</v>
      </c>
      <c r="E2140" t="str">
        <f>IF(CHALLAN!B12634="","",CHALLAN!B12634)</f>
        <v>LOGAN</v>
      </c>
      <c r="F2140">
        <f>IF(CHALLAN!D12634="","",CHALLAN!D12634)</f>
        <v>2</v>
      </c>
      <c r="G2140">
        <f>IF(CHALLAN!E12634="","",CHALLAN!E12634)</f>
        <v>6</v>
      </c>
      <c r="H2140">
        <f t="shared" si="66"/>
        <v>12</v>
      </c>
      <c r="I2140" s="1406">
        <f>IF(CHALLAN!F12634="","",CHALLAN!F12634)</f>
        <v>11.5</v>
      </c>
      <c r="J2140">
        <f t="shared" si="67"/>
        <v>0.5</v>
      </c>
    </row>
    <row r="2141" spans="1:10" x14ac:dyDescent="0.25">
      <c r="A2141">
        <v>12635</v>
      </c>
      <c r="B2141" t="str">
        <f>CHALLAN!G12616</f>
        <v>GG/263/10-11</v>
      </c>
      <c r="C2141" t="str">
        <f>CHALLAN!G12615</f>
        <v>01.02.11</v>
      </c>
      <c r="D2141" t="str">
        <f>IF(CHALLAN!C12635="","(no part #)",CHALLAN!C12635)</f>
        <v>PC-407R</v>
      </c>
      <c r="E2141" t="str">
        <f>IF(CHALLAN!B12635="","",CHALLAN!B12635)</f>
        <v>LOGAN</v>
      </c>
      <c r="F2141" t="str">
        <f>IF(CHALLAN!D12635="","",CHALLAN!D12635)</f>
        <v/>
      </c>
      <c r="G2141" t="str">
        <f>IF(CHALLAN!E12635="","",CHALLAN!E12635)</f>
        <v/>
      </c>
      <c r="H2141" t="str">
        <f t="shared" si="66"/>
        <v/>
      </c>
      <c r="I2141" s="1406">
        <f>IF(CHALLAN!F12635="","",CHALLAN!F12635)</f>
        <v>0.5</v>
      </c>
      <c r="J2141" t="str">
        <f t="shared" si="67"/>
        <v/>
      </c>
    </row>
    <row r="2142" spans="1:10" x14ac:dyDescent="0.25">
      <c r="A2142">
        <v>12636</v>
      </c>
      <c r="B2142" t="str">
        <f>CHALLAN!G12616</f>
        <v>GG/263/10-11</v>
      </c>
      <c r="C2142" t="str">
        <f>CHALLAN!G12615</f>
        <v>01.02.11</v>
      </c>
      <c r="D2142" t="str">
        <f>IF(CHALLAN!C12636="","(no part #)",CHALLAN!C12636)</f>
        <v>PC-210</v>
      </c>
      <c r="E2142" t="str">
        <f>IF(CHALLAN!B12636="","",CHALLAN!B12636)</f>
        <v>OPTRA</v>
      </c>
      <c r="F2142">
        <f>IF(CHALLAN!D12636="","",CHALLAN!D12636)</f>
        <v>4</v>
      </c>
      <c r="G2142">
        <f>IF(CHALLAN!E12636="","",CHALLAN!E12636)</f>
        <v>6</v>
      </c>
      <c r="H2142">
        <f t="shared" si="66"/>
        <v>24</v>
      </c>
      <c r="I2142" s="1406">
        <f>IF(CHALLAN!F12636="","",CHALLAN!F12636)</f>
        <v>23</v>
      </c>
      <c r="J2142">
        <f t="shared" si="67"/>
        <v>1</v>
      </c>
    </row>
    <row r="2143" spans="1:10" x14ac:dyDescent="0.25">
      <c r="A2143">
        <v>12637</v>
      </c>
      <c r="B2143" t="str">
        <f>CHALLAN!G12616</f>
        <v>GG/263/10-11</v>
      </c>
      <c r="C2143" t="str">
        <f>CHALLAN!G12615</f>
        <v>01.02.11</v>
      </c>
      <c r="D2143" t="str">
        <f>IF(CHALLAN!C12637="","(no part #)",CHALLAN!C12637)</f>
        <v>PC-210</v>
      </c>
      <c r="E2143" t="str">
        <f>IF(CHALLAN!B12637="","",CHALLAN!B12637)</f>
        <v>OPTRA</v>
      </c>
      <c r="F2143" t="str">
        <f>IF(CHALLAN!D12637="","",CHALLAN!D12637)</f>
        <v/>
      </c>
      <c r="G2143" t="str">
        <f>IF(CHALLAN!E12637="","",CHALLAN!E12637)</f>
        <v/>
      </c>
      <c r="H2143" t="str">
        <f t="shared" si="66"/>
        <v/>
      </c>
      <c r="I2143" s="1406">
        <f>IF(CHALLAN!F12637="","",CHALLAN!F12637)</f>
        <v>1</v>
      </c>
      <c r="J2143" t="str">
        <f t="shared" si="67"/>
        <v/>
      </c>
    </row>
    <row r="2144" spans="1:10" x14ac:dyDescent="0.25">
      <c r="A2144">
        <v>12638</v>
      </c>
      <c r="B2144" t="str">
        <f>CHALLAN!G12616</f>
        <v>GG/263/10-11</v>
      </c>
      <c r="C2144" t="str">
        <f>CHALLAN!G12615</f>
        <v>01.02.11</v>
      </c>
      <c r="D2144" t="str">
        <f>IF(CHALLAN!C12638="","(no part #)",CHALLAN!C12638)</f>
        <v>PC-7157</v>
      </c>
      <c r="E2144" t="str">
        <f>IF(CHALLAN!B12638="","",CHALLAN!B12638)</f>
        <v>SCORPIO (RHD)</v>
      </c>
      <c r="F2144">
        <f>IF(CHALLAN!D12638="","",CHALLAN!D12638)</f>
        <v>1</v>
      </c>
      <c r="G2144">
        <f>IF(CHALLAN!E12638="","",CHALLAN!E12638)</f>
        <v>4</v>
      </c>
      <c r="H2144">
        <f t="shared" si="66"/>
        <v>4</v>
      </c>
      <c r="I2144" s="1406">
        <f>IF(CHALLAN!F12638="","",CHALLAN!F12638)</f>
        <v>4</v>
      </c>
      <c r="J2144">
        <f t="shared" si="67"/>
        <v>0</v>
      </c>
    </row>
    <row r="2145" spans="1:10" x14ac:dyDescent="0.25">
      <c r="A2145">
        <v>12639</v>
      </c>
      <c r="B2145" t="str">
        <f>CHALLAN!G12616</f>
        <v>GG/263/10-11</v>
      </c>
      <c r="C2145" t="str">
        <f>CHALLAN!G12615</f>
        <v>01.02.11</v>
      </c>
      <c r="D2145" t="str">
        <f>IF(CHALLAN!C12639="","(no part #)",CHALLAN!C12639)</f>
        <v>PC-7157</v>
      </c>
      <c r="E2145" t="str">
        <f>IF(CHALLAN!B12639="","",CHALLAN!B12639)</f>
        <v>SCORPIO (RHD)</v>
      </c>
      <c r="F2145">
        <f>IF(CHALLAN!D12639="","",CHALLAN!D12639)</f>
        <v>1</v>
      </c>
      <c r="G2145">
        <f>IF(CHALLAN!E12639="","",CHALLAN!E12639)</f>
        <v>2</v>
      </c>
      <c r="H2145">
        <f t="shared" si="66"/>
        <v>2</v>
      </c>
      <c r="I2145" s="1406">
        <f>IF(CHALLAN!F12639="","",CHALLAN!F12639)</f>
        <v>1.75</v>
      </c>
      <c r="J2145">
        <f t="shared" si="67"/>
        <v>0.25</v>
      </c>
    </row>
    <row r="2146" spans="1:10" x14ac:dyDescent="0.25">
      <c r="A2146">
        <v>12640</v>
      </c>
      <c r="B2146" t="str">
        <f>CHALLAN!G12616</f>
        <v>GG/263/10-11</v>
      </c>
      <c r="C2146" t="str">
        <f>CHALLAN!G12615</f>
        <v>01.02.11</v>
      </c>
      <c r="D2146" t="str">
        <f>IF(CHALLAN!C12640="","(no part #)",CHALLAN!C12640)</f>
        <v>PC-7157</v>
      </c>
      <c r="E2146" t="str">
        <f>IF(CHALLAN!B12640="","",CHALLAN!B12640)</f>
        <v>SCORPIO (RHD)</v>
      </c>
      <c r="F2146" t="str">
        <f>IF(CHALLAN!D12640="","",CHALLAN!D12640)</f>
        <v/>
      </c>
      <c r="G2146" t="str">
        <f>IF(CHALLAN!E12640="","",CHALLAN!E12640)</f>
        <v/>
      </c>
      <c r="H2146" t="str">
        <f t="shared" si="66"/>
        <v/>
      </c>
      <c r="I2146" s="1406">
        <f>IF(CHALLAN!F12640="","",CHALLAN!F12640)</f>
        <v>0.25</v>
      </c>
      <c r="J2146" t="str">
        <f t="shared" si="67"/>
        <v/>
      </c>
    </row>
    <row r="2147" spans="1:10" x14ac:dyDescent="0.25">
      <c r="A2147">
        <v>12641</v>
      </c>
      <c r="B2147" t="str">
        <f>CHALLAN!G12616</f>
        <v>GG/263/10-11</v>
      </c>
      <c r="C2147" t="str">
        <f>CHALLAN!G12615</f>
        <v>01.02.11</v>
      </c>
      <c r="D2147" t="str">
        <f>IF(CHALLAN!C12641="","(no part #)",CHALLAN!C12641)</f>
        <v>PC-143R</v>
      </c>
      <c r="E2147" t="str">
        <f>IF(CHALLAN!B12641="","",CHALLAN!B12641)</f>
        <v>SKODA</v>
      </c>
      <c r="F2147">
        <f>IF(CHALLAN!D12641="","",CHALLAN!D12641)</f>
        <v>12</v>
      </c>
      <c r="G2147">
        <f>IF(CHALLAN!E12641="","",CHALLAN!E12641)</f>
        <v>6</v>
      </c>
      <c r="H2147">
        <f t="shared" si="66"/>
        <v>72</v>
      </c>
      <c r="I2147" s="1406">
        <f>IF(CHALLAN!F12641="","",CHALLAN!F12641)</f>
        <v>69</v>
      </c>
      <c r="J2147">
        <f t="shared" si="67"/>
        <v>3</v>
      </c>
    </row>
    <row r="2148" spans="1:10" x14ac:dyDescent="0.25">
      <c r="A2148">
        <v>12642</v>
      </c>
      <c r="B2148" t="str">
        <f>CHALLAN!G12616</f>
        <v>GG/263/10-11</v>
      </c>
      <c r="C2148" t="str">
        <f>CHALLAN!G12615</f>
        <v>01.02.11</v>
      </c>
      <c r="D2148" t="str">
        <f>IF(CHALLAN!C12642="","(no part #)",CHALLAN!C12642)</f>
        <v>PC-143R</v>
      </c>
      <c r="E2148" t="str">
        <f>IF(CHALLAN!B12642="","",CHALLAN!B12642)</f>
        <v>SKODA</v>
      </c>
      <c r="F2148" t="str">
        <f>IF(CHALLAN!D12642="","",CHALLAN!D12642)</f>
        <v/>
      </c>
      <c r="G2148" t="str">
        <f>IF(CHALLAN!E12642="","",CHALLAN!E12642)</f>
        <v/>
      </c>
      <c r="H2148" t="str">
        <f t="shared" si="66"/>
        <v/>
      </c>
      <c r="I2148">
        <f>IF(CHALLAN!F12642="","",CHALLAN!F12642)</f>
        <v>3</v>
      </c>
      <c r="J2148" t="str">
        <f t="shared" si="67"/>
        <v/>
      </c>
    </row>
    <row r="2149" spans="1:10" x14ac:dyDescent="0.25">
      <c r="A2149">
        <v>12643</v>
      </c>
      <c r="B2149" t="str">
        <f>CHALLAN!G12616</f>
        <v>GG/263/10-11</v>
      </c>
      <c r="C2149" t="str">
        <f>CHALLAN!G12615</f>
        <v>01.02.11</v>
      </c>
      <c r="D2149" t="str">
        <f>IF(CHALLAN!C12643="","(no part #)",CHALLAN!C12643)</f>
        <v>PC-012</v>
      </c>
      <c r="E2149" t="str">
        <f>IF(CHALLAN!B12643="","",CHALLAN!B12643)</f>
        <v>TRAVERA</v>
      </c>
      <c r="F2149">
        <f>IF(CHALLAN!D12643="","",CHALLAN!D12643)</f>
        <v>8</v>
      </c>
      <c r="G2149">
        <f>IF(CHALLAN!E12643="","",CHALLAN!E12643)</f>
        <v>6</v>
      </c>
      <c r="H2149">
        <f t="shared" si="66"/>
        <v>48</v>
      </c>
      <c r="I2149">
        <f>IF(CHALLAN!F12643="","",CHALLAN!F12643)</f>
        <v>46</v>
      </c>
      <c r="J2149">
        <f t="shared" si="67"/>
        <v>2</v>
      </c>
    </row>
    <row r="2150" spans="1:10" x14ac:dyDescent="0.25">
      <c r="A2150">
        <v>12644</v>
      </c>
      <c r="B2150" t="str">
        <f>CHALLAN!G12616</f>
        <v>GG/263/10-11</v>
      </c>
      <c r="C2150" t="str">
        <f>CHALLAN!G12615</f>
        <v>01.02.11</v>
      </c>
      <c r="D2150" t="str">
        <f>IF(CHALLAN!C12644="","(no part #)",CHALLAN!C12644)</f>
        <v>PC-012</v>
      </c>
      <c r="E2150" t="str">
        <f>IF(CHALLAN!B12644="","",CHALLAN!B12644)</f>
        <v>TRAVERA</v>
      </c>
      <c r="F2150" t="str">
        <f>IF(CHALLAN!D12644="","",CHALLAN!D12644)</f>
        <v/>
      </c>
      <c r="G2150" t="str">
        <f>IF(CHALLAN!E12644="","",CHALLAN!E12644)</f>
        <v/>
      </c>
      <c r="H2150" t="str">
        <f t="shared" si="66"/>
        <v/>
      </c>
      <c r="I2150">
        <f>IF(CHALLAN!F12644="","",CHALLAN!F12644)</f>
        <v>2</v>
      </c>
      <c r="J2150" t="str">
        <f t="shared" si="67"/>
        <v/>
      </c>
    </row>
    <row r="2151" spans="1:10" x14ac:dyDescent="0.25">
      <c r="A2151">
        <v>12645</v>
      </c>
      <c r="B2151" t="str">
        <f>CHALLAN!G12616</f>
        <v>GG/263/10-11</v>
      </c>
      <c r="C2151" t="str">
        <f>CHALLAN!G12615</f>
        <v>01.02.11</v>
      </c>
      <c r="D2151" t="str">
        <f>IF(CHALLAN!C12645="","(no part #)",CHALLAN!C12645)</f>
        <v>PC-439R</v>
      </c>
      <c r="E2151" t="str">
        <f>IF(CHALLAN!B12645="","",CHALLAN!B12645)</f>
        <v>Varna (DEISAL)</v>
      </c>
      <c r="F2151">
        <f>IF(CHALLAN!D12645="","",CHALLAN!D12645)</f>
        <v>4</v>
      </c>
      <c r="G2151">
        <f>IF(CHALLAN!E12645="","",CHALLAN!E12645)</f>
        <v>6</v>
      </c>
      <c r="H2151">
        <f t="shared" si="66"/>
        <v>24</v>
      </c>
      <c r="I2151">
        <f>IF(CHALLAN!F12645="","",CHALLAN!F12645)</f>
        <v>23</v>
      </c>
      <c r="J2151">
        <f t="shared" si="67"/>
        <v>1</v>
      </c>
    </row>
    <row r="2152" spans="1:10" x14ac:dyDescent="0.25">
      <c r="A2152">
        <v>12646</v>
      </c>
      <c r="B2152" t="str">
        <f>CHALLAN!G12616</f>
        <v>GG/263/10-11</v>
      </c>
      <c r="C2152" t="str">
        <f>CHALLAN!G12615</f>
        <v>01.02.11</v>
      </c>
      <c r="D2152" t="str">
        <f>IF(CHALLAN!C12646="","(no part #)",CHALLAN!C12646)</f>
        <v>PC-439R</v>
      </c>
      <c r="E2152" t="str">
        <f>IF(CHALLAN!B12646="","",CHALLAN!B12646)</f>
        <v>Varna (DEISAL)</v>
      </c>
      <c r="F2152" t="str">
        <f>IF(CHALLAN!D12646="","",CHALLAN!D12646)</f>
        <v/>
      </c>
      <c r="G2152" t="str">
        <f>IF(CHALLAN!E12646="","",CHALLAN!E12646)</f>
        <v/>
      </c>
      <c r="H2152" t="str">
        <f t="shared" si="66"/>
        <v/>
      </c>
      <c r="I2152">
        <f>IF(CHALLAN!F12646="","",CHALLAN!F12646)</f>
        <v>1</v>
      </c>
      <c r="J2152" t="str">
        <f t="shared" si="67"/>
        <v/>
      </c>
    </row>
    <row r="2153" spans="1:10" x14ac:dyDescent="0.25">
      <c r="A2153">
        <v>12647</v>
      </c>
      <c r="B2153" t="str">
        <f>CHALLAN!G12616</f>
        <v>GG/263/10-11</v>
      </c>
      <c r="C2153" t="str">
        <f>CHALLAN!G12615</f>
        <v>01.02.11</v>
      </c>
      <c r="D2153" t="str">
        <f>IF(CHALLAN!C12647="","(no part #)",CHALLAN!C12647)</f>
        <v>PC-451R</v>
      </c>
      <c r="E2153" t="str">
        <f>IF(CHALLAN!B12647="","",CHALLAN!B12647)</f>
        <v>VISTA</v>
      </c>
      <c r="F2153">
        <f>IF(CHALLAN!D12647="","",CHALLAN!D12647)</f>
        <v>4</v>
      </c>
      <c r="G2153">
        <f>IF(CHALLAN!E12647="","",CHALLAN!E12647)</f>
        <v>6</v>
      </c>
      <c r="H2153">
        <f t="shared" si="66"/>
        <v>24</v>
      </c>
      <c r="I2153">
        <f>IF(CHALLAN!F12647="","",CHALLAN!F12647)</f>
        <v>22</v>
      </c>
      <c r="J2153">
        <f t="shared" si="67"/>
        <v>2</v>
      </c>
    </row>
    <row r="2154" spans="1:10" x14ac:dyDescent="0.25">
      <c r="A2154">
        <v>12648</v>
      </c>
      <c r="B2154" t="str">
        <f>CHALLAN!G12616</f>
        <v>GG/263/10-11</v>
      </c>
      <c r="C2154" t="str">
        <f>CHALLAN!G12615</f>
        <v>01.02.11</v>
      </c>
      <c r="D2154" t="str">
        <f>IF(CHALLAN!C12648="","(no part #)",CHALLAN!C12648)</f>
        <v>PC-451R</v>
      </c>
      <c r="E2154" t="str">
        <f>IF(CHALLAN!B12648="","",CHALLAN!B12648)</f>
        <v>VISTA</v>
      </c>
      <c r="F2154" t="str">
        <f>IF(CHALLAN!D12648="","",CHALLAN!D12648)</f>
        <v/>
      </c>
      <c r="G2154" t="str">
        <f>IF(CHALLAN!E12648="","",CHALLAN!E12648)</f>
        <v/>
      </c>
      <c r="H2154" t="str">
        <f t="shared" si="66"/>
        <v/>
      </c>
      <c r="I2154">
        <f>IF(CHALLAN!F12648="","",CHALLAN!F12648)</f>
        <v>2</v>
      </c>
      <c r="J2154" t="str">
        <f t="shared" si="67"/>
        <v/>
      </c>
    </row>
    <row r="2155" spans="1:10" x14ac:dyDescent="0.25">
      <c r="A2155">
        <v>12649</v>
      </c>
      <c r="B2155" t="str">
        <f>CHALLAN!G12616</f>
        <v>GG/263/10-11</v>
      </c>
      <c r="C2155" t="str">
        <f>CHALLAN!G12615</f>
        <v>01.02.11</v>
      </c>
      <c r="D2155" t="str">
        <f>IF(CHALLAN!C12649="","(no part #)",CHALLAN!C12649)</f>
        <v>PC-144R</v>
      </c>
      <c r="E2155" t="str">
        <f>IF(CHALLAN!B12649="","",CHALLAN!B12649)</f>
        <v>Santro</v>
      </c>
      <c r="F2155">
        <f>IF(CHALLAN!D12649="","",CHALLAN!D12649)</f>
        <v>4</v>
      </c>
      <c r="G2155">
        <f>IF(CHALLAN!E12649="","",CHALLAN!E12649)</f>
        <v>6</v>
      </c>
      <c r="H2155">
        <f t="shared" si="66"/>
        <v>24</v>
      </c>
      <c r="I2155">
        <f>IF(CHALLAN!F12649="","",CHALLAN!F12649)</f>
        <v>23</v>
      </c>
      <c r="J2155">
        <f t="shared" si="67"/>
        <v>1</v>
      </c>
    </row>
    <row r="2156" spans="1:10" x14ac:dyDescent="0.25">
      <c r="A2156">
        <v>12650</v>
      </c>
      <c r="B2156" t="str">
        <f>CHALLAN!G12616</f>
        <v>GG/263/10-11</v>
      </c>
      <c r="C2156" t="str">
        <f>CHALLAN!G12615</f>
        <v>01.02.11</v>
      </c>
      <c r="D2156" t="str">
        <f>IF(CHALLAN!C12650="","(no part #)",CHALLAN!C12650)</f>
        <v>PC-144R</v>
      </c>
      <c r="E2156" t="str">
        <f>IF(CHALLAN!B12650="","",CHALLAN!B12650)</f>
        <v>Santro</v>
      </c>
      <c r="F2156" t="str">
        <f>IF(CHALLAN!D12650="","",CHALLAN!D12650)</f>
        <v/>
      </c>
      <c r="G2156" t="str">
        <f>IF(CHALLAN!E12650="","",CHALLAN!E12650)</f>
        <v/>
      </c>
      <c r="H2156" t="str">
        <f t="shared" si="66"/>
        <v/>
      </c>
      <c r="I2156">
        <f>IF(CHALLAN!F12650="","",CHALLAN!F12650)</f>
        <v>1</v>
      </c>
      <c r="J2156" t="str">
        <f t="shared" si="67"/>
        <v/>
      </c>
    </row>
    <row r="2157" spans="1:10" x14ac:dyDescent="0.25">
      <c r="A2157">
        <v>12651</v>
      </c>
      <c r="B2157" t="str">
        <f>CHALLAN!G12616</f>
        <v>GG/263/10-11</v>
      </c>
      <c r="C2157" t="str">
        <f>CHALLAN!G12615</f>
        <v>01.02.11</v>
      </c>
      <c r="D2157" t="str">
        <f>IF(CHALLAN!C12651="","(no part #)",CHALLAN!C12651)</f>
        <v>PC-211</v>
      </c>
      <c r="E2157" t="str">
        <f>IF(CHALLAN!B12651="","",CHALLAN!B12651)</f>
        <v>Swift</v>
      </c>
      <c r="F2157">
        <f>IF(CHALLAN!D12651="","",CHALLAN!D12651)</f>
        <v>4</v>
      </c>
      <c r="G2157">
        <f>IF(CHALLAN!E12651="","",CHALLAN!E12651)</f>
        <v>6</v>
      </c>
      <c r="H2157">
        <f t="shared" si="66"/>
        <v>24</v>
      </c>
      <c r="I2157">
        <f>IF(CHALLAN!F12651="","",CHALLAN!F12651)</f>
        <v>23</v>
      </c>
      <c r="J2157">
        <f t="shared" si="67"/>
        <v>1</v>
      </c>
    </row>
    <row r="2158" spans="1:10" x14ac:dyDescent="0.25">
      <c r="A2158">
        <v>12652</v>
      </c>
      <c r="B2158" t="str">
        <f>CHALLAN!G12616</f>
        <v>GG/263/10-11</v>
      </c>
      <c r="C2158" t="str">
        <f>CHALLAN!G12615</f>
        <v>01.02.11</v>
      </c>
      <c r="D2158" t="str">
        <f>IF(CHALLAN!C12652="","(no part #)",CHALLAN!C12652)</f>
        <v>PC-211</v>
      </c>
      <c r="E2158" t="str">
        <f>IF(CHALLAN!B12652="","",CHALLAN!B12652)</f>
        <v>Swift</v>
      </c>
      <c r="F2158" t="str">
        <f>IF(CHALLAN!D12652="","",CHALLAN!D12652)</f>
        <v/>
      </c>
      <c r="G2158" t="str">
        <f>IF(CHALLAN!E12652="","",CHALLAN!E12652)</f>
        <v/>
      </c>
      <c r="H2158" t="str">
        <f t="shared" si="66"/>
        <v/>
      </c>
      <c r="I2158">
        <f>IF(CHALLAN!F12652="","",CHALLAN!F12652)</f>
        <v>1</v>
      </c>
      <c r="J2158" t="str">
        <f t="shared" si="67"/>
        <v/>
      </c>
    </row>
    <row r="2159" spans="1:10" x14ac:dyDescent="0.25">
      <c r="A2159">
        <v>12653</v>
      </c>
      <c r="B2159" t="str">
        <f>CHALLAN!G12616</f>
        <v>GG/263/10-11</v>
      </c>
      <c r="C2159" t="str">
        <f>CHALLAN!G12615</f>
        <v>01.02.11</v>
      </c>
      <c r="D2159" t="str">
        <f>IF(CHALLAN!C12653="","(no part #)",CHALLAN!C12653)</f>
        <v>PC-249R</v>
      </c>
      <c r="E2159" t="str">
        <f>IF(CHALLAN!B12653="","",CHALLAN!B12653)</f>
        <v>SPARK</v>
      </c>
      <c r="F2159">
        <f>IF(CHALLAN!D12653="","",CHALLAN!D12653)</f>
        <v>4</v>
      </c>
      <c r="G2159">
        <f>IF(CHALLAN!E12653="","",CHALLAN!E12653)</f>
        <v>6</v>
      </c>
      <c r="H2159">
        <f t="shared" si="66"/>
        <v>24</v>
      </c>
      <c r="I2159">
        <f>IF(CHALLAN!F12653="","",CHALLAN!F12653)</f>
        <v>22</v>
      </c>
      <c r="J2159">
        <f t="shared" si="67"/>
        <v>2</v>
      </c>
    </row>
    <row r="2160" spans="1:10" x14ac:dyDescent="0.25">
      <c r="A2160">
        <v>12654</v>
      </c>
      <c r="B2160" t="str">
        <f>CHALLAN!G12616</f>
        <v>GG/263/10-11</v>
      </c>
      <c r="C2160" t="str">
        <f>CHALLAN!G12615</f>
        <v>01.02.11</v>
      </c>
      <c r="D2160" t="str">
        <f>IF(CHALLAN!C12654="","(no part #)",CHALLAN!C12654)</f>
        <v>PC-249R</v>
      </c>
      <c r="E2160" t="str">
        <f>IF(CHALLAN!B12654="","",CHALLAN!B12654)</f>
        <v>SPARK</v>
      </c>
      <c r="F2160" t="str">
        <f>IF(CHALLAN!D12654="","",CHALLAN!D12654)</f>
        <v/>
      </c>
      <c r="G2160" t="str">
        <f>IF(CHALLAN!E12654="","",CHALLAN!E12654)</f>
        <v/>
      </c>
      <c r="H2160" t="str">
        <f t="shared" si="66"/>
        <v/>
      </c>
      <c r="I2160">
        <f>IF(CHALLAN!F12654="","",CHALLAN!F12654)</f>
        <v>2</v>
      </c>
      <c r="J2160" t="str">
        <f t="shared" si="67"/>
        <v/>
      </c>
    </row>
    <row r="2161" spans="1:10" x14ac:dyDescent="0.25">
      <c r="A2161">
        <v>12656</v>
      </c>
      <c r="B2161" t="str">
        <f>CHALLAN!G12616</f>
        <v>GG/263/10-11</v>
      </c>
      <c r="C2161" t="str">
        <f>CHALLAN!G12615</f>
        <v>01.02.11</v>
      </c>
      <c r="D2161" t="str">
        <f>IF(CHALLAN!C12656="","(no part #)",CHALLAN!C12656)</f>
        <v>TOTAL PAGE-1</v>
      </c>
      <c r="E2161" t="str">
        <f>IF(CHALLAN!B12656="","",CHALLAN!B12656)</f>
        <v/>
      </c>
      <c r="F2161">
        <f>IF(CHALLAN!D12656="","",CHALLAN!D12656)</f>
        <v>76</v>
      </c>
      <c r="G2161" t="str">
        <f>IF(CHALLAN!E12656="","",CHALLAN!E12656)</f>
        <v/>
      </c>
      <c r="H2161" t="str">
        <f t="shared" si="66"/>
        <v/>
      </c>
      <c r="I2161" s="1406">
        <f>IF(CHALLAN!F12656="","",CHALLAN!F12656)</f>
        <v>450</v>
      </c>
      <c r="J2161" t="str">
        <f t="shared" si="67"/>
        <v/>
      </c>
    </row>
    <row r="2162" spans="1:10" x14ac:dyDescent="0.25">
      <c r="A2162">
        <v>12672</v>
      </c>
      <c r="B2162" t="str">
        <f>CHALLAN!G12661</f>
        <v>GG/263/10-11</v>
      </c>
      <c r="C2162" t="str">
        <f>CHALLAN!G12660</f>
        <v>01.02.11</v>
      </c>
      <c r="D2162" t="str">
        <f>IF(CHALLAN!C12672="","(no part #)",CHALLAN!C12672)</f>
        <v>PC-208</v>
      </c>
      <c r="E2162" t="str">
        <f>IF(CHALLAN!B12672="","",CHALLAN!B12672)</f>
        <v>Wagan R / Alto</v>
      </c>
      <c r="F2162">
        <f>IF(CHALLAN!D12672="","",CHALLAN!D12672)</f>
        <v>16</v>
      </c>
      <c r="G2162">
        <f>IF(CHALLAN!E12672="","",CHALLAN!E12672)</f>
        <v>6</v>
      </c>
      <c r="H2162">
        <f t="shared" si="66"/>
        <v>96</v>
      </c>
      <c r="I2162" s="1406">
        <f>IF(CHALLAN!F12672="","",CHALLAN!F12672)</f>
        <v>88</v>
      </c>
      <c r="J2162">
        <f t="shared" si="67"/>
        <v>8</v>
      </c>
    </row>
    <row r="2163" spans="1:10" x14ac:dyDescent="0.25">
      <c r="A2163">
        <v>12673</v>
      </c>
      <c r="B2163" t="str">
        <f>CHALLAN!G12661</f>
        <v>GG/263/10-11</v>
      </c>
      <c r="C2163" t="str">
        <f>CHALLAN!G12660</f>
        <v>01.02.11</v>
      </c>
      <c r="D2163" t="str">
        <f>IF(CHALLAN!C12673="","(no part #)",CHALLAN!C12673)</f>
        <v>PC-208</v>
      </c>
      <c r="E2163" t="str">
        <f>IF(CHALLAN!B12673="","",CHALLAN!B12673)</f>
        <v>Wagan R / Alto</v>
      </c>
      <c r="F2163" t="str">
        <f>IF(CHALLAN!D12673="","",CHALLAN!D12673)</f>
        <v/>
      </c>
      <c r="G2163" t="str">
        <f>IF(CHALLAN!E12673="","",CHALLAN!E12673)</f>
        <v/>
      </c>
      <c r="H2163" t="str">
        <f t="shared" si="66"/>
        <v/>
      </c>
      <c r="I2163" s="1406">
        <f>IF(CHALLAN!F12673="","",CHALLAN!F12673)</f>
        <v>8</v>
      </c>
      <c r="J2163" t="str">
        <f t="shared" si="67"/>
        <v/>
      </c>
    </row>
    <row r="2164" spans="1:10" x14ac:dyDescent="0.25">
      <c r="A2164">
        <v>12674</v>
      </c>
      <c r="B2164" t="str">
        <f>CHALLAN!G12661</f>
        <v>GG/263/10-11</v>
      </c>
      <c r="C2164" t="str">
        <f>CHALLAN!G12660</f>
        <v>01.02.11</v>
      </c>
      <c r="D2164" t="str">
        <f>IF(CHALLAN!C12674="","(no part #)",CHALLAN!C12674)</f>
        <v>PC-8083</v>
      </c>
      <c r="E2164" t="str">
        <f>IF(CHALLAN!B12674="","",CHALLAN!B12674)</f>
        <v>Safari</v>
      </c>
      <c r="F2164">
        <f>IF(CHALLAN!D12674="","",CHALLAN!D12674)</f>
        <v>4</v>
      </c>
      <c r="G2164">
        <f>IF(CHALLAN!E12674="","",CHALLAN!E12674)</f>
        <v>6</v>
      </c>
      <c r="H2164">
        <f t="shared" si="66"/>
        <v>24</v>
      </c>
      <c r="I2164">
        <f>IF(CHALLAN!F12674="","",CHALLAN!F12674)</f>
        <v>23</v>
      </c>
      <c r="J2164">
        <f t="shared" si="67"/>
        <v>1</v>
      </c>
    </row>
    <row r="2165" spans="1:10" x14ac:dyDescent="0.25">
      <c r="A2165">
        <v>12675</v>
      </c>
      <c r="B2165" t="str">
        <f>CHALLAN!G12661</f>
        <v>GG/263/10-11</v>
      </c>
      <c r="C2165" t="str">
        <f>CHALLAN!G12660</f>
        <v>01.02.11</v>
      </c>
      <c r="D2165" t="str">
        <f>IF(CHALLAN!C12675="","(no part #)",CHALLAN!C12675)</f>
        <v>PC-8083</v>
      </c>
      <c r="E2165" t="str">
        <f>IF(CHALLAN!B12675="","",CHALLAN!B12675)</f>
        <v>Safari</v>
      </c>
      <c r="F2165" t="str">
        <f>IF(CHALLAN!D12675="","",CHALLAN!D12675)</f>
        <v/>
      </c>
      <c r="G2165" t="str">
        <f>IF(CHALLAN!E12675="","",CHALLAN!E12675)</f>
        <v/>
      </c>
      <c r="H2165" t="str">
        <f t="shared" si="66"/>
        <v/>
      </c>
      <c r="I2165" s="1406">
        <f>IF(CHALLAN!F12675="","",CHALLAN!F12675)</f>
        <v>1</v>
      </c>
      <c r="J2165" t="str">
        <f t="shared" si="67"/>
        <v/>
      </c>
    </row>
    <row r="2166" spans="1:10" x14ac:dyDescent="0.25">
      <c r="A2166">
        <v>12676</v>
      </c>
      <c r="B2166" t="str">
        <f>CHALLAN!G12661</f>
        <v>GG/263/10-11</v>
      </c>
      <c r="C2166" t="str">
        <f>CHALLAN!G12660</f>
        <v>01.02.11</v>
      </c>
      <c r="D2166" t="str">
        <f>IF(CHALLAN!C12676="","(no part #)",CHALLAN!C12676)</f>
        <v>PC-8109R</v>
      </c>
      <c r="E2166" t="str">
        <f>IF(CHALLAN!B12676="","",CHALLAN!B12676)</f>
        <v>ZEN R12</v>
      </c>
      <c r="F2166">
        <f>IF(CHALLAN!D12676="","",CHALLAN!D12676)</f>
        <v>3</v>
      </c>
      <c r="G2166">
        <f>IF(CHALLAN!E12676="","",CHALLAN!E12676)</f>
        <v>6</v>
      </c>
      <c r="H2166">
        <f t="shared" si="66"/>
        <v>18</v>
      </c>
      <c r="I2166" s="1406">
        <f>IF(CHALLAN!F12676="","",CHALLAN!F12676)</f>
        <v>14.38</v>
      </c>
      <c r="J2166">
        <f t="shared" si="67"/>
        <v>3.6199999999999992</v>
      </c>
    </row>
    <row r="2167" spans="1:10" x14ac:dyDescent="0.25">
      <c r="A2167">
        <v>12677</v>
      </c>
      <c r="B2167" t="str">
        <f>CHALLAN!G12661</f>
        <v>GG/263/10-11</v>
      </c>
      <c r="C2167" t="str">
        <f>CHALLAN!G12660</f>
        <v>01.02.11</v>
      </c>
      <c r="D2167" t="str">
        <f>IF(CHALLAN!C12677="","(no part #)",CHALLAN!C12677)</f>
        <v>PC-8109R</v>
      </c>
      <c r="E2167" t="str">
        <f>IF(CHALLAN!B12677="","",CHALLAN!B12677)</f>
        <v>ZEN R12</v>
      </c>
      <c r="F2167" t="str">
        <f>IF(CHALLAN!D12677="","",CHALLAN!D12677)</f>
        <v/>
      </c>
      <c r="G2167" t="str">
        <f>IF(CHALLAN!E12677="","",CHALLAN!E12677)</f>
        <v>(2C/S+3PCS)</v>
      </c>
      <c r="H2167" t="str">
        <f t="shared" si="66"/>
        <v/>
      </c>
      <c r="I2167" s="1406">
        <f>IF(CHALLAN!F12677="","",CHALLAN!F12677)</f>
        <v>0.62</v>
      </c>
      <c r="J2167" t="str">
        <f t="shared" si="67"/>
        <v/>
      </c>
    </row>
    <row r="2168" spans="1:10" x14ac:dyDescent="0.25">
      <c r="A2168">
        <v>12678</v>
      </c>
      <c r="B2168" t="str">
        <f>CHALLAN!G12661</f>
        <v>GG/263/10-11</v>
      </c>
      <c r="C2168" t="str">
        <f>CHALLAN!G12660</f>
        <v>01.02.11</v>
      </c>
      <c r="D2168" t="str">
        <f>IF(CHALLAN!C12678="","(no part #)",CHALLAN!C12678)</f>
        <v>PC-8095</v>
      </c>
      <c r="E2168" t="str">
        <f>IF(CHALLAN!B12678="","",CHALLAN!B12678)</f>
        <v>BOLERO R 134A</v>
      </c>
      <c r="F2168">
        <f>IF(CHALLAN!D12678="","",CHALLAN!D12678)</f>
        <v>4</v>
      </c>
      <c r="G2168">
        <f>IF(CHALLAN!E12678="","",CHALLAN!E12678)</f>
        <v>6</v>
      </c>
      <c r="H2168">
        <f t="shared" si="66"/>
        <v>24</v>
      </c>
      <c r="I2168" s="1406">
        <f>IF(CHALLAN!F12678="","",CHALLAN!F12678)</f>
        <v>23</v>
      </c>
      <c r="J2168">
        <f t="shared" si="67"/>
        <v>1</v>
      </c>
    </row>
    <row r="2169" spans="1:10" x14ac:dyDescent="0.25">
      <c r="A2169">
        <v>12679</v>
      </c>
      <c r="B2169" t="str">
        <f>CHALLAN!G12661</f>
        <v>GG/263/10-11</v>
      </c>
      <c r="C2169" t="str">
        <f>CHALLAN!G12660</f>
        <v>01.02.11</v>
      </c>
      <c r="D2169" t="str">
        <f>IF(CHALLAN!C12679="","(no part #)",CHALLAN!C12679)</f>
        <v>PC-8095</v>
      </c>
      <c r="E2169" t="str">
        <f>IF(CHALLAN!B12679="","",CHALLAN!B12679)</f>
        <v>BOLERO R 134A</v>
      </c>
      <c r="F2169" t="str">
        <f>IF(CHALLAN!D12679="","",CHALLAN!D12679)</f>
        <v/>
      </c>
      <c r="G2169" t="str">
        <f>IF(CHALLAN!E12679="","",CHALLAN!E12679)</f>
        <v/>
      </c>
      <c r="H2169" t="str">
        <f t="shared" si="66"/>
        <v/>
      </c>
      <c r="I2169" s="1406">
        <f>IF(CHALLAN!F12679="","",CHALLAN!F12679)</f>
        <v>1</v>
      </c>
      <c r="J2169" t="str">
        <f t="shared" si="67"/>
        <v/>
      </c>
    </row>
    <row r="2170" spans="1:10" x14ac:dyDescent="0.25">
      <c r="A2170">
        <v>12681</v>
      </c>
      <c r="B2170" t="str">
        <f>CHALLAN!G12661</f>
        <v>GG/263/10-11</v>
      </c>
      <c r="C2170" t="str">
        <f>CHALLAN!G12660</f>
        <v>01.02.11</v>
      </c>
      <c r="D2170" t="str">
        <f>IF(CHALLAN!C12681="","(no part #)",CHALLAN!C12681)</f>
        <v>(no part #)</v>
      </c>
      <c r="E2170" t="str">
        <f>IF(CHALLAN!B12681="","",CHALLAN!B12681)</f>
        <v>14X15X22F</v>
      </c>
      <c r="F2170">
        <f>IF(CHALLAN!D12681="","",CHALLAN!D12681)</f>
        <v>5</v>
      </c>
      <c r="G2170">
        <f>IF(CHALLAN!E12681="","",CHALLAN!E12681)</f>
        <v>10</v>
      </c>
      <c r="H2170">
        <f t="shared" si="66"/>
        <v>50</v>
      </c>
      <c r="I2170" s="1406">
        <f>IF(CHALLAN!F12681="","",CHALLAN!F12681)</f>
        <v>42</v>
      </c>
      <c r="J2170">
        <f t="shared" si="67"/>
        <v>8</v>
      </c>
    </row>
    <row r="2171" spans="1:10" x14ac:dyDescent="0.25">
      <c r="A2171">
        <v>12682</v>
      </c>
      <c r="B2171" t="str">
        <f>CHALLAN!G12661</f>
        <v>GG/263/10-11</v>
      </c>
      <c r="C2171" t="str">
        <f>CHALLAN!G12660</f>
        <v>01.02.11</v>
      </c>
      <c r="D2171" t="str">
        <f>IF(CHALLAN!C12682="","(no part #)",CHALLAN!C12682)</f>
        <v>(no part #)</v>
      </c>
      <c r="E2171" t="str">
        <f>IF(CHALLAN!B12682="","",CHALLAN!B12682)</f>
        <v>14X15X22F</v>
      </c>
      <c r="F2171" t="str">
        <f>IF(CHALLAN!D12682="","",CHALLAN!D12682)</f>
        <v/>
      </c>
      <c r="G2171" t="str">
        <f>IF(CHALLAN!E12682="","",CHALLAN!E12682)</f>
        <v/>
      </c>
      <c r="H2171" t="str">
        <f t="shared" si="66"/>
        <v/>
      </c>
      <c r="I2171" s="1406">
        <f>IF(CHALLAN!F12682="","",CHALLAN!F12682)</f>
        <v>8</v>
      </c>
      <c r="J2171" t="str">
        <f t="shared" si="67"/>
        <v/>
      </c>
    </row>
    <row r="2172" spans="1:10" x14ac:dyDescent="0.25">
      <c r="A2172">
        <v>12683</v>
      </c>
      <c r="B2172" t="str">
        <f>CHALLAN!G12661</f>
        <v>GG/263/10-11</v>
      </c>
      <c r="C2172" t="str">
        <f>CHALLAN!G12660</f>
        <v>01.02.11</v>
      </c>
      <c r="D2172" t="str">
        <f>IF(CHALLAN!C12683="","(no part #)",CHALLAN!C12683)</f>
        <v>(no part #)</v>
      </c>
      <c r="E2172" t="str">
        <f>IF(CHALLAN!B12683="","",CHALLAN!B12683)</f>
        <v>14X28X44F</v>
      </c>
      <c r="F2172">
        <f>IF(CHALLAN!D12683="","",CHALLAN!D12683)</f>
        <v>1</v>
      </c>
      <c r="G2172">
        <f>IF(CHALLAN!E12683="","",CHALLAN!E12683)</f>
        <v>5</v>
      </c>
      <c r="H2172">
        <f t="shared" si="66"/>
        <v>5</v>
      </c>
      <c r="I2172" s="1406">
        <f>IF(CHALLAN!F12683="","",CHALLAN!F12683)</f>
        <v>5</v>
      </c>
      <c r="J2172">
        <f t="shared" si="67"/>
        <v>0</v>
      </c>
    </row>
    <row r="2173" spans="1:10" x14ac:dyDescent="0.25">
      <c r="A2173">
        <v>12685</v>
      </c>
      <c r="B2173" t="str">
        <f>CHALLAN!G12661</f>
        <v>GG/263/10-11</v>
      </c>
      <c r="C2173" t="str">
        <f>CHALLAN!G12660</f>
        <v>01.02.11</v>
      </c>
      <c r="D2173" t="str">
        <f>IF(CHALLAN!C12685="","(no part #)",CHALLAN!C12685)</f>
        <v>PC-1065</v>
      </c>
      <c r="E2173" t="str">
        <f>IF(CHALLAN!B12685="","",CHALLAN!B12685)</f>
        <v>QUALIS</v>
      </c>
      <c r="F2173">
        <f>IF(CHALLAN!D12685="","",CHALLAN!D12685)</f>
        <v>1</v>
      </c>
      <c r="G2173" t="str">
        <f>IF(CHALLAN!E12685="","",CHALLAN!E12685)</f>
        <v>25X8</v>
      </c>
      <c r="H2173" t="str">
        <f t="shared" si="66"/>
        <v/>
      </c>
      <c r="I2173">
        <f>IF(CHALLAN!F12685="","",CHALLAN!F12685)</f>
        <v>192</v>
      </c>
      <c r="J2173" t="str">
        <f t="shared" si="67"/>
        <v/>
      </c>
    </row>
    <row r="2174" spans="1:10" x14ac:dyDescent="0.25">
      <c r="A2174">
        <v>12686</v>
      </c>
      <c r="B2174" t="str">
        <f>CHALLAN!G12661</f>
        <v>GG/263/10-11</v>
      </c>
      <c r="C2174" t="str">
        <f>CHALLAN!G12660</f>
        <v>01.02.11</v>
      </c>
      <c r="D2174" t="str">
        <f>IF(CHALLAN!C12686="","(no part #)",CHALLAN!C12686)</f>
        <v>PC-1065</v>
      </c>
      <c r="E2174" t="str">
        <f>IF(CHALLAN!B12686="","",CHALLAN!B12686)</f>
        <v>QUALIS</v>
      </c>
      <c r="F2174" t="str">
        <f>IF(CHALLAN!D12686="","",CHALLAN!D12686)</f>
        <v/>
      </c>
      <c r="G2174" t="str">
        <f>IF(CHALLAN!E12686="","",CHALLAN!E12686)</f>
        <v/>
      </c>
      <c r="H2174" t="str">
        <f t="shared" si="66"/>
        <v/>
      </c>
      <c r="I2174">
        <f>IF(CHALLAN!F12686="","",CHALLAN!F12686)</f>
        <v>8</v>
      </c>
      <c r="J2174" t="str">
        <f t="shared" si="67"/>
        <v/>
      </c>
    </row>
    <row r="2175" spans="1:10" x14ac:dyDescent="0.25">
      <c r="A2175">
        <v>12718</v>
      </c>
      <c r="B2175" t="str">
        <f>CHALLAN!G12708</f>
        <v>GG/264/10-11</v>
      </c>
      <c r="C2175" t="str">
        <f>CHALLAN!G12707</f>
        <v>02.01.11</v>
      </c>
      <c r="D2175" t="str">
        <f>IF(CHALLAN!C12718="","(no part #)",CHALLAN!C12718)</f>
        <v>PC-E429</v>
      </c>
      <c r="E2175" t="str">
        <f>IF(CHALLAN!B12718="","",CHALLAN!B12718)</f>
        <v>MARC W203 (EXCHANGE WITH E372)</v>
      </c>
      <c r="F2175">
        <f>IF(CHALLAN!D12718="","",CHALLAN!D12718)</f>
        <v>1</v>
      </c>
      <c r="G2175">
        <f>IF(CHALLAN!E12718="","",CHALLAN!E12718)</f>
        <v>4</v>
      </c>
      <c r="H2175">
        <f t="shared" si="66"/>
        <v>4</v>
      </c>
      <c r="I2175">
        <f>IF(CHALLAN!F12718="","",CHALLAN!F12718)</f>
        <v>4</v>
      </c>
      <c r="J2175">
        <f t="shared" si="67"/>
        <v>0</v>
      </c>
    </row>
    <row r="2176" spans="1:10" x14ac:dyDescent="0.25">
      <c r="A2176">
        <v>12719</v>
      </c>
      <c r="B2176" t="str">
        <f>CHALLAN!G12708</f>
        <v>GG/264/10-11</v>
      </c>
      <c r="C2176" t="str">
        <f>CHALLAN!G12707</f>
        <v>02.01.11</v>
      </c>
      <c r="D2176" t="str">
        <f>IF(CHALLAN!C12719="","(no part #)",CHALLAN!C12719)</f>
        <v>PC-E502</v>
      </c>
      <c r="E2176" t="str">
        <f>IF(CHALLAN!B12719="","",CHALLAN!B12719)</f>
        <v>M-HWAK</v>
      </c>
      <c r="F2176">
        <f>IF(CHALLAN!D12719="","",CHALLAN!D12719)</f>
        <v>6</v>
      </c>
      <c r="G2176">
        <f>IF(CHALLAN!E12719="","",CHALLAN!E12719)</f>
        <v>4</v>
      </c>
      <c r="H2176">
        <f t="shared" si="66"/>
        <v>24</v>
      </c>
      <c r="I2176">
        <f>IF(CHALLAN!F12719="","",CHALLAN!F12719)</f>
        <v>24</v>
      </c>
      <c r="J2176">
        <f t="shared" si="67"/>
        <v>0</v>
      </c>
    </row>
    <row r="2177" spans="1:10" x14ac:dyDescent="0.25">
      <c r="A2177">
        <v>12722</v>
      </c>
      <c r="B2177" t="str">
        <f>CHALLAN!G12708</f>
        <v>GG/264/10-11</v>
      </c>
      <c r="C2177" t="str">
        <f>CHALLAN!G12707</f>
        <v>02.01.11</v>
      </c>
      <c r="D2177" t="str">
        <f>IF(CHALLAN!C12722="","(no part #)",CHALLAN!C12722)</f>
        <v>PC-86240</v>
      </c>
      <c r="E2177" t="str">
        <f>IF(CHALLAN!B12722="","",CHALLAN!B12722)</f>
        <v>HONDA CITY T-3</v>
      </c>
      <c r="F2177">
        <f>IF(CHALLAN!D12722="","",CHALLAN!D12722)</f>
        <v>3</v>
      </c>
      <c r="G2177">
        <f>IF(CHALLAN!E12722="","",CHALLAN!E12722)</f>
        <v>5</v>
      </c>
      <c r="H2177">
        <f t="shared" si="66"/>
        <v>15</v>
      </c>
      <c r="I2177">
        <f>IF(CHALLAN!F12722="","",CHALLAN!F12722)</f>
        <v>13.25</v>
      </c>
      <c r="J2177">
        <f t="shared" si="67"/>
        <v>1.75</v>
      </c>
    </row>
    <row r="2178" spans="1:10" x14ac:dyDescent="0.25">
      <c r="A2178">
        <v>12723</v>
      </c>
      <c r="B2178" t="str">
        <f>CHALLAN!G12708</f>
        <v>GG/264/10-11</v>
      </c>
      <c r="C2178" t="str">
        <f>CHALLAN!G12707</f>
        <v>02.01.11</v>
      </c>
      <c r="D2178" t="str">
        <f>IF(CHALLAN!C12723="","(no part #)",CHALLAN!C12723)</f>
        <v>PC-86240</v>
      </c>
      <c r="E2178" t="str">
        <f>IF(CHALLAN!B12723="","",CHALLAN!B12723)</f>
        <v>HONDA CITY T-3</v>
      </c>
      <c r="F2178" t="str">
        <f>IF(CHALLAN!D12723="","",CHALLAN!D12723)</f>
        <v/>
      </c>
      <c r="G2178" t="str">
        <f>IF(CHALLAN!E12723="","",CHALLAN!E12723)</f>
        <v/>
      </c>
      <c r="H2178" t="str">
        <f t="shared" ref="H2178:H2241" si="68">IF(AND(ISNUMBER(F2178),ISNUMBER(G2178)),F2178*G2178,"")</f>
        <v/>
      </c>
      <c r="I2178">
        <f>IF(CHALLAN!F12723="","",CHALLAN!F12723)</f>
        <v>1.75</v>
      </c>
      <c r="J2178" t="str">
        <f t="shared" ref="J2178:J2241" si="69">IF(AND(ISNUMBER(H2178),ISNUMBER(I2178)),H2178-I2178,"")</f>
        <v/>
      </c>
    </row>
    <row r="2179" spans="1:10" x14ac:dyDescent="0.25">
      <c r="A2179">
        <v>12724</v>
      </c>
      <c r="B2179" t="str">
        <f>CHALLAN!G12708</f>
        <v>GG/264/10-11</v>
      </c>
      <c r="C2179" t="str">
        <f>CHALLAN!G12707</f>
        <v>02.01.11</v>
      </c>
      <c r="D2179" t="str">
        <f>IF(CHALLAN!C12724="","(no part #)",CHALLAN!C12724)</f>
        <v>PC-86046</v>
      </c>
      <c r="E2179" t="str">
        <f>IF(CHALLAN!B12724="","",CHALLAN!B12724)</f>
        <v>INNOVA</v>
      </c>
      <c r="F2179">
        <f>IF(CHALLAN!D12724="","",CHALLAN!D12724)</f>
        <v>3</v>
      </c>
      <c r="G2179">
        <f>IF(CHALLAN!E12724="","",CHALLAN!E12724)</f>
        <v>5</v>
      </c>
      <c r="H2179">
        <f t="shared" si="68"/>
        <v>15</v>
      </c>
      <c r="I2179">
        <f>IF(CHALLAN!F12724="","",CHALLAN!F12724)</f>
        <v>13.25</v>
      </c>
      <c r="J2179">
        <f t="shared" si="69"/>
        <v>1.75</v>
      </c>
    </row>
    <row r="2180" spans="1:10" x14ac:dyDescent="0.25">
      <c r="A2180">
        <v>12725</v>
      </c>
      <c r="B2180" t="str">
        <f>CHALLAN!G12708</f>
        <v>GG/264/10-11</v>
      </c>
      <c r="C2180" t="str">
        <f>CHALLAN!G12707</f>
        <v>02.01.11</v>
      </c>
      <c r="D2180" t="str">
        <f>IF(CHALLAN!C12725="","(no part #)",CHALLAN!C12725)</f>
        <v>PC-86046</v>
      </c>
      <c r="E2180" t="str">
        <f>IF(CHALLAN!B12725="","",CHALLAN!B12725)</f>
        <v>INNOVA</v>
      </c>
      <c r="F2180" t="str">
        <f>IF(CHALLAN!D12725="","",CHALLAN!D12725)</f>
        <v/>
      </c>
      <c r="G2180" t="str">
        <f>IF(CHALLAN!E12725="","",CHALLAN!E12725)</f>
        <v/>
      </c>
      <c r="H2180" t="str">
        <f t="shared" si="68"/>
        <v/>
      </c>
      <c r="I2180">
        <f>IF(CHALLAN!F12725="","",CHALLAN!F12725)</f>
        <v>1.75</v>
      </c>
      <c r="J2180" t="str">
        <f t="shared" si="69"/>
        <v/>
      </c>
    </row>
    <row r="2181" spans="1:10" x14ac:dyDescent="0.25">
      <c r="A2181">
        <v>12726</v>
      </c>
      <c r="B2181" t="str">
        <f>CHALLAN!G12708</f>
        <v>GG/264/10-11</v>
      </c>
      <c r="C2181" t="str">
        <f>CHALLAN!G12707</f>
        <v>02.01.11</v>
      </c>
      <c r="D2181" t="str">
        <f>IF(CHALLAN!C12726="","(no part #)",CHALLAN!C12726)</f>
        <v>PC-86233</v>
      </c>
      <c r="E2181" t="str">
        <f>IF(CHALLAN!B12726="","",CHALLAN!B12726)</f>
        <v xml:space="preserve">INDICA BEHR-R134A                                                                                                                                                                           </v>
      </c>
      <c r="F2181">
        <f>IF(CHALLAN!D12726="","",CHALLAN!D12726)</f>
        <v>5</v>
      </c>
      <c r="G2181">
        <f>IF(CHALLAN!E12726="","",CHALLAN!E12726)</f>
        <v>5</v>
      </c>
      <c r="H2181">
        <f t="shared" si="68"/>
        <v>25</v>
      </c>
      <c r="I2181">
        <f>IF(CHALLAN!F12726="","",CHALLAN!F12726)</f>
        <v>21</v>
      </c>
      <c r="J2181">
        <f t="shared" si="69"/>
        <v>4</v>
      </c>
    </row>
    <row r="2182" spans="1:10" x14ac:dyDescent="0.25">
      <c r="A2182">
        <v>12727</v>
      </c>
      <c r="B2182" t="str">
        <f>CHALLAN!G12708</f>
        <v>GG/264/10-11</v>
      </c>
      <c r="C2182" t="str">
        <f>CHALLAN!G12707</f>
        <v>02.01.11</v>
      </c>
      <c r="D2182" t="str">
        <f>IF(CHALLAN!C12727="","(no part #)",CHALLAN!C12727)</f>
        <v>PC-86233</v>
      </c>
      <c r="E2182" t="str">
        <f>IF(CHALLAN!B12727="","",CHALLAN!B12727)</f>
        <v xml:space="preserve">INDICA BEHR-R134A                                                                                                                                                                           </v>
      </c>
      <c r="F2182" t="str">
        <f>IF(CHALLAN!D12727="","",CHALLAN!D12727)</f>
        <v/>
      </c>
      <c r="G2182" t="str">
        <f>IF(CHALLAN!E12727="","",CHALLAN!E12727)</f>
        <v/>
      </c>
      <c r="H2182" t="str">
        <f t="shared" si="68"/>
        <v/>
      </c>
      <c r="I2182">
        <f>IF(CHALLAN!F12727="","",CHALLAN!F12727)</f>
        <v>4</v>
      </c>
      <c r="J2182" t="str">
        <f t="shared" si="69"/>
        <v/>
      </c>
    </row>
    <row r="2183" spans="1:10" x14ac:dyDescent="0.25">
      <c r="A2183">
        <v>12728</v>
      </c>
      <c r="B2183" t="str">
        <f>CHALLAN!G12708</f>
        <v>GG/264/10-11</v>
      </c>
      <c r="C2183" t="str">
        <f>CHALLAN!G12707</f>
        <v>02.01.11</v>
      </c>
      <c r="D2183" t="str">
        <f>IF(CHALLAN!C12728="","(no part #)",CHALLAN!C12728)</f>
        <v>PC-86036</v>
      </c>
      <c r="E2183" t="str">
        <f>IF(CHALLAN!B12728="","",CHALLAN!B12728)</f>
        <v xml:space="preserve">INDICA-134A-SUBROS                           </v>
      </c>
      <c r="F2183">
        <f>IF(CHALLAN!D12728="","",CHALLAN!D12728)</f>
        <v>5</v>
      </c>
      <c r="G2183">
        <f>IF(CHALLAN!E12728="","",CHALLAN!E12728)</f>
        <v>5</v>
      </c>
      <c r="H2183">
        <f t="shared" si="68"/>
        <v>25</v>
      </c>
      <c r="I2183">
        <f>IF(CHALLAN!F12728="","",CHALLAN!F12728)</f>
        <v>19</v>
      </c>
      <c r="J2183">
        <f t="shared" si="69"/>
        <v>6</v>
      </c>
    </row>
    <row r="2184" spans="1:10" x14ac:dyDescent="0.25">
      <c r="A2184">
        <v>12729</v>
      </c>
      <c r="B2184" t="str">
        <f>CHALLAN!G12708</f>
        <v>GG/264/10-11</v>
      </c>
      <c r="C2184" t="str">
        <f>CHALLAN!G12707</f>
        <v>02.01.11</v>
      </c>
      <c r="D2184" t="str">
        <f>IF(CHALLAN!C12729="","(no part #)",CHALLAN!C12729)</f>
        <v>PC-86036</v>
      </c>
      <c r="E2184" t="str">
        <f>IF(CHALLAN!B12729="","",CHALLAN!B12729)</f>
        <v xml:space="preserve">INDICA-134A-SUBROS                           </v>
      </c>
      <c r="F2184" t="str">
        <f>IF(CHALLAN!D12729="","",CHALLAN!D12729)</f>
        <v/>
      </c>
      <c r="G2184" t="str">
        <f>IF(CHALLAN!E12729="","",CHALLAN!E12729)</f>
        <v/>
      </c>
      <c r="H2184" t="str">
        <f t="shared" si="68"/>
        <v/>
      </c>
      <c r="I2184">
        <f>IF(CHALLAN!F12729="","",CHALLAN!F12729)</f>
        <v>6</v>
      </c>
      <c r="J2184" t="str">
        <f t="shared" si="69"/>
        <v/>
      </c>
    </row>
    <row r="2185" spans="1:10" x14ac:dyDescent="0.25">
      <c r="A2185">
        <v>12765</v>
      </c>
      <c r="B2185" t="str">
        <f>CHALLAN!G12752</f>
        <v>GG/265/10-11</v>
      </c>
      <c r="C2185" t="str">
        <f>CHALLAN!G12751</f>
        <v>02.01.11</v>
      </c>
      <c r="D2185" t="str">
        <f>IF(CHALLAN!C12765="","(no part #)",CHALLAN!C12765)</f>
        <v>PC-E424</v>
      </c>
      <c r="E2185" t="str">
        <f>IF(CHALLAN!B12765="","",CHALLAN!B12765)</f>
        <v>HONDA CITY T-3</v>
      </c>
      <c r="F2185">
        <f>IF(CHALLAN!D12765="","",CHALLAN!D12765)</f>
        <v>2</v>
      </c>
      <c r="G2185" t="str">
        <f>IF(CHALLAN!E12765="","",CHALLAN!E12765)</f>
        <v>6+4</v>
      </c>
      <c r="H2185" t="str">
        <f t="shared" si="68"/>
        <v/>
      </c>
      <c r="I2185">
        <f>IF(CHALLAN!F12765="","",CHALLAN!F12765)</f>
        <v>9.58</v>
      </c>
      <c r="J2185" t="str">
        <f t="shared" si="69"/>
        <v/>
      </c>
    </row>
    <row r="2186" spans="1:10" x14ac:dyDescent="0.25">
      <c r="A2186">
        <v>12766</v>
      </c>
      <c r="B2186" t="str">
        <f>CHALLAN!G12752</f>
        <v>GG/265/10-11</v>
      </c>
      <c r="C2186" t="str">
        <f>CHALLAN!G12751</f>
        <v>02.01.11</v>
      </c>
      <c r="D2186" t="str">
        <f>IF(CHALLAN!C12766="","(no part #)",CHALLAN!C12766)</f>
        <v>PC-E424</v>
      </c>
      <c r="E2186" t="str">
        <f>IF(CHALLAN!B12766="","",CHALLAN!B12766)</f>
        <v>HONDA CITY T-3</v>
      </c>
      <c r="F2186" t="str">
        <f>IF(CHALLAN!D12766="","",CHALLAN!D12766)</f>
        <v/>
      </c>
      <c r="G2186" t="str">
        <f>IF(CHALLAN!E12766="","",CHALLAN!E12766)</f>
        <v/>
      </c>
      <c r="H2186" t="str">
        <f t="shared" si="68"/>
        <v/>
      </c>
      <c r="I2186">
        <f>IF(CHALLAN!F12766="","",CHALLAN!F12766)</f>
        <v>0.42</v>
      </c>
      <c r="J2186" t="str">
        <f t="shared" si="69"/>
        <v/>
      </c>
    </row>
    <row r="2187" spans="1:10" x14ac:dyDescent="0.25">
      <c r="A2187">
        <v>12767</v>
      </c>
      <c r="B2187" t="str">
        <f>CHALLAN!G12752</f>
        <v>GG/265/10-11</v>
      </c>
      <c r="C2187" t="str">
        <f>CHALLAN!G12751</f>
        <v>02.01.11</v>
      </c>
      <c r="D2187" t="str">
        <f>IF(CHALLAN!C12767="","(no part #)",CHALLAN!C12767)</f>
        <v>PC-E417</v>
      </c>
      <c r="E2187" t="str">
        <f>IF(CHALLAN!B12767="","",CHALLAN!B12767)</f>
        <v>FEISTA</v>
      </c>
      <c r="F2187">
        <f>IF(CHALLAN!D12767="","",CHALLAN!D12767)</f>
        <v>6</v>
      </c>
      <c r="G2187">
        <f>IF(CHALLAN!E12767="","",CHALLAN!E12767)</f>
        <v>4</v>
      </c>
      <c r="H2187">
        <f t="shared" si="68"/>
        <v>24</v>
      </c>
      <c r="I2187">
        <f>IF(CHALLAN!F12767="","",CHALLAN!F12767)</f>
        <v>23</v>
      </c>
      <c r="J2187">
        <f t="shared" si="69"/>
        <v>1</v>
      </c>
    </row>
    <row r="2188" spans="1:10" x14ac:dyDescent="0.25">
      <c r="A2188">
        <v>12768</v>
      </c>
      <c r="B2188" t="str">
        <f>CHALLAN!G12752</f>
        <v>GG/265/10-11</v>
      </c>
      <c r="C2188" t="str">
        <f>CHALLAN!G12751</f>
        <v>02.01.11</v>
      </c>
      <c r="D2188" t="str">
        <f>IF(CHALLAN!C12768="","(no part #)",CHALLAN!C12768)</f>
        <v>PC-E417</v>
      </c>
      <c r="E2188" t="str">
        <f>IF(CHALLAN!B12768="","",CHALLAN!B12768)</f>
        <v>FEISTA</v>
      </c>
      <c r="F2188" t="str">
        <f>IF(CHALLAN!D12768="","",CHALLAN!D12768)</f>
        <v/>
      </c>
      <c r="G2188" t="str">
        <f>IF(CHALLAN!E12768="","",CHALLAN!E12768)</f>
        <v/>
      </c>
      <c r="H2188" t="str">
        <f t="shared" si="68"/>
        <v/>
      </c>
      <c r="I2188">
        <f>IF(CHALLAN!F12768="","",CHALLAN!F12768)</f>
        <v>1</v>
      </c>
      <c r="J2188" t="str">
        <f t="shared" si="69"/>
        <v/>
      </c>
    </row>
    <row r="2189" spans="1:10" x14ac:dyDescent="0.25">
      <c r="A2189">
        <v>12770</v>
      </c>
      <c r="B2189" t="str">
        <f>CHALLAN!G12752</f>
        <v>GG/265/10-11</v>
      </c>
      <c r="C2189" t="str">
        <f>CHALLAN!G12751</f>
        <v>02.01.11</v>
      </c>
      <c r="D2189" t="str">
        <f>IF(CHALLAN!C12770="","(no part #)",CHALLAN!C12770)</f>
        <v>PC-86240</v>
      </c>
      <c r="E2189" t="str">
        <f>IF(CHALLAN!B12770="","",CHALLAN!B12770)</f>
        <v>HONDA CITY T-3</v>
      </c>
      <c r="F2189">
        <f>IF(CHALLAN!D12770="","",CHALLAN!D12770)</f>
        <v>2</v>
      </c>
      <c r="G2189">
        <f>IF(CHALLAN!E12770="","",CHALLAN!E12770)</f>
        <v>5</v>
      </c>
      <c r="H2189">
        <f t="shared" si="68"/>
        <v>10</v>
      </c>
      <c r="I2189">
        <f>IF(CHALLAN!F12770="","",CHALLAN!F12770)</f>
        <v>10</v>
      </c>
      <c r="J2189">
        <f t="shared" si="69"/>
        <v>0</v>
      </c>
    </row>
    <row r="2190" spans="1:10" x14ac:dyDescent="0.25">
      <c r="A2190">
        <v>12772</v>
      </c>
      <c r="B2190" t="str">
        <f>CHALLAN!G12752</f>
        <v>GG/265/10-11</v>
      </c>
      <c r="C2190" t="str">
        <f>CHALLAN!G12751</f>
        <v>02.01.11</v>
      </c>
      <c r="D2190" t="str">
        <f>IF(CHALLAN!C12772="","(no part #)",CHALLAN!C12772)</f>
        <v>PC-86087</v>
      </c>
      <c r="E2190" t="str">
        <f>IF(CHALLAN!B12772="","",CHALLAN!B12772)</f>
        <v>LOGAN</v>
      </c>
      <c r="F2190">
        <f>IF(CHALLAN!D12772="","",CHALLAN!D12772)</f>
        <v>1</v>
      </c>
      <c r="G2190">
        <f>IF(CHALLAN!E12772="","",CHALLAN!E12772)</f>
        <v>5</v>
      </c>
      <c r="H2190">
        <f t="shared" si="68"/>
        <v>5</v>
      </c>
      <c r="I2190">
        <f>IF(CHALLAN!F12772="","",CHALLAN!F12772)</f>
        <v>5</v>
      </c>
      <c r="J2190">
        <f t="shared" si="69"/>
        <v>0</v>
      </c>
    </row>
    <row r="2191" spans="1:10" x14ac:dyDescent="0.25">
      <c r="A2191">
        <v>12773</v>
      </c>
      <c r="B2191" t="str">
        <f>CHALLAN!G12752</f>
        <v>GG/265/10-11</v>
      </c>
      <c r="C2191" t="str">
        <f>CHALLAN!G12751</f>
        <v>02.01.11</v>
      </c>
      <c r="D2191" t="str">
        <f>IF(CHALLAN!C12773="","(no part #)",CHALLAN!C12773)</f>
        <v>PC-86244</v>
      </c>
      <c r="E2191" t="str">
        <f>IF(CHALLAN!B12773="","",CHALLAN!B12773)</f>
        <v>QUALIS (O)</v>
      </c>
      <c r="F2191">
        <f>IF(CHALLAN!D12773="","",CHALLAN!D12773)</f>
        <v>3</v>
      </c>
      <c r="G2191">
        <f>IF(CHALLAN!E12773="","",CHALLAN!E12773)</f>
        <v>5</v>
      </c>
      <c r="H2191">
        <f t="shared" si="68"/>
        <v>15</v>
      </c>
      <c r="I2191">
        <f>IF(CHALLAN!F12773="","",CHALLAN!F12773)</f>
        <v>12.5</v>
      </c>
      <c r="J2191">
        <f t="shared" si="69"/>
        <v>2.5</v>
      </c>
    </row>
    <row r="2192" spans="1:10" x14ac:dyDescent="0.25">
      <c r="A2192">
        <v>12774</v>
      </c>
      <c r="B2192" t="str">
        <f>CHALLAN!G12752</f>
        <v>GG/265/10-11</v>
      </c>
      <c r="C2192" t="str">
        <f>CHALLAN!G12751</f>
        <v>02.01.11</v>
      </c>
      <c r="D2192" t="str">
        <f>IF(CHALLAN!C12774="","(no part #)",CHALLAN!C12774)</f>
        <v>PC-86244</v>
      </c>
      <c r="E2192" t="str">
        <f>IF(CHALLAN!B12774="","",CHALLAN!B12774)</f>
        <v>QUALIS (O)</v>
      </c>
      <c r="F2192" t="str">
        <f>IF(CHALLAN!D12774="","",CHALLAN!D12774)</f>
        <v/>
      </c>
      <c r="G2192" t="str">
        <f>IF(CHALLAN!E12774="","",CHALLAN!E12774)</f>
        <v/>
      </c>
      <c r="H2192" t="str">
        <f t="shared" si="68"/>
        <v/>
      </c>
      <c r="I2192">
        <f>IF(CHALLAN!F12774="","",CHALLAN!F12774)</f>
        <v>2.5</v>
      </c>
      <c r="J2192" t="str">
        <f t="shared" si="69"/>
        <v/>
      </c>
    </row>
    <row r="2193" spans="1:10" x14ac:dyDescent="0.25">
      <c r="A2193">
        <v>12775</v>
      </c>
      <c r="B2193" t="str">
        <f>CHALLAN!G12752</f>
        <v>GG/265/10-11</v>
      </c>
      <c r="C2193" t="str">
        <f>CHALLAN!G12751</f>
        <v>02.01.11</v>
      </c>
      <c r="D2193" t="str">
        <f>IF(CHALLAN!C12775="","(no part #)",CHALLAN!C12775)</f>
        <v>PC-86248</v>
      </c>
      <c r="E2193" t="str">
        <f>IF(CHALLAN!B12775="","",CHALLAN!B12775)</f>
        <v>ACCENT PETROL</v>
      </c>
      <c r="F2193">
        <f>IF(CHALLAN!D12775="","",CHALLAN!D12775)</f>
        <v>1</v>
      </c>
      <c r="G2193">
        <f>IF(CHALLAN!E12775="","",CHALLAN!E12775)</f>
        <v>5</v>
      </c>
      <c r="H2193">
        <f t="shared" si="68"/>
        <v>5</v>
      </c>
      <c r="I2193">
        <f>IF(CHALLAN!F12775="","",CHALLAN!F12775)</f>
        <v>5</v>
      </c>
      <c r="J2193">
        <f t="shared" si="69"/>
        <v>0</v>
      </c>
    </row>
    <row r="2194" spans="1:10" x14ac:dyDescent="0.25">
      <c r="A2194">
        <v>12776</v>
      </c>
      <c r="B2194" t="str">
        <f>CHALLAN!G12752</f>
        <v>GG/265/10-11</v>
      </c>
      <c r="C2194" t="str">
        <f>CHALLAN!G12751</f>
        <v>02.01.11</v>
      </c>
      <c r="D2194" t="str">
        <f>IF(CHALLAN!C12776="","(no part #)",CHALLAN!C12776)</f>
        <v>PC-86064</v>
      </c>
      <c r="E2194" t="str">
        <f>IF(CHALLAN!B12776="","",CHALLAN!B12776)</f>
        <v>ACCENT DEISAL</v>
      </c>
      <c r="F2194">
        <f>IF(CHALLAN!D12776="","",CHALLAN!D12776)</f>
        <v>1</v>
      </c>
      <c r="G2194">
        <f>IF(CHALLAN!E12776="","",CHALLAN!E12776)</f>
        <v>5</v>
      </c>
      <c r="H2194">
        <f t="shared" si="68"/>
        <v>5</v>
      </c>
      <c r="I2194">
        <f>IF(CHALLAN!F12776="","",CHALLAN!F12776)</f>
        <v>5</v>
      </c>
      <c r="J2194">
        <f t="shared" si="69"/>
        <v>0</v>
      </c>
    </row>
    <row r="2195" spans="1:10" x14ac:dyDescent="0.25">
      <c r="A2195">
        <v>12809</v>
      </c>
      <c r="B2195" t="str">
        <f>CHALLAN!G12798</f>
        <v>GG/266/10-11</v>
      </c>
      <c r="C2195" t="str">
        <f>CHALLAN!G12797</f>
        <v>05.02.11</v>
      </c>
      <c r="D2195" t="str">
        <f>IF(CHALLAN!C12809="","(no part #)",CHALLAN!C12809)</f>
        <v>PC-86247</v>
      </c>
      <c r="E2195" t="str">
        <f>IF(CHALLAN!B12809="","",CHALLAN!B12809)</f>
        <v>TRAVERA</v>
      </c>
      <c r="F2195">
        <f>IF(CHALLAN!D12809="","",CHALLAN!D12809)</f>
        <v>10</v>
      </c>
      <c r="G2195">
        <f>IF(CHALLAN!E12809="","",CHALLAN!E12809)</f>
        <v>5</v>
      </c>
      <c r="H2195">
        <f t="shared" si="68"/>
        <v>50</v>
      </c>
      <c r="I2195">
        <f>IF(CHALLAN!F12809="","",CHALLAN!F12809)</f>
        <v>42</v>
      </c>
      <c r="J2195">
        <f t="shared" si="69"/>
        <v>8</v>
      </c>
    </row>
    <row r="2196" spans="1:10" x14ac:dyDescent="0.25">
      <c r="A2196">
        <v>12810</v>
      </c>
      <c r="B2196" t="str">
        <f>CHALLAN!G12798</f>
        <v>GG/266/10-11</v>
      </c>
      <c r="C2196" t="str">
        <f>CHALLAN!G12797</f>
        <v>05.02.11</v>
      </c>
      <c r="D2196" t="str">
        <f>IF(CHALLAN!C12810="","(no part #)",CHALLAN!C12810)</f>
        <v>PC-86247</v>
      </c>
      <c r="E2196" t="str">
        <f>IF(CHALLAN!B12810="","",CHALLAN!B12810)</f>
        <v>TRAVERA</v>
      </c>
      <c r="F2196" t="str">
        <f>IF(CHALLAN!D12810="","",CHALLAN!D12810)</f>
        <v/>
      </c>
      <c r="G2196" t="str">
        <f>IF(CHALLAN!E12810="","",CHALLAN!E12810)</f>
        <v/>
      </c>
      <c r="H2196" t="str">
        <f t="shared" si="68"/>
        <v/>
      </c>
      <c r="I2196">
        <f>IF(CHALLAN!F12810="","",CHALLAN!F12810)</f>
        <v>8</v>
      </c>
      <c r="J2196" t="str">
        <f t="shared" si="69"/>
        <v/>
      </c>
    </row>
    <row r="2197" spans="1:10" x14ac:dyDescent="0.25">
      <c r="A2197">
        <v>12811</v>
      </c>
      <c r="B2197" t="str">
        <f>CHALLAN!G12798</f>
        <v>GG/266/10-11</v>
      </c>
      <c r="C2197" t="str">
        <f>CHALLAN!G12797</f>
        <v>05.02.11</v>
      </c>
      <c r="D2197" t="str">
        <f>IF(CHALLAN!C12811="","(no part #)",CHALLAN!C12811)</f>
        <v>PC-86046</v>
      </c>
      <c r="E2197" t="str">
        <f>IF(CHALLAN!B12811="","",CHALLAN!B12811)</f>
        <v>INNOVA</v>
      </c>
      <c r="F2197">
        <f>IF(CHALLAN!D12811="","",CHALLAN!D12811)</f>
        <v>6</v>
      </c>
      <c r="G2197">
        <f>IF(CHALLAN!E12811="","",CHALLAN!E12811)</f>
        <v>5</v>
      </c>
      <c r="H2197">
        <f t="shared" si="68"/>
        <v>30</v>
      </c>
      <c r="I2197">
        <f>IF(CHALLAN!F12811="","",CHALLAN!F12811)</f>
        <v>26.5</v>
      </c>
      <c r="J2197">
        <f t="shared" si="69"/>
        <v>3.5</v>
      </c>
    </row>
    <row r="2198" spans="1:10" x14ac:dyDescent="0.25">
      <c r="A2198">
        <v>12812</v>
      </c>
      <c r="B2198" t="str">
        <f>CHALLAN!G12798</f>
        <v>GG/266/10-11</v>
      </c>
      <c r="C2198" t="str">
        <f>CHALLAN!G12797</f>
        <v>05.02.11</v>
      </c>
      <c r="D2198" t="str">
        <f>IF(CHALLAN!C12812="","(no part #)",CHALLAN!C12812)</f>
        <v>PC-86046</v>
      </c>
      <c r="E2198" t="str">
        <f>IF(CHALLAN!B12812="","",CHALLAN!B12812)</f>
        <v>INNOVA</v>
      </c>
      <c r="F2198" t="str">
        <f>IF(CHALLAN!D12812="","",CHALLAN!D12812)</f>
        <v/>
      </c>
      <c r="G2198" t="str">
        <f>IF(CHALLAN!E12812="","",CHALLAN!E12812)</f>
        <v/>
      </c>
      <c r="H2198" t="str">
        <f t="shared" si="68"/>
        <v/>
      </c>
      <c r="I2198">
        <f>IF(CHALLAN!F12812="","",CHALLAN!F12812)</f>
        <v>3.5</v>
      </c>
      <c r="J2198" t="str">
        <f t="shared" si="69"/>
        <v/>
      </c>
    </row>
    <row r="2199" spans="1:10" x14ac:dyDescent="0.25">
      <c r="A2199">
        <v>12813</v>
      </c>
      <c r="B2199" t="str">
        <f>CHALLAN!G12798</f>
        <v>GG/266/10-11</v>
      </c>
      <c r="C2199" t="str">
        <f>CHALLAN!G12797</f>
        <v>05.02.11</v>
      </c>
      <c r="D2199" t="str">
        <f>IF(CHALLAN!C12813="","(no part #)",CHALLAN!C12813)</f>
        <v>PC-86233</v>
      </c>
      <c r="E2199" t="str">
        <f>IF(CHALLAN!B12813="","",CHALLAN!B12813)</f>
        <v xml:space="preserve">INDICA BEHR-R134A                                                                                                                                                                           </v>
      </c>
      <c r="F2199">
        <f>IF(CHALLAN!D12813="","",CHALLAN!D12813)</f>
        <v>10</v>
      </c>
      <c r="G2199">
        <f>IF(CHALLAN!E12813="","",CHALLAN!E12813)</f>
        <v>5</v>
      </c>
      <c r="H2199">
        <f t="shared" si="68"/>
        <v>50</v>
      </c>
      <c r="I2199">
        <f>IF(CHALLAN!F12813="","",CHALLAN!F12813)</f>
        <v>42</v>
      </c>
      <c r="J2199">
        <f t="shared" si="69"/>
        <v>8</v>
      </c>
    </row>
    <row r="2200" spans="1:10" x14ac:dyDescent="0.25">
      <c r="A2200">
        <v>12814</v>
      </c>
      <c r="B2200" t="str">
        <f>CHALLAN!G12798</f>
        <v>GG/266/10-11</v>
      </c>
      <c r="C2200" t="str">
        <f>CHALLAN!G12797</f>
        <v>05.02.11</v>
      </c>
      <c r="D2200" t="str">
        <f>IF(CHALLAN!C12814="","(no part #)",CHALLAN!C12814)</f>
        <v>PC-86233</v>
      </c>
      <c r="E2200" t="str">
        <f>IF(CHALLAN!B12814="","",CHALLAN!B12814)</f>
        <v xml:space="preserve">INDICA BEHR-R134A                                                                                                                                                                           </v>
      </c>
      <c r="F2200" t="str">
        <f>IF(CHALLAN!D12814="","",CHALLAN!D12814)</f>
        <v/>
      </c>
      <c r="G2200" t="str">
        <f>IF(CHALLAN!E12814="","",CHALLAN!E12814)</f>
        <v/>
      </c>
      <c r="H2200" t="str">
        <f t="shared" si="68"/>
        <v/>
      </c>
      <c r="I2200">
        <f>IF(CHALLAN!F12814="","",CHALLAN!F12814)</f>
        <v>8</v>
      </c>
      <c r="J2200" t="str">
        <f t="shared" si="69"/>
        <v/>
      </c>
    </row>
    <row r="2201" spans="1:10" x14ac:dyDescent="0.25">
      <c r="A2201">
        <v>12815</v>
      </c>
      <c r="B2201" t="str">
        <f>CHALLAN!G12798</f>
        <v>GG/266/10-11</v>
      </c>
      <c r="C2201" t="str">
        <f>CHALLAN!G12797</f>
        <v>05.02.11</v>
      </c>
      <c r="D2201" t="str">
        <f>IF(CHALLAN!C12815="","(no part #)",CHALLAN!C12815)</f>
        <v>PC-86036</v>
      </c>
      <c r="E2201" t="str">
        <f>IF(CHALLAN!B12815="","",CHALLAN!B12815)</f>
        <v xml:space="preserve">INDICA-134A-SUBROS                           </v>
      </c>
      <c r="F2201">
        <f>IF(CHALLAN!D12815="","",CHALLAN!D12815)</f>
        <v>20</v>
      </c>
      <c r="G2201">
        <f>IF(CHALLAN!E12815="","",CHALLAN!E12815)</f>
        <v>5</v>
      </c>
      <c r="H2201">
        <f t="shared" si="68"/>
        <v>100</v>
      </c>
      <c r="I2201">
        <f>IF(CHALLAN!F12815="","",CHALLAN!F12815)</f>
        <v>76</v>
      </c>
      <c r="J2201">
        <f t="shared" si="69"/>
        <v>24</v>
      </c>
    </row>
    <row r="2202" spans="1:10" x14ac:dyDescent="0.25">
      <c r="A2202">
        <v>12816</v>
      </c>
      <c r="B2202" t="str">
        <f>CHALLAN!G12798</f>
        <v>GG/266/10-11</v>
      </c>
      <c r="C2202" t="str">
        <f>CHALLAN!G12797</f>
        <v>05.02.11</v>
      </c>
      <c r="D2202" t="str">
        <f>IF(CHALLAN!C12816="","(no part #)",CHALLAN!C12816)</f>
        <v>PC-86036</v>
      </c>
      <c r="E2202" t="str">
        <f>IF(CHALLAN!B12816="","",CHALLAN!B12816)</f>
        <v xml:space="preserve">INDICA-134A-SUBROS                           </v>
      </c>
      <c r="F2202" t="str">
        <f>IF(CHALLAN!D12816="","",CHALLAN!D12816)</f>
        <v/>
      </c>
      <c r="G2202" t="str">
        <f>IF(CHALLAN!E12816="","",CHALLAN!E12816)</f>
        <v/>
      </c>
      <c r="H2202" t="str">
        <f t="shared" si="68"/>
        <v/>
      </c>
      <c r="I2202">
        <f>IF(CHALLAN!F12816="","",CHALLAN!F12816)</f>
        <v>24</v>
      </c>
      <c r="J2202" t="str">
        <f t="shared" si="69"/>
        <v/>
      </c>
    </row>
    <row r="2203" spans="1:10" x14ac:dyDescent="0.25">
      <c r="A2203">
        <v>12818</v>
      </c>
      <c r="B2203" t="str">
        <f>CHALLAN!G12798</f>
        <v>GG/266/10-11</v>
      </c>
      <c r="C2203" t="str">
        <f>CHALLAN!G12797</f>
        <v>05.02.11</v>
      </c>
      <c r="D2203" t="str">
        <f>IF(CHALLAN!C12818="","(no part #)",CHALLAN!C12818)</f>
        <v>PC-1191</v>
      </c>
      <c r="E2203" t="str">
        <f>IF(CHALLAN!B12818="","",CHALLAN!B12818)</f>
        <v>SKODA 3PIN</v>
      </c>
      <c r="F2203">
        <f>IF(CHALLAN!D12818="","",CHALLAN!D12818)</f>
        <v>1</v>
      </c>
      <c r="G2203">
        <f>IF(CHALLAN!E12818="","",CHALLAN!E12818)</f>
        <v>25</v>
      </c>
      <c r="H2203">
        <f t="shared" si="68"/>
        <v>25</v>
      </c>
      <c r="I2203">
        <f>IF(CHALLAN!F12818="","",CHALLAN!F12818)</f>
        <v>25</v>
      </c>
      <c r="J2203">
        <f t="shared" si="69"/>
        <v>0</v>
      </c>
    </row>
    <row r="2204" spans="1:10" x14ac:dyDescent="0.25">
      <c r="A2204">
        <v>12854</v>
      </c>
      <c r="B2204" t="str">
        <f>CHALLAN!G12843</f>
        <v>GG/267/10-11</v>
      </c>
      <c r="C2204" t="str">
        <f>CHALLAN!G12842</f>
        <v>05.02.11</v>
      </c>
      <c r="D2204" t="str">
        <f>IF(CHALLAN!C12854="","(no part #)",CHALLAN!C12854)</f>
        <v>PC-86233</v>
      </c>
      <c r="E2204" t="str">
        <f>IF(CHALLAN!B12854="","",CHALLAN!B12854)</f>
        <v xml:space="preserve">INDICA BEHR-R134A                                                                                                                                                                           </v>
      </c>
      <c r="F2204">
        <f>IF(CHALLAN!D12854="","",CHALLAN!D12854)</f>
        <v>10</v>
      </c>
      <c r="G2204">
        <f>IF(CHALLAN!E12854="","",CHALLAN!E12854)</f>
        <v>5</v>
      </c>
      <c r="H2204">
        <f t="shared" si="68"/>
        <v>50</v>
      </c>
      <c r="I2204">
        <f>IF(CHALLAN!F12854="","",CHALLAN!F12854)</f>
        <v>42</v>
      </c>
      <c r="J2204">
        <f t="shared" si="69"/>
        <v>8</v>
      </c>
    </row>
    <row r="2205" spans="1:10" x14ac:dyDescent="0.25">
      <c r="A2205">
        <v>12855</v>
      </c>
      <c r="B2205" t="str">
        <f>CHALLAN!G12843</f>
        <v>GG/267/10-11</v>
      </c>
      <c r="C2205" t="str">
        <f>CHALLAN!G12842</f>
        <v>05.02.11</v>
      </c>
      <c r="D2205" t="str">
        <f>IF(CHALLAN!C12855="","(no part #)",CHALLAN!C12855)</f>
        <v>PC-86233</v>
      </c>
      <c r="E2205" t="str">
        <f>IF(CHALLAN!B12855="","",CHALLAN!B12855)</f>
        <v xml:space="preserve">INDICA BEHR-R134A                                                                                                                                                                           </v>
      </c>
      <c r="F2205" t="str">
        <f>IF(CHALLAN!D12855="","",CHALLAN!D12855)</f>
        <v/>
      </c>
      <c r="G2205" t="str">
        <f>IF(CHALLAN!E12855="","",CHALLAN!E12855)</f>
        <v/>
      </c>
      <c r="H2205" t="str">
        <f t="shared" si="68"/>
        <v/>
      </c>
      <c r="I2205">
        <f>IF(CHALLAN!F12855="","",CHALLAN!F12855)</f>
        <v>8</v>
      </c>
      <c r="J2205" t="str">
        <f t="shared" si="69"/>
        <v/>
      </c>
    </row>
    <row r="2206" spans="1:10" x14ac:dyDescent="0.25">
      <c r="A2206">
        <v>12856</v>
      </c>
      <c r="B2206" t="str">
        <f>CHALLAN!G12843</f>
        <v>GG/267/10-11</v>
      </c>
      <c r="C2206" t="str">
        <f>CHALLAN!G12842</f>
        <v>05.02.11</v>
      </c>
      <c r="D2206" t="str">
        <f>IF(CHALLAN!C12856="","(no part #)",CHALLAN!C12856)</f>
        <v>PC-86036</v>
      </c>
      <c r="E2206" t="str">
        <f>IF(CHALLAN!B12856="","",CHALLAN!B12856)</f>
        <v xml:space="preserve">INDICA-134A-SUBROS                           </v>
      </c>
      <c r="F2206">
        <f>IF(CHALLAN!D12856="","",CHALLAN!D12856)</f>
        <v>10</v>
      </c>
      <c r="G2206">
        <f>IF(CHALLAN!E12856="","",CHALLAN!E12856)</f>
        <v>5</v>
      </c>
      <c r="H2206">
        <f t="shared" si="68"/>
        <v>50</v>
      </c>
      <c r="I2206">
        <f>IF(CHALLAN!F12856="","",CHALLAN!F12856)</f>
        <v>38</v>
      </c>
      <c r="J2206">
        <f t="shared" si="69"/>
        <v>12</v>
      </c>
    </row>
    <row r="2207" spans="1:10" x14ac:dyDescent="0.25">
      <c r="A2207">
        <v>12857</v>
      </c>
      <c r="B2207" t="str">
        <f>CHALLAN!G12843</f>
        <v>GG/267/10-11</v>
      </c>
      <c r="C2207" t="str">
        <f>CHALLAN!G12842</f>
        <v>05.02.11</v>
      </c>
      <c r="D2207" t="str">
        <f>IF(CHALLAN!C12857="","(no part #)",CHALLAN!C12857)</f>
        <v>PC-86036</v>
      </c>
      <c r="E2207" t="str">
        <f>IF(CHALLAN!B12857="","",CHALLAN!B12857)</f>
        <v xml:space="preserve">INDICA-134A-SUBROS                           </v>
      </c>
      <c r="F2207" t="str">
        <f>IF(CHALLAN!D12857="","",CHALLAN!D12857)</f>
        <v/>
      </c>
      <c r="G2207" t="str">
        <f>IF(CHALLAN!E12857="","",CHALLAN!E12857)</f>
        <v/>
      </c>
      <c r="H2207" t="str">
        <f t="shared" si="68"/>
        <v/>
      </c>
      <c r="I2207">
        <f>IF(CHALLAN!F12857="","",CHALLAN!F12857)</f>
        <v>12</v>
      </c>
      <c r="J2207" t="str">
        <f t="shared" si="69"/>
        <v/>
      </c>
    </row>
    <row r="2208" spans="1:10" x14ac:dyDescent="0.25">
      <c r="A2208">
        <v>12858</v>
      </c>
      <c r="B2208" t="str">
        <f>CHALLAN!G12843</f>
        <v>GG/267/10-11</v>
      </c>
      <c r="C2208" t="str">
        <f>CHALLAN!G12842</f>
        <v>05.02.11</v>
      </c>
      <c r="D2208" t="str">
        <f>IF(CHALLAN!C12858="","(no part #)",CHALLAN!C12858)</f>
        <v>PC-86034</v>
      </c>
      <c r="E2208" t="str">
        <f>IF(CHALLAN!B12858="","",CHALLAN!B12858)</f>
        <v>FORD IKON</v>
      </c>
      <c r="F2208">
        <f>IF(CHALLAN!D12858="","",CHALLAN!D12858)</f>
        <v>5</v>
      </c>
      <c r="G2208">
        <f>IF(CHALLAN!E12858="","",CHALLAN!E12858)</f>
        <v>5</v>
      </c>
      <c r="H2208">
        <f t="shared" si="68"/>
        <v>25</v>
      </c>
      <c r="I2208">
        <f>IF(CHALLAN!F12858="","",CHALLAN!F12858)</f>
        <v>22</v>
      </c>
      <c r="J2208">
        <f t="shared" si="69"/>
        <v>3</v>
      </c>
    </row>
    <row r="2209" spans="1:10" x14ac:dyDescent="0.25">
      <c r="A2209">
        <v>12859</v>
      </c>
      <c r="B2209" t="str">
        <f>CHALLAN!G12843</f>
        <v>GG/267/10-11</v>
      </c>
      <c r="C2209" t="str">
        <f>CHALLAN!G12842</f>
        <v>05.02.11</v>
      </c>
      <c r="D2209" t="str">
        <f>IF(CHALLAN!C12859="","(no part #)",CHALLAN!C12859)</f>
        <v>PC-86034</v>
      </c>
      <c r="E2209" t="str">
        <f>IF(CHALLAN!B12859="","",CHALLAN!B12859)</f>
        <v>FORD IKON</v>
      </c>
      <c r="F2209" t="str">
        <f>IF(CHALLAN!D12859="","",CHALLAN!D12859)</f>
        <v/>
      </c>
      <c r="G2209" t="str">
        <f>IF(CHALLAN!E12859="","",CHALLAN!E12859)</f>
        <v/>
      </c>
      <c r="H2209" t="str">
        <f t="shared" si="68"/>
        <v/>
      </c>
      <c r="I2209">
        <f>IF(CHALLAN!F12859="","",CHALLAN!F12859)</f>
        <v>3</v>
      </c>
      <c r="J2209" t="str">
        <f t="shared" si="69"/>
        <v/>
      </c>
    </row>
    <row r="2210" spans="1:10" x14ac:dyDescent="0.25">
      <c r="A2210">
        <v>12861</v>
      </c>
      <c r="B2210" t="str">
        <f>CHALLAN!G12843</f>
        <v>GG/267/10-11</v>
      </c>
      <c r="C2210" t="str">
        <f>CHALLAN!G12842</f>
        <v>05.02.11</v>
      </c>
      <c r="D2210" t="str">
        <f>IF(CHALLAN!C12861="","(no part #)",CHALLAN!C12861)</f>
        <v>PC-250R</v>
      </c>
      <c r="E2210" t="str">
        <f>IF(CHALLAN!B12861="","",CHALLAN!B12861)</f>
        <v>SANTRO XING</v>
      </c>
      <c r="F2210">
        <f>IF(CHALLAN!D12861="","",CHALLAN!D12861)</f>
        <v>4</v>
      </c>
      <c r="G2210">
        <f>IF(CHALLAN!E12861="","",CHALLAN!E12861)</f>
        <v>6</v>
      </c>
      <c r="H2210">
        <f t="shared" si="68"/>
        <v>24</v>
      </c>
      <c r="I2210">
        <f>IF(CHALLAN!F12861="","",CHALLAN!F12861)</f>
        <v>23</v>
      </c>
      <c r="J2210">
        <f t="shared" si="69"/>
        <v>1</v>
      </c>
    </row>
    <row r="2211" spans="1:10" x14ac:dyDescent="0.25">
      <c r="A2211">
        <v>12862</v>
      </c>
      <c r="B2211" t="str">
        <f>CHALLAN!G12843</f>
        <v>GG/267/10-11</v>
      </c>
      <c r="C2211" t="str">
        <f>CHALLAN!G12842</f>
        <v>05.02.11</v>
      </c>
      <c r="D2211" t="str">
        <f>IF(CHALLAN!C12862="","(no part #)",CHALLAN!C12862)</f>
        <v>PC-250R</v>
      </c>
      <c r="E2211" t="str">
        <f>IF(CHALLAN!B12862="","",CHALLAN!B12862)</f>
        <v>SANTRO XING</v>
      </c>
      <c r="F2211" t="str">
        <f>IF(CHALLAN!D12862="","",CHALLAN!D12862)</f>
        <v/>
      </c>
      <c r="G2211" t="str">
        <f>IF(CHALLAN!E12862="","",CHALLAN!E12862)</f>
        <v/>
      </c>
      <c r="H2211" t="str">
        <f t="shared" si="68"/>
        <v/>
      </c>
      <c r="I2211">
        <f>IF(CHALLAN!F12862="","",CHALLAN!F12862)</f>
        <v>1</v>
      </c>
      <c r="J2211" t="str">
        <f t="shared" si="69"/>
        <v/>
      </c>
    </row>
    <row r="2212" spans="1:10" x14ac:dyDescent="0.25">
      <c r="A2212">
        <v>12863</v>
      </c>
      <c r="B2212" t="str">
        <f>CHALLAN!G12843</f>
        <v>GG/267/10-11</v>
      </c>
      <c r="C2212" t="str">
        <f>CHALLAN!G12842</f>
        <v>05.02.11</v>
      </c>
      <c r="D2212" t="str">
        <f>IF(CHALLAN!C12863="","(no part #)",CHALLAN!C12863)</f>
        <v>PC-143R</v>
      </c>
      <c r="E2212" t="str">
        <f>IF(CHALLAN!B12863="","",CHALLAN!B12863)</f>
        <v>SKODA</v>
      </c>
      <c r="F2212">
        <f>IF(CHALLAN!D12863="","",CHALLAN!D12863)</f>
        <v>4</v>
      </c>
      <c r="G2212">
        <f>IF(CHALLAN!E12863="","",CHALLAN!E12863)</f>
        <v>6</v>
      </c>
      <c r="H2212">
        <f t="shared" si="68"/>
        <v>24</v>
      </c>
      <c r="I2212">
        <f>IF(CHALLAN!F12863="","",CHALLAN!F12863)</f>
        <v>23</v>
      </c>
      <c r="J2212">
        <f t="shared" si="69"/>
        <v>1</v>
      </c>
    </row>
    <row r="2213" spans="1:10" x14ac:dyDescent="0.25">
      <c r="A2213">
        <v>12864</v>
      </c>
      <c r="B2213" t="str">
        <f>CHALLAN!G12843</f>
        <v>GG/267/10-11</v>
      </c>
      <c r="C2213" t="str">
        <f>CHALLAN!G12842</f>
        <v>05.02.11</v>
      </c>
      <c r="D2213" t="str">
        <f>IF(CHALLAN!C12864="","(no part #)",CHALLAN!C12864)</f>
        <v>PC-143R</v>
      </c>
      <c r="E2213" t="str">
        <f>IF(CHALLAN!B12864="","",CHALLAN!B12864)</f>
        <v>SKODA</v>
      </c>
      <c r="F2213" t="str">
        <f>IF(CHALLAN!D12864="","",CHALLAN!D12864)</f>
        <v/>
      </c>
      <c r="G2213" t="str">
        <f>IF(CHALLAN!E12864="","",CHALLAN!E12864)</f>
        <v/>
      </c>
      <c r="H2213" t="str">
        <f t="shared" si="68"/>
        <v/>
      </c>
      <c r="I2213">
        <f>IF(CHALLAN!F12864="","",CHALLAN!F12864)</f>
        <v>1</v>
      </c>
      <c r="J2213" t="str">
        <f t="shared" si="69"/>
        <v/>
      </c>
    </row>
    <row r="2214" spans="1:10" x14ac:dyDescent="0.25">
      <c r="A2214">
        <v>12866</v>
      </c>
      <c r="B2214" t="str">
        <f>CHALLAN!G12843</f>
        <v>GG/267/10-11</v>
      </c>
      <c r="C2214" t="str">
        <f>CHALLAN!G12842</f>
        <v>05.02.11</v>
      </c>
      <c r="D2214" t="str">
        <f>IF(CHALLAN!C12866="","(no part #)",CHALLAN!C12866)</f>
        <v>PC-E036</v>
      </c>
      <c r="E2214" t="str">
        <f>IF(CHALLAN!B12866="","",CHALLAN!B12866)</f>
        <v>TRAVERA</v>
      </c>
      <c r="F2214">
        <f>IF(CHALLAN!D12866="","",CHALLAN!D12866)</f>
        <v>6</v>
      </c>
      <c r="G2214">
        <f>IF(CHALLAN!E12866="","",CHALLAN!E12866)</f>
        <v>4</v>
      </c>
      <c r="H2214">
        <f t="shared" si="68"/>
        <v>24</v>
      </c>
      <c r="I2214" s="1406">
        <f>IF(CHALLAN!F12866="","",CHALLAN!F12866)</f>
        <v>23</v>
      </c>
      <c r="J2214">
        <f t="shared" si="69"/>
        <v>1</v>
      </c>
    </row>
    <row r="2215" spans="1:10" x14ac:dyDescent="0.25">
      <c r="A2215">
        <v>12867</v>
      </c>
      <c r="B2215" t="str">
        <f>CHALLAN!G12843</f>
        <v>GG/267/10-11</v>
      </c>
      <c r="C2215" t="str">
        <f>CHALLAN!G12842</f>
        <v>05.02.11</v>
      </c>
      <c r="D2215" t="str">
        <f>IF(CHALLAN!C12867="","(no part #)",CHALLAN!C12867)</f>
        <v>PC-E036</v>
      </c>
      <c r="E2215" t="str">
        <f>IF(CHALLAN!B12867="","",CHALLAN!B12867)</f>
        <v>TRAVERA</v>
      </c>
      <c r="F2215" t="str">
        <f>IF(CHALLAN!D12867="","",CHALLAN!D12867)</f>
        <v/>
      </c>
      <c r="G2215" t="str">
        <f>IF(CHALLAN!E12867="","",CHALLAN!E12867)</f>
        <v/>
      </c>
      <c r="H2215" t="str">
        <f t="shared" si="68"/>
        <v/>
      </c>
      <c r="I2215" s="1406">
        <f>IF(CHALLAN!F12867="","",CHALLAN!F12867)</f>
        <v>1</v>
      </c>
      <c r="J2215" t="str">
        <f t="shared" si="69"/>
        <v/>
      </c>
    </row>
    <row r="2216" spans="1:10" x14ac:dyDescent="0.25">
      <c r="A2216">
        <v>12868</v>
      </c>
      <c r="B2216" t="str">
        <f>CHALLAN!G12843</f>
        <v>GG/267/10-11</v>
      </c>
      <c r="C2216" t="str">
        <f>CHALLAN!G12842</f>
        <v>05.02.11</v>
      </c>
      <c r="D2216" t="str">
        <f>IF(CHALLAN!C12868="","(no part #)",CHALLAN!C12868)</f>
        <v>PC-E417</v>
      </c>
      <c r="E2216" t="str">
        <f>IF(CHALLAN!B12868="","",CHALLAN!B12868)</f>
        <v>FEISTA</v>
      </c>
      <c r="F2216">
        <f>IF(CHALLAN!D12868="","",CHALLAN!D12868)</f>
        <v>6</v>
      </c>
      <c r="G2216">
        <f>IF(CHALLAN!E12868="","",CHALLAN!E12868)</f>
        <v>4</v>
      </c>
      <c r="H2216">
        <f t="shared" si="68"/>
        <v>24</v>
      </c>
      <c r="I2216" s="1406">
        <f>IF(CHALLAN!F12868="","",CHALLAN!F12868)</f>
        <v>23</v>
      </c>
      <c r="J2216">
        <f t="shared" si="69"/>
        <v>1</v>
      </c>
    </row>
    <row r="2217" spans="1:10" x14ac:dyDescent="0.25">
      <c r="A2217">
        <v>12869</v>
      </c>
      <c r="B2217" t="str">
        <f>CHALLAN!G12843</f>
        <v>GG/267/10-11</v>
      </c>
      <c r="C2217" t="str">
        <f>CHALLAN!G12842</f>
        <v>05.02.11</v>
      </c>
      <c r="D2217" t="str">
        <f>IF(CHALLAN!C12869="","(no part #)",CHALLAN!C12869)</f>
        <v>PC-E417</v>
      </c>
      <c r="E2217" t="str">
        <f>IF(CHALLAN!B12869="","",CHALLAN!B12869)</f>
        <v>FEISTA</v>
      </c>
      <c r="F2217" t="str">
        <f>IF(CHALLAN!D12869="","",CHALLAN!D12869)</f>
        <v/>
      </c>
      <c r="G2217" t="str">
        <f>IF(CHALLAN!E12869="","",CHALLAN!E12869)</f>
        <v/>
      </c>
      <c r="H2217" t="str">
        <f t="shared" si="68"/>
        <v/>
      </c>
      <c r="I2217">
        <f>IF(CHALLAN!F12869="","",CHALLAN!F12869)</f>
        <v>1</v>
      </c>
      <c r="J2217" t="str">
        <f t="shared" si="69"/>
        <v/>
      </c>
    </row>
    <row r="2218" spans="1:10" x14ac:dyDescent="0.25">
      <c r="A2218">
        <v>12900</v>
      </c>
      <c r="B2218" t="str">
        <f>CHALLAN!G12888</f>
        <v>GG/268/10-11</v>
      </c>
      <c r="C2218" t="str">
        <f>CHALLAN!G12887</f>
        <v>05.02.11</v>
      </c>
      <c r="D2218" t="str">
        <f>IF(CHALLAN!C12900="","(no part #)",CHALLAN!C12900)</f>
        <v>(no part #)</v>
      </c>
      <c r="E2218" t="str">
        <f>IF(CHALLAN!B12900="","",CHALLAN!B12900)</f>
        <v>8MM</v>
      </c>
      <c r="F2218">
        <f>IF(CHALLAN!D12900="","",CHALLAN!D12900)</f>
        <v>0</v>
      </c>
      <c r="G2218">
        <f>IF(CHALLAN!E12900="","",CHALLAN!E12900)</f>
        <v>100</v>
      </c>
      <c r="H2218">
        <f t="shared" si="68"/>
        <v>0</v>
      </c>
      <c r="I2218">
        <f>IF(CHALLAN!F12900="","",CHALLAN!F12900)</f>
        <v>0</v>
      </c>
      <c r="J2218">
        <f t="shared" si="69"/>
        <v>0</v>
      </c>
    </row>
    <row r="2219" spans="1:10" x14ac:dyDescent="0.25">
      <c r="A2219">
        <v>12901</v>
      </c>
      <c r="B2219" t="str">
        <f>CHALLAN!G12888</f>
        <v>GG/268/10-11</v>
      </c>
      <c r="C2219" t="str">
        <f>CHALLAN!G12887</f>
        <v>05.02.11</v>
      </c>
      <c r="D2219" t="str">
        <f>IF(CHALLAN!C12901="","(no part #)",CHALLAN!C12901)</f>
        <v>(no part #)</v>
      </c>
      <c r="E2219" t="str">
        <f>IF(CHALLAN!B12901="","",CHALLAN!B12901)</f>
        <v>11MM</v>
      </c>
      <c r="F2219">
        <f>IF(CHALLAN!D12901="","",CHALLAN!D12901)</f>
        <v>14</v>
      </c>
      <c r="G2219">
        <f>IF(CHALLAN!E12901="","",CHALLAN!E12901)</f>
        <v>100</v>
      </c>
      <c r="H2219">
        <f t="shared" si="68"/>
        <v>1400</v>
      </c>
      <c r="I2219">
        <f>IF(CHALLAN!F12901="","",CHALLAN!F12901)</f>
        <v>1400</v>
      </c>
      <c r="J2219">
        <f t="shared" si="69"/>
        <v>0</v>
      </c>
    </row>
    <row r="2220" spans="1:10" x14ac:dyDescent="0.25">
      <c r="A2220">
        <v>12902</v>
      </c>
      <c r="B2220" t="str">
        <f>CHALLAN!G12888</f>
        <v>GG/268/10-11</v>
      </c>
      <c r="C2220" t="str">
        <f>CHALLAN!G12887</f>
        <v>05.02.11</v>
      </c>
      <c r="D2220" t="str">
        <f>IF(CHALLAN!C12902="","(no part #)",CHALLAN!C12902)</f>
        <v>(no part #)</v>
      </c>
      <c r="E2220" t="str">
        <f>IF(CHALLAN!B12902="","",CHALLAN!B12902)</f>
        <v>15MM</v>
      </c>
      <c r="F2220">
        <f>IF(CHALLAN!D12902="","",CHALLAN!D12902)</f>
        <v>12</v>
      </c>
      <c r="G2220">
        <f>IF(CHALLAN!E12902="","",CHALLAN!E12902)</f>
        <v>100</v>
      </c>
      <c r="H2220">
        <f t="shared" si="68"/>
        <v>1200</v>
      </c>
      <c r="I2220" s="1406">
        <f>IF(CHALLAN!F12902="","",CHALLAN!F12902)</f>
        <v>1200</v>
      </c>
      <c r="J2220">
        <f t="shared" si="69"/>
        <v>0</v>
      </c>
    </row>
    <row r="2221" spans="1:10" x14ac:dyDescent="0.25">
      <c r="A2221">
        <v>12904</v>
      </c>
      <c r="B2221" t="str">
        <f>CHALLAN!G12888</f>
        <v>GG/268/10-11</v>
      </c>
      <c r="C2221" t="str">
        <f>CHALLAN!G12887</f>
        <v>05.02.11</v>
      </c>
      <c r="D2221" t="str">
        <f>IF(CHALLAN!C12904="","(no part #)",CHALLAN!C12904)</f>
        <v>(no part #)</v>
      </c>
      <c r="E2221" t="str">
        <f>IF(CHALLAN!B12904="","",CHALLAN!B12904)</f>
        <v>8MM</v>
      </c>
      <c r="F2221">
        <f>IF(CHALLAN!D12904="","",CHALLAN!D12904)</f>
        <v>0</v>
      </c>
      <c r="G2221">
        <f>IF(CHALLAN!E12904="","",CHALLAN!E12904)</f>
        <v>100</v>
      </c>
      <c r="H2221">
        <f t="shared" si="68"/>
        <v>0</v>
      </c>
      <c r="I2221">
        <f>IF(CHALLAN!F12904="","",CHALLAN!F12904)</f>
        <v>0</v>
      </c>
      <c r="J2221">
        <f t="shared" si="69"/>
        <v>0</v>
      </c>
    </row>
    <row r="2222" spans="1:10" x14ac:dyDescent="0.25">
      <c r="A2222">
        <v>12905</v>
      </c>
      <c r="B2222" t="str">
        <f>CHALLAN!G12888</f>
        <v>GG/268/10-11</v>
      </c>
      <c r="C2222" t="str">
        <f>CHALLAN!G12887</f>
        <v>05.02.11</v>
      </c>
      <c r="D2222" t="str">
        <f>IF(CHALLAN!C12905="","(no part #)",CHALLAN!C12905)</f>
        <v>(no part #)</v>
      </c>
      <c r="E2222" t="str">
        <f>IF(CHALLAN!B12905="","",CHALLAN!B12905)</f>
        <v>11MM</v>
      </c>
      <c r="F2222">
        <f>IF(CHALLAN!D12905="","",CHALLAN!D12905)</f>
        <v>6</v>
      </c>
      <c r="G2222">
        <f>IF(CHALLAN!E12905="","",CHALLAN!E12905)</f>
        <v>100</v>
      </c>
      <c r="H2222">
        <f t="shared" si="68"/>
        <v>600</v>
      </c>
      <c r="I2222" s="1406">
        <f>IF(CHALLAN!F12905="","",CHALLAN!F12905)</f>
        <v>600</v>
      </c>
      <c r="J2222">
        <f t="shared" si="69"/>
        <v>0</v>
      </c>
    </row>
    <row r="2223" spans="1:10" x14ac:dyDescent="0.25">
      <c r="A2223">
        <v>12906</v>
      </c>
      <c r="B2223" t="str">
        <f>CHALLAN!G12888</f>
        <v>GG/268/10-11</v>
      </c>
      <c r="C2223" t="str">
        <f>CHALLAN!G12887</f>
        <v>05.02.11</v>
      </c>
      <c r="D2223" t="str">
        <f>IF(CHALLAN!C12906="","(no part #)",CHALLAN!C12906)</f>
        <v>(no part #)</v>
      </c>
      <c r="E2223" t="str">
        <f>IF(CHALLAN!B12906="","",CHALLAN!B12906)</f>
        <v>15MM</v>
      </c>
      <c r="F2223">
        <f>IF(CHALLAN!D12906="","",CHALLAN!D12906)</f>
        <v>6</v>
      </c>
      <c r="G2223">
        <f>IF(CHALLAN!E12906="","",CHALLAN!E12906)</f>
        <v>100</v>
      </c>
      <c r="H2223">
        <f t="shared" si="68"/>
        <v>600</v>
      </c>
      <c r="I2223" s="1406">
        <f>IF(CHALLAN!F12906="","",CHALLAN!F12906)</f>
        <v>600</v>
      </c>
      <c r="J2223">
        <f t="shared" si="69"/>
        <v>0</v>
      </c>
    </row>
    <row r="2224" spans="1:10" x14ac:dyDescent="0.25">
      <c r="A2224">
        <v>12942</v>
      </c>
      <c r="B2224" t="str">
        <f>CHALLAN!G12931</f>
        <v>GG/269/10-11</v>
      </c>
      <c r="C2224" t="str">
        <f>CHALLAN!G12930</f>
        <v>07.02.11</v>
      </c>
      <c r="D2224" t="str">
        <f>IF(CHALLAN!C12942="","(no part #)",CHALLAN!C12942)</f>
        <v>PC-86093</v>
      </c>
      <c r="E2224" t="str">
        <f>IF(CHALLAN!B12942="","",CHALLAN!B12942)</f>
        <v>SCORPIO</v>
      </c>
      <c r="F2224">
        <f>IF(CHALLAN!D12942="","",CHALLAN!D12942)</f>
        <v>5</v>
      </c>
      <c r="G2224">
        <f>IF(CHALLAN!E12942="","",CHALLAN!E12942)</f>
        <v>5</v>
      </c>
      <c r="H2224">
        <f t="shared" si="68"/>
        <v>25</v>
      </c>
      <c r="I2224">
        <f>IF(CHALLAN!F12942="","",CHALLAN!F12942)</f>
        <v>22</v>
      </c>
      <c r="J2224">
        <f t="shared" si="69"/>
        <v>3</v>
      </c>
    </row>
    <row r="2225" spans="1:10" x14ac:dyDescent="0.25">
      <c r="A2225">
        <v>12943</v>
      </c>
      <c r="B2225" t="str">
        <f>CHALLAN!G12931</f>
        <v>GG/269/10-11</v>
      </c>
      <c r="C2225" t="str">
        <f>CHALLAN!G12930</f>
        <v>07.02.11</v>
      </c>
      <c r="D2225" t="str">
        <f>IF(CHALLAN!C12943="","(no part #)",CHALLAN!C12943)</f>
        <v>PC-86093</v>
      </c>
      <c r="E2225" t="str">
        <f>IF(CHALLAN!B12943="","",CHALLAN!B12943)</f>
        <v>SCORPIO</v>
      </c>
      <c r="F2225" t="str">
        <f>IF(CHALLAN!D12943="","",CHALLAN!D12943)</f>
        <v/>
      </c>
      <c r="G2225" t="str">
        <f>IF(CHALLAN!E12943="","",CHALLAN!E12943)</f>
        <v/>
      </c>
      <c r="H2225" t="str">
        <f t="shared" si="68"/>
        <v/>
      </c>
      <c r="I2225">
        <f>IF(CHALLAN!F12943="","",CHALLAN!F12943)</f>
        <v>3</v>
      </c>
      <c r="J2225" t="str">
        <f t="shared" si="69"/>
        <v/>
      </c>
    </row>
    <row r="2226" spans="1:10" x14ac:dyDescent="0.25">
      <c r="A2226">
        <v>12944</v>
      </c>
      <c r="B2226" t="str">
        <f>CHALLAN!G12931</f>
        <v>GG/269/10-11</v>
      </c>
      <c r="C2226" t="str">
        <f>CHALLAN!G12930</f>
        <v>07.02.11</v>
      </c>
      <c r="D2226" t="str">
        <f>IF(CHALLAN!C12944="","(no part #)",CHALLAN!C12944)</f>
        <v>PC-86004</v>
      </c>
      <c r="E2226" t="str">
        <f>IF(CHALLAN!B12944="","",CHALLAN!B12944)</f>
        <v>SKODA</v>
      </c>
      <c r="F2226">
        <f>IF(CHALLAN!D12944="","",CHALLAN!D12944)</f>
        <v>1</v>
      </c>
      <c r="G2226">
        <f>IF(CHALLAN!E12944="","",CHALLAN!E12944)</f>
        <v>5</v>
      </c>
      <c r="H2226">
        <f t="shared" si="68"/>
        <v>5</v>
      </c>
      <c r="I2226" s="1406">
        <f>IF(CHALLAN!F12944="","",CHALLAN!F12944)</f>
        <v>5</v>
      </c>
      <c r="J2226">
        <f t="shared" si="69"/>
        <v>0</v>
      </c>
    </row>
    <row r="2227" spans="1:10" x14ac:dyDescent="0.25">
      <c r="A2227">
        <v>12945</v>
      </c>
      <c r="B2227" t="str">
        <f>CHALLAN!G12931</f>
        <v>GG/269/10-11</v>
      </c>
      <c r="C2227" t="str">
        <f>CHALLAN!G12930</f>
        <v>07.02.11</v>
      </c>
      <c r="D2227" t="str">
        <f>IF(CHALLAN!C12945="","(no part #)",CHALLAN!C12945)</f>
        <v>PC-86238</v>
      </c>
      <c r="E2227" t="str">
        <f>IF(CHALLAN!B12945="","",CHALLAN!B12945)</f>
        <v>SAFARI</v>
      </c>
      <c r="F2227">
        <f>IF(CHALLAN!D12945="","",CHALLAN!D12945)</f>
        <v>5</v>
      </c>
      <c r="G2227">
        <f>IF(CHALLAN!E12945="","",CHALLAN!E12945)</f>
        <v>5</v>
      </c>
      <c r="H2227">
        <f t="shared" si="68"/>
        <v>25</v>
      </c>
      <c r="I2227">
        <f>IF(CHALLAN!F12945="","",CHALLAN!F12945)</f>
        <v>21</v>
      </c>
      <c r="J2227">
        <f t="shared" si="69"/>
        <v>4</v>
      </c>
    </row>
    <row r="2228" spans="1:10" x14ac:dyDescent="0.25">
      <c r="A2228">
        <v>12946</v>
      </c>
      <c r="B2228" t="str">
        <f>CHALLAN!G12931</f>
        <v>GG/269/10-11</v>
      </c>
      <c r="C2228" t="str">
        <f>CHALLAN!G12930</f>
        <v>07.02.11</v>
      </c>
      <c r="D2228" t="str">
        <f>IF(CHALLAN!C12946="","(no part #)",CHALLAN!C12946)</f>
        <v>PC-86238</v>
      </c>
      <c r="E2228" t="str">
        <f>IF(CHALLAN!B12946="","",CHALLAN!B12946)</f>
        <v>SAFARI</v>
      </c>
      <c r="F2228" t="str">
        <f>IF(CHALLAN!D12946="","",CHALLAN!D12946)</f>
        <v/>
      </c>
      <c r="G2228" t="str">
        <f>IF(CHALLAN!E12946="","",CHALLAN!E12946)</f>
        <v/>
      </c>
      <c r="H2228" t="str">
        <f t="shared" si="68"/>
        <v/>
      </c>
      <c r="I2228">
        <f>IF(CHALLAN!F12946="","",CHALLAN!F12946)</f>
        <v>4</v>
      </c>
      <c r="J2228" t="str">
        <f t="shared" si="69"/>
        <v/>
      </c>
    </row>
    <row r="2229" spans="1:10" x14ac:dyDescent="0.25">
      <c r="A2229">
        <v>12947</v>
      </c>
      <c r="B2229" t="str">
        <f>CHALLAN!G12931</f>
        <v>GG/269/10-11</v>
      </c>
      <c r="C2229" t="str">
        <f>CHALLAN!G12930</f>
        <v>07.02.11</v>
      </c>
      <c r="D2229" t="str">
        <f>IF(CHALLAN!C12947="","(no part #)",CHALLAN!C12947)</f>
        <v>PC-86247</v>
      </c>
      <c r="E2229" t="str">
        <f>IF(CHALLAN!B12947="","",CHALLAN!B12947)</f>
        <v>TRAVERA</v>
      </c>
      <c r="F2229">
        <f>IF(CHALLAN!D12947="","",CHALLAN!D12947)</f>
        <v>10</v>
      </c>
      <c r="G2229">
        <f>IF(CHALLAN!E12947="","",CHALLAN!E12947)</f>
        <v>5</v>
      </c>
      <c r="H2229">
        <f t="shared" si="68"/>
        <v>50</v>
      </c>
      <c r="I2229">
        <f>IF(CHALLAN!F12947="","",CHALLAN!F12947)</f>
        <v>42</v>
      </c>
      <c r="J2229">
        <f t="shared" si="69"/>
        <v>8</v>
      </c>
    </row>
    <row r="2230" spans="1:10" x14ac:dyDescent="0.25">
      <c r="A2230">
        <v>12948</v>
      </c>
      <c r="B2230" t="str">
        <f>CHALLAN!G12931</f>
        <v>GG/269/10-11</v>
      </c>
      <c r="C2230" t="str">
        <f>CHALLAN!G12930</f>
        <v>07.02.11</v>
      </c>
      <c r="D2230" t="str">
        <f>IF(CHALLAN!C12948="","(no part #)",CHALLAN!C12948)</f>
        <v>PC-86247</v>
      </c>
      <c r="E2230" t="str">
        <f>IF(CHALLAN!B12948="","",CHALLAN!B12948)</f>
        <v>TRAVERA</v>
      </c>
      <c r="F2230" t="str">
        <f>IF(CHALLAN!D12948="","",CHALLAN!D12948)</f>
        <v/>
      </c>
      <c r="G2230" t="str">
        <f>IF(CHALLAN!E12948="","",CHALLAN!E12948)</f>
        <v/>
      </c>
      <c r="H2230" t="str">
        <f t="shared" si="68"/>
        <v/>
      </c>
      <c r="I2230">
        <f>IF(CHALLAN!F12948="","",CHALLAN!F12948)</f>
        <v>8</v>
      </c>
      <c r="J2230" t="str">
        <f t="shared" si="69"/>
        <v/>
      </c>
    </row>
    <row r="2231" spans="1:10" x14ac:dyDescent="0.25">
      <c r="A2231">
        <v>12950</v>
      </c>
      <c r="B2231" t="str">
        <f>CHALLAN!G12931</f>
        <v>GG/269/10-11</v>
      </c>
      <c r="C2231" t="str">
        <f>CHALLAN!G12930</f>
        <v>07.02.11</v>
      </c>
      <c r="D2231" t="str">
        <f>IF(CHALLAN!C12950="","(no part #)",CHALLAN!C12950)</f>
        <v>PC-E001</v>
      </c>
      <c r="E2231" t="str">
        <f>IF(CHALLAN!B12950="","",CHALLAN!B12950)</f>
        <v>VISTA</v>
      </c>
      <c r="F2231">
        <f>IF(CHALLAN!D12950="","",CHALLAN!D12950)</f>
        <v>12</v>
      </c>
      <c r="G2231">
        <f>IF(CHALLAN!E12950="","",CHALLAN!E12950)</f>
        <v>4</v>
      </c>
      <c r="H2231">
        <f t="shared" si="68"/>
        <v>48</v>
      </c>
      <c r="I2231">
        <f>IF(CHALLAN!F12950="","",CHALLAN!F12950)</f>
        <v>46</v>
      </c>
      <c r="J2231">
        <f t="shared" si="69"/>
        <v>2</v>
      </c>
    </row>
    <row r="2232" spans="1:10" x14ac:dyDescent="0.25">
      <c r="A2232">
        <v>12951</v>
      </c>
      <c r="B2232" t="str">
        <f>CHALLAN!G12931</f>
        <v>GG/269/10-11</v>
      </c>
      <c r="C2232" t="str">
        <f>CHALLAN!G12930</f>
        <v>07.02.11</v>
      </c>
      <c r="D2232" t="str">
        <f>IF(CHALLAN!C12951="","(no part #)",CHALLAN!C12951)</f>
        <v>PC-E001</v>
      </c>
      <c r="E2232" t="str">
        <f>IF(CHALLAN!B12951="","",CHALLAN!B12951)</f>
        <v>VISTA</v>
      </c>
      <c r="F2232" t="str">
        <f>IF(CHALLAN!D12951="","",CHALLAN!D12951)</f>
        <v/>
      </c>
      <c r="G2232" t="str">
        <f>IF(CHALLAN!E12951="","",CHALLAN!E12951)</f>
        <v/>
      </c>
      <c r="H2232" t="str">
        <f t="shared" si="68"/>
        <v/>
      </c>
      <c r="I2232">
        <f>IF(CHALLAN!F12951="","",CHALLAN!F12951)</f>
        <v>2</v>
      </c>
      <c r="J2232" t="str">
        <f t="shared" si="69"/>
        <v/>
      </c>
    </row>
    <row r="2233" spans="1:10" x14ac:dyDescent="0.25">
      <c r="A2233">
        <v>12986</v>
      </c>
      <c r="B2233" t="str">
        <f>CHALLAN!G12976</f>
        <v>GG/270/10-11</v>
      </c>
      <c r="C2233" t="str">
        <f>CHALLAN!G12975</f>
        <v>09.02.11</v>
      </c>
      <c r="D2233" t="str">
        <f>IF(CHALLAN!C12986="","(no part #)",CHALLAN!C12986)</f>
        <v>PC-86233</v>
      </c>
      <c r="E2233" t="str">
        <f>IF(CHALLAN!B12986="","",CHALLAN!B12986)</f>
        <v xml:space="preserve">INDICA BEHR-R134A                                                                                                                                                                           </v>
      </c>
      <c r="F2233">
        <f>IF(CHALLAN!D12986="","",CHALLAN!D12986)</f>
        <v>5</v>
      </c>
      <c r="G2233">
        <f>IF(CHALLAN!E12986="","",CHALLAN!E12986)</f>
        <v>5</v>
      </c>
      <c r="H2233">
        <f t="shared" si="68"/>
        <v>25</v>
      </c>
      <c r="I2233">
        <f>IF(CHALLAN!F12986="","",CHALLAN!F12986)</f>
        <v>21</v>
      </c>
      <c r="J2233">
        <f t="shared" si="69"/>
        <v>4</v>
      </c>
    </row>
    <row r="2234" spans="1:10" x14ac:dyDescent="0.25">
      <c r="A2234">
        <v>12987</v>
      </c>
      <c r="B2234" t="str">
        <f>CHALLAN!G12976</f>
        <v>GG/270/10-11</v>
      </c>
      <c r="C2234" t="str">
        <f>CHALLAN!G12975</f>
        <v>09.02.11</v>
      </c>
      <c r="D2234" t="str">
        <f>IF(CHALLAN!C12987="","(no part #)",CHALLAN!C12987)</f>
        <v>PC-86233</v>
      </c>
      <c r="E2234" t="str">
        <f>IF(CHALLAN!B12987="","",CHALLAN!B12987)</f>
        <v xml:space="preserve">INDICA BEHR-R134A                                                                                                                                                                           </v>
      </c>
      <c r="F2234" t="str">
        <f>IF(CHALLAN!D12987="","",CHALLAN!D12987)</f>
        <v/>
      </c>
      <c r="G2234" t="str">
        <f>IF(CHALLAN!E12987="","",CHALLAN!E12987)</f>
        <v/>
      </c>
      <c r="H2234" t="str">
        <f t="shared" si="68"/>
        <v/>
      </c>
      <c r="I2234">
        <f>IF(CHALLAN!F12987="","",CHALLAN!F12987)</f>
        <v>4</v>
      </c>
      <c r="J2234" t="str">
        <f t="shared" si="69"/>
        <v/>
      </c>
    </row>
    <row r="2235" spans="1:10" x14ac:dyDescent="0.25">
      <c r="A2235">
        <v>12988</v>
      </c>
      <c r="B2235" t="str">
        <f>CHALLAN!G12976</f>
        <v>GG/270/10-11</v>
      </c>
      <c r="C2235" t="str">
        <f>CHALLAN!G12975</f>
        <v>09.02.11</v>
      </c>
      <c r="D2235" t="str">
        <f>IF(CHALLAN!C12988="","(no part #)",CHALLAN!C12988)</f>
        <v>PC-86125</v>
      </c>
      <c r="E2235" t="str">
        <f>IF(CHALLAN!B12988="","",CHALLAN!B12988)</f>
        <v>SANTRO</v>
      </c>
      <c r="F2235">
        <f>IF(CHALLAN!D12988="","",CHALLAN!D12988)</f>
        <v>5</v>
      </c>
      <c r="G2235">
        <f>IF(CHALLAN!E12988="","",CHALLAN!E12988)</f>
        <v>5</v>
      </c>
      <c r="H2235">
        <f t="shared" si="68"/>
        <v>25</v>
      </c>
      <c r="I2235">
        <f>IF(CHALLAN!F12988="","",CHALLAN!F12988)</f>
        <v>21</v>
      </c>
      <c r="J2235">
        <f t="shared" si="69"/>
        <v>4</v>
      </c>
    </row>
    <row r="2236" spans="1:10" x14ac:dyDescent="0.25">
      <c r="A2236">
        <v>12989</v>
      </c>
      <c r="B2236" t="str">
        <f>CHALLAN!G12976</f>
        <v>GG/270/10-11</v>
      </c>
      <c r="C2236" t="str">
        <f>CHALLAN!G12975</f>
        <v>09.02.11</v>
      </c>
      <c r="D2236" t="str">
        <f>IF(CHALLAN!C12989="","(no part #)",CHALLAN!C12989)</f>
        <v>PC-86125</v>
      </c>
      <c r="E2236" t="str">
        <f>IF(CHALLAN!B12989="","",CHALLAN!B12989)</f>
        <v>SANTRO</v>
      </c>
      <c r="F2236" t="str">
        <f>IF(CHALLAN!D12989="","",CHALLAN!D12989)</f>
        <v/>
      </c>
      <c r="G2236" t="str">
        <f>IF(CHALLAN!E12989="","",CHALLAN!E12989)</f>
        <v/>
      </c>
      <c r="H2236" t="str">
        <f t="shared" si="68"/>
        <v/>
      </c>
      <c r="I2236">
        <f>IF(CHALLAN!F12989="","",CHALLAN!F12989)</f>
        <v>4</v>
      </c>
      <c r="J2236" t="str">
        <f t="shared" si="69"/>
        <v/>
      </c>
    </row>
    <row r="2237" spans="1:10" x14ac:dyDescent="0.25">
      <c r="A2237">
        <v>12990</v>
      </c>
      <c r="B2237" t="str">
        <f>CHALLAN!G12976</f>
        <v>GG/270/10-11</v>
      </c>
      <c r="C2237" t="str">
        <f>CHALLAN!G12975</f>
        <v>09.02.11</v>
      </c>
      <c r="D2237" t="str">
        <f>IF(CHALLAN!C12990="","(no part #)",CHALLAN!C12990)</f>
        <v>PC-86037</v>
      </c>
      <c r="E2237" t="str">
        <f>IF(CHALLAN!B12990="","",CHALLAN!B12990)</f>
        <v>WR</v>
      </c>
      <c r="F2237">
        <f>IF(CHALLAN!D12990="","",CHALLAN!D12990)</f>
        <v>5</v>
      </c>
      <c r="G2237">
        <f>IF(CHALLAN!E12990="","",CHALLAN!E12990)</f>
        <v>5</v>
      </c>
      <c r="H2237">
        <f t="shared" si="68"/>
        <v>25</v>
      </c>
      <c r="I2237">
        <f>IF(CHALLAN!F12990="","",CHALLAN!F12990)</f>
        <v>19</v>
      </c>
      <c r="J2237">
        <f t="shared" si="69"/>
        <v>6</v>
      </c>
    </row>
    <row r="2238" spans="1:10" x14ac:dyDescent="0.25">
      <c r="A2238">
        <v>12991</v>
      </c>
      <c r="B2238" t="str">
        <f>CHALLAN!G12976</f>
        <v>GG/270/10-11</v>
      </c>
      <c r="C2238" t="str">
        <f>CHALLAN!G12975</f>
        <v>09.02.11</v>
      </c>
      <c r="D2238" t="str">
        <f>IF(CHALLAN!C12991="","(no part #)",CHALLAN!C12991)</f>
        <v>PC-86037</v>
      </c>
      <c r="E2238" t="str">
        <f>IF(CHALLAN!B12991="","",CHALLAN!B12991)</f>
        <v>WR</v>
      </c>
      <c r="F2238" t="str">
        <f>IF(CHALLAN!D12991="","",CHALLAN!D12991)</f>
        <v/>
      </c>
      <c r="G2238" t="str">
        <f>IF(CHALLAN!E12991="","",CHALLAN!E12991)</f>
        <v/>
      </c>
      <c r="H2238" t="str">
        <f t="shared" si="68"/>
        <v/>
      </c>
      <c r="I2238">
        <f>IF(CHALLAN!F12991="","",CHALLAN!F12991)</f>
        <v>6</v>
      </c>
      <c r="J2238" t="str">
        <f t="shared" si="69"/>
        <v/>
      </c>
    </row>
    <row r="2239" spans="1:10" x14ac:dyDescent="0.25">
      <c r="A2239">
        <v>12992</v>
      </c>
      <c r="B2239" t="str">
        <f>CHALLAN!G12976</f>
        <v>GG/270/10-11</v>
      </c>
      <c r="C2239" t="str">
        <f>CHALLAN!G12975</f>
        <v>09.02.11</v>
      </c>
      <c r="D2239" t="str">
        <f>IF(CHALLAN!C12992="","(no part #)",CHALLAN!C12992)</f>
        <v>PC-86046</v>
      </c>
      <c r="E2239" t="str">
        <f>IF(CHALLAN!B12992="","",CHALLAN!B12992)</f>
        <v>INNOVA</v>
      </c>
      <c r="F2239">
        <f>IF(CHALLAN!D12992="","",CHALLAN!D12992)</f>
        <v>3</v>
      </c>
      <c r="G2239">
        <f>IF(CHALLAN!E12992="","",CHALLAN!E12992)</f>
        <v>5</v>
      </c>
      <c r="H2239">
        <f t="shared" si="68"/>
        <v>15</v>
      </c>
      <c r="I2239">
        <f>IF(CHALLAN!F12992="","",CHALLAN!F12992)</f>
        <v>13.25</v>
      </c>
      <c r="J2239">
        <f t="shared" si="69"/>
        <v>1.75</v>
      </c>
    </row>
    <row r="2240" spans="1:10" x14ac:dyDescent="0.25">
      <c r="A2240">
        <v>12993</v>
      </c>
      <c r="B2240" t="str">
        <f>CHALLAN!G12976</f>
        <v>GG/270/10-11</v>
      </c>
      <c r="C2240" t="str">
        <f>CHALLAN!G12975</f>
        <v>09.02.11</v>
      </c>
      <c r="D2240" t="str">
        <f>IF(CHALLAN!C12993="","(no part #)",CHALLAN!C12993)</f>
        <v>PC-86046</v>
      </c>
      <c r="E2240" t="str">
        <f>IF(CHALLAN!B12993="","",CHALLAN!B12993)</f>
        <v>INNOVA</v>
      </c>
      <c r="F2240" t="str">
        <f>IF(CHALLAN!D12993="","",CHALLAN!D12993)</f>
        <v/>
      </c>
      <c r="G2240" t="str">
        <f>IF(CHALLAN!E12993="","",CHALLAN!E12993)</f>
        <v/>
      </c>
      <c r="H2240" t="str">
        <f t="shared" si="68"/>
        <v/>
      </c>
      <c r="I2240">
        <f>IF(CHALLAN!F12993="","",CHALLAN!F12993)</f>
        <v>1.75</v>
      </c>
      <c r="J2240" t="str">
        <f t="shared" si="69"/>
        <v/>
      </c>
    </row>
    <row r="2241" spans="1:10" x14ac:dyDescent="0.25">
      <c r="A2241">
        <v>12994</v>
      </c>
      <c r="B2241" t="str">
        <f>CHALLAN!G12976</f>
        <v>GG/270/10-11</v>
      </c>
      <c r="C2241" t="str">
        <f>CHALLAN!G12975</f>
        <v>09.02.11</v>
      </c>
      <c r="D2241" t="str">
        <f>IF(CHALLAN!C12994="","(no part #)",CHALLAN!C12994)</f>
        <v>PC-86244</v>
      </c>
      <c r="E2241" t="str">
        <f>IF(CHALLAN!B12994="","",CHALLAN!B12994)</f>
        <v>QUALIS (O)</v>
      </c>
      <c r="F2241">
        <f>IF(CHALLAN!D12994="","",CHALLAN!D12994)</f>
        <v>3</v>
      </c>
      <c r="G2241">
        <f>IF(CHALLAN!E12994="","",CHALLAN!E12994)</f>
        <v>5</v>
      </c>
      <c r="H2241">
        <f t="shared" si="68"/>
        <v>15</v>
      </c>
      <c r="I2241">
        <f>IF(CHALLAN!F12994="","",CHALLAN!F12994)</f>
        <v>12.5</v>
      </c>
      <c r="J2241">
        <f t="shared" si="69"/>
        <v>2.5</v>
      </c>
    </row>
    <row r="2242" spans="1:10" x14ac:dyDescent="0.25">
      <c r="A2242">
        <v>12995</v>
      </c>
      <c r="B2242" t="str">
        <f>CHALLAN!G12976</f>
        <v>GG/270/10-11</v>
      </c>
      <c r="C2242" t="str">
        <f>CHALLAN!G12975</f>
        <v>09.02.11</v>
      </c>
      <c r="D2242" t="str">
        <f>IF(CHALLAN!C12995="","(no part #)",CHALLAN!C12995)</f>
        <v>PC-86244</v>
      </c>
      <c r="E2242" t="str">
        <f>IF(CHALLAN!B12995="","",CHALLAN!B12995)</f>
        <v>QUALIS (O)</v>
      </c>
      <c r="F2242" t="str">
        <f>IF(CHALLAN!D12995="","",CHALLAN!D12995)</f>
        <v/>
      </c>
      <c r="G2242" t="str">
        <f>IF(CHALLAN!E12995="","",CHALLAN!E12995)</f>
        <v/>
      </c>
      <c r="H2242" t="str">
        <f t="shared" ref="H2242:H2305" si="70">IF(AND(ISNUMBER(F2242),ISNUMBER(G2242)),F2242*G2242,"")</f>
        <v/>
      </c>
      <c r="I2242">
        <f>IF(CHALLAN!F12995="","",CHALLAN!F12995)</f>
        <v>2.5</v>
      </c>
      <c r="J2242" t="str">
        <f t="shared" ref="J2242:J2305" si="71">IF(AND(ISNUMBER(H2242),ISNUMBER(I2242)),H2242-I2242,"")</f>
        <v/>
      </c>
    </row>
    <row r="2243" spans="1:10" x14ac:dyDescent="0.25">
      <c r="A2243">
        <v>12996</v>
      </c>
      <c r="B2243" t="str">
        <f>CHALLAN!G12976</f>
        <v>GG/270/10-11</v>
      </c>
      <c r="C2243" t="str">
        <f>CHALLAN!G12975</f>
        <v>09.02.11</v>
      </c>
      <c r="D2243" t="str">
        <f>IF(CHALLAN!C12996="","(no part #)",CHALLAN!C12996)</f>
        <v>PC-86235</v>
      </c>
      <c r="E2243" t="str">
        <f>IF(CHALLAN!B12996="","",CHALLAN!B12996)</f>
        <v>QUALIS (PAD)</v>
      </c>
      <c r="F2243">
        <f>IF(CHALLAN!D12996="","",CHALLAN!D12996)</f>
        <v>3</v>
      </c>
      <c r="G2243">
        <f>IF(CHALLAN!E12996="","",CHALLAN!E12996)</f>
        <v>5</v>
      </c>
      <c r="H2243">
        <f t="shared" si="70"/>
        <v>15</v>
      </c>
      <c r="I2243">
        <f>IF(CHALLAN!F12996="","",CHALLAN!F12996)</f>
        <v>12.5</v>
      </c>
      <c r="J2243">
        <f t="shared" si="71"/>
        <v>2.5</v>
      </c>
    </row>
    <row r="2244" spans="1:10" x14ac:dyDescent="0.25">
      <c r="A2244">
        <v>12997</v>
      </c>
      <c r="B2244" t="str">
        <f>CHALLAN!G12976</f>
        <v>GG/270/10-11</v>
      </c>
      <c r="C2244" t="str">
        <f>CHALLAN!G12975</f>
        <v>09.02.11</v>
      </c>
      <c r="D2244" t="str">
        <f>IF(CHALLAN!C12997="","(no part #)",CHALLAN!C12997)</f>
        <v>PC-86235</v>
      </c>
      <c r="E2244" t="str">
        <f>IF(CHALLAN!B12997="","",CHALLAN!B12997)</f>
        <v>QUALIS (PAD)</v>
      </c>
      <c r="F2244" t="str">
        <f>IF(CHALLAN!D12997="","",CHALLAN!D12997)</f>
        <v/>
      </c>
      <c r="G2244" t="str">
        <f>IF(CHALLAN!E12997="","",CHALLAN!E12997)</f>
        <v/>
      </c>
      <c r="H2244" t="str">
        <f t="shared" si="70"/>
        <v/>
      </c>
      <c r="I2244">
        <f>IF(CHALLAN!F12997="","",CHALLAN!F12997)</f>
        <v>2.5</v>
      </c>
      <c r="J2244" t="str">
        <f t="shared" si="71"/>
        <v/>
      </c>
    </row>
    <row r="2245" spans="1:10" x14ac:dyDescent="0.25">
      <c r="A2245">
        <v>12998</v>
      </c>
      <c r="B2245" t="str">
        <f>CHALLAN!G12976</f>
        <v>GG/270/10-11</v>
      </c>
      <c r="C2245" t="str">
        <f>CHALLAN!G12975</f>
        <v>09.02.11</v>
      </c>
      <c r="D2245" t="str">
        <f>IF(CHALLAN!C12998="","(no part #)",CHALLAN!C12998)</f>
        <v>PC-86247</v>
      </c>
      <c r="E2245" t="str">
        <f>IF(CHALLAN!B12998="","",CHALLAN!B12998)</f>
        <v>TRAVERA</v>
      </c>
      <c r="F2245">
        <f>IF(CHALLAN!D12998="","",CHALLAN!D12998)</f>
        <v>5</v>
      </c>
      <c r="G2245">
        <f>IF(CHALLAN!E12998="","",CHALLAN!E12998)</f>
        <v>5</v>
      </c>
      <c r="H2245">
        <f t="shared" si="70"/>
        <v>25</v>
      </c>
      <c r="I2245">
        <f>IF(CHALLAN!F12998="","",CHALLAN!F12998)</f>
        <v>21</v>
      </c>
      <c r="J2245">
        <f t="shared" si="71"/>
        <v>4</v>
      </c>
    </row>
    <row r="2246" spans="1:10" x14ac:dyDescent="0.25">
      <c r="A2246">
        <v>12999</v>
      </c>
      <c r="B2246" t="str">
        <f>CHALLAN!G12976</f>
        <v>GG/270/10-11</v>
      </c>
      <c r="C2246" t="str">
        <f>CHALLAN!G12975</f>
        <v>09.02.11</v>
      </c>
      <c r="D2246" t="str">
        <f>IF(CHALLAN!C12999="","(no part #)",CHALLAN!C12999)</f>
        <v>PC-86247</v>
      </c>
      <c r="E2246" t="str">
        <f>IF(CHALLAN!B12999="","",CHALLAN!B12999)</f>
        <v>TRAVERA</v>
      </c>
      <c r="F2246" t="str">
        <f>IF(CHALLAN!D12999="","",CHALLAN!D12999)</f>
        <v/>
      </c>
      <c r="G2246" t="str">
        <f>IF(CHALLAN!E12999="","",CHALLAN!E12999)</f>
        <v/>
      </c>
      <c r="H2246" t="str">
        <f t="shared" si="70"/>
        <v/>
      </c>
      <c r="I2246">
        <f>IF(CHALLAN!F12999="","",CHALLAN!F12999)</f>
        <v>4</v>
      </c>
      <c r="J2246" t="str">
        <f t="shared" si="71"/>
        <v/>
      </c>
    </row>
    <row r="2247" spans="1:10" x14ac:dyDescent="0.25">
      <c r="A2247">
        <v>13000</v>
      </c>
      <c r="B2247" t="str">
        <f>CHALLAN!G12976</f>
        <v>GG/270/10-11</v>
      </c>
      <c r="C2247" t="str">
        <f>CHALLAN!G12975</f>
        <v>09.02.11</v>
      </c>
      <c r="D2247" t="str">
        <f>IF(CHALLAN!C13000="","(no part #)",CHALLAN!C13000)</f>
        <v>PC-86004</v>
      </c>
      <c r="E2247" t="str">
        <f>IF(CHALLAN!B13000="","",CHALLAN!B13000)</f>
        <v>SKODA</v>
      </c>
      <c r="F2247">
        <f>IF(CHALLAN!D13000="","",CHALLAN!D13000)</f>
        <v>2</v>
      </c>
      <c r="G2247">
        <f>IF(CHALLAN!E13000="","",CHALLAN!E13000)</f>
        <v>5</v>
      </c>
      <c r="H2247">
        <f t="shared" si="70"/>
        <v>10</v>
      </c>
      <c r="I2247">
        <f>IF(CHALLAN!F13000="","",CHALLAN!F13000)</f>
        <v>10</v>
      </c>
      <c r="J2247">
        <f t="shared" si="71"/>
        <v>0</v>
      </c>
    </row>
    <row r="2248" spans="1:10" x14ac:dyDescent="0.25">
      <c r="A2248">
        <v>13001</v>
      </c>
      <c r="B2248" t="str">
        <f>CHALLAN!G12976</f>
        <v>GG/270/10-11</v>
      </c>
      <c r="C2248" t="str">
        <f>CHALLAN!G12975</f>
        <v>09.02.11</v>
      </c>
      <c r="D2248" t="str">
        <f>IF(CHALLAN!C13001="","(no part #)",CHALLAN!C13001)</f>
        <v>(no part #)</v>
      </c>
      <c r="E2248" t="str">
        <f>IF(CHALLAN!B13001="","",CHALLAN!B13001)</f>
        <v>14X15X22</v>
      </c>
      <c r="F2248">
        <f>IF(CHALLAN!D13001="","",CHALLAN!D13001)</f>
        <v>2.5</v>
      </c>
      <c r="G2248">
        <f>IF(CHALLAN!E13001="","",CHALLAN!E13001)</f>
        <v>10</v>
      </c>
      <c r="H2248">
        <f t="shared" si="70"/>
        <v>25</v>
      </c>
      <c r="I2248">
        <f>IF(CHALLAN!F13001="","",CHALLAN!F13001)</f>
        <v>21</v>
      </c>
      <c r="J2248">
        <f t="shared" si="71"/>
        <v>4</v>
      </c>
    </row>
    <row r="2249" spans="1:10" x14ac:dyDescent="0.25">
      <c r="A2249">
        <v>13002</v>
      </c>
      <c r="B2249" t="str">
        <f>CHALLAN!G12976</f>
        <v>GG/270/10-11</v>
      </c>
      <c r="C2249" t="str">
        <f>CHALLAN!G12975</f>
        <v>09.02.11</v>
      </c>
      <c r="D2249" t="str">
        <f>IF(CHALLAN!C13002="","(no part #)",CHALLAN!C13002)</f>
        <v>(no part #)</v>
      </c>
      <c r="E2249" t="str">
        <f>IF(CHALLAN!B13002="","",CHALLAN!B13002)</f>
        <v>14X15X22</v>
      </c>
      <c r="F2249" t="str">
        <f>IF(CHALLAN!D13002="","",CHALLAN!D13002)</f>
        <v/>
      </c>
      <c r="G2249" t="str">
        <f>IF(CHALLAN!E13002="","",CHALLAN!E13002)</f>
        <v/>
      </c>
      <c r="H2249" t="str">
        <f t="shared" si="70"/>
        <v/>
      </c>
      <c r="I2249">
        <f>IF(CHALLAN!F13002="","",CHALLAN!F13002)</f>
        <v>4</v>
      </c>
      <c r="J2249" t="str">
        <f t="shared" si="71"/>
        <v/>
      </c>
    </row>
    <row r="2250" spans="1:10" x14ac:dyDescent="0.25">
      <c r="A2250">
        <v>13003</v>
      </c>
      <c r="B2250" t="str">
        <f>CHALLAN!G12976</f>
        <v>GG/270/10-11</v>
      </c>
      <c r="C2250" t="str">
        <f>CHALLAN!G12975</f>
        <v>09.02.11</v>
      </c>
      <c r="D2250" t="str">
        <f>IF(CHALLAN!C13003="","(no part #)",CHALLAN!C13003)</f>
        <v>(no part #)</v>
      </c>
      <c r="E2250" t="str">
        <f>IF(CHALLAN!B13003="","",CHALLAN!B13003)</f>
        <v>14X18X22</v>
      </c>
      <c r="F2250">
        <f>IF(CHALLAN!D13003="","",CHALLAN!D13003)</f>
        <v>2.5</v>
      </c>
      <c r="G2250">
        <f>IF(CHALLAN!E13003="","",CHALLAN!E13003)</f>
        <v>10</v>
      </c>
      <c r="H2250">
        <f t="shared" si="70"/>
        <v>25</v>
      </c>
      <c r="I2250">
        <f>IF(CHALLAN!F13003="","",CHALLAN!F13003)</f>
        <v>20</v>
      </c>
      <c r="J2250">
        <f t="shared" si="71"/>
        <v>5</v>
      </c>
    </row>
    <row r="2251" spans="1:10" x14ac:dyDescent="0.25">
      <c r="A2251">
        <v>13004</v>
      </c>
      <c r="B2251" t="str">
        <f>CHALLAN!G12976</f>
        <v>GG/270/10-11</v>
      </c>
      <c r="C2251" t="str">
        <f>CHALLAN!G12975</f>
        <v>09.02.11</v>
      </c>
      <c r="D2251" t="str">
        <f>IF(CHALLAN!C13004="","(no part #)",CHALLAN!C13004)</f>
        <v>(no part #)</v>
      </c>
      <c r="E2251" t="str">
        <f>IF(CHALLAN!B13004="","",CHALLAN!B13004)</f>
        <v>14X18X22</v>
      </c>
      <c r="F2251" t="str">
        <f>IF(CHALLAN!D13004="","",CHALLAN!D13004)</f>
        <v/>
      </c>
      <c r="G2251" t="str">
        <f>IF(CHALLAN!E13004="","",CHALLAN!E13004)</f>
        <v/>
      </c>
      <c r="H2251" t="str">
        <f t="shared" si="70"/>
        <v/>
      </c>
      <c r="I2251">
        <f>IF(CHALLAN!F13004="","",CHALLAN!F13004)</f>
        <v>5</v>
      </c>
      <c r="J2251" t="str">
        <f t="shared" si="71"/>
        <v/>
      </c>
    </row>
    <row r="2252" spans="1:10" x14ac:dyDescent="0.25">
      <c r="A2252">
        <v>13006</v>
      </c>
      <c r="B2252" t="str">
        <f>CHALLAN!G12976</f>
        <v>GG/270/10-11</v>
      </c>
      <c r="C2252" t="str">
        <f>CHALLAN!G12975</f>
        <v>09.02.11</v>
      </c>
      <c r="D2252" t="str">
        <f>IF(CHALLAN!C13006="","(no part #)",CHALLAN!C13006)</f>
        <v>SUC</v>
      </c>
      <c r="E2252" t="str">
        <f>IF(CHALLAN!B13006="","",CHALLAN!B13006)</f>
        <v>15MM</v>
      </c>
      <c r="F2252">
        <f>IF(CHALLAN!D13006="","",CHALLAN!D13006)</f>
        <v>3</v>
      </c>
      <c r="G2252">
        <f>IF(CHALLAN!E13006="","",CHALLAN!E13006)</f>
        <v>100</v>
      </c>
      <c r="H2252">
        <f t="shared" si="70"/>
        <v>300</v>
      </c>
      <c r="I2252">
        <f>IF(CHALLAN!F13006="","",CHALLAN!F13006)</f>
        <v>300</v>
      </c>
      <c r="J2252">
        <f t="shared" si="71"/>
        <v>0</v>
      </c>
    </row>
    <row r="2253" spans="1:10" x14ac:dyDescent="0.25">
      <c r="A2253">
        <v>13033</v>
      </c>
      <c r="B2253" t="str">
        <f>CHALLAN!G13022</f>
        <v>GG/271/10-11</v>
      </c>
      <c r="C2253" t="str">
        <f>CHALLAN!G13021</f>
        <v>10.02.11</v>
      </c>
      <c r="D2253" t="str">
        <f>IF(CHALLAN!C13033="","(no part #)",CHALLAN!C13033)</f>
        <v>(no part #)</v>
      </c>
      <c r="E2253" t="str">
        <f>IF(CHALLAN!B13033="","",CHALLAN!B13033)</f>
        <v>MICROBUS</v>
      </c>
      <c r="F2253">
        <f>IF(CHALLAN!D13033="","",CHALLAN!D13033)</f>
        <v>3</v>
      </c>
      <c r="G2253">
        <f>IF(CHALLAN!E13033="","",CHALLAN!E13033)</f>
        <v>2</v>
      </c>
      <c r="H2253">
        <f t="shared" si="70"/>
        <v>6</v>
      </c>
      <c r="I2253">
        <f>IF(CHALLAN!F13033="","",CHALLAN!F13033)</f>
        <v>6</v>
      </c>
      <c r="J2253">
        <f t="shared" si="71"/>
        <v>0</v>
      </c>
    </row>
    <row r="2254" spans="1:10" x14ac:dyDescent="0.25">
      <c r="A2254">
        <v>13035</v>
      </c>
      <c r="B2254" t="str">
        <f>CHALLAN!G13022</f>
        <v>GG/271/10-11</v>
      </c>
      <c r="C2254" t="str">
        <f>CHALLAN!G13021</f>
        <v>10.02.11</v>
      </c>
      <c r="D2254" t="str">
        <f>IF(CHALLAN!C13035="","(no part #)",CHALLAN!C13035)</f>
        <v>PC-E523</v>
      </c>
      <c r="E2254" t="str">
        <f>IF(CHALLAN!B13035="","",CHALLAN!B13035)</f>
        <v>HONDA CIVIC</v>
      </c>
      <c r="F2254">
        <f>IF(CHALLAN!D13035="","",CHALLAN!D13035)</f>
        <v>6</v>
      </c>
      <c r="G2254">
        <f>IF(CHALLAN!E13035="","",CHALLAN!E13035)</f>
        <v>4</v>
      </c>
      <c r="H2254">
        <f t="shared" si="70"/>
        <v>24</v>
      </c>
      <c r="I2254">
        <f>IF(CHALLAN!F13035="","",CHALLAN!F13035)</f>
        <v>23</v>
      </c>
      <c r="J2254">
        <f t="shared" si="71"/>
        <v>1</v>
      </c>
    </row>
    <row r="2255" spans="1:10" x14ac:dyDescent="0.25">
      <c r="A2255">
        <v>13036</v>
      </c>
      <c r="B2255" t="str">
        <f>CHALLAN!G13022</f>
        <v>GG/271/10-11</v>
      </c>
      <c r="C2255" t="str">
        <f>CHALLAN!G13021</f>
        <v>10.02.11</v>
      </c>
      <c r="D2255" t="str">
        <f>IF(CHALLAN!C13036="","(no part #)",CHALLAN!C13036)</f>
        <v>PC-E523</v>
      </c>
      <c r="E2255" t="str">
        <f>IF(CHALLAN!B13036="","",CHALLAN!B13036)</f>
        <v>HONDA CIVIC</v>
      </c>
      <c r="F2255" t="str">
        <f>IF(CHALLAN!D13036="","",CHALLAN!D13036)</f>
        <v/>
      </c>
      <c r="G2255" t="str">
        <f>IF(CHALLAN!E13036="","",CHALLAN!E13036)</f>
        <v/>
      </c>
      <c r="H2255" t="str">
        <f t="shared" si="70"/>
        <v/>
      </c>
      <c r="I2255">
        <f>IF(CHALLAN!F13036="","",CHALLAN!F13036)</f>
        <v>1</v>
      </c>
      <c r="J2255" t="str">
        <f t="shared" si="71"/>
        <v/>
      </c>
    </row>
    <row r="2256" spans="1:10" x14ac:dyDescent="0.25">
      <c r="A2256">
        <v>13038</v>
      </c>
      <c r="B2256" t="str">
        <f>CHALLAN!G13022</f>
        <v>GG/271/10-11</v>
      </c>
      <c r="C2256" t="str">
        <f>CHALLAN!G13021</f>
        <v>10.02.11</v>
      </c>
      <c r="D2256" t="str">
        <f>IF(CHALLAN!C13038="","(no part #)",CHALLAN!C13038)</f>
        <v>PC-86125</v>
      </c>
      <c r="E2256" t="str">
        <f>IF(CHALLAN!B13038="","",CHALLAN!B13038)</f>
        <v>SANTRO</v>
      </c>
      <c r="F2256">
        <f>IF(CHALLAN!D13038="","",CHALLAN!D13038)</f>
        <v>5</v>
      </c>
      <c r="G2256">
        <f>IF(CHALLAN!E13038="","",CHALLAN!E13038)</f>
        <v>5</v>
      </c>
      <c r="H2256">
        <f t="shared" si="70"/>
        <v>25</v>
      </c>
      <c r="I2256">
        <f>IF(CHALLAN!F13038="","",CHALLAN!F13038)</f>
        <v>21</v>
      </c>
      <c r="J2256">
        <f t="shared" si="71"/>
        <v>4</v>
      </c>
    </row>
    <row r="2257" spans="1:10" x14ac:dyDescent="0.25">
      <c r="A2257">
        <v>13039</v>
      </c>
      <c r="B2257" t="str">
        <f>CHALLAN!G13022</f>
        <v>GG/271/10-11</v>
      </c>
      <c r="C2257" t="str">
        <f>CHALLAN!G13021</f>
        <v>10.02.11</v>
      </c>
      <c r="D2257" t="str">
        <f>IF(CHALLAN!C13039="","(no part #)",CHALLAN!C13039)</f>
        <v>PC-86125</v>
      </c>
      <c r="E2257" t="str">
        <f>IF(CHALLAN!B13039="","",CHALLAN!B13039)</f>
        <v>SANTRO</v>
      </c>
      <c r="F2257" t="str">
        <f>IF(CHALLAN!D13039="","",CHALLAN!D13039)</f>
        <v/>
      </c>
      <c r="G2257" t="str">
        <f>IF(CHALLAN!E13039="","",CHALLAN!E13039)</f>
        <v/>
      </c>
      <c r="H2257" t="str">
        <f t="shared" si="70"/>
        <v/>
      </c>
      <c r="I2257">
        <f>IF(CHALLAN!F13039="","",CHALLAN!F13039)</f>
        <v>4</v>
      </c>
      <c r="J2257" t="str">
        <f t="shared" si="71"/>
        <v/>
      </c>
    </row>
    <row r="2258" spans="1:10" x14ac:dyDescent="0.25">
      <c r="A2258">
        <v>13040</v>
      </c>
      <c r="B2258" t="str">
        <f>CHALLAN!G13022</f>
        <v>GG/271/10-11</v>
      </c>
      <c r="C2258" t="str">
        <f>CHALLAN!G13021</f>
        <v>10.02.11</v>
      </c>
      <c r="D2258" t="str">
        <f>IF(CHALLAN!C13040="","(no part #)",CHALLAN!C13040)</f>
        <v>PC-86037</v>
      </c>
      <c r="E2258" t="str">
        <f>IF(CHALLAN!B13040="","",CHALLAN!B13040)</f>
        <v>WR</v>
      </c>
      <c r="F2258">
        <f>IF(CHALLAN!D13040="","",CHALLAN!D13040)</f>
        <v>5</v>
      </c>
      <c r="G2258">
        <f>IF(CHALLAN!E13040="","",CHALLAN!E13040)</f>
        <v>5</v>
      </c>
      <c r="H2258">
        <f t="shared" si="70"/>
        <v>25</v>
      </c>
      <c r="I2258">
        <f>IF(CHALLAN!F13040="","",CHALLAN!F13040)</f>
        <v>19</v>
      </c>
      <c r="J2258">
        <f t="shared" si="71"/>
        <v>6</v>
      </c>
    </row>
    <row r="2259" spans="1:10" x14ac:dyDescent="0.25">
      <c r="A2259">
        <v>13041</v>
      </c>
      <c r="B2259" t="str">
        <f>CHALLAN!G13022</f>
        <v>GG/271/10-11</v>
      </c>
      <c r="C2259" t="str">
        <f>CHALLAN!G13021</f>
        <v>10.02.11</v>
      </c>
      <c r="D2259" t="str">
        <f>IF(CHALLAN!C13041="","(no part #)",CHALLAN!C13041)</f>
        <v>PC-86037</v>
      </c>
      <c r="E2259" t="str">
        <f>IF(CHALLAN!B13041="","",CHALLAN!B13041)</f>
        <v>WR</v>
      </c>
      <c r="F2259" t="str">
        <f>IF(CHALLAN!D13041="","",CHALLAN!D13041)</f>
        <v/>
      </c>
      <c r="G2259" t="str">
        <f>IF(CHALLAN!E13041="","",CHALLAN!E13041)</f>
        <v/>
      </c>
      <c r="H2259" t="str">
        <f t="shared" si="70"/>
        <v/>
      </c>
      <c r="I2259">
        <f>IF(CHALLAN!F13041="","",CHALLAN!F13041)</f>
        <v>6</v>
      </c>
      <c r="J2259" t="str">
        <f t="shared" si="71"/>
        <v/>
      </c>
    </row>
    <row r="2260" spans="1:10" x14ac:dyDescent="0.25">
      <c r="A2260">
        <v>13043</v>
      </c>
      <c r="B2260" t="str">
        <f>CHALLAN!G13022</f>
        <v>GG/271/10-11</v>
      </c>
      <c r="C2260" t="str">
        <f>CHALLAN!G13021</f>
        <v>10.02.11</v>
      </c>
      <c r="D2260" t="str">
        <f>IF(CHALLAN!C13043="","(no part #)",CHALLAN!C13043)</f>
        <v>(no part #)</v>
      </c>
      <c r="E2260" t="str">
        <f>IF(CHALLAN!B13043="","",CHALLAN!B13043)</f>
        <v>SUPERKING</v>
      </c>
      <c r="F2260">
        <f>IF(CHALLAN!D13043="","",CHALLAN!D13043)</f>
        <v>27</v>
      </c>
      <c r="G2260">
        <f>IF(CHALLAN!E13043="","",CHALLAN!E13043)</f>
        <v>2</v>
      </c>
      <c r="H2260">
        <f t="shared" si="70"/>
        <v>54</v>
      </c>
      <c r="I2260">
        <f>IF(CHALLAN!F13043="","",CHALLAN!F13043)</f>
        <v>49</v>
      </c>
      <c r="J2260">
        <f t="shared" si="71"/>
        <v>5</v>
      </c>
    </row>
    <row r="2261" spans="1:10" x14ac:dyDescent="0.25">
      <c r="A2261">
        <v>13044</v>
      </c>
      <c r="B2261" t="str">
        <f>CHALLAN!G13022</f>
        <v>GG/271/10-11</v>
      </c>
      <c r="C2261" t="str">
        <f>CHALLAN!G13021</f>
        <v>10.02.11</v>
      </c>
      <c r="D2261" t="str">
        <f>IF(CHALLAN!C13044="","(no part #)",CHALLAN!C13044)</f>
        <v>(no part #)</v>
      </c>
      <c r="E2261" t="str">
        <f>IF(CHALLAN!B13044="","",CHALLAN!B13044)</f>
        <v>SUPERKING</v>
      </c>
      <c r="F2261">
        <f>IF(CHALLAN!D13044="","",CHALLAN!D13044)</f>
        <v>1</v>
      </c>
      <c r="G2261">
        <f>IF(CHALLAN!E13044="","",CHALLAN!E13044)</f>
        <v>1</v>
      </c>
      <c r="H2261">
        <f t="shared" si="70"/>
        <v>1</v>
      </c>
      <c r="I2261">
        <f>IF(CHALLAN!F13044="","",CHALLAN!F13044)</f>
        <v>1</v>
      </c>
      <c r="J2261">
        <f t="shared" si="71"/>
        <v>0</v>
      </c>
    </row>
    <row r="2262" spans="1:10" x14ac:dyDescent="0.25">
      <c r="A2262">
        <v>13045</v>
      </c>
      <c r="B2262" t="str">
        <f>CHALLAN!G13022</f>
        <v>GG/271/10-11</v>
      </c>
      <c r="C2262" t="str">
        <f>CHALLAN!G13021</f>
        <v>10.02.11</v>
      </c>
      <c r="D2262" t="str">
        <f>IF(CHALLAN!C13045="","(no part #)",CHALLAN!C13045)</f>
        <v>(no part #)</v>
      </c>
      <c r="E2262" t="str">
        <f>IF(CHALLAN!B13045="","",CHALLAN!B13045)</f>
        <v>SUPERKING</v>
      </c>
      <c r="F2262">
        <f>IF(CHALLAN!D13045="","",CHALLAN!D13045)</f>
        <v>1</v>
      </c>
      <c r="G2262">
        <f>IF(CHALLAN!E13045="","",CHALLAN!E13045)</f>
        <v>1</v>
      </c>
      <c r="H2262">
        <f t="shared" si="70"/>
        <v>1</v>
      </c>
      <c r="I2262">
        <f>IF(CHALLAN!F13045="","",CHALLAN!F13045)</f>
        <v>5</v>
      </c>
      <c r="J2262">
        <f t="shared" si="71"/>
        <v>-4</v>
      </c>
    </row>
    <row r="2263" spans="1:10" x14ac:dyDescent="0.25">
      <c r="A2263">
        <v>13078</v>
      </c>
      <c r="B2263" t="str">
        <f>CHALLAN!G13067</f>
        <v>GG/272/10-11</v>
      </c>
      <c r="C2263" t="str">
        <f>CHALLAN!G13066</f>
        <v>14.02.11</v>
      </c>
      <c r="D2263" t="str">
        <f>IF(CHALLAN!C13078="","(no part #)",CHALLAN!C13078)</f>
        <v>PC-86234</v>
      </c>
      <c r="E2263" t="str">
        <f>IF(CHALLAN!B13078="","",CHALLAN!B13078)</f>
        <v>QUALIS (F)</v>
      </c>
      <c r="F2263">
        <f>IF(CHALLAN!D13078="","",CHALLAN!D13078)</f>
        <v>2</v>
      </c>
      <c r="G2263">
        <f>IF(CHALLAN!E13078="","",CHALLAN!E13078)</f>
        <v>5</v>
      </c>
      <c r="H2263">
        <f t="shared" si="70"/>
        <v>10</v>
      </c>
      <c r="I2263">
        <f>IF(CHALLAN!F13078="","",CHALLAN!F13078)</f>
        <v>8.84</v>
      </c>
      <c r="J2263">
        <f t="shared" si="71"/>
        <v>1.1600000000000001</v>
      </c>
    </row>
    <row r="2264" spans="1:10" x14ac:dyDescent="0.25">
      <c r="A2264">
        <v>13079</v>
      </c>
      <c r="B2264" t="str">
        <f>CHALLAN!G13067</f>
        <v>GG/272/10-11</v>
      </c>
      <c r="C2264" t="str">
        <f>CHALLAN!G13066</f>
        <v>14.02.11</v>
      </c>
      <c r="D2264" t="str">
        <f>IF(CHALLAN!C13079="","(no part #)",CHALLAN!C13079)</f>
        <v>PC-86234</v>
      </c>
      <c r="E2264" t="str">
        <f>IF(CHALLAN!B13079="","",CHALLAN!B13079)</f>
        <v>QUALIS (F)</v>
      </c>
      <c r="F2264" t="str">
        <f>IF(CHALLAN!D13079="","",CHALLAN!D13079)</f>
        <v/>
      </c>
      <c r="G2264" t="str">
        <f>IF(CHALLAN!E13079="","",CHALLAN!E13079)</f>
        <v/>
      </c>
      <c r="H2264" t="str">
        <f t="shared" si="70"/>
        <v/>
      </c>
      <c r="I2264">
        <f>IF(CHALLAN!F13079="","",CHALLAN!F13079)</f>
        <v>1.1599999999999999</v>
      </c>
      <c r="J2264" t="str">
        <f t="shared" si="71"/>
        <v/>
      </c>
    </row>
    <row r="2265" spans="1:10" x14ac:dyDescent="0.25">
      <c r="A2265">
        <v>13080</v>
      </c>
      <c r="B2265" t="str">
        <f>CHALLAN!G13067</f>
        <v>GG/272/10-11</v>
      </c>
      <c r="C2265" t="str">
        <f>CHALLAN!G13066</f>
        <v>14.02.11</v>
      </c>
      <c r="D2265" t="str">
        <f>IF(CHALLAN!C13080="","(no part #)",CHALLAN!C13080)</f>
        <v>PC-86207</v>
      </c>
      <c r="E2265" t="str">
        <f>IF(CHALLAN!B13080="","",CHALLAN!B13080)</f>
        <v>SWIFT</v>
      </c>
      <c r="F2265">
        <f>IF(CHALLAN!D13080="","",CHALLAN!D13080)</f>
        <v>3</v>
      </c>
      <c r="G2265">
        <f>IF(CHALLAN!E13080="","",CHALLAN!E13080)</f>
        <v>5</v>
      </c>
      <c r="H2265">
        <f t="shared" si="70"/>
        <v>15</v>
      </c>
      <c r="I2265">
        <f>IF(CHALLAN!F13080="","",CHALLAN!F13080)</f>
        <v>13.25</v>
      </c>
      <c r="J2265">
        <f t="shared" si="71"/>
        <v>1.75</v>
      </c>
    </row>
    <row r="2266" spans="1:10" x14ac:dyDescent="0.25">
      <c r="A2266">
        <v>13081</v>
      </c>
      <c r="B2266" t="str">
        <f>CHALLAN!G13067</f>
        <v>GG/272/10-11</v>
      </c>
      <c r="C2266" t="str">
        <f>CHALLAN!G13066</f>
        <v>14.02.11</v>
      </c>
      <c r="D2266" t="str">
        <f>IF(CHALLAN!C13081="","(no part #)",CHALLAN!C13081)</f>
        <v>PC-86207</v>
      </c>
      <c r="E2266" t="str">
        <f>IF(CHALLAN!B13081="","",CHALLAN!B13081)</f>
        <v>SWIFT</v>
      </c>
      <c r="F2266" t="str">
        <f>IF(CHALLAN!D13081="","",CHALLAN!D13081)</f>
        <v/>
      </c>
      <c r="G2266" t="str">
        <f>IF(CHALLAN!E13081="","",CHALLAN!E13081)</f>
        <v/>
      </c>
      <c r="H2266" t="str">
        <f t="shared" si="70"/>
        <v/>
      </c>
      <c r="I2266">
        <f>IF(CHALLAN!F13081="","",CHALLAN!F13081)</f>
        <v>1.75</v>
      </c>
      <c r="J2266" t="str">
        <f t="shared" si="71"/>
        <v/>
      </c>
    </row>
    <row r="2267" spans="1:10" x14ac:dyDescent="0.25">
      <c r="A2267">
        <v>13122</v>
      </c>
      <c r="B2267" t="str">
        <f>CHALLAN!G13112</f>
        <v>GG/273/10-11</v>
      </c>
      <c r="C2267" t="str">
        <f>CHALLAN!G13111</f>
        <v>14.02.11</v>
      </c>
      <c r="D2267" t="str">
        <f>IF(CHALLAN!C13122="","(no part #)",CHALLAN!C13122)</f>
        <v>PC-86233</v>
      </c>
      <c r="E2267" t="str">
        <f>IF(CHALLAN!B13122="","",CHALLAN!B13122)</f>
        <v xml:space="preserve">INDICA BEHR-R134A                                                                                                                                                                           </v>
      </c>
      <c r="F2267">
        <f>IF(CHALLAN!D13122="","",CHALLAN!D13122)</f>
        <v>10</v>
      </c>
      <c r="G2267">
        <f>IF(CHALLAN!E13122="","",CHALLAN!E13122)</f>
        <v>5</v>
      </c>
      <c r="H2267">
        <f t="shared" si="70"/>
        <v>50</v>
      </c>
      <c r="I2267">
        <f>IF(CHALLAN!F13122="","",CHALLAN!F13122)</f>
        <v>42</v>
      </c>
      <c r="J2267">
        <f t="shared" si="71"/>
        <v>8</v>
      </c>
    </row>
    <row r="2268" spans="1:10" x14ac:dyDescent="0.25">
      <c r="A2268">
        <v>13123</v>
      </c>
      <c r="B2268" t="str">
        <f>CHALLAN!G13112</f>
        <v>GG/273/10-11</v>
      </c>
      <c r="C2268" t="str">
        <f>CHALLAN!G13111</f>
        <v>14.02.11</v>
      </c>
      <c r="D2268" t="str">
        <f>IF(CHALLAN!C13123="","(no part #)",CHALLAN!C13123)</f>
        <v>PC-86233</v>
      </c>
      <c r="E2268" t="str">
        <f>IF(CHALLAN!B13123="","",CHALLAN!B13123)</f>
        <v xml:space="preserve">INDICA BEHR-R134A                                                                                                                                                                           </v>
      </c>
      <c r="F2268" t="str">
        <f>IF(CHALLAN!D13123="","",CHALLAN!D13123)</f>
        <v/>
      </c>
      <c r="G2268" t="str">
        <f>IF(CHALLAN!E13123="","",CHALLAN!E13123)</f>
        <v/>
      </c>
      <c r="H2268" t="str">
        <f t="shared" si="70"/>
        <v/>
      </c>
      <c r="I2268">
        <f>IF(CHALLAN!F13123="","",CHALLAN!F13123)</f>
        <v>8</v>
      </c>
      <c r="J2268" t="str">
        <f t="shared" si="71"/>
        <v/>
      </c>
    </row>
    <row r="2269" spans="1:10" x14ac:dyDescent="0.25">
      <c r="A2269">
        <v>13124</v>
      </c>
      <c r="B2269" t="str">
        <f>CHALLAN!G13112</f>
        <v>GG/273/10-11</v>
      </c>
      <c r="C2269" t="str">
        <f>CHALLAN!G13111</f>
        <v>14.02.11</v>
      </c>
      <c r="D2269" t="str">
        <f>IF(CHALLAN!C13124="","(no part #)",CHALLAN!C13124)</f>
        <v>PC-86036</v>
      </c>
      <c r="E2269" t="str">
        <f>IF(CHALLAN!B13124="","",CHALLAN!B13124)</f>
        <v xml:space="preserve">INDICA-134A-SUBROS                           </v>
      </c>
      <c r="F2269">
        <f>IF(CHALLAN!D13124="","",CHALLAN!D13124)</f>
        <v>10</v>
      </c>
      <c r="G2269">
        <f>IF(CHALLAN!E13124="","",CHALLAN!E13124)</f>
        <v>5</v>
      </c>
      <c r="H2269">
        <f t="shared" si="70"/>
        <v>50</v>
      </c>
      <c r="I2269">
        <f>IF(CHALLAN!F13124="","",CHALLAN!F13124)</f>
        <v>38</v>
      </c>
      <c r="J2269">
        <f t="shared" si="71"/>
        <v>12</v>
      </c>
    </row>
    <row r="2270" spans="1:10" x14ac:dyDescent="0.25">
      <c r="A2270">
        <v>13125</v>
      </c>
      <c r="B2270" t="str">
        <f>CHALLAN!G13112</f>
        <v>GG/273/10-11</v>
      </c>
      <c r="C2270" t="str">
        <f>CHALLAN!G13111</f>
        <v>14.02.11</v>
      </c>
      <c r="D2270" t="str">
        <f>IF(CHALLAN!C13125="","(no part #)",CHALLAN!C13125)</f>
        <v>PC-86036</v>
      </c>
      <c r="E2270" t="str">
        <f>IF(CHALLAN!B13125="","",CHALLAN!B13125)</f>
        <v xml:space="preserve">INDICA-134A-SUBROS                           </v>
      </c>
      <c r="F2270" t="str">
        <f>IF(CHALLAN!D13125="","",CHALLAN!D13125)</f>
        <v/>
      </c>
      <c r="G2270" t="str">
        <f>IF(CHALLAN!E13125="","",CHALLAN!E13125)</f>
        <v/>
      </c>
      <c r="H2270" t="str">
        <f t="shared" si="70"/>
        <v/>
      </c>
      <c r="I2270">
        <f>IF(CHALLAN!F13125="","",CHALLAN!F13125)</f>
        <v>12</v>
      </c>
      <c r="J2270" t="str">
        <f t="shared" si="71"/>
        <v/>
      </c>
    </row>
    <row r="2271" spans="1:10" x14ac:dyDescent="0.25">
      <c r="A2271">
        <v>13126</v>
      </c>
      <c r="B2271" t="str">
        <f>CHALLAN!G13112</f>
        <v>GG/273/10-11</v>
      </c>
      <c r="C2271" t="str">
        <f>CHALLAN!G13111</f>
        <v>14.02.11</v>
      </c>
      <c r="D2271" t="str">
        <f>IF(CHALLAN!C13126="","(no part #)",CHALLAN!C13126)</f>
        <v>PC-86239</v>
      </c>
      <c r="E2271" t="str">
        <f>IF(CHALLAN!B13126="","",CHALLAN!B13126)</f>
        <v>Santro XING</v>
      </c>
      <c r="F2271">
        <f>IF(CHALLAN!D13126="","",CHALLAN!D13126)</f>
        <v>5</v>
      </c>
      <c r="G2271">
        <f>IF(CHALLAN!E13126="","",CHALLAN!E13126)</f>
        <v>5</v>
      </c>
      <c r="H2271">
        <f t="shared" si="70"/>
        <v>25</v>
      </c>
      <c r="I2271">
        <f>IF(CHALLAN!F13126="","",CHALLAN!F13126)</f>
        <v>21</v>
      </c>
      <c r="J2271">
        <f t="shared" si="71"/>
        <v>4</v>
      </c>
    </row>
    <row r="2272" spans="1:10" x14ac:dyDescent="0.25">
      <c r="A2272">
        <v>13127</v>
      </c>
      <c r="B2272" t="str">
        <f>CHALLAN!G13112</f>
        <v>GG/273/10-11</v>
      </c>
      <c r="C2272" t="str">
        <f>CHALLAN!G13111</f>
        <v>14.02.11</v>
      </c>
      <c r="D2272" t="str">
        <f>IF(CHALLAN!C13127="","(no part #)",CHALLAN!C13127)</f>
        <v>PC-86239</v>
      </c>
      <c r="E2272" t="str">
        <f>IF(CHALLAN!B13127="","",CHALLAN!B13127)</f>
        <v>Santro XING</v>
      </c>
      <c r="F2272" t="str">
        <f>IF(CHALLAN!D13127="","",CHALLAN!D13127)</f>
        <v/>
      </c>
      <c r="G2272" t="str">
        <f>IF(CHALLAN!E13127="","",CHALLAN!E13127)</f>
        <v/>
      </c>
      <c r="H2272" t="str">
        <f t="shared" si="70"/>
        <v/>
      </c>
      <c r="I2272">
        <f>IF(CHALLAN!F13127="","",CHALLAN!F13127)</f>
        <v>4</v>
      </c>
      <c r="J2272" t="str">
        <f t="shared" si="71"/>
        <v/>
      </c>
    </row>
    <row r="2273" spans="1:10" x14ac:dyDescent="0.25">
      <c r="A2273">
        <v>13128</v>
      </c>
      <c r="B2273" t="str">
        <f>CHALLAN!G13112</f>
        <v>GG/273/10-11</v>
      </c>
      <c r="C2273" t="str">
        <f>CHALLAN!G13111</f>
        <v>14.02.11</v>
      </c>
      <c r="D2273" t="str">
        <f>IF(CHALLAN!C13128="","(no part #)",CHALLAN!C13128)</f>
        <v>PC-86004</v>
      </c>
      <c r="E2273" t="str">
        <f>IF(CHALLAN!B13128="","",CHALLAN!B13128)</f>
        <v>SKODA WITH DRIER</v>
      </c>
      <c r="F2273">
        <f>IF(CHALLAN!D13128="","",CHALLAN!D13128)</f>
        <v>1</v>
      </c>
      <c r="G2273">
        <f>IF(CHALLAN!E13128="","",CHALLAN!E13128)</f>
        <v>5</v>
      </c>
      <c r="H2273">
        <f t="shared" si="70"/>
        <v>5</v>
      </c>
      <c r="I2273">
        <f>IF(CHALLAN!F13128="","",CHALLAN!F13128)</f>
        <v>5</v>
      </c>
      <c r="J2273">
        <f t="shared" si="71"/>
        <v>0</v>
      </c>
    </row>
    <row r="2274" spans="1:10" x14ac:dyDescent="0.25">
      <c r="A2274">
        <v>13129</v>
      </c>
      <c r="B2274" t="str">
        <f>CHALLAN!G13112</f>
        <v>GG/273/10-11</v>
      </c>
      <c r="C2274" t="str">
        <f>CHALLAN!G13111</f>
        <v>14.02.11</v>
      </c>
      <c r="D2274" t="str">
        <f>IF(CHALLAN!C13129="","(no part #)",CHALLAN!C13129)</f>
        <v>PC-86247</v>
      </c>
      <c r="E2274" t="str">
        <f>IF(CHALLAN!B13129="","",CHALLAN!B13129)</f>
        <v>TRAVERA</v>
      </c>
      <c r="F2274">
        <f>IF(CHALLAN!D13129="","",CHALLAN!D13129)</f>
        <v>5</v>
      </c>
      <c r="G2274">
        <f>IF(CHALLAN!E13129="","",CHALLAN!E13129)</f>
        <v>5</v>
      </c>
      <c r="H2274">
        <f t="shared" si="70"/>
        <v>25</v>
      </c>
      <c r="I2274">
        <f>IF(CHALLAN!F13129="","",CHALLAN!F13129)</f>
        <v>21</v>
      </c>
      <c r="J2274">
        <f t="shared" si="71"/>
        <v>4</v>
      </c>
    </row>
    <row r="2275" spans="1:10" x14ac:dyDescent="0.25">
      <c r="A2275">
        <v>13130</v>
      </c>
      <c r="B2275" t="str">
        <f>CHALLAN!G13112</f>
        <v>GG/273/10-11</v>
      </c>
      <c r="C2275" t="str">
        <f>CHALLAN!G13111</f>
        <v>14.02.11</v>
      </c>
      <c r="D2275" t="str">
        <f>IF(CHALLAN!C13130="","(no part #)",CHALLAN!C13130)</f>
        <v>PC-86247</v>
      </c>
      <c r="E2275" t="str">
        <f>IF(CHALLAN!B13130="","",CHALLAN!B13130)</f>
        <v>TRAVERA</v>
      </c>
      <c r="F2275" t="str">
        <f>IF(CHALLAN!D13130="","",CHALLAN!D13130)</f>
        <v/>
      </c>
      <c r="G2275" t="str">
        <f>IF(CHALLAN!E13130="","",CHALLAN!E13130)</f>
        <v/>
      </c>
      <c r="H2275" t="str">
        <f t="shared" si="70"/>
        <v/>
      </c>
      <c r="I2275">
        <f>IF(CHALLAN!F13130="","",CHALLAN!F13130)</f>
        <v>4</v>
      </c>
      <c r="J2275" t="str">
        <f t="shared" si="71"/>
        <v/>
      </c>
    </row>
    <row r="2276" spans="1:10" x14ac:dyDescent="0.25">
      <c r="A2276">
        <v>13131</v>
      </c>
      <c r="B2276" t="str">
        <f>CHALLAN!G13112</f>
        <v>GG/273/10-11</v>
      </c>
      <c r="C2276" t="str">
        <f>CHALLAN!G13111</f>
        <v>14.02.11</v>
      </c>
      <c r="D2276" t="str">
        <f>IF(CHALLAN!C13131="","(no part #)",CHALLAN!C13131)</f>
        <v>PC-86037</v>
      </c>
      <c r="E2276" t="str">
        <f>IF(CHALLAN!B13131="","",CHALLAN!B13131)</f>
        <v>WAGON R / ALTO</v>
      </c>
      <c r="F2276">
        <f>IF(CHALLAN!D13131="","",CHALLAN!D13131)</f>
        <v>5</v>
      </c>
      <c r="G2276">
        <f>IF(CHALLAN!E13131="","",CHALLAN!E13131)</f>
        <v>5</v>
      </c>
      <c r="H2276">
        <f t="shared" si="70"/>
        <v>25</v>
      </c>
      <c r="I2276">
        <f>IF(CHALLAN!F13131="","",CHALLAN!F13131)</f>
        <v>19</v>
      </c>
      <c r="J2276">
        <f t="shared" si="71"/>
        <v>6</v>
      </c>
    </row>
    <row r="2277" spans="1:10" x14ac:dyDescent="0.25">
      <c r="A2277">
        <v>13132</v>
      </c>
      <c r="B2277" t="str">
        <f>CHALLAN!G13112</f>
        <v>GG/273/10-11</v>
      </c>
      <c r="C2277" t="str">
        <f>CHALLAN!G13111</f>
        <v>14.02.11</v>
      </c>
      <c r="D2277" t="str">
        <f>IF(CHALLAN!C13132="","(no part #)",CHALLAN!C13132)</f>
        <v>PC-86037</v>
      </c>
      <c r="E2277" t="str">
        <f>IF(CHALLAN!B13132="","",CHALLAN!B13132)</f>
        <v>WAGON R / ALTO</v>
      </c>
      <c r="F2277" t="str">
        <f>IF(CHALLAN!D13132="","",CHALLAN!D13132)</f>
        <v/>
      </c>
      <c r="G2277" t="str">
        <f>IF(CHALLAN!E13132="","",CHALLAN!E13132)</f>
        <v/>
      </c>
      <c r="H2277" t="str">
        <f t="shared" si="70"/>
        <v/>
      </c>
      <c r="I2277">
        <f>IF(CHALLAN!F13132="","",CHALLAN!F13132)</f>
        <v>6</v>
      </c>
      <c r="J2277" t="str">
        <f t="shared" si="71"/>
        <v/>
      </c>
    </row>
    <row r="2278" spans="1:10" x14ac:dyDescent="0.25">
      <c r="A2278">
        <v>13134</v>
      </c>
      <c r="B2278" t="str">
        <f>CHALLAN!G13112</f>
        <v>GG/273/10-11</v>
      </c>
      <c r="C2278" t="str">
        <f>CHALLAN!G13111</f>
        <v>14.02.11</v>
      </c>
      <c r="D2278" t="str">
        <f>IF(CHALLAN!C13134="","(no part #)",CHALLAN!C13134)</f>
        <v>PC-250R</v>
      </c>
      <c r="E2278" t="str">
        <f>IF(CHALLAN!B13134="","",CHALLAN!B13134)</f>
        <v>SANTRO XING</v>
      </c>
      <c r="F2278">
        <f>IF(CHALLAN!D13134="","",CHALLAN!D13134)</f>
        <v>4</v>
      </c>
      <c r="G2278">
        <f>IF(CHALLAN!E13134="","",CHALLAN!E13134)</f>
        <v>6</v>
      </c>
      <c r="H2278">
        <f t="shared" si="70"/>
        <v>24</v>
      </c>
      <c r="I2278">
        <f>IF(CHALLAN!F13134="","",CHALLAN!F13134)</f>
        <v>23</v>
      </c>
      <c r="J2278">
        <f t="shared" si="71"/>
        <v>1</v>
      </c>
    </row>
    <row r="2279" spans="1:10" x14ac:dyDescent="0.25">
      <c r="A2279">
        <v>13135</v>
      </c>
      <c r="B2279" t="str">
        <f>CHALLAN!G13112</f>
        <v>GG/273/10-11</v>
      </c>
      <c r="C2279" t="str">
        <f>CHALLAN!G13111</f>
        <v>14.02.11</v>
      </c>
      <c r="D2279" t="str">
        <f>IF(CHALLAN!C13135="","(no part #)",CHALLAN!C13135)</f>
        <v>PC-250R</v>
      </c>
      <c r="E2279" t="str">
        <f>IF(CHALLAN!B13135="","",CHALLAN!B13135)</f>
        <v>SANTRO XING</v>
      </c>
      <c r="F2279" t="str">
        <f>IF(CHALLAN!D13135="","",CHALLAN!D13135)</f>
        <v/>
      </c>
      <c r="G2279" t="str">
        <f>IF(CHALLAN!E13135="","",CHALLAN!E13135)</f>
        <v/>
      </c>
      <c r="H2279" t="str">
        <f t="shared" si="70"/>
        <v/>
      </c>
      <c r="I2279">
        <f>IF(CHALLAN!F13135="","",CHALLAN!F13135)</f>
        <v>1</v>
      </c>
      <c r="J2279" t="str">
        <f t="shared" si="71"/>
        <v/>
      </c>
    </row>
    <row r="2280" spans="1:10" x14ac:dyDescent="0.25">
      <c r="A2280">
        <v>13137</v>
      </c>
      <c r="B2280" t="str">
        <f>CHALLAN!G13112</f>
        <v>GG/273/10-11</v>
      </c>
      <c r="C2280" t="str">
        <f>CHALLAN!G13111</f>
        <v>14.02.11</v>
      </c>
      <c r="D2280" t="str">
        <f>IF(CHALLAN!C13137="","(no part #)",CHALLAN!C13137)</f>
        <v>TS-8805E</v>
      </c>
      <c r="E2280" t="str">
        <f>IF(CHALLAN!B13137="","",CHALLAN!B13137)</f>
        <v>16" JPI TYPE`</v>
      </c>
      <c r="F2280">
        <f>IF(CHALLAN!D13137="","",CHALLAN!D13137)</f>
        <v>5</v>
      </c>
      <c r="G2280">
        <f>IF(CHALLAN!E13137="","",CHALLAN!E13137)</f>
        <v>5</v>
      </c>
      <c r="H2280">
        <f t="shared" si="70"/>
        <v>25</v>
      </c>
      <c r="I2280">
        <f>IF(CHALLAN!F13137="","",CHALLAN!F13137)</f>
        <v>21</v>
      </c>
      <c r="J2280">
        <f t="shared" si="71"/>
        <v>4</v>
      </c>
    </row>
    <row r="2281" spans="1:10" x14ac:dyDescent="0.25">
      <c r="A2281">
        <v>13138</v>
      </c>
      <c r="B2281" t="str">
        <f>CHALLAN!G13112</f>
        <v>GG/273/10-11</v>
      </c>
      <c r="C2281" t="str">
        <f>CHALLAN!G13111</f>
        <v>14.02.11</v>
      </c>
      <c r="D2281" t="str">
        <f>IF(CHALLAN!C13138="","(no part #)",CHALLAN!C13138)</f>
        <v>TS-8805E</v>
      </c>
      <c r="E2281" t="str">
        <f>IF(CHALLAN!B13138="","",CHALLAN!B13138)</f>
        <v>16" JPI TYPE`</v>
      </c>
      <c r="F2281" t="str">
        <f>IF(CHALLAN!D13138="","",CHALLAN!D13138)</f>
        <v/>
      </c>
      <c r="G2281" t="str">
        <f>IF(CHALLAN!E13138="","",CHALLAN!E13138)</f>
        <v/>
      </c>
      <c r="H2281" t="str">
        <f t="shared" si="70"/>
        <v/>
      </c>
      <c r="I2281">
        <f>IF(CHALLAN!F13138="","",CHALLAN!F13138)</f>
        <v>4</v>
      </c>
      <c r="J2281" t="str">
        <f t="shared" si="71"/>
        <v/>
      </c>
    </row>
    <row r="2282" spans="1:10" x14ac:dyDescent="0.25">
      <c r="A2282">
        <v>13167</v>
      </c>
      <c r="B2282" t="str">
        <f>CHALLAN!G13112</f>
        <v>GG/273/10-11</v>
      </c>
      <c r="C2282" t="str">
        <f>CHALLAN!G13111</f>
        <v>14.02.11</v>
      </c>
      <c r="D2282" t="str">
        <f>IF(CHALLAN!C13167="","(no part #)",CHALLAN!C13167)</f>
        <v>1LTR</v>
      </c>
      <c r="E2282" t="str">
        <f>IF(CHALLAN!B13167="","",CHALLAN!B13167)</f>
        <v>UNICLA</v>
      </c>
      <c r="F2282">
        <f>IF(CHALLAN!D13167="","",CHALLAN!D13167)</f>
        <v>43</v>
      </c>
      <c r="G2282">
        <f>IF(CHALLAN!E13167="","",CHALLAN!E13167)</f>
        <v>24</v>
      </c>
      <c r="H2282">
        <f t="shared" si="70"/>
        <v>1032</v>
      </c>
      <c r="I2282" t="str">
        <f>IF(CHALLAN!F13167="","",CHALLAN!F13167)</f>
        <v>960+72</v>
      </c>
      <c r="J2282" t="str">
        <f t="shared" si="71"/>
        <v/>
      </c>
    </row>
    <row r="2283" spans="1:10" x14ac:dyDescent="0.25">
      <c r="A2283">
        <v>13170</v>
      </c>
      <c r="B2283" t="str">
        <f>CHALLAN!G13112</f>
        <v>GG/273/10-11</v>
      </c>
      <c r="C2283" t="str">
        <f>CHALLAN!G13111</f>
        <v>14.02.11</v>
      </c>
      <c r="D2283" t="str">
        <f>IF(CHALLAN!C13170="","(no part #)",CHALLAN!C13170)</f>
        <v>(no part #)</v>
      </c>
      <c r="E2283" t="str">
        <f>IF(CHALLAN!B13170="","",CHALLAN!B13170)</f>
        <v>O RING BOX</v>
      </c>
      <c r="F2283">
        <f>IF(CHALLAN!D13170="","",CHALLAN!D13170)</f>
        <v>2</v>
      </c>
      <c r="G2283">
        <f>IF(CHALLAN!E13170="","",CHALLAN!E13170)</f>
        <v>100</v>
      </c>
      <c r="H2283">
        <f t="shared" si="70"/>
        <v>200</v>
      </c>
      <c r="I2283" t="str">
        <f>IF(CHALLAN!F13170="","",CHALLAN!F13170)</f>
        <v>95+5</v>
      </c>
      <c r="J2283" t="str">
        <f t="shared" si="71"/>
        <v/>
      </c>
    </row>
    <row r="2284" spans="1:10" x14ac:dyDescent="0.25">
      <c r="A2284">
        <v>13173</v>
      </c>
      <c r="B2284" t="str">
        <f>CHALLAN!G13112</f>
        <v>GG/273/10-11</v>
      </c>
      <c r="C2284" t="str">
        <f>CHALLAN!G13111</f>
        <v>14.02.11</v>
      </c>
      <c r="D2284" t="str">
        <f>IF(CHALLAN!C13173="","(no part #)",CHALLAN!C13173)</f>
        <v>PC-E406</v>
      </c>
      <c r="E2284" t="str">
        <f>IF(CHALLAN!B13173="","",CHALLAN!B13173)</f>
        <v>ESTEEM R 12</v>
      </c>
      <c r="F2284">
        <f>IF(CHALLAN!D13173="","",CHALLAN!D13173)</f>
        <v>6</v>
      </c>
      <c r="G2284">
        <f>IF(CHALLAN!E13173="","",CHALLAN!E13173)</f>
        <v>4</v>
      </c>
      <c r="H2284">
        <f t="shared" si="70"/>
        <v>24</v>
      </c>
      <c r="I2284" t="str">
        <f>IF(CHALLAN!F13173="","",CHALLAN!F13173)</f>
        <v>22+2</v>
      </c>
      <c r="J2284" t="str">
        <f t="shared" si="71"/>
        <v/>
      </c>
    </row>
    <row r="2285" spans="1:10" x14ac:dyDescent="0.25">
      <c r="A2285">
        <v>13175</v>
      </c>
      <c r="B2285" t="str">
        <f>CHALLAN!G13112</f>
        <v>GG/273/10-11</v>
      </c>
      <c r="C2285" t="str">
        <f>CHALLAN!G13111</f>
        <v>14.02.11</v>
      </c>
      <c r="D2285" t="str">
        <f>IF(CHALLAN!C13175="","(no part #)",CHALLAN!C13175)</f>
        <v>PC-E401</v>
      </c>
      <c r="E2285" t="str">
        <f>IF(CHALLAN!B13175="","",CHALLAN!B13175)</f>
        <v>VISTA</v>
      </c>
      <c r="F2285">
        <f>IF(CHALLAN!D13175="","",CHALLAN!D13175)</f>
        <v>1</v>
      </c>
      <c r="G2285">
        <f>IF(CHALLAN!E13175="","",CHALLAN!E13175)</f>
        <v>4</v>
      </c>
      <c r="H2285">
        <f t="shared" si="70"/>
        <v>4</v>
      </c>
      <c r="I2285" t="str">
        <f>IF(CHALLAN!F13175="","",CHALLAN!F13175)</f>
        <v>23+1</v>
      </c>
      <c r="J2285" t="str">
        <f t="shared" si="71"/>
        <v/>
      </c>
    </row>
    <row r="2286" spans="1:10" x14ac:dyDescent="0.25">
      <c r="A2286">
        <v>13176</v>
      </c>
      <c r="B2286" t="str">
        <f>CHALLAN!G13112</f>
        <v>GG/273/10-11</v>
      </c>
      <c r="C2286" t="str">
        <f>CHALLAN!G13111</f>
        <v>14.02.11</v>
      </c>
      <c r="D2286" t="str">
        <f>IF(CHALLAN!C13176="","(no part #)",CHALLAN!C13176)</f>
        <v>PC-E001</v>
      </c>
      <c r="E2286" t="str">
        <f>IF(CHALLAN!B13176="","",CHALLAN!B13176)</f>
        <v>VISTA BEHR</v>
      </c>
      <c r="F2286">
        <f>IF(CHALLAN!D13176="","",CHALLAN!D13176)</f>
        <v>1</v>
      </c>
      <c r="G2286">
        <f>IF(CHALLAN!E13176="","",CHALLAN!E13176)</f>
        <v>4</v>
      </c>
      <c r="H2286">
        <f t="shared" si="70"/>
        <v>4</v>
      </c>
      <c r="I2286" t="str">
        <f>IF(CHALLAN!F13176="","",CHALLAN!F13176)</f>
        <v>23+1</v>
      </c>
      <c r="J2286" t="str">
        <f t="shared" si="71"/>
        <v/>
      </c>
    </row>
    <row r="2287" spans="1:10" x14ac:dyDescent="0.25">
      <c r="A2287">
        <v>13178</v>
      </c>
      <c r="B2287" t="str">
        <f>CHALLAN!G13112</f>
        <v>GG/273/10-11</v>
      </c>
      <c r="C2287" t="str">
        <f>CHALLAN!G13111</f>
        <v>14.02.11</v>
      </c>
      <c r="D2287" t="str">
        <f>IF(CHALLAN!C13178="","(no part #)",CHALLAN!C13178)</f>
        <v>PC-A6</v>
      </c>
      <c r="E2287" t="str">
        <f>IF(CHALLAN!B13178="","",CHALLAN!B13178)</f>
        <v>A6</v>
      </c>
      <c r="F2287">
        <f>IF(CHALLAN!D13178="","",CHALLAN!D13178)</f>
        <v>4</v>
      </c>
      <c r="G2287">
        <f>IF(CHALLAN!E13178="","",CHALLAN!E13178)</f>
        <v>6</v>
      </c>
      <c r="H2287">
        <f t="shared" si="70"/>
        <v>24</v>
      </c>
      <c r="I2287" s="1406" t="str">
        <f>IF(CHALLAN!F13178="","",CHALLAN!F13178)</f>
        <v>22+2</v>
      </c>
      <c r="J2287" t="str">
        <f t="shared" si="71"/>
        <v/>
      </c>
    </row>
    <row r="2288" spans="1:10" x14ac:dyDescent="0.25">
      <c r="A2288">
        <v>13180</v>
      </c>
      <c r="B2288" t="str">
        <f>CHALLAN!G13112</f>
        <v>GG/273/10-11</v>
      </c>
      <c r="C2288" t="str">
        <f>CHALLAN!G13111</f>
        <v>14.02.11</v>
      </c>
      <c r="D2288" t="str">
        <f>IF(CHALLAN!C13180="","(no part #)",CHALLAN!C13180)</f>
        <v>PC-055R</v>
      </c>
      <c r="E2288" t="str">
        <f>IF(CHALLAN!B13180="","",CHALLAN!B13180)</f>
        <v>Accent</v>
      </c>
      <c r="F2288">
        <f>IF(CHALLAN!D13180="","",CHALLAN!D13180)</f>
        <v>4</v>
      </c>
      <c r="G2288">
        <f>IF(CHALLAN!E13180="","",CHALLAN!E13180)</f>
        <v>6</v>
      </c>
      <c r="H2288">
        <f t="shared" si="70"/>
        <v>24</v>
      </c>
      <c r="I2288" s="1406" t="str">
        <f>IF(CHALLAN!F13180="","",CHALLAN!F13180)</f>
        <v>23+1</v>
      </c>
      <c r="J2288" t="str">
        <f t="shared" si="71"/>
        <v/>
      </c>
    </row>
    <row r="2289" spans="1:10" x14ac:dyDescent="0.25">
      <c r="A2289">
        <v>13182</v>
      </c>
      <c r="B2289" t="str">
        <f>CHALLAN!G13112</f>
        <v>GG/273/10-11</v>
      </c>
      <c r="C2289" t="str">
        <f>CHALLAN!G13111</f>
        <v>14.02.11</v>
      </c>
      <c r="D2289" t="str">
        <f>IF(CHALLAN!C13182="","(no part #)",CHALLAN!C13182)</f>
        <v>PC-205</v>
      </c>
      <c r="E2289" t="str">
        <f>IF(CHALLAN!B13182="","",CHALLAN!B13182)</f>
        <v>FORD FIESTA</v>
      </c>
      <c r="F2289">
        <f>IF(CHALLAN!D13182="","",CHALLAN!D13182)</f>
        <v>4</v>
      </c>
      <c r="G2289">
        <f>IF(CHALLAN!E13182="","",CHALLAN!E13182)</f>
        <v>6</v>
      </c>
      <c r="H2289">
        <f t="shared" si="70"/>
        <v>24</v>
      </c>
      <c r="I2289" s="1406" t="str">
        <f>IF(CHALLAN!F13182="","",CHALLAN!F13182)</f>
        <v>23+1</v>
      </c>
      <c r="J2289" t="str">
        <f t="shared" si="71"/>
        <v/>
      </c>
    </row>
    <row r="2290" spans="1:10" x14ac:dyDescent="0.25">
      <c r="A2290">
        <v>13184</v>
      </c>
      <c r="B2290" t="str">
        <f>CHALLAN!G13112</f>
        <v>GG/273/10-11</v>
      </c>
      <c r="C2290" t="str">
        <f>CHALLAN!G13111</f>
        <v>14.02.11</v>
      </c>
      <c r="D2290" t="str">
        <f>IF(CHALLAN!C13184="","(no part #)",CHALLAN!C13184)</f>
        <v>PC-144R</v>
      </c>
      <c r="E2290" t="str">
        <f>IF(CHALLAN!B13184="","",CHALLAN!B13184)</f>
        <v>Santro</v>
      </c>
      <c r="F2290">
        <f>IF(CHALLAN!D13184="","",CHALLAN!D13184)</f>
        <v>4</v>
      </c>
      <c r="G2290">
        <f>IF(CHALLAN!E13184="","",CHALLAN!E13184)</f>
        <v>6</v>
      </c>
      <c r="H2290">
        <f t="shared" si="70"/>
        <v>24</v>
      </c>
      <c r="I2290" s="1406" t="str">
        <f>IF(CHALLAN!F13184="","",CHALLAN!F13184)</f>
        <v>23+1</v>
      </c>
      <c r="J2290" t="str">
        <f t="shared" si="71"/>
        <v/>
      </c>
    </row>
    <row r="2291" spans="1:10" x14ac:dyDescent="0.25">
      <c r="A2291">
        <v>13186</v>
      </c>
      <c r="B2291" t="str">
        <f>CHALLAN!G13112</f>
        <v>GG/273/10-11</v>
      </c>
      <c r="C2291" t="str">
        <f>CHALLAN!G13111</f>
        <v>14.02.11</v>
      </c>
      <c r="D2291" t="str">
        <f>IF(CHALLAN!C13186="","(no part #)",CHALLAN!C13186)</f>
        <v>PC-143R</v>
      </c>
      <c r="E2291" t="str">
        <f>IF(CHALLAN!B13186="","",CHALLAN!B13186)</f>
        <v>Skoda</v>
      </c>
      <c r="F2291">
        <f>IF(CHALLAN!D13186="","",CHALLAN!D13186)</f>
        <v>8</v>
      </c>
      <c r="G2291">
        <f>IF(CHALLAN!E13186="","",CHALLAN!E13186)</f>
        <v>6</v>
      </c>
      <c r="H2291">
        <f t="shared" si="70"/>
        <v>48</v>
      </c>
      <c r="I2291" s="1406" t="str">
        <f>IF(CHALLAN!F13186="","",CHALLAN!F13186)</f>
        <v>23+1</v>
      </c>
      <c r="J2291" t="str">
        <f t="shared" si="71"/>
        <v/>
      </c>
    </row>
    <row r="2292" spans="1:10" x14ac:dyDescent="0.25">
      <c r="A2292">
        <v>13188</v>
      </c>
      <c r="B2292" t="str">
        <f>CHALLAN!G13112</f>
        <v>GG/273/10-11</v>
      </c>
      <c r="C2292" t="str">
        <f>CHALLAN!G13111</f>
        <v>14.02.11</v>
      </c>
      <c r="D2292" t="str">
        <f>IF(CHALLAN!C13188="","(no part #)",CHALLAN!C13188)</f>
        <v>PC-249R</v>
      </c>
      <c r="E2292" t="str">
        <f>IF(CHALLAN!B13188="","",CHALLAN!B13188)</f>
        <v>SPARK</v>
      </c>
      <c r="F2292">
        <f>IF(CHALLAN!D13188="","",CHALLAN!D13188)</f>
        <v>4</v>
      </c>
      <c r="G2292">
        <f>IF(CHALLAN!E13188="","",CHALLAN!E13188)</f>
        <v>6</v>
      </c>
      <c r="H2292">
        <f t="shared" si="70"/>
        <v>24</v>
      </c>
      <c r="I2292" s="1406" t="str">
        <f>IF(CHALLAN!F13188="","",CHALLAN!F13188)</f>
        <v>22+2</v>
      </c>
      <c r="J2292" t="str">
        <f t="shared" si="71"/>
        <v/>
      </c>
    </row>
    <row r="2293" spans="1:10" x14ac:dyDescent="0.25">
      <c r="A2293">
        <v>13190</v>
      </c>
      <c r="B2293" t="str">
        <f>CHALLAN!G13112</f>
        <v>GG/273/10-11</v>
      </c>
      <c r="C2293" t="str">
        <f>CHALLAN!G13111</f>
        <v>14.02.11</v>
      </c>
      <c r="D2293" t="str">
        <f>IF(CHALLAN!C13190="","(no part #)",CHALLAN!C13190)</f>
        <v>PC-249R</v>
      </c>
      <c r="E2293" t="str">
        <f>IF(CHALLAN!B13190="","",CHALLAN!B13190)</f>
        <v>SPARK</v>
      </c>
      <c r="F2293">
        <f>IF(CHALLAN!D13190="","",CHALLAN!D13190)</f>
        <v>1</v>
      </c>
      <c r="G2293">
        <f>IF(CHALLAN!E13190="","",CHALLAN!E13190)</f>
        <v>2</v>
      </c>
      <c r="H2293">
        <f t="shared" si="70"/>
        <v>2</v>
      </c>
      <c r="I2293" s="1406" t="str">
        <f>IF(CHALLAN!F13190="","",CHALLAN!F13190)</f>
        <v>22+2</v>
      </c>
      <c r="J2293" t="str">
        <f t="shared" si="71"/>
        <v/>
      </c>
    </row>
    <row r="2294" spans="1:10" x14ac:dyDescent="0.25">
      <c r="A2294">
        <v>13215</v>
      </c>
      <c r="B2294" t="str">
        <f>CHALLAN!G13112</f>
        <v>GG/273/10-11</v>
      </c>
      <c r="C2294" t="str">
        <f>CHALLAN!G13111</f>
        <v>14.02.11</v>
      </c>
      <c r="D2294" t="str">
        <f>IF(CHALLAN!C13215="","(no part #)",CHALLAN!C13215)</f>
        <v>(no part #)</v>
      </c>
      <c r="E2294" t="str">
        <f>IF(CHALLAN!B13215="","",CHALLAN!B13215)</f>
        <v>14x15x22mm oring</v>
      </c>
      <c r="F2294">
        <f>IF(CHALLAN!D13215="","",CHALLAN!D13215)</f>
        <v>5</v>
      </c>
      <c r="G2294">
        <f>IF(CHALLAN!E13215="","",CHALLAN!E13215)</f>
        <v>10</v>
      </c>
      <c r="H2294">
        <f t="shared" si="70"/>
        <v>50</v>
      </c>
      <c r="I2294" t="str">
        <f>IF(CHALLAN!F13215="","",CHALLAN!F13215)</f>
        <v>20+5</v>
      </c>
      <c r="J2294" t="str">
        <f t="shared" si="71"/>
        <v/>
      </c>
    </row>
    <row r="2295" spans="1:10" x14ac:dyDescent="0.25">
      <c r="A2295">
        <v>13217</v>
      </c>
      <c r="B2295" t="str">
        <f>CHALLAN!G13112</f>
        <v>GG/273/10-11</v>
      </c>
      <c r="C2295" t="str">
        <f>CHALLAN!G13111</f>
        <v>14.02.11</v>
      </c>
      <c r="D2295" t="str">
        <f>IF(CHALLAN!C13217="","(no part #)",CHALLAN!C13217)</f>
        <v>(no part #)</v>
      </c>
      <c r="E2295" t="str">
        <f>IF(CHALLAN!B13217="","",CHALLAN!B13217)</f>
        <v>14x15x22mm flare</v>
      </c>
      <c r="F2295">
        <f>IF(CHALLAN!D13217="","",CHALLAN!D13217)</f>
        <v>10</v>
      </c>
      <c r="G2295">
        <f>IF(CHALLAN!E13217="","",CHALLAN!E13217)</f>
        <v>10</v>
      </c>
      <c r="H2295">
        <f t="shared" si="70"/>
        <v>100</v>
      </c>
      <c r="I2295" t="str">
        <f>IF(CHALLAN!F13217="","",CHALLAN!F13217)</f>
        <v>20+5</v>
      </c>
      <c r="J2295" t="str">
        <f t="shared" si="71"/>
        <v/>
      </c>
    </row>
    <row r="2296" spans="1:10" x14ac:dyDescent="0.25">
      <c r="A2296">
        <v>13219</v>
      </c>
      <c r="B2296" t="str">
        <f>CHALLAN!G13112</f>
        <v>GG/273/10-11</v>
      </c>
      <c r="C2296" t="str">
        <f>CHALLAN!G13111</f>
        <v>14.02.11</v>
      </c>
      <c r="D2296" t="str">
        <f>IF(CHALLAN!C13219="","(no part #)",CHALLAN!C13219)</f>
        <v>(no part #)</v>
      </c>
      <c r="E2296" t="str">
        <f>IF(CHALLAN!B13219="","",CHALLAN!B13219)</f>
        <v>14x18x22mm flare</v>
      </c>
      <c r="F2296">
        <f>IF(CHALLAN!D13219="","",CHALLAN!D13219)</f>
        <v>10</v>
      </c>
      <c r="G2296">
        <f>IF(CHALLAN!E13219="","",CHALLAN!E13219)</f>
        <v>10</v>
      </c>
      <c r="H2296">
        <f t="shared" si="70"/>
        <v>100</v>
      </c>
      <c r="I2296" t="str">
        <f>IF(CHALLAN!F13219="","",CHALLAN!F13219)</f>
        <v>19+6</v>
      </c>
      <c r="J2296" t="str">
        <f t="shared" si="71"/>
        <v/>
      </c>
    </row>
    <row r="2297" spans="1:10" x14ac:dyDescent="0.25">
      <c r="A2297">
        <v>13221</v>
      </c>
      <c r="B2297" t="str">
        <f>CHALLAN!G13112</f>
        <v>GG/273/10-11</v>
      </c>
      <c r="C2297" t="str">
        <f>CHALLAN!G13111</f>
        <v>14.02.11</v>
      </c>
      <c r="D2297" t="str">
        <f>IF(CHALLAN!C13221="","(no part #)",CHALLAN!C13221)</f>
        <v>(no part #)</v>
      </c>
      <c r="E2297" t="str">
        <f>IF(CHALLAN!B13221="","",CHALLAN!B13221)</f>
        <v>14x28x44mm flare</v>
      </c>
      <c r="F2297">
        <f>IF(CHALLAN!D13221="","",CHALLAN!D13221)</f>
        <v>1</v>
      </c>
      <c r="G2297">
        <f>IF(CHALLAN!E13221="","",CHALLAN!E13221)</f>
        <v>5</v>
      </c>
      <c r="H2297">
        <f t="shared" si="70"/>
        <v>5</v>
      </c>
      <c r="I2297" t="str">
        <f>IF(CHALLAN!F13221="","",CHALLAN!F13221)</f>
        <v>24+1</v>
      </c>
      <c r="J2297" t="str">
        <f t="shared" si="71"/>
        <v/>
      </c>
    </row>
    <row r="2298" spans="1:10" x14ac:dyDescent="0.25">
      <c r="A2298">
        <v>13222</v>
      </c>
      <c r="B2298" t="str">
        <f>CHALLAN!G13112</f>
        <v>GG/273/10-11</v>
      </c>
      <c r="C2298" t="str">
        <f>CHALLAN!G13111</f>
        <v>14.02.11</v>
      </c>
      <c r="D2298" t="str">
        <f>IF(CHALLAN!C13222="","(no part #)",CHALLAN!C13222)</f>
        <v>(no part #)</v>
      </c>
      <c r="E2298" t="str">
        <f>IF(CHALLAN!B13222="","",CHALLAN!B13222)</f>
        <v>14x15x20mm flare</v>
      </c>
      <c r="F2298">
        <f>IF(CHALLAN!D13222="","",CHALLAN!D13222)</f>
        <v>2.5</v>
      </c>
      <c r="G2298">
        <f>IF(CHALLAN!E13222="","",CHALLAN!E13222)</f>
        <v>10</v>
      </c>
      <c r="H2298">
        <f t="shared" si="70"/>
        <v>25</v>
      </c>
      <c r="I2298" t="str">
        <f>IF(CHALLAN!F13222="","",CHALLAN!F13222)</f>
        <v>22+3</v>
      </c>
      <c r="J2298" t="str">
        <f t="shared" si="71"/>
        <v/>
      </c>
    </row>
    <row r="2299" spans="1:10" x14ac:dyDescent="0.25">
      <c r="A2299">
        <v>13224</v>
      </c>
      <c r="B2299" t="str">
        <f>CHALLAN!G13112</f>
        <v>GG/273/10-11</v>
      </c>
      <c r="C2299" t="str">
        <f>CHALLAN!G13111</f>
        <v>14.02.11</v>
      </c>
      <c r="D2299" t="str">
        <f>IF(CHALLAN!C13224="","(no part #)",CHALLAN!C13224)</f>
        <v>(no part #)</v>
      </c>
      <c r="E2299" t="str">
        <f>IF(CHALLAN!B13224="","",CHALLAN!B13224)</f>
        <v>14x18x16mm flare</v>
      </c>
      <c r="F2299">
        <f>IF(CHALLAN!D13224="","",CHALLAN!D13224)</f>
        <v>12.5</v>
      </c>
      <c r="G2299">
        <f>IF(CHALLAN!E13224="","",CHALLAN!E13224)</f>
        <v>10</v>
      </c>
      <c r="H2299">
        <f t="shared" si="70"/>
        <v>125</v>
      </c>
      <c r="I2299" t="str">
        <f>IF(CHALLAN!F13224="","",CHALLAN!F13224)</f>
        <v>23+2</v>
      </c>
      <c r="J2299" t="str">
        <f t="shared" si="71"/>
        <v/>
      </c>
    </row>
    <row r="2300" spans="1:10" x14ac:dyDescent="0.25">
      <c r="A2300">
        <v>13226</v>
      </c>
      <c r="B2300" t="str">
        <f>CHALLAN!G13112</f>
        <v>GG/273/10-11</v>
      </c>
      <c r="C2300" t="str">
        <f>CHALLAN!G13111</f>
        <v>14.02.11</v>
      </c>
      <c r="D2300" t="str">
        <f>IF(CHALLAN!C13226="","(no part #)",CHALLAN!C13226)</f>
        <v>PC-86064</v>
      </c>
      <c r="E2300" t="str">
        <f>IF(CHALLAN!B13226="","",CHALLAN!B13226)</f>
        <v>ACCENT CRD-I</v>
      </c>
      <c r="F2300">
        <f>IF(CHALLAN!D13226="","",CHALLAN!D13226)</f>
        <v>3</v>
      </c>
      <c r="G2300">
        <f>IF(CHALLAN!E13226="","",CHALLAN!E13226)</f>
        <v>5</v>
      </c>
      <c r="H2300">
        <f t="shared" si="70"/>
        <v>15</v>
      </c>
      <c r="I2300" t="str">
        <f>IF(CHALLAN!F13226="","",CHALLAN!F13226)</f>
        <v>13.25+1.75</v>
      </c>
      <c r="J2300" t="str">
        <f t="shared" si="71"/>
        <v/>
      </c>
    </row>
    <row r="2301" spans="1:10" x14ac:dyDescent="0.25">
      <c r="A2301">
        <v>13228</v>
      </c>
      <c r="B2301" t="str">
        <f>CHALLAN!G13112</f>
        <v>GG/273/10-11</v>
      </c>
      <c r="C2301" t="str">
        <f>CHALLAN!G13111</f>
        <v>14.02.11</v>
      </c>
      <c r="D2301" t="str">
        <f>IF(CHALLAN!C13228="","(no part #)",CHALLAN!C13228)</f>
        <v>PC-86248</v>
      </c>
      <c r="E2301" t="str">
        <f>IF(CHALLAN!B13228="","",CHALLAN!B13228)</f>
        <v>ACCENT-PETROL</v>
      </c>
      <c r="F2301">
        <f>IF(CHALLAN!D13228="","",CHALLAN!D13228)</f>
        <v>3</v>
      </c>
      <c r="G2301">
        <f>IF(CHALLAN!E13228="","",CHALLAN!E13228)</f>
        <v>5</v>
      </c>
      <c r="H2301">
        <f t="shared" si="70"/>
        <v>15</v>
      </c>
      <c r="I2301" t="str">
        <f>IF(CHALLAN!F13228="","",CHALLAN!F13228)</f>
        <v>13.25+1.75</v>
      </c>
      <c r="J2301" t="str">
        <f t="shared" si="71"/>
        <v/>
      </c>
    </row>
    <row r="2302" spans="1:10" x14ac:dyDescent="0.25">
      <c r="A2302">
        <v>13230</v>
      </c>
      <c r="B2302" t="str">
        <f>CHALLAN!G13112</f>
        <v>GG/273/10-11</v>
      </c>
      <c r="C2302" t="str">
        <f>CHALLAN!G13111</f>
        <v>14.02.11</v>
      </c>
      <c r="D2302" t="str">
        <f>IF(CHALLAN!C13230="","(no part #)",CHALLAN!C13230)</f>
        <v>PC-86041</v>
      </c>
      <c r="E2302" t="str">
        <f>IF(CHALLAN!B13230="","",CHALLAN!B13230)</f>
        <v>AMBASDOR</v>
      </c>
      <c r="F2302">
        <f>IF(CHALLAN!D13230="","",CHALLAN!D13230)</f>
        <v>3</v>
      </c>
      <c r="G2302">
        <f>IF(CHALLAN!E13230="","",CHALLAN!E13230)</f>
        <v>5</v>
      </c>
      <c r="H2302">
        <f t="shared" si="70"/>
        <v>15</v>
      </c>
      <c r="I2302" t="str">
        <f>IF(CHALLAN!F13230="","",CHALLAN!F13230)</f>
        <v>13.25+1.75</v>
      </c>
      <c r="J2302" t="str">
        <f t="shared" si="71"/>
        <v/>
      </c>
    </row>
    <row r="2303" spans="1:10" x14ac:dyDescent="0.25">
      <c r="A2303">
        <v>13232</v>
      </c>
      <c r="B2303" t="str">
        <f>CHALLAN!G13112</f>
        <v>GG/273/10-11</v>
      </c>
      <c r="C2303" t="str">
        <f>CHALLAN!G13111</f>
        <v>14.02.11</v>
      </c>
      <c r="D2303" t="str">
        <f>IF(CHALLAN!C13232="","(no part #)",CHALLAN!C13232)</f>
        <v>PC-86236</v>
      </c>
      <c r="E2303" t="str">
        <f>IF(CHALLAN!B13232="","",CHALLAN!B13232)</f>
        <v>BOLERO- R134A</v>
      </c>
      <c r="F2303">
        <f>IF(CHALLAN!D13232="","",CHALLAN!D13232)</f>
        <v>3</v>
      </c>
      <c r="G2303">
        <f>IF(CHALLAN!E13232="","",CHALLAN!E13232)</f>
        <v>5</v>
      </c>
      <c r="H2303">
        <f t="shared" si="70"/>
        <v>15</v>
      </c>
      <c r="I2303" t="str">
        <f>IF(CHALLAN!F13232="","",CHALLAN!F13232)</f>
        <v>13.25+1.75</v>
      </c>
      <c r="J2303" t="str">
        <f t="shared" si="71"/>
        <v/>
      </c>
    </row>
    <row r="2304" spans="1:10" x14ac:dyDescent="0.25">
      <c r="A2304">
        <v>13234</v>
      </c>
      <c r="B2304" t="str">
        <f>CHALLAN!G13112</f>
        <v>GG/273/10-11</v>
      </c>
      <c r="C2304" t="str">
        <f>CHALLAN!G13111</f>
        <v>14.02.11</v>
      </c>
      <c r="D2304" t="str">
        <f>IF(CHALLAN!C13234="","(no part #)",CHALLAN!C13234)</f>
        <v>PC-86090</v>
      </c>
      <c r="E2304" t="str">
        <f>IF(CHALLAN!B13234="","",CHALLAN!B13234)</f>
        <v xml:space="preserve">Esteem-134a </v>
      </c>
      <c r="F2304">
        <f>IF(CHALLAN!D13234="","",CHALLAN!D13234)</f>
        <v>5</v>
      </c>
      <c r="G2304">
        <f>IF(CHALLAN!E13234="","",CHALLAN!E13234)</f>
        <v>5</v>
      </c>
      <c r="H2304">
        <f t="shared" si="70"/>
        <v>25</v>
      </c>
      <c r="I2304" t="str">
        <f>IF(CHALLAN!F13234="","",CHALLAN!F13234)</f>
        <v>23+2</v>
      </c>
      <c r="J2304" t="str">
        <f t="shared" si="71"/>
        <v/>
      </c>
    </row>
    <row r="2305" spans="1:10" x14ac:dyDescent="0.25">
      <c r="A2305">
        <v>13236</v>
      </c>
      <c r="B2305" t="str">
        <f>CHALLAN!G13112</f>
        <v>GG/273/10-11</v>
      </c>
      <c r="C2305" t="str">
        <f>CHALLAN!G13111</f>
        <v>14.02.11</v>
      </c>
      <c r="D2305" t="str">
        <f>IF(CHALLAN!C13236="","(no part #)",CHALLAN!C13236)</f>
        <v>PC-86233</v>
      </c>
      <c r="E2305" t="str">
        <f>IF(CHALLAN!B13236="","",CHALLAN!B13236)</f>
        <v>INDICA BEHR-R134A                                                                                                                                                                           (WITH BRACKET)</v>
      </c>
      <c r="F2305">
        <f>IF(CHALLAN!D13236="","",CHALLAN!D13236)</f>
        <v>10</v>
      </c>
      <c r="G2305">
        <f>IF(CHALLAN!E13236="","",CHALLAN!E13236)</f>
        <v>5</v>
      </c>
      <c r="H2305">
        <f t="shared" si="70"/>
        <v>50</v>
      </c>
      <c r="I2305" t="str">
        <f>IF(CHALLAN!F13236="","",CHALLAN!F13236)</f>
        <v>21+4</v>
      </c>
      <c r="J2305" t="str">
        <f t="shared" si="71"/>
        <v/>
      </c>
    </row>
    <row r="2306" spans="1:10" x14ac:dyDescent="0.25">
      <c r="A2306">
        <v>13238</v>
      </c>
      <c r="B2306" t="str">
        <f>CHALLAN!G13112</f>
        <v>GG/273/10-11</v>
      </c>
      <c r="C2306" t="str">
        <f>CHALLAN!G13111</f>
        <v>14.02.11</v>
      </c>
      <c r="D2306" t="str">
        <f>IF(CHALLAN!C13238="","(no part #)",CHALLAN!C13238)</f>
        <v>PC-86036</v>
      </c>
      <c r="E2306" t="str">
        <f>IF(CHALLAN!B13238="","",CHALLAN!B13238)</f>
        <v xml:space="preserve">INDICA-134A-SUBROS                           </v>
      </c>
      <c r="F2306">
        <f>IF(CHALLAN!D13238="","",CHALLAN!D13238)</f>
        <v>10</v>
      </c>
      <c r="G2306">
        <f>IF(CHALLAN!E13238="","",CHALLAN!E13238)</f>
        <v>5</v>
      </c>
      <c r="H2306">
        <f t="shared" ref="H2306:H2369" si="72">IF(AND(ISNUMBER(F2306),ISNUMBER(G2306)),F2306*G2306,"")</f>
        <v>50</v>
      </c>
      <c r="I2306" t="str">
        <f>IF(CHALLAN!F13238="","",CHALLAN!F13238)</f>
        <v>19+6</v>
      </c>
      <c r="J2306" t="str">
        <f t="shared" ref="J2306:J2369" si="73">IF(AND(ISNUMBER(H2306),ISNUMBER(I2306)),H2306-I2306,"")</f>
        <v/>
      </c>
    </row>
    <row r="2307" spans="1:10" x14ac:dyDescent="0.25">
      <c r="A2307">
        <v>13240</v>
      </c>
      <c r="B2307" t="str">
        <f>CHALLAN!G13112</f>
        <v>GG/273/10-11</v>
      </c>
      <c r="C2307" t="str">
        <f>CHALLAN!G13111</f>
        <v>14.02.11</v>
      </c>
      <c r="D2307" t="str">
        <f>IF(CHALLAN!C13240="","(no part #)",CHALLAN!C13240)</f>
        <v>PC-86237</v>
      </c>
      <c r="E2307" t="str">
        <f>IF(CHALLAN!B13240="","",CHALLAN!B13240)</f>
        <v>INDIGO  (WITH BRKET)</v>
      </c>
      <c r="F2307">
        <f>IF(CHALLAN!D13240="","",CHALLAN!D13240)</f>
        <v>5</v>
      </c>
      <c r="G2307">
        <f>IF(CHALLAN!E13240="","",CHALLAN!E13240)</f>
        <v>5</v>
      </c>
      <c r="H2307">
        <f t="shared" si="72"/>
        <v>25</v>
      </c>
      <c r="I2307" t="str">
        <f>IF(CHALLAN!F13240="","",CHALLAN!F13240)</f>
        <v>23+2</v>
      </c>
      <c r="J2307" t="str">
        <f t="shared" si="73"/>
        <v/>
      </c>
    </row>
    <row r="2308" spans="1:10" x14ac:dyDescent="0.25">
      <c r="A2308">
        <v>13260</v>
      </c>
      <c r="B2308" t="str">
        <f>CHALLAN!G13112</f>
        <v>GG/273/10-11</v>
      </c>
      <c r="C2308" t="str">
        <f>CHALLAN!G13111</f>
        <v>14.02.11</v>
      </c>
      <c r="D2308" t="str">
        <f>IF(CHALLAN!C13260="","(no part #)",CHALLAN!C13260)</f>
        <v>PC-86046</v>
      </c>
      <c r="E2308" t="str">
        <f>IF(CHALLAN!B13260="","",CHALLAN!B13260)</f>
        <v>INNOVA</v>
      </c>
      <c r="F2308">
        <f>IF(CHALLAN!D13260="","",CHALLAN!D13260)</f>
        <v>12</v>
      </c>
      <c r="G2308">
        <f>IF(CHALLAN!E13260="","",CHALLAN!E13260)</f>
        <v>5</v>
      </c>
      <c r="H2308">
        <f t="shared" si="72"/>
        <v>60</v>
      </c>
      <c r="I2308" t="str">
        <f>IF(CHALLAN!F13260="","",CHALLAN!F13260)</f>
        <v>13.25+1.75</v>
      </c>
      <c r="J2308" t="str">
        <f t="shared" si="73"/>
        <v/>
      </c>
    </row>
    <row r="2309" spans="1:10" x14ac:dyDescent="0.25">
      <c r="A2309">
        <v>13262</v>
      </c>
      <c r="B2309" t="str">
        <f>CHALLAN!G13112</f>
        <v>GG/273/10-11</v>
      </c>
      <c r="C2309" t="str">
        <f>CHALLAN!G13111</f>
        <v>14.02.11</v>
      </c>
      <c r="D2309" t="str">
        <f>IF(CHALLAN!C13262="","(no part #)",CHALLAN!C13262)</f>
        <v>PC-86092</v>
      </c>
      <c r="E2309" t="str">
        <f>IF(CHALLAN!B13262="","",CHALLAN!B13262)</f>
        <v>Maruti Car-800 MPFI</v>
      </c>
      <c r="F2309">
        <f>IF(CHALLAN!D13262="","",CHALLAN!D13262)</f>
        <v>5</v>
      </c>
      <c r="G2309">
        <f>IF(CHALLAN!E13262="","",CHALLAN!E13262)</f>
        <v>5</v>
      </c>
      <c r="H2309">
        <f t="shared" si="72"/>
        <v>25</v>
      </c>
      <c r="I2309" t="str">
        <f>IF(CHALLAN!F13262="","",CHALLAN!F13262)</f>
        <v>21+4</v>
      </c>
      <c r="J2309" t="str">
        <f t="shared" si="73"/>
        <v/>
      </c>
    </row>
    <row r="2310" spans="1:10" x14ac:dyDescent="0.25">
      <c r="A2310">
        <v>13264</v>
      </c>
      <c r="B2310" t="str">
        <f>CHALLAN!G13112</f>
        <v>GG/273/10-11</v>
      </c>
      <c r="C2310" t="str">
        <f>CHALLAN!G13111</f>
        <v>14.02.11</v>
      </c>
      <c r="D2310" t="str">
        <f>IF(CHALLAN!C13264="","(no part #)",CHALLAN!C13264)</f>
        <v xml:space="preserve">PC-86186                  </v>
      </c>
      <c r="E2310" t="str">
        <f>IF(CHALLAN!B13264="","",CHALLAN!B13264)</f>
        <v>OPTRA (WITH DRIER)</v>
      </c>
      <c r="F2310">
        <f>IF(CHALLAN!D13264="","",CHALLAN!D13264)</f>
        <v>3</v>
      </c>
      <c r="G2310">
        <f>IF(CHALLAN!E13264="","",CHALLAN!E13264)</f>
        <v>5</v>
      </c>
      <c r="H2310">
        <f t="shared" si="72"/>
        <v>15</v>
      </c>
      <c r="I2310" t="str">
        <f>IF(CHALLAN!F13264="","",CHALLAN!F13264)</f>
        <v>13.25+1.75</v>
      </c>
      <c r="J2310" t="str">
        <f t="shared" si="73"/>
        <v/>
      </c>
    </row>
    <row r="2311" spans="1:10" x14ac:dyDescent="0.25">
      <c r="A2311">
        <v>13266</v>
      </c>
      <c r="B2311" t="str">
        <f>CHALLAN!G13112</f>
        <v>GG/273/10-11</v>
      </c>
      <c r="C2311" t="str">
        <f>CHALLAN!G13111</f>
        <v>14.02.11</v>
      </c>
      <c r="D2311" t="str">
        <f>IF(CHALLAN!C13266="","(no part #)",CHALLAN!C13266)</f>
        <v>PC-86244</v>
      </c>
      <c r="E2311" t="str">
        <f>IF(CHALLAN!B13266="","",CHALLAN!B13266)</f>
        <v>Qualis O Ring</v>
      </c>
      <c r="F2311">
        <f>IF(CHALLAN!D13266="","",CHALLAN!D13266)</f>
        <v>3</v>
      </c>
      <c r="G2311">
        <f>IF(CHALLAN!E13266="","",CHALLAN!E13266)</f>
        <v>5</v>
      </c>
      <c r="H2311">
        <f t="shared" si="72"/>
        <v>15</v>
      </c>
      <c r="I2311" t="str">
        <f>IF(CHALLAN!F13266="","",CHALLAN!F13266)</f>
        <v>12.5 + 2.5</v>
      </c>
      <c r="J2311" t="str">
        <f t="shared" si="73"/>
        <v/>
      </c>
    </row>
    <row r="2312" spans="1:10" x14ac:dyDescent="0.25">
      <c r="A2312">
        <v>13268</v>
      </c>
      <c r="B2312" t="str">
        <f>CHALLAN!G13112</f>
        <v>GG/273/10-11</v>
      </c>
      <c r="C2312" t="str">
        <f>CHALLAN!G13111</f>
        <v>14.02.11</v>
      </c>
      <c r="D2312" t="str">
        <f>IF(CHALLAN!C13268="","(no part #)",CHALLAN!C13268)</f>
        <v>PC-86235</v>
      </c>
      <c r="E2312" t="str">
        <f>IF(CHALLAN!B13268="","",CHALLAN!B13268)</f>
        <v>Qualis PAD</v>
      </c>
      <c r="F2312">
        <f>IF(CHALLAN!D13268="","",CHALLAN!D13268)</f>
        <v>6</v>
      </c>
      <c r="G2312">
        <f>IF(CHALLAN!E13268="","",CHALLAN!E13268)</f>
        <v>5</v>
      </c>
      <c r="H2312">
        <f t="shared" si="72"/>
        <v>30</v>
      </c>
      <c r="I2312" t="str">
        <f>IF(CHALLAN!F13268="","",CHALLAN!F13268)</f>
        <v>12.5 + 2.5</v>
      </c>
      <c r="J2312" t="str">
        <f t="shared" si="73"/>
        <v/>
      </c>
    </row>
    <row r="2313" spans="1:10" x14ac:dyDescent="0.25">
      <c r="A2313">
        <v>13270</v>
      </c>
      <c r="B2313" t="str">
        <f>CHALLAN!G13112</f>
        <v>GG/273/10-11</v>
      </c>
      <c r="C2313" t="str">
        <f>CHALLAN!G13111</f>
        <v>14.02.11</v>
      </c>
      <c r="D2313" t="str">
        <f>IF(CHALLAN!C13270="","(no part #)",CHALLAN!C13270)</f>
        <v>PC-86238</v>
      </c>
      <c r="E2313" t="str">
        <f>IF(CHALLAN!B13270="","",CHALLAN!B13270)</f>
        <v>SAFARI</v>
      </c>
      <c r="F2313">
        <f>IF(CHALLAN!D13270="","",CHALLAN!D13270)</f>
        <v>5</v>
      </c>
      <c r="G2313">
        <f>IF(CHALLAN!E13270="","",CHALLAN!E13270)</f>
        <v>5</v>
      </c>
      <c r="H2313">
        <f t="shared" si="72"/>
        <v>25</v>
      </c>
      <c r="I2313" t="str">
        <f>IF(CHALLAN!F13270="","",CHALLAN!F13270)</f>
        <v>21+4</v>
      </c>
      <c r="J2313" t="str">
        <f t="shared" si="73"/>
        <v/>
      </c>
    </row>
    <row r="2314" spans="1:10" x14ac:dyDescent="0.25">
      <c r="A2314">
        <v>13272</v>
      </c>
      <c r="B2314" t="str">
        <f>CHALLAN!G13112</f>
        <v>GG/273/10-11</v>
      </c>
      <c r="C2314" t="str">
        <f>CHALLAN!G13111</f>
        <v>14.02.11</v>
      </c>
      <c r="D2314" t="str">
        <f>IF(CHALLAN!C13272="","(no part #)",CHALLAN!C13272)</f>
        <v>PC-86273</v>
      </c>
      <c r="E2314" t="str">
        <f>IF(CHALLAN!B13272="","",CHALLAN!B13272)</f>
        <v>SAFARI DICOR</v>
      </c>
      <c r="F2314">
        <f>IF(CHALLAN!D13272="","",CHALLAN!D13272)</f>
        <v>3</v>
      </c>
      <c r="G2314">
        <f>IF(CHALLAN!E13272="","",CHALLAN!E13272)</f>
        <v>5</v>
      </c>
      <c r="H2314">
        <f t="shared" si="72"/>
        <v>15</v>
      </c>
      <c r="I2314" t="str">
        <f>IF(CHALLAN!F13272="","",CHALLAN!F13272)</f>
        <v>13.25+1.75</v>
      </c>
      <c r="J2314" t="str">
        <f t="shared" si="73"/>
        <v/>
      </c>
    </row>
    <row r="2315" spans="1:10" x14ac:dyDescent="0.25">
      <c r="A2315">
        <v>13274</v>
      </c>
      <c r="B2315" t="str">
        <f>CHALLAN!G13112</f>
        <v>GG/273/10-11</v>
      </c>
      <c r="C2315" t="str">
        <f>CHALLAN!G13111</f>
        <v>14.02.11</v>
      </c>
      <c r="D2315" t="str">
        <f>IF(CHALLAN!C13274="","(no part #)",CHALLAN!C13274)</f>
        <v>PC-86125</v>
      </c>
      <c r="E2315" t="str">
        <f>IF(CHALLAN!B13274="","",CHALLAN!B13274)</f>
        <v>SANTRO</v>
      </c>
      <c r="F2315">
        <f>IF(CHALLAN!D13274="","",CHALLAN!D13274)</f>
        <v>10</v>
      </c>
      <c r="G2315">
        <f>IF(CHALLAN!E13274="","",CHALLAN!E13274)</f>
        <v>5</v>
      </c>
      <c r="H2315">
        <f t="shared" si="72"/>
        <v>50</v>
      </c>
      <c r="I2315" t="str">
        <f>IF(CHALLAN!F13274="","",CHALLAN!F13274)</f>
        <v>21+4</v>
      </c>
      <c r="J2315" t="str">
        <f t="shared" si="73"/>
        <v/>
      </c>
    </row>
    <row r="2316" spans="1:10" x14ac:dyDescent="0.25">
      <c r="A2316">
        <v>13276</v>
      </c>
      <c r="B2316" t="str">
        <f>CHALLAN!G13112</f>
        <v>GG/273/10-11</v>
      </c>
      <c r="C2316" t="str">
        <f>CHALLAN!G13111</f>
        <v>14.02.11</v>
      </c>
      <c r="D2316" t="str">
        <f>IF(CHALLAN!C13276="","(no part #)",CHALLAN!C13276)</f>
        <v>PC-86093</v>
      </c>
      <c r="E2316" t="str">
        <f>IF(CHALLAN!B13276="","",CHALLAN!B13276)</f>
        <v>SCORPIO</v>
      </c>
      <c r="F2316">
        <f>IF(CHALLAN!D13276="","",CHALLAN!D13276)</f>
        <v>18</v>
      </c>
      <c r="G2316">
        <f>IF(CHALLAN!E13276="","",CHALLAN!E13276)</f>
        <v>5</v>
      </c>
      <c r="H2316">
        <f t="shared" si="72"/>
        <v>90</v>
      </c>
      <c r="I2316" t="str">
        <f>IF(CHALLAN!F13276="","",CHALLAN!F13276)</f>
        <v>22+3</v>
      </c>
      <c r="J2316" t="str">
        <f t="shared" si="73"/>
        <v/>
      </c>
    </row>
    <row r="2317" spans="1:10" x14ac:dyDescent="0.25">
      <c r="A2317">
        <v>13278</v>
      </c>
      <c r="B2317" t="str">
        <f>CHALLAN!G13112</f>
        <v>GG/273/10-11</v>
      </c>
      <c r="C2317" t="str">
        <f>CHALLAN!G13111</f>
        <v>14.02.11</v>
      </c>
      <c r="D2317" t="str">
        <f>IF(CHALLAN!C13278="","(no part #)",CHALLAN!C13278)</f>
        <v>PC-86026B</v>
      </c>
      <c r="E2317" t="str">
        <f>IF(CHALLAN!B13278="","",CHALLAN!B13278)</f>
        <v>SKODA LAURA</v>
      </c>
      <c r="F2317">
        <f>IF(CHALLAN!D13278="","",CHALLAN!D13278)</f>
        <v>3</v>
      </c>
      <c r="G2317">
        <f>IF(CHALLAN!E13278="","",CHALLAN!E13278)</f>
        <v>5</v>
      </c>
      <c r="H2317">
        <f t="shared" si="72"/>
        <v>15</v>
      </c>
      <c r="I2317" t="str">
        <f>IF(CHALLAN!F13278="","",CHALLAN!F13278)</f>
        <v>13.25+1.75</v>
      </c>
      <c r="J2317" t="str">
        <f t="shared" si="73"/>
        <v/>
      </c>
    </row>
    <row r="2318" spans="1:10" x14ac:dyDescent="0.25">
      <c r="A2318">
        <v>13280</v>
      </c>
      <c r="B2318" t="str">
        <f>CHALLAN!G13112</f>
        <v>GG/273/10-11</v>
      </c>
      <c r="C2318" t="str">
        <f>CHALLAN!G13111</f>
        <v>14.02.11</v>
      </c>
      <c r="D2318" t="str">
        <f>IF(CHALLAN!C13280="","(no part #)",CHALLAN!C13280)</f>
        <v>PC-86247</v>
      </c>
      <c r="E2318" t="str">
        <f>IF(CHALLAN!B13280="","",CHALLAN!B13280)</f>
        <v>TRAVERA</v>
      </c>
      <c r="F2318">
        <f>IF(CHALLAN!D13280="","",CHALLAN!D13280)</f>
        <v>5</v>
      </c>
      <c r="G2318">
        <f>IF(CHALLAN!E13280="","",CHALLAN!E13280)</f>
        <v>5</v>
      </c>
      <c r="H2318">
        <f t="shared" si="72"/>
        <v>25</v>
      </c>
      <c r="I2318" t="str">
        <f>IF(CHALLAN!F13280="","",CHALLAN!F13280)</f>
        <v>21+4</v>
      </c>
      <c r="J2318" t="str">
        <f t="shared" si="73"/>
        <v/>
      </c>
    </row>
    <row r="2319" spans="1:10" x14ac:dyDescent="0.25">
      <c r="A2319">
        <v>13282</v>
      </c>
      <c r="B2319" t="str">
        <f>CHALLAN!G13112</f>
        <v>GG/273/10-11</v>
      </c>
      <c r="C2319" t="str">
        <f>CHALLAN!G13111</f>
        <v>14.02.11</v>
      </c>
      <c r="D2319" t="str">
        <f>IF(CHALLAN!C13282="","(no part #)",CHALLAN!C13282)</f>
        <v>PC-86276</v>
      </c>
      <c r="E2319" t="str">
        <f>IF(CHALLAN!B13282="","",CHALLAN!B13282)</f>
        <v>VISTA BEHR</v>
      </c>
      <c r="F2319">
        <f>IF(CHALLAN!D13282="","",CHALLAN!D13282)</f>
        <v>3</v>
      </c>
      <c r="G2319">
        <f>IF(CHALLAN!E13282="","",CHALLAN!E13282)</f>
        <v>5</v>
      </c>
      <c r="H2319">
        <f t="shared" si="72"/>
        <v>15</v>
      </c>
      <c r="I2319" t="str">
        <f>IF(CHALLAN!F13282="","",CHALLAN!F13282)</f>
        <v>13.25+1.75</v>
      </c>
      <c r="J2319" t="str">
        <f t="shared" si="73"/>
        <v/>
      </c>
    </row>
    <row r="2320" spans="1:10" x14ac:dyDescent="0.25">
      <c r="A2320">
        <v>13301</v>
      </c>
      <c r="B2320" t="str">
        <f>CHALLAN!G13112</f>
        <v>GG/273/10-11</v>
      </c>
      <c r="C2320" t="str">
        <f>CHALLAN!G13111</f>
        <v>14.02.11</v>
      </c>
      <c r="D2320" t="str">
        <f>IF(CHALLAN!C13301="","(no part #)",CHALLAN!C13301)</f>
        <v>PC-86037</v>
      </c>
      <c r="E2320" t="str">
        <f>IF(CHALLAN!B13301="","",CHALLAN!B13301)</f>
        <v>WAGON R / ALTO</v>
      </c>
      <c r="F2320">
        <f>IF(CHALLAN!D13301="","",CHALLAN!D13301)</f>
        <v>20</v>
      </c>
      <c r="G2320">
        <f>IF(CHALLAN!E13301="","",CHALLAN!E13301)</f>
        <v>5</v>
      </c>
      <c r="H2320">
        <f t="shared" si="72"/>
        <v>100</v>
      </c>
      <c r="I2320" t="str">
        <f>IF(CHALLAN!F13301="","",CHALLAN!F13301)</f>
        <v>19+6</v>
      </c>
      <c r="J2320" t="str">
        <f t="shared" si="73"/>
        <v/>
      </c>
    </row>
    <row r="2321" spans="1:10" x14ac:dyDescent="0.25">
      <c r="A2321">
        <v>13303</v>
      </c>
      <c r="B2321" t="str">
        <f>CHALLAN!G13112</f>
        <v>GG/273/10-11</v>
      </c>
      <c r="C2321" t="str">
        <f>CHALLAN!G13111</f>
        <v>14.02.11</v>
      </c>
      <c r="D2321" t="str">
        <f>IF(CHALLAN!C13303="","(no part #)",CHALLAN!C13303)</f>
        <v>PC-86043</v>
      </c>
      <c r="E2321" t="str">
        <f>IF(CHALLAN!B13303="","",CHALLAN!B13303)</f>
        <v>ZEN-R12</v>
      </c>
      <c r="F2321">
        <f>IF(CHALLAN!D13303="","",CHALLAN!D13303)</f>
        <v>10</v>
      </c>
      <c r="G2321">
        <f>IF(CHALLAN!E13303="","",CHALLAN!E13303)</f>
        <v>10</v>
      </c>
      <c r="H2321">
        <f t="shared" si="72"/>
        <v>100</v>
      </c>
      <c r="I2321" t="str">
        <f>IF(CHALLAN!F13303="","",CHALLAN!F13303)</f>
        <v>20.75+4.25</v>
      </c>
      <c r="J2321" t="str">
        <f t="shared" si="73"/>
        <v/>
      </c>
    </row>
    <row r="2322" spans="1:10" x14ac:dyDescent="0.25">
      <c r="A2322">
        <v>13305</v>
      </c>
      <c r="B2322" t="str">
        <f>CHALLAN!G13112</f>
        <v>GG/273/10-11</v>
      </c>
      <c r="C2322" t="str">
        <f>CHALLAN!G13111</f>
        <v>14.02.11</v>
      </c>
      <c r="D2322" t="str">
        <f>IF(CHALLAN!C13305="","(no part #)",CHALLAN!C13305)</f>
        <v>PC-86245</v>
      </c>
      <c r="E2322" t="str">
        <f>IF(CHALLAN!B13305="","",CHALLAN!B13305)</f>
        <v>ZEN-R134A</v>
      </c>
      <c r="F2322">
        <f>IF(CHALLAN!D13305="","",CHALLAN!D13305)</f>
        <v>10</v>
      </c>
      <c r="G2322">
        <f>IF(CHALLAN!E13305="","",CHALLAN!E13305)</f>
        <v>5</v>
      </c>
      <c r="H2322">
        <f t="shared" si="72"/>
        <v>50</v>
      </c>
      <c r="I2322" t="str">
        <f>IF(CHALLAN!F13305="","",CHALLAN!F13305)</f>
        <v>21+4</v>
      </c>
      <c r="J2322" t="str">
        <f t="shared" si="73"/>
        <v/>
      </c>
    </row>
    <row r="2323" spans="1:10" x14ac:dyDescent="0.25">
      <c r="A2323">
        <v>13347</v>
      </c>
      <c r="B2323" t="str">
        <f>CHALLAN!G13112</f>
        <v>GG/273/10-11</v>
      </c>
      <c r="C2323" t="str">
        <f>CHALLAN!G13111</f>
        <v>14.02.11</v>
      </c>
      <c r="D2323" t="str">
        <f>IF(CHALLAN!C13347="","(no part #)",CHALLAN!C13347)</f>
        <v>PC-E419</v>
      </c>
      <c r="E2323" t="str">
        <f>IF(CHALLAN!B13347="","",CHALLAN!B13347)</f>
        <v>SKODA</v>
      </c>
      <c r="F2323">
        <f>IF(CHALLAN!D13347="","",CHALLAN!D13347)</f>
        <v>6</v>
      </c>
      <c r="G2323">
        <f>IF(CHALLAN!E13347="","",CHALLAN!E13347)</f>
        <v>4</v>
      </c>
      <c r="H2323">
        <f t="shared" si="72"/>
        <v>24</v>
      </c>
      <c r="I2323" t="str">
        <f>IF(CHALLAN!F13347="","",CHALLAN!F13347)</f>
        <v>23+1</v>
      </c>
      <c r="J2323" t="str">
        <f t="shared" si="73"/>
        <v/>
      </c>
    </row>
    <row r="2324" spans="1:10" x14ac:dyDescent="0.25">
      <c r="A2324">
        <v>13349</v>
      </c>
      <c r="B2324" t="str">
        <f>CHALLAN!G13112</f>
        <v>GG/273/10-11</v>
      </c>
      <c r="C2324" t="str">
        <f>CHALLAN!G13111</f>
        <v>14.02.11</v>
      </c>
      <c r="D2324" t="str">
        <f>IF(CHALLAN!C13349="","(no part #)",CHALLAN!C13349)</f>
        <v>PC-E407</v>
      </c>
      <c r="E2324" t="str">
        <f>IF(CHALLAN!B13349="","",CHALLAN!B13349)</f>
        <v>BALENO</v>
      </c>
      <c r="F2324">
        <f>IF(CHALLAN!D13349="","",CHALLAN!D13349)</f>
        <v>6</v>
      </c>
      <c r="G2324">
        <f>IF(CHALLAN!E13349="","",CHALLAN!E13349)</f>
        <v>4</v>
      </c>
      <c r="H2324">
        <f t="shared" si="72"/>
        <v>24</v>
      </c>
      <c r="I2324" t="str">
        <f>IF(CHALLAN!F13349="","",CHALLAN!F13349)</f>
        <v>23+1</v>
      </c>
      <c r="J2324" t="str">
        <f t="shared" si="73"/>
        <v/>
      </c>
    </row>
    <row r="2325" spans="1:10" x14ac:dyDescent="0.25">
      <c r="A2325">
        <v>13351</v>
      </c>
      <c r="B2325" t="str">
        <f>CHALLAN!G13112</f>
        <v>GG/273/10-11</v>
      </c>
      <c r="C2325" t="str">
        <f>CHALLAN!G13111</f>
        <v>14.02.11</v>
      </c>
      <c r="D2325" t="str">
        <f>IF(CHALLAN!C13351="","(no part #)",CHALLAN!C13351)</f>
        <v>PC-E420</v>
      </c>
      <c r="E2325" t="str">
        <f>IF(CHALLAN!B13351="","",CHALLAN!B13351)</f>
        <v>ACCENT</v>
      </c>
      <c r="F2325">
        <f>IF(CHALLAN!D13351="","",CHALLAN!D13351)</f>
        <v>6</v>
      </c>
      <c r="G2325">
        <f>IF(CHALLAN!E13351="","",CHALLAN!E13351)</f>
        <v>4</v>
      </c>
      <c r="H2325">
        <f t="shared" si="72"/>
        <v>24</v>
      </c>
      <c r="I2325" t="str">
        <f>IF(CHALLAN!F13351="","",CHALLAN!F13351)</f>
        <v>23+1</v>
      </c>
      <c r="J2325" t="str">
        <f t="shared" si="73"/>
        <v/>
      </c>
    </row>
    <row r="2326" spans="1:10" x14ac:dyDescent="0.25">
      <c r="A2326">
        <v>13354</v>
      </c>
      <c r="B2326" t="str">
        <f>CHALLAN!G13112</f>
        <v>GG/273/10-11</v>
      </c>
      <c r="C2326" t="str">
        <f>CHALLAN!G13111</f>
        <v>14.02.11</v>
      </c>
      <c r="D2326" t="str">
        <f>IF(CHALLAN!C13354="","(no part #)",CHALLAN!C13354)</f>
        <v>PC-250R</v>
      </c>
      <c r="E2326" t="str">
        <f>IF(CHALLAN!B13354="","",CHALLAN!B13354)</f>
        <v>SANTRO XING</v>
      </c>
      <c r="F2326">
        <f>IF(CHALLAN!D13354="","",CHALLAN!D13354)</f>
        <v>1</v>
      </c>
      <c r="G2326">
        <f>IF(CHALLAN!E13354="","",CHALLAN!E13354)</f>
        <v>6</v>
      </c>
      <c r="H2326">
        <f t="shared" si="72"/>
        <v>6</v>
      </c>
      <c r="I2326">
        <f>IF(CHALLAN!F13354="","",CHALLAN!F13354)</f>
        <v>23.1</v>
      </c>
      <c r="J2326">
        <f t="shared" si="73"/>
        <v>-17.100000000000001</v>
      </c>
    </row>
    <row r="2327" spans="1:10" x14ac:dyDescent="0.25">
      <c r="A2327">
        <v>13356</v>
      </c>
      <c r="B2327" t="str">
        <f>CHALLAN!G13112</f>
        <v>GG/273/10-11</v>
      </c>
      <c r="C2327" t="str">
        <f>CHALLAN!G13111</f>
        <v>14.02.11</v>
      </c>
      <c r="D2327" t="str">
        <f>IF(CHALLAN!C13356="","(no part #)",CHALLAN!C13356)</f>
        <v>PC-86034</v>
      </c>
      <c r="E2327" t="str">
        <f>IF(CHALLAN!B13356="","",CHALLAN!B13356)</f>
        <v>FORD IKON</v>
      </c>
      <c r="F2327">
        <f>IF(CHALLAN!D13356="","",CHALLAN!D13356)</f>
        <v>5</v>
      </c>
      <c r="G2327">
        <f>IF(CHALLAN!E13356="","",CHALLAN!E13356)</f>
        <v>5</v>
      </c>
      <c r="H2327">
        <f t="shared" si="72"/>
        <v>25</v>
      </c>
      <c r="I2327" t="str">
        <f>IF(CHALLAN!F13356="","",CHALLAN!F13356)</f>
        <v>22+3</v>
      </c>
      <c r="J2327" t="str">
        <f t="shared" si="73"/>
        <v/>
      </c>
    </row>
    <row r="2328" spans="1:10" x14ac:dyDescent="0.25">
      <c r="A2328">
        <v>13358</v>
      </c>
      <c r="B2328" t="str">
        <f>CHALLAN!G13112</f>
        <v>GG/273/10-11</v>
      </c>
      <c r="C2328" t="str">
        <f>CHALLAN!G13111</f>
        <v>14.02.11</v>
      </c>
      <c r="D2328" t="str">
        <f>IF(CHALLAN!C13358="","(no part #)",CHALLAN!C13358)</f>
        <v>PC-86239</v>
      </c>
      <c r="E2328" t="str">
        <f>IF(CHALLAN!B13358="","",CHALLAN!B13358)</f>
        <v>SANTRO XING</v>
      </c>
      <c r="F2328">
        <f>IF(CHALLAN!D13358="","",CHALLAN!D13358)</f>
        <v>5</v>
      </c>
      <c r="G2328">
        <f>IF(CHALLAN!E13358="","",CHALLAN!E13358)</f>
        <v>5</v>
      </c>
      <c r="H2328">
        <f t="shared" si="72"/>
        <v>25</v>
      </c>
      <c r="I2328" t="str">
        <f>IF(CHALLAN!F13358="","",CHALLAN!F13358)</f>
        <v>21+4</v>
      </c>
      <c r="J2328" t="str">
        <f t="shared" si="73"/>
        <v/>
      </c>
    </row>
    <row r="2329" spans="1:10" x14ac:dyDescent="0.25">
      <c r="A2329">
        <v>13397</v>
      </c>
      <c r="B2329" t="str">
        <f>CHALLAN!G13112</f>
        <v>GG/273/10-11</v>
      </c>
      <c r="C2329" t="str">
        <f>CHALLAN!G13111</f>
        <v>14.02.11</v>
      </c>
      <c r="D2329" t="str">
        <f>IF(CHALLAN!C13397="","(no part #)",CHALLAN!C13397)</f>
        <v>UNICLA</v>
      </c>
      <c r="E2329" t="str">
        <f>IF(CHALLAN!B13397="","",CHALLAN!B13397)</f>
        <v>CONCORD-AL</v>
      </c>
      <c r="F2329">
        <f>IF(CHALLAN!D13397="","",CHALLAN!D13397)</f>
        <v>6</v>
      </c>
      <c r="G2329">
        <f>IF(CHALLAN!E13397="","",CHALLAN!E13397)</f>
        <v>1</v>
      </c>
      <c r="H2329">
        <f t="shared" si="72"/>
        <v>6</v>
      </c>
      <c r="I2329">
        <f>IF(CHALLAN!F13397="","",CHALLAN!F13397)</f>
        <v>0</v>
      </c>
      <c r="J2329">
        <f t="shared" si="73"/>
        <v>6</v>
      </c>
    </row>
    <row r="2330" spans="1:10" x14ac:dyDescent="0.25">
      <c r="A2330">
        <v>13398</v>
      </c>
      <c r="B2330" t="str">
        <f>CHALLAN!G13112</f>
        <v>GG/273/10-11</v>
      </c>
      <c r="C2330" t="str">
        <f>CHALLAN!G13111</f>
        <v>14.02.11</v>
      </c>
      <c r="D2330" t="str">
        <f>IF(CHALLAN!C13398="","(no part #)",CHALLAN!C13398)</f>
        <v>UNICLA</v>
      </c>
      <c r="E2330" t="str">
        <f>IF(CHALLAN!B13398="","",CHALLAN!B13398)</f>
        <v>CONCORD-COPPER</v>
      </c>
      <c r="F2330">
        <f>IF(CHALLAN!D13398="","",CHALLAN!D13398)</f>
        <v>6</v>
      </c>
      <c r="G2330">
        <f>IF(CHALLAN!E13398="","",CHALLAN!E13398)</f>
        <v>1</v>
      </c>
      <c r="H2330">
        <f t="shared" si="72"/>
        <v>6</v>
      </c>
      <c r="I2330">
        <f>IF(CHALLAN!F13398="","",CHALLAN!F13398)</f>
        <v>0</v>
      </c>
      <c r="J2330">
        <f t="shared" si="73"/>
        <v>6</v>
      </c>
    </row>
    <row r="2331" spans="1:10" x14ac:dyDescent="0.25">
      <c r="A2331">
        <v>13442</v>
      </c>
      <c r="B2331" t="str">
        <f>CHALLAN!G13112</f>
        <v>GG/273/10-11</v>
      </c>
      <c r="C2331" t="str">
        <f>CHALLAN!G13111</f>
        <v>14.02.11</v>
      </c>
      <c r="D2331" t="str">
        <f>IF(CHALLAN!C13442="","(no part #)",CHALLAN!C13442)</f>
        <v>UNICLA</v>
      </c>
      <c r="E2331" t="str">
        <f>IF(CHALLAN!B13442="","",CHALLAN!B13442)</f>
        <v>MICROBUS</v>
      </c>
      <c r="F2331">
        <f>IF(CHALLAN!D13442="","",CHALLAN!D13442)</f>
        <v>5</v>
      </c>
      <c r="G2331">
        <f>IF(CHALLAN!E13442="","",CHALLAN!E13442)</f>
        <v>2</v>
      </c>
      <c r="H2331">
        <f t="shared" si="72"/>
        <v>10</v>
      </c>
      <c r="I2331">
        <f>IF(CHALLAN!F13442="","",CHALLAN!F13442)</f>
        <v>0</v>
      </c>
      <c r="J2331">
        <f t="shared" si="73"/>
        <v>10</v>
      </c>
    </row>
    <row r="2332" spans="1:10" x14ac:dyDescent="0.25">
      <c r="A2332">
        <v>13487</v>
      </c>
      <c r="B2332" t="str">
        <f>CHALLAN!G13112</f>
        <v>GG/273/10-11</v>
      </c>
      <c r="C2332" t="str">
        <f>CHALLAN!G13111</f>
        <v>14.02.11</v>
      </c>
      <c r="D2332" t="str">
        <f>IF(CHALLAN!C13487="","(no part #)",CHALLAN!C13487)</f>
        <v>PC-E614</v>
      </c>
      <c r="E2332" t="str">
        <f>IF(CHALLAN!B13487="","",CHALLAN!B13487)</f>
        <v>AVEO</v>
      </c>
      <c r="F2332">
        <f>IF(CHALLAN!D13487="","",CHALLAN!D13487)</f>
        <v>6</v>
      </c>
      <c r="G2332">
        <f>IF(CHALLAN!E13487="","",CHALLAN!E13487)</f>
        <v>4</v>
      </c>
      <c r="H2332">
        <f t="shared" si="72"/>
        <v>24</v>
      </c>
      <c r="I2332" t="str">
        <f>IF(CHALLAN!F13487="","",CHALLAN!F13487)</f>
        <v>23+1</v>
      </c>
      <c r="J2332" t="str">
        <f t="shared" si="73"/>
        <v/>
      </c>
    </row>
    <row r="2333" spans="1:10" x14ac:dyDescent="0.25">
      <c r="A2333">
        <v>13489</v>
      </c>
      <c r="B2333" t="str">
        <f>CHALLAN!G13112</f>
        <v>GG/273/10-11</v>
      </c>
      <c r="C2333" t="str">
        <f>CHALLAN!G13111</f>
        <v>14.02.11</v>
      </c>
      <c r="D2333" t="str">
        <f>IF(CHALLAN!C13489="","(no part #)",CHALLAN!C13489)</f>
        <v>PC-E523</v>
      </c>
      <c r="E2333" t="str">
        <f>IF(CHALLAN!B13489="","",CHALLAN!B13489)</f>
        <v>HONDA CIVIC</v>
      </c>
      <c r="F2333">
        <f>IF(CHALLAN!D13489="","",CHALLAN!D13489)</f>
        <v>6</v>
      </c>
      <c r="G2333">
        <f>IF(CHALLAN!E13489="","",CHALLAN!E13489)</f>
        <v>4</v>
      </c>
      <c r="H2333">
        <f t="shared" si="72"/>
        <v>24</v>
      </c>
      <c r="I2333" t="str">
        <f>IF(CHALLAN!F13489="","",CHALLAN!F13489)</f>
        <v>23+1</v>
      </c>
      <c r="J2333" t="str">
        <f t="shared" si="73"/>
        <v/>
      </c>
    </row>
    <row r="2334" spans="1:10" x14ac:dyDescent="0.25">
      <c r="A2334">
        <v>13492</v>
      </c>
      <c r="B2334" t="str">
        <f>CHALLAN!G13112</f>
        <v>GG/273/10-11</v>
      </c>
      <c r="C2334" t="str">
        <f>CHALLAN!G13111</f>
        <v>14.02.11</v>
      </c>
      <c r="D2334" t="str">
        <f>IF(CHALLAN!C13492="","(no part #)",CHALLAN!C13492)</f>
        <v>PC-86046</v>
      </c>
      <c r="E2334" t="str">
        <f>IF(CHALLAN!B13492="","",CHALLAN!B13492)</f>
        <v>INNOVA</v>
      </c>
      <c r="F2334">
        <f>IF(CHALLAN!D13492="","",CHALLAN!D13492)</f>
        <v>4</v>
      </c>
      <c r="G2334">
        <f>IF(CHALLAN!E13492="","",CHALLAN!E13492)</f>
        <v>5</v>
      </c>
      <c r="H2334">
        <f t="shared" si="72"/>
        <v>20</v>
      </c>
      <c r="I2334" t="str">
        <f>IF(CHALLAN!F13492="","",CHALLAN!F13492)</f>
        <v>13.25+1.75</v>
      </c>
      <c r="J2334" t="str">
        <f t="shared" si="73"/>
        <v/>
      </c>
    </row>
    <row r="2335" spans="1:10" x14ac:dyDescent="0.25">
      <c r="A2335">
        <v>13494</v>
      </c>
      <c r="B2335" t="str">
        <f>CHALLAN!G13112</f>
        <v>GG/273/10-11</v>
      </c>
      <c r="C2335" t="str">
        <f>CHALLAN!G13111</f>
        <v>14.02.11</v>
      </c>
      <c r="D2335" t="str">
        <f>IF(CHALLAN!C13494="","(no part #)",CHALLAN!C13494)</f>
        <v>PC-86036</v>
      </c>
      <c r="E2335" t="str">
        <f>IF(CHALLAN!B13494="","",CHALLAN!B13494)</f>
        <v>INDICA SUBROS</v>
      </c>
      <c r="F2335">
        <f>IF(CHALLAN!D13494="","",CHALLAN!D13494)</f>
        <v>20</v>
      </c>
      <c r="G2335">
        <f>IF(CHALLAN!E13494="","",CHALLAN!E13494)</f>
        <v>5</v>
      </c>
      <c r="H2335">
        <f t="shared" si="72"/>
        <v>100</v>
      </c>
      <c r="I2335" t="str">
        <f>IF(CHALLAN!F13494="","",CHALLAN!F13494)</f>
        <v>19+6</v>
      </c>
      <c r="J2335" t="str">
        <f t="shared" si="73"/>
        <v/>
      </c>
    </row>
    <row r="2336" spans="1:10" x14ac:dyDescent="0.25">
      <c r="A2336">
        <v>13496</v>
      </c>
      <c r="B2336" t="str">
        <f>CHALLAN!G13112</f>
        <v>GG/273/10-11</v>
      </c>
      <c r="C2336" t="str">
        <f>CHALLAN!G13111</f>
        <v>14.02.11</v>
      </c>
      <c r="D2336" t="str">
        <f>IF(CHALLAN!C13496="","(no part #)",CHALLAN!C13496)</f>
        <v>(no part #)</v>
      </c>
      <c r="E2336" t="str">
        <f>IF(CHALLAN!B13496="","",CHALLAN!B13496)</f>
        <v>14x18x20mm</v>
      </c>
      <c r="F2336">
        <f>IF(CHALLAN!D13496="","",CHALLAN!D13496)</f>
        <v>12</v>
      </c>
      <c r="G2336">
        <f>IF(CHALLAN!E13496="","",CHALLAN!E13496)</f>
        <v>10</v>
      </c>
      <c r="H2336">
        <f t="shared" si="72"/>
        <v>120</v>
      </c>
      <c r="I2336" t="str">
        <f>IF(CHALLAN!F13496="","",CHALLAN!F13496)</f>
        <v>27.6+2.4</v>
      </c>
      <c r="J2336" t="str">
        <f t="shared" si="73"/>
        <v/>
      </c>
    </row>
    <row r="2337" spans="1:10" x14ac:dyDescent="0.25">
      <c r="A2337">
        <v>13498</v>
      </c>
      <c r="B2337" t="str">
        <f>CHALLAN!G13112</f>
        <v>GG/273/10-11</v>
      </c>
      <c r="C2337" t="str">
        <f>CHALLAN!G13111</f>
        <v>14.02.11</v>
      </c>
      <c r="D2337" t="str">
        <f>IF(CHALLAN!C13498="","(no part #)",CHALLAN!C13498)</f>
        <v>PC-86239</v>
      </c>
      <c r="E2337" t="str">
        <f>IF(CHALLAN!B13498="","",CHALLAN!B13498)</f>
        <v>SANTRO XING</v>
      </c>
      <c r="F2337">
        <f>IF(CHALLAN!D13498="","",CHALLAN!D13498)</f>
        <v>5</v>
      </c>
      <c r="G2337">
        <f>IF(CHALLAN!E13498="","",CHALLAN!E13498)</f>
        <v>5</v>
      </c>
      <c r="H2337">
        <f t="shared" si="72"/>
        <v>25</v>
      </c>
      <c r="I2337" t="str">
        <f>IF(CHALLAN!F13498="","",CHALLAN!F13498)</f>
        <v>21+4</v>
      </c>
      <c r="J2337" t="str">
        <f t="shared" si="73"/>
        <v/>
      </c>
    </row>
    <row r="2338" spans="1:10" x14ac:dyDescent="0.25">
      <c r="A2338">
        <v>13500</v>
      </c>
      <c r="B2338" t="str">
        <f>CHALLAN!G13112</f>
        <v>GG/273/10-11</v>
      </c>
      <c r="C2338" t="str">
        <f>CHALLAN!G13111</f>
        <v>14.02.11</v>
      </c>
      <c r="D2338" t="str">
        <f>IF(CHALLAN!C13500="","(no part #)",CHALLAN!C13500)</f>
        <v>PC-86270R-134A</v>
      </c>
      <c r="E2338" t="str">
        <f>IF(CHALLAN!B13500="","",CHALLAN!B13500)</f>
        <v>ZEN DELPHI R134A</v>
      </c>
      <c r="F2338">
        <f>IF(CHALLAN!D13500="","",CHALLAN!D13500)</f>
        <v>3</v>
      </c>
      <c r="G2338">
        <f>IF(CHALLAN!E13500="","",CHALLAN!E13500)</f>
        <v>5</v>
      </c>
      <c r="H2338">
        <f t="shared" si="72"/>
        <v>15</v>
      </c>
      <c r="I2338" t="str">
        <f>IF(CHALLAN!F13500="","",CHALLAN!F13500)</f>
        <v>13.25+1.75</v>
      </c>
      <c r="J2338" t="str">
        <f t="shared" si="73"/>
        <v/>
      </c>
    </row>
    <row r="2339" spans="1:10" x14ac:dyDescent="0.25">
      <c r="A2339">
        <v>13502</v>
      </c>
      <c r="B2339" t="str">
        <f>CHALLAN!G13112</f>
        <v>GG/273/10-11</v>
      </c>
      <c r="C2339" t="str">
        <f>CHALLAN!G13111</f>
        <v>14.02.11</v>
      </c>
      <c r="D2339" t="str">
        <f>IF(CHALLAN!C13502="","(no part #)",CHALLAN!C13502)</f>
        <v>(no part #)</v>
      </c>
      <c r="E2339" t="str">
        <f>IF(CHALLAN!B13502="","",CHALLAN!B13502)</f>
        <v>14X15X22MM (O)</v>
      </c>
      <c r="F2339">
        <f>IF(CHALLAN!D13502="","",CHALLAN!D13502)</f>
        <v>3</v>
      </c>
      <c r="G2339">
        <f>IF(CHALLAN!E13502="","",CHALLAN!E13502)</f>
        <v>10</v>
      </c>
      <c r="H2339">
        <f t="shared" si="72"/>
        <v>30</v>
      </c>
      <c r="I2339" t="str">
        <f>IF(CHALLAN!F13502="","",CHALLAN!F13502)</f>
        <v>24+6</v>
      </c>
      <c r="J2339" t="str">
        <f t="shared" si="73"/>
        <v/>
      </c>
    </row>
    <row r="2340" spans="1:10" x14ac:dyDescent="0.25">
      <c r="A2340">
        <v>13534</v>
      </c>
      <c r="B2340" t="str">
        <f>CHALLAN!G13112</f>
        <v>GG/273/10-11</v>
      </c>
      <c r="C2340" t="str">
        <f>CHALLAN!G13111</f>
        <v>14.02.11</v>
      </c>
      <c r="D2340" t="str">
        <f>IF(CHALLAN!C13534="","(no part #)",CHALLAN!C13534)</f>
        <v>PC-208</v>
      </c>
      <c r="E2340" t="str">
        <f>IF(CHALLAN!B13534="","",CHALLAN!B13534)</f>
        <v>WR</v>
      </c>
      <c r="F2340">
        <f>IF(CHALLAN!D13534="","",CHALLAN!D13534)</f>
        <v>4</v>
      </c>
      <c r="G2340">
        <f>IF(CHALLAN!E13534="","",CHALLAN!E13534)</f>
        <v>6</v>
      </c>
      <c r="H2340">
        <f t="shared" si="72"/>
        <v>24</v>
      </c>
      <c r="I2340" t="str">
        <f>IF(CHALLAN!F13534="","",CHALLAN!F13534)</f>
        <v>22+2</v>
      </c>
      <c r="J2340" t="str">
        <f t="shared" si="73"/>
        <v/>
      </c>
    </row>
    <row r="2341" spans="1:10" x14ac:dyDescent="0.25">
      <c r="A2341">
        <v>13536</v>
      </c>
      <c r="B2341" t="str">
        <f>CHALLAN!G13112</f>
        <v>GG/273/10-11</v>
      </c>
      <c r="C2341" t="str">
        <f>CHALLAN!G13111</f>
        <v>14.02.11</v>
      </c>
      <c r="D2341" t="str">
        <f>IF(CHALLAN!C13536="","(no part #)",CHALLAN!C13536)</f>
        <v>PC-249R</v>
      </c>
      <c r="E2341" t="str">
        <f>IF(CHALLAN!B13536="","",CHALLAN!B13536)</f>
        <v>SPARK</v>
      </c>
      <c r="F2341">
        <f>IF(CHALLAN!D13536="","",CHALLAN!D13536)</f>
        <v>1</v>
      </c>
      <c r="G2341">
        <f>IF(CHALLAN!E13536="","",CHALLAN!E13536)</f>
        <v>6</v>
      </c>
      <c r="H2341">
        <f t="shared" si="72"/>
        <v>6</v>
      </c>
      <c r="I2341" t="str">
        <f>IF(CHALLAN!F13536="","",CHALLAN!F13536)</f>
        <v>23+1</v>
      </c>
      <c r="J2341" t="str">
        <f t="shared" si="73"/>
        <v/>
      </c>
    </row>
    <row r="2342" spans="1:10" x14ac:dyDescent="0.25">
      <c r="A2342">
        <v>13537</v>
      </c>
      <c r="B2342" t="str">
        <f>CHALLAN!G13112</f>
        <v>GG/273/10-11</v>
      </c>
      <c r="C2342" t="str">
        <f>CHALLAN!G13111</f>
        <v>14.02.11</v>
      </c>
      <c r="D2342" t="str">
        <f>IF(CHALLAN!C13537="","(no part #)",CHALLAN!C13537)</f>
        <v>PC-204</v>
      </c>
      <c r="E2342" t="str">
        <f>IF(CHALLAN!B13537="","",CHALLAN!B13537)</f>
        <v>ZEN DELPHI R134A</v>
      </c>
      <c r="F2342">
        <f>IF(CHALLAN!D13537="","",CHALLAN!D13537)</f>
        <v>1</v>
      </c>
      <c r="G2342">
        <f>IF(CHALLAN!E13537="","",CHALLAN!E13537)</f>
        <v>6</v>
      </c>
      <c r="H2342">
        <f t="shared" si="72"/>
        <v>6</v>
      </c>
      <c r="I2342" t="str">
        <f>IF(CHALLAN!F13537="","",CHALLAN!F13537)</f>
        <v>23+1</v>
      </c>
      <c r="J2342" t="str">
        <f t="shared" si="73"/>
        <v/>
      </c>
    </row>
    <row r="2343" spans="1:10" x14ac:dyDescent="0.25">
      <c r="A2343">
        <v>13539</v>
      </c>
      <c r="B2343" t="str">
        <f>CHALLAN!G13112</f>
        <v>GG/273/10-11</v>
      </c>
      <c r="C2343" t="str">
        <f>CHALLAN!G13111</f>
        <v>14.02.11</v>
      </c>
      <c r="D2343" t="str">
        <f>IF(CHALLAN!C13539="","(no part #)",CHALLAN!C13539)</f>
        <v>PC-E035</v>
      </c>
      <c r="E2343" t="str">
        <f>IF(CHALLAN!B13539="","",CHALLAN!B13539)</f>
        <v>ESTEEM R-134A</v>
      </c>
      <c r="F2343" t="str">
        <f>IF(CHALLAN!D13539="","",CHALLAN!D13539)</f>
        <v>6+3 PCS</v>
      </c>
      <c r="G2343">
        <f>IF(CHALLAN!E13539="","",CHALLAN!E13539)</f>
        <v>4</v>
      </c>
      <c r="H2343" t="str">
        <f t="shared" si="72"/>
        <v/>
      </c>
      <c r="I2343" t="str">
        <f>IF(CHALLAN!F13539="","",CHALLAN!F13539)</f>
        <v>22+2</v>
      </c>
      <c r="J2343" t="str">
        <f t="shared" si="73"/>
        <v/>
      </c>
    </row>
    <row r="2344" spans="1:10" x14ac:dyDescent="0.25">
      <c r="A2344">
        <v>13542</v>
      </c>
      <c r="B2344" t="str">
        <f>CHALLAN!G13112</f>
        <v>GG/273/10-11</v>
      </c>
      <c r="C2344" t="str">
        <f>CHALLAN!G13111</f>
        <v>14.02.11</v>
      </c>
      <c r="D2344" t="str">
        <f>IF(CHALLAN!C13542="","(no part #)",CHALLAN!C13542)</f>
        <v>PC-86273</v>
      </c>
      <c r="E2344" t="str">
        <f>IF(CHALLAN!B13542="","",CHALLAN!B13542)</f>
        <v>SAFARI DICOR</v>
      </c>
      <c r="F2344">
        <f>IF(CHALLAN!D13542="","",CHALLAN!D13542)</f>
        <v>3</v>
      </c>
      <c r="G2344">
        <f>IF(CHALLAN!E13542="","",CHALLAN!E13542)</f>
        <v>5</v>
      </c>
      <c r="H2344">
        <f t="shared" si="72"/>
        <v>15</v>
      </c>
      <c r="I2344" t="str">
        <f>IF(CHALLAN!F13542="","",CHALLAN!F13542)</f>
        <v>13.25+1.75</v>
      </c>
      <c r="J2344" t="str">
        <f t="shared" si="73"/>
        <v/>
      </c>
    </row>
    <row r="2345" spans="1:10" x14ac:dyDescent="0.25">
      <c r="A2345">
        <v>13544</v>
      </c>
      <c r="B2345" t="str">
        <f>CHALLAN!G13112</f>
        <v>GG/273/10-11</v>
      </c>
      <c r="C2345" t="str">
        <f>CHALLAN!G13111</f>
        <v>14.02.11</v>
      </c>
      <c r="D2345" t="str">
        <f>IF(CHALLAN!C13544="","(no part #)",CHALLAN!C13544)</f>
        <v>PC-86041</v>
      </c>
      <c r="E2345" t="str">
        <f>IF(CHALLAN!B13544="","",CHALLAN!B13544)</f>
        <v>AMBASDOR</v>
      </c>
      <c r="F2345">
        <f>IF(CHALLAN!D13544="","",CHALLAN!D13544)</f>
        <v>13</v>
      </c>
      <c r="G2345">
        <f>IF(CHALLAN!E13544="","",CHALLAN!E13544)</f>
        <v>5</v>
      </c>
      <c r="H2345">
        <f t="shared" si="72"/>
        <v>65</v>
      </c>
      <c r="I2345" t="str">
        <f>IF(CHALLAN!F13544="","",CHALLAN!F13544)</f>
        <v>13.25+1.75</v>
      </c>
      <c r="J2345" t="str">
        <f t="shared" si="73"/>
        <v/>
      </c>
    </row>
    <row r="2346" spans="1:10" x14ac:dyDescent="0.25">
      <c r="A2346">
        <v>13546</v>
      </c>
      <c r="B2346" t="str">
        <f>CHALLAN!G13112</f>
        <v>GG/273/10-11</v>
      </c>
      <c r="C2346" t="str">
        <f>CHALLAN!G13111</f>
        <v>14.02.11</v>
      </c>
      <c r="D2346" t="str">
        <f>IF(CHALLAN!C13546="","(no part #)",CHALLAN!C13546)</f>
        <v>PC-86277</v>
      </c>
      <c r="E2346" t="str">
        <f>IF(CHALLAN!B13546="","",CHALLAN!B13546)</f>
        <v>ENDEAOUR</v>
      </c>
      <c r="F2346">
        <f>IF(CHALLAN!D13546="","",CHALLAN!D13546)</f>
        <v>4</v>
      </c>
      <c r="G2346">
        <f>IF(CHALLAN!E13546="","",CHALLAN!E13546)</f>
        <v>5</v>
      </c>
      <c r="H2346">
        <f t="shared" si="72"/>
        <v>20</v>
      </c>
      <c r="I2346" t="str">
        <f>IF(CHALLAN!F13546="","",CHALLAN!F13546)</f>
        <v>13.25+1.75</v>
      </c>
      <c r="J2346" t="str">
        <f t="shared" si="73"/>
        <v/>
      </c>
    </row>
    <row r="2347" spans="1:10" x14ac:dyDescent="0.25">
      <c r="A2347">
        <v>13548</v>
      </c>
      <c r="B2347" t="str">
        <f>CHALLAN!G13112</f>
        <v>GG/273/10-11</v>
      </c>
      <c r="C2347" t="str">
        <f>CHALLAN!G13111</f>
        <v>14.02.11</v>
      </c>
      <c r="D2347" t="str">
        <f>IF(CHALLAN!C13548="","(no part #)",CHALLAN!C13548)</f>
        <v>PC-86043</v>
      </c>
      <c r="E2347" t="str">
        <f>IF(CHALLAN!B13548="","",CHALLAN!B13548)</f>
        <v>ZEN R12</v>
      </c>
      <c r="F2347">
        <f>IF(CHALLAN!D13548="","",CHALLAN!D13548)</f>
        <v>10</v>
      </c>
      <c r="G2347">
        <f>IF(CHALLAN!E13548="","",CHALLAN!E13548)</f>
        <v>10</v>
      </c>
      <c r="H2347">
        <f t="shared" si="72"/>
        <v>100</v>
      </c>
      <c r="I2347" t="str">
        <f>IF(CHALLAN!F13548="","",CHALLAN!F13548)</f>
        <v>20.75+4.25</v>
      </c>
      <c r="J2347" t="str">
        <f t="shared" si="73"/>
        <v/>
      </c>
    </row>
    <row r="2348" spans="1:10" x14ac:dyDescent="0.25">
      <c r="A2348">
        <v>13551</v>
      </c>
      <c r="B2348" t="str">
        <f>CHALLAN!G13112</f>
        <v>GG/273/10-11</v>
      </c>
      <c r="C2348" t="str">
        <f>CHALLAN!G13111</f>
        <v>14.02.11</v>
      </c>
      <c r="D2348" t="str">
        <f>IF(CHALLAN!C13551="","(no part #)",CHALLAN!C13551)</f>
        <v>PC-8047</v>
      </c>
      <c r="E2348" t="str">
        <f>IF(CHALLAN!B13551="","",CHALLAN!B13551)</f>
        <v>Maruti 'F'Ring</v>
      </c>
      <c r="F2348">
        <f>IF(CHALLAN!D13551="","",CHALLAN!D13551)</f>
        <v>2</v>
      </c>
      <c r="G2348">
        <f>IF(CHALLAN!E13551="","",CHALLAN!E13551)</f>
        <v>25</v>
      </c>
      <c r="H2348">
        <f t="shared" si="72"/>
        <v>50</v>
      </c>
      <c r="I2348">
        <f>IF(CHALLAN!F13551="","",CHALLAN!F13551)</f>
        <v>0</v>
      </c>
      <c r="J2348">
        <f t="shared" si="73"/>
        <v>50</v>
      </c>
    </row>
    <row r="2349" spans="1:10" x14ac:dyDescent="0.25">
      <c r="A2349">
        <v>13552</v>
      </c>
      <c r="B2349" t="str">
        <f>CHALLAN!G13112</f>
        <v>GG/273/10-11</v>
      </c>
      <c r="C2349" t="str">
        <f>CHALLAN!G13111</f>
        <v>14.02.11</v>
      </c>
      <c r="D2349" t="str">
        <f>IF(CHALLAN!C13552="","(no part #)",CHALLAN!C13552)</f>
        <v>PC-8051</v>
      </c>
      <c r="E2349" t="str">
        <f>IF(CHALLAN!B13552="","",CHALLAN!B13552)</f>
        <v>Maruti 'O'Ring</v>
      </c>
      <c r="F2349">
        <f>IF(CHALLAN!D13552="","",CHALLAN!D13552)</f>
        <v>4</v>
      </c>
      <c r="G2349">
        <f>IF(CHALLAN!E13552="","",CHALLAN!E13552)</f>
        <v>25</v>
      </c>
      <c r="H2349">
        <f t="shared" si="72"/>
        <v>100</v>
      </c>
      <c r="I2349">
        <f>IF(CHALLAN!F13552="","",CHALLAN!F13552)</f>
        <v>0</v>
      </c>
      <c r="J2349">
        <f t="shared" si="73"/>
        <v>100</v>
      </c>
    </row>
    <row r="2350" spans="1:10" x14ac:dyDescent="0.25">
      <c r="A2350">
        <v>13579</v>
      </c>
      <c r="B2350" t="str">
        <f>CHALLAN!G13112</f>
        <v>GG/273/10-11</v>
      </c>
      <c r="C2350" t="str">
        <f>CHALLAN!G13111</f>
        <v>14.02.11</v>
      </c>
      <c r="D2350" t="str">
        <f>IF(CHALLAN!C13579="","(no part #)",CHALLAN!C13579)</f>
        <v>PC-86090</v>
      </c>
      <c r="E2350" t="str">
        <f>IF(CHALLAN!B13579="","",CHALLAN!B13579)</f>
        <v xml:space="preserve">Esteem-134a </v>
      </c>
      <c r="F2350">
        <f>IF(CHALLAN!D13579="","",CHALLAN!D13579)</f>
        <v>5</v>
      </c>
      <c r="G2350">
        <f>IF(CHALLAN!E13579="","",CHALLAN!E13579)</f>
        <v>5</v>
      </c>
      <c r="H2350">
        <f t="shared" si="72"/>
        <v>25</v>
      </c>
      <c r="I2350" t="str">
        <f>IF(CHALLAN!F13579="","",CHALLAN!F13579)</f>
        <v>23+2</v>
      </c>
      <c r="J2350" t="str">
        <f t="shared" si="73"/>
        <v/>
      </c>
    </row>
    <row r="2351" spans="1:10" x14ac:dyDescent="0.25">
      <c r="A2351">
        <v>13581</v>
      </c>
      <c r="B2351" t="str">
        <f>CHALLAN!G13112</f>
        <v>GG/273/10-11</v>
      </c>
      <c r="C2351" t="str">
        <f>CHALLAN!G13111</f>
        <v>14.02.11</v>
      </c>
      <c r="D2351" t="str">
        <f>IF(CHALLAN!C13581="","(no part #)",CHALLAN!C13581)</f>
        <v>PC-86027B</v>
      </c>
      <c r="E2351" t="str">
        <f>IF(CHALLAN!B13581="","",CHALLAN!B13581)</f>
        <v>GETZ</v>
      </c>
      <c r="F2351">
        <f>IF(CHALLAN!D13581="","",CHALLAN!D13581)</f>
        <v>5</v>
      </c>
      <c r="G2351">
        <f>IF(CHALLAN!E13581="","",CHALLAN!E13581)</f>
        <v>5</v>
      </c>
      <c r="H2351">
        <f t="shared" si="72"/>
        <v>25</v>
      </c>
      <c r="I2351" t="str">
        <f>IF(CHALLAN!F13581="","",CHALLAN!F13581)</f>
        <v>23+2</v>
      </c>
      <c r="J2351" t="str">
        <f t="shared" si="73"/>
        <v/>
      </c>
    </row>
    <row r="2352" spans="1:10" x14ac:dyDescent="0.25">
      <c r="A2352">
        <v>13583</v>
      </c>
      <c r="B2352" t="str">
        <f>CHALLAN!G13112</f>
        <v>GG/273/10-11</v>
      </c>
      <c r="C2352" t="str">
        <f>CHALLAN!G13111</f>
        <v>14.02.11</v>
      </c>
      <c r="D2352" t="str">
        <f>IF(CHALLAN!C13583="","(no part #)",CHALLAN!C13583)</f>
        <v xml:space="preserve">PC-86101                   </v>
      </c>
      <c r="E2352" t="str">
        <f>IF(CHALLAN!B13583="","",CHALLAN!B13583)</f>
        <v>HONDA CRV</v>
      </c>
      <c r="F2352">
        <f>IF(CHALLAN!D13583="","",CHALLAN!D13583)</f>
        <v>3</v>
      </c>
      <c r="G2352">
        <f>IF(CHALLAN!E13583="","",CHALLAN!E13583)</f>
        <v>5</v>
      </c>
      <c r="H2352">
        <f t="shared" si="72"/>
        <v>15</v>
      </c>
      <c r="I2352" t="str">
        <f>IF(CHALLAN!F13583="","",CHALLAN!F13583)</f>
        <v>13.25+1.75</v>
      </c>
      <c r="J2352" t="str">
        <f t="shared" si="73"/>
        <v/>
      </c>
    </row>
    <row r="2353" spans="1:10" x14ac:dyDescent="0.25">
      <c r="A2353">
        <v>13585</v>
      </c>
      <c r="B2353" t="str">
        <f>CHALLAN!G13112</f>
        <v>GG/273/10-11</v>
      </c>
      <c r="C2353" t="str">
        <f>CHALLAN!G13111</f>
        <v>14.02.11</v>
      </c>
      <c r="D2353" t="str">
        <f>IF(CHALLAN!C13585="","(no part #)",CHALLAN!C13585)</f>
        <v>PC-86233</v>
      </c>
      <c r="E2353" t="str">
        <f>IF(CHALLAN!B13585="","",CHALLAN!B13585)</f>
        <v>INDICA BEHR-R134A                                                                                                                                                                           (WITH BRACKET)</v>
      </c>
      <c r="F2353">
        <f>IF(CHALLAN!D13585="","",CHALLAN!D13585)</f>
        <v>5</v>
      </c>
      <c r="G2353">
        <f>IF(CHALLAN!E13585="","",CHALLAN!E13585)</f>
        <v>5</v>
      </c>
      <c r="H2353">
        <f t="shared" si="72"/>
        <v>25</v>
      </c>
      <c r="I2353" t="str">
        <f>IF(CHALLAN!F13585="","",CHALLAN!F13585)</f>
        <v>21+4</v>
      </c>
      <c r="J2353" t="str">
        <f t="shared" si="73"/>
        <v/>
      </c>
    </row>
    <row r="2354" spans="1:10" x14ac:dyDescent="0.25">
      <c r="A2354">
        <v>13587</v>
      </c>
      <c r="B2354" t="str">
        <f>CHALLAN!G13112</f>
        <v>GG/273/10-11</v>
      </c>
      <c r="C2354" t="str">
        <f>CHALLAN!G13111</f>
        <v>14.02.11</v>
      </c>
      <c r="D2354" t="str">
        <f>IF(CHALLAN!C13587="","(no part #)",CHALLAN!C13587)</f>
        <v>PC-86046</v>
      </c>
      <c r="E2354" t="str">
        <f>IF(CHALLAN!B13587="","",CHALLAN!B13587)</f>
        <v>INNOVA</v>
      </c>
      <c r="F2354">
        <f>IF(CHALLAN!D13587="","",CHALLAN!D13587)</f>
        <v>6</v>
      </c>
      <c r="G2354">
        <f>IF(CHALLAN!E13587="","",CHALLAN!E13587)</f>
        <v>5</v>
      </c>
      <c r="H2354">
        <f t="shared" si="72"/>
        <v>30</v>
      </c>
      <c r="I2354" t="str">
        <f>IF(CHALLAN!F13587="","",CHALLAN!F13587)</f>
        <v>13.25+1.75</v>
      </c>
      <c r="J2354" t="str">
        <f t="shared" si="73"/>
        <v/>
      </c>
    </row>
    <row r="2355" spans="1:10" x14ac:dyDescent="0.25">
      <c r="A2355">
        <v>13589</v>
      </c>
      <c r="B2355" t="str">
        <f>CHALLAN!G13112</f>
        <v>GG/273/10-11</v>
      </c>
      <c r="C2355" t="str">
        <f>CHALLAN!G13111</f>
        <v>14.02.11</v>
      </c>
      <c r="D2355" t="str">
        <f>IF(CHALLAN!C13589="","(no part #)",CHALLAN!C13589)</f>
        <v>PC-86092</v>
      </c>
      <c r="E2355" t="str">
        <f>IF(CHALLAN!B13589="","",CHALLAN!B13589)</f>
        <v>Maruti Car-800 MPFI</v>
      </c>
      <c r="F2355">
        <f>IF(CHALLAN!D13589="","",CHALLAN!D13589)</f>
        <v>5</v>
      </c>
      <c r="G2355">
        <f>IF(CHALLAN!E13589="","",CHALLAN!E13589)</f>
        <v>5</v>
      </c>
      <c r="H2355">
        <f t="shared" si="72"/>
        <v>25</v>
      </c>
      <c r="I2355" t="str">
        <f>IF(CHALLAN!F13589="","",CHALLAN!F13589)</f>
        <v>21+4</v>
      </c>
      <c r="J2355" t="str">
        <f t="shared" si="73"/>
        <v/>
      </c>
    </row>
    <row r="2356" spans="1:10" x14ac:dyDescent="0.25">
      <c r="A2356">
        <v>13591</v>
      </c>
      <c r="B2356" t="str">
        <f>CHALLAN!G13112</f>
        <v>GG/273/10-11</v>
      </c>
      <c r="C2356" t="str">
        <f>CHALLAN!G13111</f>
        <v>14.02.11</v>
      </c>
      <c r="D2356" t="str">
        <f>IF(CHALLAN!C13591="","(no part #)",CHALLAN!C13591)</f>
        <v>PC-86207</v>
      </c>
      <c r="E2356" t="str">
        <f>IF(CHALLAN!B13591="","",CHALLAN!B13591)</f>
        <v>SWIFT / SWIFT DZIRE</v>
      </c>
      <c r="F2356">
        <f>IF(CHALLAN!D13591="","",CHALLAN!D13591)</f>
        <v>3</v>
      </c>
      <c r="G2356">
        <f>IF(CHALLAN!E13591="","",CHALLAN!E13591)</f>
        <v>5</v>
      </c>
      <c r="H2356">
        <f t="shared" si="72"/>
        <v>15</v>
      </c>
      <c r="I2356" t="str">
        <f>IF(CHALLAN!F13591="","",CHALLAN!F13591)</f>
        <v>13.25+1.75</v>
      </c>
      <c r="J2356" t="str">
        <f t="shared" si="73"/>
        <v/>
      </c>
    </row>
    <row r="2357" spans="1:10" x14ac:dyDescent="0.25">
      <c r="A2357">
        <v>13593</v>
      </c>
      <c r="B2357" t="str">
        <f>CHALLAN!G13112</f>
        <v>GG/273/10-11</v>
      </c>
      <c r="C2357" t="str">
        <f>CHALLAN!G13111</f>
        <v>14.02.11</v>
      </c>
      <c r="D2357" t="str">
        <f>IF(CHALLAN!C13593="","(no part #)",CHALLAN!C13593)</f>
        <v>PC-86247</v>
      </c>
      <c r="E2357" t="str">
        <f>IF(CHALLAN!B13593="","",CHALLAN!B13593)</f>
        <v>TRAVERA</v>
      </c>
      <c r="F2357">
        <f>IF(CHALLAN!D13593="","",CHALLAN!D13593)</f>
        <v>5</v>
      </c>
      <c r="G2357">
        <f>IF(CHALLAN!E13593="","",CHALLAN!E13593)</f>
        <v>5</v>
      </c>
      <c r="H2357">
        <f t="shared" si="72"/>
        <v>25</v>
      </c>
      <c r="I2357" t="str">
        <f>IF(CHALLAN!F13593="","",CHALLAN!F13593)</f>
        <v>21+4</v>
      </c>
      <c r="J2357" t="str">
        <f t="shared" si="73"/>
        <v/>
      </c>
    </row>
    <row r="2358" spans="1:10" x14ac:dyDescent="0.25">
      <c r="A2358">
        <v>13595</v>
      </c>
      <c r="B2358" t="str">
        <f>CHALLAN!G13112</f>
        <v>GG/273/10-11</v>
      </c>
      <c r="C2358" t="str">
        <f>CHALLAN!G13111</f>
        <v>14.02.11</v>
      </c>
      <c r="D2358" t="str">
        <f>IF(CHALLAN!C13595="","(no part #)",CHALLAN!C13595)</f>
        <v>PC-86027</v>
      </c>
      <c r="E2358" t="str">
        <f>IF(CHALLAN!B13595="","",CHALLAN!B13595)</f>
        <v>VARNA PETROL</v>
      </c>
      <c r="F2358">
        <f>IF(CHALLAN!D13595="","",CHALLAN!D13595)</f>
        <v>1</v>
      </c>
      <c r="G2358">
        <f>IF(CHALLAN!E13595="","",CHALLAN!E13595)</f>
        <v>5</v>
      </c>
      <c r="H2358">
        <f t="shared" si="72"/>
        <v>5</v>
      </c>
      <c r="I2358" t="str">
        <f>IF(CHALLAN!F13595="","",CHALLAN!F13595)</f>
        <v>13.25+1.75</v>
      </c>
      <c r="J2358" t="str">
        <f t="shared" si="73"/>
        <v/>
      </c>
    </row>
    <row r="2359" spans="1:10" x14ac:dyDescent="0.25">
      <c r="A2359">
        <v>13596</v>
      </c>
      <c r="B2359" t="str">
        <f>CHALLAN!G13112</f>
        <v>GG/273/10-11</v>
      </c>
      <c r="C2359" t="str">
        <f>CHALLAN!G13111</f>
        <v>14.02.11</v>
      </c>
      <c r="D2359" t="str">
        <f>IF(CHALLAN!C13596="","(no part #)",CHALLAN!C13596)</f>
        <v>PC-86125</v>
      </c>
      <c r="E2359" t="str">
        <f>IF(CHALLAN!B13596="","",CHALLAN!B13596)</f>
        <v>SANTRO</v>
      </c>
      <c r="F2359">
        <f>IF(CHALLAN!D13596="","",CHALLAN!D13596)</f>
        <v>5</v>
      </c>
      <c r="G2359">
        <f>IF(CHALLAN!E13596="","",CHALLAN!E13596)</f>
        <v>5</v>
      </c>
      <c r="H2359">
        <f t="shared" si="72"/>
        <v>25</v>
      </c>
      <c r="I2359" t="str">
        <f>IF(CHALLAN!F13596="","",CHALLAN!F13596)</f>
        <v>21+4</v>
      </c>
      <c r="J2359" t="str">
        <f t="shared" si="73"/>
        <v/>
      </c>
    </row>
    <row r="2360" spans="1:10" x14ac:dyDescent="0.25">
      <c r="A2360">
        <v>13598</v>
      </c>
      <c r="B2360" t="str">
        <f>CHALLAN!G13112</f>
        <v>GG/273/10-11</v>
      </c>
      <c r="C2360" t="str">
        <f>CHALLAN!G13111</f>
        <v>14.02.11</v>
      </c>
      <c r="D2360" t="str">
        <f>IF(CHALLAN!C13598="","(no part #)",CHALLAN!C13598)</f>
        <v>PC-86239</v>
      </c>
      <c r="E2360" t="str">
        <f>IF(CHALLAN!B13598="","",CHALLAN!B13598)</f>
        <v>SANTRO XING</v>
      </c>
      <c r="F2360">
        <f>IF(CHALLAN!D13598="","",CHALLAN!D13598)</f>
        <v>5</v>
      </c>
      <c r="G2360">
        <f>IF(CHALLAN!E13598="","",CHALLAN!E13598)</f>
        <v>5</v>
      </c>
      <c r="H2360">
        <f t="shared" si="72"/>
        <v>25</v>
      </c>
      <c r="I2360" t="str">
        <f>IF(CHALLAN!F13598="","",CHALLAN!F13598)</f>
        <v>21+4</v>
      </c>
      <c r="J2360" t="str">
        <f t="shared" si="73"/>
        <v/>
      </c>
    </row>
    <row r="2361" spans="1:10" x14ac:dyDescent="0.25">
      <c r="A2361">
        <v>13601</v>
      </c>
      <c r="B2361" t="str">
        <f>CHALLAN!G13112</f>
        <v>GG/273/10-11</v>
      </c>
      <c r="C2361" t="str">
        <f>CHALLAN!G13111</f>
        <v>14.02.11</v>
      </c>
      <c r="D2361" t="str">
        <f>IF(CHALLAN!C13601="","(no part #)",CHALLAN!C13601)</f>
        <v>(no part #)</v>
      </c>
      <c r="E2361" t="str">
        <f>IF(CHALLAN!B13601="","",CHALLAN!B13601)</f>
        <v>SUPERKING</v>
      </c>
      <c r="F2361">
        <f>IF(CHALLAN!D13601="","",CHALLAN!D13601)</f>
        <v>8</v>
      </c>
      <c r="G2361">
        <f>IF(CHALLAN!E13601="","",CHALLAN!E13601)</f>
        <v>2</v>
      </c>
      <c r="H2361">
        <f t="shared" si="72"/>
        <v>16</v>
      </c>
      <c r="I2361">
        <f>IF(CHALLAN!F13601="","",CHALLAN!F13601)</f>
        <v>0</v>
      </c>
      <c r="J2361">
        <f t="shared" si="73"/>
        <v>16</v>
      </c>
    </row>
    <row r="2362" spans="1:10" x14ac:dyDescent="0.25">
      <c r="A2362">
        <v>13649</v>
      </c>
      <c r="B2362" t="str">
        <f>CHALLAN!G13112</f>
        <v>GG/273/10-11</v>
      </c>
      <c r="C2362" t="str">
        <f>CHALLAN!G13111</f>
        <v>14.02.11</v>
      </c>
      <c r="D2362" t="str">
        <f>IF(CHALLAN!C13649="","(no part #)",CHALLAN!C13649)</f>
        <v>PC-86064</v>
      </c>
      <c r="E2362" t="str">
        <f>IF(CHALLAN!B13649="","",CHALLAN!B13649)</f>
        <v>ACCENT CRD-I</v>
      </c>
      <c r="F2362">
        <f>IF(CHALLAN!D13649="","",CHALLAN!D13649)</f>
        <v>3</v>
      </c>
      <c r="G2362">
        <f>IF(CHALLAN!E13649="","",CHALLAN!E13649)</f>
        <v>5</v>
      </c>
      <c r="H2362">
        <f t="shared" si="72"/>
        <v>15</v>
      </c>
      <c r="I2362" t="str">
        <f>IF(CHALLAN!F13649="","",CHALLAN!F13649)</f>
        <v>13.25+1.75</v>
      </c>
      <c r="J2362" t="str">
        <f t="shared" si="73"/>
        <v/>
      </c>
    </row>
    <row r="2363" spans="1:10" x14ac:dyDescent="0.25">
      <c r="A2363">
        <v>13651</v>
      </c>
      <c r="B2363" t="str">
        <f>CHALLAN!G13112</f>
        <v>GG/273/10-11</v>
      </c>
      <c r="C2363" t="str">
        <f>CHALLAN!G13111</f>
        <v>14.02.11</v>
      </c>
      <c r="D2363" t="str">
        <f>IF(CHALLAN!C13651="","(no part #)",CHALLAN!C13651)</f>
        <v>PC-86248</v>
      </c>
      <c r="E2363" t="str">
        <f>IF(CHALLAN!B13651="","",CHALLAN!B13651)</f>
        <v>ACCENT-PETROL</v>
      </c>
      <c r="F2363">
        <f>IF(CHALLAN!D13651="","",CHALLAN!D13651)</f>
        <v>3</v>
      </c>
      <c r="G2363">
        <f>IF(CHALLAN!E13651="","",CHALLAN!E13651)</f>
        <v>5</v>
      </c>
      <c r="H2363">
        <f t="shared" si="72"/>
        <v>15</v>
      </c>
      <c r="I2363" t="str">
        <f>IF(CHALLAN!F13651="","",CHALLAN!F13651)</f>
        <v>13.25+1.75</v>
      </c>
      <c r="J2363" t="str">
        <f t="shared" si="73"/>
        <v/>
      </c>
    </row>
    <row r="2364" spans="1:10" x14ac:dyDescent="0.25">
      <c r="A2364">
        <v>13653</v>
      </c>
      <c r="B2364" t="str">
        <f>CHALLAN!G13112</f>
        <v>GG/273/10-11</v>
      </c>
      <c r="C2364" t="str">
        <f>CHALLAN!G13111</f>
        <v>14.02.11</v>
      </c>
      <c r="D2364" t="str">
        <f>IF(CHALLAN!C13653="","(no part #)",CHALLAN!C13653)</f>
        <v>PC-86274</v>
      </c>
      <c r="E2364" t="str">
        <f>IF(CHALLAN!B13653="","",CHALLAN!B13653)</f>
        <v>A-STAR</v>
      </c>
      <c r="F2364">
        <f>IF(CHALLAN!D13653="","",CHALLAN!D13653)</f>
        <v>3</v>
      </c>
      <c r="G2364">
        <f>IF(CHALLAN!E13653="","",CHALLAN!E13653)</f>
        <v>5</v>
      </c>
      <c r="H2364">
        <f t="shared" si="72"/>
        <v>15</v>
      </c>
      <c r="I2364" t="str">
        <f>IF(CHALLAN!F13653="","",CHALLAN!F13653)</f>
        <v>14.25+0.75</v>
      </c>
      <c r="J2364" t="str">
        <f t="shared" si="73"/>
        <v/>
      </c>
    </row>
    <row r="2365" spans="1:10" x14ac:dyDescent="0.25">
      <c r="A2365">
        <v>13655</v>
      </c>
      <c r="B2365" t="str">
        <f>CHALLAN!G13112</f>
        <v>GG/273/10-11</v>
      </c>
      <c r="C2365" t="str">
        <f>CHALLAN!G13111</f>
        <v>14.02.11</v>
      </c>
      <c r="D2365" t="str">
        <f>IF(CHALLAN!C13655="","(no part #)",CHALLAN!C13655)</f>
        <v xml:space="preserve">PC-86066                    </v>
      </c>
      <c r="E2365" t="str">
        <f>IF(CHALLAN!B13655="","",CHALLAN!B13655)</f>
        <v>ELANTRA</v>
      </c>
      <c r="F2365">
        <f>IF(CHALLAN!D13655="","",CHALLAN!D13655)</f>
        <v>3</v>
      </c>
      <c r="G2365">
        <f>IF(CHALLAN!E13655="","",CHALLAN!E13655)</f>
        <v>5</v>
      </c>
      <c r="H2365">
        <f t="shared" si="72"/>
        <v>15</v>
      </c>
      <c r="I2365" t="str">
        <f>IF(CHALLAN!F13655="","",CHALLAN!F13655)</f>
        <v>13.25+1.75</v>
      </c>
      <c r="J2365" t="str">
        <f t="shared" si="73"/>
        <v/>
      </c>
    </row>
    <row r="2366" spans="1:10" x14ac:dyDescent="0.25">
      <c r="A2366">
        <v>13657</v>
      </c>
      <c r="B2366" t="str">
        <f>CHALLAN!G13112</f>
        <v>GG/273/10-11</v>
      </c>
      <c r="C2366" t="str">
        <f>CHALLAN!G13111</f>
        <v>14.02.11</v>
      </c>
      <c r="D2366" t="str">
        <f>IF(CHALLAN!C13657="","(no part #)",CHALLAN!C13657)</f>
        <v>PC-86090</v>
      </c>
      <c r="E2366" t="str">
        <f>IF(CHALLAN!B13657="","",CHALLAN!B13657)</f>
        <v xml:space="preserve">Esteem-134a </v>
      </c>
      <c r="F2366">
        <f>IF(CHALLAN!D13657="","",CHALLAN!D13657)</f>
        <v>5</v>
      </c>
      <c r="G2366">
        <f>IF(CHALLAN!E13657="","",CHALLAN!E13657)</f>
        <v>5</v>
      </c>
      <c r="H2366">
        <f t="shared" si="72"/>
        <v>25</v>
      </c>
      <c r="I2366" t="str">
        <f>IF(CHALLAN!F13657="","",CHALLAN!F13657)</f>
        <v>23+2</v>
      </c>
      <c r="J2366" t="str">
        <f t="shared" si="73"/>
        <v/>
      </c>
    </row>
    <row r="2367" spans="1:10" x14ac:dyDescent="0.25">
      <c r="A2367">
        <v>13659</v>
      </c>
      <c r="B2367" t="str">
        <f>CHALLAN!G13112</f>
        <v>GG/273/10-11</v>
      </c>
      <c r="C2367" t="str">
        <f>CHALLAN!G13111</f>
        <v>14.02.11</v>
      </c>
      <c r="D2367" t="str">
        <f>IF(CHALLAN!C13659="","(no part #)",CHALLAN!C13659)</f>
        <v>PC-86040</v>
      </c>
      <c r="E2367" t="str">
        <f>IF(CHALLAN!B13659="","",CHALLAN!B13659)</f>
        <v>ESTEEM-R12</v>
      </c>
      <c r="F2367">
        <f>IF(CHALLAN!D13659="","",CHALLAN!D13659)</f>
        <v>3</v>
      </c>
      <c r="G2367">
        <f>IF(CHALLAN!E13659="","",CHALLAN!E13659)</f>
        <v>10</v>
      </c>
      <c r="H2367">
        <f t="shared" si="72"/>
        <v>30</v>
      </c>
      <c r="I2367" t="str">
        <f>IF(CHALLAN!F13659="","",CHALLAN!F13659)</f>
        <v>26.4+3.6</v>
      </c>
      <c r="J2367" t="str">
        <f t="shared" si="73"/>
        <v/>
      </c>
    </row>
    <row r="2368" spans="1:10" x14ac:dyDescent="0.25">
      <c r="A2368">
        <v>13661</v>
      </c>
      <c r="B2368" t="str">
        <f>CHALLAN!G13112</f>
        <v>GG/273/10-11</v>
      </c>
      <c r="C2368" t="str">
        <f>CHALLAN!G13111</f>
        <v>14.02.11</v>
      </c>
      <c r="D2368" t="str">
        <f>IF(CHALLAN!C13661="","(no part #)",CHALLAN!C13661)</f>
        <v>PC-86034</v>
      </c>
      <c r="E2368" t="str">
        <f>IF(CHALLAN!B13661="","",CHALLAN!B13661)</f>
        <v>Ford Ikon</v>
      </c>
      <c r="F2368">
        <f>IF(CHALLAN!D13661="","",CHALLAN!D13661)</f>
        <v>5</v>
      </c>
      <c r="G2368">
        <f>IF(CHALLAN!E13661="","",CHALLAN!E13661)</f>
        <v>5</v>
      </c>
      <c r="H2368">
        <f t="shared" si="72"/>
        <v>25</v>
      </c>
      <c r="I2368" t="str">
        <f>IF(CHALLAN!F13661="","",CHALLAN!F13661)</f>
        <v>22+3</v>
      </c>
      <c r="J2368" t="str">
        <f t="shared" si="73"/>
        <v/>
      </c>
    </row>
    <row r="2369" spans="1:10" x14ac:dyDescent="0.25">
      <c r="A2369">
        <v>13663</v>
      </c>
      <c r="B2369" t="str">
        <f>CHALLAN!G13112</f>
        <v>GG/273/10-11</v>
      </c>
      <c r="C2369" t="str">
        <f>CHALLAN!G13111</f>
        <v>14.02.11</v>
      </c>
      <c r="D2369" t="str">
        <f>IF(CHALLAN!C13663="","(no part #)",CHALLAN!C13663)</f>
        <v>PC-86278</v>
      </c>
      <c r="E2369" t="str">
        <f>IF(CHALLAN!B13663="","",CHALLAN!B13663)</f>
        <v>HONDA T-5</v>
      </c>
      <c r="F2369">
        <f>IF(CHALLAN!D13663="","",CHALLAN!D13663)</f>
        <v>3</v>
      </c>
      <c r="G2369">
        <f>IF(CHALLAN!E13663="","",CHALLAN!E13663)</f>
        <v>5</v>
      </c>
      <c r="H2369">
        <f t="shared" si="72"/>
        <v>15</v>
      </c>
      <c r="I2369" t="str">
        <f>IF(CHALLAN!F13663="","",CHALLAN!F13663)</f>
        <v>13.25+1.75</v>
      </c>
      <c r="J2369" t="str">
        <f t="shared" si="73"/>
        <v/>
      </c>
    </row>
    <row r="2370" spans="1:10" x14ac:dyDescent="0.25">
      <c r="A2370">
        <v>13665</v>
      </c>
      <c r="B2370" t="str">
        <f>CHALLAN!G13112</f>
        <v>GG/273/10-11</v>
      </c>
      <c r="C2370" t="str">
        <f>CHALLAN!G13111</f>
        <v>14.02.11</v>
      </c>
      <c r="D2370" t="str">
        <f>IF(CHALLAN!C13665="","(no part #)",CHALLAN!C13665)</f>
        <v>PC-86233</v>
      </c>
      <c r="E2370" t="str">
        <f>IF(CHALLAN!B13665="","",CHALLAN!B13665)</f>
        <v>INDICA BEHR-R134A                                                                                                                                                                           (WITH BRACKET)</v>
      </c>
      <c r="F2370">
        <f>IF(CHALLAN!D13665="","",CHALLAN!D13665)</f>
        <v>5</v>
      </c>
      <c r="G2370">
        <f>IF(CHALLAN!E13665="","",CHALLAN!E13665)</f>
        <v>5</v>
      </c>
      <c r="H2370">
        <f t="shared" ref="H2370:H2433" si="74">IF(AND(ISNUMBER(F2370),ISNUMBER(G2370)),F2370*G2370,"")</f>
        <v>25</v>
      </c>
      <c r="I2370" t="str">
        <f>IF(CHALLAN!F13665="","",CHALLAN!F13665)</f>
        <v>21+4</v>
      </c>
      <c r="J2370" t="str">
        <f t="shared" ref="J2370:J2433" si="75">IF(AND(ISNUMBER(H2370),ISNUMBER(I2370)),H2370-I2370,"")</f>
        <v/>
      </c>
    </row>
    <row r="2371" spans="1:10" x14ac:dyDescent="0.25">
      <c r="A2371">
        <v>13667</v>
      </c>
      <c r="B2371" t="str">
        <f>CHALLAN!G13112</f>
        <v>GG/273/10-11</v>
      </c>
      <c r="C2371" t="str">
        <f>CHALLAN!G13111</f>
        <v>14.02.11</v>
      </c>
      <c r="D2371" t="str">
        <f>IF(CHALLAN!C13667="","(no part #)",CHALLAN!C13667)</f>
        <v>PC-86237</v>
      </c>
      <c r="E2371" t="str">
        <f>IF(CHALLAN!B13667="","",CHALLAN!B13667)</f>
        <v>INDIGO  (WITH BRACKET)</v>
      </c>
      <c r="F2371">
        <f>IF(CHALLAN!D13667="","",CHALLAN!D13667)</f>
        <v>5</v>
      </c>
      <c r="G2371">
        <f>IF(CHALLAN!E13667="","",CHALLAN!E13667)</f>
        <v>5</v>
      </c>
      <c r="H2371">
        <f t="shared" si="74"/>
        <v>25</v>
      </c>
      <c r="I2371" t="str">
        <f>IF(CHALLAN!F13667="","",CHALLAN!F13667)</f>
        <v>23+2</v>
      </c>
      <c r="J2371" t="str">
        <f t="shared" si="75"/>
        <v/>
      </c>
    </row>
    <row r="2372" spans="1:10" x14ac:dyDescent="0.25">
      <c r="A2372">
        <v>13691</v>
      </c>
      <c r="B2372" t="str">
        <f>CHALLAN!G13112</f>
        <v>GG/273/10-11</v>
      </c>
      <c r="C2372" t="str">
        <f>CHALLAN!G13111</f>
        <v>14.02.11</v>
      </c>
      <c r="D2372" t="str">
        <f>IF(CHALLAN!C13691="","(no part #)",CHALLAN!C13691)</f>
        <v>PC-86092</v>
      </c>
      <c r="E2372" t="str">
        <f>IF(CHALLAN!B13691="","",CHALLAN!B13691)</f>
        <v>Maruti Car-800 MPFI</v>
      </c>
      <c r="F2372">
        <f>IF(CHALLAN!D13691="","",CHALLAN!D13691)</f>
        <v>5</v>
      </c>
      <c r="G2372">
        <f>IF(CHALLAN!E13691="","",CHALLAN!E13691)</f>
        <v>5</v>
      </c>
      <c r="H2372">
        <f t="shared" si="74"/>
        <v>25</v>
      </c>
      <c r="I2372" t="str">
        <f>IF(CHALLAN!F13691="","",CHALLAN!F13691)</f>
        <v>21+4</v>
      </c>
      <c r="J2372" t="str">
        <f t="shared" si="75"/>
        <v/>
      </c>
    </row>
    <row r="2373" spans="1:10" x14ac:dyDescent="0.25">
      <c r="A2373">
        <v>13693</v>
      </c>
      <c r="B2373" t="str">
        <f>CHALLAN!G13112</f>
        <v>GG/273/10-11</v>
      </c>
      <c r="C2373" t="str">
        <f>CHALLAN!G13111</f>
        <v>14.02.11</v>
      </c>
      <c r="D2373" t="str">
        <f>IF(CHALLAN!C13693="","(no part #)",CHALLAN!C13693)</f>
        <v>PC-86242</v>
      </c>
      <c r="E2373" t="str">
        <f>IF(CHALLAN!B13693="","",CHALLAN!B13693)</f>
        <v>MARUTI-BELANO</v>
      </c>
      <c r="F2373">
        <f>IF(CHALLAN!D13693="","",CHALLAN!D13693)</f>
        <v>4</v>
      </c>
      <c r="G2373">
        <f>IF(CHALLAN!E13693="","",CHALLAN!E13693)</f>
        <v>5</v>
      </c>
      <c r="H2373">
        <f t="shared" si="74"/>
        <v>20</v>
      </c>
      <c r="I2373" t="str">
        <f>IF(CHALLAN!F13693="","",CHALLAN!F13693)</f>
        <v>21+4</v>
      </c>
      <c r="J2373" t="str">
        <f t="shared" si="75"/>
        <v/>
      </c>
    </row>
    <row r="2374" spans="1:10" x14ac:dyDescent="0.25">
      <c r="A2374">
        <v>13694</v>
      </c>
      <c r="B2374" t="str">
        <f>CHALLAN!G13112</f>
        <v>GG/273/10-11</v>
      </c>
      <c r="C2374" t="str">
        <f>CHALLAN!G13111</f>
        <v>14.02.11</v>
      </c>
      <c r="D2374" s="1406" t="e">
        <f>IF(CHALLAN!C13694="","(no part #)",CHALLAN!C13694)</f>
        <v>#REF!</v>
      </c>
      <c r="E2374">
        <f>IF(CHALLAN!B13694="","",CHALLAN!B13694)</f>
        <v>1200</v>
      </c>
      <c r="F2374" t="str">
        <f>IF(CHALLAN!D13694="","",CHALLAN!D13694)</f>
        <v/>
      </c>
      <c r="G2374">
        <f>IF(CHALLAN!E13694="","",CHALLAN!E13694)</f>
        <v>26</v>
      </c>
      <c r="H2374" t="str">
        <f t="shared" si="74"/>
        <v/>
      </c>
      <c r="I2374" t="str">
        <f>IF(CHALLAN!F13694="","",CHALLAN!F13694)</f>
        <v>PALIO</v>
      </c>
      <c r="J2374" t="str">
        <f t="shared" si="75"/>
        <v/>
      </c>
    </row>
    <row r="2375" spans="1:10" x14ac:dyDescent="0.25">
      <c r="A2375">
        <v>13695</v>
      </c>
      <c r="B2375" t="str">
        <f>CHALLAN!G13112</f>
        <v>GG/273/10-11</v>
      </c>
      <c r="C2375" t="str">
        <f>CHALLAN!G13111</f>
        <v>14.02.11</v>
      </c>
      <c r="D2375" t="str">
        <f>IF(CHALLAN!C13695="","(no part #)",CHALLAN!C13695)</f>
        <v>PC-86039</v>
      </c>
      <c r="E2375" t="str">
        <f>IF(CHALLAN!B13695="","",CHALLAN!B13695)</f>
        <v>PALIO</v>
      </c>
      <c r="F2375">
        <f>IF(CHALLAN!D13695="","",CHALLAN!D13695)</f>
        <v>3</v>
      </c>
      <c r="G2375">
        <f>IF(CHALLAN!E13695="","",CHALLAN!E13695)</f>
        <v>5</v>
      </c>
      <c r="H2375">
        <f t="shared" si="74"/>
        <v>15</v>
      </c>
      <c r="I2375" t="str">
        <f>IF(CHALLAN!F13695="","",CHALLAN!F13695)</f>
        <v>13.25+1.75</v>
      </c>
      <c r="J2375" t="str">
        <f t="shared" si="75"/>
        <v/>
      </c>
    </row>
    <row r="2376" spans="1:10" x14ac:dyDescent="0.25">
      <c r="A2376">
        <v>13697</v>
      </c>
      <c r="B2376" t="str">
        <f>CHALLAN!G13112</f>
        <v>GG/273/10-11</v>
      </c>
      <c r="C2376" t="str">
        <f>CHALLAN!G13111</f>
        <v>14.02.11</v>
      </c>
      <c r="D2376" t="str">
        <f>IF(CHALLAN!C13697="","(no part #)",CHALLAN!C13697)</f>
        <v>PC-86244</v>
      </c>
      <c r="E2376" t="str">
        <f>IF(CHALLAN!B13697="","",CHALLAN!B13697)</f>
        <v>Qualis O Ring</v>
      </c>
      <c r="F2376">
        <f>IF(CHALLAN!D13697="","",CHALLAN!D13697)</f>
        <v>3</v>
      </c>
      <c r="G2376">
        <f>IF(CHALLAN!E13697="","",CHALLAN!E13697)</f>
        <v>5</v>
      </c>
      <c r="H2376">
        <f t="shared" si="74"/>
        <v>15</v>
      </c>
      <c r="I2376" t="str">
        <f>IF(CHALLAN!F13697="","",CHALLAN!F13697)</f>
        <v>12.5+2.5</v>
      </c>
      <c r="J2376" t="str">
        <f t="shared" si="75"/>
        <v/>
      </c>
    </row>
    <row r="2377" spans="1:10" x14ac:dyDescent="0.25">
      <c r="A2377">
        <v>13699</v>
      </c>
      <c r="B2377" t="str">
        <f>CHALLAN!G13112</f>
        <v>GG/273/10-11</v>
      </c>
      <c r="C2377" t="str">
        <f>CHALLAN!G13111</f>
        <v>14.02.11</v>
      </c>
      <c r="D2377" t="str">
        <f>IF(CHALLAN!C13699="","(no part #)",CHALLAN!C13699)</f>
        <v>PC-86235</v>
      </c>
      <c r="E2377" t="str">
        <f>IF(CHALLAN!B13699="","",CHALLAN!B13699)</f>
        <v>Qualis PAD</v>
      </c>
      <c r="F2377">
        <f>IF(CHALLAN!D13699="","",CHALLAN!D13699)</f>
        <v>3</v>
      </c>
      <c r="G2377">
        <f>IF(CHALLAN!E13699="","",CHALLAN!E13699)</f>
        <v>5</v>
      </c>
      <c r="H2377">
        <f t="shared" si="74"/>
        <v>15</v>
      </c>
      <c r="I2377" t="str">
        <f>IF(CHALLAN!F13699="","",CHALLAN!F13699)</f>
        <v>12.5+2.5</v>
      </c>
      <c r="J2377" t="str">
        <f t="shared" si="75"/>
        <v/>
      </c>
    </row>
    <row r="2378" spans="1:10" x14ac:dyDescent="0.25">
      <c r="A2378">
        <v>13701</v>
      </c>
      <c r="B2378" t="str">
        <f>CHALLAN!G13112</f>
        <v>GG/273/10-11</v>
      </c>
      <c r="C2378" t="str">
        <f>CHALLAN!G13111</f>
        <v>14.02.11</v>
      </c>
      <c r="D2378" t="str">
        <f>IF(CHALLAN!C13701="","(no part #)",CHALLAN!C13701)</f>
        <v>PC-86239</v>
      </c>
      <c r="E2378" t="str">
        <f>IF(CHALLAN!B13701="","",CHALLAN!B13701)</f>
        <v>Santro XING</v>
      </c>
      <c r="F2378">
        <f>IF(CHALLAN!D13701="","",CHALLAN!D13701)</f>
        <v>5</v>
      </c>
      <c r="G2378">
        <f>IF(CHALLAN!E13701="","",CHALLAN!E13701)</f>
        <v>5</v>
      </c>
      <c r="H2378">
        <f t="shared" si="74"/>
        <v>25</v>
      </c>
      <c r="I2378" t="str">
        <f>IF(CHALLAN!F13701="","",CHALLAN!F13701)</f>
        <v>21+4</v>
      </c>
      <c r="J2378" t="str">
        <f t="shared" si="75"/>
        <v/>
      </c>
    </row>
    <row r="2379" spans="1:10" x14ac:dyDescent="0.25">
      <c r="A2379">
        <v>13703</v>
      </c>
      <c r="B2379" t="str">
        <f>CHALLAN!G13112</f>
        <v>GG/273/10-11</v>
      </c>
      <c r="C2379" t="str">
        <f>CHALLAN!G13111</f>
        <v>14.02.11</v>
      </c>
      <c r="D2379" t="str">
        <f>IF(CHALLAN!C13703="","(no part #)",CHALLAN!C13703)</f>
        <v>PC-86207</v>
      </c>
      <c r="E2379" t="str">
        <f>IF(CHALLAN!B13703="","",CHALLAN!B13703)</f>
        <v>SWIFT / SWIFT DZIRE</v>
      </c>
      <c r="F2379">
        <f>IF(CHALLAN!D13703="","",CHALLAN!D13703)</f>
        <v>3</v>
      </c>
      <c r="G2379">
        <f>IF(CHALLAN!E13703="","",CHALLAN!E13703)</f>
        <v>5</v>
      </c>
      <c r="H2379">
        <f t="shared" si="74"/>
        <v>15</v>
      </c>
      <c r="I2379" t="str">
        <f>IF(CHALLAN!F13703="","",CHALLAN!F13703)</f>
        <v>13.25+1.75</v>
      </c>
      <c r="J2379" t="str">
        <f t="shared" si="75"/>
        <v/>
      </c>
    </row>
    <row r="2380" spans="1:10" x14ac:dyDescent="0.25">
      <c r="A2380">
        <v>13705</v>
      </c>
      <c r="B2380" t="str">
        <f>CHALLAN!G13112</f>
        <v>GG/273/10-11</v>
      </c>
      <c r="C2380" t="str">
        <f>CHALLAN!G13111</f>
        <v>14.02.11</v>
      </c>
      <c r="D2380" t="str">
        <f>IF(CHALLAN!C13705="","(no part #)",CHALLAN!C13705)</f>
        <v>PC-86247</v>
      </c>
      <c r="E2380" t="str">
        <f>IF(CHALLAN!B13705="","",CHALLAN!B13705)</f>
        <v>TRAVERA</v>
      </c>
      <c r="F2380">
        <f>IF(CHALLAN!D13705="","",CHALLAN!D13705)</f>
        <v>5</v>
      </c>
      <c r="G2380">
        <f>IF(CHALLAN!E13705="","",CHALLAN!E13705)</f>
        <v>5</v>
      </c>
      <c r="H2380">
        <f t="shared" si="74"/>
        <v>25</v>
      </c>
      <c r="I2380" t="str">
        <f>IF(CHALLAN!F13705="","",CHALLAN!F13705)</f>
        <v>21+4</v>
      </c>
      <c r="J2380" t="str">
        <f t="shared" si="75"/>
        <v/>
      </c>
    </row>
    <row r="2381" spans="1:10" x14ac:dyDescent="0.25">
      <c r="A2381">
        <v>13707</v>
      </c>
      <c r="B2381" t="str">
        <f>CHALLAN!G13112</f>
        <v>GG/273/10-11</v>
      </c>
      <c r="C2381" t="str">
        <f>CHALLAN!G13111</f>
        <v>14.02.11</v>
      </c>
      <c r="D2381" t="str">
        <f>IF(CHALLAN!C13707="","(no part #)",CHALLAN!C13707)</f>
        <v>PC-86037</v>
      </c>
      <c r="E2381" t="str">
        <f>IF(CHALLAN!B13707="","",CHALLAN!B13707)</f>
        <v>WAGON R / ALTO</v>
      </c>
      <c r="F2381">
        <f>IF(CHALLAN!D13707="","",CHALLAN!D13707)</f>
        <v>5</v>
      </c>
      <c r="G2381">
        <f>IF(CHALLAN!E13707="","",CHALLAN!E13707)</f>
        <v>5</v>
      </c>
      <c r="H2381">
        <f t="shared" si="74"/>
        <v>25</v>
      </c>
      <c r="I2381" t="str">
        <f>IF(CHALLAN!F13707="","",CHALLAN!F13707)</f>
        <v>19+6</v>
      </c>
      <c r="J2381" t="str">
        <f t="shared" si="75"/>
        <v/>
      </c>
    </row>
    <row r="2382" spans="1:10" x14ac:dyDescent="0.25">
      <c r="A2382">
        <v>13735</v>
      </c>
      <c r="B2382" t="str">
        <f>CHALLAN!G13112</f>
        <v>GG/273/10-11</v>
      </c>
      <c r="C2382" t="str">
        <f>CHALLAN!G13111</f>
        <v>14.02.11</v>
      </c>
      <c r="D2382" t="str">
        <f>IF(CHALLAN!C13735="","(no part #)",CHALLAN!C13735)</f>
        <v>PC-86279</v>
      </c>
      <c r="E2382" t="str">
        <f>IF(CHALLAN!B13735="","",CHALLAN!B13735)</f>
        <v>ZEN-DIESEL</v>
      </c>
      <c r="F2382">
        <f>IF(CHALLAN!D13735="","",CHALLAN!D13735)</f>
        <v>3</v>
      </c>
      <c r="G2382">
        <f>IF(CHALLAN!E13735="","",CHALLAN!E13735)</f>
        <v>5</v>
      </c>
      <c r="H2382">
        <f t="shared" si="74"/>
        <v>15</v>
      </c>
      <c r="I2382" t="str">
        <f>IF(CHALLAN!F13735="","",CHALLAN!F13735)</f>
        <v>13.25+1.75</v>
      </c>
      <c r="J2382" t="str">
        <f t="shared" si="75"/>
        <v/>
      </c>
    </row>
    <row r="2383" spans="1:10" x14ac:dyDescent="0.25">
      <c r="A2383">
        <v>13737</v>
      </c>
      <c r="B2383" t="str">
        <f>CHALLAN!G13112</f>
        <v>GG/273/10-11</v>
      </c>
      <c r="C2383" t="str">
        <f>CHALLAN!G13111</f>
        <v>14.02.11</v>
      </c>
      <c r="D2383" t="str">
        <f>IF(CHALLAN!C13737="","(no part #)",CHALLAN!C13737)</f>
        <v>(no part #)</v>
      </c>
      <c r="E2383" t="str">
        <f>IF(CHALLAN!B13737="","",CHALLAN!B13737)</f>
        <v>14x15x22mm flare</v>
      </c>
      <c r="F2383">
        <f>IF(CHALLAN!D13737="","",CHALLAN!D13737)</f>
        <v>3</v>
      </c>
      <c r="G2383">
        <f>IF(CHALLAN!E13737="","",CHALLAN!E13737)</f>
        <v>10</v>
      </c>
      <c r="H2383">
        <f t="shared" si="74"/>
        <v>30</v>
      </c>
      <c r="I2383" t="str">
        <f>IF(CHALLAN!F13737="","",CHALLAN!F13737)</f>
        <v>24+6</v>
      </c>
      <c r="J2383" t="str">
        <f t="shared" si="75"/>
        <v/>
      </c>
    </row>
    <row r="2384" spans="1:10" x14ac:dyDescent="0.25">
      <c r="A2384">
        <v>13739</v>
      </c>
      <c r="B2384" t="str">
        <f>CHALLAN!G13112</f>
        <v>GG/273/10-11</v>
      </c>
      <c r="C2384" t="str">
        <f>CHALLAN!G13111</f>
        <v>14.02.11</v>
      </c>
      <c r="D2384" t="str">
        <f>IF(CHALLAN!C13739="","(no part #)",CHALLAN!C13739)</f>
        <v>(no part #)</v>
      </c>
      <c r="E2384" t="str">
        <f>IF(CHALLAN!B13739="","",CHALLAN!B13739)</f>
        <v>14x15x22mm oring</v>
      </c>
      <c r="F2384">
        <f>IF(CHALLAN!D13739="","",CHALLAN!D13739)</f>
        <v>3</v>
      </c>
      <c r="G2384">
        <f>IF(CHALLAN!E13739="","",CHALLAN!E13739)</f>
        <v>10</v>
      </c>
      <c r="H2384">
        <f t="shared" si="74"/>
        <v>30</v>
      </c>
      <c r="I2384" t="str">
        <f>IF(CHALLAN!F13739="","",CHALLAN!F13739)</f>
        <v>24+6</v>
      </c>
      <c r="J2384" t="str">
        <f t="shared" si="75"/>
        <v/>
      </c>
    </row>
    <row r="2385" spans="1:10" x14ac:dyDescent="0.25">
      <c r="A2385">
        <v>13741</v>
      </c>
      <c r="B2385" t="str">
        <f>CHALLAN!G13112</f>
        <v>GG/273/10-11</v>
      </c>
      <c r="C2385" t="str">
        <f>CHALLAN!G13111</f>
        <v>14.02.11</v>
      </c>
      <c r="D2385" t="str">
        <f>IF(CHALLAN!C13741="","(no part #)",CHALLAN!C13741)</f>
        <v>(no part #)</v>
      </c>
      <c r="E2385" t="str">
        <f>IF(CHALLAN!B13741="","",CHALLAN!B13741)</f>
        <v>14x18x22mm flare</v>
      </c>
      <c r="F2385">
        <f>IF(CHALLAN!D13741="","",CHALLAN!D13741)</f>
        <v>3</v>
      </c>
      <c r="G2385">
        <f>IF(CHALLAN!E13741="","",CHALLAN!E13741)</f>
        <v>10</v>
      </c>
      <c r="H2385">
        <f t="shared" si="74"/>
        <v>30</v>
      </c>
      <c r="I2385" t="str">
        <f>IF(CHALLAN!F13741="","",CHALLAN!F13741)</f>
        <v>23+7</v>
      </c>
      <c r="J2385" t="str">
        <f t="shared" si="75"/>
        <v/>
      </c>
    </row>
    <row r="2386" spans="1:10" x14ac:dyDescent="0.25">
      <c r="A2386">
        <v>13743</v>
      </c>
      <c r="B2386" t="str">
        <f>CHALLAN!G13112</f>
        <v>GG/273/10-11</v>
      </c>
      <c r="C2386" t="str">
        <f>CHALLAN!G13111</f>
        <v>14.02.11</v>
      </c>
      <c r="D2386" t="str">
        <f>IF(CHALLAN!C13743="","(no part #)",CHALLAN!C13743)</f>
        <v>(no part #)</v>
      </c>
      <c r="E2386" t="str">
        <f>IF(CHALLAN!B13743="","",CHALLAN!B13743)</f>
        <v>14x21x22mm flare</v>
      </c>
      <c r="F2386">
        <f>IF(CHALLAN!D13743="","",CHALLAN!D13743)</f>
        <v>3</v>
      </c>
      <c r="G2386">
        <f>IF(CHALLAN!E13743="","",CHALLAN!E13743)</f>
        <v>10</v>
      </c>
      <c r="H2386">
        <f t="shared" si="74"/>
        <v>30</v>
      </c>
      <c r="I2386" t="str">
        <f>IF(CHALLAN!F13743="","",CHALLAN!F13743)</f>
        <v>23+7</v>
      </c>
      <c r="J2386" t="str">
        <f t="shared" si="75"/>
        <v/>
      </c>
    </row>
    <row r="2387" spans="1:10" x14ac:dyDescent="0.25">
      <c r="A2387">
        <v>13745</v>
      </c>
      <c r="B2387" t="str">
        <f>CHALLAN!G13112</f>
        <v>GG/273/10-11</v>
      </c>
      <c r="C2387" t="str">
        <f>CHALLAN!G13111</f>
        <v>14.02.11</v>
      </c>
      <c r="D2387" t="str">
        <f>IF(CHALLAN!C13745="","(no part #)",CHALLAN!C13745)</f>
        <v>(no part #)</v>
      </c>
      <c r="E2387" t="str">
        <f>IF(CHALLAN!B13745="","",CHALLAN!B13745)</f>
        <v>14x23x22mm flare</v>
      </c>
      <c r="F2387">
        <f>IF(CHALLAN!D13745="","",CHALLAN!D13745)</f>
        <v>3</v>
      </c>
      <c r="G2387">
        <f>IF(CHALLAN!E13745="","",CHALLAN!E13745)</f>
        <v>10</v>
      </c>
      <c r="H2387">
        <f t="shared" si="74"/>
        <v>30</v>
      </c>
      <c r="I2387" t="str">
        <f>IF(CHALLAN!F13745="","",CHALLAN!F13745)</f>
        <v>24+6</v>
      </c>
      <c r="J2387" t="str">
        <f t="shared" si="75"/>
        <v/>
      </c>
    </row>
    <row r="2388" spans="1:10" x14ac:dyDescent="0.25">
      <c r="A2388">
        <v>13747</v>
      </c>
      <c r="B2388" t="str">
        <f>CHALLAN!G13112</f>
        <v>GG/273/10-11</v>
      </c>
      <c r="C2388" t="str">
        <f>CHALLAN!G13111</f>
        <v>14.02.11</v>
      </c>
      <c r="D2388" t="str">
        <f>IF(CHALLAN!C13747="","(no part #)",CHALLAN!C13747)</f>
        <v>(no part #)</v>
      </c>
      <c r="E2388" t="str">
        <f>IF(CHALLAN!B13747="","",CHALLAN!B13747)</f>
        <v>14x25x26mm flare</v>
      </c>
      <c r="F2388">
        <f>IF(CHALLAN!D13747="","",CHALLAN!D13747)</f>
        <v>3</v>
      </c>
      <c r="G2388">
        <f>IF(CHALLAN!E13747="","",CHALLAN!E13747)</f>
        <v>10</v>
      </c>
      <c r="H2388">
        <f t="shared" si="74"/>
        <v>30</v>
      </c>
      <c r="I2388" t="str">
        <f>IF(CHALLAN!F13747="","",CHALLAN!F13747)</f>
        <v>25.2+4.8</v>
      </c>
      <c r="J2388" t="str">
        <f t="shared" si="75"/>
        <v/>
      </c>
    </row>
    <row r="2389" spans="1:10" x14ac:dyDescent="0.25">
      <c r="A2389">
        <v>13749</v>
      </c>
      <c r="B2389" t="str">
        <f>CHALLAN!G13112</f>
        <v>GG/273/10-11</v>
      </c>
      <c r="C2389" t="str">
        <f>CHALLAN!G13111</f>
        <v>14.02.11</v>
      </c>
      <c r="D2389" t="str">
        <f>IF(CHALLAN!C13749="","(no part #)",CHALLAN!C13749)</f>
        <v>(no part #)</v>
      </c>
      <c r="E2389" t="str">
        <f>IF(CHALLAN!B13749="","",CHALLAN!B13749)</f>
        <v>14x15x20mm flare</v>
      </c>
      <c r="F2389">
        <f>IF(CHALLAN!D13749="","",CHALLAN!D13749)</f>
        <v>3</v>
      </c>
      <c r="G2389">
        <f>IF(CHALLAN!E13749="","",CHALLAN!E13749)</f>
        <v>10</v>
      </c>
      <c r="H2389">
        <f t="shared" si="74"/>
        <v>30</v>
      </c>
      <c r="I2389" t="str">
        <f>IF(CHALLAN!F13749="","",CHALLAN!F13749)</f>
        <v>26.5+3.5</v>
      </c>
      <c r="J2389" t="str">
        <f t="shared" si="75"/>
        <v/>
      </c>
    </row>
    <row r="2390" spans="1:10" x14ac:dyDescent="0.25">
      <c r="A2390">
        <v>13751</v>
      </c>
      <c r="B2390" t="str">
        <f>CHALLAN!G13112</f>
        <v>GG/273/10-11</v>
      </c>
      <c r="C2390" t="str">
        <f>CHALLAN!G13111</f>
        <v>14.02.11</v>
      </c>
      <c r="D2390" t="str">
        <f>IF(CHALLAN!C13751="","(no part #)",CHALLAN!C13751)</f>
        <v>(no part #)</v>
      </c>
      <c r="E2390" t="str">
        <f>IF(CHALLAN!B13751="","",CHALLAN!B13751)</f>
        <v>14x23x16mm flare</v>
      </c>
      <c r="F2390">
        <f>IF(CHALLAN!D13751="","",CHALLAN!D13751)</f>
        <v>2</v>
      </c>
      <c r="G2390">
        <f>IF(CHALLAN!E13751="","",CHALLAN!E13751)</f>
        <v>10</v>
      </c>
      <c r="H2390">
        <f t="shared" si="74"/>
        <v>20</v>
      </c>
      <c r="I2390" t="str">
        <f>IF(CHALLAN!F13751="","",CHALLAN!F13751)</f>
        <v>27.6+2.4</v>
      </c>
      <c r="J2390" t="str">
        <f t="shared" si="75"/>
        <v/>
      </c>
    </row>
    <row r="2391" spans="1:10" x14ac:dyDescent="0.25">
      <c r="A2391">
        <v>13779</v>
      </c>
      <c r="B2391" t="str">
        <f>CHALLAN!G13112</f>
        <v>GG/273/10-11</v>
      </c>
      <c r="C2391" t="str">
        <f>CHALLAN!G13111</f>
        <v>14.02.11</v>
      </c>
      <c r="D2391" t="str">
        <f>IF(CHALLAN!C13779="","(no part #)",CHALLAN!C13779)</f>
        <v>PC-A6</v>
      </c>
      <c r="E2391" t="str">
        <f>IF(CHALLAN!B13779="","",CHALLAN!B13779)</f>
        <v>A6</v>
      </c>
      <c r="F2391">
        <f>IF(CHALLAN!D13779="","",CHALLAN!D13779)</f>
        <v>4</v>
      </c>
      <c r="G2391">
        <f>IF(CHALLAN!E13779="","",CHALLAN!E13779)</f>
        <v>6</v>
      </c>
      <c r="H2391">
        <f t="shared" si="74"/>
        <v>24</v>
      </c>
      <c r="I2391" s="1406" t="str">
        <f>IF(CHALLAN!F13779="","",CHALLAN!F13779)</f>
        <v>22+2</v>
      </c>
      <c r="J2391" t="str">
        <f t="shared" si="75"/>
        <v/>
      </c>
    </row>
    <row r="2392" spans="1:10" x14ac:dyDescent="0.25">
      <c r="A2392">
        <v>13782</v>
      </c>
      <c r="B2392" t="str">
        <f>CHALLAN!G13112</f>
        <v>GG/273/10-11</v>
      </c>
      <c r="C2392" t="str">
        <f>CHALLAN!G13111</f>
        <v>14.02.11</v>
      </c>
      <c r="D2392" t="str">
        <f>IF(CHALLAN!C13782="","(no part #)",CHALLAN!C13782)</f>
        <v>TST-8801-B</v>
      </c>
      <c r="E2392" t="str">
        <f>IF(CHALLAN!B13782="","",CHALLAN!B13782)</f>
        <v>14"X10 B-(Straight Blade)</v>
      </c>
      <c r="F2392">
        <f>IF(CHALLAN!D13782="","",CHALLAN!D13782)</f>
        <v>10</v>
      </c>
      <c r="G2392">
        <f>IF(CHALLAN!E13782="","",CHALLAN!E13782)</f>
        <v>10</v>
      </c>
      <c r="H2392">
        <f t="shared" si="74"/>
        <v>100</v>
      </c>
      <c r="I2392" s="1406" t="str">
        <f>IF(CHALLAN!F13782="","",CHALLAN!F13782)</f>
        <v>100+5</v>
      </c>
      <c r="J2392" t="str">
        <f t="shared" si="75"/>
        <v/>
      </c>
    </row>
    <row r="2393" spans="1:10" x14ac:dyDescent="0.25">
      <c r="A2393">
        <v>13825</v>
      </c>
      <c r="B2393" t="str">
        <f>CHALLAN!G13112</f>
        <v>GG/273/10-11</v>
      </c>
      <c r="C2393" t="str">
        <f>CHALLAN!G13111</f>
        <v>14.02.11</v>
      </c>
      <c r="D2393" t="str">
        <f>IF(CHALLAN!C13825="","(no part #)",CHALLAN!C13825)</f>
        <v>PC-86034</v>
      </c>
      <c r="E2393" t="str">
        <f>IF(CHALLAN!B13825="","",CHALLAN!B13825)</f>
        <v>Ford Ikon</v>
      </c>
      <c r="F2393">
        <f>IF(CHALLAN!D13825="","",CHALLAN!D13825)</f>
        <v>5</v>
      </c>
      <c r="G2393">
        <f>IF(CHALLAN!E13825="","",CHALLAN!E13825)</f>
        <v>5</v>
      </c>
      <c r="H2393">
        <f t="shared" si="74"/>
        <v>25</v>
      </c>
      <c r="I2393" t="str">
        <f>IF(CHALLAN!F13825="","",CHALLAN!F13825)</f>
        <v>22+3</v>
      </c>
      <c r="J2393" t="str">
        <f t="shared" si="75"/>
        <v/>
      </c>
    </row>
    <row r="2394" spans="1:10" x14ac:dyDescent="0.25">
      <c r="A2394">
        <v>13827</v>
      </c>
      <c r="B2394" t="str">
        <f>CHALLAN!G13112</f>
        <v>GG/273/10-11</v>
      </c>
      <c r="C2394" t="str">
        <f>CHALLAN!G13111</f>
        <v>14.02.11</v>
      </c>
      <c r="D2394" t="str">
        <f>IF(CHALLAN!C13827="","(no part #)",CHALLAN!C13827)</f>
        <v>PC-86233</v>
      </c>
      <c r="E2394" t="str">
        <f>IF(CHALLAN!B13827="","",CHALLAN!B13827)</f>
        <v>INDICA BEHR-R134A                                                                                                                                                                           (WITH BRACKET)</v>
      </c>
      <c r="F2394">
        <f>IF(CHALLAN!D13827="","",CHALLAN!D13827)</f>
        <v>5</v>
      </c>
      <c r="G2394">
        <f>IF(CHALLAN!E13827="","",CHALLAN!E13827)</f>
        <v>5</v>
      </c>
      <c r="H2394">
        <f t="shared" si="74"/>
        <v>25</v>
      </c>
      <c r="I2394" t="str">
        <f>IF(CHALLAN!F13827="","",CHALLAN!F13827)</f>
        <v>21+4</v>
      </c>
      <c r="J2394" t="str">
        <f t="shared" si="75"/>
        <v/>
      </c>
    </row>
    <row r="2395" spans="1:10" x14ac:dyDescent="0.25">
      <c r="A2395">
        <v>13829</v>
      </c>
      <c r="B2395" t="str">
        <f>CHALLAN!G13112</f>
        <v>GG/273/10-11</v>
      </c>
      <c r="C2395" t="str">
        <f>CHALLAN!G13111</f>
        <v>14.02.11</v>
      </c>
      <c r="D2395" t="str">
        <f>IF(CHALLAN!C13829="","(no part #)",CHALLAN!C13829)</f>
        <v>PC-86244</v>
      </c>
      <c r="E2395" t="str">
        <f>IF(CHALLAN!B13829="","",CHALLAN!B13829)</f>
        <v>Qualis O Ring</v>
      </c>
      <c r="F2395">
        <f>IF(CHALLAN!D13829="","",CHALLAN!D13829)</f>
        <v>3</v>
      </c>
      <c r="G2395">
        <f>IF(CHALLAN!E13829="","",CHALLAN!E13829)</f>
        <v>5</v>
      </c>
      <c r="H2395">
        <f t="shared" si="74"/>
        <v>15</v>
      </c>
      <c r="I2395" t="str">
        <f>IF(CHALLAN!F13829="","",CHALLAN!F13829)</f>
        <v>12.5+2.5</v>
      </c>
      <c r="J2395" t="str">
        <f t="shared" si="75"/>
        <v/>
      </c>
    </row>
    <row r="2396" spans="1:10" x14ac:dyDescent="0.25">
      <c r="A2396">
        <v>13831</v>
      </c>
      <c r="B2396" t="str">
        <f>CHALLAN!G13112</f>
        <v>GG/273/10-11</v>
      </c>
      <c r="C2396" t="str">
        <f>CHALLAN!G13111</f>
        <v>14.02.11</v>
      </c>
      <c r="D2396" t="str">
        <f>IF(CHALLAN!C13831="","(no part #)",CHALLAN!C13831)</f>
        <v>PC-86235</v>
      </c>
      <c r="E2396" t="str">
        <f>IF(CHALLAN!B13831="","",CHALLAN!B13831)</f>
        <v>Qualis PAD</v>
      </c>
      <c r="F2396">
        <f>IF(CHALLAN!D13831="","",CHALLAN!D13831)</f>
        <v>3</v>
      </c>
      <c r="G2396">
        <f>IF(CHALLAN!E13831="","",CHALLAN!E13831)</f>
        <v>5</v>
      </c>
      <c r="H2396">
        <f t="shared" si="74"/>
        <v>15</v>
      </c>
      <c r="I2396" t="str">
        <f>IF(CHALLAN!F13831="","",CHALLAN!F13831)</f>
        <v>12.5+2.5</v>
      </c>
      <c r="J2396" t="str">
        <f t="shared" si="75"/>
        <v/>
      </c>
    </row>
    <row r="2397" spans="1:10" x14ac:dyDescent="0.25">
      <c r="A2397">
        <v>13833</v>
      </c>
      <c r="B2397" t="str">
        <f>CHALLAN!G13112</f>
        <v>GG/273/10-11</v>
      </c>
      <c r="C2397" t="str">
        <f>CHALLAN!G13111</f>
        <v>14.02.11</v>
      </c>
      <c r="D2397" t="str">
        <f>IF(CHALLAN!C13833="","(no part #)",CHALLAN!C13833)</f>
        <v>PC-86247</v>
      </c>
      <c r="E2397" t="str">
        <f>IF(CHALLAN!B13833="","",CHALLAN!B13833)</f>
        <v>TRAVERA</v>
      </c>
      <c r="F2397">
        <f>IF(CHALLAN!D13833="","",CHALLAN!D13833)</f>
        <v>5</v>
      </c>
      <c r="G2397">
        <f>IF(CHALLAN!E13833="","",CHALLAN!E13833)</f>
        <v>5</v>
      </c>
      <c r="H2397">
        <f t="shared" si="74"/>
        <v>25</v>
      </c>
      <c r="I2397" t="str">
        <f>IF(CHALLAN!F13833="","",CHALLAN!F13833)</f>
        <v>21+4</v>
      </c>
      <c r="J2397" t="str">
        <f t="shared" si="75"/>
        <v/>
      </c>
    </row>
    <row r="2398" spans="1:10" x14ac:dyDescent="0.25">
      <c r="A2398">
        <v>13835</v>
      </c>
      <c r="B2398" t="str">
        <f>CHALLAN!G13112</f>
        <v>GG/273/10-11</v>
      </c>
      <c r="C2398" t="str">
        <f>CHALLAN!G13111</f>
        <v>14.02.11</v>
      </c>
      <c r="D2398" t="str">
        <f>IF(CHALLAN!C13835="","(no part #)",CHALLAN!C13835)</f>
        <v>PC-86037</v>
      </c>
      <c r="E2398" t="str">
        <f>IF(CHALLAN!B13835="","",CHALLAN!B13835)</f>
        <v>WAGON R / ALTO</v>
      </c>
      <c r="F2398">
        <f>IF(CHALLAN!D13835="","",CHALLAN!D13835)</f>
        <v>10</v>
      </c>
      <c r="G2398">
        <f>IF(CHALLAN!E13835="","",CHALLAN!E13835)</f>
        <v>5</v>
      </c>
      <c r="H2398">
        <f t="shared" si="74"/>
        <v>50</v>
      </c>
      <c r="I2398" t="str">
        <f>IF(CHALLAN!F13835="","",CHALLAN!F13835)</f>
        <v>19+6</v>
      </c>
      <c r="J2398" t="str">
        <f t="shared" si="75"/>
        <v/>
      </c>
    </row>
    <row r="2399" spans="1:10" x14ac:dyDescent="0.25">
      <c r="A2399">
        <v>13837</v>
      </c>
      <c r="B2399" t="str">
        <f>CHALLAN!G13112</f>
        <v>GG/273/10-11</v>
      </c>
      <c r="C2399" t="str">
        <f>CHALLAN!G13111</f>
        <v>14.02.11</v>
      </c>
      <c r="D2399" t="str">
        <f>IF(CHALLAN!C13837="","(no part #)",CHALLAN!C13837)</f>
        <v>PC-86043</v>
      </c>
      <c r="E2399" t="str">
        <f>IF(CHALLAN!B13837="","",CHALLAN!B13837)</f>
        <v>ZEN-R12</v>
      </c>
      <c r="F2399">
        <f>IF(CHALLAN!D13837="","",CHALLAN!D13837)</f>
        <v>2.5</v>
      </c>
      <c r="G2399">
        <f>IF(CHALLAN!E13837="","",CHALLAN!E13837)</f>
        <v>10</v>
      </c>
      <c r="H2399">
        <f t="shared" si="74"/>
        <v>25</v>
      </c>
      <c r="I2399" t="str">
        <f>IF(CHALLAN!F13837="","",CHALLAN!F13837)</f>
        <v>20.75+4.25</v>
      </c>
      <c r="J2399" t="str">
        <f t="shared" si="75"/>
        <v/>
      </c>
    </row>
    <row r="2400" spans="1:10" x14ac:dyDescent="0.25">
      <c r="A2400">
        <v>13839</v>
      </c>
      <c r="B2400" t="str">
        <f>CHALLAN!G13112</f>
        <v>GG/273/10-11</v>
      </c>
      <c r="C2400" t="str">
        <f>CHALLAN!G13111</f>
        <v>14.02.11</v>
      </c>
      <c r="D2400" t="str">
        <f>IF(CHALLAN!C13839="","(no part #)",CHALLAN!C13839)</f>
        <v>PC-86125</v>
      </c>
      <c r="E2400" t="str">
        <f>IF(CHALLAN!B13839="","",CHALLAN!B13839)</f>
        <v>SANTRO</v>
      </c>
      <c r="F2400">
        <f>IF(CHALLAN!D13839="","",CHALLAN!D13839)</f>
        <v>5</v>
      </c>
      <c r="G2400">
        <f>IF(CHALLAN!E13839="","",CHALLAN!E13839)</f>
        <v>5</v>
      </c>
      <c r="H2400">
        <f t="shared" si="74"/>
        <v>25</v>
      </c>
      <c r="I2400" t="str">
        <f>IF(CHALLAN!F13839="","",CHALLAN!F13839)</f>
        <v>21+4</v>
      </c>
      <c r="J2400" t="str">
        <f t="shared" si="75"/>
        <v/>
      </c>
    </row>
    <row r="2401" spans="1:10" x14ac:dyDescent="0.25">
      <c r="A2401">
        <v>13841</v>
      </c>
      <c r="B2401" t="str">
        <f>CHALLAN!G13112</f>
        <v>GG/273/10-11</v>
      </c>
      <c r="C2401" t="str">
        <f>CHALLAN!G13111</f>
        <v>14.02.11</v>
      </c>
      <c r="D2401" t="str">
        <f>IF(CHALLAN!C13841="","(no part #)",CHALLAN!C13841)</f>
        <v>PC-86245</v>
      </c>
      <c r="E2401" t="str">
        <f>IF(CHALLAN!B13841="","",CHALLAN!B13841)</f>
        <v>ZEN-R134A</v>
      </c>
      <c r="F2401">
        <f>IF(CHALLAN!D13841="","",CHALLAN!D13841)</f>
        <v>5</v>
      </c>
      <c r="G2401">
        <f>IF(CHALLAN!E13841="","",CHALLAN!E13841)</f>
        <v>5</v>
      </c>
      <c r="H2401">
        <f t="shared" si="74"/>
        <v>25</v>
      </c>
      <c r="I2401" t="str">
        <f>IF(CHALLAN!F13841="","",CHALLAN!F13841)</f>
        <v>21+4</v>
      </c>
      <c r="J2401" t="str">
        <f t="shared" si="75"/>
        <v/>
      </c>
    </row>
    <row r="2402" spans="1:10" x14ac:dyDescent="0.25">
      <c r="A2402">
        <v>13872</v>
      </c>
      <c r="B2402" t="str">
        <f>CHALLAN!G13112</f>
        <v>GG/273/10-11</v>
      </c>
      <c r="C2402" t="str">
        <f>CHALLAN!G13111</f>
        <v>14.02.11</v>
      </c>
      <c r="D2402" t="str">
        <f>IF(CHALLAN!C13872="","(no part #)",CHALLAN!C13872)</f>
        <v>(no part #)</v>
      </c>
      <c r="E2402" t="str">
        <f>IF(CHALLAN!B13872="","",CHALLAN!B13872)</f>
        <v>14x15x20mm PF</v>
      </c>
      <c r="F2402">
        <f>IF(CHALLAN!D13872="","",CHALLAN!D13872)</f>
        <v>5</v>
      </c>
      <c r="G2402">
        <f>IF(CHALLAN!E13872="","",CHALLAN!E13872)</f>
        <v>10</v>
      </c>
      <c r="H2402">
        <f t="shared" si="74"/>
        <v>50</v>
      </c>
      <c r="I2402" t="str">
        <f>IF(CHALLAN!F13872="","",CHALLAN!F13872)</f>
        <v>26.5+3.5</v>
      </c>
      <c r="J2402" t="str">
        <f t="shared" si="75"/>
        <v/>
      </c>
    </row>
    <row r="2403" spans="1:10" x14ac:dyDescent="0.25">
      <c r="A2403">
        <v>13874</v>
      </c>
      <c r="B2403" t="str">
        <f>CHALLAN!G13112</f>
        <v>GG/273/10-11</v>
      </c>
      <c r="C2403" t="str">
        <f>CHALLAN!G13111</f>
        <v>14.02.11</v>
      </c>
      <c r="D2403" t="str">
        <f>IF(CHALLAN!C13874="","(no part #)",CHALLAN!C13874)</f>
        <v>(no part #)</v>
      </c>
      <c r="E2403" t="str">
        <f>IF(CHALLAN!B13874="","",CHALLAN!B13874)</f>
        <v>14x18x20mm PF</v>
      </c>
      <c r="F2403">
        <f>IF(CHALLAN!D13874="","",CHALLAN!D13874)</f>
        <v>5</v>
      </c>
      <c r="G2403">
        <f>IF(CHALLAN!E13874="","",CHALLAN!E13874)</f>
        <v>10</v>
      </c>
      <c r="H2403">
        <f t="shared" si="74"/>
        <v>50</v>
      </c>
      <c r="I2403" t="str">
        <f>IF(CHALLAN!F13874="","",CHALLAN!F13874)</f>
        <v>27.6+2.4</v>
      </c>
      <c r="J2403" t="str">
        <f t="shared" si="75"/>
        <v/>
      </c>
    </row>
    <row r="2404" spans="1:10" x14ac:dyDescent="0.25">
      <c r="A2404">
        <v>13912</v>
      </c>
      <c r="B2404" t="str">
        <f>CHALLAN!G13112</f>
        <v>GG/273/10-11</v>
      </c>
      <c r="C2404" t="str">
        <f>CHALLAN!G13111</f>
        <v>14.02.11</v>
      </c>
      <c r="D2404" t="str">
        <f>IF(CHALLAN!C13912="","(no part #)",CHALLAN!C13912)</f>
        <v>(no part #)</v>
      </c>
      <c r="E2404" t="str">
        <f>IF(CHALLAN!B13912="","",CHALLAN!B13912)</f>
        <v>14x15x22mm (F)</v>
      </c>
      <c r="F2404">
        <f>IF(CHALLAN!D13912="","",CHALLAN!D13912)</f>
        <v>6</v>
      </c>
      <c r="G2404">
        <f>IF(CHALLAN!E13912="","",CHALLAN!E13912)</f>
        <v>10</v>
      </c>
      <c r="H2404">
        <f t="shared" si="74"/>
        <v>60</v>
      </c>
      <c r="I2404" t="str">
        <f>IF(CHALLAN!F13912="","",CHALLAN!F13912)</f>
        <v>24+6</v>
      </c>
      <c r="J2404" t="str">
        <f t="shared" si="75"/>
        <v/>
      </c>
    </row>
    <row r="2405" spans="1:10" x14ac:dyDescent="0.25">
      <c r="A2405">
        <v>13914</v>
      </c>
      <c r="B2405" t="str">
        <f>CHALLAN!G13112</f>
        <v>GG/273/10-11</v>
      </c>
      <c r="C2405" t="str">
        <f>CHALLAN!G13111</f>
        <v>14.02.11</v>
      </c>
      <c r="D2405" t="str">
        <f>IF(CHALLAN!C13914="","(no part #)",CHALLAN!C13914)</f>
        <v>(no part #)</v>
      </c>
      <c r="E2405" t="str">
        <f>IF(CHALLAN!B13914="","",CHALLAN!B13914)</f>
        <v>14x15x22mm (O)</v>
      </c>
      <c r="F2405">
        <f>IF(CHALLAN!D13914="","",CHALLAN!D13914)</f>
        <v>6</v>
      </c>
      <c r="G2405">
        <f>IF(CHALLAN!E13914="","",CHALLAN!E13914)</f>
        <v>10</v>
      </c>
      <c r="H2405">
        <f t="shared" si="74"/>
        <v>60</v>
      </c>
      <c r="I2405" t="str">
        <f>IF(CHALLAN!F13914="","",CHALLAN!F13914)</f>
        <v>24+6</v>
      </c>
      <c r="J2405" t="str">
        <f t="shared" si="75"/>
        <v/>
      </c>
    </row>
    <row r="2406" spans="1:10" x14ac:dyDescent="0.25">
      <c r="A2406">
        <v>13957</v>
      </c>
      <c r="B2406" t="str">
        <f>CHALLAN!G13112</f>
        <v>GG/273/10-11</v>
      </c>
      <c r="C2406" t="str">
        <f>CHALLAN!G13111</f>
        <v>14.02.11</v>
      </c>
      <c r="D2406" t="str">
        <f>IF(CHALLAN!C13957="","(no part #)",CHALLAN!C13957)</f>
        <v>PC-86046</v>
      </c>
      <c r="E2406" t="str">
        <f>IF(CHALLAN!B13957="","",CHALLAN!B13957)</f>
        <v>INNOVA</v>
      </c>
      <c r="F2406">
        <f>IF(CHALLAN!D13957="","",CHALLAN!D13957)</f>
        <v>8</v>
      </c>
      <c r="G2406">
        <f>IF(CHALLAN!E13957="","",CHALLAN!E13957)</f>
        <v>5</v>
      </c>
      <c r="H2406">
        <f t="shared" si="74"/>
        <v>40</v>
      </c>
      <c r="I2406" t="str">
        <f>IF(CHALLAN!F13957="","",CHALLAN!F13957)</f>
        <v>13.25+1.75</v>
      </c>
      <c r="J2406" t="str">
        <f t="shared" si="75"/>
        <v/>
      </c>
    </row>
    <row r="2407" spans="1:10" x14ac:dyDescent="0.25">
      <c r="A2407">
        <v>13961</v>
      </c>
      <c r="B2407" t="str">
        <f>CHALLAN!G13112</f>
        <v>GG/273/10-11</v>
      </c>
      <c r="C2407" t="str">
        <f>CHALLAN!G13111</f>
        <v>14.02.11</v>
      </c>
      <c r="D2407" t="str">
        <f>IF(CHALLAN!C13961="","(no part #)",CHALLAN!C13961)</f>
        <v>PC-86233</v>
      </c>
      <c r="E2407" t="str">
        <f>IF(CHALLAN!B13961="","",CHALLAN!B13961)</f>
        <v>INDICA BEHR R134A</v>
      </c>
      <c r="F2407">
        <f>IF(CHALLAN!D13961="","",CHALLAN!D13961)</f>
        <v>20</v>
      </c>
      <c r="G2407">
        <f>IF(CHALLAN!E13961="","",CHALLAN!E13961)</f>
        <v>5</v>
      </c>
      <c r="H2407">
        <f t="shared" si="74"/>
        <v>100</v>
      </c>
      <c r="I2407" t="str">
        <f>IF(CHALLAN!F13961="","",CHALLAN!F13961)</f>
        <v>21+4</v>
      </c>
      <c r="J2407" t="str">
        <f t="shared" si="75"/>
        <v/>
      </c>
    </row>
    <row r="2408" spans="1:10" x14ac:dyDescent="0.25">
      <c r="A2408">
        <v>14000</v>
      </c>
      <c r="B2408" t="str">
        <f>CHALLAN!G13112</f>
        <v>GG/273/10-11</v>
      </c>
      <c r="C2408" t="str">
        <f>CHALLAN!G13111</f>
        <v>14.02.11</v>
      </c>
      <c r="D2408" t="str">
        <f>IF(CHALLAN!C14000="","(no part #)",CHALLAN!C14000)</f>
        <v>(no part #)</v>
      </c>
      <c r="E2408" t="str">
        <f>IF(CHALLAN!B14000="","",CHALLAN!B14000)</f>
        <v>14x15x22mm flare</v>
      </c>
      <c r="F2408">
        <f>IF(CHALLAN!D14000="","",CHALLAN!D14000)</f>
        <v>5</v>
      </c>
      <c r="G2408">
        <f>IF(CHALLAN!E14000="","",CHALLAN!E14000)</f>
        <v>10</v>
      </c>
      <c r="H2408">
        <f t="shared" si="74"/>
        <v>50</v>
      </c>
      <c r="I2408" t="str">
        <f>IF(CHALLAN!F14000="","",CHALLAN!F14000)</f>
        <v>20+5</v>
      </c>
      <c r="J2408" t="str">
        <f t="shared" si="75"/>
        <v/>
      </c>
    </row>
    <row r="2409" spans="1:10" x14ac:dyDescent="0.25">
      <c r="A2409">
        <v>14002</v>
      </c>
      <c r="B2409" t="str">
        <f>CHALLAN!G13112</f>
        <v>GG/273/10-11</v>
      </c>
      <c r="C2409" t="str">
        <f>CHALLAN!G13111</f>
        <v>14.02.11</v>
      </c>
      <c r="D2409" t="str">
        <f>IF(CHALLAN!C14002="","(no part #)",CHALLAN!C14002)</f>
        <v>(no part #)</v>
      </c>
      <c r="E2409" t="str">
        <f>IF(CHALLAN!B14002="","",CHALLAN!B14002)</f>
        <v>14x15x20mm flare</v>
      </c>
      <c r="F2409">
        <f>IF(CHALLAN!D14002="","",CHALLAN!D14002)</f>
        <v>5</v>
      </c>
      <c r="G2409">
        <f>IF(CHALLAN!E14002="","",CHALLAN!E14002)</f>
        <v>10</v>
      </c>
      <c r="H2409">
        <f t="shared" si="74"/>
        <v>50</v>
      </c>
      <c r="I2409" t="str">
        <f>IF(CHALLAN!F14002="","",CHALLAN!F14002)</f>
        <v>22+3</v>
      </c>
      <c r="J2409" t="str">
        <f t="shared" si="75"/>
        <v/>
      </c>
    </row>
    <row r="2410" spans="1:10" x14ac:dyDescent="0.25">
      <c r="A2410">
        <v>14004</v>
      </c>
      <c r="B2410" t="str">
        <f>CHALLAN!G13112</f>
        <v>GG/273/10-11</v>
      </c>
      <c r="C2410" t="str">
        <f>CHALLAN!G13111</f>
        <v>14.02.11</v>
      </c>
      <c r="D2410" t="str">
        <f>IF(CHALLAN!C14004="","(no part #)",CHALLAN!C14004)</f>
        <v>(no part #)</v>
      </c>
      <c r="E2410" t="str">
        <f>IF(CHALLAN!B14004="","",CHALLAN!B14004)</f>
        <v>14x18x22mm flare</v>
      </c>
      <c r="F2410">
        <f>IF(CHALLAN!D14004="","",CHALLAN!D14004)</f>
        <v>6</v>
      </c>
      <c r="G2410">
        <f>IF(CHALLAN!E14004="","",CHALLAN!E14004)</f>
        <v>10</v>
      </c>
      <c r="H2410">
        <f t="shared" si="74"/>
        <v>60</v>
      </c>
      <c r="I2410" t="str">
        <f>IF(CHALLAN!F14004="","",CHALLAN!F14004)</f>
        <v>23+7</v>
      </c>
      <c r="J2410" t="str">
        <f t="shared" si="75"/>
        <v/>
      </c>
    </row>
    <row r="2411" spans="1:10" x14ac:dyDescent="0.25">
      <c r="A2411">
        <v>14006</v>
      </c>
      <c r="B2411" t="str">
        <f>CHALLAN!G13112</f>
        <v>GG/273/10-11</v>
      </c>
      <c r="C2411" t="str">
        <f>CHALLAN!G13111</f>
        <v>14.02.11</v>
      </c>
      <c r="D2411" t="str">
        <f>IF(CHALLAN!C14006="","(no part #)",CHALLAN!C14006)</f>
        <v>PC-86236</v>
      </c>
      <c r="E2411" t="str">
        <f>IF(CHALLAN!B14006="","",CHALLAN!B14006)</f>
        <v>BOLERO- R134A</v>
      </c>
      <c r="F2411">
        <f>IF(CHALLAN!D14006="","",CHALLAN!D14006)</f>
        <v>1</v>
      </c>
      <c r="G2411">
        <f>IF(CHALLAN!E14006="","",CHALLAN!E14006)</f>
        <v>5</v>
      </c>
      <c r="H2411">
        <f t="shared" si="74"/>
        <v>5</v>
      </c>
      <c r="I2411" t="str">
        <f>IF(CHALLAN!F14006="","",CHALLAN!F14006)</f>
        <v>13.25+1.75</v>
      </c>
      <c r="J2411" t="str">
        <f t="shared" si="75"/>
        <v/>
      </c>
    </row>
    <row r="2412" spans="1:10" x14ac:dyDescent="0.25">
      <c r="A2412">
        <v>14008</v>
      </c>
      <c r="B2412" t="str">
        <f>CHALLAN!G13112</f>
        <v>GG/273/10-11</v>
      </c>
      <c r="C2412" t="str">
        <f>CHALLAN!G13111</f>
        <v>14.02.11</v>
      </c>
      <c r="D2412" t="str">
        <f>IF(CHALLAN!C14008="","(no part #)",CHALLAN!C14008)</f>
        <v>PC-86233</v>
      </c>
      <c r="E2412" t="str">
        <f>IF(CHALLAN!B14008="","",CHALLAN!B14008)</f>
        <v>INDICA BEHR-R134A                                                                                                                                                                           (WITH BRACKET)</v>
      </c>
      <c r="F2412">
        <f>IF(CHALLAN!D14008="","",CHALLAN!D14008)</f>
        <v>10</v>
      </c>
      <c r="G2412">
        <f>IF(CHALLAN!E14008="","",CHALLAN!E14008)</f>
        <v>5</v>
      </c>
      <c r="H2412">
        <f t="shared" si="74"/>
        <v>50</v>
      </c>
      <c r="I2412" t="str">
        <f>IF(CHALLAN!F14008="","",CHALLAN!F14008)</f>
        <v>21+4</v>
      </c>
      <c r="J2412" t="str">
        <f t="shared" si="75"/>
        <v/>
      </c>
    </row>
    <row r="2413" spans="1:10" x14ac:dyDescent="0.25">
      <c r="A2413">
        <v>14010</v>
      </c>
      <c r="B2413" t="str">
        <f>CHALLAN!G13112</f>
        <v>GG/273/10-11</v>
      </c>
      <c r="C2413" t="str">
        <f>CHALLAN!G13111</f>
        <v>14.02.11</v>
      </c>
      <c r="D2413" t="str">
        <f>IF(CHALLAN!C14010="","(no part #)",CHALLAN!C14010)</f>
        <v>PC-86092</v>
      </c>
      <c r="E2413" t="str">
        <f>IF(CHALLAN!B14010="","",CHALLAN!B14010)</f>
        <v>Maruti Car-800 MPFI</v>
      </c>
      <c r="F2413">
        <f>IF(CHALLAN!D14010="","",CHALLAN!D14010)</f>
        <v>5</v>
      </c>
      <c r="G2413">
        <f>IF(CHALLAN!E14010="","",CHALLAN!E14010)</f>
        <v>5</v>
      </c>
      <c r="H2413">
        <f t="shared" si="74"/>
        <v>25</v>
      </c>
      <c r="I2413" t="str">
        <f>IF(CHALLAN!F14010="","",CHALLAN!F14010)</f>
        <v>21+4</v>
      </c>
      <c r="J2413" t="str">
        <f t="shared" si="75"/>
        <v/>
      </c>
    </row>
    <row r="2414" spans="1:10" x14ac:dyDescent="0.25">
      <c r="A2414">
        <v>14012</v>
      </c>
      <c r="B2414" t="str">
        <f>CHALLAN!G13112</f>
        <v>GG/273/10-11</v>
      </c>
      <c r="C2414" t="str">
        <f>CHALLAN!G13111</f>
        <v>14.02.11</v>
      </c>
      <c r="D2414" t="str">
        <f>IF(CHALLAN!C14012="","(no part #)",CHALLAN!C14012)</f>
        <v>PC-86037</v>
      </c>
      <c r="E2414" t="str">
        <f>IF(CHALLAN!B14012="","",CHALLAN!B14012)</f>
        <v>WAGON R / ALTO</v>
      </c>
      <c r="F2414">
        <f>IF(CHALLAN!D14012="","",CHALLAN!D14012)</f>
        <v>15</v>
      </c>
      <c r="G2414">
        <f>IF(CHALLAN!E14012="","",CHALLAN!E14012)</f>
        <v>5</v>
      </c>
      <c r="H2414">
        <f t="shared" si="74"/>
        <v>75</v>
      </c>
      <c r="I2414" t="str">
        <f>IF(CHALLAN!F14012="","",CHALLAN!F14012)</f>
        <v>19+6</v>
      </c>
      <c r="J2414" t="str">
        <f t="shared" si="75"/>
        <v/>
      </c>
    </row>
    <row r="2415" spans="1:10" x14ac:dyDescent="0.25">
      <c r="A2415">
        <v>14014</v>
      </c>
      <c r="B2415" t="str">
        <f>CHALLAN!G13112</f>
        <v>GG/273/10-11</v>
      </c>
      <c r="C2415" t="str">
        <f>CHALLAN!G13111</f>
        <v>14.02.11</v>
      </c>
      <c r="D2415" t="str">
        <f>IF(CHALLAN!C14014="","(no part #)",CHALLAN!C14014)</f>
        <v>PC-86043</v>
      </c>
      <c r="E2415" t="str">
        <f>IF(CHALLAN!B14014="","",CHALLAN!B14014)</f>
        <v>ZEN-R12</v>
      </c>
      <c r="F2415">
        <f>IF(CHALLAN!D14014="","",CHALLAN!D14014)</f>
        <v>3</v>
      </c>
      <c r="G2415">
        <f>IF(CHALLAN!E14014="","",CHALLAN!E14014)</f>
        <v>10</v>
      </c>
      <c r="H2415">
        <f t="shared" si="74"/>
        <v>30</v>
      </c>
      <c r="I2415" t="str">
        <f>IF(CHALLAN!F14014="","",CHALLAN!F14014)</f>
        <v>24.9+5.1</v>
      </c>
      <c r="J2415" t="str">
        <f t="shared" si="75"/>
        <v/>
      </c>
    </row>
    <row r="2416" spans="1:10" x14ac:dyDescent="0.25">
      <c r="A2416">
        <v>14017</v>
      </c>
      <c r="B2416" t="str">
        <f>CHALLAN!G13112</f>
        <v>GG/273/10-11</v>
      </c>
      <c r="C2416" t="str">
        <f>CHALLAN!G13111</f>
        <v>14.02.11</v>
      </c>
      <c r="D2416" t="str">
        <f>IF(CHALLAN!C14017="","(no part #)",CHALLAN!C14017)</f>
        <v>15MM</v>
      </c>
      <c r="E2416" t="str">
        <f>IF(CHALLAN!B14017="","",CHALLAN!B14017)</f>
        <v>SUC</v>
      </c>
      <c r="F2416">
        <f>IF(CHALLAN!D14017="","",CHALLAN!D14017)</f>
        <v>4</v>
      </c>
      <c r="G2416">
        <f>IF(CHALLAN!E14017="","",CHALLAN!E14017)</f>
        <v>100</v>
      </c>
      <c r="H2416">
        <f t="shared" si="74"/>
        <v>400</v>
      </c>
      <c r="I2416">
        <f>IF(CHALLAN!F14017="","",CHALLAN!F14017)</f>
        <v>0</v>
      </c>
      <c r="J2416">
        <f t="shared" si="75"/>
        <v>400</v>
      </c>
    </row>
    <row r="2417" spans="1:10" x14ac:dyDescent="0.25">
      <c r="A2417">
        <v>14046</v>
      </c>
      <c r="B2417" t="str">
        <f>CHALLAN!G13112</f>
        <v>GG/273/10-11</v>
      </c>
      <c r="C2417" t="str">
        <f>CHALLAN!G13111</f>
        <v>14.02.11</v>
      </c>
      <c r="D2417" t="str">
        <f>IF(CHALLAN!C14046="","(no part #)",CHALLAN!C14046)</f>
        <v>15MM</v>
      </c>
      <c r="E2417" t="str">
        <f>IF(CHALLAN!B14046="","",CHALLAN!B14046)</f>
        <v>SUC</v>
      </c>
      <c r="F2417">
        <f>IF(CHALLAN!D14046="","",CHALLAN!D14046)</f>
        <v>15</v>
      </c>
      <c r="G2417">
        <f>IF(CHALLAN!E14046="","",CHALLAN!E14046)</f>
        <v>100</v>
      </c>
      <c r="H2417">
        <f t="shared" si="74"/>
        <v>1500</v>
      </c>
      <c r="I2417">
        <f>IF(CHALLAN!F14046="","",CHALLAN!F14046)</f>
        <v>0</v>
      </c>
      <c r="J2417">
        <f t="shared" si="75"/>
        <v>1500</v>
      </c>
    </row>
    <row r="2418" spans="1:10" x14ac:dyDescent="0.25">
      <c r="A2418">
        <v>14092</v>
      </c>
      <c r="B2418" t="str">
        <f>CHALLAN!G13112</f>
        <v>GG/273/10-11</v>
      </c>
      <c r="C2418" t="str">
        <f>CHALLAN!G13111</f>
        <v>14.02.11</v>
      </c>
      <c r="D2418" t="str">
        <f>IF(CHALLAN!C14092="","(no part #)",CHALLAN!C14092)</f>
        <v>(no part #)</v>
      </c>
      <c r="E2418" t="str">
        <f>IF(CHALLAN!B14092="","",CHALLAN!B14092)</f>
        <v>11MM</v>
      </c>
      <c r="F2418">
        <f>IF(CHALLAN!D14092="","",CHALLAN!D14092)</f>
        <v>8</v>
      </c>
      <c r="G2418">
        <f>IF(CHALLAN!E14092="","",CHALLAN!E14092)</f>
        <v>100</v>
      </c>
      <c r="H2418">
        <f t="shared" si="74"/>
        <v>800</v>
      </c>
      <c r="I2418" s="1406">
        <f>IF(CHALLAN!F14092="","",CHALLAN!F14092)</f>
        <v>0</v>
      </c>
      <c r="J2418">
        <f t="shared" si="75"/>
        <v>800</v>
      </c>
    </row>
    <row r="2419" spans="1:10" x14ac:dyDescent="0.25">
      <c r="A2419">
        <v>14094</v>
      </c>
      <c r="B2419" t="str">
        <f>CHALLAN!G13112</f>
        <v>GG/273/10-11</v>
      </c>
      <c r="C2419" t="str">
        <f>CHALLAN!G13111</f>
        <v>14.02.11</v>
      </c>
      <c r="D2419" t="str">
        <f>IF(CHALLAN!C14094="","(no part #)",CHALLAN!C14094)</f>
        <v>(no part #)</v>
      </c>
      <c r="E2419" t="str">
        <f>IF(CHALLAN!B14094="","",CHALLAN!B14094)</f>
        <v>15MM</v>
      </c>
      <c r="F2419">
        <f>IF(CHALLAN!D14094="","",CHALLAN!D14094)</f>
        <v>25</v>
      </c>
      <c r="G2419">
        <f>IF(CHALLAN!E14094="","",CHALLAN!E14094)</f>
        <v>100</v>
      </c>
      <c r="H2419">
        <f t="shared" si="74"/>
        <v>2500</v>
      </c>
      <c r="I2419" s="1406">
        <f>IF(CHALLAN!F14094="","",CHALLAN!F14094)</f>
        <v>0</v>
      </c>
      <c r="J2419">
        <f t="shared" si="75"/>
        <v>2500</v>
      </c>
    </row>
    <row r="2420" spans="1:10" x14ac:dyDescent="0.25">
      <c r="A2420">
        <v>14135</v>
      </c>
      <c r="B2420" t="str">
        <f>CHALLAN!G13112</f>
        <v>GG/273/10-11</v>
      </c>
      <c r="C2420" t="str">
        <f>CHALLAN!G13111</f>
        <v>14.02.11</v>
      </c>
      <c r="D2420" t="str">
        <f>IF(CHALLAN!C14135="","(no part #)",CHALLAN!C14135)</f>
        <v>(no part #)</v>
      </c>
      <c r="E2420" t="str">
        <f>IF(CHALLAN!B14135="","",CHALLAN!B14135)</f>
        <v>14x18x22mm flare</v>
      </c>
      <c r="F2420">
        <f>IF(CHALLAN!D14135="","",CHALLAN!D14135)</f>
        <v>6</v>
      </c>
      <c r="G2420">
        <f>IF(CHALLAN!E14135="","",CHALLAN!E14135)</f>
        <v>10</v>
      </c>
      <c r="H2420">
        <f t="shared" si="74"/>
        <v>60</v>
      </c>
      <c r="I2420" t="str">
        <f>IF(CHALLAN!F14135="","",CHALLAN!F14135)</f>
        <v>23+7</v>
      </c>
      <c r="J2420" t="str">
        <f t="shared" si="75"/>
        <v/>
      </c>
    </row>
    <row r="2421" spans="1:10" x14ac:dyDescent="0.25">
      <c r="A2421">
        <v>14137</v>
      </c>
      <c r="B2421" t="str">
        <f>CHALLAN!G13112</f>
        <v>GG/273/10-11</v>
      </c>
      <c r="C2421" t="str">
        <f>CHALLAN!G13111</f>
        <v>14.02.11</v>
      </c>
      <c r="D2421" t="str">
        <f>IF(CHALLAN!C14137="","(no part #)",CHALLAN!C14137)</f>
        <v>(no part #)</v>
      </c>
      <c r="E2421" t="str">
        <f>IF(CHALLAN!B14137="","",CHALLAN!B14137)</f>
        <v>14x21x22mm flare</v>
      </c>
      <c r="F2421">
        <f>IF(CHALLAN!D14137="","",CHALLAN!D14137)</f>
        <v>3</v>
      </c>
      <c r="G2421">
        <f>IF(CHALLAN!E14137="","",CHALLAN!E14137)</f>
        <v>10</v>
      </c>
      <c r="H2421">
        <f t="shared" si="74"/>
        <v>30</v>
      </c>
      <c r="I2421" t="str">
        <f>IF(CHALLAN!F14137="","",CHALLAN!F14137)</f>
        <v>23+7</v>
      </c>
      <c r="J2421" t="str">
        <f t="shared" si="75"/>
        <v/>
      </c>
    </row>
    <row r="2422" spans="1:10" x14ac:dyDescent="0.25">
      <c r="A2422">
        <v>14139</v>
      </c>
      <c r="B2422" t="str">
        <f>CHALLAN!G13112</f>
        <v>GG/273/10-11</v>
      </c>
      <c r="C2422" t="str">
        <f>CHALLAN!G13111</f>
        <v>14.02.11</v>
      </c>
      <c r="D2422" t="str">
        <f>IF(CHALLAN!C14139="","(no part #)",CHALLAN!C14139)</f>
        <v>PC-86092</v>
      </c>
      <c r="E2422" t="str">
        <f>IF(CHALLAN!B14139="","",CHALLAN!B14139)</f>
        <v>Maruti Car-800 MPFI</v>
      </c>
      <c r="F2422">
        <f>IF(CHALLAN!D14139="","",CHALLAN!D14139)</f>
        <v>5</v>
      </c>
      <c r="G2422">
        <f>IF(CHALLAN!E14139="","",CHALLAN!E14139)</f>
        <v>5</v>
      </c>
      <c r="H2422">
        <f t="shared" si="74"/>
        <v>25</v>
      </c>
      <c r="I2422" t="str">
        <f>IF(CHALLAN!F14139="","",CHALLAN!F14139)</f>
        <v>21+4</v>
      </c>
      <c r="J2422" t="str">
        <f t="shared" si="75"/>
        <v/>
      </c>
    </row>
    <row r="2423" spans="1:10" x14ac:dyDescent="0.25">
      <c r="A2423">
        <v>14141</v>
      </c>
      <c r="B2423" t="str">
        <f>CHALLAN!G13112</f>
        <v>GG/273/10-11</v>
      </c>
      <c r="C2423" t="str">
        <f>CHALLAN!G13111</f>
        <v>14.02.11</v>
      </c>
      <c r="D2423" t="str">
        <f>IF(CHALLAN!C14141="","(no part #)",CHALLAN!C14141)</f>
        <v>PC-86125</v>
      </c>
      <c r="E2423" t="str">
        <f>IF(CHALLAN!B14141="","",CHALLAN!B14141)</f>
        <v>SANTRO</v>
      </c>
      <c r="F2423">
        <f>IF(CHALLAN!D14141="","",CHALLAN!D14141)</f>
        <v>5</v>
      </c>
      <c r="G2423">
        <f>IF(CHALLAN!E14141="","",CHALLAN!E14141)</f>
        <v>5</v>
      </c>
      <c r="H2423">
        <f t="shared" si="74"/>
        <v>25</v>
      </c>
      <c r="I2423" t="str">
        <f>IF(CHALLAN!F14141="","",CHALLAN!F14141)</f>
        <v>21+4</v>
      </c>
      <c r="J2423" t="str">
        <f t="shared" si="75"/>
        <v/>
      </c>
    </row>
    <row r="2424" spans="1:10" x14ac:dyDescent="0.25">
      <c r="A2424">
        <v>14143</v>
      </c>
      <c r="B2424" t="str">
        <f>CHALLAN!G13112</f>
        <v>GG/273/10-11</v>
      </c>
      <c r="C2424" t="str">
        <f>CHALLAN!G13111</f>
        <v>14.02.11</v>
      </c>
      <c r="D2424" t="str">
        <f>IF(CHALLAN!C14143="","(no part #)",CHALLAN!C14143)</f>
        <v>PC-86239</v>
      </c>
      <c r="E2424" t="str">
        <f>IF(CHALLAN!B14143="","",CHALLAN!B14143)</f>
        <v>Santro XING</v>
      </c>
      <c r="F2424">
        <f>IF(CHALLAN!D14143="","",CHALLAN!D14143)</f>
        <v>5</v>
      </c>
      <c r="G2424">
        <f>IF(CHALLAN!E14143="","",CHALLAN!E14143)</f>
        <v>5</v>
      </c>
      <c r="H2424">
        <f t="shared" si="74"/>
        <v>25</v>
      </c>
      <c r="I2424" t="str">
        <f>IF(CHALLAN!F14143="","",CHALLAN!F14143)</f>
        <v>21+4</v>
      </c>
      <c r="J2424" t="str">
        <f t="shared" si="75"/>
        <v/>
      </c>
    </row>
    <row r="2425" spans="1:10" x14ac:dyDescent="0.25">
      <c r="A2425">
        <v>14145</v>
      </c>
      <c r="B2425" t="str">
        <f>CHALLAN!G13112</f>
        <v>GG/273/10-11</v>
      </c>
      <c r="C2425" t="str">
        <f>CHALLAN!G13111</f>
        <v>14.02.11</v>
      </c>
      <c r="D2425" t="str">
        <f>IF(CHALLAN!C14145="","(no part #)",CHALLAN!C14145)</f>
        <v>PC-86235</v>
      </c>
      <c r="E2425" t="str">
        <f>IF(CHALLAN!B14145="","",CHALLAN!B14145)</f>
        <v>Qualis PAD</v>
      </c>
      <c r="F2425">
        <f>IF(CHALLAN!D14145="","",CHALLAN!D14145)</f>
        <v>3</v>
      </c>
      <c r="G2425">
        <f>IF(CHALLAN!E14145="","",CHALLAN!E14145)</f>
        <v>5</v>
      </c>
      <c r="H2425">
        <f t="shared" si="74"/>
        <v>15</v>
      </c>
      <c r="I2425" t="str">
        <f>IF(CHALLAN!F14145="","",CHALLAN!F14145)</f>
        <v>12.5+ 2.5</v>
      </c>
      <c r="J2425" t="str">
        <f t="shared" si="75"/>
        <v/>
      </c>
    </row>
    <row r="2426" spans="1:10" x14ac:dyDescent="0.25">
      <c r="A2426">
        <v>14147</v>
      </c>
      <c r="B2426" t="str">
        <f>CHALLAN!G13112</f>
        <v>GG/273/10-11</v>
      </c>
      <c r="C2426" t="str">
        <f>CHALLAN!G13111</f>
        <v>14.02.11</v>
      </c>
      <c r="D2426" t="str">
        <f>IF(CHALLAN!C14147="","(no part #)",CHALLAN!C14147)</f>
        <v>PC-86043</v>
      </c>
      <c r="E2426" t="str">
        <f>IF(CHALLAN!B14147="","",CHALLAN!B14147)</f>
        <v>ZEN-R12</v>
      </c>
      <c r="F2426">
        <f>IF(CHALLAN!D14147="","",CHALLAN!D14147)</f>
        <v>2</v>
      </c>
      <c r="G2426">
        <f>IF(CHALLAN!E14147="","",CHALLAN!E14147)</f>
        <v>10</v>
      </c>
      <c r="H2426">
        <f t="shared" si="74"/>
        <v>20</v>
      </c>
      <c r="I2426" t="str">
        <f>IF(CHALLAN!F14147="","",CHALLAN!F14147)</f>
        <v>24.9+ 5.1</v>
      </c>
      <c r="J2426" t="str">
        <f t="shared" si="75"/>
        <v/>
      </c>
    </row>
    <row r="2427" spans="1:10" x14ac:dyDescent="0.25">
      <c r="A2427">
        <v>14149</v>
      </c>
      <c r="B2427" t="str">
        <f>CHALLAN!G13112</f>
        <v>GG/273/10-11</v>
      </c>
      <c r="C2427" t="str">
        <f>CHALLAN!G13111</f>
        <v>14.02.11</v>
      </c>
      <c r="D2427" t="str">
        <f>IF(CHALLAN!C14149="","(no part #)",CHALLAN!C14149)</f>
        <v>PC-86037</v>
      </c>
      <c r="E2427" t="str">
        <f>IF(CHALLAN!B14149="","",CHALLAN!B14149)</f>
        <v>WR</v>
      </c>
      <c r="F2427">
        <f>IF(CHALLAN!D14149="","",CHALLAN!D14149)</f>
        <v>5</v>
      </c>
      <c r="G2427">
        <f>IF(CHALLAN!E14149="","",CHALLAN!E14149)</f>
        <v>5</v>
      </c>
      <c r="H2427">
        <f t="shared" si="74"/>
        <v>25</v>
      </c>
      <c r="I2427" t="str">
        <f>IF(CHALLAN!F14149="","",CHALLAN!F14149)</f>
        <v>19+6</v>
      </c>
      <c r="J2427" t="str">
        <f t="shared" si="75"/>
        <v/>
      </c>
    </row>
    <row r="2428" spans="1:10" x14ac:dyDescent="0.25">
      <c r="A2428">
        <v>14152</v>
      </c>
      <c r="B2428" t="str">
        <f>CHALLAN!G13112</f>
        <v>GG/273/10-11</v>
      </c>
      <c r="C2428" t="str">
        <f>CHALLAN!G13111</f>
        <v>14.02.11</v>
      </c>
      <c r="D2428" t="str">
        <f>IF(CHALLAN!C14152="","(no part #)",CHALLAN!C14152)</f>
        <v>(no part #)</v>
      </c>
      <c r="E2428" t="str">
        <f>IF(CHALLAN!B14152="","",CHALLAN!B14152)</f>
        <v>SUPERKING</v>
      </c>
      <c r="F2428">
        <f>IF(CHALLAN!D14152="","",CHALLAN!D14152)</f>
        <v>19.5</v>
      </c>
      <c r="G2428">
        <f>IF(CHALLAN!E14152="","",CHALLAN!E14152)</f>
        <v>2</v>
      </c>
      <c r="H2428">
        <f t="shared" si="74"/>
        <v>39</v>
      </c>
      <c r="I2428" t="str">
        <f>IF(CHALLAN!F14152="","",CHALLAN!F14152)</f>
        <v>50+5</v>
      </c>
      <c r="J2428" t="str">
        <f t="shared" si="75"/>
        <v/>
      </c>
    </row>
    <row r="2429" spans="1:10" x14ac:dyDescent="0.25">
      <c r="A2429">
        <v>14178</v>
      </c>
      <c r="B2429" t="str">
        <f>CHALLAN!G13112</f>
        <v>GG/273/10-11</v>
      </c>
      <c r="C2429" t="str">
        <f>CHALLAN!G13111</f>
        <v>14.02.11</v>
      </c>
      <c r="D2429" t="str">
        <f>IF(CHALLAN!C14178="","(no part #)",CHALLAN!C14178)</f>
        <v>(no part #)</v>
      </c>
      <c r="E2429" t="str">
        <f>IF(CHALLAN!B14178="","",CHALLAN!B14178)</f>
        <v>14x15x22mm flare</v>
      </c>
      <c r="F2429">
        <f>IF(CHALLAN!D14178="","",CHALLAN!D14178)</f>
        <v>5</v>
      </c>
      <c r="G2429">
        <f>IF(CHALLAN!E14178="","",CHALLAN!E14178)</f>
        <v>10</v>
      </c>
      <c r="H2429">
        <f t="shared" si="74"/>
        <v>50</v>
      </c>
      <c r="I2429" t="str">
        <f>IF(CHALLAN!F14178="","",CHALLAN!F14178)</f>
        <v>20+5</v>
      </c>
      <c r="J2429" t="str">
        <f t="shared" si="75"/>
        <v/>
      </c>
    </row>
    <row r="2430" spans="1:10" x14ac:dyDescent="0.25">
      <c r="A2430">
        <v>14180</v>
      </c>
      <c r="B2430" t="str">
        <f>CHALLAN!G13112</f>
        <v>GG/273/10-11</v>
      </c>
      <c r="C2430" t="str">
        <f>CHALLAN!G13111</f>
        <v>14.02.11</v>
      </c>
      <c r="D2430" t="str">
        <f>IF(CHALLAN!C14180="","(no part #)",CHALLAN!C14180)</f>
        <v>(no part #)</v>
      </c>
      <c r="E2430" t="str">
        <f>IF(CHALLAN!B14180="","",CHALLAN!B14180)</f>
        <v>14x15x20mm flare</v>
      </c>
      <c r="F2430">
        <f>IF(CHALLAN!D14180="","",CHALLAN!D14180)</f>
        <v>5</v>
      </c>
      <c r="G2430">
        <f>IF(CHALLAN!E14180="","",CHALLAN!E14180)</f>
        <v>10</v>
      </c>
      <c r="H2430">
        <f t="shared" si="74"/>
        <v>50</v>
      </c>
      <c r="I2430" t="str">
        <f>IF(CHALLAN!F14180="","",CHALLAN!F14180)</f>
        <v>22+3</v>
      </c>
      <c r="J2430" t="str">
        <f t="shared" si="75"/>
        <v/>
      </c>
    </row>
    <row r="2431" spans="1:10" x14ac:dyDescent="0.25">
      <c r="A2431">
        <v>14182</v>
      </c>
      <c r="B2431" t="str">
        <f>CHALLAN!G13112</f>
        <v>GG/273/10-11</v>
      </c>
      <c r="C2431" t="str">
        <f>CHALLAN!G13111</f>
        <v>14.02.11</v>
      </c>
      <c r="D2431" t="str">
        <f>IF(CHALLAN!C14182="","(no part #)",CHALLAN!C14182)</f>
        <v>(no part #)</v>
      </c>
      <c r="E2431" t="str">
        <f>IF(CHALLAN!B14182="","",CHALLAN!B14182)</f>
        <v>14x18x22mm flare</v>
      </c>
      <c r="F2431">
        <f>IF(CHALLAN!D14182="","",CHALLAN!D14182)</f>
        <v>6</v>
      </c>
      <c r="G2431">
        <f>IF(CHALLAN!E14182="","",CHALLAN!E14182)</f>
        <v>10</v>
      </c>
      <c r="H2431">
        <f t="shared" si="74"/>
        <v>60</v>
      </c>
      <c r="I2431" t="str">
        <f>IF(CHALLAN!F14182="","",CHALLAN!F14182)</f>
        <v>23+7</v>
      </c>
      <c r="J2431" t="str">
        <f t="shared" si="75"/>
        <v/>
      </c>
    </row>
    <row r="2432" spans="1:10" x14ac:dyDescent="0.25">
      <c r="A2432">
        <v>14184</v>
      </c>
      <c r="B2432" t="str">
        <f>CHALLAN!G13112</f>
        <v>GG/273/10-11</v>
      </c>
      <c r="C2432" t="str">
        <f>CHALLAN!G13111</f>
        <v>14.02.11</v>
      </c>
      <c r="D2432" t="str">
        <f>IF(CHALLAN!C14184="","(no part #)",CHALLAN!C14184)</f>
        <v>(no part #)</v>
      </c>
      <c r="E2432" t="str">
        <f>IF(CHALLAN!B14184="","",CHALLAN!B14184)</f>
        <v>14x18x20mm flare</v>
      </c>
      <c r="F2432">
        <f>IF(CHALLAN!D14184="","",CHALLAN!D14184)</f>
        <v>6</v>
      </c>
      <c r="G2432">
        <f>IF(CHALLAN!E14184="","",CHALLAN!E14184)</f>
        <v>10</v>
      </c>
      <c r="H2432">
        <f t="shared" si="74"/>
        <v>60</v>
      </c>
      <c r="I2432" t="str">
        <f>IF(CHALLAN!F14184="","",CHALLAN!F14184)</f>
        <v>27.6+2.4</v>
      </c>
      <c r="J2432" t="str">
        <f t="shared" si="75"/>
        <v/>
      </c>
    </row>
    <row r="2433" spans="1:10" x14ac:dyDescent="0.25">
      <c r="A2433">
        <v>14186</v>
      </c>
      <c r="B2433" t="str">
        <f>CHALLAN!G13112</f>
        <v>GG/273/10-11</v>
      </c>
      <c r="C2433" t="str">
        <f>CHALLAN!G13111</f>
        <v>14.02.11</v>
      </c>
      <c r="D2433" t="str">
        <f>IF(CHALLAN!C14186="","(no part #)",CHALLAN!C14186)</f>
        <v>PC-86041</v>
      </c>
      <c r="E2433" t="str">
        <f>IF(CHALLAN!B14186="","",CHALLAN!B14186)</f>
        <v>AMBASDOR</v>
      </c>
      <c r="F2433">
        <f>IF(CHALLAN!D14186="","",CHALLAN!D14186)</f>
        <v>3</v>
      </c>
      <c r="G2433">
        <f>IF(CHALLAN!E14186="","",CHALLAN!E14186)</f>
        <v>5</v>
      </c>
      <c r="H2433">
        <f t="shared" si="74"/>
        <v>15</v>
      </c>
      <c r="I2433" t="str">
        <f>IF(CHALLAN!F14186="","",CHALLAN!F14186)</f>
        <v>13.25+1.75</v>
      </c>
      <c r="J2433" t="str">
        <f t="shared" si="75"/>
        <v/>
      </c>
    </row>
    <row r="2434" spans="1:10" x14ac:dyDescent="0.25">
      <c r="A2434">
        <v>14188</v>
      </c>
      <c r="B2434" t="str">
        <f>CHALLAN!G13112</f>
        <v>GG/273/10-11</v>
      </c>
      <c r="C2434" t="str">
        <f>CHALLAN!G13111</f>
        <v>14.02.11</v>
      </c>
      <c r="D2434" t="str">
        <f>IF(CHALLAN!C14188="","(no part #)",CHALLAN!C14188)</f>
        <v>PC-86236</v>
      </c>
      <c r="E2434" t="str">
        <f>IF(CHALLAN!B14188="","",CHALLAN!B14188)</f>
        <v>BOLERO- R134A</v>
      </c>
      <c r="F2434">
        <f>IF(CHALLAN!D14188="","",CHALLAN!D14188)</f>
        <v>3</v>
      </c>
      <c r="G2434">
        <f>IF(CHALLAN!E14188="","",CHALLAN!E14188)</f>
        <v>5</v>
      </c>
      <c r="H2434">
        <f t="shared" ref="H2434:H2497" si="76">IF(AND(ISNUMBER(F2434),ISNUMBER(G2434)),F2434*G2434,"")</f>
        <v>15</v>
      </c>
      <c r="I2434" t="str">
        <f>IF(CHALLAN!F14188="","",CHALLAN!F14188)</f>
        <v>13.25+1.75</v>
      </c>
      <c r="J2434" t="str">
        <f t="shared" ref="J2434:J2497" si="77">IF(AND(ISNUMBER(H2434),ISNUMBER(I2434)),H2434-I2434,"")</f>
        <v/>
      </c>
    </row>
    <row r="2435" spans="1:10" x14ac:dyDescent="0.25">
      <c r="A2435">
        <v>14190</v>
      </c>
      <c r="B2435" t="str">
        <f>CHALLAN!G13112</f>
        <v>GG/273/10-11</v>
      </c>
      <c r="C2435" t="str">
        <f>CHALLAN!G13111</f>
        <v>14.02.11</v>
      </c>
      <c r="D2435" t="str">
        <f>IF(CHALLAN!C14190="","(no part #)",CHALLAN!C14190)</f>
        <v>PC-86233</v>
      </c>
      <c r="E2435" t="str">
        <f>IF(CHALLAN!B14190="","",CHALLAN!B14190)</f>
        <v>INDICA BEHR-R134A                                                                                                                                                                           (WITH BRACKET)</v>
      </c>
      <c r="F2435">
        <f>IF(CHALLAN!D14190="","",CHALLAN!D14190)</f>
        <v>10</v>
      </c>
      <c r="G2435">
        <f>IF(CHALLAN!E14190="","",CHALLAN!E14190)</f>
        <v>5</v>
      </c>
      <c r="H2435">
        <f t="shared" si="76"/>
        <v>50</v>
      </c>
      <c r="I2435" t="str">
        <f>IF(CHALLAN!F14190="","",CHALLAN!F14190)</f>
        <v>21+4</v>
      </c>
      <c r="J2435" t="str">
        <f t="shared" si="77"/>
        <v/>
      </c>
    </row>
    <row r="2436" spans="1:10" x14ac:dyDescent="0.25">
      <c r="A2436">
        <v>14192</v>
      </c>
      <c r="B2436" t="str">
        <f>CHALLAN!G13112</f>
        <v>GG/273/10-11</v>
      </c>
      <c r="C2436" t="str">
        <f>CHALLAN!G13111</f>
        <v>14.02.11</v>
      </c>
      <c r="D2436" t="str">
        <f>IF(CHALLAN!C14192="","(no part #)",CHALLAN!C14192)</f>
        <v>PC-86092</v>
      </c>
      <c r="E2436" t="str">
        <f>IF(CHALLAN!B14192="","",CHALLAN!B14192)</f>
        <v>Maruti Car-800 MPFI</v>
      </c>
      <c r="F2436">
        <f>IF(CHALLAN!D14192="","",CHALLAN!D14192)</f>
        <v>5</v>
      </c>
      <c r="G2436">
        <f>IF(CHALLAN!E14192="","",CHALLAN!E14192)</f>
        <v>5</v>
      </c>
      <c r="H2436">
        <f t="shared" si="76"/>
        <v>25</v>
      </c>
      <c r="I2436" t="str">
        <f>IF(CHALLAN!F14192="","",CHALLAN!F14192)</f>
        <v>21+4</v>
      </c>
      <c r="J2436" t="str">
        <f t="shared" si="77"/>
        <v/>
      </c>
    </row>
    <row r="2437" spans="1:10" x14ac:dyDescent="0.25">
      <c r="A2437">
        <v>14194</v>
      </c>
      <c r="B2437" t="str">
        <f>CHALLAN!G13112</f>
        <v>GG/273/10-11</v>
      </c>
      <c r="C2437" t="str">
        <f>CHALLAN!G13111</f>
        <v>14.02.11</v>
      </c>
      <c r="D2437" t="str">
        <f>IF(CHALLAN!C14194="","(no part #)",CHALLAN!C14194)</f>
        <v>PC-86037</v>
      </c>
      <c r="E2437" t="str">
        <f>IF(CHALLAN!B14194="","",CHALLAN!B14194)</f>
        <v>WAGON R / ALTO</v>
      </c>
      <c r="F2437">
        <f>IF(CHALLAN!D14194="","",CHALLAN!D14194)</f>
        <v>15</v>
      </c>
      <c r="G2437">
        <f>IF(CHALLAN!E14194="","",CHALLAN!E14194)</f>
        <v>5</v>
      </c>
      <c r="H2437">
        <f t="shared" si="76"/>
        <v>75</v>
      </c>
      <c r="I2437" t="str">
        <f>IF(CHALLAN!F14194="","",CHALLAN!F14194)</f>
        <v>19+6</v>
      </c>
      <c r="J2437" t="str">
        <f t="shared" si="77"/>
        <v/>
      </c>
    </row>
    <row r="2438" spans="1:10" x14ac:dyDescent="0.25">
      <c r="A2438">
        <v>14196</v>
      </c>
      <c r="B2438" t="str">
        <f>CHALLAN!G13112</f>
        <v>GG/273/10-11</v>
      </c>
      <c r="C2438" t="str">
        <f>CHALLAN!G13111</f>
        <v>14.02.11</v>
      </c>
      <c r="D2438" t="str">
        <f>IF(CHALLAN!C14196="","(no part #)",CHALLAN!C14196)</f>
        <v>PC-86043</v>
      </c>
      <c r="E2438" t="str">
        <f>IF(CHALLAN!B14196="","",CHALLAN!B14196)</f>
        <v>ZEN-R12</v>
      </c>
      <c r="F2438">
        <f>IF(CHALLAN!D14196="","",CHALLAN!D14196)</f>
        <v>3</v>
      </c>
      <c r="G2438">
        <f>IF(CHALLAN!E14196="","",CHALLAN!E14196)</f>
        <v>10</v>
      </c>
      <c r="H2438">
        <f t="shared" si="76"/>
        <v>30</v>
      </c>
      <c r="I2438" t="str">
        <f>IF(CHALLAN!F14196="","",CHALLAN!F14196)</f>
        <v>20.75+4.25</v>
      </c>
      <c r="J2438" t="str">
        <f t="shared" si="77"/>
        <v/>
      </c>
    </row>
    <row r="2439" spans="1:10" x14ac:dyDescent="0.25">
      <c r="A2439">
        <v>14199</v>
      </c>
      <c r="B2439" t="str">
        <f>CHALLAN!G13112</f>
        <v>GG/273/10-11</v>
      </c>
      <c r="C2439" t="str">
        <f>CHALLAN!G13111</f>
        <v>14.02.11</v>
      </c>
      <c r="D2439" t="str">
        <f>IF(CHALLAN!C14199="","(no part #)",CHALLAN!C14199)</f>
        <v>15MM</v>
      </c>
      <c r="E2439" t="str">
        <f>IF(CHALLAN!B14199="","",CHALLAN!B14199)</f>
        <v>SUC</v>
      </c>
      <c r="F2439">
        <f>IF(CHALLAN!D14199="","",CHALLAN!D14199)</f>
        <v>4</v>
      </c>
      <c r="G2439">
        <f>IF(CHALLAN!E14199="","",CHALLAN!E14199)</f>
        <v>100</v>
      </c>
      <c r="H2439">
        <f t="shared" si="76"/>
        <v>400</v>
      </c>
      <c r="I2439">
        <f>IF(CHALLAN!F14199="","",CHALLAN!F14199)</f>
        <v>0</v>
      </c>
      <c r="J2439">
        <f t="shared" si="77"/>
        <v>400</v>
      </c>
    </row>
    <row r="2440" spans="1:10" x14ac:dyDescent="0.25">
      <c r="A2440">
        <v>14222</v>
      </c>
      <c r="B2440" t="str">
        <f>CHALLAN!G13112</f>
        <v>GG/273/10-11</v>
      </c>
      <c r="C2440" t="str">
        <f>CHALLAN!G13111</f>
        <v>14.02.11</v>
      </c>
      <c r="D2440" t="str">
        <f>IF(CHALLAN!C14222="","(no part #)",CHALLAN!C14222)</f>
        <v>PC-1042A / 1044A</v>
      </c>
      <c r="E2440" t="str">
        <f>IF(CHALLAN!B14222="","",CHALLAN!B14222)</f>
        <v>ESTEEM R134A /ALTO</v>
      </c>
      <c r="F2440">
        <f>IF(CHALLAN!D14222="","",CHALLAN!D14222)</f>
        <v>1</v>
      </c>
      <c r="G2440">
        <f>IF(CHALLAN!E14222="","",CHALLAN!E14222)</f>
        <v>200</v>
      </c>
      <c r="H2440">
        <f t="shared" si="76"/>
        <v>200</v>
      </c>
      <c r="I2440">
        <f>IF(CHALLAN!F14222="","",CHALLAN!F14222)</f>
        <v>0</v>
      </c>
      <c r="J2440">
        <f t="shared" si="77"/>
        <v>200</v>
      </c>
    </row>
    <row r="2441" spans="1:10" x14ac:dyDescent="0.25">
      <c r="A2441">
        <v>14224</v>
      </c>
      <c r="B2441" t="str">
        <f>CHALLAN!G13112</f>
        <v>GG/273/10-11</v>
      </c>
      <c r="C2441" t="str">
        <f>CHALLAN!G13111</f>
        <v>14.02.11</v>
      </c>
      <c r="D2441" t="str">
        <f>IF(CHALLAN!C14224="","(no part #)",CHALLAN!C14224)</f>
        <v>PC-86244</v>
      </c>
      <c r="E2441" t="str">
        <f>IF(CHALLAN!B14224="","",CHALLAN!B14224)</f>
        <v>QUALIS (O)</v>
      </c>
      <c r="F2441">
        <f>IF(CHALLAN!D14224="","",CHALLAN!D14224)</f>
        <v>3</v>
      </c>
      <c r="G2441">
        <f>IF(CHALLAN!E14224="","",CHALLAN!E14224)</f>
        <v>5</v>
      </c>
      <c r="H2441">
        <f t="shared" si="76"/>
        <v>15</v>
      </c>
      <c r="I2441" t="str">
        <f>IF(CHALLAN!F14224="","",CHALLAN!F14224)</f>
        <v>12.5+2.5</v>
      </c>
      <c r="J2441" t="str">
        <f t="shared" si="77"/>
        <v/>
      </c>
    </row>
    <row r="2442" spans="1:10" x14ac:dyDescent="0.25">
      <c r="A2442">
        <v>14226</v>
      </c>
      <c r="B2442" t="str">
        <f>CHALLAN!G13112</f>
        <v>GG/273/10-11</v>
      </c>
      <c r="C2442" t="str">
        <f>CHALLAN!G13111</f>
        <v>14.02.11</v>
      </c>
      <c r="D2442" t="str">
        <f>IF(CHALLAN!C14226="","(no part #)",CHALLAN!C14226)</f>
        <v>PC-86207</v>
      </c>
      <c r="E2442" t="str">
        <f>IF(CHALLAN!B14226="","",CHALLAN!B14226)</f>
        <v>SWIFT</v>
      </c>
      <c r="F2442">
        <f>IF(CHALLAN!D14226="","",CHALLAN!D14226)</f>
        <v>3</v>
      </c>
      <c r="G2442">
        <f>IF(CHALLAN!E14226="","",CHALLAN!E14226)</f>
        <v>5</v>
      </c>
      <c r="H2442">
        <f t="shared" si="76"/>
        <v>15</v>
      </c>
      <c r="I2442" t="str">
        <f>IF(CHALLAN!F14226="","",CHALLAN!F14226)</f>
        <v>13.25+1.75</v>
      </c>
      <c r="J2442" t="str">
        <f t="shared" si="77"/>
        <v/>
      </c>
    </row>
    <row r="2443" spans="1:10" x14ac:dyDescent="0.25">
      <c r="A2443">
        <v>14266</v>
      </c>
      <c r="B2443" t="str">
        <f>CHALLAN!G13112</f>
        <v>GG/273/10-11</v>
      </c>
      <c r="C2443" t="str">
        <f>CHALLAN!G13111</f>
        <v>14.02.11</v>
      </c>
      <c r="D2443" t="str">
        <f>IF(CHALLAN!C14266="","(no part #)",CHALLAN!C14266)</f>
        <v>PC-86090</v>
      </c>
      <c r="E2443" t="str">
        <f>IF(CHALLAN!B14266="","",CHALLAN!B14266)</f>
        <v>ESTEEM R134A</v>
      </c>
      <c r="F2443">
        <f>IF(CHALLAN!D14266="","",CHALLAN!D14266)</f>
        <v>5</v>
      </c>
      <c r="G2443">
        <f>IF(CHALLAN!E14266="","",CHALLAN!E14266)</f>
        <v>5</v>
      </c>
      <c r="H2443">
        <f t="shared" si="76"/>
        <v>25</v>
      </c>
      <c r="I2443" t="str">
        <f>IF(CHALLAN!F14266="","",CHALLAN!F14266)</f>
        <v>23+2</v>
      </c>
      <c r="J2443" t="str">
        <f t="shared" si="77"/>
        <v/>
      </c>
    </row>
    <row r="2444" spans="1:10" x14ac:dyDescent="0.25">
      <c r="A2444">
        <v>14268</v>
      </c>
      <c r="B2444" t="str">
        <f>CHALLAN!G13112</f>
        <v>GG/273/10-11</v>
      </c>
      <c r="C2444" t="str">
        <f>CHALLAN!G13111</f>
        <v>14.02.11</v>
      </c>
      <c r="D2444" t="str">
        <f>IF(CHALLAN!C14268="","(no part #)",CHALLAN!C14268)</f>
        <v>141520F</v>
      </c>
      <c r="E2444" t="str">
        <f>IF(CHALLAN!B14268="","",CHALLAN!B14268)</f>
        <v>14X15X20 F</v>
      </c>
      <c r="F2444">
        <f>IF(CHALLAN!D14268="","",CHALLAN!D14268)</f>
        <v>3</v>
      </c>
      <c r="G2444">
        <f>IF(CHALLAN!E14268="","",CHALLAN!E14268)</f>
        <v>10</v>
      </c>
      <c r="H2444">
        <f t="shared" si="76"/>
        <v>30</v>
      </c>
      <c r="I2444" t="str">
        <f>IF(CHALLAN!F14268="","",CHALLAN!F14268)</f>
        <v>26.5+3.5</v>
      </c>
      <c r="J2444" t="str">
        <f t="shared" si="77"/>
        <v/>
      </c>
    </row>
    <row r="2445" spans="1:10" x14ac:dyDescent="0.25">
      <c r="A2445">
        <v>14270</v>
      </c>
      <c r="B2445" t="str">
        <f>CHALLAN!G13112</f>
        <v>GG/273/10-11</v>
      </c>
      <c r="C2445" t="str">
        <f>CHALLAN!G13111</f>
        <v>14.02.11</v>
      </c>
      <c r="D2445">
        <f>IF(CHALLAN!C14270="","(no part #)",CHALLAN!C14270)</f>
        <v>141820</v>
      </c>
      <c r="E2445" t="str">
        <f>IF(CHALLAN!B14270="","",CHALLAN!B14270)</f>
        <v>14X18X20</v>
      </c>
      <c r="F2445">
        <f>IF(CHALLAN!D14270="","",CHALLAN!D14270)</f>
        <v>3</v>
      </c>
      <c r="G2445">
        <f>IF(CHALLAN!E14270="","",CHALLAN!E14270)</f>
        <v>10</v>
      </c>
      <c r="H2445">
        <f t="shared" si="76"/>
        <v>30</v>
      </c>
      <c r="I2445" t="str">
        <f>IF(CHALLAN!F14270="","",CHALLAN!F14270)</f>
        <v>27.6+2.4</v>
      </c>
      <c r="J2445" t="str">
        <f t="shared" si="77"/>
        <v/>
      </c>
    </row>
    <row r="2446" spans="1:10" x14ac:dyDescent="0.25">
      <c r="A2446">
        <v>14272</v>
      </c>
      <c r="B2446" t="str">
        <f>CHALLAN!G13112</f>
        <v>GG/273/10-11</v>
      </c>
      <c r="C2446" t="str">
        <f>CHALLAN!G13111</f>
        <v>14.02.11</v>
      </c>
      <c r="D2446" t="str">
        <f>IF(CHALLAN!C14272="","(no part #)",CHALLAN!C14272)</f>
        <v>PC-86239</v>
      </c>
      <c r="E2446" t="str">
        <f>IF(CHALLAN!B14272="","",CHALLAN!B14272)</f>
        <v>SANTRO XING</v>
      </c>
      <c r="F2446">
        <f>IF(CHALLAN!D14272="","",CHALLAN!D14272)</f>
        <v>5</v>
      </c>
      <c r="G2446">
        <f>IF(CHALLAN!E14272="","",CHALLAN!E14272)</f>
        <v>5</v>
      </c>
      <c r="H2446">
        <f t="shared" si="76"/>
        <v>25</v>
      </c>
      <c r="I2446" t="str">
        <f>IF(CHALLAN!F14272="","",CHALLAN!F14272)</f>
        <v>21+4</v>
      </c>
      <c r="J2446" t="str">
        <f t="shared" si="77"/>
        <v/>
      </c>
    </row>
    <row r="2447" spans="1:10" x14ac:dyDescent="0.25">
      <c r="A2447">
        <v>14274</v>
      </c>
      <c r="B2447" t="str">
        <f>CHALLAN!G13112</f>
        <v>GG/273/10-11</v>
      </c>
      <c r="C2447" t="str">
        <f>CHALLAN!G13111</f>
        <v>14.02.11</v>
      </c>
      <c r="D2447">
        <f>IF(CHALLAN!C14274="","(no part #)",CHALLAN!C14274)</f>
        <v>142316</v>
      </c>
      <c r="E2447" t="str">
        <f>IF(CHALLAN!B14274="","",CHALLAN!B14274)</f>
        <v>14X23X16</v>
      </c>
      <c r="F2447">
        <f>IF(CHALLAN!D14274="","",CHALLAN!D14274)</f>
        <v>3</v>
      </c>
      <c r="G2447">
        <f>IF(CHALLAN!E14274="","",CHALLAN!E14274)</f>
        <v>10</v>
      </c>
      <c r="H2447">
        <f t="shared" si="76"/>
        <v>30</v>
      </c>
      <c r="I2447" t="str">
        <f>IF(CHALLAN!F14274="","",CHALLAN!F14274)</f>
        <v>27.6+2.4</v>
      </c>
      <c r="J2447" t="str">
        <f t="shared" si="77"/>
        <v/>
      </c>
    </row>
    <row r="2448" spans="1:10" x14ac:dyDescent="0.25">
      <c r="A2448">
        <v>14276</v>
      </c>
      <c r="B2448" t="str">
        <f>CHALLAN!G13112</f>
        <v>GG/273/10-11</v>
      </c>
      <c r="C2448" t="str">
        <f>CHALLAN!G13111</f>
        <v>14.02.11</v>
      </c>
      <c r="D2448" t="str">
        <f>IF(CHALLAN!C14276="","(no part #)",CHALLAN!C14276)</f>
        <v>PC-86037</v>
      </c>
      <c r="E2448" t="str">
        <f>IF(CHALLAN!B14276="","",CHALLAN!B14276)</f>
        <v>WR</v>
      </c>
      <c r="F2448">
        <f>IF(CHALLAN!D14276="","",CHALLAN!D14276)</f>
        <v>5</v>
      </c>
      <c r="G2448">
        <f>IF(CHALLAN!E14276="","",CHALLAN!E14276)</f>
        <v>5</v>
      </c>
      <c r="H2448">
        <f t="shared" si="76"/>
        <v>25</v>
      </c>
      <c r="I2448" t="str">
        <f>IF(CHALLAN!F14276="","",CHALLAN!F14276)</f>
        <v>19+6</v>
      </c>
      <c r="J2448" t="str">
        <f t="shared" si="77"/>
        <v/>
      </c>
    </row>
    <row r="2449" spans="1:10" x14ac:dyDescent="0.25">
      <c r="A2449">
        <v>14278</v>
      </c>
      <c r="B2449" t="str">
        <f>CHALLAN!G13112</f>
        <v>GG/273/10-11</v>
      </c>
      <c r="C2449" t="str">
        <f>CHALLAN!G13111</f>
        <v>14.02.11</v>
      </c>
      <c r="D2449" t="str">
        <f>IF(CHALLAN!C14278="","(no part #)",CHALLAN!C14278)</f>
        <v>PC-86125</v>
      </c>
      <c r="E2449" t="str">
        <f>IF(CHALLAN!B14278="","",CHALLAN!B14278)</f>
        <v>SANTRO</v>
      </c>
      <c r="F2449">
        <f>IF(CHALLAN!D14278="","",CHALLAN!D14278)</f>
        <v>5</v>
      </c>
      <c r="G2449">
        <f>IF(CHALLAN!E14278="","",CHALLAN!E14278)</f>
        <v>5</v>
      </c>
      <c r="H2449">
        <f t="shared" si="76"/>
        <v>25</v>
      </c>
      <c r="I2449" t="str">
        <f>IF(CHALLAN!F14278="","",CHALLAN!F14278)</f>
        <v>21+4</v>
      </c>
      <c r="J2449" t="str">
        <f t="shared" si="77"/>
        <v/>
      </c>
    </row>
    <row r="2450" spans="1:10" x14ac:dyDescent="0.25">
      <c r="A2450">
        <v>14280</v>
      </c>
      <c r="B2450" t="str">
        <f>CHALLAN!G13112</f>
        <v>GG/273/10-11</v>
      </c>
      <c r="C2450" t="str">
        <f>CHALLAN!G13111</f>
        <v>14.02.11</v>
      </c>
      <c r="D2450" t="str">
        <f>IF(CHALLAN!C14280="","(no part #)",CHALLAN!C14280)</f>
        <v>PC-86092</v>
      </c>
      <c r="E2450" t="str">
        <f>IF(CHALLAN!B14280="","",CHALLAN!B14280)</f>
        <v>MARUTO MPFI</v>
      </c>
      <c r="F2450">
        <f>IF(CHALLAN!D14280="","",CHALLAN!D14280)</f>
        <v>5</v>
      </c>
      <c r="G2450">
        <f>IF(CHALLAN!E14280="","",CHALLAN!E14280)</f>
        <v>5</v>
      </c>
      <c r="H2450">
        <f t="shared" si="76"/>
        <v>25</v>
      </c>
      <c r="I2450" t="str">
        <f>IF(CHALLAN!F14280="","",CHALLAN!F14280)</f>
        <v>21+4</v>
      </c>
      <c r="J2450" t="str">
        <f t="shared" si="77"/>
        <v/>
      </c>
    </row>
    <row r="2451" spans="1:10" x14ac:dyDescent="0.25">
      <c r="A2451">
        <v>14310</v>
      </c>
      <c r="B2451" t="str">
        <f>CHALLAN!G13112</f>
        <v>GG/273/10-11</v>
      </c>
      <c r="C2451" t="str">
        <f>CHALLAN!G13111</f>
        <v>14.02.11</v>
      </c>
      <c r="D2451" t="str">
        <f>IF(CHALLAN!C14310="","(no part #)",CHALLAN!C14310)</f>
        <v>PC-86270-R12</v>
      </c>
      <c r="E2451" t="str">
        <f>IF(CHALLAN!B14310="","",CHALLAN!B14310)</f>
        <v>ZEN DELPHI R 12</v>
      </c>
      <c r="F2451">
        <f>IF(CHALLAN!D14310="","",CHALLAN!D14310)</f>
        <v>3</v>
      </c>
      <c r="G2451">
        <f>IF(CHALLAN!E14310="","",CHALLAN!E14310)</f>
        <v>5</v>
      </c>
      <c r="H2451">
        <f t="shared" si="76"/>
        <v>15</v>
      </c>
      <c r="I2451" t="str">
        <f>IF(CHALLAN!F14310="","",CHALLAN!F14310)</f>
        <v>13.25+1.75</v>
      </c>
      <c r="J2451" t="str">
        <f t="shared" si="77"/>
        <v/>
      </c>
    </row>
    <row r="2452" spans="1:10" x14ac:dyDescent="0.25">
      <c r="A2452">
        <v>14312</v>
      </c>
      <c r="B2452" t="str">
        <f>CHALLAN!G13112</f>
        <v>GG/273/10-11</v>
      </c>
      <c r="C2452" t="str">
        <f>CHALLAN!G13111</f>
        <v>14.02.11</v>
      </c>
      <c r="D2452" t="str">
        <f>IF(CHALLAN!C14312="","(no part #)",CHALLAN!C14312)</f>
        <v>PC-86270R-134A</v>
      </c>
      <c r="E2452" t="str">
        <f>IF(CHALLAN!B14312="","",CHALLAN!B14312)</f>
        <v>ZEN DELHI R 134A</v>
      </c>
      <c r="F2452">
        <f>IF(CHALLAN!D14312="","",CHALLAN!D14312)</f>
        <v>3</v>
      </c>
      <c r="G2452">
        <f>IF(CHALLAN!E14312="","",CHALLAN!E14312)</f>
        <v>5</v>
      </c>
      <c r="H2452">
        <f t="shared" si="76"/>
        <v>15</v>
      </c>
      <c r="I2452" t="str">
        <f>IF(CHALLAN!F14312="","",CHALLAN!F14312)</f>
        <v>13.25+1.75</v>
      </c>
      <c r="J2452" t="str">
        <f t="shared" si="77"/>
        <v/>
      </c>
    </row>
    <row r="2453" spans="1:10" x14ac:dyDescent="0.25">
      <c r="A2453">
        <v>14314</v>
      </c>
      <c r="B2453" t="str">
        <f>CHALLAN!G13112</f>
        <v>GG/273/10-11</v>
      </c>
      <c r="C2453" t="str">
        <f>CHALLAN!G13111</f>
        <v>14.02.11</v>
      </c>
      <c r="D2453" t="str">
        <f>IF(CHALLAN!C14314="","(no part #)",CHALLAN!C14314)</f>
        <v>PC-86004</v>
      </c>
      <c r="E2453" t="str">
        <f>IF(CHALLAN!B14314="","",CHALLAN!B14314)</f>
        <v>SKODA</v>
      </c>
      <c r="F2453">
        <f>IF(CHALLAN!D14314="","",CHALLAN!D14314)</f>
        <v>1</v>
      </c>
      <c r="G2453">
        <f>IF(CHALLAN!E14314="","",CHALLAN!E14314)</f>
        <v>4</v>
      </c>
      <c r="H2453">
        <f t="shared" si="76"/>
        <v>4</v>
      </c>
      <c r="I2453" t="str">
        <f>IF(CHALLAN!F14314="","",CHALLAN!F14314)</f>
        <v/>
      </c>
      <c r="J2453" t="str">
        <f t="shared" si="77"/>
        <v/>
      </c>
    </row>
    <row r="2454" spans="1:10" x14ac:dyDescent="0.25">
      <c r="A2454">
        <v>14315</v>
      </c>
      <c r="B2454" t="str">
        <f>CHALLAN!G13112</f>
        <v>GG/273/10-11</v>
      </c>
      <c r="C2454" t="str">
        <f>CHALLAN!G13111</f>
        <v>14.02.11</v>
      </c>
      <c r="D2454" t="str">
        <f>IF(CHALLAN!C14315="","(no part #)",CHALLAN!C14315)</f>
        <v>PC-86046</v>
      </c>
      <c r="E2454" t="str">
        <f>IF(CHALLAN!B14315="","",CHALLAN!B14315)</f>
        <v>INNOVA</v>
      </c>
      <c r="F2454">
        <f>IF(CHALLAN!D14315="","",CHALLAN!D14315)</f>
        <v>3</v>
      </c>
      <c r="G2454">
        <f>IF(CHALLAN!E14315="","",CHALLAN!E14315)</f>
        <v>5</v>
      </c>
      <c r="H2454">
        <f t="shared" si="76"/>
        <v>15</v>
      </c>
      <c r="I2454" t="str">
        <f>IF(CHALLAN!F14315="","",CHALLAN!F14315)</f>
        <v>13.25+1.75</v>
      </c>
      <c r="J2454" t="str">
        <f t="shared" si="77"/>
        <v/>
      </c>
    </row>
    <row r="2455" spans="1:10" x14ac:dyDescent="0.25">
      <c r="A2455">
        <v>14317</v>
      </c>
      <c r="B2455" t="str">
        <f>CHALLAN!G13112</f>
        <v>GG/273/10-11</v>
      </c>
      <c r="C2455" t="str">
        <f>CHALLAN!G13111</f>
        <v>14.02.11</v>
      </c>
      <c r="D2455" t="str">
        <f>IF(CHALLAN!C14317="","(no part #)",CHALLAN!C14317)</f>
        <v>PC-86247</v>
      </c>
      <c r="E2455" t="str">
        <f>IF(CHALLAN!B14317="","",CHALLAN!B14317)</f>
        <v>TAVERA</v>
      </c>
      <c r="F2455">
        <f>IF(CHALLAN!D14317="","",CHALLAN!D14317)</f>
        <v>5</v>
      </c>
      <c r="G2455">
        <f>IF(CHALLAN!E14317="","",CHALLAN!E14317)</f>
        <v>5</v>
      </c>
      <c r="H2455">
        <f t="shared" si="76"/>
        <v>25</v>
      </c>
      <c r="I2455" t="str">
        <f>IF(CHALLAN!F14317="","",CHALLAN!F14317)</f>
        <v>21+4</v>
      </c>
      <c r="J2455" t="str">
        <f t="shared" si="77"/>
        <v/>
      </c>
    </row>
    <row r="2456" spans="1:10" x14ac:dyDescent="0.25">
      <c r="A2456">
        <v>14319</v>
      </c>
      <c r="B2456" t="str">
        <f>CHALLAN!G13112</f>
        <v>GG/273/10-11</v>
      </c>
      <c r="C2456" t="str">
        <f>CHALLAN!G13111</f>
        <v>14.02.11</v>
      </c>
      <c r="D2456" t="str">
        <f>IF(CHALLAN!C14319="","(no part #)",CHALLAN!C14319)</f>
        <v>PC-86244</v>
      </c>
      <c r="E2456" t="str">
        <f>IF(CHALLAN!B14319="","",CHALLAN!B14319)</f>
        <v>QUALIS 0</v>
      </c>
      <c r="F2456">
        <f>IF(CHALLAN!D14319="","",CHALLAN!D14319)</f>
        <v>3</v>
      </c>
      <c r="G2456">
        <f>IF(CHALLAN!E14319="","",CHALLAN!E14319)</f>
        <v>5</v>
      </c>
      <c r="H2456">
        <f t="shared" si="76"/>
        <v>15</v>
      </c>
      <c r="I2456" t="str">
        <f>IF(CHALLAN!F14319="","",CHALLAN!F14319)</f>
        <v>12.5+2.5</v>
      </c>
      <c r="J2456" t="str">
        <f t="shared" si="77"/>
        <v/>
      </c>
    </row>
    <row r="2457" spans="1:10" x14ac:dyDescent="0.25">
      <c r="A2457">
        <v>14321</v>
      </c>
      <c r="B2457" t="str">
        <f>CHALLAN!G13112</f>
        <v>GG/273/10-11</v>
      </c>
      <c r="C2457" t="str">
        <f>CHALLAN!G13111</f>
        <v>14.02.11</v>
      </c>
      <c r="D2457" t="str">
        <f>IF(CHALLAN!C14321="","(no part #)",CHALLAN!C14321)</f>
        <v>PC-86235</v>
      </c>
      <c r="E2457" t="str">
        <f>IF(CHALLAN!B14321="","",CHALLAN!B14321)</f>
        <v>QULAIS P</v>
      </c>
      <c r="F2457">
        <f>IF(CHALLAN!D14321="","",CHALLAN!D14321)</f>
        <v>3</v>
      </c>
      <c r="G2457">
        <f>IF(CHALLAN!E14321="","",CHALLAN!E14321)</f>
        <v>5</v>
      </c>
      <c r="H2457">
        <f t="shared" si="76"/>
        <v>15</v>
      </c>
      <c r="I2457" t="str">
        <f>IF(CHALLAN!F14321="","",CHALLAN!F14321)</f>
        <v>12.5+2.5</v>
      </c>
      <c r="J2457" t="str">
        <f t="shared" si="77"/>
        <v/>
      </c>
    </row>
    <row r="2458" spans="1:10" x14ac:dyDescent="0.25">
      <c r="A2458">
        <v>14323</v>
      </c>
      <c r="B2458" t="str">
        <f>CHALLAN!G13112</f>
        <v>GG/273/10-11</v>
      </c>
      <c r="C2458" t="str">
        <f>CHALLAN!G13111</f>
        <v>14.02.11</v>
      </c>
      <c r="D2458" t="str">
        <f>IF(CHALLAN!C14323="","(no part #)",CHALLAN!C14323)</f>
        <v>PC-86125</v>
      </c>
      <c r="E2458" t="str">
        <f>IF(CHALLAN!B14323="","",CHALLAN!B14323)</f>
        <v>SANTRO</v>
      </c>
      <c r="F2458">
        <f>IF(CHALLAN!D14323="","",CHALLAN!D14323)</f>
        <v>5</v>
      </c>
      <c r="G2458">
        <f>IF(CHALLAN!E14323="","",CHALLAN!E14323)</f>
        <v>5</v>
      </c>
      <c r="H2458">
        <f t="shared" si="76"/>
        <v>25</v>
      </c>
      <c r="I2458" t="str">
        <f>IF(CHALLAN!F14323="","",CHALLAN!F14323)</f>
        <v>21+4</v>
      </c>
      <c r="J2458" t="str">
        <f t="shared" si="77"/>
        <v/>
      </c>
    </row>
    <row r="2459" spans="1:10" x14ac:dyDescent="0.25">
      <c r="A2459">
        <v>14325</v>
      </c>
      <c r="B2459" t="str">
        <f>CHALLAN!G13112</f>
        <v>GG/273/10-11</v>
      </c>
      <c r="C2459" t="str">
        <f>CHALLAN!G13111</f>
        <v>14.02.11</v>
      </c>
      <c r="D2459" t="str">
        <f>IF(CHALLAN!C14325="","(no part #)",CHALLAN!C14325)</f>
        <v>PC-86037</v>
      </c>
      <c r="E2459" t="str">
        <f>IF(CHALLAN!B14325="","",CHALLAN!B14325)</f>
        <v>WR</v>
      </c>
      <c r="F2459">
        <f>IF(CHALLAN!D14325="","",CHALLAN!D14325)</f>
        <v>5</v>
      </c>
      <c r="G2459">
        <f>IF(CHALLAN!E14325="","",CHALLAN!E14325)</f>
        <v>5</v>
      </c>
      <c r="H2459">
        <f t="shared" si="76"/>
        <v>25</v>
      </c>
      <c r="I2459" t="str">
        <f>IF(CHALLAN!F14325="","",CHALLAN!F14325)</f>
        <v/>
      </c>
      <c r="J2459" t="str">
        <f t="shared" si="77"/>
        <v/>
      </c>
    </row>
    <row r="2460" spans="1:10" x14ac:dyDescent="0.25">
      <c r="A2460">
        <v>14327</v>
      </c>
      <c r="B2460" t="str">
        <f>CHALLAN!G13112</f>
        <v>GG/273/10-11</v>
      </c>
      <c r="C2460" t="str">
        <f>CHALLAN!G13111</f>
        <v>14.02.11</v>
      </c>
      <c r="D2460" t="str">
        <f>IF(CHALLAN!C14327="","(no part #)",CHALLAN!C14327)</f>
        <v>PC-86036</v>
      </c>
      <c r="E2460" t="str">
        <f>IF(CHALLAN!B14327="","",CHALLAN!B14327)</f>
        <v>INDICA SUBROS</v>
      </c>
      <c r="F2460">
        <f>IF(CHALLAN!D14327="","",CHALLAN!D14327)</f>
        <v>5</v>
      </c>
      <c r="G2460">
        <f>IF(CHALLAN!E14327="","",CHALLAN!E14327)</f>
        <v>5</v>
      </c>
      <c r="H2460">
        <f t="shared" si="76"/>
        <v>25</v>
      </c>
      <c r="I2460" t="str">
        <f>IF(CHALLAN!F14327="","",CHALLAN!F14327)</f>
        <v/>
      </c>
      <c r="J2460" t="str">
        <f t="shared" si="77"/>
        <v/>
      </c>
    </row>
    <row r="2461" spans="1:10" x14ac:dyDescent="0.25">
      <c r="A2461">
        <v>14329</v>
      </c>
      <c r="B2461" t="str">
        <f>CHALLAN!G13112</f>
        <v>GG/273/10-11</v>
      </c>
      <c r="C2461" t="str">
        <f>CHALLAN!G13111</f>
        <v>14.02.11</v>
      </c>
      <c r="D2461" t="str">
        <f>IF(CHALLAN!C14329="","(no part #)",CHALLAN!C14329)</f>
        <v>PC-86278</v>
      </c>
      <c r="E2461" t="str">
        <f>IF(CHALLAN!B14329="","",CHALLAN!B14329)</f>
        <v>HONDA T-5</v>
      </c>
      <c r="F2461">
        <f>IF(CHALLAN!D14329="","",CHALLAN!D14329)</f>
        <v>1</v>
      </c>
      <c r="G2461">
        <f>IF(CHALLAN!E14329="","",CHALLAN!E14329)</f>
        <v>5</v>
      </c>
      <c r="H2461">
        <f t="shared" si="76"/>
        <v>5</v>
      </c>
      <c r="I2461" t="str">
        <f>IF(CHALLAN!F14329="","",CHALLAN!F14329)</f>
        <v/>
      </c>
      <c r="J2461" t="str">
        <f t="shared" si="77"/>
        <v/>
      </c>
    </row>
    <row r="2462" spans="1:10" x14ac:dyDescent="0.25">
      <c r="A2462">
        <v>14331</v>
      </c>
      <c r="B2462" t="str">
        <f>CHALLAN!G13112</f>
        <v>GG/273/10-11</v>
      </c>
      <c r="C2462" t="str">
        <f>CHALLAN!G13111</f>
        <v>14.02.11</v>
      </c>
      <c r="D2462" t="str">
        <f>IF(CHALLAN!C14331="","(no part #)",CHALLAN!C14331)</f>
        <v>PC-7031A</v>
      </c>
      <c r="E2462" t="str">
        <f>IF(CHALLAN!B14331="","",CHALLAN!B14331)</f>
        <v>ND</v>
      </c>
      <c r="F2462">
        <f>IF(CHALLAN!D14331="","",CHALLAN!D14331)</f>
        <v>1</v>
      </c>
      <c r="G2462">
        <f>IF(CHALLAN!E14331="","",CHALLAN!E14331)</f>
        <v>125</v>
      </c>
      <c r="H2462">
        <f t="shared" si="76"/>
        <v>125</v>
      </c>
      <c r="I2462" t="str">
        <f>IF(CHALLAN!F14331="","",CHALLAN!F14331)</f>
        <v>100+25</v>
      </c>
      <c r="J2462" t="str">
        <f t="shared" si="77"/>
        <v/>
      </c>
    </row>
    <row r="2463" spans="1:10" x14ac:dyDescent="0.25">
      <c r="A2463">
        <v>14352</v>
      </c>
      <c r="B2463" t="str">
        <f>CHALLAN!G13112</f>
        <v>GG/273/10-11</v>
      </c>
      <c r="C2463" t="str">
        <f>CHALLAN!G13111</f>
        <v>14.02.11</v>
      </c>
      <c r="D2463" t="str">
        <f>IF(CHALLAN!C14352="","(no part #)",CHALLAN!C14352)</f>
        <v>PC-A6</v>
      </c>
      <c r="E2463" t="str">
        <f>IF(CHALLAN!B14352="","",CHALLAN!B14352)</f>
        <v>A6</v>
      </c>
      <c r="F2463">
        <f>IF(CHALLAN!D14352="","",CHALLAN!D14352)</f>
        <v>4</v>
      </c>
      <c r="G2463">
        <f>IF(CHALLAN!E14352="","",CHALLAN!E14352)</f>
        <v>6</v>
      </c>
      <c r="H2463">
        <f t="shared" si="76"/>
        <v>24</v>
      </c>
      <c r="I2463" s="1406" t="str">
        <f>IF(CHALLAN!F14352="","",CHALLAN!F14352)</f>
        <v>22+2</v>
      </c>
      <c r="J2463" t="str">
        <f t="shared" si="77"/>
        <v/>
      </c>
    </row>
    <row r="2464" spans="1:10" x14ac:dyDescent="0.25">
      <c r="A2464">
        <v>14354</v>
      </c>
      <c r="B2464" t="str">
        <f>CHALLAN!G13112</f>
        <v>GG/273/10-11</v>
      </c>
      <c r="C2464" t="str">
        <f>CHALLAN!G13111</f>
        <v>14.02.11</v>
      </c>
      <c r="D2464" t="str">
        <f>IF(CHALLAN!C14354="","(no part #)",CHALLAN!C14354)</f>
        <v>PC-208</v>
      </c>
      <c r="E2464" t="str">
        <f>IF(CHALLAN!B14354="","",CHALLAN!B14354)</f>
        <v>WR</v>
      </c>
      <c r="F2464">
        <f>IF(CHALLAN!D14354="","",CHALLAN!D14354)</f>
        <v>4</v>
      </c>
      <c r="G2464">
        <f>IF(CHALLAN!E14354="","",CHALLAN!E14354)</f>
        <v>6</v>
      </c>
      <c r="H2464">
        <f t="shared" si="76"/>
        <v>24</v>
      </c>
      <c r="I2464" s="1406" t="str">
        <f>IF(CHALLAN!F14354="","",CHALLAN!F14354)</f>
        <v>22+2</v>
      </c>
      <c r="J2464" t="str">
        <f t="shared" si="77"/>
        <v/>
      </c>
    </row>
    <row r="2465" spans="1:10" x14ac:dyDescent="0.25">
      <c r="A2465">
        <v>14356</v>
      </c>
      <c r="B2465" t="str">
        <f>CHALLAN!G13112</f>
        <v>GG/273/10-11</v>
      </c>
      <c r="C2465" t="str">
        <f>CHALLAN!G13111</f>
        <v>14.02.11</v>
      </c>
      <c r="D2465" t="str">
        <f>IF(CHALLAN!C14356="","(no part #)",CHALLAN!C14356)</f>
        <v>PC-209</v>
      </c>
      <c r="E2465" t="str">
        <f>IF(CHALLAN!B14356="","",CHALLAN!B14356)</f>
        <v>INNOVA</v>
      </c>
      <c r="F2465">
        <f>IF(CHALLAN!D14356="","",CHALLAN!D14356)</f>
        <v>4</v>
      </c>
      <c r="G2465">
        <f>IF(CHALLAN!E14356="","",CHALLAN!E14356)</f>
        <v>6</v>
      </c>
      <c r="H2465">
        <f t="shared" si="76"/>
        <v>24</v>
      </c>
      <c r="I2465" s="1406" t="str">
        <f>IF(CHALLAN!F14356="","",CHALLAN!F14356)</f>
        <v>23+1</v>
      </c>
      <c r="J2465" t="str">
        <f t="shared" si="77"/>
        <v/>
      </c>
    </row>
    <row r="2466" spans="1:10" x14ac:dyDescent="0.25">
      <c r="A2466">
        <v>14359</v>
      </c>
      <c r="B2466" t="str">
        <f>CHALLAN!G13112</f>
        <v>GG/273/10-11</v>
      </c>
      <c r="C2466" t="str">
        <f>CHALLAN!G13111</f>
        <v>14.02.11</v>
      </c>
      <c r="D2466">
        <f>IF(CHALLAN!C14359="","(no part #)",CHALLAN!C14359)</f>
        <v>1191</v>
      </c>
      <c r="E2466" t="str">
        <f>IF(CHALLAN!B14359="","",CHALLAN!B14359)</f>
        <v>SKODA -3PIN</v>
      </c>
      <c r="F2466">
        <f>IF(CHALLAN!D14359="","",CHALLAN!D14359)</f>
        <v>1</v>
      </c>
      <c r="G2466">
        <f>IF(CHALLAN!E14359="","",CHALLAN!E14359)</f>
        <v>75</v>
      </c>
      <c r="H2466">
        <f t="shared" si="76"/>
        <v>75</v>
      </c>
      <c r="I2466" t="str">
        <f>IF(CHALLAN!F14359="","",CHALLAN!F14359)</f>
        <v/>
      </c>
      <c r="J2466" t="str">
        <f t="shared" si="77"/>
        <v/>
      </c>
    </row>
    <row r="2467" spans="1:10" x14ac:dyDescent="0.25">
      <c r="A2467">
        <v>14361</v>
      </c>
      <c r="B2467" t="str">
        <f>CHALLAN!G13112</f>
        <v>GG/273/10-11</v>
      </c>
      <c r="C2467" t="str">
        <f>CHALLAN!G13111</f>
        <v>14.02.11</v>
      </c>
      <c r="D2467" t="str">
        <f>IF(CHALLAN!C14361="","(no part #)",CHALLAN!C14361)</f>
        <v>(no part #)</v>
      </c>
      <c r="E2467" t="str">
        <f>IF(CHALLAN!B14361="","",CHALLAN!B14361)</f>
        <v>ORING</v>
      </c>
      <c r="F2467">
        <f>IF(CHALLAN!D14361="","",CHALLAN!D14361)</f>
        <v>1</v>
      </c>
      <c r="G2467">
        <f>IF(CHALLAN!E14361="","",CHALLAN!E14361)</f>
        <v>100</v>
      </c>
      <c r="H2467">
        <f t="shared" si="76"/>
        <v>100</v>
      </c>
      <c r="I2467" t="str">
        <f>IF(CHALLAN!F14361="","",CHALLAN!F14361)</f>
        <v>95+5</v>
      </c>
      <c r="J2467" t="str">
        <f t="shared" si="77"/>
        <v/>
      </c>
    </row>
    <row r="2468" spans="1:10" x14ac:dyDescent="0.25">
      <c r="A2468">
        <v>14403</v>
      </c>
      <c r="B2468" t="str">
        <f>CHALLAN!G14393</f>
        <v>GG/296/10-11</v>
      </c>
      <c r="C2468" t="str">
        <f>CHALLAN!G14392</f>
        <v>1.3.11</v>
      </c>
      <c r="D2468" t="str">
        <f>IF(CHALLAN!C14403="","(no part #)",CHALLAN!C14403)</f>
        <v>PC-E419</v>
      </c>
      <c r="E2468" t="str">
        <f>IF(CHALLAN!B14403="","",CHALLAN!B14403)</f>
        <v>SKODA</v>
      </c>
      <c r="F2468">
        <f>IF(CHALLAN!D14403="","",CHALLAN!D14403)</f>
        <v>51</v>
      </c>
      <c r="G2468">
        <f>IF(CHALLAN!E14403="","",CHALLAN!E14403)</f>
        <v>4</v>
      </c>
      <c r="H2468">
        <f t="shared" si="76"/>
        <v>204</v>
      </c>
      <c r="I2468" t="str">
        <f>IF(CHALLAN!F14403="","",CHALLAN!F14403)</f>
        <v>23+1</v>
      </c>
      <c r="J2468" t="str">
        <f t="shared" si="77"/>
        <v/>
      </c>
    </row>
    <row r="2469" spans="1:10" x14ac:dyDescent="0.25">
      <c r="A2469">
        <v>14446</v>
      </c>
      <c r="B2469" t="str">
        <f>CHALLAN!G14393</f>
        <v>GG/296/10-11</v>
      </c>
      <c r="C2469" t="str">
        <f>CHALLAN!G14392</f>
        <v>1.3.11</v>
      </c>
      <c r="D2469" t="str">
        <f>IF(CHALLAN!C14446="","(no part #)",CHALLAN!C14446)</f>
        <v>PC-86037</v>
      </c>
      <c r="E2469" t="str">
        <f>IF(CHALLAN!B14446="","",CHALLAN!B14446)</f>
        <v>WAGON R / ALTO</v>
      </c>
      <c r="F2469">
        <f>IF(CHALLAN!D14446="","",CHALLAN!D14446)</f>
        <v>10</v>
      </c>
      <c r="G2469">
        <f>IF(CHALLAN!E14446="","",CHALLAN!E14446)</f>
        <v>5</v>
      </c>
      <c r="H2469">
        <f t="shared" si="76"/>
        <v>50</v>
      </c>
      <c r="I2469" t="str">
        <f>IF(CHALLAN!F14446="","",CHALLAN!F14446)</f>
        <v>19+6</v>
      </c>
      <c r="J2469" t="str">
        <f t="shared" si="77"/>
        <v/>
      </c>
    </row>
    <row r="2470" spans="1:10" x14ac:dyDescent="0.25">
      <c r="A2470">
        <v>14491</v>
      </c>
      <c r="B2470" t="str">
        <f>CHALLAN!G14393</f>
        <v>GG/296/10-11</v>
      </c>
      <c r="C2470" t="str">
        <f>CHALLAN!G14392</f>
        <v>1.3.11</v>
      </c>
      <c r="D2470" t="str">
        <f>IF(CHALLAN!C14491="","(no part #)",CHALLAN!C14491)</f>
        <v>(no part #)</v>
      </c>
      <c r="E2470" t="str">
        <f>IF(CHALLAN!B14491="","",CHALLAN!B14491)</f>
        <v>O RING</v>
      </c>
      <c r="F2470">
        <f>IF(CHALLAN!D14491="","",CHALLAN!D14491)</f>
        <v>2</v>
      </c>
      <c r="G2470">
        <f>IF(CHALLAN!E14491="","",CHALLAN!E14491)</f>
        <v>100</v>
      </c>
      <c r="H2470">
        <f t="shared" si="76"/>
        <v>200</v>
      </c>
      <c r="I2470" t="str">
        <f>IF(CHALLAN!F14491="","",CHALLAN!F14491)</f>
        <v>95+5</v>
      </c>
      <c r="J2470" t="str">
        <f t="shared" si="77"/>
        <v/>
      </c>
    </row>
    <row r="2471" spans="1:10" x14ac:dyDescent="0.25">
      <c r="A2471">
        <v>14494</v>
      </c>
      <c r="B2471" t="str">
        <f>CHALLAN!G14393</f>
        <v>GG/296/10-11</v>
      </c>
      <c r="C2471" t="str">
        <f>CHALLAN!G14392</f>
        <v>1.3.11</v>
      </c>
      <c r="D2471" t="str">
        <f>IF(CHALLAN!C14494="","(no part #)",CHALLAN!C14494)</f>
        <v>PC-86037</v>
      </c>
      <c r="E2471" t="str">
        <f>IF(CHALLAN!B14494="","",CHALLAN!B14494)</f>
        <v>WAGON R / ALTO</v>
      </c>
      <c r="F2471">
        <f>IF(CHALLAN!D14494="","",CHALLAN!D14494)</f>
        <v>5</v>
      </c>
      <c r="G2471">
        <f>IF(CHALLAN!E14494="","",CHALLAN!E14494)</f>
        <v>5</v>
      </c>
      <c r="H2471">
        <f t="shared" si="76"/>
        <v>25</v>
      </c>
      <c r="I2471" t="str">
        <f>IF(CHALLAN!F14494="","",CHALLAN!F14494)</f>
        <v>19+6</v>
      </c>
      <c r="J2471" t="str">
        <f t="shared" si="77"/>
        <v/>
      </c>
    </row>
    <row r="2472" spans="1:10" x14ac:dyDescent="0.25">
      <c r="A2472">
        <v>14496</v>
      </c>
      <c r="B2472" t="str">
        <f>CHALLAN!G14393</f>
        <v>GG/296/10-11</v>
      </c>
      <c r="C2472" t="str">
        <f>CHALLAN!G14392</f>
        <v>1.3.11</v>
      </c>
      <c r="D2472" t="str">
        <f>IF(CHALLAN!C14496="","(no part #)",CHALLAN!C14496)</f>
        <v>PC-86247</v>
      </c>
      <c r="E2472" t="str">
        <f>IF(CHALLAN!B14496="","",CHALLAN!B14496)</f>
        <v>TAVERA</v>
      </c>
      <c r="F2472">
        <f>IF(CHALLAN!D14496="","",CHALLAN!D14496)</f>
        <v>5</v>
      </c>
      <c r="G2472">
        <f>IF(CHALLAN!E14496="","",CHALLAN!E14496)</f>
        <v>5</v>
      </c>
      <c r="H2472">
        <f t="shared" si="76"/>
        <v>25</v>
      </c>
      <c r="I2472" t="str">
        <f>IF(CHALLAN!F14496="","",CHALLAN!F14496)</f>
        <v>21+4</v>
      </c>
      <c r="J2472" t="str">
        <f t="shared" si="77"/>
        <v/>
      </c>
    </row>
    <row r="2473" spans="1:10" x14ac:dyDescent="0.25">
      <c r="A2473">
        <v>14537</v>
      </c>
      <c r="B2473" t="str">
        <f>CHALLAN!G14393</f>
        <v>GG/296/10-11</v>
      </c>
      <c r="C2473" t="str">
        <f>CHALLAN!G14392</f>
        <v>1.3.11</v>
      </c>
      <c r="D2473" t="str">
        <f>IF(CHALLAN!C14537="","(no part #)",CHALLAN!C14537)</f>
        <v>PC-86125</v>
      </c>
      <c r="E2473" t="str">
        <f>IF(CHALLAN!B14537="","",CHALLAN!B14537)</f>
        <v>SANTRO</v>
      </c>
      <c r="F2473">
        <f>IF(CHALLAN!D14537="","",CHALLAN!D14537)</f>
        <v>5</v>
      </c>
      <c r="G2473">
        <f>IF(CHALLAN!E14537="","",CHALLAN!E14537)</f>
        <v>5</v>
      </c>
      <c r="H2473">
        <f t="shared" si="76"/>
        <v>25</v>
      </c>
      <c r="I2473" t="str">
        <f>IF(CHALLAN!F14537="","",CHALLAN!F14537)</f>
        <v>21+4</v>
      </c>
      <c r="J2473" t="str">
        <f t="shared" si="77"/>
        <v/>
      </c>
    </row>
    <row r="2474" spans="1:10" x14ac:dyDescent="0.25">
      <c r="A2474">
        <v>14539</v>
      </c>
      <c r="B2474" t="str">
        <f>CHALLAN!G14393</f>
        <v>GG/296/10-11</v>
      </c>
      <c r="C2474" t="str">
        <f>CHALLAN!G14392</f>
        <v>1.3.11</v>
      </c>
      <c r="D2474" t="str">
        <f>IF(CHALLAN!C14539="","(no part #)",CHALLAN!C14539)</f>
        <v>PC-86091</v>
      </c>
      <c r="E2474" t="str">
        <f>IF(CHALLAN!B14539="","",CHALLAN!B14539)</f>
        <v>HONDA T I / II</v>
      </c>
      <c r="F2474">
        <f>IF(CHALLAN!D14539="","",CHALLAN!D14539)</f>
        <v>5</v>
      </c>
      <c r="G2474">
        <f>IF(CHALLAN!E14539="","",CHALLAN!E14539)</f>
        <v>5</v>
      </c>
      <c r="H2474">
        <f t="shared" si="76"/>
        <v>25</v>
      </c>
      <c r="I2474" t="str">
        <f>IF(CHALLAN!F14539="","",CHALLAN!F14539)</f>
        <v>23+2</v>
      </c>
      <c r="J2474" t="str">
        <f t="shared" si="77"/>
        <v/>
      </c>
    </row>
    <row r="2475" spans="1:10" x14ac:dyDescent="0.25">
      <c r="A2475">
        <v>14574</v>
      </c>
      <c r="B2475" t="str">
        <f>CHALLAN!G14393</f>
        <v>GG/296/10-11</v>
      </c>
      <c r="C2475" t="str">
        <f>CHALLAN!G14392</f>
        <v>1.3.11</v>
      </c>
      <c r="D2475" t="str">
        <f>IF(CHALLAN!C14574="","(no part #)",CHALLAN!C14574)</f>
        <v>PC-86064</v>
      </c>
      <c r="E2475" t="str">
        <f>IF(CHALLAN!B14574="","",CHALLAN!B14574)</f>
        <v>ACCENT CRD-I</v>
      </c>
      <c r="F2475">
        <f>IF(CHALLAN!D14574="","",CHALLAN!D14574)</f>
        <v>3</v>
      </c>
      <c r="G2475">
        <f>IF(CHALLAN!E14574="","",CHALLAN!E14574)</f>
        <v>5</v>
      </c>
      <c r="H2475">
        <f t="shared" si="76"/>
        <v>15</v>
      </c>
      <c r="I2475" t="str">
        <f>IF(CHALLAN!F14574="","",CHALLAN!F14574)</f>
        <v>13.25+1.75</v>
      </c>
      <c r="J2475" t="str">
        <f t="shared" si="77"/>
        <v/>
      </c>
    </row>
    <row r="2476" spans="1:10" x14ac:dyDescent="0.25">
      <c r="A2476">
        <v>14576</v>
      </c>
      <c r="B2476" t="str">
        <f>CHALLAN!G14393</f>
        <v>GG/296/10-11</v>
      </c>
      <c r="C2476" t="str">
        <f>CHALLAN!G14392</f>
        <v>1.3.11</v>
      </c>
      <c r="D2476" t="str">
        <f>IF(CHALLAN!C14576="","(no part #)",CHALLAN!C14576)</f>
        <v>PC-86248</v>
      </c>
      <c r="E2476" t="str">
        <f>IF(CHALLAN!B14576="","",CHALLAN!B14576)</f>
        <v>ACCENT-PETROL</v>
      </c>
      <c r="F2476">
        <f>IF(CHALLAN!D14576="","",CHALLAN!D14576)</f>
        <v>3</v>
      </c>
      <c r="G2476">
        <f>IF(CHALLAN!E14576="","",CHALLAN!E14576)</f>
        <v>5</v>
      </c>
      <c r="H2476">
        <f t="shared" si="76"/>
        <v>15</v>
      </c>
      <c r="I2476" t="str">
        <f>IF(CHALLAN!F14576="","",CHALLAN!F14576)</f>
        <v>13.25+1.75</v>
      </c>
      <c r="J2476" t="str">
        <f t="shared" si="77"/>
        <v/>
      </c>
    </row>
    <row r="2477" spans="1:10" x14ac:dyDescent="0.25">
      <c r="A2477">
        <v>14578</v>
      </c>
      <c r="B2477" t="str">
        <f>CHALLAN!G14393</f>
        <v>GG/296/10-11</v>
      </c>
      <c r="C2477" t="str">
        <f>CHALLAN!G14392</f>
        <v>1.3.11</v>
      </c>
      <c r="D2477" t="str">
        <f>IF(CHALLAN!C14578="","(no part #)",CHALLAN!C14578)</f>
        <v>PC-86233</v>
      </c>
      <c r="E2477" t="str">
        <f>IF(CHALLAN!B14578="","",CHALLAN!B14578)</f>
        <v>INDICA BEHR-R134A                                                                                                                                                                           (WITH BRACKET)</v>
      </c>
      <c r="F2477">
        <f>IF(CHALLAN!D14578="","",CHALLAN!D14578)</f>
        <v>5</v>
      </c>
      <c r="G2477">
        <f>IF(CHALLAN!E14578="","",CHALLAN!E14578)</f>
        <v>5</v>
      </c>
      <c r="H2477">
        <f t="shared" si="76"/>
        <v>25</v>
      </c>
      <c r="I2477" t="str">
        <f>IF(CHALLAN!F14578="","",CHALLAN!F14578)</f>
        <v>21+4</v>
      </c>
      <c r="J2477" t="str">
        <f t="shared" si="77"/>
        <v/>
      </c>
    </row>
    <row r="2478" spans="1:10" x14ac:dyDescent="0.25">
      <c r="A2478">
        <v>14580</v>
      </c>
      <c r="B2478" t="str">
        <f>CHALLAN!G14393</f>
        <v>GG/296/10-11</v>
      </c>
      <c r="C2478" t="str">
        <f>CHALLAN!G14392</f>
        <v>1.3.11</v>
      </c>
      <c r="D2478" t="str">
        <f>IF(CHALLAN!C14580="","(no part #)",CHALLAN!C14580)</f>
        <v>PC-86046</v>
      </c>
      <c r="E2478" t="str">
        <f>IF(CHALLAN!B14580="","",CHALLAN!B14580)</f>
        <v>INNOVA</v>
      </c>
      <c r="F2478">
        <f>IF(CHALLAN!D14580="","",CHALLAN!D14580)</f>
        <v>3</v>
      </c>
      <c r="G2478">
        <f>IF(CHALLAN!E14580="","",CHALLAN!E14580)</f>
        <v>5</v>
      </c>
      <c r="H2478">
        <f t="shared" si="76"/>
        <v>15</v>
      </c>
      <c r="I2478" t="str">
        <f>IF(CHALLAN!F14580="","",CHALLAN!F14580)</f>
        <v>13.25+1.75</v>
      </c>
      <c r="J2478" t="str">
        <f t="shared" si="77"/>
        <v/>
      </c>
    </row>
    <row r="2479" spans="1:10" x14ac:dyDescent="0.25">
      <c r="A2479">
        <v>14582</v>
      </c>
      <c r="B2479" t="str">
        <f>CHALLAN!G14393</f>
        <v>GG/296/10-11</v>
      </c>
      <c r="C2479" t="str">
        <f>CHALLAN!G14392</f>
        <v>1.3.11</v>
      </c>
      <c r="D2479" t="str">
        <f>IF(CHALLAN!C14582="","(no part #)",CHALLAN!C14582)</f>
        <v>PC-86026B</v>
      </c>
      <c r="E2479" t="str">
        <f>IF(CHALLAN!B14582="","",CHALLAN!B14582)</f>
        <v>SKODA LAURA</v>
      </c>
      <c r="F2479">
        <f>IF(CHALLAN!D14582="","",CHALLAN!D14582)</f>
        <v>3</v>
      </c>
      <c r="G2479">
        <f>IF(CHALLAN!E14582="","",CHALLAN!E14582)</f>
        <v>5</v>
      </c>
      <c r="H2479">
        <f t="shared" si="76"/>
        <v>15</v>
      </c>
      <c r="I2479" t="str">
        <f>IF(CHALLAN!F14582="","",CHALLAN!F14582)</f>
        <v>13.25+1.75</v>
      </c>
      <c r="J2479" t="str">
        <f t="shared" si="77"/>
        <v/>
      </c>
    </row>
    <row r="2480" spans="1:10" x14ac:dyDescent="0.25">
      <c r="A2480">
        <v>14584</v>
      </c>
      <c r="B2480" t="str">
        <f>CHALLAN!G14393</f>
        <v>GG/296/10-11</v>
      </c>
      <c r="C2480" t="str">
        <f>CHALLAN!G14392</f>
        <v>1.3.11</v>
      </c>
      <c r="D2480" t="str">
        <f>IF(CHALLAN!C14584="","(no part #)",CHALLAN!C14584)</f>
        <v>PC-86207</v>
      </c>
      <c r="E2480" t="str">
        <f>IF(CHALLAN!B14584="","",CHALLAN!B14584)</f>
        <v>SWIFT / SWIFT DZIRE</v>
      </c>
      <c r="F2480">
        <f>IF(CHALLAN!D14584="","",CHALLAN!D14584)</f>
        <v>3</v>
      </c>
      <c r="G2480">
        <f>IF(CHALLAN!E14584="","",CHALLAN!E14584)</f>
        <v>5</v>
      </c>
      <c r="H2480">
        <f t="shared" si="76"/>
        <v>15</v>
      </c>
      <c r="I2480" t="str">
        <f>IF(CHALLAN!F14584="","",CHALLAN!F14584)</f>
        <v>13.25+1.75</v>
      </c>
      <c r="J2480" t="str">
        <f t="shared" si="77"/>
        <v/>
      </c>
    </row>
    <row r="2481" spans="1:10" x14ac:dyDescent="0.25">
      <c r="A2481">
        <v>14586</v>
      </c>
      <c r="B2481" t="str">
        <f>CHALLAN!G14393</f>
        <v>GG/296/10-11</v>
      </c>
      <c r="C2481" t="str">
        <f>CHALLAN!G14392</f>
        <v>1.3.11</v>
      </c>
      <c r="D2481" t="str">
        <f>IF(CHALLAN!C14586="","(no part #)",CHALLAN!C14586)</f>
        <v>PC-86270R-134A</v>
      </c>
      <c r="E2481" t="str">
        <f>IF(CHALLAN!B14586="","",CHALLAN!B14586)</f>
        <v>ZEN DELPHI R134</v>
      </c>
      <c r="F2481">
        <f>IF(CHALLAN!D14586="","",CHALLAN!D14586)</f>
        <v>3</v>
      </c>
      <c r="G2481">
        <f>IF(CHALLAN!E14586="","",CHALLAN!E14586)</f>
        <v>5</v>
      </c>
      <c r="H2481">
        <f t="shared" si="76"/>
        <v>15</v>
      </c>
      <c r="I2481" t="str">
        <f>IF(CHALLAN!F14586="","",CHALLAN!F14586)</f>
        <v>13.25+1.75</v>
      </c>
      <c r="J2481" t="str">
        <f t="shared" si="77"/>
        <v/>
      </c>
    </row>
    <row r="2482" spans="1:10" x14ac:dyDescent="0.25">
      <c r="A2482">
        <v>14589</v>
      </c>
      <c r="B2482" t="str">
        <f>CHALLAN!G14393</f>
        <v>GG/296/10-11</v>
      </c>
      <c r="C2482" t="str">
        <f>CHALLAN!G14392</f>
        <v>1.3.11</v>
      </c>
      <c r="D2482" t="str">
        <f>IF(CHALLAN!C14589="","(no part #)",CHALLAN!C14589)</f>
        <v>(no part #)</v>
      </c>
      <c r="E2482" t="str">
        <f>IF(CHALLAN!B14589="","",CHALLAN!B14589)</f>
        <v>SK</v>
      </c>
      <c r="F2482">
        <f>IF(CHALLAN!D14589="","",CHALLAN!D14589)</f>
        <v>30</v>
      </c>
      <c r="G2482">
        <f>IF(CHALLAN!E14589="","",CHALLAN!E14589)</f>
        <v>2</v>
      </c>
      <c r="H2482">
        <f t="shared" si="76"/>
        <v>60</v>
      </c>
      <c r="I2482" t="str">
        <f>IF(CHALLAN!F14589="","",CHALLAN!F14589)</f>
        <v>50+5</v>
      </c>
      <c r="J2482" t="str">
        <f t="shared" si="77"/>
        <v/>
      </c>
    </row>
    <row r="2483" spans="1:10" x14ac:dyDescent="0.25">
      <c r="A2483">
        <v>14591</v>
      </c>
      <c r="B2483" t="str">
        <f>CHALLAN!G14393</f>
        <v>GG/296/10-11</v>
      </c>
      <c r="C2483" t="str">
        <f>CHALLAN!G14392</f>
        <v>1.3.11</v>
      </c>
      <c r="D2483" t="str">
        <f>IF(CHALLAN!C14591="","(no part #)",CHALLAN!C14591)</f>
        <v>GREY</v>
      </c>
      <c r="E2483" t="str">
        <f>IF(CHALLAN!B14591="","",CHALLAN!B14591)</f>
        <v>CONCORD COPPER</v>
      </c>
      <c r="F2483">
        <f>IF(CHALLAN!D14591="","",CHALLAN!D14591)</f>
        <v>3</v>
      </c>
      <c r="G2483">
        <f>IF(CHALLAN!E14591="","",CHALLAN!E14591)</f>
        <v>2</v>
      </c>
      <c r="H2483">
        <f t="shared" si="76"/>
        <v>6</v>
      </c>
      <c r="I2483" t="str">
        <f>IF(CHALLAN!F14591="","",CHALLAN!F14591)</f>
        <v/>
      </c>
      <c r="J2483" t="str">
        <f t="shared" si="77"/>
        <v/>
      </c>
    </row>
    <row r="2484" spans="1:10" x14ac:dyDescent="0.25">
      <c r="A2484">
        <v>14613</v>
      </c>
      <c r="B2484" t="str">
        <f>CHALLAN!G14393</f>
        <v>GG/296/10-11</v>
      </c>
      <c r="C2484" t="str">
        <f>CHALLAN!G14392</f>
        <v>1.3.11</v>
      </c>
      <c r="D2484" t="str">
        <f>IF(CHALLAN!C14613="","(no part #)",CHALLAN!C14613)</f>
        <v>(no part #)</v>
      </c>
      <c r="E2484" t="str">
        <f>IF(CHALLAN!B14613="","",CHALLAN!B14613)</f>
        <v xml:space="preserve">14x15x22mm Flare Condenser </v>
      </c>
      <c r="F2484">
        <f>IF(CHALLAN!D14613="","",CHALLAN!D14613)</f>
        <v>15</v>
      </c>
      <c r="G2484">
        <f>IF(CHALLAN!E14613="","",CHALLAN!E14613)</f>
        <v>10</v>
      </c>
      <c r="H2484">
        <f t="shared" si="76"/>
        <v>150</v>
      </c>
      <c r="I2484" t="str">
        <f>IF(CHALLAN!F14613="","",CHALLAN!F14613)</f>
        <v>24+6</v>
      </c>
      <c r="J2484" t="str">
        <f t="shared" si="77"/>
        <v/>
      </c>
    </row>
    <row r="2485" spans="1:10" x14ac:dyDescent="0.25">
      <c r="A2485">
        <v>14615</v>
      </c>
      <c r="B2485" t="str">
        <f>CHALLAN!G14393</f>
        <v>GG/296/10-11</v>
      </c>
      <c r="C2485" t="str">
        <f>CHALLAN!G14392</f>
        <v>1.3.11</v>
      </c>
      <c r="D2485" t="str">
        <f>IF(CHALLAN!C14615="","(no part #)",CHALLAN!C14615)</f>
        <v>(no part #)</v>
      </c>
      <c r="E2485" t="str">
        <f>IF(CHALLAN!B14615="","",CHALLAN!B14615)</f>
        <v xml:space="preserve">14x18x22mm Flare Condenser </v>
      </c>
      <c r="F2485">
        <f>IF(CHALLAN!D14615="","",CHALLAN!D14615)</f>
        <v>15</v>
      </c>
      <c r="G2485">
        <f>IF(CHALLAN!E14615="","",CHALLAN!E14615)</f>
        <v>10</v>
      </c>
      <c r="H2485">
        <f t="shared" si="76"/>
        <v>150</v>
      </c>
      <c r="I2485" t="str">
        <f>IF(CHALLAN!F14615="","",CHALLAN!F14615)</f>
        <v>23+7</v>
      </c>
      <c r="J2485" t="str">
        <f t="shared" si="77"/>
        <v/>
      </c>
    </row>
    <row r="2486" spans="1:10" x14ac:dyDescent="0.25">
      <c r="A2486">
        <v>14617</v>
      </c>
      <c r="B2486" t="str">
        <f>CHALLAN!G14393</f>
        <v>GG/296/10-11</v>
      </c>
      <c r="C2486" t="str">
        <f>CHALLAN!G14392</f>
        <v>1.3.11</v>
      </c>
      <c r="D2486" t="str">
        <f>IF(CHALLAN!C14617="","(no part #)",CHALLAN!C14617)</f>
        <v>PC-86037</v>
      </c>
      <c r="E2486" t="str">
        <f>IF(CHALLAN!B14617="","",CHALLAN!B14617)</f>
        <v>Wagon-R/Alto Condenser</v>
      </c>
      <c r="F2486">
        <f>IF(CHALLAN!D14617="","",CHALLAN!D14617)</f>
        <v>20</v>
      </c>
      <c r="G2486">
        <f>IF(CHALLAN!E14617="","",CHALLAN!E14617)</f>
        <v>5</v>
      </c>
      <c r="H2486">
        <f t="shared" si="76"/>
        <v>100</v>
      </c>
      <c r="I2486" t="str">
        <f>IF(CHALLAN!F14617="","",CHALLAN!F14617)</f>
        <v>19+6</v>
      </c>
      <c r="J2486" t="str">
        <f t="shared" si="77"/>
        <v/>
      </c>
    </row>
    <row r="2487" spans="1:10" x14ac:dyDescent="0.25">
      <c r="A2487">
        <v>14656</v>
      </c>
      <c r="B2487" t="str">
        <f>CHALLAN!G14393</f>
        <v>GG/296/10-11</v>
      </c>
      <c r="C2487" t="str">
        <f>CHALLAN!G14392</f>
        <v>1.3.11</v>
      </c>
      <c r="D2487" t="str">
        <f>IF(CHALLAN!C14656="","(no part #)",CHALLAN!C14656)</f>
        <v>PC-86046</v>
      </c>
      <c r="E2487" t="str">
        <f>IF(CHALLAN!B14656="","",CHALLAN!B14656)</f>
        <v>INNOVA</v>
      </c>
      <c r="F2487">
        <f>IF(CHALLAN!D14656="","",CHALLAN!D14656)</f>
        <v>6</v>
      </c>
      <c r="G2487">
        <f>IF(CHALLAN!E14656="","",CHALLAN!E14656)</f>
        <v>5</v>
      </c>
      <c r="H2487">
        <f t="shared" si="76"/>
        <v>30</v>
      </c>
      <c r="I2487" t="str">
        <f>IF(CHALLAN!F14656="","",CHALLAN!F14656)</f>
        <v>13.25+1.75</v>
      </c>
      <c r="J2487" t="str">
        <f t="shared" si="77"/>
        <v/>
      </c>
    </row>
    <row r="2488" spans="1:10" x14ac:dyDescent="0.25">
      <c r="A2488">
        <v>14659</v>
      </c>
      <c r="B2488" t="str">
        <f>CHALLAN!G14393</f>
        <v>GG/296/10-11</v>
      </c>
      <c r="C2488" t="str">
        <f>CHALLAN!G14392</f>
        <v>1.3.11</v>
      </c>
      <c r="D2488" t="str">
        <f>IF(CHALLAN!C14659="","(no part #)",CHALLAN!C14659)</f>
        <v>PC-8047</v>
      </c>
      <c r="E2488" t="str">
        <f>IF(CHALLAN!B14659="","",CHALLAN!B14659)</f>
        <v>Maruti 'F'Ring</v>
      </c>
      <c r="F2488">
        <f>IF(CHALLAN!D14659="","",CHALLAN!D14659)</f>
        <v>2</v>
      </c>
      <c r="G2488">
        <f>IF(CHALLAN!E14659="","",CHALLAN!E14659)</f>
        <v>25</v>
      </c>
      <c r="H2488">
        <f t="shared" si="76"/>
        <v>50</v>
      </c>
      <c r="I2488">
        <f>IF(CHALLAN!F14659="","",CHALLAN!F14659)</f>
        <v>0</v>
      </c>
      <c r="J2488">
        <f t="shared" si="77"/>
        <v>50</v>
      </c>
    </row>
    <row r="2489" spans="1:10" x14ac:dyDescent="0.25">
      <c r="A2489">
        <v>14700</v>
      </c>
      <c r="B2489" t="str">
        <f>CHALLAN!G14393</f>
        <v>GG/296/10-11</v>
      </c>
      <c r="C2489" t="str">
        <f>CHALLAN!G14392</f>
        <v>1.3.11</v>
      </c>
      <c r="D2489" t="str">
        <f>IF(CHALLAN!C14700="","(no part #)",CHALLAN!C14700)</f>
        <v>(no part #)</v>
      </c>
      <c r="E2489" t="str">
        <f>IF(CHALLAN!B14700="","",CHALLAN!B14700)</f>
        <v>MICROBUS</v>
      </c>
      <c r="F2489">
        <f>IF(CHALLAN!D14700="","",CHALLAN!D14700)</f>
        <v>10</v>
      </c>
      <c r="G2489">
        <f>IF(CHALLAN!E14700="","",CHALLAN!E14700)</f>
        <v>2</v>
      </c>
      <c r="H2489">
        <f t="shared" si="76"/>
        <v>20</v>
      </c>
      <c r="I2489">
        <f>IF(CHALLAN!F14700="","",CHALLAN!F14700)</f>
        <v>0</v>
      </c>
      <c r="J2489">
        <f t="shared" si="77"/>
        <v>20</v>
      </c>
    </row>
    <row r="2490" spans="1:10" x14ac:dyDescent="0.25">
      <c r="A2490">
        <v>14702</v>
      </c>
      <c r="B2490" t="str">
        <f>CHALLAN!G14393</f>
        <v>GG/296/10-11</v>
      </c>
      <c r="C2490" t="str">
        <f>CHALLAN!G14392</f>
        <v>1.3.11</v>
      </c>
      <c r="D2490" t="str">
        <f>IF(CHALLAN!C14702="","(no part #)",CHALLAN!C14702)</f>
        <v>PC-86276</v>
      </c>
      <c r="E2490" t="str">
        <f>IF(CHALLAN!B14702="","",CHALLAN!B14702)</f>
        <v>VISTA BEHR</v>
      </c>
      <c r="F2490">
        <f>IF(CHALLAN!D14702="","",CHALLAN!D14702)</f>
        <v>3</v>
      </c>
      <c r="G2490">
        <f>IF(CHALLAN!E14702="","",CHALLAN!E14702)</f>
        <v>5</v>
      </c>
      <c r="H2490">
        <f t="shared" si="76"/>
        <v>15</v>
      </c>
      <c r="I2490" t="str">
        <f>IF(CHALLAN!F14702="","",CHALLAN!F14702)</f>
        <v>13.25+ 1.75</v>
      </c>
      <c r="J2490" t="str">
        <f t="shared" si="77"/>
        <v/>
      </c>
    </row>
    <row r="2491" spans="1:10" x14ac:dyDescent="0.25">
      <c r="A2491">
        <v>14705</v>
      </c>
      <c r="B2491" t="str">
        <f>CHALLAN!G14393</f>
        <v>GG/296/10-11</v>
      </c>
      <c r="C2491" t="str">
        <f>CHALLAN!G14392</f>
        <v>1.3.11</v>
      </c>
      <c r="D2491" t="str">
        <f>IF(CHALLAN!C14705="","(no part #)",CHALLAN!C14705)</f>
        <v>PC-6001B</v>
      </c>
      <c r="E2491" t="str">
        <f>IF(CHALLAN!B14705="","",CHALLAN!B14705)</f>
        <v>UNIVERSAL (O)</v>
      </c>
      <c r="F2491">
        <f>IF(CHALLAN!D14705="","",CHALLAN!D14705)</f>
        <v>4</v>
      </c>
      <c r="G2491">
        <f>IF(CHALLAN!E14705="","",CHALLAN!E14705)</f>
        <v>25</v>
      </c>
      <c r="H2491">
        <f t="shared" si="76"/>
        <v>100</v>
      </c>
      <c r="I2491" t="str">
        <f>IF(CHALLAN!F14705="","",CHALLAN!F14705)</f>
        <v/>
      </c>
      <c r="J2491" t="str">
        <f t="shared" si="77"/>
        <v/>
      </c>
    </row>
    <row r="2492" spans="1:10" x14ac:dyDescent="0.25">
      <c r="A2492">
        <v>14742</v>
      </c>
      <c r="B2492" t="str">
        <f>CHALLAN!G14393</f>
        <v>GG/296/10-11</v>
      </c>
      <c r="C2492" t="str">
        <f>CHALLAN!G14392</f>
        <v>1.3.11</v>
      </c>
      <c r="D2492" t="str">
        <f>IF(CHALLAN!C14742="","(no part #)",CHALLAN!C14742)</f>
        <v>PC-86046</v>
      </c>
      <c r="E2492" t="str">
        <f>IF(CHALLAN!B14742="","",CHALLAN!B14742)</f>
        <v>INNOVA</v>
      </c>
      <c r="F2492">
        <f>IF(CHALLAN!D14742="","",CHALLAN!D14742)</f>
        <v>12</v>
      </c>
      <c r="G2492">
        <f>IF(CHALLAN!E14742="","",CHALLAN!E14742)</f>
        <v>5</v>
      </c>
      <c r="H2492">
        <f t="shared" si="76"/>
        <v>60</v>
      </c>
      <c r="I2492" t="str">
        <f>IF(CHALLAN!F14742="","",CHALLAN!F14742)</f>
        <v>13.25+1.75</v>
      </c>
      <c r="J2492" t="str">
        <f t="shared" si="77"/>
        <v/>
      </c>
    </row>
    <row r="2493" spans="1:10" x14ac:dyDescent="0.25">
      <c r="A2493">
        <v>14745</v>
      </c>
      <c r="B2493" t="str">
        <f>CHALLAN!G14393</f>
        <v>GG/296/10-11</v>
      </c>
      <c r="C2493" t="str">
        <f>CHALLAN!G14392</f>
        <v>1.3.11</v>
      </c>
      <c r="D2493" t="str">
        <f>IF(CHALLAN!C14745="","(no part #)",CHALLAN!C14745)</f>
        <v>(no part #)</v>
      </c>
      <c r="E2493" t="str">
        <f>IF(CHALLAN!B14745="","",CHALLAN!B14745)</f>
        <v>MICROBUS</v>
      </c>
      <c r="F2493">
        <f>IF(CHALLAN!D14745="","",CHALLAN!D14745)</f>
        <v>10</v>
      </c>
      <c r="G2493">
        <f>IF(CHALLAN!E14745="","",CHALLAN!E14745)</f>
        <v>2</v>
      </c>
      <c r="H2493">
        <f t="shared" si="76"/>
        <v>20</v>
      </c>
      <c r="I2493">
        <f>IF(CHALLAN!F14745="","",CHALLAN!F14745)</f>
        <v>0</v>
      </c>
      <c r="J2493">
        <f t="shared" si="77"/>
        <v>20</v>
      </c>
    </row>
    <row r="2494" spans="1:10" x14ac:dyDescent="0.25">
      <c r="A2494">
        <v>14785</v>
      </c>
      <c r="B2494" t="str">
        <f>CHALLAN!G14393</f>
        <v>GG/296/10-11</v>
      </c>
      <c r="C2494" t="str">
        <f>CHALLAN!G14392</f>
        <v>1.3.11</v>
      </c>
      <c r="D2494" t="str">
        <f>IF(CHALLAN!C14785="","(no part #)",CHALLAN!C14785)</f>
        <v>(no part #)</v>
      </c>
      <c r="E2494" t="str">
        <f>IF(CHALLAN!B14785="","",CHALLAN!B14785)</f>
        <v>MICROBUS</v>
      </c>
      <c r="F2494">
        <f>IF(CHALLAN!D14785="","",CHALLAN!D14785)</f>
        <v>14</v>
      </c>
      <c r="G2494">
        <f>IF(CHALLAN!E14785="","",CHALLAN!E14785)</f>
        <v>1</v>
      </c>
      <c r="H2494">
        <f t="shared" si="76"/>
        <v>14</v>
      </c>
      <c r="I2494">
        <f>IF(CHALLAN!F14785="","",CHALLAN!F14785)</f>
        <v>0</v>
      </c>
      <c r="J2494">
        <f t="shared" si="77"/>
        <v>14</v>
      </c>
    </row>
    <row r="2495" spans="1:10" x14ac:dyDescent="0.25">
      <c r="A2495">
        <v>14819</v>
      </c>
      <c r="B2495" t="str">
        <f>CHALLAN!G14393</f>
        <v>GG/296/10-11</v>
      </c>
      <c r="C2495" t="str">
        <f>CHALLAN!G14392</f>
        <v>1.3.11</v>
      </c>
      <c r="D2495" t="str">
        <f>IF(CHALLAN!C14819="","(no part #)",CHALLAN!C14819)</f>
        <v>PC-86046</v>
      </c>
      <c r="E2495" t="str">
        <f>IF(CHALLAN!B14819="","",CHALLAN!B14819)</f>
        <v>INNOVA</v>
      </c>
      <c r="F2495">
        <f>IF(CHALLAN!D14819="","",CHALLAN!D14819)</f>
        <v>3</v>
      </c>
      <c r="G2495">
        <f>IF(CHALLAN!E14819="","",CHALLAN!E14819)</f>
        <v>5</v>
      </c>
      <c r="H2495">
        <f t="shared" si="76"/>
        <v>15</v>
      </c>
      <c r="I2495" t="str">
        <f>IF(CHALLAN!F14819="","",CHALLAN!F14819)</f>
        <v>13.25+ 1.75</v>
      </c>
      <c r="J2495" t="str">
        <f t="shared" si="77"/>
        <v/>
      </c>
    </row>
    <row r="2496" spans="1:10" x14ac:dyDescent="0.25">
      <c r="A2496">
        <v>14821</v>
      </c>
      <c r="B2496" t="str">
        <f>CHALLAN!G14393</f>
        <v>GG/296/10-11</v>
      </c>
      <c r="C2496" t="str">
        <f>CHALLAN!G14392</f>
        <v>1.3.11</v>
      </c>
      <c r="D2496" t="str">
        <f>IF(CHALLAN!C14821="","(no part #)",CHALLAN!C14821)</f>
        <v>PC-86034</v>
      </c>
      <c r="E2496" t="str">
        <f>IF(CHALLAN!B14821="","",CHALLAN!B14821)</f>
        <v>Ford Ikon</v>
      </c>
      <c r="F2496">
        <f>IF(CHALLAN!D14821="","",CHALLAN!D14821)</f>
        <v>5</v>
      </c>
      <c r="G2496">
        <f>IF(CHALLAN!E14821="","",CHALLAN!E14821)</f>
        <v>5</v>
      </c>
      <c r="H2496">
        <f t="shared" si="76"/>
        <v>25</v>
      </c>
      <c r="I2496" t="str">
        <f>IF(CHALLAN!F14821="","",CHALLAN!F14821)</f>
        <v>22+3</v>
      </c>
      <c r="J2496" t="str">
        <f t="shared" si="77"/>
        <v/>
      </c>
    </row>
    <row r="2497" spans="1:10" x14ac:dyDescent="0.25">
      <c r="A2497">
        <v>14823</v>
      </c>
      <c r="B2497" t="str">
        <f>CHALLAN!G14393</f>
        <v>GG/296/10-11</v>
      </c>
      <c r="C2497" t="str">
        <f>CHALLAN!G14392</f>
        <v>1.3.11</v>
      </c>
      <c r="D2497" t="str">
        <f>IF(CHALLAN!C14823="","(no part #)",CHALLAN!C14823)</f>
        <v>PC-86233</v>
      </c>
      <c r="E2497" t="str">
        <f>IF(CHALLAN!B14823="","",CHALLAN!B14823)</f>
        <v>INDICA BEHR-R134A                                                                                                                                                                           (WITH BRACKET)</v>
      </c>
      <c r="F2497">
        <f>IF(CHALLAN!D14823="","",CHALLAN!D14823)</f>
        <v>5</v>
      </c>
      <c r="G2497">
        <f>IF(CHALLAN!E14823="","",CHALLAN!E14823)</f>
        <v>5</v>
      </c>
      <c r="H2497">
        <f t="shared" si="76"/>
        <v>25</v>
      </c>
      <c r="I2497" t="str">
        <f>IF(CHALLAN!F14823="","",CHALLAN!F14823)</f>
        <v>21+4</v>
      </c>
      <c r="J2497" t="str">
        <f t="shared" si="77"/>
        <v/>
      </c>
    </row>
    <row r="2498" spans="1:10" x14ac:dyDescent="0.25">
      <c r="A2498">
        <v>14825</v>
      </c>
      <c r="B2498" t="str">
        <f>CHALLAN!G14393</f>
        <v>GG/296/10-11</v>
      </c>
      <c r="C2498" t="str">
        <f>CHALLAN!G14392</f>
        <v>1.3.11</v>
      </c>
      <c r="D2498" t="str">
        <f>IF(CHALLAN!C14825="","(no part #)",CHALLAN!C14825)</f>
        <v>PC-86036</v>
      </c>
      <c r="E2498" t="str">
        <f>IF(CHALLAN!B14825="","",CHALLAN!B14825)</f>
        <v xml:space="preserve">INDICA-134A-SUBROS                           </v>
      </c>
      <c r="F2498">
        <f>IF(CHALLAN!D14825="","",CHALLAN!D14825)</f>
        <v>5</v>
      </c>
      <c r="G2498">
        <f>IF(CHALLAN!E14825="","",CHALLAN!E14825)</f>
        <v>5</v>
      </c>
      <c r="H2498">
        <f t="shared" ref="H2498:H2561" si="78">IF(AND(ISNUMBER(F2498),ISNUMBER(G2498)),F2498*G2498,"")</f>
        <v>25</v>
      </c>
      <c r="I2498" t="str">
        <f>IF(CHALLAN!F14825="","",CHALLAN!F14825)</f>
        <v>19+6</v>
      </c>
      <c r="J2498" t="str">
        <f t="shared" ref="J2498:J2561" si="79">IF(AND(ISNUMBER(H2498),ISNUMBER(I2498)),H2498-I2498,"")</f>
        <v/>
      </c>
    </row>
    <row r="2499" spans="1:10" x14ac:dyDescent="0.25">
      <c r="A2499">
        <v>14827</v>
      </c>
      <c r="B2499" t="str">
        <f>CHALLAN!G14393</f>
        <v>GG/296/10-11</v>
      </c>
      <c r="C2499" t="str">
        <f>CHALLAN!G14392</f>
        <v>1.3.11</v>
      </c>
      <c r="D2499" t="str">
        <f>IF(CHALLAN!C14827="","(no part #)",CHALLAN!C14827)</f>
        <v>PC-86037</v>
      </c>
      <c r="E2499" t="str">
        <f>IF(CHALLAN!B14827="","",CHALLAN!B14827)</f>
        <v>WAGON R / ALTO</v>
      </c>
      <c r="F2499">
        <f>IF(CHALLAN!D14827="","",CHALLAN!D14827)</f>
        <v>5</v>
      </c>
      <c r="G2499">
        <f>IF(CHALLAN!E14827="","",CHALLAN!E14827)</f>
        <v>5</v>
      </c>
      <c r="H2499">
        <f t="shared" si="78"/>
        <v>25</v>
      </c>
      <c r="I2499" t="str">
        <f>IF(CHALLAN!F14827="","",CHALLAN!F14827)</f>
        <v>19+6</v>
      </c>
      <c r="J2499" t="str">
        <f t="shared" si="79"/>
        <v/>
      </c>
    </row>
    <row r="2500" spans="1:10" x14ac:dyDescent="0.25">
      <c r="A2500">
        <v>14829</v>
      </c>
      <c r="B2500" t="str">
        <f>CHALLAN!G14393</f>
        <v>GG/296/10-11</v>
      </c>
      <c r="C2500" t="str">
        <f>CHALLAN!G14392</f>
        <v>1.3.11</v>
      </c>
      <c r="D2500" t="str">
        <f>IF(CHALLAN!C14829="","(no part #)",CHALLAN!C14829)</f>
        <v>(no part #)</v>
      </c>
      <c r="E2500" t="str">
        <f>IF(CHALLAN!B14829="","",CHALLAN!B14829)</f>
        <v>14X15X22 (F)</v>
      </c>
      <c r="F2500">
        <f>IF(CHALLAN!D14829="","",CHALLAN!D14829)</f>
        <v>3</v>
      </c>
      <c r="G2500">
        <f>IF(CHALLAN!E14829="","",CHALLAN!E14829)</f>
        <v>10</v>
      </c>
      <c r="H2500">
        <f t="shared" si="78"/>
        <v>30</v>
      </c>
      <c r="I2500" t="str">
        <f>IF(CHALLAN!F14829="","",CHALLAN!F14829)</f>
        <v>24+6</v>
      </c>
      <c r="J2500" t="str">
        <f t="shared" si="79"/>
        <v/>
      </c>
    </row>
    <row r="2501" spans="1:10" x14ac:dyDescent="0.25">
      <c r="A2501">
        <v>14831</v>
      </c>
      <c r="B2501" t="str">
        <f>CHALLAN!G14393</f>
        <v>GG/296/10-11</v>
      </c>
      <c r="C2501" t="str">
        <f>CHALLAN!G14392</f>
        <v>1.3.11</v>
      </c>
      <c r="D2501" t="str">
        <f>IF(CHALLAN!C14831="","(no part #)",CHALLAN!C14831)</f>
        <v>(no part #)</v>
      </c>
      <c r="E2501" t="str">
        <f>IF(CHALLAN!B14831="","",CHALLAN!B14831)</f>
        <v>14X15X22 (O)</v>
      </c>
      <c r="F2501">
        <f>IF(CHALLAN!D14831="","",CHALLAN!D14831)</f>
        <v>3</v>
      </c>
      <c r="G2501">
        <f>IF(CHALLAN!E14831="","",CHALLAN!E14831)</f>
        <v>10</v>
      </c>
      <c r="H2501">
        <f t="shared" si="78"/>
        <v>30</v>
      </c>
      <c r="I2501" t="str">
        <f>IF(CHALLAN!F14831="","",CHALLAN!F14831)</f>
        <v>24+6</v>
      </c>
      <c r="J2501" t="str">
        <f t="shared" si="79"/>
        <v/>
      </c>
    </row>
    <row r="2502" spans="1:10" x14ac:dyDescent="0.25">
      <c r="A2502">
        <v>14833</v>
      </c>
      <c r="B2502" t="str">
        <f>CHALLAN!G14393</f>
        <v>GG/296/10-11</v>
      </c>
      <c r="C2502" t="str">
        <f>CHALLAN!G14392</f>
        <v>1.3.11</v>
      </c>
      <c r="D2502" t="str">
        <f>IF(CHALLAN!C14833="","(no part #)",CHALLAN!C14833)</f>
        <v>(no part #)</v>
      </c>
      <c r="E2502" t="str">
        <f>IF(CHALLAN!B14833="","",CHALLAN!B14833)</f>
        <v>14X18X22(F)</v>
      </c>
      <c r="F2502">
        <f>IF(CHALLAN!D14833="","",CHALLAN!D14833)</f>
        <v>3</v>
      </c>
      <c r="G2502">
        <f>IF(CHALLAN!E14833="","",CHALLAN!E14833)</f>
        <v>10</v>
      </c>
      <c r="H2502">
        <f t="shared" si="78"/>
        <v>30</v>
      </c>
      <c r="I2502" t="str">
        <f>IF(CHALLAN!F14833="","",CHALLAN!F14833)</f>
        <v>23+7</v>
      </c>
      <c r="J2502" t="str">
        <f t="shared" si="79"/>
        <v/>
      </c>
    </row>
    <row r="2503" spans="1:10" x14ac:dyDescent="0.25">
      <c r="A2503">
        <v>14835</v>
      </c>
      <c r="B2503" t="str">
        <f>CHALLAN!G14393</f>
        <v>GG/296/10-11</v>
      </c>
      <c r="C2503" t="str">
        <f>CHALLAN!G14392</f>
        <v>1.3.11</v>
      </c>
      <c r="D2503" t="str">
        <f>IF(CHALLAN!C14835="","(no part #)",CHALLAN!C14835)</f>
        <v>(no part #)</v>
      </c>
      <c r="E2503" t="str">
        <f>IF(CHALLAN!B14835="","",CHALLAN!B14835)</f>
        <v>14X21X22(F)</v>
      </c>
      <c r="F2503">
        <f>IF(CHALLAN!D14835="","",CHALLAN!D14835)</f>
        <v>3</v>
      </c>
      <c r="G2503">
        <f>IF(CHALLAN!E14835="","",CHALLAN!E14835)</f>
        <v>10</v>
      </c>
      <c r="H2503">
        <f t="shared" si="78"/>
        <v>30</v>
      </c>
      <c r="I2503" t="str">
        <f>IF(CHALLAN!F14835="","",CHALLAN!F14835)</f>
        <v>23+7</v>
      </c>
      <c r="J2503" t="str">
        <f t="shared" si="79"/>
        <v/>
      </c>
    </row>
    <row r="2504" spans="1:10" x14ac:dyDescent="0.25">
      <c r="A2504">
        <v>14837</v>
      </c>
      <c r="B2504" t="str">
        <f>CHALLAN!G14393</f>
        <v>GG/296/10-11</v>
      </c>
      <c r="C2504" t="str">
        <f>CHALLAN!G14392</f>
        <v>1.3.11</v>
      </c>
      <c r="D2504" t="str">
        <f>IF(CHALLAN!C14837="","(no part #)",CHALLAN!C14837)</f>
        <v>(no part #)</v>
      </c>
      <c r="E2504" t="str">
        <f>IF(CHALLAN!B14837="","",CHALLAN!B14837)</f>
        <v>14X23X22 (F)</v>
      </c>
      <c r="F2504">
        <f>IF(CHALLAN!D14837="","",CHALLAN!D14837)</f>
        <v>3</v>
      </c>
      <c r="G2504">
        <f>IF(CHALLAN!E14837="","",CHALLAN!E14837)</f>
        <v>10</v>
      </c>
      <c r="H2504">
        <f t="shared" si="78"/>
        <v>30</v>
      </c>
      <c r="I2504" t="str">
        <f>IF(CHALLAN!F14837="","",CHALLAN!F14837)</f>
        <v>24+6</v>
      </c>
      <c r="J2504" t="str">
        <f t="shared" si="79"/>
        <v/>
      </c>
    </row>
    <row r="2505" spans="1:10" x14ac:dyDescent="0.25">
      <c r="A2505">
        <v>14840</v>
      </c>
      <c r="B2505" t="str">
        <f>CHALLAN!G14393</f>
        <v>GG/296/10-11</v>
      </c>
      <c r="C2505" t="str">
        <f>CHALLAN!G14392</f>
        <v>1.3.11</v>
      </c>
      <c r="D2505" t="str">
        <f>IF(CHALLAN!C14840="","(no part #)",CHALLAN!C14840)</f>
        <v>PC-E022</v>
      </c>
      <c r="E2505" t="str">
        <f>IF(CHALLAN!B14840="","",CHALLAN!B14840)</f>
        <v>FORD IKON</v>
      </c>
      <c r="F2505">
        <f>IF(CHALLAN!D14840="","",CHALLAN!D14840)</f>
        <v>4</v>
      </c>
      <c r="G2505">
        <f>IF(CHALLAN!E14840="","",CHALLAN!E14840)</f>
        <v>6</v>
      </c>
      <c r="H2505">
        <f t="shared" si="78"/>
        <v>24</v>
      </c>
      <c r="I2505" t="str">
        <f>IF(CHALLAN!F14840="","",CHALLAN!F14840)</f>
        <v>23+1</v>
      </c>
      <c r="J2505" t="str">
        <f t="shared" si="79"/>
        <v/>
      </c>
    </row>
    <row r="2506" spans="1:10" x14ac:dyDescent="0.25">
      <c r="A2506">
        <v>14843</v>
      </c>
      <c r="B2506" t="str">
        <f>CHALLAN!G14393</f>
        <v>GG/296/10-11</v>
      </c>
      <c r="C2506" t="str">
        <f>CHALLAN!G14392</f>
        <v>1.3.11</v>
      </c>
      <c r="D2506" t="str">
        <f>IF(CHALLAN!C14843="","(no part #)",CHALLAN!C14843)</f>
        <v>PC-439R</v>
      </c>
      <c r="E2506" t="str">
        <f>IF(CHALLAN!B14843="","",CHALLAN!B14843)</f>
        <v>COOLING COIL VERNA</v>
      </c>
      <c r="F2506">
        <f>IF(CHALLAN!D14843="","",CHALLAN!D14843)</f>
        <v>4</v>
      </c>
      <c r="G2506">
        <f>IF(CHALLAN!E14843="","",CHALLAN!E14843)</f>
        <v>6</v>
      </c>
      <c r="H2506">
        <f t="shared" si="78"/>
        <v>24</v>
      </c>
      <c r="I2506" t="str">
        <f>IF(CHALLAN!F14843="","",CHALLAN!F14843)</f>
        <v>23+1</v>
      </c>
      <c r="J2506" t="str">
        <f t="shared" si="79"/>
        <v/>
      </c>
    </row>
    <row r="2507" spans="1:10" x14ac:dyDescent="0.25">
      <c r="A2507">
        <v>14846</v>
      </c>
      <c r="B2507" t="str">
        <f>CHALLAN!G14393</f>
        <v>GG/296/10-11</v>
      </c>
      <c r="C2507" t="str">
        <f>CHALLAN!G14392</f>
        <v>1.3.11</v>
      </c>
      <c r="D2507" t="str">
        <f>IF(CHALLAN!C14846="","(no part #)",CHALLAN!C14846)</f>
        <v>TST-8801</v>
      </c>
      <c r="E2507" t="str">
        <f>IF(CHALLAN!B14846="","",CHALLAN!B14846)</f>
        <v>10"X10 B (ST. BLADE)</v>
      </c>
      <c r="F2507">
        <f>IF(CHALLAN!D14846="","",CHALLAN!D14846)</f>
        <v>10</v>
      </c>
      <c r="G2507">
        <f>IF(CHALLAN!E14846="","",CHALLAN!E14846)</f>
        <v>10</v>
      </c>
      <c r="H2507">
        <f t="shared" si="78"/>
        <v>100</v>
      </c>
      <c r="I2507" t="str">
        <f>IF(CHALLAN!F14846="","",CHALLAN!F14846)</f>
        <v>92+8</v>
      </c>
      <c r="J2507" t="str">
        <f t="shared" si="79"/>
        <v/>
      </c>
    </row>
    <row r="2508" spans="1:10" x14ac:dyDescent="0.25">
      <c r="A2508">
        <v>14849</v>
      </c>
      <c r="B2508" t="str">
        <f>CHALLAN!G14393</f>
        <v>GG/296/10-11</v>
      </c>
      <c r="C2508" t="str">
        <f>CHALLAN!G14392</f>
        <v>1.3.11</v>
      </c>
      <c r="D2508" t="str">
        <f>IF(CHALLAN!C14849="","(no part #)",CHALLAN!C14849)</f>
        <v>PC - 1046</v>
      </c>
      <c r="E2508" t="str">
        <f>IF(CHALLAN!B14849="","",CHALLAN!B14849)</f>
        <v xml:space="preserve">EST R12/ACCENT     </v>
      </c>
      <c r="F2508">
        <f>IF(CHALLAN!D14849="","",CHALLAN!D14849)</f>
        <v>1</v>
      </c>
      <c r="G2508" t="str">
        <f>IF(CHALLAN!E14849="","",CHALLAN!E14849)</f>
        <v>25*5</v>
      </c>
      <c r="H2508" t="str">
        <f t="shared" si="78"/>
        <v/>
      </c>
      <c r="I2508">
        <f>IF(CHALLAN!F14849="","",CHALLAN!F14849)</f>
        <v>0</v>
      </c>
      <c r="J2508" t="str">
        <f t="shared" si="79"/>
        <v/>
      </c>
    </row>
    <row r="2509" spans="1:10" x14ac:dyDescent="0.25">
      <c r="A2509">
        <v>14868</v>
      </c>
      <c r="B2509" t="str">
        <f>CHALLAN!G14393</f>
        <v>GG/296/10-11</v>
      </c>
      <c r="C2509" t="str">
        <f>CHALLAN!G14392</f>
        <v>1.3.11</v>
      </c>
      <c r="D2509" t="str">
        <f>IF(CHALLAN!C14868="","(no part #)",CHALLAN!C14868)</f>
        <v>PC-86207</v>
      </c>
      <c r="E2509" t="str">
        <f>IF(CHALLAN!B14868="","",CHALLAN!B14868)</f>
        <v>SWIFT / SWIFT DZIRE</v>
      </c>
      <c r="F2509">
        <f>IF(CHALLAN!D14868="","",CHALLAN!D14868)</f>
        <v>3</v>
      </c>
      <c r="G2509">
        <f>IF(CHALLAN!E14868="","",CHALLAN!E14868)</f>
        <v>5</v>
      </c>
      <c r="H2509">
        <f t="shared" si="78"/>
        <v>15</v>
      </c>
      <c r="I2509" t="str">
        <f>IF(CHALLAN!F14868="","",CHALLAN!F14868)</f>
        <v>13.25+ 1.75</v>
      </c>
      <c r="J2509" t="str">
        <f t="shared" si="79"/>
        <v/>
      </c>
    </row>
    <row r="2510" spans="1:10" x14ac:dyDescent="0.25">
      <c r="A2510">
        <v>14870</v>
      </c>
      <c r="B2510" t="str">
        <f>CHALLAN!G14393</f>
        <v>GG/296/10-11</v>
      </c>
      <c r="C2510" t="str">
        <f>CHALLAN!G14392</f>
        <v>1.3.11</v>
      </c>
      <c r="D2510" t="str">
        <f>IF(CHALLAN!C14870="","(no part #)",CHALLAN!C14870)</f>
        <v>PC-86125</v>
      </c>
      <c r="E2510" t="str">
        <f>IF(CHALLAN!B14870="","",CHALLAN!B14870)</f>
        <v>SANTRO</v>
      </c>
      <c r="F2510">
        <f>IF(CHALLAN!D14870="","",CHALLAN!D14870)</f>
        <v>5</v>
      </c>
      <c r="G2510">
        <f>IF(CHALLAN!E14870="","",CHALLAN!E14870)</f>
        <v>5</v>
      </c>
      <c r="H2510">
        <f t="shared" si="78"/>
        <v>25</v>
      </c>
      <c r="I2510" t="str">
        <f>IF(CHALLAN!F14870="","",CHALLAN!F14870)</f>
        <v>21+4</v>
      </c>
      <c r="J2510" t="str">
        <f t="shared" si="79"/>
        <v/>
      </c>
    </row>
    <row r="2511" spans="1:10" x14ac:dyDescent="0.25">
      <c r="A2511">
        <v>14873</v>
      </c>
      <c r="B2511" t="str">
        <f>CHALLAN!G14393</f>
        <v>GG/296/10-11</v>
      </c>
      <c r="C2511" t="str">
        <f>CHALLAN!G14392</f>
        <v>1.3.11</v>
      </c>
      <c r="D2511" t="str">
        <f>IF(CHALLAN!C14873="","(no part #)",CHALLAN!C14873)</f>
        <v>PC-E036</v>
      </c>
      <c r="E2511" t="str">
        <f>IF(CHALLAN!B14873="","",CHALLAN!B14873)</f>
        <v>TRAVERA</v>
      </c>
      <c r="F2511">
        <f>IF(CHALLAN!D14873="","",CHALLAN!D14873)</f>
        <v>5</v>
      </c>
      <c r="G2511">
        <f>IF(CHALLAN!E14873="","",CHALLAN!E14873)</f>
        <v>1</v>
      </c>
      <c r="H2511">
        <f t="shared" si="78"/>
        <v>5</v>
      </c>
      <c r="I2511" s="1406" t="str">
        <f>IF(CHALLAN!F14873="","",CHALLAN!F14873)</f>
        <v>23+1</v>
      </c>
      <c r="J2511" t="str">
        <f t="shared" si="79"/>
        <v/>
      </c>
    </row>
    <row r="2512" spans="1:10" x14ac:dyDescent="0.25">
      <c r="A2512">
        <v>14875</v>
      </c>
      <c r="B2512" t="str">
        <f>CHALLAN!G14393</f>
        <v>GG/296/10-11</v>
      </c>
      <c r="C2512" t="str">
        <f>CHALLAN!G14392</f>
        <v>1.3.11</v>
      </c>
      <c r="D2512" t="str">
        <f>IF(CHALLAN!C14875="","(no part #)",CHALLAN!C14875)</f>
        <v>PC-E502</v>
      </c>
      <c r="E2512" t="str">
        <f>IF(CHALLAN!B14875="","",CHALLAN!B14875)</f>
        <v>M-HWAK</v>
      </c>
      <c r="F2512">
        <f>IF(CHALLAN!D14875="","",CHALLAN!D14875)</f>
        <v>2</v>
      </c>
      <c r="G2512">
        <f>IF(CHALLAN!E14875="","",CHALLAN!E14875)</f>
        <v>1</v>
      </c>
      <c r="H2512">
        <f t="shared" si="78"/>
        <v>2</v>
      </c>
      <c r="I2512" s="1406" t="str">
        <f>IF(CHALLAN!F14875="","",CHALLAN!F14875)</f>
        <v>23+1</v>
      </c>
      <c r="J2512" t="str">
        <f t="shared" si="79"/>
        <v/>
      </c>
    </row>
    <row r="2513" spans="1:10" x14ac:dyDescent="0.25">
      <c r="A2513">
        <v>14878</v>
      </c>
      <c r="B2513" t="str">
        <f>CHALLAN!G14393</f>
        <v>GG/296/10-11</v>
      </c>
      <c r="C2513" t="str">
        <f>CHALLAN!G14392</f>
        <v>1.3.11</v>
      </c>
      <c r="D2513" t="str">
        <f>IF(CHALLAN!C14878="","(no part #)",CHALLAN!C14878)</f>
        <v>PC-868412</v>
      </c>
      <c r="E2513" t="str">
        <f>IF(CHALLAN!B14878="","",CHALLAN!B14878)</f>
        <v>SANTRO</v>
      </c>
      <c r="F2513">
        <f>IF(CHALLAN!D14878="","",CHALLAN!D14878)</f>
        <v>5</v>
      </c>
      <c r="G2513">
        <f>IF(CHALLAN!E14878="","",CHALLAN!E14878)</f>
        <v>5</v>
      </c>
      <c r="H2513">
        <f t="shared" si="78"/>
        <v>25</v>
      </c>
      <c r="I2513" t="str">
        <f>IF(CHALLAN!F14878="","",CHALLAN!F14878)</f>
        <v>20.65+ 4.35</v>
      </c>
      <c r="J2513" t="str">
        <f t="shared" si="79"/>
        <v/>
      </c>
    </row>
    <row r="2514" spans="1:10" x14ac:dyDescent="0.25">
      <c r="A2514">
        <v>14915</v>
      </c>
      <c r="B2514" t="str">
        <f>CHALLAN!G14393</f>
        <v>GG/296/10-11</v>
      </c>
      <c r="C2514" t="str">
        <f>CHALLAN!G14392</f>
        <v>1.3.11</v>
      </c>
      <c r="D2514" t="str">
        <f>IF(CHALLAN!C14915="","(no part #)",CHALLAN!C14915)</f>
        <v>PC-86274</v>
      </c>
      <c r="E2514" t="str">
        <f>IF(CHALLAN!B14915="","",CHALLAN!B14915)</f>
        <v>A-STAR</v>
      </c>
      <c r="F2514">
        <f>IF(CHALLAN!D14915="","",CHALLAN!D14915)</f>
        <v>1</v>
      </c>
      <c r="G2514">
        <f>IF(CHALLAN!E14915="","",CHALLAN!E14915)</f>
        <v>5</v>
      </c>
      <c r="H2514">
        <f t="shared" si="78"/>
        <v>5</v>
      </c>
      <c r="I2514" t="str">
        <f>IF(CHALLAN!F14915="","",CHALLAN!F14915)</f>
        <v>14.25+ 0.75</v>
      </c>
      <c r="J2514" t="str">
        <f t="shared" si="79"/>
        <v/>
      </c>
    </row>
    <row r="2515" spans="1:10" x14ac:dyDescent="0.25">
      <c r="A2515">
        <v>14916</v>
      </c>
      <c r="B2515" t="str">
        <f>CHALLAN!G14393</f>
        <v>GG/296/10-11</v>
      </c>
      <c r="C2515" t="str">
        <f>CHALLAN!G14392</f>
        <v>1.3.11</v>
      </c>
      <c r="D2515" t="str">
        <f>IF(CHALLAN!C14916="","(no part #)",CHALLAN!C14916)</f>
        <v>PC-86207</v>
      </c>
      <c r="E2515" t="str">
        <f>IF(CHALLAN!B14916="","",CHALLAN!B14916)</f>
        <v>SWIFT / SWIFT DZIRE</v>
      </c>
      <c r="F2515">
        <f>IF(CHALLAN!D14916="","",CHALLAN!D14916)</f>
        <v>3</v>
      </c>
      <c r="G2515">
        <f>IF(CHALLAN!E14916="","",CHALLAN!E14916)</f>
        <v>5</v>
      </c>
      <c r="H2515">
        <f t="shared" si="78"/>
        <v>15</v>
      </c>
      <c r="I2515" t="str">
        <f>IF(CHALLAN!F14916="","",CHALLAN!F14916)</f>
        <v>13.25+1.75</v>
      </c>
      <c r="J2515" t="str">
        <f t="shared" si="79"/>
        <v/>
      </c>
    </row>
    <row r="2516" spans="1:10" x14ac:dyDescent="0.25">
      <c r="A2516">
        <v>14918</v>
      </c>
      <c r="B2516" t="str">
        <f>CHALLAN!G14393</f>
        <v>GG/296/10-11</v>
      </c>
      <c r="C2516" t="str">
        <f>CHALLAN!G14392</f>
        <v>1.3.11</v>
      </c>
      <c r="D2516" t="str">
        <f>IF(CHALLAN!C14918="","(no part #)",CHALLAN!C14918)</f>
        <v>PC-86037</v>
      </c>
      <c r="E2516" t="str">
        <f>IF(CHALLAN!B14918="","",CHALLAN!B14918)</f>
        <v>WAGON R / ALTO</v>
      </c>
      <c r="F2516">
        <f>IF(CHALLAN!D14918="","",CHALLAN!D14918)</f>
        <v>10</v>
      </c>
      <c r="G2516">
        <f>IF(CHALLAN!E14918="","",CHALLAN!E14918)</f>
        <v>5</v>
      </c>
      <c r="H2516">
        <f t="shared" si="78"/>
        <v>50</v>
      </c>
      <c r="I2516" t="str">
        <f>IF(CHALLAN!F14918="","",CHALLAN!F14918)</f>
        <v>19+6</v>
      </c>
      <c r="J2516" t="str">
        <f t="shared" si="79"/>
        <v/>
      </c>
    </row>
    <row r="2517" spans="1:10" x14ac:dyDescent="0.25">
      <c r="A2517">
        <v>14921</v>
      </c>
      <c r="B2517" t="str">
        <f>CHALLAN!G14393</f>
        <v>GG/296/10-11</v>
      </c>
      <c r="C2517" t="str">
        <f>CHALLAN!G14392</f>
        <v>1.3.11</v>
      </c>
      <c r="D2517" t="str">
        <f>IF(CHALLAN!C14921="","(no part #)",CHALLAN!C14921)</f>
        <v>PC-E417</v>
      </c>
      <c r="E2517" t="str">
        <f>IF(CHALLAN!B14921="","",CHALLAN!B14921)</f>
        <v>FIESTA</v>
      </c>
      <c r="F2517">
        <f>IF(CHALLAN!D14921="","",CHALLAN!D14921)</f>
        <v>6</v>
      </c>
      <c r="G2517">
        <f>IF(CHALLAN!E14921="","",CHALLAN!E14921)</f>
        <v>4</v>
      </c>
      <c r="H2517">
        <f t="shared" si="78"/>
        <v>24</v>
      </c>
      <c r="I2517" t="str">
        <f>IF(CHALLAN!F14921="","",CHALLAN!F14921)</f>
        <v>23+1</v>
      </c>
      <c r="J2517" t="str">
        <f t="shared" si="79"/>
        <v/>
      </c>
    </row>
    <row r="2518" spans="1:10" x14ac:dyDescent="0.25">
      <c r="A2518">
        <v>14961</v>
      </c>
      <c r="B2518" t="str">
        <f>CHALLAN!G14393</f>
        <v>GG/296/10-11</v>
      </c>
      <c r="C2518" t="str">
        <f>CHALLAN!G14392</f>
        <v>1.3.11</v>
      </c>
      <c r="D2518" t="str">
        <f>IF(CHALLAN!C14961="","(no part #)",CHALLAN!C14961)</f>
        <v>PC-86064</v>
      </c>
      <c r="E2518" t="str">
        <f>IF(CHALLAN!B14961="","",CHALLAN!B14961)</f>
        <v>ACCENT CRDI</v>
      </c>
      <c r="F2518">
        <f>IF(CHALLAN!D14961="","",CHALLAN!D14961)</f>
        <v>1</v>
      </c>
      <c r="G2518">
        <f>IF(CHALLAN!E14961="","",CHALLAN!E14961)</f>
        <v>5</v>
      </c>
      <c r="H2518">
        <f t="shared" si="78"/>
        <v>5</v>
      </c>
      <c r="I2518" t="str">
        <f>IF(CHALLAN!F14961="","",CHALLAN!F14961)</f>
        <v>13.25+1.75</v>
      </c>
      <c r="J2518" t="str">
        <f t="shared" si="79"/>
        <v/>
      </c>
    </row>
    <row r="2519" spans="1:10" x14ac:dyDescent="0.25">
      <c r="A2519">
        <v>14962</v>
      </c>
      <c r="B2519" t="str">
        <f>CHALLAN!G14393</f>
        <v>GG/296/10-11</v>
      </c>
      <c r="C2519" t="str">
        <f>CHALLAN!G14392</f>
        <v>1.3.11</v>
      </c>
      <c r="D2519" t="str">
        <f>IF(CHALLAN!C14962="","(no part #)",CHALLAN!C14962)</f>
        <v>PC-86034</v>
      </c>
      <c r="E2519" t="str">
        <f>IF(CHALLAN!B14962="","",CHALLAN!B14962)</f>
        <v>IKON</v>
      </c>
      <c r="F2519">
        <f>IF(CHALLAN!D14962="","",CHALLAN!D14962)</f>
        <v>1</v>
      </c>
      <c r="G2519">
        <f>IF(CHALLAN!E14962="","",CHALLAN!E14962)</f>
        <v>5</v>
      </c>
      <c r="H2519">
        <f t="shared" si="78"/>
        <v>5</v>
      </c>
      <c r="I2519" t="str">
        <f>IF(CHALLAN!F14962="","",CHALLAN!F14962)</f>
        <v>22+3</v>
      </c>
      <c r="J2519" t="str">
        <f t="shared" si="79"/>
        <v/>
      </c>
    </row>
    <row r="2520" spans="1:10" x14ac:dyDescent="0.25">
      <c r="A2520">
        <v>14963</v>
      </c>
      <c r="B2520" t="str">
        <f>CHALLAN!G14393</f>
        <v>GG/296/10-11</v>
      </c>
      <c r="C2520" t="str">
        <f>CHALLAN!G14392</f>
        <v>1.3.11</v>
      </c>
      <c r="D2520" t="str">
        <f>IF(CHALLAN!C14963="","(no part #)",CHALLAN!C14963)</f>
        <v>PC-86091</v>
      </c>
      <c r="E2520" t="str">
        <f>IF(CHALLAN!B14963="","",CHALLAN!B14963)</f>
        <v>HONDA TYPE 1</v>
      </c>
      <c r="F2520">
        <f>IF(CHALLAN!D14963="","",CHALLAN!D14963)</f>
        <v>5</v>
      </c>
      <c r="G2520">
        <f>IF(CHALLAN!E14963="","",CHALLAN!E14963)</f>
        <v>5</v>
      </c>
      <c r="H2520">
        <f t="shared" si="78"/>
        <v>25</v>
      </c>
      <c r="I2520" t="str">
        <f>IF(CHALLAN!F14963="","",CHALLAN!F14963)</f>
        <v>23+2</v>
      </c>
      <c r="J2520" t="str">
        <f t="shared" si="79"/>
        <v/>
      </c>
    </row>
    <row r="2521" spans="1:10" x14ac:dyDescent="0.25">
      <c r="A2521">
        <v>14965</v>
      </c>
      <c r="B2521" t="str">
        <f>CHALLAN!G14393</f>
        <v>GG/296/10-11</v>
      </c>
      <c r="C2521" t="str">
        <f>CHALLAN!G14392</f>
        <v>1.3.11</v>
      </c>
      <c r="D2521" t="str">
        <f>IF(CHALLAN!C14965="","(no part #)",CHALLAN!C14965)</f>
        <v>PC-86233</v>
      </c>
      <c r="E2521" t="str">
        <f>IF(CHALLAN!B14965="","",CHALLAN!B14965)</f>
        <v>INDICA BEHR</v>
      </c>
      <c r="F2521">
        <f>IF(CHALLAN!D14965="","",CHALLAN!D14965)</f>
        <v>5</v>
      </c>
      <c r="G2521">
        <f>IF(CHALLAN!E14965="","",CHALLAN!E14965)</f>
        <v>5</v>
      </c>
      <c r="H2521">
        <f t="shared" si="78"/>
        <v>25</v>
      </c>
      <c r="I2521" t="str">
        <f>IF(CHALLAN!F14965="","",CHALLAN!F14965)</f>
        <v>21+4</v>
      </c>
      <c r="J2521" t="str">
        <f t="shared" si="79"/>
        <v/>
      </c>
    </row>
    <row r="2522" spans="1:10" x14ac:dyDescent="0.25">
      <c r="A2522">
        <v>14967</v>
      </c>
      <c r="B2522" t="str">
        <f>CHALLAN!G14393</f>
        <v>GG/296/10-11</v>
      </c>
      <c r="C2522" t="str">
        <f>CHALLAN!G14392</f>
        <v>1.3.11</v>
      </c>
      <c r="D2522" t="str">
        <f>IF(CHALLAN!C14967="","(no part #)",CHALLAN!C14967)</f>
        <v>PC-86036</v>
      </c>
      <c r="E2522" t="str">
        <f>IF(CHALLAN!B14967="","",CHALLAN!B14967)</f>
        <v>INDICA SUBROS</v>
      </c>
      <c r="F2522">
        <f>IF(CHALLAN!D14967="","",CHALLAN!D14967)</f>
        <v>5</v>
      </c>
      <c r="G2522">
        <f>IF(CHALLAN!E14967="","",CHALLAN!E14967)</f>
        <v>5</v>
      </c>
      <c r="H2522">
        <f t="shared" si="78"/>
        <v>25</v>
      </c>
      <c r="I2522" t="str">
        <f>IF(CHALLAN!F14967="","",CHALLAN!F14967)</f>
        <v>19+6</v>
      </c>
      <c r="J2522" t="str">
        <f t="shared" si="79"/>
        <v/>
      </c>
    </row>
    <row r="2523" spans="1:10" x14ac:dyDescent="0.25">
      <c r="A2523">
        <v>14969</v>
      </c>
      <c r="B2523" t="str">
        <f>CHALLAN!G14393</f>
        <v>GG/296/10-11</v>
      </c>
      <c r="C2523" t="str">
        <f>CHALLAN!G14392</f>
        <v>1.3.11</v>
      </c>
      <c r="D2523" t="str">
        <f>IF(CHALLAN!C14969="","(no part #)",CHALLAN!C14969)</f>
        <v>PC-86092</v>
      </c>
      <c r="E2523" t="str">
        <f>IF(CHALLAN!B14969="","",CHALLAN!B14969)</f>
        <v>MARUTI MPFI</v>
      </c>
      <c r="F2523">
        <f>IF(CHALLAN!D14969="","",CHALLAN!D14969)</f>
        <v>5</v>
      </c>
      <c r="G2523">
        <f>IF(CHALLAN!E14969="","",CHALLAN!E14969)</f>
        <v>5</v>
      </c>
      <c r="H2523">
        <f t="shared" si="78"/>
        <v>25</v>
      </c>
      <c r="I2523" t="str">
        <f>IF(CHALLAN!F14969="","",CHALLAN!F14969)</f>
        <v>21+4</v>
      </c>
      <c r="J2523" t="str">
        <f t="shared" si="79"/>
        <v/>
      </c>
    </row>
    <row r="2524" spans="1:10" x14ac:dyDescent="0.25">
      <c r="A2524">
        <v>14971</v>
      </c>
      <c r="B2524" t="str">
        <f>CHALLAN!G14393</f>
        <v>GG/296/10-11</v>
      </c>
      <c r="C2524" t="str">
        <f>CHALLAN!G14392</f>
        <v>1.3.11</v>
      </c>
      <c r="D2524" t="str">
        <f>IF(CHALLAN!C14971="","(no part #)",CHALLAN!C14971)</f>
        <v>PC-86039</v>
      </c>
      <c r="E2524" t="str">
        <f>IF(CHALLAN!B14971="","",CHALLAN!B14971)</f>
        <v>PALIO</v>
      </c>
      <c r="F2524">
        <f>IF(CHALLAN!D14971="","",CHALLAN!D14971)</f>
        <v>3</v>
      </c>
      <c r="G2524">
        <f>IF(CHALLAN!E14971="","",CHALLAN!E14971)</f>
        <v>5</v>
      </c>
      <c r="H2524">
        <f t="shared" si="78"/>
        <v>15</v>
      </c>
      <c r="I2524" t="str">
        <f>IF(CHALLAN!F14971="","",CHALLAN!F14971)</f>
        <v>13.25+1.75</v>
      </c>
      <c r="J2524" t="str">
        <f t="shared" si="79"/>
        <v/>
      </c>
    </row>
    <row r="2525" spans="1:10" x14ac:dyDescent="0.25">
      <c r="A2525">
        <v>14973</v>
      </c>
      <c r="B2525" t="str">
        <f>CHALLAN!G14393</f>
        <v>GG/296/10-11</v>
      </c>
      <c r="C2525" t="str">
        <f>CHALLAN!G14392</f>
        <v>1.3.11</v>
      </c>
      <c r="D2525" t="str">
        <f>IF(CHALLAN!C14973="","(no part #)",CHALLAN!C14973)</f>
        <v>PC-86244</v>
      </c>
      <c r="E2525" t="str">
        <f>IF(CHALLAN!B14973="","",CHALLAN!B14973)</f>
        <v>QUALIS O RING</v>
      </c>
      <c r="F2525">
        <f>IF(CHALLAN!D14973="","",CHALLAN!D14973)</f>
        <v>3</v>
      </c>
      <c r="G2525">
        <f>IF(CHALLAN!E14973="","",CHALLAN!E14973)</f>
        <v>5</v>
      </c>
      <c r="H2525">
        <f t="shared" si="78"/>
        <v>15</v>
      </c>
      <c r="I2525" t="str">
        <f>IF(CHALLAN!F14973="","",CHALLAN!F14973)</f>
        <v>12.5+2.5</v>
      </c>
      <c r="J2525" t="str">
        <f t="shared" si="79"/>
        <v/>
      </c>
    </row>
    <row r="2526" spans="1:10" x14ac:dyDescent="0.25">
      <c r="A2526">
        <v>14975</v>
      </c>
      <c r="B2526" t="str">
        <f>CHALLAN!G14393</f>
        <v>GG/296/10-11</v>
      </c>
      <c r="C2526" t="str">
        <f>CHALLAN!G14392</f>
        <v>1.3.11</v>
      </c>
      <c r="D2526" t="str">
        <f>IF(CHALLAN!C14975="","(no part #)",CHALLAN!C14975)</f>
        <v>PC-86235</v>
      </c>
      <c r="E2526" t="str">
        <f>IF(CHALLAN!B14975="","",CHALLAN!B14975)</f>
        <v>QUALIS PAD</v>
      </c>
      <c r="F2526">
        <f>IF(CHALLAN!D14975="","",CHALLAN!D14975)</f>
        <v>1</v>
      </c>
      <c r="G2526">
        <f>IF(CHALLAN!E14975="","",CHALLAN!E14975)</f>
        <v>5</v>
      </c>
      <c r="H2526">
        <f t="shared" si="78"/>
        <v>5</v>
      </c>
      <c r="I2526" t="str">
        <f>IF(CHALLAN!F14975="","",CHALLAN!F14975)</f>
        <v>12.5+2.5</v>
      </c>
      <c r="J2526" t="str">
        <f t="shared" si="79"/>
        <v/>
      </c>
    </row>
    <row r="2527" spans="1:10" x14ac:dyDescent="0.25">
      <c r="A2527">
        <v>14977</v>
      </c>
      <c r="B2527" t="str">
        <f>CHALLAN!G14393</f>
        <v>GG/296/10-11</v>
      </c>
      <c r="C2527" t="str">
        <f>CHALLAN!G14392</f>
        <v>1.3.11</v>
      </c>
      <c r="D2527" t="str">
        <f>IF(CHALLAN!C14977="","(no part #)",CHALLAN!C14977)</f>
        <v>PC-86026B</v>
      </c>
      <c r="E2527" t="str">
        <f>IF(CHALLAN!B14977="","",CHALLAN!B14977)</f>
        <v>SKODA LAURA</v>
      </c>
      <c r="F2527">
        <f>IF(CHALLAN!D14977="","",CHALLAN!D14977)</f>
        <v>1</v>
      </c>
      <c r="G2527">
        <f>IF(CHALLAN!E14977="","",CHALLAN!E14977)</f>
        <v>5</v>
      </c>
      <c r="H2527">
        <f t="shared" si="78"/>
        <v>5</v>
      </c>
      <c r="I2527" t="str">
        <f>IF(CHALLAN!F14977="","",CHALLAN!F14977)</f>
        <v>13.25+1.75</v>
      </c>
      <c r="J2527" t="str">
        <f t="shared" si="79"/>
        <v/>
      </c>
    </row>
    <row r="2528" spans="1:10" x14ac:dyDescent="0.25">
      <c r="A2528">
        <v>14979</v>
      </c>
      <c r="B2528" t="str">
        <f>CHALLAN!G14393</f>
        <v>GG/296/10-11</v>
      </c>
      <c r="C2528" t="str">
        <f>CHALLAN!G14392</f>
        <v>1.3.11</v>
      </c>
      <c r="D2528" t="str">
        <f>IF(CHALLAN!C14979="","(no part #)",CHALLAN!C14979)</f>
        <v>PC-86241</v>
      </c>
      <c r="E2528" t="str">
        <f>IF(CHALLAN!B14979="","",CHALLAN!B14979)</f>
        <v>SUMO VECTA</v>
      </c>
      <c r="F2528">
        <f>IF(CHALLAN!D14979="","",CHALLAN!D14979)</f>
        <v>3</v>
      </c>
      <c r="G2528">
        <f>IF(CHALLAN!E14979="","",CHALLAN!E14979)</f>
        <v>5</v>
      </c>
      <c r="H2528">
        <f t="shared" si="78"/>
        <v>15</v>
      </c>
      <c r="I2528" t="str">
        <f>IF(CHALLAN!F14979="","",CHALLAN!F14979)</f>
        <v>13.5+1.5</v>
      </c>
      <c r="J2528" t="str">
        <f t="shared" si="79"/>
        <v/>
      </c>
    </row>
    <row r="2529" spans="1:10" x14ac:dyDescent="0.25">
      <c r="A2529">
        <v>14981</v>
      </c>
      <c r="B2529" t="str">
        <f>CHALLAN!G14393</f>
        <v>GG/296/10-11</v>
      </c>
      <c r="C2529" t="str">
        <f>CHALLAN!G14392</f>
        <v>1.3.11</v>
      </c>
      <c r="D2529" t="str">
        <f>IF(CHALLAN!C14981="","(no part #)",CHALLAN!C14981)</f>
        <v>PC-86255B</v>
      </c>
      <c r="E2529" t="str">
        <f>IF(CHALLAN!B14981="","",CHALLAN!B14981)</f>
        <v>VOLVO</v>
      </c>
      <c r="F2529">
        <f>IF(CHALLAN!D14981="","",CHALLAN!D14981)</f>
        <v>1</v>
      </c>
      <c r="G2529">
        <f>IF(CHALLAN!E14981="","",CHALLAN!E14981)</f>
        <v>5</v>
      </c>
      <c r="H2529">
        <f t="shared" si="78"/>
        <v>5</v>
      </c>
      <c r="I2529" t="str">
        <f>IF(CHALLAN!F14981="","",CHALLAN!F14981)</f>
        <v/>
      </c>
      <c r="J2529" t="str">
        <f t="shared" si="79"/>
        <v/>
      </c>
    </row>
    <row r="2530" spans="1:10" x14ac:dyDescent="0.25">
      <c r="A2530">
        <v>14982</v>
      </c>
      <c r="B2530" t="str">
        <f>CHALLAN!G14393</f>
        <v>GG/296/10-11</v>
      </c>
      <c r="C2530" t="str">
        <f>CHALLAN!G14392</f>
        <v>1.3.11</v>
      </c>
      <c r="D2530" t="str">
        <f>IF(CHALLAN!C14982="","(no part #)",CHALLAN!C14982)</f>
        <v>PC-86270-R12</v>
      </c>
      <c r="E2530" t="str">
        <f>IF(CHALLAN!B14982="","",CHALLAN!B14982)</f>
        <v>ZEN DELPHI R12</v>
      </c>
      <c r="F2530">
        <f>IF(CHALLAN!D14982="","",CHALLAN!D14982)</f>
        <v>3</v>
      </c>
      <c r="G2530">
        <f>IF(CHALLAN!E14982="","",CHALLAN!E14982)</f>
        <v>5</v>
      </c>
      <c r="H2530">
        <f t="shared" si="78"/>
        <v>15</v>
      </c>
      <c r="I2530" t="str">
        <f>IF(CHALLAN!F14982="","",CHALLAN!F14982)</f>
        <v>13.25+1.75</v>
      </c>
      <c r="J2530" t="str">
        <f t="shared" si="79"/>
        <v/>
      </c>
    </row>
    <row r="2531" spans="1:10" x14ac:dyDescent="0.25">
      <c r="A2531">
        <v>14984</v>
      </c>
      <c r="B2531" t="str">
        <f>CHALLAN!G14393</f>
        <v>GG/296/10-11</v>
      </c>
      <c r="C2531" t="str">
        <f>CHALLAN!G14392</f>
        <v>1.3.11</v>
      </c>
      <c r="D2531" t="str">
        <f>IF(CHALLAN!C14984="","(no part #)",CHALLAN!C14984)</f>
        <v>PC-86270R-134A</v>
      </c>
      <c r="E2531" t="str">
        <f>IF(CHALLAN!B14984="","",CHALLAN!B14984)</f>
        <v>ZEN DELPHI R134A</v>
      </c>
      <c r="F2531">
        <f>IF(CHALLAN!D14984="","",CHALLAN!D14984)</f>
        <v>3</v>
      </c>
      <c r="G2531">
        <f>IF(CHALLAN!E14984="","",CHALLAN!E14984)</f>
        <v>5</v>
      </c>
      <c r="H2531">
        <f t="shared" si="78"/>
        <v>15</v>
      </c>
      <c r="I2531" t="str">
        <f>IF(CHALLAN!F14984="","",CHALLAN!F14984)</f>
        <v>13.25+1.75</v>
      </c>
      <c r="J2531" t="str">
        <f t="shared" si="79"/>
        <v/>
      </c>
    </row>
    <row r="2532" spans="1:10" x14ac:dyDescent="0.25">
      <c r="A2532">
        <v>14998</v>
      </c>
      <c r="B2532" t="str">
        <f>CHALLAN!G14393</f>
        <v>GG/296/10-11</v>
      </c>
      <c r="C2532" t="str">
        <f>CHALLAN!G14392</f>
        <v>1.3.11</v>
      </c>
      <c r="D2532" t="str">
        <f>IF(CHALLAN!C14998="","(no part #)",CHALLAN!C14998)</f>
        <v>PC141522(O)</v>
      </c>
      <c r="E2532" t="str">
        <f>IF(CHALLAN!B14998="","",CHALLAN!B14998)</f>
        <v>141522 (O)</v>
      </c>
      <c r="F2532">
        <f>IF(CHALLAN!D14998="","",CHALLAN!D14998)</f>
        <v>3</v>
      </c>
      <c r="G2532">
        <f>IF(CHALLAN!E14998="","",CHALLAN!E14998)</f>
        <v>10</v>
      </c>
      <c r="H2532">
        <f t="shared" si="78"/>
        <v>30</v>
      </c>
      <c r="I2532" t="str">
        <f>IF(CHALLAN!F14998="","",CHALLAN!F14998)</f>
        <v>24+6</v>
      </c>
      <c r="J2532" t="str">
        <f t="shared" si="79"/>
        <v/>
      </c>
    </row>
    <row r="2533" spans="1:10" x14ac:dyDescent="0.25">
      <c r="A2533">
        <v>15000</v>
      </c>
      <c r="B2533" t="str">
        <f>CHALLAN!G14393</f>
        <v>GG/296/10-11</v>
      </c>
      <c r="C2533" t="str">
        <f>CHALLAN!G14392</f>
        <v>1.3.11</v>
      </c>
      <c r="D2533" t="str">
        <f>IF(CHALLAN!C15000="","(no part #)",CHALLAN!C15000)</f>
        <v>PC141522(F)</v>
      </c>
      <c r="E2533" t="str">
        <f>IF(CHALLAN!B15000="","",CHALLAN!B15000)</f>
        <v>141522(F)</v>
      </c>
      <c r="F2533">
        <f>IF(CHALLAN!D15000="","",CHALLAN!D15000)</f>
        <v>3</v>
      </c>
      <c r="G2533">
        <f>IF(CHALLAN!E15000="","",CHALLAN!E15000)</f>
        <v>10</v>
      </c>
      <c r="H2533">
        <f t="shared" si="78"/>
        <v>30</v>
      </c>
      <c r="I2533" t="str">
        <f>IF(CHALLAN!F15000="","",CHALLAN!F15000)</f>
        <v>24+6</v>
      </c>
      <c r="J2533" t="str">
        <f t="shared" si="79"/>
        <v/>
      </c>
    </row>
    <row r="2534" spans="1:10" x14ac:dyDescent="0.25">
      <c r="A2534">
        <v>15002</v>
      </c>
      <c r="B2534" t="str">
        <f>CHALLAN!G14393</f>
        <v>GG/296/10-11</v>
      </c>
      <c r="C2534" t="str">
        <f>CHALLAN!G14392</f>
        <v>1.3.11</v>
      </c>
      <c r="D2534" t="str">
        <f>IF(CHALLAN!C15002="","(no part #)",CHALLAN!C15002)</f>
        <v>PC141822</v>
      </c>
      <c r="E2534">
        <f>IF(CHALLAN!B15002="","",CHALLAN!B15002)</f>
        <v>141822</v>
      </c>
      <c r="F2534">
        <f>IF(CHALLAN!D15002="","",CHALLAN!D15002)</f>
        <v>3</v>
      </c>
      <c r="G2534">
        <f>IF(CHALLAN!E15002="","",CHALLAN!E15002)</f>
        <v>10</v>
      </c>
      <c r="H2534">
        <f t="shared" si="78"/>
        <v>30</v>
      </c>
      <c r="I2534" t="str">
        <f>IF(CHALLAN!F15002="","",CHALLAN!F15002)</f>
        <v>23+7</v>
      </c>
      <c r="J2534" t="str">
        <f t="shared" si="79"/>
        <v/>
      </c>
    </row>
    <row r="2535" spans="1:10" x14ac:dyDescent="0.25">
      <c r="A2535">
        <v>15004</v>
      </c>
      <c r="B2535" t="str">
        <f>CHALLAN!G14393</f>
        <v>GG/296/10-11</v>
      </c>
      <c r="C2535" t="str">
        <f>CHALLAN!G14392</f>
        <v>1.3.11</v>
      </c>
      <c r="D2535" t="str">
        <f>IF(CHALLAN!C15004="","(no part #)",CHALLAN!C15004)</f>
        <v>PC142126</v>
      </c>
      <c r="E2535">
        <f>IF(CHALLAN!B15004="","",CHALLAN!B15004)</f>
        <v>142126</v>
      </c>
      <c r="F2535">
        <f>IF(CHALLAN!D15004="","",CHALLAN!D15004)</f>
        <v>3</v>
      </c>
      <c r="G2535">
        <f>IF(CHALLAN!E15004="","",CHALLAN!E15004)</f>
        <v>10</v>
      </c>
      <c r="H2535">
        <f t="shared" si="78"/>
        <v>30</v>
      </c>
      <c r="I2535" t="str">
        <f>IF(CHALLAN!F15004="","",CHALLAN!F15004)</f>
        <v>24+6</v>
      </c>
      <c r="J2535" t="str">
        <f t="shared" si="79"/>
        <v/>
      </c>
    </row>
    <row r="2536" spans="1:10" x14ac:dyDescent="0.25">
      <c r="A2536">
        <v>15006</v>
      </c>
      <c r="B2536" t="str">
        <f>CHALLAN!G14393</f>
        <v>GG/296/10-11</v>
      </c>
      <c r="C2536" t="str">
        <f>CHALLAN!G14392</f>
        <v>1.3.11</v>
      </c>
      <c r="D2536" t="str">
        <f>IF(CHALLAN!C15006="","(no part #)",CHALLAN!C15006)</f>
        <v>PC142122</v>
      </c>
      <c r="E2536">
        <f>IF(CHALLAN!B15006="","",CHALLAN!B15006)</f>
        <v>142122</v>
      </c>
      <c r="F2536">
        <f>IF(CHALLAN!D15006="","",CHALLAN!D15006)</f>
        <v>3</v>
      </c>
      <c r="G2536">
        <f>IF(CHALLAN!E15006="","",CHALLAN!E15006)</f>
        <v>10</v>
      </c>
      <c r="H2536">
        <f t="shared" si="78"/>
        <v>30</v>
      </c>
      <c r="I2536" t="str">
        <f>IF(CHALLAN!F15006="","",CHALLAN!F15006)</f>
        <v>23+7</v>
      </c>
      <c r="J2536" t="str">
        <f t="shared" si="79"/>
        <v/>
      </c>
    </row>
    <row r="2537" spans="1:10" x14ac:dyDescent="0.25">
      <c r="A2537">
        <v>15009</v>
      </c>
      <c r="B2537" t="str">
        <f>CHALLAN!G14393</f>
        <v>GG/296/10-11</v>
      </c>
      <c r="C2537" t="str">
        <f>CHALLAN!G14392</f>
        <v>1.3.11</v>
      </c>
      <c r="D2537" t="str">
        <f>IF(CHALLAN!C15009="","(no part #)",CHALLAN!C15009)</f>
        <v>PC-868412</v>
      </c>
      <c r="E2537" t="str">
        <f>IF(CHALLAN!B15009="","",CHALLAN!B15009)</f>
        <v>SANTRO</v>
      </c>
      <c r="F2537">
        <f>IF(CHALLAN!D15009="","",CHALLAN!D15009)</f>
        <v>10</v>
      </c>
      <c r="G2537">
        <f>IF(CHALLAN!E15009="","",CHALLAN!E15009)</f>
        <v>5</v>
      </c>
      <c r="H2537">
        <f t="shared" si="78"/>
        <v>50</v>
      </c>
      <c r="I2537" t="str">
        <f>IF(CHALLAN!F15009="","",CHALLAN!F15009)</f>
        <v>20.65+ 4.35</v>
      </c>
      <c r="J2537" t="str">
        <f t="shared" si="79"/>
        <v/>
      </c>
    </row>
    <row r="2538" spans="1:10" x14ac:dyDescent="0.25">
      <c r="A2538">
        <v>15011</v>
      </c>
      <c r="B2538" t="str">
        <f>CHALLAN!G14393</f>
        <v>GG/296/10-11</v>
      </c>
      <c r="C2538" t="str">
        <f>CHALLAN!G14392</f>
        <v>1.3.11</v>
      </c>
      <c r="D2538" t="str">
        <f>IF(CHALLAN!C15011="","(no part #)",CHALLAN!C15011)</f>
        <v>PC-868404</v>
      </c>
      <c r="E2538" t="str">
        <f>IF(CHALLAN!B15011="","",CHALLAN!B15011)</f>
        <v>WR</v>
      </c>
      <c r="F2538">
        <f>IF(CHALLAN!D15011="","",CHALLAN!D15011)</f>
        <v>10</v>
      </c>
      <c r="G2538">
        <f>IF(CHALLAN!E15011="","",CHALLAN!E15011)</f>
        <v>5</v>
      </c>
      <c r="H2538">
        <f t="shared" si="78"/>
        <v>50</v>
      </c>
      <c r="I2538" t="str">
        <f>IF(CHALLAN!F15011="","",CHALLAN!F15011)</f>
        <v>20.65+ 4.35</v>
      </c>
      <c r="J2538" t="str">
        <f t="shared" si="79"/>
        <v/>
      </c>
    </row>
    <row r="2539" spans="1:10" x14ac:dyDescent="0.25">
      <c r="A2539">
        <v>15014</v>
      </c>
      <c r="B2539" t="str">
        <f>CHALLAN!G14393</f>
        <v>GG/296/10-11</v>
      </c>
      <c r="C2539" t="str">
        <f>CHALLAN!G14392</f>
        <v>1.3.11</v>
      </c>
      <c r="D2539" t="str">
        <f>IF(CHALLAN!C15014="","(no part #)",CHALLAN!C15014)</f>
        <v>PC-A6</v>
      </c>
      <c r="E2539" t="str">
        <f>IF(CHALLAN!B15014="","",CHALLAN!B15014)</f>
        <v>A6</v>
      </c>
      <c r="F2539">
        <f>IF(CHALLAN!D15014="","",CHALLAN!D15014)</f>
        <v>4</v>
      </c>
      <c r="G2539">
        <f>IF(CHALLAN!E15014="","",CHALLAN!E15014)</f>
        <v>6</v>
      </c>
      <c r="H2539">
        <f t="shared" si="78"/>
        <v>24</v>
      </c>
      <c r="I2539" s="1406" t="str">
        <f>IF(CHALLAN!F15014="","",CHALLAN!F15014)</f>
        <v>22+2</v>
      </c>
      <c r="J2539" t="str">
        <f t="shared" si="79"/>
        <v/>
      </c>
    </row>
    <row r="2540" spans="1:10" x14ac:dyDescent="0.25">
      <c r="A2540">
        <v>15016</v>
      </c>
      <c r="B2540" t="str">
        <f>CHALLAN!G14393</f>
        <v>GG/296/10-11</v>
      </c>
      <c r="C2540" t="str">
        <f>CHALLAN!G14392</f>
        <v>1.3.11</v>
      </c>
      <c r="D2540" t="str">
        <f>IF(CHALLAN!C15016="","(no part #)",CHALLAN!C15016)</f>
        <v>PC-8095</v>
      </c>
      <c r="E2540" t="str">
        <f>IF(CHALLAN!B15016="","",CHALLAN!B15016)</f>
        <v>BOLERO</v>
      </c>
      <c r="F2540">
        <f>IF(CHALLAN!D15016="","",CHALLAN!D15016)</f>
        <v>4</v>
      </c>
      <c r="G2540">
        <f>IF(CHALLAN!E15016="","",CHALLAN!E15016)</f>
        <v>6</v>
      </c>
      <c r="H2540">
        <f t="shared" si="78"/>
        <v>24</v>
      </c>
      <c r="I2540" s="1406" t="str">
        <f>IF(CHALLAN!F15016="","",CHALLAN!F15016)</f>
        <v>23+1</v>
      </c>
      <c r="J2540" t="str">
        <f t="shared" si="79"/>
        <v/>
      </c>
    </row>
    <row r="2541" spans="1:10" x14ac:dyDescent="0.25">
      <c r="A2541">
        <v>15018</v>
      </c>
      <c r="B2541" t="str">
        <f>CHALLAN!G14393</f>
        <v>GG/296/10-11</v>
      </c>
      <c r="C2541" t="str">
        <f>CHALLAN!G14392</f>
        <v>1.3.11</v>
      </c>
      <c r="D2541" t="str">
        <f>IF(CHALLAN!C15018="","(no part #)",CHALLAN!C15018)</f>
        <v>PC-205</v>
      </c>
      <c r="E2541" t="str">
        <f>IF(CHALLAN!B15018="","",CHALLAN!B15018)</f>
        <v>FIESTA</v>
      </c>
      <c r="F2541">
        <f>IF(CHALLAN!D15018="","",CHALLAN!D15018)</f>
        <v>4</v>
      </c>
      <c r="G2541">
        <f>IF(CHALLAN!E15018="","",CHALLAN!E15018)</f>
        <v>6</v>
      </c>
      <c r="H2541">
        <f t="shared" si="78"/>
        <v>24</v>
      </c>
      <c r="I2541" s="1406" t="str">
        <f>IF(CHALLAN!F15018="","",CHALLAN!F15018)</f>
        <v>23+1</v>
      </c>
      <c r="J2541" t="str">
        <f t="shared" si="79"/>
        <v/>
      </c>
    </row>
    <row r="2542" spans="1:10" x14ac:dyDescent="0.25">
      <c r="A2542">
        <v>15020</v>
      </c>
      <c r="B2542" t="str">
        <f>CHALLAN!G14393</f>
        <v>GG/296/10-11</v>
      </c>
      <c r="C2542" t="str">
        <f>CHALLAN!G14392</f>
        <v>1.3.11</v>
      </c>
      <c r="D2542" t="str">
        <f>IF(CHALLAN!C15020="","(no part #)",CHALLAN!C15020)</f>
        <v>PC-053</v>
      </c>
      <c r="E2542" t="str">
        <f>IF(CHALLAN!B15020="","",CHALLAN!B15020)</f>
        <v>IKON</v>
      </c>
      <c r="F2542">
        <f>IF(CHALLAN!D15020="","",CHALLAN!D15020)</f>
        <v>4</v>
      </c>
      <c r="G2542">
        <f>IF(CHALLAN!E15020="","",CHALLAN!E15020)</f>
        <v>6</v>
      </c>
      <c r="H2542">
        <f t="shared" si="78"/>
        <v>24</v>
      </c>
      <c r="I2542" s="1406" t="str">
        <f>IF(CHALLAN!F15020="","",CHALLAN!F15020)</f>
        <v>23+1</v>
      </c>
      <c r="J2542" t="str">
        <f t="shared" si="79"/>
        <v/>
      </c>
    </row>
    <row r="2543" spans="1:10" x14ac:dyDescent="0.25">
      <c r="A2543">
        <v>15022</v>
      </c>
      <c r="B2543" t="str">
        <f>CHALLAN!G14393</f>
        <v>GG/296/10-11</v>
      </c>
      <c r="C2543" t="str">
        <f>CHALLAN!G14392</f>
        <v>1.3.11</v>
      </c>
      <c r="D2543" t="str">
        <f>IF(CHALLAN!C15022="","(no part #)",CHALLAN!C15022)</f>
        <v>PC-209</v>
      </c>
      <c r="E2543" t="str">
        <f>IF(CHALLAN!B15022="","",CHALLAN!B15022)</f>
        <v>INNOVA</v>
      </c>
      <c r="F2543">
        <f>IF(CHALLAN!D15022="","",CHALLAN!D15022)</f>
        <v>4</v>
      </c>
      <c r="G2543">
        <f>IF(CHALLAN!E15022="","",CHALLAN!E15022)</f>
        <v>6</v>
      </c>
      <c r="H2543">
        <f t="shared" si="78"/>
        <v>24</v>
      </c>
      <c r="I2543" s="1406" t="str">
        <f>IF(CHALLAN!F15022="","",CHALLAN!F15022)</f>
        <v>23+1</v>
      </c>
      <c r="J2543" t="str">
        <f t="shared" si="79"/>
        <v/>
      </c>
    </row>
    <row r="2544" spans="1:10" x14ac:dyDescent="0.25">
      <c r="A2544">
        <v>15024</v>
      </c>
      <c r="B2544" t="str">
        <f>CHALLAN!G14393</f>
        <v>GG/296/10-11</v>
      </c>
      <c r="C2544" t="str">
        <f>CHALLAN!G14392</f>
        <v>1.3.11</v>
      </c>
      <c r="D2544" t="str">
        <f>IF(CHALLAN!C15024="","(no part #)",CHALLAN!C15024)</f>
        <v>PC-206</v>
      </c>
      <c r="E2544" t="str">
        <f>IF(CHALLAN!B15024="","",CHALLAN!B15024)</f>
        <v>LANCER HCC</v>
      </c>
      <c r="F2544">
        <f>IF(CHALLAN!D15024="","",CHALLAN!D15024)</f>
        <v>4</v>
      </c>
      <c r="G2544">
        <f>IF(CHALLAN!E15024="","",CHALLAN!E15024)</f>
        <v>6</v>
      </c>
      <c r="H2544">
        <f t="shared" si="78"/>
        <v>24</v>
      </c>
      <c r="I2544" s="1406" t="str">
        <f>IF(CHALLAN!F15024="","",CHALLAN!F15024)</f>
        <v>23+1</v>
      </c>
      <c r="J2544" t="str">
        <f t="shared" si="79"/>
        <v/>
      </c>
    </row>
    <row r="2545" spans="1:10" x14ac:dyDescent="0.25">
      <c r="A2545">
        <v>15026</v>
      </c>
      <c r="B2545" t="str">
        <f>CHALLAN!G14393</f>
        <v>GG/296/10-11</v>
      </c>
      <c r="C2545" t="str">
        <f>CHALLAN!G14392</f>
        <v>1.3.11</v>
      </c>
      <c r="D2545" t="str">
        <f>IF(CHALLAN!C15026="","(no part #)",CHALLAN!C15026)</f>
        <v>PC-8083</v>
      </c>
      <c r="E2545" t="str">
        <f>IF(CHALLAN!B15026="","",CHALLAN!B15026)</f>
        <v>SAFARI</v>
      </c>
      <c r="F2545">
        <f>IF(CHALLAN!D15026="","",CHALLAN!D15026)</f>
        <v>4</v>
      </c>
      <c r="G2545">
        <f>IF(CHALLAN!E15026="","",CHALLAN!E15026)</f>
        <v>6</v>
      </c>
      <c r="H2545">
        <f t="shared" si="78"/>
        <v>24</v>
      </c>
      <c r="I2545" s="1406" t="str">
        <f>IF(CHALLAN!F15026="","",CHALLAN!F15026)</f>
        <v>23+1</v>
      </c>
      <c r="J2545" t="str">
        <f t="shared" si="79"/>
        <v/>
      </c>
    </row>
    <row r="2546" spans="1:10" x14ac:dyDescent="0.25">
      <c r="A2546">
        <v>15028</v>
      </c>
      <c r="B2546" t="str">
        <f>CHALLAN!G14393</f>
        <v>GG/296/10-11</v>
      </c>
      <c r="C2546" t="str">
        <f>CHALLAN!G14392</f>
        <v>1.3.11</v>
      </c>
      <c r="D2546" t="str">
        <f>IF(CHALLAN!C15028="","(no part #)",CHALLAN!C15028)</f>
        <v>PC-144R</v>
      </c>
      <c r="E2546" t="str">
        <f>IF(CHALLAN!B15028="","",CHALLAN!B15028)</f>
        <v>SANTRO</v>
      </c>
      <c r="F2546">
        <f>IF(CHALLAN!D15028="","",CHALLAN!D15028)</f>
        <v>4</v>
      </c>
      <c r="G2546">
        <f>IF(CHALLAN!E15028="","",CHALLAN!E15028)</f>
        <v>6</v>
      </c>
      <c r="H2546">
        <f t="shared" si="78"/>
        <v>24</v>
      </c>
      <c r="I2546" s="1406" t="str">
        <f>IF(CHALLAN!F15028="","",CHALLAN!F15028)</f>
        <v>23+1</v>
      </c>
      <c r="J2546" t="str">
        <f t="shared" si="79"/>
        <v/>
      </c>
    </row>
    <row r="2547" spans="1:10" x14ac:dyDescent="0.25">
      <c r="A2547">
        <v>15030</v>
      </c>
      <c r="B2547" t="str">
        <f>CHALLAN!G14393</f>
        <v>GG/296/10-11</v>
      </c>
      <c r="C2547" t="str">
        <f>CHALLAN!G14392</f>
        <v>1.3.11</v>
      </c>
      <c r="D2547" t="str">
        <f>IF(CHALLAN!C15030="","(no part #)",CHALLAN!C15030)</f>
        <v>PC-250R</v>
      </c>
      <c r="E2547" t="str">
        <f>IF(CHALLAN!B15030="","",CHALLAN!B15030)</f>
        <v>SANTRO XING</v>
      </c>
      <c r="F2547">
        <f>IF(CHALLAN!D15030="","",CHALLAN!D15030)</f>
        <v>4</v>
      </c>
      <c r="G2547">
        <f>IF(CHALLAN!E15030="","",CHALLAN!E15030)</f>
        <v>6</v>
      </c>
      <c r="H2547">
        <f t="shared" si="78"/>
        <v>24</v>
      </c>
      <c r="I2547" s="1406" t="str">
        <f>IF(CHALLAN!F15030="","",CHALLAN!F15030)</f>
        <v>23+1</v>
      </c>
      <c r="J2547" t="str">
        <f t="shared" si="79"/>
        <v/>
      </c>
    </row>
    <row r="2548" spans="1:10" x14ac:dyDescent="0.25">
      <c r="A2548">
        <v>15043</v>
      </c>
      <c r="B2548" t="str">
        <f>CHALLAN!G14393</f>
        <v>GG/296/10-11</v>
      </c>
      <c r="C2548" t="str">
        <f>CHALLAN!G14392</f>
        <v>1.3.11</v>
      </c>
      <c r="D2548" t="str">
        <f>IF(CHALLAN!C15043="","(no part #)",CHALLAN!C15043)</f>
        <v>PC-143R</v>
      </c>
      <c r="E2548" t="str">
        <f>IF(CHALLAN!B15043="","",CHALLAN!B15043)</f>
        <v>SKODA</v>
      </c>
      <c r="F2548">
        <f>IF(CHALLAN!D15043="","",CHALLAN!D15043)</f>
        <v>4</v>
      </c>
      <c r="G2548">
        <f>IF(CHALLAN!E15043="","",CHALLAN!E15043)</f>
        <v>6</v>
      </c>
      <c r="H2548">
        <f t="shared" si="78"/>
        <v>24</v>
      </c>
      <c r="I2548" s="1406" t="str">
        <f>IF(CHALLAN!F15043="","",CHALLAN!F15043)</f>
        <v>23+1</v>
      </c>
      <c r="J2548" t="str">
        <f t="shared" si="79"/>
        <v/>
      </c>
    </row>
    <row r="2549" spans="1:10" x14ac:dyDescent="0.25">
      <c r="A2549">
        <v>15045</v>
      </c>
      <c r="B2549" t="str">
        <f>CHALLAN!G14393</f>
        <v>GG/296/10-11</v>
      </c>
      <c r="C2549" t="str">
        <f>CHALLAN!G14392</f>
        <v>1.3.11</v>
      </c>
      <c r="D2549" t="str">
        <f>IF(CHALLAN!C15045="","(no part #)",CHALLAN!C15045)</f>
        <v>PC-249R</v>
      </c>
      <c r="E2549" t="str">
        <f>IF(CHALLAN!B15045="","",CHALLAN!B15045)</f>
        <v>SPARK</v>
      </c>
      <c r="F2549">
        <f>IF(CHALLAN!D15045="","",CHALLAN!D15045)</f>
        <v>4</v>
      </c>
      <c r="G2549">
        <f>IF(CHALLAN!E15045="","",CHALLAN!E15045)</f>
        <v>6</v>
      </c>
      <c r="H2549">
        <f t="shared" si="78"/>
        <v>24</v>
      </c>
      <c r="I2549" s="1406" t="str">
        <f>IF(CHALLAN!F15045="","",CHALLAN!F15045)</f>
        <v>22+2</v>
      </c>
      <c r="J2549" t="str">
        <f t="shared" si="79"/>
        <v/>
      </c>
    </row>
    <row r="2550" spans="1:10" x14ac:dyDescent="0.25">
      <c r="A2550">
        <v>15047</v>
      </c>
      <c r="B2550" t="str">
        <f>CHALLAN!G14393</f>
        <v>GG/296/10-11</v>
      </c>
      <c r="C2550" t="str">
        <f>CHALLAN!G14392</f>
        <v>1.3.11</v>
      </c>
      <c r="D2550" t="str">
        <f>IF(CHALLAN!C15047="","(no part #)",CHALLAN!C15047)</f>
        <v>PC-211</v>
      </c>
      <c r="E2550" t="str">
        <f>IF(CHALLAN!B15047="","",CHALLAN!B15047)</f>
        <v>SWIFT</v>
      </c>
      <c r="F2550">
        <f>IF(CHALLAN!D15047="","",CHALLAN!D15047)</f>
        <v>4</v>
      </c>
      <c r="G2550">
        <f>IF(CHALLAN!E15047="","",CHALLAN!E15047)</f>
        <v>6</v>
      </c>
      <c r="H2550">
        <f t="shared" si="78"/>
        <v>24</v>
      </c>
      <c r="I2550" s="1406" t="str">
        <f>IF(CHALLAN!F15047="","",CHALLAN!F15047)</f>
        <v>23+1</v>
      </c>
      <c r="J2550" t="str">
        <f t="shared" si="79"/>
        <v/>
      </c>
    </row>
    <row r="2551" spans="1:10" x14ac:dyDescent="0.25">
      <c r="A2551">
        <v>15049</v>
      </c>
      <c r="B2551" t="str">
        <f>CHALLAN!G14393</f>
        <v>GG/296/10-11</v>
      </c>
      <c r="C2551" t="str">
        <f>CHALLAN!G14392</f>
        <v>1.3.11</v>
      </c>
      <c r="D2551" t="str">
        <f>IF(CHALLAN!C15049="","(no part #)",CHALLAN!C15049)</f>
        <v>PC-012</v>
      </c>
      <c r="E2551" t="str">
        <f>IF(CHALLAN!B15049="","",CHALLAN!B15049)</f>
        <v>TAVERA</v>
      </c>
      <c r="F2551">
        <f>IF(CHALLAN!D15049="","",CHALLAN!D15049)</f>
        <v>4</v>
      </c>
      <c r="G2551">
        <f>IF(CHALLAN!E15049="","",CHALLAN!E15049)</f>
        <v>6</v>
      </c>
      <c r="H2551">
        <f t="shared" si="78"/>
        <v>24</v>
      </c>
      <c r="I2551" s="1406" t="str">
        <f>IF(CHALLAN!F15049="","",CHALLAN!F15049)</f>
        <v>23+1</v>
      </c>
      <c r="J2551" t="str">
        <f t="shared" si="79"/>
        <v/>
      </c>
    </row>
    <row r="2552" spans="1:10" x14ac:dyDescent="0.25">
      <c r="A2552">
        <v>15051</v>
      </c>
      <c r="B2552" t="str">
        <f>CHALLAN!G14393</f>
        <v>GG/296/10-11</v>
      </c>
      <c r="C2552" t="str">
        <f>CHALLAN!G14392</f>
        <v>1.3.11</v>
      </c>
      <c r="D2552" t="str">
        <f>IF(CHALLAN!C15051="","(no part #)",CHALLAN!C15051)</f>
        <v>PC-208</v>
      </c>
      <c r="E2552" t="str">
        <f>IF(CHALLAN!B15051="","",CHALLAN!B15051)</f>
        <v>WR</v>
      </c>
      <c r="F2552">
        <f>IF(CHALLAN!D15051="","",CHALLAN!D15051)</f>
        <v>4</v>
      </c>
      <c r="G2552">
        <f>IF(CHALLAN!E15051="","",CHALLAN!E15051)</f>
        <v>6</v>
      </c>
      <c r="H2552">
        <f t="shared" si="78"/>
        <v>24</v>
      </c>
      <c r="I2552" s="1406" t="str">
        <f>IF(CHALLAN!F15051="","",CHALLAN!F15051)</f>
        <v>22+2</v>
      </c>
      <c r="J2552" t="str">
        <f t="shared" si="79"/>
        <v/>
      </c>
    </row>
    <row r="2553" spans="1:10" x14ac:dyDescent="0.25">
      <c r="A2553">
        <v>15053</v>
      </c>
      <c r="B2553" t="str">
        <f>CHALLAN!G14393</f>
        <v>GG/296/10-11</v>
      </c>
      <c r="C2553" t="str">
        <f>CHALLAN!G14392</f>
        <v>1.3.11</v>
      </c>
      <c r="D2553" t="str">
        <f>IF(CHALLAN!C15053="","(no part #)",CHALLAN!C15053)</f>
        <v>PC-050R</v>
      </c>
      <c r="E2553" t="str">
        <f>IF(CHALLAN!B15053="","",CHALLAN!B15053)</f>
        <v>ZEN DEPLHI R12</v>
      </c>
      <c r="F2553">
        <f>IF(CHALLAN!D15053="","",CHALLAN!D15053)</f>
        <v>4</v>
      </c>
      <c r="G2553">
        <f>IF(CHALLAN!E15053="","",CHALLAN!E15053)</f>
        <v>6</v>
      </c>
      <c r="H2553">
        <f t="shared" si="78"/>
        <v>24</v>
      </c>
      <c r="I2553" s="1406" t="str">
        <f>IF(CHALLAN!F15053="","",CHALLAN!F15053)</f>
        <v>23+1</v>
      </c>
      <c r="J2553" t="str">
        <f t="shared" si="79"/>
        <v/>
      </c>
    </row>
    <row r="2554" spans="1:10" x14ac:dyDescent="0.25">
      <c r="A2554">
        <v>15055</v>
      </c>
      <c r="B2554" t="str">
        <f>CHALLAN!G14393</f>
        <v>GG/296/10-11</v>
      </c>
      <c r="C2554" t="str">
        <f>CHALLAN!G14392</f>
        <v>1.3.11</v>
      </c>
      <c r="D2554" t="str">
        <f>IF(CHALLAN!C15055="","(no part #)",CHALLAN!C15055)</f>
        <v>PC-204</v>
      </c>
      <c r="E2554" t="str">
        <f>IF(CHALLAN!B15055="","",CHALLAN!B15055)</f>
        <v>ZEN DELPHI R134A</v>
      </c>
      <c r="F2554">
        <f>IF(CHALLAN!D15055="","",CHALLAN!D15055)</f>
        <v>4</v>
      </c>
      <c r="G2554">
        <f>IF(CHALLAN!E15055="","",CHALLAN!E15055)</f>
        <v>6</v>
      </c>
      <c r="H2554">
        <f t="shared" si="78"/>
        <v>24</v>
      </c>
      <c r="I2554" s="1406" t="str">
        <f>IF(CHALLAN!F15055="","",CHALLAN!F15055)</f>
        <v>23+1</v>
      </c>
      <c r="J2554" t="str">
        <f t="shared" si="79"/>
        <v/>
      </c>
    </row>
    <row r="2555" spans="1:10" x14ac:dyDescent="0.25">
      <c r="A2555">
        <v>15058</v>
      </c>
      <c r="B2555" t="str">
        <f>CHALLAN!G14393</f>
        <v>GG/296/10-11</v>
      </c>
      <c r="C2555" t="str">
        <f>CHALLAN!G14392</f>
        <v>1.3.11</v>
      </c>
      <c r="D2555" t="str">
        <f>IF(CHALLAN!C15058="","(no part #)",CHALLAN!C15058)</f>
        <v>PC-E022</v>
      </c>
      <c r="E2555" t="str">
        <f>IF(CHALLAN!B15058="","",CHALLAN!B15058)</f>
        <v>IKON</v>
      </c>
      <c r="F2555">
        <f>IF(CHALLAN!D15058="","",CHALLAN!D15058)</f>
        <v>4</v>
      </c>
      <c r="G2555">
        <f>IF(CHALLAN!E15058="","",CHALLAN!E15058)</f>
        <v>6</v>
      </c>
      <c r="H2555">
        <f t="shared" si="78"/>
        <v>24</v>
      </c>
      <c r="I2555" t="str">
        <f>IF(CHALLAN!F15058="","",CHALLAN!F15058)</f>
        <v>23+1</v>
      </c>
      <c r="J2555" t="str">
        <f t="shared" si="79"/>
        <v/>
      </c>
    </row>
    <row r="2556" spans="1:10" x14ac:dyDescent="0.25">
      <c r="A2556">
        <v>15060</v>
      </c>
      <c r="B2556" t="str">
        <f>CHALLAN!G14393</f>
        <v>GG/296/10-11</v>
      </c>
      <c r="C2556" t="str">
        <f>CHALLAN!G14392</f>
        <v>1.3.11</v>
      </c>
      <c r="D2556" t="str">
        <f>IF(CHALLAN!C15060="","(no part #)",CHALLAN!C15060)</f>
        <v>PC-E407</v>
      </c>
      <c r="E2556" t="str">
        <f>IF(CHALLAN!B15060="","",CHALLAN!B15060)</f>
        <v>BALENO</v>
      </c>
      <c r="F2556">
        <f>IF(CHALLAN!D15060="","",CHALLAN!D15060)</f>
        <v>3</v>
      </c>
      <c r="G2556">
        <f>IF(CHALLAN!E15060="","",CHALLAN!E15060)</f>
        <v>4</v>
      </c>
      <c r="H2556">
        <f t="shared" si="78"/>
        <v>12</v>
      </c>
      <c r="I2556" t="str">
        <f>IF(CHALLAN!F15060="","",CHALLAN!F15060)</f>
        <v>23+1</v>
      </c>
      <c r="J2556" t="str">
        <f t="shared" si="79"/>
        <v/>
      </c>
    </row>
    <row r="2557" spans="1:10" x14ac:dyDescent="0.25">
      <c r="A2557">
        <v>15062</v>
      </c>
      <c r="B2557" t="str">
        <f>CHALLAN!G14393</f>
        <v>GG/296/10-11</v>
      </c>
      <c r="C2557" t="str">
        <f>CHALLAN!G14392</f>
        <v>1.3.11</v>
      </c>
      <c r="D2557" t="str">
        <f>IF(CHALLAN!C15062="","(no part #)",CHALLAN!C15062)</f>
        <v>PC-E406</v>
      </c>
      <c r="E2557" t="str">
        <f>IF(CHALLAN!B15062="","",CHALLAN!B15062)</f>
        <v>ESTEEM R12</v>
      </c>
      <c r="F2557">
        <f>IF(CHALLAN!D15062="","",CHALLAN!D15062)</f>
        <v>6</v>
      </c>
      <c r="G2557">
        <f>IF(CHALLAN!E15062="","",CHALLAN!E15062)</f>
        <v>4</v>
      </c>
      <c r="H2557">
        <f t="shared" si="78"/>
        <v>24</v>
      </c>
      <c r="I2557" t="str">
        <f>IF(CHALLAN!F15062="","",CHALLAN!F15062)</f>
        <v>22+2</v>
      </c>
      <c r="J2557" t="str">
        <f t="shared" si="79"/>
        <v/>
      </c>
    </row>
    <row r="2558" spans="1:10" x14ac:dyDescent="0.25">
      <c r="A2558">
        <v>15064</v>
      </c>
      <c r="B2558" t="str">
        <f>CHALLAN!G14393</f>
        <v>GG/296/10-11</v>
      </c>
      <c r="C2558" t="str">
        <f>CHALLAN!G14392</f>
        <v>1.3.11</v>
      </c>
      <c r="D2558" t="str">
        <f>IF(CHALLAN!C15064="","(no part #)",CHALLAN!C15064)</f>
        <v>PC-E417</v>
      </c>
      <c r="E2558" t="str">
        <f>IF(CHALLAN!B15064="","",CHALLAN!B15064)</f>
        <v>FIESTA</v>
      </c>
      <c r="F2558">
        <f>IF(CHALLAN!D15064="","",CHALLAN!D15064)</f>
        <v>6</v>
      </c>
      <c r="G2558">
        <f>IF(CHALLAN!E15064="","",CHALLAN!E15064)</f>
        <v>4</v>
      </c>
      <c r="H2558">
        <f t="shared" si="78"/>
        <v>24</v>
      </c>
      <c r="I2558" t="str">
        <f>IF(CHALLAN!F15064="","",CHALLAN!F15064)</f>
        <v>23+1</v>
      </c>
      <c r="J2558" t="str">
        <f t="shared" si="79"/>
        <v/>
      </c>
    </row>
    <row r="2559" spans="1:10" x14ac:dyDescent="0.25">
      <c r="A2559">
        <v>15066</v>
      </c>
      <c r="B2559" t="str">
        <f>CHALLAN!G14393</f>
        <v>GG/296/10-11</v>
      </c>
      <c r="C2559" t="str">
        <f>CHALLAN!G14392</f>
        <v>1.3.11</v>
      </c>
      <c r="D2559" t="str">
        <f>IF(CHALLAN!C15066="","(no part #)",CHALLAN!C15066)</f>
        <v>PC-E523</v>
      </c>
      <c r="E2559" t="str">
        <f>IF(CHALLAN!B15066="","",CHALLAN!B15066)</f>
        <v>CIVIC</v>
      </c>
      <c r="F2559">
        <f>IF(CHALLAN!D15066="","",CHALLAN!D15066)</f>
        <v>6</v>
      </c>
      <c r="G2559">
        <f>IF(CHALLAN!E15066="","",CHALLAN!E15066)</f>
        <v>4</v>
      </c>
      <c r="H2559">
        <f t="shared" si="78"/>
        <v>24</v>
      </c>
      <c r="I2559" t="str">
        <f>IF(CHALLAN!F15066="","",CHALLAN!F15066)</f>
        <v>23+1</v>
      </c>
      <c r="J2559" t="str">
        <f t="shared" si="79"/>
        <v/>
      </c>
    </row>
    <row r="2560" spans="1:10" x14ac:dyDescent="0.25">
      <c r="A2560">
        <v>15068</v>
      </c>
      <c r="B2560" t="str">
        <f>CHALLAN!G14393</f>
        <v>GG/296/10-11</v>
      </c>
      <c r="C2560" t="str">
        <f>CHALLAN!G14392</f>
        <v>1.3.11</v>
      </c>
      <c r="D2560" t="str">
        <f>IF(CHALLAN!C15068="","(no part #)",CHALLAN!C15068)</f>
        <v>PC-E045</v>
      </c>
      <c r="E2560" t="str">
        <f>IF(CHALLAN!B15068="","",CHALLAN!B15068)</f>
        <v>LOGAN</v>
      </c>
      <c r="F2560">
        <f>IF(CHALLAN!D15068="","",CHALLAN!D15068)</f>
        <v>6</v>
      </c>
      <c r="G2560">
        <f>IF(CHALLAN!E15068="","",CHALLAN!E15068)</f>
        <v>4</v>
      </c>
      <c r="H2560">
        <f t="shared" si="78"/>
        <v>24</v>
      </c>
      <c r="I2560" t="str">
        <f>IF(CHALLAN!F15068="","",CHALLAN!F15068)</f>
        <v>21+3</v>
      </c>
      <c r="J2560" t="str">
        <f t="shared" si="79"/>
        <v/>
      </c>
    </row>
    <row r="2561" spans="1:10" x14ac:dyDescent="0.25">
      <c r="A2561">
        <v>15089</v>
      </c>
      <c r="B2561" t="str">
        <f>CHALLAN!G14393</f>
        <v>GG/296/10-11</v>
      </c>
      <c r="C2561" t="str">
        <f>CHALLAN!G14392</f>
        <v>1.3.11</v>
      </c>
      <c r="D2561" t="str">
        <f>IF(CHALLAN!C15089="","(no part #)",CHALLAN!C15089)</f>
        <v>PC-E039</v>
      </c>
      <c r="E2561" t="str">
        <f>IF(CHALLAN!B15089="","",CHALLAN!B15089)</f>
        <v>SCORPIO</v>
      </c>
      <c r="F2561">
        <f>IF(CHALLAN!D15089="","",CHALLAN!D15089)</f>
        <v>6</v>
      </c>
      <c r="G2561">
        <f>IF(CHALLAN!E15089="","",CHALLAN!E15089)</f>
        <v>4</v>
      </c>
      <c r="H2561">
        <f t="shared" si="78"/>
        <v>24</v>
      </c>
      <c r="I2561" t="str">
        <f>IF(CHALLAN!F15089="","",CHALLAN!F15089)</f>
        <v>22+2</v>
      </c>
      <c r="J2561" t="str">
        <f t="shared" si="79"/>
        <v/>
      </c>
    </row>
    <row r="2562" spans="1:10" x14ac:dyDescent="0.25">
      <c r="A2562">
        <v>15092</v>
      </c>
      <c r="B2562" t="str">
        <f>CHALLAN!G14393</f>
        <v>GG/296/10-11</v>
      </c>
      <c r="C2562" t="str">
        <f>CHALLAN!G14392</f>
        <v>1.3.11</v>
      </c>
      <c r="D2562" t="str">
        <f>IF(CHALLAN!C15092="","(no part #)",CHALLAN!C15092)</f>
        <v>GREY COP</v>
      </c>
      <c r="E2562" t="str">
        <f>IF(CHALLAN!B15092="","",CHALLAN!B15092)</f>
        <v xml:space="preserve">CONCORD </v>
      </c>
      <c r="F2562">
        <f>IF(CHALLAN!D15092="","",CHALLAN!D15092)</f>
        <v>20</v>
      </c>
      <c r="G2562">
        <f>IF(CHALLAN!E15092="","",CHALLAN!E15092)</f>
        <v>1</v>
      </c>
      <c r="H2562">
        <f t="shared" ref="H2562:H2625" si="80">IF(AND(ISNUMBER(F2562),ISNUMBER(G2562)),F2562*G2562,"")</f>
        <v>20</v>
      </c>
      <c r="I2562">
        <f>IF(CHALLAN!F15092="","",CHALLAN!F15092)</f>
        <v>0</v>
      </c>
      <c r="J2562">
        <f t="shared" ref="J2562:J2625" si="81">IF(AND(ISNUMBER(H2562),ISNUMBER(I2562)),H2562-I2562,"")</f>
        <v>20</v>
      </c>
    </row>
    <row r="2563" spans="1:10" x14ac:dyDescent="0.25">
      <c r="A2563">
        <v>15093</v>
      </c>
      <c r="B2563" t="str">
        <f>CHALLAN!G14393</f>
        <v>GG/296/10-11</v>
      </c>
      <c r="C2563" t="str">
        <f>CHALLAN!G14392</f>
        <v>1.3.11</v>
      </c>
      <c r="D2563" t="str">
        <f>IF(CHALLAN!C15093="","(no part #)",CHALLAN!C15093)</f>
        <v>GREY AL</v>
      </c>
      <c r="E2563" t="str">
        <f>IF(CHALLAN!B15093="","",CHALLAN!B15093)</f>
        <v xml:space="preserve">CONCORD </v>
      </c>
      <c r="F2563">
        <f>IF(CHALLAN!D15093="","",CHALLAN!D15093)</f>
        <v>33</v>
      </c>
      <c r="G2563">
        <f>IF(CHALLAN!E15093="","",CHALLAN!E15093)</f>
        <v>1</v>
      </c>
      <c r="H2563">
        <f t="shared" si="80"/>
        <v>33</v>
      </c>
      <c r="I2563">
        <f>IF(CHALLAN!F15093="","",CHALLAN!F15093)</f>
        <v>0</v>
      </c>
      <c r="J2563">
        <f t="shared" si="81"/>
        <v>33</v>
      </c>
    </row>
    <row r="2564" spans="1:10" x14ac:dyDescent="0.25">
      <c r="A2564">
        <v>15095</v>
      </c>
      <c r="B2564" t="str">
        <f>CHALLAN!G14393</f>
        <v>GG/296/10-11</v>
      </c>
      <c r="C2564" t="str">
        <f>CHALLAN!G14392</f>
        <v>1.3.11</v>
      </c>
      <c r="D2564" t="str">
        <f>IF(CHALLAN!C15095="","(no part #)",CHALLAN!C15095)</f>
        <v>(no part #)</v>
      </c>
      <c r="E2564" t="str">
        <f>IF(CHALLAN!B15095="","",CHALLAN!B15095)</f>
        <v>15MM</v>
      </c>
      <c r="F2564">
        <f>IF(CHALLAN!D15095="","",CHALLAN!D15095)</f>
        <v>4</v>
      </c>
      <c r="G2564">
        <f>IF(CHALLAN!E15095="","",CHALLAN!E15095)</f>
        <v>100</v>
      </c>
      <c r="H2564">
        <f t="shared" si="80"/>
        <v>400</v>
      </c>
      <c r="I2564">
        <f>IF(CHALLAN!F15095="","",CHALLAN!F15095)</f>
        <v>0</v>
      </c>
      <c r="J2564">
        <f t="shared" si="81"/>
        <v>400</v>
      </c>
    </row>
    <row r="2565" spans="1:10" x14ac:dyDescent="0.25">
      <c r="A2565">
        <v>15137</v>
      </c>
      <c r="B2565" t="str">
        <f>CHALLAN!G14393</f>
        <v>GG/296/10-11</v>
      </c>
      <c r="C2565" t="str">
        <f>CHALLAN!G14392</f>
        <v>1.3.11</v>
      </c>
      <c r="D2565" t="str">
        <f>IF(CHALLAN!C15137="","(no part #)",CHALLAN!C15137)</f>
        <v>PC-86125</v>
      </c>
      <c r="E2565" t="str">
        <f>IF(CHALLAN!B15137="","",CHALLAN!B15137)</f>
        <v>SANTRO</v>
      </c>
      <c r="F2565">
        <f>IF(CHALLAN!D15137="","",CHALLAN!D15137)</f>
        <v>5</v>
      </c>
      <c r="G2565">
        <f>IF(CHALLAN!E15137="","",CHALLAN!E15137)</f>
        <v>5</v>
      </c>
      <c r="H2565">
        <f t="shared" si="80"/>
        <v>25</v>
      </c>
      <c r="I2565" t="str">
        <f>IF(CHALLAN!F15137="","",CHALLAN!F15137)</f>
        <v>21+4</v>
      </c>
      <c r="J2565" t="str">
        <f t="shared" si="81"/>
        <v/>
      </c>
    </row>
    <row r="2566" spans="1:10" x14ac:dyDescent="0.25">
      <c r="A2566">
        <v>15139</v>
      </c>
      <c r="B2566" t="str">
        <f>CHALLAN!G14393</f>
        <v>GG/296/10-11</v>
      </c>
      <c r="C2566" t="str">
        <f>CHALLAN!G14392</f>
        <v>1.3.11</v>
      </c>
      <c r="D2566" t="str">
        <f>IF(CHALLAN!C15139="","(no part #)",CHALLAN!C15139)</f>
        <v>PC-86207</v>
      </c>
      <c r="E2566" t="str">
        <f>IF(CHALLAN!B15139="","",CHALLAN!B15139)</f>
        <v>SWIFT</v>
      </c>
      <c r="F2566" t="str">
        <f>IF(CHALLAN!D15139="","",CHALLAN!D15139)</f>
        <v>2CTN+2PCS</v>
      </c>
      <c r="G2566">
        <f>IF(CHALLAN!E15139="","",CHALLAN!E15139)</f>
        <v>5</v>
      </c>
      <c r="H2566" t="str">
        <f t="shared" si="80"/>
        <v/>
      </c>
      <c r="I2566" t="str">
        <f>IF(CHALLAN!F15139="","",CHALLAN!F15139)</f>
        <v>13.25+ 1.75</v>
      </c>
      <c r="J2566" t="str">
        <f t="shared" si="81"/>
        <v/>
      </c>
    </row>
    <row r="2567" spans="1:10" x14ac:dyDescent="0.25">
      <c r="A2567">
        <v>15142</v>
      </c>
      <c r="B2567" t="str">
        <f>CHALLAN!G14393</f>
        <v>GG/296/10-11</v>
      </c>
      <c r="C2567" t="str">
        <f>CHALLAN!G14392</f>
        <v>1.3.11</v>
      </c>
      <c r="D2567" t="str">
        <f>IF(CHALLAN!C15142="","(no part #)",CHALLAN!C15142)</f>
        <v>PC-868412</v>
      </c>
      <c r="E2567" t="str">
        <f>IF(CHALLAN!B15142="","",CHALLAN!B15142)</f>
        <v>SANTRO</v>
      </c>
      <c r="F2567">
        <f>IF(CHALLAN!D15142="","",CHALLAN!D15142)</f>
        <v>5</v>
      </c>
      <c r="G2567">
        <f>IF(CHALLAN!E15142="","",CHALLAN!E15142)</f>
        <v>5</v>
      </c>
      <c r="H2567">
        <f t="shared" si="80"/>
        <v>25</v>
      </c>
      <c r="I2567" t="str">
        <f>IF(CHALLAN!F15142="","",CHALLAN!F15142)</f>
        <v>20.65+4.35</v>
      </c>
      <c r="J2567" t="str">
        <f t="shared" si="81"/>
        <v/>
      </c>
    </row>
    <row r="2568" spans="1:10" x14ac:dyDescent="0.25">
      <c r="A2568">
        <v>15144</v>
      </c>
      <c r="B2568" t="str">
        <f>CHALLAN!G14393</f>
        <v>GG/296/10-11</v>
      </c>
      <c r="C2568" t="str">
        <f>CHALLAN!G14392</f>
        <v>1.3.11</v>
      </c>
      <c r="D2568" t="str">
        <f>IF(CHALLAN!C15144="","(no part #)",CHALLAN!C15144)</f>
        <v>PC-868404</v>
      </c>
      <c r="E2568" t="str">
        <f>IF(CHALLAN!B15144="","",CHALLAN!B15144)</f>
        <v>WR</v>
      </c>
      <c r="F2568">
        <f>IF(CHALLAN!D15144="","",CHALLAN!D15144)</f>
        <v>5</v>
      </c>
      <c r="G2568">
        <f>IF(CHALLAN!E15144="","",CHALLAN!E15144)</f>
        <v>5</v>
      </c>
      <c r="H2568">
        <f t="shared" si="80"/>
        <v>25</v>
      </c>
      <c r="I2568" t="str">
        <f>IF(CHALLAN!F15144="","",CHALLAN!F15144)</f>
        <v>20.65+4.35</v>
      </c>
      <c r="J2568" t="str">
        <f t="shared" si="81"/>
        <v/>
      </c>
    </row>
    <row r="2569" spans="1:10" x14ac:dyDescent="0.25">
      <c r="A2569">
        <v>15147</v>
      </c>
      <c r="B2569" t="str">
        <f>CHALLAN!G14393</f>
        <v>GG/296/10-11</v>
      </c>
      <c r="C2569" t="str">
        <f>CHALLAN!G14392</f>
        <v>1.3.11</v>
      </c>
      <c r="D2569" t="str">
        <f>IF(CHALLAN!C15147="","(no part #)",CHALLAN!C15147)</f>
        <v>PC-142R</v>
      </c>
      <c r="E2569" t="str">
        <f>IF(CHALLAN!B15147="","",CHALLAN!B15147)</f>
        <v>Baleno</v>
      </c>
      <c r="F2569">
        <f>IF(CHALLAN!D15147="","",CHALLAN!D15147)</f>
        <v>4</v>
      </c>
      <c r="G2569">
        <f>IF(CHALLAN!E15147="","",CHALLAN!E15147)</f>
        <v>6</v>
      </c>
      <c r="H2569">
        <f t="shared" si="80"/>
        <v>24</v>
      </c>
      <c r="I2569" s="1406" t="str">
        <f>IF(CHALLAN!F15147="","",CHALLAN!F15147)</f>
        <v>23+1</v>
      </c>
      <c r="J2569" t="str">
        <f t="shared" si="81"/>
        <v/>
      </c>
    </row>
    <row r="2570" spans="1:10" x14ac:dyDescent="0.25">
      <c r="A2570">
        <v>15149</v>
      </c>
      <c r="B2570" t="str">
        <f>CHALLAN!G14393</f>
        <v>GG/296/10-11</v>
      </c>
      <c r="C2570" t="str">
        <f>CHALLAN!G14392</f>
        <v>1.3.11</v>
      </c>
      <c r="D2570" t="str">
        <f>IF(CHALLAN!C15149="","(no part #)",CHALLAN!C15149)</f>
        <v>PC-144R</v>
      </c>
      <c r="E2570" t="str">
        <f>IF(CHALLAN!B15149="","",CHALLAN!B15149)</f>
        <v>SANTRO</v>
      </c>
      <c r="F2570">
        <f>IF(CHALLAN!D15149="","",CHALLAN!D15149)</f>
        <v>4</v>
      </c>
      <c r="G2570">
        <f>IF(CHALLAN!E15149="","",CHALLAN!E15149)</f>
        <v>6</v>
      </c>
      <c r="H2570">
        <f t="shared" si="80"/>
        <v>24</v>
      </c>
      <c r="I2570" s="1406" t="str">
        <f>IF(CHALLAN!F15149="","",CHALLAN!F15149)</f>
        <v>23+1</v>
      </c>
      <c r="J2570" t="str">
        <f t="shared" si="81"/>
        <v/>
      </c>
    </row>
    <row r="2571" spans="1:10" x14ac:dyDescent="0.25">
      <c r="A2571">
        <v>15151</v>
      </c>
      <c r="B2571" t="str">
        <f>CHALLAN!G14393</f>
        <v>GG/296/10-11</v>
      </c>
      <c r="C2571" t="str">
        <f>CHALLAN!G14392</f>
        <v>1.3.11</v>
      </c>
      <c r="D2571" t="str">
        <f>IF(CHALLAN!C15151="","(no part #)",CHALLAN!C15151)</f>
        <v>PC-143R</v>
      </c>
      <c r="E2571" t="str">
        <f>IF(CHALLAN!B15151="","",CHALLAN!B15151)</f>
        <v>SKODA</v>
      </c>
      <c r="F2571">
        <f>IF(CHALLAN!D15151="","",CHALLAN!D15151)</f>
        <v>4</v>
      </c>
      <c r="G2571">
        <f>IF(CHALLAN!E15151="","",CHALLAN!E15151)</f>
        <v>6</v>
      </c>
      <c r="H2571">
        <f t="shared" si="80"/>
        <v>24</v>
      </c>
      <c r="I2571" s="1406" t="str">
        <f>IF(CHALLAN!F15151="","",CHALLAN!F15151)</f>
        <v>23+1</v>
      </c>
      <c r="J2571" t="str">
        <f t="shared" si="81"/>
        <v/>
      </c>
    </row>
    <row r="2572" spans="1:10" x14ac:dyDescent="0.25">
      <c r="A2572">
        <v>15154</v>
      </c>
      <c r="B2572" t="str">
        <f>CHALLAN!G14393</f>
        <v>GG/296/10-11</v>
      </c>
      <c r="C2572" t="str">
        <f>CHALLAN!G14392</f>
        <v>1.3.11</v>
      </c>
      <c r="D2572" t="str">
        <f>IF(CHALLAN!C15154="","(no part #)",CHALLAN!C15154)</f>
        <v>PC-E045</v>
      </c>
      <c r="E2572" t="str">
        <f>IF(CHALLAN!B15154="","",CHALLAN!B15154)</f>
        <v>LOGAN</v>
      </c>
      <c r="F2572" t="str">
        <f>IF(CHALLAN!D15154="","",CHALLAN!D15154)</f>
        <v>6CTN+2PCS</v>
      </c>
      <c r="G2572">
        <f>IF(CHALLAN!E15154="","",CHALLAN!E15154)</f>
        <v>4</v>
      </c>
      <c r="H2572" t="str">
        <f t="shared" si="80"/>
        <v/>
      </c>
      <c r="I2572" t="str">
        <f>IF(CHALLAN!F15154="","",CHALLAN!F15154)</f>
        <v>21+3</v>
      </c>
      <c r="J2572" t="str">
        <f t="shared" si="81"/>
        <v/>
      </c>
    </row>
    <row r="2573" spans="1:10" x14ac:dyDescent="0.25">
      <c r="A2573">
        <v>15180</v>
      </c>
      <c r="B2573" t="str">
        <f>CHALLAN!G14393</f>
        <v>GG/296/10-11</v>
      </c>
      <c r="C2573" t="str">
        <f>CHALLAN!G14392</f>
        <v>1.3.11</v>
      </c>
      <c r="D2573" t="str">
        <f>IF(CHALLAN!C15180="","(no part #)",CHALLAN!C15180)</f>
        <v>PC-7159</v>
      </c>
      <c r="E2573" t="str">
        <f>IF(CHALLAN!B15180="","",CHALLAN!B15180)</f>
        <v>INDIGO</v>
      </c>
      <c r="F2573">
        <f>IF(CHALLAN!D15180="","",CHALLAN!D15180)</f>
        <v>4</v>
      </c>
      <c r="G2573">
        <f>IF(CHALLAN!E15180="","",CHALLAN!E15180)</f>
        <v>6</v>
      </c>
      <c r="H2573">
        <f t="shared" si="80"/>
        <v>24</v>
      </c>
      <c r="I2573" s="1406" t="str">
        <f>IF(CHALLAN!F15180="","",CHALLAN!F15180)</f>
        <v>23+1</v>
      </c>
      <c r="J2573" t="str">
        <f t="shared" si="81"/>
        <v/>
      </c>
    </row>
    <row r="2574" spans="1:10" x14ac:dyDescent="0.25">
      <c r="A2574">
        <v>15182</v>
      </c>
      <c r="B2574" t="str">
        <f>CHALLAN!G14393</f>
        <v>GG/296/10-11</v>
      </c>
      <c r="C2574" t="str">
        <f>CHALLAN!G14392</f>
        <v>1.3.11</v>
      </c>
      <c r="D2574" t="str">
        <f>IF(CHALLAN!C15182="","(no part #)",CHALLAN!C15182)</f>
        <v>PC-205</v>
      </c>
      <c r="E2574" t="str">
        <f>IF(CHALLAN!B15182="","",CHALLAN!B15182)</f>
        <v>FORD FIESTA</v>
      </c>
      <c r="F2574">
        <f>IF(CHALLAN!D15182="","",CHALLAN!D15182)</f>
        <v>4</v>
      </c>
      <c r="G2574">
        <f>IF(CHALLAN!E15182="","",CHALLAN!E15182)</f>
        <v>6</v>
      </c>
      <c r="H2574">
        <f t="shared" si="80"/>
        <v>24</v>
      </c>
      <c r="I2574" s="1406" t="str">
        <f>IF(CHALLAN!F15182="","",CHALLAN!F15182)</f>
        <v>23+1</v>
      </c>
      <c r="J2574" t="str">
        <f t="shared" si="81"/>
        <v/>
      </c>
    </row>
    <row r="2575" spans="1:10" x14ac:dyDescent="0.25">
      <c r="A2575">
        <v>15184</v>
      </c>
      <c r="B2575" t="str">
        <f>CHALLAN!G14393</f>
        <v>GG/296/10-11</v>
      </c>
      <c r="C2575" t="str">
        <f>CHALLAN!G14392</f>
        <v>1.3.11</v>
      </c>
      <c r="D2575" t="str">
        <f>IF(CHALLAN!C15184="","(no part #)",CHALLAN!C15184)</f>
        <v>PC-012</v>
      </c>
      <c r="E2575" t="str">
        <f>IF(CHALLAN!B15184="","",CHALLAN!B15184)</f>
        <v>Tavera</v>
      </c>
      <c r="F2575">
        <f>IF(CHALLAN!D15184="","",CHALLAN!D15184)</f>
        <v>4</v>
      </c>
      <c r="G2575">
        <f>IF(CHALLAN!E15184="","",CHALLAN!E15184)</f>
        <v>6</v>
      </c>
      <c r="H2575">
        <f t="shared" si="80"/>
        <v>24</v>
      </c>
      <c r="I2575" s="1406" t="str">
        <f>IF(CHALLAN!F15184="","",CHALLAN!F15184)</f>
        <v>23+1</v>
      </c>
      <c r="J2575" t="str">
        <f t="shared" si="81"/>
        <v/>
      </c>
    </row>
    <row r="2576" spans="1:10" x14ac:dyDescent="0.25">
      <c r="A2576">
        <v>15187</v>
      </c>
      <c r="B2576" t="str">
        <f>CHALLAN!G14393</f>
        <v>GG/296/10-11</v>
      </c>
      <c r="C2576" t="str">
        <f>CHALLAN!G14392</f>
        <v>1.3.11</v>
      </c>
      <c r="D2576" t="str">
        <f>IF(CHALLAN!C15187="","(no part #)",CHALLAN!C15187)</f>
        <v>(no part #)</v>
      </c>
      <c r="E2576" t="str">
        <f>IF(CHALLAN!B15187="","",CHALLAN!B15187)</f>
        <v xml:space="preserve">SANTRO </v>
      </c>
      <c r="F2576">
        <f>IF(CHALLAN!D15187="","",CHALLAN!D15187)</f>
        <v>2</v>
      </c>
      <c r="G2576">
        <f>IF(CHALLAN!E15187="","",CHALLAN!E15187)</f>
        <v>200</v>
      </c>
      <c r="H2576">
        <f t="shared" si="80"/>
        <v>400</v>
      </c>
      <c r="I2576" t="str">
        <f>IF(CHALLAN!F15187="","",CHALLAN!F15187)</f>
        <v>190+10</v>
      </c>
      <c r="J2576" t="str">
        <f t="shared" si="81"/>
        <v/>
      </c>
    </row>
    <row r="2577" spans="1:10" x14ac:dyDescent="0.25">
      <c r="A2577">
        <v>15188</v>
      </c>
      <c r="B2577" t="str">
        <f>CHALLAN!G14393</f>
        <v>GG/296/10-11</v>
      </c>
      <c r="C2577" t="str">
        <f>CHALLAN!G14392</f>
        <v>1.3.11</v>
      </c>
      <c r="D2577" t="str">
        <f>IF(CHALLAN!C15188="","(no part #)",CHALLAN!C15188)</f>
        <v>(no part #)</v>
      </c>
      <c r="E2577" t="str">
        <f>IF(CHALLAN!B15188="","",CHALLAN!B15188)</f>
        <v xml:space="preserve">SANTRO </v>
      </c>
      <c r="F2577">
        <f>IF(CHALLAN!D15188="","",CHALLAN!D15188)</f>
        <v>1</v>
      </c>
      <c r="G2577">
        <f>IF(CHALLAN!E15188="","",CHALLAN!E15188)</f>
        <v>100</v>
      </c>
      <c r="H2577">
        <f t="shared" si="80"/>
        <v>100</v>
      </c>
      <c r="I2577" t="str">
        <f>IF(CHALLAN!F15188="","",CHALLAN!F15188)</f>
        <v/>
      </c>
      <c r="J2577" t="str">
        <f t="shared" si="81"/>
        <v/>
      </c>
    </row>
    <row r="2578" spans="1:10" x14ac:dyDescent="0.25">
      <c r="A2578">
        <v>15189</v>
      </c>
      <c r="B2578" t="str">
        <f>CHALLAN!G14393</f>
        <v>GG/296/10-11</v>
      </c>
      <c r="C2578" t="str">
        <f>CHALLAN!G14392</f>
        <v>1.3.11</v>
      </c>
      <c r="D2578" t="str">
        <f>IF(CHALLAN!C15189="","(no part #)",CHALLAN!C15189)</f>
        <v>(no part #)</v>
      </c>
      <c r="E2578" t="str">
        <f>IF(CHALLAN!B15189="","",CHALLAN!B15189)</f>
        <v xml:space="preserve">SANTRO </v>
      </c>
      <c r="F2578">
        <f>IF(CHALLAN!D15189="","",CHALLAN!D15189)</f>
        <v>1</v>
      </c>
      <c r="G2578">
        <f>IF(CHALLAN!E15189="","",CHALLAN!E15189)</f>
        <v>36</v>
      </c>
      <c r="H2578">
        <f t="shared" si="80"/>
        <v>36</v>
      </c>
      <c r="I2578" t="str">
        <f>IF(CHALLAN!F15189="","",CHALLAN!F15189)</f>
        <v/>
      </c>
      <c r="J2578" t="str">
        <f t="shared" si="81"/>
        <v/>
      </c>
    </row>
    <row r="2579" spans="1:10" x14ac:dyDescent="0.25">
      <c r="A2579">
        <v>15231</v>
      </c>
      <c r="B2579" t="str">
        <f>CHALLAN!G14393</f>
        <v>GG/296/10-11</v>
      </c>
      <c r="C2579" t="str">
        <f>CHALLAN!G14392</f>
        <v>1.3.11</v>
      </c>
      <c r="D2579" t="str">
        <f>IF(CHALLAN!C15231="","(no part #)",CHALLAN!C15231)</f>
        <v>PC-A6</v>
      </c>
      <c r="E2579" t="str">
        <f>IF(CHALLAN!B15231="","",CHALLAN!B15231)</f>
        <v>A6</v>
      </c>
      <c r="F2579">
        <f>IF(CHALLAN!D15231="","",CHALLAN!D15231)</f>
        <v>4</v>
      </c>
      <c r="G2579">
        <f>IF(CHALLAN!E15231="","",CHALLAN!E15231)</f>
        <v>6</v>
      </c>
      <c r="H2579">
        <f t="shared" si="80"/>
        <v>24</v>
      </c>
      <c r="I2579" s="1406" t="str">
        <f>IF(CHALLAN!F15231="","",CHALLAN!F15231)</f>
        <v>22+2</v>
      </c>
      <c r="J2579" t="str">
        <f t="shared" si="81"/>
        <v/>
      </c>
    </row>
    <row r="2580" spans="1:10" x14ac:dyDescent="0.25">
      <c r="A2580">
        <v>15233</v>
      </c>
      <c r="B2580" t="str">
        <f>CHALLAN!G14393</f>
        <v>GG/296/10-11</v>
      </c>
      <c r="C2580" t="str">
        <f>CHALLAN!G14392</f>
        <v>1.3.11</v>
      </c>
      <c r="D2580" t="str">
        <f>IF(CHALLAN!C15233="","(no part #)",CHALLAN!C15233)</f>
        <v>PC-8084</v>
      </c>
      <c r="E2580" t="str">
        <f>IF(CHALLAN!B15233="","",CHALLAN!B15233)</f>
        <v>MATIZ</v>
      </c>
      <c r="F2580">
        <f>IF(CHALLAN!D15233="","",CHALLAN!D15233)</f>
        <v>1</v>
      </c>
      <c r="G2580">
        <f>IF(CHALLAN!E15233="","",CHALLAN!E15233)</f>
        <v>6</v>
      </c>
      <c r="H2580">
        <f t="shared" si="80"/>
        <v>6</v>
      </c>
      <c r="I2580" s="1406" t="str">
        <f>IF(CHALLAN!F15233="","",CHALLAN!F15233)</f>
        <v>23+1</v>
      </c>
      <c r="J2580" t="str">
        <f t="shared" si="81"/>
        <v/>
      </c>
    </row>
    <row r="2581" spans="1:10" x14ac:dyDescent="0.25">
      <c r="A2581">
        <v>15234</v>
      </c>
      <c r="B2581" t="str">
        <f>CHALLAN!G14393</f>
        <v>GG/296/10-11</v>
      </c>
      <c r="C2581" t="str">
        <f>CHALLAN!G14392</f>
        <v>1.3.11</v>
      </c>
      <c r="D2581" t="str">
        <f>IF(CHALLAN!C15234="","(no part #)",CHALLAN!C15234)</f>
        <v>PC-8083</v>
      </c>
      <c r="E2581" t="str">
        <f>IF(CHALLAN!B15234="","",CHALLAN!B15234)</f>
        <v>Safari</v>
      </c>
      <c r="F2581">
        <f>IF(CHALLAN!D15234="","",CHALLAN!D15234)</f>
        <v>1</v>
      </c>
      <c r="G2581">
        <f>IF(CHALLAN!E15234="","",CHALLAN!E15234)</f>
        <v>6</v>
      </c>
      <c r="H2581">
        <f t="shared" si="80"/>
        <v>6</v>
      </c>
      <c r="I2581" s="1406" t="str">
        <f>IF(CHALLAN!F15234="","",CHALLAN!F15234)</f>
        <v>23+1</v>
      </c>
      <c r="J2581" t="str">
        <f t="shared" si="81"/>
        <v/>
      </c>
    </row>
    <row r="2582" spans="1:10" x14ac:dyDescent="0.25">
      <c r="A2582">
        <v>15235</v>
      </c>
      <c r="B2582" t="str">
        <f>CHALLAN!G14393</f>
        <v>GG/296/10-11</v>
      </c>
      <c r="C2582" t="str">
        <f>CHALLAN!G14392</f>
        <v>1.3.11</v>
      </c>
      <c r="D2582" t="str">
        <f>IF(CHALLAN!C15235="","(no part #)",CHALLAN!C15235)</f>
        <v>PC-012</v>
      </c>
      <c r="E2582" t="str">
        <f>IF(CHALLAN!B15235="","",CHALLAN!B15235)</f>
        <v>Tavera</v>
      </c>
      <c r="F2582">
        <f>IF(CHALLAN!D15235="","",CHALLAN!D15235)</f>
        <v>4</v>
      </c>
      <c r="G2582">
        <f>IF(CHALLAN!E15235="","",CHALLAN!E15235)</f>
        <v>6</v>
      </c>
      <c r="H2582">
        <f t="shared" si="80"/>
        <v>24</v>
      </c>
      <c r="I2582" s="1406" t="str">
        <f>IF(CHALLAN!F15235="","",CHALLAN!F15235)</f>
        <v>23+1</v>
      </c>
      <c r="J2582" t="str">
        <f t="shared" si="81"/>
        <v/>
      </c>
    </row>
    <row r="2583" spans="1:10" x14ac:dyDescent="0.25">
      <c r="A2583">
        <v>15237</v>
      </c>
      <c r="B2583" t="str">
        <f>CHALLAN!G14393</f>
        <v>GG/296/10-11</v>
      </c>
      <c r="C2583" t="str">
        <f>CHALLAN!G14392</f>
        <v>1.3.11</v>
      </c>
      <c r="D2583" t="str">
        <f>IF(CHALLAN!C15237="","(no part #)",CHALLAN!C15237)</f>
        <v>PC-7159</v>
      </c>
      <c r="E2583" t="str">
        <f>IF(CHALLAN!B15237="","",CHALLAN!B15237)</f>
        <v>INDIGO</v>
      </c>
      <c r="F2583">
        <f>IF(CHALLAN!D15237="","",CHALLAN!D15237)</f>
        <v>4</v>
      </c>
      <c r="G2583">
        <f>IF(CHALLAN!E15237="","",CHALLAN!E15237)</f>
        <v>6</v>
      </c>
      <c r="H2583">
        <f t="shared" si="80"/>
        <v>24</v>
      </c>
      <c r="I2583" s="1406" t="str">
        <f>IF(CHALLAN!F15237="","",CHALLAN!F15237)</f>
        <v>23+1</v>
      </c>
      <c r="J2583" t="str">
        <f t="shared" si="81"/>
        <v/>
      </c>
    </row>
    <row r="2584" spans="1:10" x14ac:dyDescent="0.25">
      <c r="A2584">
        <v>15240</v>
      </c>
      <c r="B2584" t="str">
        <f>CHALLAN!G14393</f>
        <v>GG/296/10-11</v>
      </c>
      <c r="C2584" t="str">
        <f>CHALLAN!G14392</f>
        <v>1.3.11</v>
      </c>
      <c r="D2584" t="str">
        <f>IF(CHALLAN!C15240="","(no part #)",CHALLAN!C15240)</f>
        <v>PC-E614</v>
      </c>
      <c r="E2584" t="str">
        <f>IF(CHALLAN!B15240="","",CHALLAN!B15240)</f>
        <v>AVEO</v>
      </c>
      <c r="F2584">
        <f>IF(CHALLAN!D15240="","",CHALLAN!D15240)</f>
        <v>1</v>
      </c>
      <c r="G2584">
        <f>IF(CHALLAN!E15240="","",CHALLAN!E15240)</f>
        <v>4</v>
      </c>
      <c r="H2584">
        <f t="shared" si="80"/>
        <v>4</v>
      </c>
      <c r="I2584" t="str">
        <f>IF(CHALLAN!F15240="","",CHALLAN!F15240)</f>
        <v>23+1</v>
      </c>
      <c r="J2584" t="str">
        <f t="shared" si="81"/>
        <v/>
      </c>
    </row>
    <row r="2585" spans="1:10" x14ac:dyDescent="0.25">
      <c r="A2585">
        <v>15241</v>
      </c>
      <c r="B2585" t="str">
        <f>CHALLAN!G14393</f>
        <v>GG/296/10-11</v>
      </c>
      <c r="C2585" t="str">
        <f>CHALLAN!G14392</f>
        <v>1.3.11</v>
      </c>
      <c r="D2585" t="str">
        <f>IF(CHALLAN!C15241="","(no part #)",CHALLAN!C15241)</f>
        <v>PC-E431</v>
      </c>
      <c r="E2585" t="str">
        <f>IF(CHALLAN!B15241="","",CHALLAN!B15241)</f>
        <v>M-BENZ W211</v>
      </c>
      <c r="F2585">
        <f>IF(CHALLAN!D15241="","",CHALLAN!D15241)</f>
        <v>1</v>
      </c>
      <c r="G2585">
        <f>IF(CHALLAN!E15241="","",CHALLAN!E15241)</f>
        <v>4</v>
      </c>
      <c r="H2585">
        <f t="shared" si="80"/>
        <v>4</v>
      </c>
      <c r="I2585">
        <f>IF(CHALLAN!F15241="","",CHALLAN!F15241)</f>
        <v>0</v>
      </c>
      <c r="J2585">
        <f t="shared" si="81"/>
        <v>4</v>
      </c>
    </row>
    <row r="2586" spans="1:10" x14ac:dyDescent="0.25">
      <c r="A2586">
        <v>15242</v>
      </c>
      <c r="B2586" t="str">
        <f>CHALLAN!G14393</f>
        <v>GG/296/10-11</v>
      </c>
      <c r="C2586" t="str">
        <f>CHALLAN!G14392</f>
        <v>1.3.11</v>
      </c>
      <c r="D2586" t="str">
        <f>IF(CHALLAN!C15242="","(no part #)",CHALLAN!C15242)</f>
        <v>PC-E428</v>
      </c>
      <c r="E2586" t="str">
        <f>IF(CHALLAN!B15242="","",CHALLAN!B15242)</f>
        <v>VERNA</v>
      </c>
      <c r="F2586">
        <f>IF(CHALLAN!D15242="","",CHALLAN!D15242)</f>
        <v>1</v>
      </c>
      <c r="G2586">
        <f>IF(CHALLAN!E15242="","",CHALLAN!E15242)</f>
        <v>4</v>
      </c>
      <c r="H2586">
        <f t="shared" si="80"/>
        <v>4</v>
      </c>
      <c r="I2586" t="str">
        <f>IF(CHALLAN!F15242="","",CHALLAN!F15242)</f>
        <v>23+1</v>
      </c>
      <c r="J2586" t="str">
        <f t="shared" si="81"/>
        <v/>
      </c>
    </row>
    <row r="2587" spans="1:10" x14ac:dyDescent="0.25">
      <c r="A2587">
        <v>15243</v>
      </c>
      <c r="B2587" t="str">
        <f>CHALLAN!G14393</f>
        <v>GG/296/10-11</v>
      </c>
      <c r="C2587" t="str">
        <f>CHALLAN!G14392</f>
        <v>1.3.11</v>
      </c>
      <c r="D2587" t="str">
        <f>IF(CHALLAN!C15243="","(no part #)",CHALLAN!C15243)</f>
        <v>PC-E401</v>
      </c>
      <c r="E2587" t="str">
        <f>IF(CHALLAN!B15243="","",CHALLAN!B15243)</f>
        <v>VISTA</v>
      </c>
      <c r="F2587">
        <f>IF(CHALLAN!D15243="","",CHALLAN!D15243)</f>
        <v>1</v>
      </c>
      <c r="G2587">
        <f>IF(CHALLAN!E15243="","",CHALLAN!E15243)</f>
        <v>4</v>
      </c>
      <c r="H2587">
        <f t="shared" si="80"/>
        <v>4</v>
      </c>
      <c r="I2587" t="str">
        <f>IF(CHALLAN!F15243="","",CHALLAN!F15243)</f>
        <v>23+1</v>
      </c>
      <c r="J2587" t="str">
        <f t="shared" si="81"/>
        <v/>
      </c>
    </row>
    <row r="2588" spans="1:10" x14ac:dyDescent="0.25">
      <c r="A2588">
        <v>15246</v>
      </c>
      <c r="B2588" t="str">
        <f>CHALLAN!G14393</f>
        <v>GG/296/10-11</v>
      </c>
      <c r="C2588" t="str">
        <f>CHALLAN!G14392</f>
        <v>1.3.11</v>
      </c>
      <c r="D2588" t="str">
        <f>IF(CHALLAN!C15246="","(no part #)",CHALLAN!C15246)</f>
        <v>PC-E417</v>
      </c>
      <c r="E2588" t="str">
        <f>IF(CHALLAN!B15246="","",CHALLAN!B15246)</f>
        <v>FIESTA</v>
      </c>
      <c r="F2588">
        <f>IF(CHALLAN!D15246="","",CHALLAN!D15246)</f>
        <v>15.75</v>
      </c>
      <c r="G2588">
        <f>IF(CHALLAN!E15246="","",CHALLAN!E15246)</f>
        <v>4</v>
      </c>
      <c r="H2588">
        <f t="shared" si="80"/>
        <v>63</v>
      </c>
      <c r="I2588" t="str">
        <f>IF(CHALLAN!F15246="","",CHALLAN!F15246)</f>
        <v>23+1</v>
      </c>
      <c r="J2588" t="str">
        <f t="shared" si="81"/>
        <v/>
      </c>
    </row>
    <row r="2589" spans="1:10" x14ac:dyDescent="0.25">
      <c r="A2589">
        <v>15248</v>
      </c>
      <c r="B2589" t="str">
        <f>CHALLAN!G14393</f>
        <v>GG/296/10-11</v>
      </c>
      <c r="C2589" t="str">
        <f>CHALLAN!G14392</f>
        <v>1.3.11</v>
      </c>
      <c r="D2589" t="str">
        <f>IF(CHALLAN!C15248="","(no part #)",CHALLAN!C15248)</f>
        <v>PC-E420</v>
      </c>
      <c r="E2589" t="str">
        <f>IF(CHALLAN!B15248="","",CHALLAN!B15248)</f>
        <v>ACCENT</v>
      </c>
      <c r="F2589">
        <f>IF(CHALLAN!D15248="","",CHALLAN!D15248)</f>
        <v>4.3125</v>
      </c>
      <c r="G2589">
        <f>IF(CHALLAN!E15248="","",CHALLAN!E15248)</f>
        <v>4</v>
      </c>
      <c r="H2589">
        <f t="shared" si="80"/>
        <v>17.25</v>
      </c>
      <c r="I2589" t="str">
        <f>IF(CHALLAN!F15248="","",CHALLAN!F15248)</f>
        <v>23+1</v>
      </c>
      <c r="J2589" t="str">
        <f t="shared" si="81"/>
        <v/>
      </c>
    </row>
    <row r="2590" spans="1:10" x14ac:dyDescent="0.25">
      <c r="A2590">
        <v>15250</v>
      </c>
      <c r="B2590" t="str">
        <f>CHALLAN!G14393</f>
        <v>GG/296/10-11</v>
      </c>
      <c r="C2590" t="str">
        <f>CHALLAN!G14392</f>
        <v>1.3.11</v>
      </c>
      <c r="D2590" t="str">
        <f>IF(CHALLAN!C15250="","(no part #)",CHALLAN!C15250)</f>
        <v>PC-E039</v>
      </c>
      <c r="E2590" t="str">
        <f>IF(CHALLAN!B15250="","",CHALLAN!B15250)</f>
        <v>SCORPIO (RHD)</v>
      </c>
      <c r="F2590">
        <f>IF(CHALLAN!D15250="","",CHALLAN!D15250)</f>
        <v>8.25</v>
      </c>
      <c r="G2590">
        <f>IF(CHALLAN!E15250="","",CHALLAN!E15250)</f>
        <v>4</v>
      </c>
      <c r="H2590">
        <f t="shared" si="80"/>
        <v>33</v>
      </c>
      <c r="I2590" t="str">
        <f>IF(CHALLAN!F15250="","",CHALLAN!F15250)</f>
        <v>22+2</v>
      </c>
      <c r="J2590" t="str">
        <f t="shared" si="81"/>
        <v/>
      </c>
    </row>
    <row r="2591" spans="1:10" x14ac:dyDescent="0.25">
      <c r="A2591">
        <v>15275</v>
      </c>
      <c r="B2591" t="str">
        <f>CHALLAN!G14393</f>
        <v>GG/296/10-11</v>
      </c>
      <c r="C2591" t="str">
        <f>CHALLAN!G14392</f>
        <v>1.3.11</v>
      </c>
      <c r="D2591" t="str">
        <f>IF(CHALLAN!C15275="","(no part #)",CHALLAN!C15275)</f>
        <v>PC-86042</v>
      </c>
      <c r="E2591" t="str">
        <f>IF(CHALLAN!B15275="","",CHALLAN!B15275)</f>
        <v>MATIZ</v>
      </c>
      <c r="F2591">
        <f>IF(CHALLAN!D15275="","",CHALLAN!D15275)</f>
        <v>1</v>
      </c>
      <c r="G2591">
        <f>IF(CHALLAN!E15275="","",CHALLAN!E15275)</f>
        <v>5</v>
      </c>
      <c r="H2591">
        <f t="shared" si="80"/>
        <v>5</v>
      </c>
      <c r="I2591" t="str">
        <f>IF(CHALLAN!F15275="","",CHALLAN!F15275)</f>
        <v>22+3</v>
      </c>
      <c r="J2591" t="str">
        <f t="shared" si="81"/>
        <v/>
      </c>
    </row>
    <row r="2592" spans="1:10" x14ac:dyDescent="0.25">
      <c r="A2592">
        <v>15276</v>
      </c>
      <c r="B2592" t="str">
        <f>CHALLAN!G14393</f>
        <v>GG/296/10-11</v>
      </c>
      <c r="C2592" t="str">
        <f>CHALLAN!G14392</f>
        <v>1.3.11</v>
      </c>
      <c r="D2592" t="str">
        <f>IF(CHALLAN!C15276="","(no part #)",CHALLAN!C15276)</f>
        <v>(no part #)</v>
      </c>
      <c r="E2592" t="str">
        <f>IF(CHALLAN!B15276="","",CHALLAN!B15276)</f>
        <v>14X15X22F</v>
      </c>
      <c r="F2592">
        <f>IF(CHALLAN!D15276="","",CHALLAN!D15276)</f>
        <v>6</v>
      </c>
      <c r="G2592">
        <f>IF(CHALLAN!E15276="","",CHALLAN!E15276)</f>
        <v>10</v>
      </c>
      <c r="H2592">
        <f t="shared" si="80"/>
        <v>60</v>
      </c>
      <c r="I2592" t="str">
        <f>IF(CHALLAN!F15276="","",CHALLAN!F15276)</f>
        <v>24+6</v>
      </c>
      <c r="J2592" t="str">
        <f t="shared" si="81"/>
        <v/>
      </c>
    </row>
    <row r="2593" spans="1:10" x14ac:dyDescent="0.25">
      <c r="A2593">
        <v>15278</v>
      </c>
      <c r="B2593" t="str">
        <f>CHALLAN!G14393</f>
        <v>GG/296/10-11</v>
      </c>
      <c r="C2593" t="str">
        <f>CHALLAN!G14392</f>
        <v>1.3.11</v>
      </c>
      <c r="D2593" t="str">
        <f>IF(CHALLAN!C15278="","(no part #)",CHALLAN!C15278)</f>
        <v>(no part #)</v>
      </c>
      <c r="E2593" t="str">
        <f>IF(CHALLAN!B15278="","",CHALLAN!B15278)</f>
        <v>14X18X22F</v>
      </c>
      <c r="F2593">
        <f>IF(CHALLAN!D15278="","",CHALLAN!D15278)</f>
        <v>6</v>
      </c>
      <c r="G2593">
        <f>IF(CHALLAN!E15278="","",CHALLAN!E15278)</f>
        <v>10</v>
      </c>
      <c r="H2593">
        <f t="shared" si="80"/>
        <v>60</v>
      </c>
      <c r="I2593" t="str">
        <f>IF(CHALLAN!F15278="","",CHALLAN!F15278)</f>
        <v>23+7</v>
      </c>
      <c r="J2593" t="str">
        <f t="shared" si="81"/>
        <v/>
      </c>
    </row>
    <row r="2594" spans="1:10" x14ac:dyDescent="0.25">
      <c r="A2594">
        <v>15280</v>
      </c>
      <c r="B2594" t="str">
        <f>CHALLAN!G14393</f>
        <v>GG/296/10-11</v>
      </c>
      <c r="C2594" t="str">
        <f>CHALLAN!G14392</f>
        <v>1.3.11</v>
      </c>
      <c r="D2594" t="str">
        <f>IF(CHALLAN!C15280="","(no part #)",CHALLAN!C15280)</f>
        <v>PC-86270-R12</v>
      </c>
      <c r="E2594" t="str">
        <f>IF(CHALLAN!B15280="","",CHALLAN!B15280)</f>
        <v>ZEN DELPHI R12</v>
      </c>
      <c r="F2594">
        <f>IF(CHALLAN!D15280="","",CHALLAN!D15280)</f>
        <v>1</v>
      </c>
      <c r="G2594">
        <f>IF(CHALLAN!E15280="","",CHALLAN!E15280)</f>
        <v>5</v>
      </c>
      <c r="H2594">
        <f t="shared" si="80"/>
        <v>5</v>
      </c>
      <c r="I2594" t="str">
        <f>IF(CHALLAN!F15280="","",CHALLAN!F15280)</f>
        <v>13.25+ 1.75</v>
      </c>
      <c r="J2594" t="str">
        <f t="shared" si="81"/>
        <v/>
      </c>
    </row>
    <row r="2595" spans="1:10" x14ac:dyDescent="0.25">
      <c r="A2595">
        <v>15283</v>
      </c>
      <c r="B2595" t="str">
        <f>CHALLAN!G14393</f>
        <v>GG/296/10-11</v>
      </c>
      <c r="C2595" t="str">
        <f>CHALLAN!G14392</f>
        <v>1.3.11</v>
      </c>
      <c r="D2595" t="str">
        <f>IF(CHALLAN!C15283="","(no part #)",CHALLAN!C15283)</f>
        <v>PC-868404</v>
      </c>
      <c r="E2595" t="str">
        <f>IF(CHALLAN!B15283="","",CHALLAN!B15283)</f>
        <v>WR</v>
      </c>
      <c r="F2595">
        <f>IF(CHALLAN!D15283="","",CHALLAN!D15283)</f>
        <v>5</v>
      </c>
      <c r="G2595">
        <f>IF(CHALLAN!E15283="","",CHALLAN!E15283)</f>
        <v>5</v>
      </c>
      <c r="H2595">
        <f t="shared" si="80"/>
        <v>25</v>
      </c>
      <c r="I2595" t="str">
        <f>IF(CHALLAN!F15283="","",CHALLAN!F15283)</f>
        <v>20.65+ 4.35</v>
      </c>
      <c r="J2595" t="str">
        <f t="shared" si="81"/>
        <v/>
      </c>
    </row>
    <row r="2596" spans="1:10" x14ac:dyDescent="0.25">
      <c r="A2596">
        <v>15317</v>
      </c>
      <c r="B2596" t="str">
        <f>CHALLAN!G14393</f>
        <v>GG/296/10-11</v>
      </c>
      <c r="C2596" t="str">
        <f>CHALLAN!G14392</f>
        <v>1.3.11</v>
      </c>
      <c r="D2596" t="str">
        <f>IF(CHALLAN!C15317="","(no part #)",CHALLAN!C15317)</f>
        <v>PC-86241</v>
      </c>
      <c r="E2596" t="str">
        <f>IF(CHALLAN!B15317="","",CHALLAN!B15317)</f>
        <v>SUMO VECTA</v>
      </c>
      <c r="F2596">
        <f>IF(CHALLAN!D15317="","",CHALLAN!D15317)</f>
        <v>3</v>
      </c>
      <c r="G2596">
        <f>IF(CHALLAN!E15317="","",CHALLAN!E15317)</f>
        <v>5</v>
      </c>
      <c r="H2596">
        <f t="shared" si="80"/>
        <v>15</v>
      </c>
      <c r="I2596" t="str">
        <f>IF(CHALLAN!F15317="","",CHALLAN!F15317)</f>
        <v>13.5+1.5</v>
      </c>
      <c r="J2596" t="str">
        <f t="shared" si="81"/>
        <v/>
      </c>
    </row>
    <row r="2597" spans="1:10" x14ac:dyDescent="0.25">
      <c r="A2597">
        <v>15319</v>
      </c>
      <c r="B2597" t="str">
        <f>CHALLAN!G14393</f>
        <v>GG/296/10-11</v>
      </c>
      <c r="C2597" t="str">
        <f>CHALLAN!G14392</f>
        <v>1.3.11</v>
      </c>
      <c r="D2597" t="str">
        <f>IF(CHALLAN!C15319="","(no part #)",CHALLAN!C15319)</f>
        <v>PC-86027B</v>
      </c>
      <c r="E2597" t="str">
        <f>IF(CHALLAN!B15319="","",CHALLAN!B15319)</f>
        <v>GETZ</v>
      </c>
      <c r="F2597">
        <f>IF(CHALLAN!D15319="","",CHALLAN!D15319)</f>
        <v>5</v>
      </c>
      <c r="G2597">
        <f>IF(CHALLAN!E15319="","",CHALLAN!E15319)</f>
        <v>5</v>
      </c>
      <c r="H2597">
        <f t="shared" si="80"/>
        <v>25</v>
      </c>
      <c r="I2597" t="str">
        <f>IF(CHALLAN!F15319="","",CHALLAN!F15319)</f>
        <v>23+2</v>
      </c>
      <c r="J2597" t="str">
        <f t="shared" si="81"/>
        <v/>
      </c>
    </row>
    <row r="2598" spans="1:10" x14ac:dyDescent="0.25">
      <c r="A2598">
        <v>15321</v>
      </c>
      <c r="B2598" t="str">
        <f>CHALLAN!G14393</f>
        <v>GG/296/10-11</v>
      </c>
      <c r="C2598" t="str">
        <f>CHALLAN!G14392</f>
        <v>1.3.11</v>
      </c>
      <c r="D2598" t="str">
        <f>IF(CHALLAN!C15321="","(no part #)",CHALLAN!C15321)</f>
        <v>(no part #)</v>
      </c>
      <c r="E2598" t="str">
        <f>IF(CHALLAN!B15321="","",CHALLAN!B15321)</f>
        <v>141522 (O)</v>
      </c>
      <c r="F2598">
        <f>IF(CHALLAN!D15321="","",CHALLAN!D15321)</f>
        <v>3</v>
      </c>
      <c r="G2598">
        <f>IF(CHALLAN!E15321="","",CHALLAN!E15321)</f>
        <v>10</v>
      </c>
      <c r="H2598">
        <f t="shared" si="80"/>
        <v>30</v>
      </c>
      <c r="I2598" t="str">
        <f>IF(CHALLAN!F15321="","",CHALLAN!F15321)</f>
        <v>24+6</v>
      </c>
      <c r="J2598" t="str">
        <f t="shared" si="81"/>
        <v/>
      </c>
    </row>
    <row r="2599" spans="1:10" x14ac:dyDescent="0.25">
      <c r="A2599">
        <v>15323</v>
      </c>
      <c r="B2599" t="str">
        <f>CHALLAN!G14393</f>
        <v>GG/296/10-11</v>
      </c>
      <c r="C2599" t="str">
        <f>CHALLAN!G14392</f>
        <v>1.3.11</v>
      </c>
      <c r="D2599" t="str">
        <f>IF(CHALLAN!C15323="","(no part #)",CHALLAN!C15323)</f>
        <v>(no part #)</v>
      </c>
      <c r="E2599" t="str">
        <f>IF(CHALLAN!B15323="","",CHALLAN!B15323)</f>
        <v>141522(F)</v>
      </c>
      <c r="F2599">
        <f>IF(CHALLAN!D15323="","",CHALLAN!D15323)</f>
        <v>3</v>
      </c>
      <c r="G2599">
        <f>IF(CHALLAN!E15323="","",CHALLAN!E15323)</f>
        <v>10</v>
      </c>
      <c r="H2599">
        <f t="shared" si="80"/>
        <v>30</v>
      </c>
      <c r="I2599" t="str">
        <f>IF(CHALLAN!F15323="","",CHALLAN!F15323)</f>
        <v>24+6</v>
      </c>
      <c r="J2599" t="str">
        <f t="shared" si="81"/>
        <v/>
      </c>
    </row>
    <row r="2600" spans="1:10" x14ac:dyDescent="0.25">
      <c r="A2600">
        <v>15326</v>
      </c>
      <c r="B2600" t="str">
        <f>CHALLAN!G14393</f>
        <v>GG/296/10-11</v>
      </c>
      <c r="C2600" t="str">
        <f>CHALLAN!G14392</f>
        <v>1.3.11</v>
      </c>
      <c r="D2600" t="str">
        <f>IF(CHALLAN!C15326="","(no part #)",CHALLAN!C15326)</f>
        <v>(no part #)</v>
      </c>
      <c r="E2600" t="str">
        <f>IF(CHALLAN!B15326="","",CHALLAN!B15326)</f>
        <v>SKODA</v>
      </c>
      <c r="F2600">
        <f>IF(CHALLAN!D15326="","",CHALLAN!D15326)</f>
        <v>1</v>
      </c>
      <c r="G2600" t="str">
        <f>IF(CHALLAN!E15326="","",CHALLAN!E15326)</f>
        <v>25*6</v>
      </c>
      <c r="H2600" t="str">
        <f t="shared" si="80"/>
        <v/>
      </c>
      <c r="I2600">
        <f>IF(CHALLAN!F15326="","",CHALLAN!F15326)</f>
        <v>0</v>
      </c>
      <c r="J2600" t="str">
        <f t="shared" si="81"/>
        <v/>
      </c>
    </row>
    <row r="2601" spans="1:10" x14ac:dyDescent="0.25">
      <c r="A2601">
        <v>15362</v>
      </c>
      <c r="B2601" t="str">
        <f>CHALLAN!G14393</f>
        <v>GG/296/10-11</v>
      </c>
      <c r="C2601" t="str">
        <f>CHALLAN!G14392</f>
        <v>1.3.11</v>
      </c>
      <c r="D2601" t="str">
        <f>IF(CHALLAN!C15362="","(no part #)",CHALLAN!C15362)</f>
        <v>PC-E523</v>
      </c>
      <c r="E2601" t="str">
        <f>IF(CHALLAN!B15362="","",CHALLAN!B15362)</f>
        <v>CIVIC</v>
      </c>
      <c r="F2601">
        <f>IF(CHALLAN!D15362="","",CHALLAN!D15362)</f>
        <v>1</v>
      </c>
      <c r="G2601">
        <f>IF(CHALLAN!E15362="","",CHALLAN!E15362)</f>
        <v>4</v>
      </c>
      <c r="H2601">
        <f t="shared" si="80"/>
        <v>4</v>
      </c>
      <c r="I2601" t="str">
        <f>IF(CHALLAN!F15362="","",CHALLAN!F15362)</f>
        <v>23+1</v>
      </c>
      <c r="J2601" t="str">
        <f t="shared" si="81"/>
        <v/>
      </c>
    </row>
    <row r="2602" spans="1:10" x14ac:dyDescent="0.25">
      <c r="A2602">
        <v>15363</v>
      </c>
      <c r="B2602" t="str">
        <f>CHALLAN!G14393</f>
        <v>GG/296/10-11</v>
      </c>
      <c r="C2602" t="str">
        <f>CHALLAN!G14392</f>
        <v>1.3.11</v>
      </c>
      <c r="D2602" t="str">
        <f>IF(CHALLAN!C15363="","(no part #)",CHALLAN!C15363)</f>
        <v>PC-E402</v>
      </c>
      <c r="E2602" t="str">
        <f>IF(CHALLAN!B15363="","",CHALLAN!B15363)</f>
        <v>PALIO</v>
      </c>
      <c r="F2602">
        <f>IF(CHALLAN!D15363="","",CHALLAN!D15363)</f>
        <v>1</v>
      </c>
      <c r="G2602">
        <f>IF(CHALLAN!E15363="","",CHALLAN!E15363)</f>
        <v>4</v>
      </c>
      <c r="H2602">
        <f t="shared" si="80"/>
        <v>4</v>
      </c>
      <c r="I2602" t="str">
        <f>IF(CHALLAN!F15363="","",CHALLAN!F15363)</f>
        <v>23+1</v>
      </c>
      <c r="J2602" t="str">
        <f t="shared" si="81"/>
        <v/>
      </c>
    </row>
    <row r="2603" spans="1:10" x14ac:dyDescent="0.25">
      <c r="A2603">
        <v>15404</v>
      </c>
      <c r="B2603" t="str">
        <f>CHALLAN!G14393</f>
        <v>GG/296/10-11</v>
      </c>
      <c r="C2603" t="str">
        <f>CHALLAN!G14392</f>
        <v>1.3.11</v>
      </c>
      <c r="D2603" t="str">
        <f>IF(CHALLAN!C15404="","(no part #)",CHALLAN!C15404)</f>
        <v>PC-208</v>
      </c>
      <c r="E2603" t="str">
        <f>IF(CHALLAN!B15404="","",CHALLAN!B15404)</f>
        <v>WR/ALTO</v>
      </c>
      <c r="F2603">
        <f>IF(CHALLAN!D15404="","",CHALLAN!D15404)</f>
        <v>1</v>
      </c>
      <c r="G2603">
        <f>IF(CHALLAN!E15404="","",CHALLAN!E15404)</f>
        <v>6</v>
      </c>
      <c r="H2603">
        <f t="shared" si="80"/>
        <v>6</v>
      </c>
      <c r="I2603" t="str">
        <f>IF(CHALLAN!F15404="","",CHALLAN!F15404)</f>
        <v/>
      </c>
      <c r="J2603" t="str">
        <f t="shared" si="81"/>
        <v/>
      </c>
    </row>
    <row r="2604" spans="1:10" x14ac:dyDescent="0.25">
      <c r="A2604">
        <v>15405</v>
      </c>
      <c r="B2604" t="str">
        <f>CHALLAN!G14393</f>
        <v>GG/296/10-11</v>
      </c>
      <c r="C2604" t="str">
        <f>CHALLAN!G14392</f>
        <v>1.3.11</v>
      </c>
      <c r="D2604" t="str">
        <f>IF(CHALLAN!C15405="","(no part #)",CHALLAN!C15405)</f>
        <v>PC-143R</v>
      </c>
      <c r="E2604" t="str">
        <f>IF(CHALLAN!B15405="","",CHALLAN!B15405)</f>
        <v>SKODA</v>
      </c>
      <c r="F2604">
        <f>IF(CHALLAN!D15405="","",CHALLAN!D15405)</f>
        <v>1</v>
      </c>
      <c r="G2604">
        <f>IF(CHALLAN!E15405="","",CHALLAN!E15405)</f>
        <v>6</v>
      </c>
      <c r="H2604">
        <f t="shared" si="80"/>
        <v>6</v>
      </c>
      <c r="I2604" t="str">
        <f>IF(CHALLAN!F15405="","",CHALLAN!F15405)</f>
        <v/>
      </c>
      <c r="J2604" t="str">
        <f t="shared" si="81"/>
        <v/>
      </c>
    </row>
    <row r="2605" spans="1:10" x14ac:dyDescent="0.25">
      <c r="A2605">
        <v>15406</v>
      </c>
      <c r="B2605" t="str">
        <f>CHALLAN!G14393</f>
        <v>GG/296/10-11</v>
      </c>
      <c r="C2605" t="str">
        <f>CHALLAN!G14392</f>
        <v>1.3.11</v>
      </c>
      <c r="D2605" t="str">
        <f>IF(CHALLAN!C15406="","(no part #)",CHALLAN!C15406)</f>
        <v>PC-012</v>
      </c>
      <c r="E2605" t="str">
        <f>IF(CHALLAN!B15406="","",CHALLAN!B15406)</f>
        <v>TAVERA</v>
      </c>
      <c r="F2605">
        <f>IF(CHALLAN!D15406="","",CHALLAN!D15406)</f>
        <v>1</v>
      </c>
      <c r="G2605">
        <f>IF(CHALLAN!E15406="","",CHALLAN!E15406)</f>
        <v>6</v>
      </c>
      <c r="H2605">
        <f t="shared" si="80"/>
        <v>6</v>
      </c>
      <c r="I2605" t="str">
        <f>IF(CHALLAN!F15406="","",CHALLAN!F15406)</f>
        <v/>
      </c>
      <c r="J2605" t="str">
        <f t="shared" si="81"/>
        <v/>
      </c>
    </row>
    <row r="2606" spans="1:10" x14ac:dyDescent="0.25">
      <c r="A2606">
        <v>15407</v>
      </c>
      <c r="B2606" t="str">
        <f>CHALLAN!G14393</f>
        <v>GG/296/10-11</v>
      </c>
      <c r="C2606" t="str">
        <f>CHALLAN!G14392</f>
        <v>1.3.11</v>
      </c>
      <c r="D2606" t="str">
        <f>IF(CHALLAN!C15407="","(no part #)",CHALLAN!C15407)</f>
        <v>PC-209</v>
      </c>
      <c r="E2606" t="str">
        <f>IF(CHALLAN!B15407="","",CHALLAN!B15407)</f>
        <v>INNOVA</v>
      </c>
      <c r="F2606">
        <f>IF(CHALLAN!D15407="","",CHALLAN!D15407)</f>
        <v>1</v>
      </c>
      <c r="G2606">
        <f>IF(CHALLAN!E15407="","",CHALLAN!E15407)</f>
        <v>6</v>
      </c>
      <c r="H2606">
        <f t="shared" si="80"/>
        <v>6</v>
      </c>
      <c r="I2606" t="str">
        <f>IF(CHALLAN!F15407="","",CHALLAN!F15407)</f>
        <v/>
      </c>
      <c r="J2606" t="str">
        <f t="shared" si="81"/>
        <v/>
      </c>
    </row>
    <row r="2607" spans="1:10" x14ac:dyDescent="0.25">
      <c r="A2607">
        <v>15409</v>
      </c>
      <c r="B2607" t="str">
        <f>CHALLAN!G14393</f>
        <v>GG/296/10-11</v>
      </c>
      <c r="C2607" t="str">
        <f>CHALLAN!G14392</f>
        <v>1.3.11</v>
      </c>
      <c r="D2607" t="str">
        <f>IF(CHALLAN!C15409="","(no part #)",CHALLAN!C15409)</f>
        <v>PC-E523</v>
      </c>
      <c r="E2607" t="str">
        <f>IF(CHALLAN!B15409="","",CHALLAN!B15409)</f>
        <v>HONDA CIVIC</v>
      </c>
      <c r="F2607">
        <f>IF(CHALLAN!D15409="","",CHALLAN!D15409)</f>
        <v>1</v>
      </c>
      <c r="G2607">
        <f>IF(CHALLAN!E15409="","",CHALLAN!E15409)</f>
        <v>4</v>
      </c>
      <c r="H2607">
        <f t="shared" si="80"/>
        <v>4</v>
      </c>
      <c r="I2607" t="str">
        <f>IF(CHALLAN!F15409="","",CHALLAN!F15409)</f>
        <v/>
      </c>
      <c r="J2607" t="str">
        <f t="shared" si="81"/>
        <v/>
      </c>
    </row>
    <row r="2608" spans="1:10" x14ac:dyDescent="0.25">
      <c r="A2608">
        <v>15411</v>
      </c>
      <c r="B2608" t="str">
        <f>CHALLAN!G14393</f>
        <v>GG/296/10-11</v>
      </c>
      <c r="C2608" t="str">
        <f>CHALLAN!G14392</f>
        <v>1.3.11</v>
      </c>
      <c r="D2608" t="str">
        <f>IF(CHALLAN!C15411="","(no part #)",CHALLAN!C15411)</f>
        <v>PC-868404</v>
      </c>
      <c r="E2608" t="str">
        <f>IF(CHALLAN!B15411="","",CHALLAN!B15411)</f>
        <v>WR/ALTO</v>
      </c>
      <c r="F2608">
        <f>IF(CHALLAN!D15411="","",CHALLAN!D15411)</f>
        <v>1</v>
      </c>
      <c r="G2608">
        <f>IF(CHALLAN!E15411="","",CHALLAN!E15411)</f>
        <v>5</v>
      </c>
      <c r="H2608">
        <f t="shared" si="80"/>
        <v>5</v>
      </c>
      <c r="I2608" t="str">
        <f>IF(CHALLAN!F15411="","",CHALLAN!F15411)</f>
        <v/>
      </c>
      <c r="J2608" t="str">
        <f t="shared" si="81"/>
        <v/>
      </c>
    </row>
    <row r="2609" spans="1:10" x14ac:dyDescent="0.25">
      <c r="A2609">
        <v>15412</v>
      </c>
      <c r="B2609" t="str">
        <f>CHALLAN!G14393</f>
        <v>GG/296/10-11</v>
      </c>
      <c r="C2609" t="str">
        <f>CHALLAN!G14392</f>
        <v>1.3.11</v>
      </c>
      <c r="D2609" t="str">
        <f>IF(CHALLAN!C15412="","(no part #)",CHALLAN!C15412)</f>
        <v>PC-868412</v>
      </c>
      <c r="E2609" t="str">
        <f>IF(CHALLAN!B15412="","",CHALLAN!B15412)</f>
        <v>SANTRO</v>
      </c>
      <c r="F2609">
        <f>IF(CHALLAN!D15412="","",CHALLAN!D15412)</f>
        <v>1</v>
      </c>
      <c r="G2609">
        <f>IF(CHALLAN!E15412="","",CHALLAN!E15412)</f>
        <v>5</v>
      </c>
      <c r="H2609">
        <f t="shared" si="80"/>
        <v>5</v>
      </c>
      <c r="I2609" t="str">
        <f>IF(CHALLAN!F15412="","",CHALLAN!F15412)</f>
        <v/>
      </c>
      <c r="J2609" t="str">
        <f t="shared" si="81"/>
        <v/>
      </c>
    </row>
    <row r="2610" spans="1:10" x14ac:dyDescent="0.25">
      <c r="A2610">
        <v>15414</v>
      </c>
      <c r="B2610" t="str">
        <f>CHALLAN!G14393</f>
        <v>GG/296/10-11</v>
      </c>
      <c r="C2610" t="str">
        <f>CHALLAN!G14392</f>
        <v>1.3.11</v>
      </c>
      <c r="D2610" t="str">
        <f>IF(CHALLAN!C15414="","(no part #)",CHALLAN!C15414)</f>
        <v>PC-86046</v>
      </c>
      <c r="E2610" t="str">
        <f>IF(CHALLAN!B15414="","",CHALLAN!B15414)</f>
        <v>INNOVA</v>
      </c>
      <c r="F2610">
        <f>IF(CHALLAN!D15414="","",CHALLAN!D15414)</f>
        <v>1</v>
      </c>
      <c r="G2610">
        <f>IF(CHALLAN!E15414="","",CHALLAN!E15414)</f>
        <v>5</v>
      </c>
      <c r="H2610">
        <f t="shared" si="80"/>
        <v>5</v>
      </c>
      <c r="I2610" t="str">
        <f>IF(CHALLAN!F15414="","",CHALLAN!F15414)</f>
        <v/>
      </c>
      <c r="J2610" t="str">
        <f t="shared" si="81"/>
        <v/>
      </c>
    </row>
    <row r="2611" spans="1:10" x14ac:dyDescent="0.25">
      <c r="A2611">
        <v>15415</v>
      </c>
      <c r="B2611" t="str">
        <f>CHALLAN!G14393</f>
        <v>GG/296/10-11</v>
      </c>
      <c r="C2611" t="str">
        <f>CHALLAN!G14392</f>
        <v>1.3.11</v>
      </c>
      <c r="D2611" t="str">
        <f>IF(CHALLAN!C15415="","(no part #)",CHALLAN!C15415)</f>
        <v>PC-86043</v>
      </c>
      <c r="E2611" t="str">
        <f>IF(CHALLAN!B15415="","",CHALLAN!B15415)</f>
        <v>ZEN R12</v>
      </c>
      <c r="F2611">
        <f>IF(CHALLAN!D15415="","",CHALLAN!D15415)</f>
        <v>1</v>
      </c>
      <c r="G2611">
        <f>IF(CHALLAN!E15415="","",CHALLAN!E15415)</f>
        <v>10</v>
      </c>
      <c r="H2611">
        <f t="shared" si="80"/>
        <v>10</v>
      </c>
      <c r="I2611" t="str">
        <f>IF(CHALLAN!F15415="","",CHALLAN!F15415)</f>
        <v/>
      </c>
      <c r="J2611" t="str">
        <f t="shared" si="81"/>
        <v/>
      </c>
    </row>
    <row r="2612" spans="1:10" x14ac:dyDescent="0.25">
      <c r="A2612">
        <v>15416</v>
      </c>
      <c r="B2612" t="str">
        <f>CHALLAN!G14393</f>
        <v>GG/296/10-11</v>
      </c>
      <c r="C2612" t="str">
        <f>CHALLAN!G14392</f>
        <v>1.3.11</v>
      </c>
      <c r="D2612" t="str">
        <f>IF(CHALLAN!C15416="","(no part #)",CHALLAN!C15416)</f>
        <v>PC-86239</v>
      </c>
      <c r="E2612" t="str">
        <f>IF(CHALLAN!B15416="","",CHALLAN!B15416)</f>
        <v>SANTRO XING</v>
      </c>
      <c r="F2612">
        <f>IF(CHALLAN!D15416="","",CHALLAN!D15416)</f>
        <v>1</v>
      </c>
      <c r="G2612">
        <f>IF(CHALLAN!E15416="","",CHALLAN!E15416)</f>
        <v>5</v>
      </c>
      <c r="H2612">
        <f t="shared" si="80"/>
        <v>5</v>
      </c>
      <c r="I2612" t="str">
        <f>IF(CHALLAN!F15416="","",CHALLAN!F15416)</f>
        <v/>
      </c>
      <c r="J2612" t="str">
        <f t="shared" si="81"/>
        <v/>
      </c>
    </row>
    <row r="2613" spans="1:10" x14ac:dyDescent="0.25">
      <c r="A2613">
        <v>15417</v>
      </c>
      <c r="B2613" t="str">
        <f>CHALLAN!G14393</f>
        <v>GG/296/10-11</v>
      </c>
      <c r="C2613" t="str">
        <f>CHALLAN!G14392</f>
        <v>1.3.11</v>
      </c>
      <c r="D2613" t="str">
        <f>IF(CHALLAN!C15417="","(no part #)",CHALLAN!C15417)</f>
        <v>PC-86101</v>
      </c>
      <c r="E2613" t="str">
        <f>IF(CHALLAN!B15417="","",CHALLAN!B15417)</f>
        <v>HONDA CRV</v>
      </c>
      <c r="F2613">
        <f>IF(CHALLAN!D15417="","",CHALLAN!D15417)</f>
        <v>1</v>
      </c>
      <c r="G2613">
        <f>IF(CHALLAN!E15417="","",CHALLAN!E15417)</f>
        <v>5</v>
      </c>
      <c r="H2613">
        <f t="shared" si="80"/>
        <v>5</v>
      </c>
      <c r="I2613" t="str">
        <f>IF(CHALLAN!F15417="","",CHALLAN!F15417)</f>
        <v/>
      </c>
      <c r="J2613" t="str">
        <f t="shared" si="81"/>
        <v/>
      </c>
    </row>
    <row r="2614" spans="1:10" x14ac:dyDescent="0.25">
      <c r="A2614">
        <v>15419</v>
      </c>
      <c r="B2614" t="str">
        <f>CHALLAN!G14393</f>
        <v>GG/296/10-11</v>
      </c>
      <c r="C2614" t="str">
        <f>CHALLAN!G14392</f>
        <v>1.3.11</v>
      </c>
      <c r="D2614" t="str">
        <f>IF(CHALLAN!C15419="","(no part #)",CHALLAN!C15419)</f>
        <v>TS-8805-B</v>
      </c>
      <c r="E2614" t="str">
        <f>IF(CHALLAN!B15419="","",CHALLAN!B15419)</f>
        <v>12" S BLADE</v>
      </c>
      <c r="F2614">
        <f>IF(CHALLAN!D15419="","",CHALLAN!D15419)</f>
        <v>10</v>
      </c>
      <c r="G2614">
        <f>IF(CHALLAN!E15419="","",CHALLAN!E15419)</f>
        <v>10</v>
      </c>
      <c r="H2614">
        <f t="shared" si="80"/>
        <v>100</v>
      </c>
      <c r="I2614" t="str">
        <f>IF(CHALLAN!F15419="","",CHALLAN!F15419)</f>
        <v>92.5+ 7.5</v>
      </c>
      <c r="J2614" t="str">
        <f t="shared" si="81"/>
        <v/>
      </c>
    </row>
    <row r="2615" spans="1:10" x14ac:dyDescent="0.25">
      <c r="A2615">
        <v>15422</v>
      </c>
      <c r="B2615" t="str">
        <f>CHALLAN!G14393</f>
        <v>GG/296/10-11</v>
      </c>
      <c r="C2615" t="str">
        <f>CHALLAN!G14392</f>
        <v>1.3.11</v>
      </c>
      <c r="D2615" t="str">
        <f>IF(CHALLAN!C15422="","(no part #)",CHALLAN!C15422)</f>
        <v>COPPER GREY</v>
      </c>
      <c r="E2615" t="str">
        <f>IF(CHALLAN!B15422="","",CHALLAN!B15422)</f>
        <v>CONCORD</v>
      </c>
      <c r="F2615">
        <f>IF(CHALLAN!D15422="","",CHALLAN!D15422)</f>
        <v>1</v>
      </c>
      <c r="G2615">
        <f>IF(CHALLAN!E15422="","",CHALLAN!E15422)</f>
        <v>1</v>
      </c>
      <c r="H2615">
        <f t="shared" si="80"/>
        <v>1</v>
      </c>
      <c r="I2615" t="str">
        <f>IF(CHALLAN!F15422="","",CHALLAN!F15422)</f>
        <v/>
      </c>
      <c r="J2615" t="str">
        <f t="shared" si="81"/>
        <v/>
      </c>
    </row>
    <row r="2616" spans="1:10" x14ac:dyDescent="0.25">
      <c r="A2616">
        <v>15447</v>
      </c>
      <c r="B2616" t="str">
        <f>CHALLAN!G14393</f>
        <v>GG/296/10-11</v>
      </c>
      <c r="C2616" t="str">
        <f>CHALLAN!G14392</f>
        <v>1.3.11</v>
      </c>
      <c r="D2616" t="str">
        <f>IF(CHALLAN!C15447="","(no part #)",CHALLAN!C15447)</f>
        <v>PC-208</v>
      </c>
      <c r="E2616" t="str">
        <f>IF(CHALLAN!B15447="","",CHALLAN!B15447)</f>
        <v>WR</v>
      </c>
      <c r="F2616">
        <f>IF(CHALLAN!D15447="","",CHALLAN!D15447)</f>
        <v>21</v>
      </c>
      <c r="G2616">
        <f>IF(CHALLAN!E15447="","",CHALLAN!E15447)</f>
        <v>6</v>
      </c>
      <c r="H2616">
        <f t="shared" si="80"/>
        <v>126</v>
      </c>
      <c r="I2616" t="str">
        <f>IF(CHALLAN!F15447="","",CHALLAN!F15447)</f>
        <v>22+2</v>
      </c>
      <c r="J2616" t="str">
        <f t="shared" si="81"/>
        <v/>
      </c>
    </row>
    <row r="2617" spans="1:10" x14ac:dyDescent="0.25">
      <c r="A2617">
        <v>15449</v>
      </c>
      <c r="B2617" t="str">
        <f>CHALLAN!G14393</f>
        <v>GG/296/10-11</v>
      </c>
      <c r="C2617" t="str">
        <f>CHALLAN!G14392</f>
        <v>1.3.11</v>
      </c>
      <c r="D2617" t="str">
        <f>IF(CHALLAN!C15449="","(no part #)",CHALLAN!C15449)</f>
        <v>PC-204</v>
      </c>
      <c r="E2617" t="str">
        <f>IF(CHALLAN!B15449="","",CHALLAN!B15449)</f>
        <v>ZEN DELPHI R134A</v>
      </c>
      <c r="F2617">
        <f>IF(CHALLAN!D15449="","",CHALLAN!D15449)</f>
        <v>4</v>
      </c>
      <c r="G2617">
        <f>IF(CHALLAN!E15449="","",CHALLAN!E15449)</f>
        <v>6</v>
      </c>
      <c r="H2617">
        <f t="shared" si="80"/>
        <v>24</v>
      </c>
      <c r="I2617" t="str">
        <f>IF(CHALLAN!F15449="","",CHALLAN!F15449)</f>
        <v>23+1</v>
      </c>
      <c r="J2617" t="str">
        <f t="shared" si="81"/>
        <v/>
      </c>
    </row>
    <row r="2618" spans="1:10" x14ac:dyDescent="0.25">
      <c r="A2618">
        <v>15491</v>
      </c>
      <c r="B2618" t="str">
        <f>CHALLAN!G14393</f>
        <v>GG/296/10-11</v>
      </c>
      <c r="C2618" t="str">
        <f>CHALLAN!G14392</f>
        <v>1.3.11</v>
      </c>
      <c r="D2618" t="str">
        <f>IF(CHALLAN!C15491="","(no part #)",CHALLAN!C15491)</f>
        <v>PC-E401</v>
      </c>
      <c r="E2618" t="str">
        <f>IF(CHALLAN!B15491="","",CHALLAN!B15491)</f>
        <v>VISTA</v>
      </c>
      <c r="F2618">
        <f>IF(CHALLAN!D15491="","",CHALLAN!D15491)</f>
        <v>5</v>
      </c>
      <c r="G2618">
        <f>IF(CHALLAN!E15491="","",CHALLAN!E15491)</f>
        <v>4</v>
      </c>
      <c r="H2618">
        <f t="shared" si="80"/>
        <v>20</v>
      </c>
      <c r="I2618" t="str">
        <f>IF(CHALLAN!F15491="","",CHALLAN!F15491)</f>
        <v>23+1</v>
      </c>
      <c r="J2618" t="str">
        <f t="shared" si="81"/>
        <v/>
      </c>
    </row>
    <row r="2619" spans="1:10" x14ac:dyDescent="0.25">
      <c r="A2619">
        <v>15497</v>
      </c>
      <c r="B2619" t="str">
        <f>CHALLAN!G14393</f>
        <v>GG/296/10-11</v>
      </c>
      <c r="C2619" t="str">
        <f>CHALLAN!G14392</f>
        <v>1.3.11</v>
      </c>
      <c r="D2619" t="str">
        <f>IF(CHALLAN!C15497="","(no part #)",CHALLAN!C15497)</f>
        <v>(no part #)</v>
      </c>
      <c r="E2619" t="str">
        <f>IF(CHALLAN!B15497="","",CHALLAN!B15497)</f>
        <v>14X15X22(O)</v>
      </c>
      <c r="F2619">
        <f>IF(CHALLAN!D15497="","",CHALLAN!D15497)</f>
        <v>3</v>
      </c>
      <c r="G2619">
        <f>IF(CHALLAN!E15497="","",CHALLAN!E15497)</f>
        <v>10</v>
      </c>
      <c r="H2619">
        <f t="shared" si="80"/>
        <v>30</v>
      </c>
      <c r="I2619" t="str">
        <f>IF(CHALLAN!F15497="","",CHALLAN!F15497)</f>
        <v>24+6</v>
      </c>
      <c r="J2619" t="str">
        <f t="shared" si="81"/>
        <v/>
      </c>
    </row>
    <row r="2620" spans="1:10" x14ac:dyDescent="0.25">
      <c r="A2620">
        <v>15500</v>
      </c>
      <c r="B2620" t="str">
        <f>CHALLAN!G14393</f>
        <v>GG/296/10-11</v>
      </c>
      <c r="C2620" t="str">
        <f>CHALLAN!G14392</f>
        <v>1.3.11</v>
      </c>
      <c r="D2620" t="str">
        <f>IF(CHALLAN!C15500="","(no part #)",CHALLAN!C15500)</f>
        <v>(no part #)</v>
      </c>
      <c r="E2620" t="str">
        <f>IF(CHALLAN!B15500="","",CHALLAN!B15500)</f>
        <v>O RING</v>
      </c>
      <c r="F2620">
        <f>IF(CHALLAN!D15500="","",CHALLAN!D15500)</f>
        <v>1</v>
      </c>
      <c r="G2620">
        <f>IF(CHALLAN!E15500="","",CHALLAN!E15500)</f>
        <v>100</v>
      </c>
      <c r="H2620">
        <f t="shared" si="80"/>
        <v>100</v>
      </c>
      <c r="I2620" t="str">
        <f>IF(CHALLAN!F15500="","",CHALLAN!F15500)</f>
        <v>95+5</v>
      </c>
      <c r="J2620" t="str">
        <f t="shared" si="81"/>
        <v/>
      </c>
    </row>
    <row r="2621" spans="1:10" x14ac:dyDescent="0.25">
      <c r="A2621">
        <v>15503</v>
      </c>
      <c r="B2621" t="str">
        <f>CHALLAN!G14393</f>
        <v>GG/296/10-11</v>
      </c>
      <c r="C2621" t="str">
        <f>CHALLAN!G14392</f>
        <v>1.3.11</v>
      </c>
      <c r="D2621" t="str">
        <f>IF(CHALLAN!C15503="","(no part #)",CHALLAN!C15503)</f>
        <v>(no part #)</v>
      </c>
      <c r="E2621" t="str">
        <f>IF(CHALLAN!B15503="","",CHALLAN!B15503)</f>
        <v>SK</v>
      </c>
      <c r="F2621">
        <f>IF(CHALLAN!D15503="","",CHALLAN!D15503)</f>
        <v>38</v>
      </c>
      <c r="G2621">
        <f>IF(CHALLAN!E15503="","",CHALLAN!E15503)</f>
        <v>2</v>
      </c>
      <c r="H2621">
        <f t="shared" si="80"/>
        <v>76</v>
      </c>
      <c r="I2621" t="str">
        <f>IF(CHALLAN!F15503="","",CHALLAN!F15503)</f>
        <v>50+5</v>
      </c>
      <c r="J2621" t="str">
        <f t="shared" si="81"/>
        <v/>
      </c>
    </row>
    <row r="2622" spans="1:10" x14ac:dyDescent="0.25">
      <c r="A2622">
        <v>15506</v>
      </c>
      <c r="B2622" t="str">
        <f>CHALLAN!G14393</f>
        <v>GG/296/10-11</v>
      </c>
      <c r="C2622" t="str">
        <f>CHALLAN!G14392</f>
        <v>1.3.11</v>
      </c>
      <c r="D2622" t="str">
        <f>IF(CHALLAN!C15506="","(no part #)",CHALLAN!C15506)</f>
        <v>PC-868404</v>
      </c>
      <c r="E2622" t="str">
        <f>IF(CHALLAN!B15506="","",CHALLAN!B15506)</f>
        <v>WR</v>
      </c>
      <c r="F2622">
        <f>IF(CHALLAN!D15506="","",CHALLAN!D15506)</f>
        <v>5</v>
      </c>
      <c r="G2622">
        <f>IF(CHALLAN!E15506="","",CHALLAN!E15506)</f>
        <v>5</v>
      </c>
      <c r="H2622">
        <f t="shared" si="80"/>
        <v>25</v>
      </c>
      <c r="I2622" t="str">
        <f>IF(CHALLAN!F15506="","",CHALLAN!F15506)</f>
        <v>20.65+ 4.35</v>
      </c>
      <c r="J2622" t="str">
        <f t="shared" si="81"/>
        <v/>
      </c>
    </row>
    <row r="2623" spans="1:10" x14ac:dyDescent="0.25">
      <c r="A2623">
        <v>15509</v>
      </c>
      <c r="B2623" t="str">
        <f>CHALLAN!G14393</f>
        <v>GG/296/10-11</v>
      </c>
      <c r="C2623" t="str">
        <f>CHALLAN!G14392</f>
        <v>1.3.11</v>
      </c>
      <c r="D2623" t="str">
        <f>IF(CHALLAN!C15509="","(no part #)",CHALLAN!C15509)</f>
        <v>PC-7029</v>
      </c>
      <c r="E2623" t="str">
        <f>IF(CHALLAN!B15509="","",CHALLAN!B15509)</f>
        <v>SK COOLING COIL</v>
      </c>
      <c r="F2623">
        <f>IF(CHALLAN!D15509="","",CHALLAN!D15509)</f>
        <v>4</v>
      </c>
      <c r="G2623">
        <f>IF(CHALLAN!E15509="","",CHALLAN!E15509)</f>
        <v>6</v>
      </c>
      <c r="H2623">
        <f t="shared" si="80"/>
        <v>24</v>
      </c>
      <c r="I2623" t="str">
        <f>IF(CHALLAN!F15509="","",CHALLAN!F15509)</f>
        <v>23+1</v>
      </c>
      <c r="J2623" t="str">
        <f t="shared" si="81"/>
        <v/>
      </c>
    </row>
    <row r="2624" spans="1:10" x14ac:dyDescent="0.25">
      <c r="A2624">
        <v>15539</v>
      </c>
      <c r="B2624" t="str">
        <f>CHALLAN!G14393</f>
        <v>GG/296/10-11</v>
      </c>
      <c r="C2624" t="str">
        <f>CHALLAN!G14392</f>
        <v>1.3.11</v>
      </c>
      <c r="D2624" t="str">
        <f>IF(CHALLAN!C15539="","(no part #)",CHALLAN!C15539)</f>
        <v>PC-86237</v>
      </c>
      <c r="E2624" t="str">
        <f>IF(CHALLAN!B15539="","",CHALLAN!B15539)</f>
        <v>INDIGO (WITH BRACKET)</v>
      </c>
      <c r="F2624">
        <f>IF(CHALLAN!D15539="","",CHALLAN!D15539)</f>
        <v>2</v>
      </c>
      <c r="G2624">
        <f>IF(CHALLAN!E15539="","",CHALLAN!E15539)</f>
        <v>5</v>
      </c>
      <c r="H2624">
        <f t="shared" si="80"/>
        <v>10</v>
      </c>
      <c r="I2624" t="str">
        <f>IF(CHALLAN!F15539="","",CHALLAN!F15539)</f>
        <v>23+2</v>
      </c>
      <c r="J2624" t="str">
        <f t="shared" si="81"/>
        <v/>
      </c>
    </row>
    <row r="2625" spans="1:10" x14ac:dyDescent="0.25">
      <c r="A2625">
        <v>15540</v>
      </c>
      <c r="B2625" t="str">
        <f>CHALLAN!G14393</f>
        <v>GG/296/10-11</v>
      </c>
      <c r="C2625" t="str">
        <f>CHALLAN!G14392</f>
        <v>1.3.11</v>
      </c>
      <c r="D2625" t="str">
        <f>IF(CHALLAN!C15540="","(no part #)",CHALLAN!C15540)</f>
        <v xml:space="preserve">PC-86066                    </v>
      </c>
      <c r="E2625" t="str">
        <f>IF(CHALLAN!B15540="","",CHALLAN!B15540)</f>
        <v>ELANTRA</v>
      </c>
      <c r="F2625">
        <f>IF(CHALLAN!D15540="","",CHALLAN!D15540)</f>
        <v>1</v>
      </c>
      <c r="G2625">
        <f>IF(CHALLAN!E15540="","",CHALLAN!E15540)</f>
        <v>5</v>
      </c>
      <c r="H2625">
        <f t="shared" si="80"/>
        <v>5</v>
      </c>
      <c r="I2625" t="str">
        <f>IF(CHALLAN!F15540="","",CHALLAN!F15540)</f>
        <v>13.25+ 1.75</v>
      </c>
      <c r="J2625" t="str">
        <f t="shared" si="81"/>
        <v/>
      </c>
    </row>
    <row r="2626" spans="1:10" x14ac:dyDescent="0.25">
      <c r="A2626">
        <v>15541</v>
      </c>
      <c r="B2626" t="str">
        <f>CHALLAN!G14393</f>
        <v>GG/296/10-11</v>
      </c>
      <c r="C2626" t="str">
        <f>CHALLAN!G14392</f>
        <v>1.3.11</v>
      </c>
      <c r="D2626" t="str">
        <f>IF(CHALLAN!C15541="","(no part #)",CHALLAN!C15541)</f>
        <v>PC-86125</v>
      </c>
      <c r="E2626" t="str">
        <f>IF(CHALLAN!B15541="","",CHALLAN!B15541)</f>
        <v>SANTRO</v>
      </c>
      <c r="F2626">
        <f>IF(CHALLAN!D15541="","",CHALLAN!D15541)</f>
        <v>10</v>
      </c>
      <c r="G2626">
        <f>IF(CHALLAN!E15541="","",CHALLAN!E15541)</f>
        <v>5</v>
      </c>
      <c r="H2626">
        <f t="shared" ref="H2626:H2671" si="82">IF(AND(ISNUMBER(F2626),ISNUMBER(G2626)),F2626*G2626,"")</f>
        <v>50</v>
      </c>
      <c r="I2626" t="str">
        <f>IF(CHALLAN!F15541="","",CHALLAN!F15541)</f>
        <v>21+4</v>
      </c>
      <c r="J2626" t="str">
        <f t="shared" ref="J2626:J2671" si="83">IF(AND(ISNUMBER(H2626),ISNUMBER(I2626)),H2626-I2626,"")</f>
        <v/>
      </c>
    </row>
    <row r="2627" spans="1:10" x14ac:dyDescent="0.25">
      <c r="A2627">
        <v>15544</v>
      </c>
      <c r="B2627" t="str">
        <f>CHALLAN!G14393</f>
        <v>GG/296/10-11</v>
      </c>
      <c r="C2627" t="str">
        <f>CHALLAN!G14392</f>
        <v>1.3.11</v>
      </c>
      <c r="D2627" t="str">
        <f>IF(CHALLAN!C15544="","(no part #)",CHALLAN!C15544)</f>
        <v>PC-E406</v>
      </c>
      <c r="E2627" t="str">
        <f>IF(CHALLAN!B15544="","",CHALLAN!B15544)</f>
        <v>ESTEEM R 12</v>
      </c>
      <c r="F2627">
        <f>IF(CHALLAN!D15544="","",CHALLAN!D15544)</f>
        <v>1</v>
      </c>
      <c r="G2627">
        <f>IF(CHALLAN!E15544="","",CHALLAN!E15544)</f>
        <v>4</v>
      </c>
      <c r="H2627">
        <f t="shared" si="82"/>
        <v>4</v>
      </c>
      <c r="I2627" t="str">
        <f>IF(CHALLAN!F15544="","",CHALLAN!F15544)</f>
        <v>22+2</v>
      </c>
      <c r="J2627" t="str">
        <f t="shared" si="83"/>
        <v/>
      </c>
    </row>
    <row r="2628" spans="1:10" x14ac:dyDescent="0.25">
      <c r="A2628">
        <v>15545</v>
      </c>
      <c r="B2628" t="str">
        <f>CHALLAN!G14393</f>
        <v>GG/296/10-11</v>
      </c>
      <c r="C2628" t="str">
        <f>CHALLAN!G14392</f>
        <v>1.3.11</v>
      </c>
      <c r="D2628" t="str">
        <f>IF(CHALLAN!C15545="","(no part #)",CHALLAN!C15545)</f>
        <v>PC-E523</v>
      </c>
      <c r="E2628" t="str">
        <f>IF(CHALLAN!B15545="","",CHALLAN!B15545)</f>
        <v>HONDA CIVIC</v>
      </c>
      <c r="F2628">
        <f>IF(CHALLAN!D15545="","",CHALLAN!D15545)</f>
        <v>2</v>
      </c>
      <c r="G2628">
        <f>IF(CHALLAN!E15545="","",CHALLAN!E15545)</f>
        <v>4</v>
      </c>
      <c r="H2628">
        <f t="shared" si="82"/>
        <v>8</v>
      </c>
      <c r="I2628" t="str">
        <f>IF(CHALLAN!F15545="","",CHALLAN!F15545)</f>
        <v>23+1</v>
      </c>
      <c r="J2628" t="str">
        <f t="shared" si="83"/>
        <v/>
      </c>
    </row>
    <row r="2629" spans="1:10" x14ac:dyDescent="0.25">
      <c r="A2629">
        <v>15546</v>
      </c>
      <c r="B2629" t="str">
        <f>CHALLAN!G14393</f>
        <v>GG/296/10-11</v>
      </c>
      <c r="C2629" t="str">
        <f>CHALLAN!G14392</f>
        <v>1.3.11</v>
      </c>
      <c r="D2629" t="str">
        <f>IF(CHALLAN!C15546="","(no part #)",CHALLAN!C15546)</f>
        <v>PC-113R</v>
      </c>
      <c r="E2629" t="str">
        <f>IF(CHALLAN!B15546="","",CHALLAN!B15546)</f>
        <v>Honda CRV</v>
      </c>
      <c r="F2629">
        <f>IF(CHALLAN!D15546="","",CHALLAN!D15546)</f>
        <v>1</v>
      </c>
      <c r="G2629">
        <f>IF(CHALLAN!E15546="","",CHALLAN!E15546)</f>
        <v>6</v>
      </c>
      <c r="H2629">
        <f t="shared" si="82"/>
        <v>6</v>
      </c>
      <c r="I2629" t="str">
        <f>IF(CHALLAN!F15546="","",CHALLAN!F15546)</f>
        <v>23+1</v>
      </c>
      <c r="J2629" t="str">
        <f t="shared" si="83"/>
        <v/>
      </c>
    </row>
    <row r="2630" spans="1:10" x14ac:dyDescent="0.25">
      <c r="A2630">
        <v>15547</v>
      </c>
      <c r="B2630" t="str">
        <f>CHALLAN!G14393</f>
        <v>GG/296/10-11</v>
      </c>
      <c r="C2630" t="str">
        <f>CHALLAN!G14392</f>
        <v>1.3.11</v>
      </c>
      <c r="D2630" t="str">
        <f>IF(CHALLAN!C15547="","(no part #)",CHALLAN!C15547)</f>
        <v>PC-024R</v>
      </c>
      <c r="E2630" t="str">
        <f>IF(CHALLAN!B15547="","",CHALLAN!B15547)</f>
        <v>Getz</v>
      </c>
      <c r="F2630">
        <f>IF(CHALLAN!D15547="","",CHALLAN!D15547)</f>
        <v>1</v>
      </c>
      <c r="G2630">
        <f>IF(CHALLAN!E15547="","",CHALLAN!E15547)</f>
        <v>6</v>
      </c>
      <c r="H2630">
        <f t="shared" si="82"/>
        <v>6</v>
      </c>
      <c r="I2630" t="str">
        <f>IF(CHALLAN!F15547="","",CHALLAN!F15547)</f>
        <v>23+1</v>
      </c>
      <c r="J2630" t="str">
        <f t="shared" si="83"/>
        <v/>
      </c>
    </row>
    <row r="2631" spans="1:10" x14ac:dyDescent="0.25">
      <c r="A2631">
        <v>15549</v>
      </c>
      <c r="B2631" t="str">
        <f>CHALLAN!G14393</f>
        <v>GG/296/10-11</v>
      </c>
      <c r="C2631" t="str">
        <f>CHALLAN!G14392</f>
        <v>1.3.11</v>
      </c>
      <c r="D2631" t="str">
        <f>IF(CHALLAN!C15549="","(no part #)",CHALLAN!C15549)</f>
        <v>PC-8005</v>
      </c>
      <c r="E2631" t="str">
        <f>IF(CHALLAN!B15549="","",CHALLAN!B15549)</f>
        <v>ESTEEM R12</v>
      </c>
      <c r="F2631">
        <f>IF(CHALLAN!D15549="","",CHALLAN!D15549)</f>
        <v>2</v>
      </c>
      <c r="G2631">
        <f>IF(CHALLAN!E15549="","",CHALLAN!E15549)</f>
        <v>25</v>
      </c>
      <c r="H2631">
        <f t="shared" si="82"/>
        <v>50</v>
      </c>
      <c r="I2631">
        <f>IF(CHALLAN!F15549="","",CHALLAN!F15549)</f>
        <v>0</v>
      </c>
      <c r="J2631">
        <f t="shared" si="83"/>
        <v>50</v>
      </c>
    </row>
    <row r="2632" spans="1:10" x14ac:dyDescent="0.25">
      <c r="A2632">
        <v>15551</v>
      </c>
      <c r="B2632" t="str">
        <f>CHALLAN!G14393</f>
        <v>GG/296/10-11</v>
      </c>
      <c r="C2632" t="str">
        <f>CHALLAN!G14392</f>
        <v>1.3.11</v>
      </c>
      <c r="D2632" t="str">
        <f>IF(CHALLAN!C15551="","(no part #)",CHALLAN!C15551)</f>
        <v>AA</v>
      </c>
      <c r="E2632">
        <f>IF(CHALLAN!B15551="","",CHALLAN!B15551)</f>
        <v>507</v>
      </c>
      <c r="F2632">
        <f>IF(CHALLAN!D15551="","",CHALLAN!D15551)</f>
        <v>1</v>
      </c>
      <c r="G2632">
        <f>IF(CHALLAN!E15551="","",CHALLAN!E15551)</f>
        <v>500</v>
      </c>
      <c r="H2632">
        <f t="shared" si="82"/>
        <v>500</v>
      </c>
      <c r="I2632" t="str">
        <f>IF(CHALLAN!F15551="","",CHALLAN!F15551)</f>
        <v>400+100</v>
      </c>
      <c r="J2632" t="str">
        <f t="shared" si="83"/>
        <v/>
      </c>
    </row>
    <row r="2633" spans="1:10" x14ac:dyDescent="0.25">
      <c r="A2633">
        <v>15577</v>
      </c>
      <c r="B2633" t="str">
        <f>CHALLAN!G14393</f>
        <v>GG/296/10-11</v>
      </c>
      <c r="C2633" t="str">
        <f>CHALLAN!G14392</f>
        <v>1.3.11</v>
      </c>
      <c r="D2633" t="str">
        <f>IF(CHALLAN!C15577="","(no part #)",CHALLAN!C15577)</f>
        <v>PC-86237</v>
      </c>
      <c r="E2633" t="str">
        <f>IF(CHALLAN!B15577="","",CHALLAN!B15577)</f>
        <v>INDIGO</v>
      </c>
      <c r="F2633">
        <f>IF(CHALLAN!D15577="","",CHALLAN!D15577)</f>
        <v>5</v>
      </c>
      <c r="G2633">
        <f>IF(CHALLAN!E15577="","",CHALLAN!E15577)</f>
        <v>5</v>
      </c>
      <c r="H2633">
        <f t="shared" si="82"/>
        <v>25</v>
      </c>
      <c r="I2633" s="1406" t="str">
        <f>IF(CHALLAN!F15577="","",CHALLAN!F15577)</f>
        <v>23+2</v>
      </c>
      <c r="J2633" t="str">
        <f t="shared" si="83"/>
        <v/>
      </c>
    </row>
    <row r="2634" spans="1:10" x14ac:dyDescent="0.25">
      <c r="A2634">
        <v>15579</v>
      </c>
      <c r="B2634" t="str">
        <f>CHALLAN!G14393</f>
        <v>GG/296/10-11</v>
      </c>
      <c r="C2634" t="str">
        <f>CHALLAN!G14392</f>
        <v>1.3.11</v>
      </c>
      <c r="D2634" t="str">
        <f>IF(CHALLAN!C15579="","(no part #)",CHALLAN!C15579)</f>
        <v>PC-86092</v>
      </c>
      <c r="E2634" t="str">
        <f>IF(CHALLAN!B15579="","",CHALLAN!B15579)</f>
        <v>Maruti Car-800 MPFI</v>
      </c>
      <c r="F2634">
        <f>IF(CHALLAN!D15579="","",CHALLAN!D15579)</f>
        <v>5</v>
      </c>
      <c r="G2634">
        <f>IF(CHALLAN!E15579="","",CHALLAN!E15579)</f>
        <v>5</v>
      </c>
      <c r="H2634">
        <f t="shared" si="82"/>
        <v>25</v>
      </c>
      <c r="I2634" s="1406" t="str">
        <f>IF(CHALLAN!F15579="","",CHALLAN!F15579)</f>
        <v>21+4</v>
      </c>
      <c r="J2634" t="str">
        <f t="shared" si="83"/>
        <v/>
      </c>
    </row>
    <row r="2635" spans="1:10" x14ac:dyDescent="0.25">
      <c r="A2635">
        <v>15581</v>
      </c>
      <c r="B2635" t="str">
        <f>CHALLAN!G14393</f>
        <v>GG/296/10-11</v>
      </c>
      <c r="C2635" t="str">
        <f>CHALLAN!G14392</f>
        <v>1.3.11</v>
      </c>
      <c r="D2635" t="str">
        <f>IF(CHALLAN!C15581="","(no part #)",CHALLAN!C15581)</f>
        <v>PC-86027</v>
      </c>
      <c r="E2635" t="str">
        <f>IF(CHALLAN!B15581="","",CHALLAN!B15581)</f>
        <v>VARNA (P)</v>
      </c>
      <c r="F2635">
        <f>IF(CHALLAN!D15581="","",CHALLAN!D15581)</f>
        <v>3</v>
      </c>
      <c r="G2635">
        <f>IF(CHALLAN!E15581="","",CHALLAN!E15581)</f>
        <v>5</v>
      </c>
      <c r="H2635">
        <f t="shared" si="82"/>
        <v>15</v>
      </c>
      <c r="I2635" s="1406" t="str">
        <f>IF(CHALLAN!F15581="","",CHALLAN!F15581)</f>
        <v>13.25+1.75</v>
      </c>
      <c r="J2635" t="str">
        <f t="shared" si="83"/>
        <v/>
      </c>
    </row>
    <row r="2636" spans="1:10" x14ac:dyDescent="0.25">
      <c r="A2636">
        <v>15583</v>
      </c>
      <c r="B2636" t="str">
        <f>CHALLAN!G14393</f>
        <v>GG/296/10-11</v>
      </c>
      <c r="C2636" t="str">
        <f>CHALLAN!G14392</f>
        <v>1.3.11</v>
      </c>
      <c r="D2636" t="str">
        <f>IF(CHALLAN!C15583="","(no part #)",CHALLAN!C15583)</f>
        <v>(no part #)</v>
      </c>
      <c r="E2636" t="str">
        <f>IF(CHALLAN!B15583="","",CHALLAN!B15583)</f>
        <v>14X15X22 (O)</v>
      </c>
      <c r="F2636">
        <f>IF(CHALLAN!D15583="","",CHALLAN!D15583)</f>
        <v>6</v>
      </c>
      <c r="G2636">
        <f>IF(CHALLAN!E15583="","",CHALLAN!E15583)</f>
        <v>10</v>
      </c>
      <c r="H2636">
        <f t="shared" si="82"/>
        <v>60</v>
      </c>
      <c r="I2636" s="1406" t="str">
        <f>IF(CHALLAN!F15583="","",CHALLAN!F15583)</f>
        <v>24+6</v>
      </c>
      <c r="J2636" t="str">
        <f t="shared" si="83"/>
        <v/>
      </c>
    </row>
    <row r="2637" spans="1:10" x14ac:dyDescent="0.25">
      <c r="A2637">
        <v>15624</v>
      </c>
      <c r="B2637" t="str">
        <f>CHALLAN!G14393</f>
        <v>GG/296/10-11</v>
      </c>
      <c r="C2637" t="str">
        <f>CHALLAN!G14392</f>
        <v>1.3.11</v>
      </c>
      <c r="D2637" t="str">
        <f>IF(CHALLAN!C15624="","(no part #)",CHALLAN!C15624)</f>
        <v>PC-86040</v>
      </c>
      <c r="E2637" t="str">
        <f>IF(CHALLAN!B15624="","",CHALLAN!B15624)</f>
        <v>ESTEEM-R12</v>
      </c>
      <c r="F2637">
        <f>IF(CHALLAN!D15624="","",CHALLAN!D15624)</f>
        <v>3</v>
      </c>
      <c r="G2637">
        <f>IF(CHALLAN!E15624="","",CHALLAN!E15624)</f>
        <v>10</v>
      </c>
      <c r="H2637">
        <f t="shared" si="82"/>
        <v>30</v>
      </c>
      <c r="I2637" t="str">
        <f>IF(CHALLAN!F15624="","",CHALLAN!F15624)</f>
        <v>26.4+ 3.6</v>
      </c>
      <c r="J2637" t="str">
        <f t="shared" si="83"/>
        <v/>
      </c>
    </row>
    <row r="2638" spans="1:10" x14ac:dyDescent="0.25">
      <c r="A2638">
        <v>15627</v>
      </c>
      <c r="B2638" t="str">
        <f>CHALLAN!G14393</f>
        <v>GG/296/10-11</v>
      </c>
      <c r="C2638" t="str">
        <f>CHALLAN!G14392</f>
        <v>1.3.11</v>
      </c>
      <c r="D2638" t="str">
        <f>IF(CHALLAN!C15627="","(no part #)",CHALLAN!C15627)</f>
        <v>PC-868404</v>
      </c>
      <c r="E2638" t="str">
        <f>IF(CHALLAN!B15627="","",CHALLAN!B15627)</f>
        <v>WR</v>
      </c>
      <c r="F2638">
        <f>IF(CHALLAN!D15627="","",CHALLAN!D15627)</f>
        <v>5</v>
      </c>
      <c r="G2638">
        <f>IF(CHALLAN!E15627="","",CHALLAN!E15627)</f>
        <v>5</v>
      </c>
      <c r="H2638">
        <f t="shared" si="82"/>
        <v>25</v>
      </c>
      <c r="I2638" t="str">
        <f>IF(CHALLAN!F15627="","",CHALLAN!F15627)</f>
        <v>20.65+ 4.35</v>
      </c>
      <c r="J2638" t="str">
        <f t="shared" si="83"/>
        <v/>
      </c>
    </row>
    <row r="2639" spans="1:10" x14ac:dyDescent="0.25">
      <c r="A2639">
        <v>15628</v>
      </c>
      <c r="B2639" t="str">
        <f>CHALLAN!G14393</f>
        <v>GG/296/10-11</v>
      </c>
      <c r="C2639" t="str">
        <f>CHALLAN!G14392</f>
        <v>1.3.11</v>
      </c>
      <c r="D2639" t="str">
        <f>IF(CHALLAN!C15628="","(no part #)",CHALLAN!C15628)</f>
        <v>PC-868404</v>
      </c>
      <c r="E2639" t="str">
        <f>IF(CHALLAN!B15628="","",CHALLAN!B15628)</f>
        <v>WR</v>
      </c>
      <c r="F2639">
        <f>IF(CHALLAN!D15628="","",CHALLAN!D15628)</f>
        <v>5</v>
      </c>
      <c r="G2639">
        <f>IF(CHALLAN!E15628="","",CHALLAN!E15628)</f>
        <v>5</v>
      </c>
      <c r="H2639">
        <f t="shared" si="82"/>
        <v>25</v>
      </c>
      <c r="I2639" t="str">
        <f>IF(CHALLAN!F15628="","",CHALLAN!F15628)</f>
        <v/>
      </c>
      <c r="J2639" t="str">
        <f t="shared" si="83"/>
        <v/>
      </c>
    </row>
    <row r="2640" spans="1:10" x14ac:dyDescent="0.25">
      <c r="A2640">
        <v>15630</v>
      </c>
      <c r="B2640" t="str">
        <f>CHALLAN!G14393</f>
        <v>GG/296/10-11</v>
      </c>
      <c r="C2640" t="str">
        <f>CHALLAN!G14392</f>
        <v>1.3.11</v>
      </c>
      <c r="D2640" t="str">
        <f>IF(CHALLAN!C15630="","(no part #)",CHALLAN!C15630)</f>
        <v>11MM</v>
      </c>
      <c r="E2640" t="str">
        <f>IF(CHALLAN!B15630="","",CHALLAN!B15630)</f>
        <v xml:space="preserve">BS </v>
      </c>
      <c r="F2640">
        <f>IF(CHALLAN!D15630="","",CHALLAN!D15630)</f>
        <v>1</v>
      </c>
      <c r="G2640">
        <f>IF(CHALLAN!E15630="","",CHALLAN!E15630)</f>
        <v>100</v>
      </c>
      <c r="H2640">
        <f t="shared" si="82"/>
        <v>100</v>
      </c>
      <c r="I2640" s="1406">
        <f>IF(CHALLAN!F15630="","",CHALLAN!F15630)</f>
        <v>0</v>
      </c>
      <c r="J2640">
        <f t="shared" si="83"/>
        <v>100</v>
      </c>
    </row>
    <row r="2641" spans="1:10" x14ac:dyDescent="0.25">
      <c r="A2641">
        <v>15664</v>
      </c>
      <c r="B2641" t="str">
        <f>CHALLAN!G14393</f>
        <v>GG/296/10-11</v>
      </c>
      <c r="C2641" t="str">
        <f>CHALLAN!G14392</f>
        <v>1.3.11</v>
      </c>
      <c r="D2641" t="str">
        <f>IF(CHALLAN!C15664="","(no part #)",CHALLAN!C15664)</f>
        <v>PC-86276</v>
      </c>
      <c r="E2641" t="str">
        <f>IF(CHALLAN!B15664="","",CHALLAN!B15664)</f>
        <v>VISTA BEHR</v>
      </c>
      <c r="F2641">
        <f>IF(CHALLAN!D15664="","",CHALLAN!D15664)</f>
        <v>3</v>
      </c>
      <c r="G2641">
        <f>IF(CHALLAN!E15664="","",CHALLAN!E15664)</f>
        <v>5</v>
      </c>
      <c r="H2641">
        <f t="shared" si="82"/>
        <v>15</v>
      </c>
      <c r="I2641" t="str">
        <f>IF(CHALLAN!F15664="","",CHALLAN!F15664)</f>
        <v>13.25+ 1.75</v>
      </c>
      <c r="J2641" t="str">
        <f t="shared" si="83"/>
        <v/>
      </c>
    </row>
    <row r="2642" spans="1:10" x14ac:dyDescent="0.25">
      <c r="A2642">
        <v>15667</v>
      </c>
      <c r="B2642" t="str">
        <f>CHALLAN!G14393</f>
        <v>GG/296/10-11</v>
      </c>
      <c r="C2642" t="str">
        <f>CHALLAN!G14392</f>
        <v>1.3.11</v>
      </c>
      <c r="D2642" t="str">
        <f>IF(CHALLAN!C15667="","(no part #)",CHALLAN!C15667)</f>
        <v>FK-1080</v>
      </c>
      <c r="E2642" t="str">
        <f>IF(CHALLAN!B15667="","",CHALLAN!B15667)</f>
        <v>SKODA</v>
      </c>
      <c r="F2642">
        <f>IF(CHALLAN!D15667="","",CHALLAN!D15667)</f>
        <v>1</v>
      </c>
      <c r="G2642">
        <f>IF(CHALLAN!E15667="","",CHALLAN!E15667)</f>
        <v>50</v>
      </c>
      <c r="H2642">
        <f t="shared" si="82"/>
        <v>50</v>
      </c>
      <c r="I2642" s="1406" t="str">
        <f>IF(CHALLAN!F15667="","",CHALLAN!F15667)</f>
        <v>45+5</v>
      </c>
      <c r="J2642" t="str">
        <f t="shared" si="83"/>
        <v/>
      </c>
    </row>
    <row r="2643" spans="1:10" x14ac:dyDescent="0.25">
      <c r="A2643">
        <v>15670</v>
      </c>
      <c r="B2643" t="str">
        <f>CHALLAN!G14393</f>
        <v>GG/296/10-11</v>
      </c>
      <c r="C2643" t="str">
        <f>CHALLAN!G14392</f>
        <v>1.3.11</v>
      </c>
      <c r="D2643" t="str">
        <f>IF(CHALLAN!C15670="","(no part #)",CHALLAN!C15670)</f>
        <v>PC-8006</v>
      </c>
      <c r="E2643" t="str">
        <f>IF(CHALLAN!B15670="","",CHALLAN!B15670)</f>
        <v>ESTEEM R134A</v>
      </c>
      <c r="F2643">
        <f>IF(CHALLAN!D15670="","",CHALLAN!D15670)</f>
        <v>12</v>
      </c>
      <c r="G2643">
        <f>IF(CHALLAN!E15670="","",CHALLAN!E15670)</f>
        <v>25</v>
      </c>
      <c r="H2643">
        <f t="shared" si="82"/>
        <v>300</v>
      </c>
      <c r="I2643" s="1406">
        <f>IF(CHALLAN!F15670="","",CHALLAN!F15670)</f>
        <v>0</v>
      </c>
      <c r="J2643">
        <f t="shared" si="83"/>
        <v>300</v>
      </c>
    </row>
    <row r="2644" spans="1:10" x14ac:dyDescent="0.25">
      <c r="A2644">
        <v>15704</v>
      </c>
      <c r="B2644" t="str">
        <f>CHALLAN!G14393</f>
        <v>GG/296/10-11</v>
      </c>
      <c r="C2644" t="str">
        <f>CHALLAN!G14392</f>
        <v>1.3.11</v>
      </c>
      <c r="D2644" t="str">
        <f>IF(CHALLAN!C15704="","(no part #)",CHALLAN!C15704)</f>
        <v>UNICLA</v>
      </c>
      <c r="E2644" t="str">
        <f>IF(CHALLAN!B15704="","",CHALLAN!B15704)</f>
        <v>COMPRESSOR OIL 4 LTR</v>
      </c>
      <c r="F2644">
        <f>IF(CHALLAN!D15704="","",CHALLAN!D15704)</f>
        <v>21</v>
      </c>
      <c r="G2644">
        <f>IF(CHALLAN!E15704="","",CHALLAN!E15704)</f>
        <v>6</v>
      </c>
      <c r="H2644">
        <f t="shared" si="82"/>
        <v>126</v>
      </c>
      <c r="I2644" t="str">
        <f>IF(CHALLAN!F15704="","",CHALLAN!F15704)</f>
        <v>21+3</v>
      </c>
      <c r="J2644" t="str">
        <f t="shared" si="83"/>
        <v/>
      </c>
    </row>
    <row r="2645" spans="1:10" x14ac:dyDescent="0.25">
      <c r="A2645">
        <v>15748</v>
      </c>
      <c r="B2645" t="str">
        <f>CHALLAN!G14393</f>
        <v>GG/296/10-11</v>
      </c>
      <c r="C2645" t="str">
        <f>CHALLAN!G14392</f>
        <v>1.3.11</v>
      </c>
      <c r="D2645" t="str">
        <f>IF(CHALLAN!C15748="","(no part #)",CHALLAN!C15748)</f>
        <v>PC-141522O</v>
      </c>
      <c r="E2645" t="str">
        <f>IF(CHALLAN!B15748="","",CHALLAN!B15748)</f>
        <v>14X15X22 (O)</v>
      </c>
      <c r="F2645">
        <f>IF(CHALLAN!D15748="","",CHALLAN!D15748)</f>
        <v>4.5</v>
      </c>
      <c r="G2645">
        <f>IF(CHALLAN!E15748="","",CHALLAN!E15748)</f>
        <v>10</v>
      </c>
      <c r="H2645">
        <f t="shared" si="82"/>
        <v>45</v>
      </c>
      <c r="I2645" t="str">
        <f>IF(CHALLAN!F15748="","",CHALLAN!F15748)</f>
        <v>24+6</v>
      </c>
      <c r="J2645" t="str">
        <f t="shared" si="83"/>
        <v/>
      </c>
    </row>
    <row r="2646" spans="1:10" x14ac:dyDescent="0.25">
      <c r="A2646">
        <v>15750</v>
      </c>
      <c r="B2646" t="str">
        <f>CHALLAN!G14393</f>
        <v>GG/296/10-11</v>
      </c>
      <c r="C2646" t="str">
        <f>CHALLAN!G14392</f>
        <v>1.3.11</v>
      </c>
      <c r="D2646" t="str">
        <f>IF(CHALLAN!C15750="","(no part #)",CHALLAN!C15750)</f>
        <v>PC-141522F</v>
      </c>
      <c r="E2646" t="str">
        <f>IF(CHALLAN!B15750="","",CHALLAN!B15750)</f>
        <v>14X15X22(F)</v>
      </c>
      <c r="F2646">
        <f>IF(CHALLAN!D15750="","",CHALLAN!D15750)</f>
        <v>12</v>
      </c>
      <c r="G2646">
        <f>IF(CHALLAN!E15750="","",CHALLAN!E15750)</f>
        <v>10</v>
      </c>
      <c r="H2646">
        <f t="shared" si="82"/>
        <v>120</v>
      </c>
      <c r="I2646" s="1406" t="str">
        <f>IF(CHALLAN!F15750="","",CHALLAN!F15750)</f>
        <v>24+6</v>
      </c>
      <c r="J2646" t="str">
        <f t="shared" si="83"/>
        <v/>
      </c>
    </row>
    <row r="2647" spans="1:10" x14ac:dyDescent="0.25">
      <c r="A2647">
        <v>15753</v>
      </c>
      <c r="B2647" t="str">
        <f>CHALLAN!G14393</f>
        <v>GG/296/10-11</v>
      </c>
      <c r="C2647" t="str">
        <f>CHALLAN!G14392</f>
        <v>1.3.11</v>
      </c>
      <c r="D2647" t="str">
        <f>IF(CHALLAN!C15753="","(no part #)",CHALLAN!C15753)</f>
        <v>A6</v>
      </c>
      <c r="E2647" t="str">
        <f>IF(CHALLAN!B15753="","",CHALLAN!B15753)</f>
        <v>A6</v>
      </c>
      <c r="F2647">
        <f>IF(CHALLAN!D15753="","",CHALLAN!D15753)</f>
        <v>8</v>
      </c>
      <c r="G2647">
        <f>IF(CHALLAN!E15753="","",CHALLAN!E15753)</f>
        <v>6</v>
      </c>
      <c r="H2647">
        <f t="shared" si="82"/>
        <v>48</v>
      </c>
      <c r="I2647" t="str">
        <f>IF(CHALLAN!F15753="","",CHALLAN!F15753)</f>
        <v>22+2</v>
      </c>
      <c r="J2647" t="str">
        <f t="shared" si="83"/>
        <v/>
      </c>
    </row>
    <row r="2648" spans="1:10" x14ac:dyDescent="0.25">
      <c r="A2648">
        <v>15792</v>
      </c>
      <c r="B2648" t="str">
        <f>CHALLAN!G14393</f>
        <v>GG/296/10-11</v>
      </c>
      <c r="C2648" t="str">
        <f>CHALLAN!G14392</f>
        <v>1.3.11</v>
      </c>
      <c r="D2648" t="str">
        <f>IF(CHALLAN!C15792="","(no part #)",CHALLAN!C15792)</f>
        <v>PC-E419</v>
      </c>
      <c r="E2648" t="str">
        <f>IF(CHALLAN!B15792="","",CHALLAN!B15792)</f>
        <v>SKODA</v>
      </c>
      <c r="F2648">
        <f>IF(CHALLAN!D15792="","",CHALLAN!D15792)</f>
        <v>1</v>
      </c>
      <c r="G2648">
        <f>IF(CHALLAN!E15792="","",CHALLAN!E15792)</f>
        <v>5</v>
      </c>
      <c r="H2648">
        <f t="shared" si="82"/>
        <v>5</v>
      </c>
      <c r="I2648" t="str">
        <f>IF(CHALLAN!F15792="","",CHALLAN!F15792)</f>
        <v>23+1</v>
      </c>
      <c r="J2648" t="str">
        <f t="shared" si="83"/>
        <v/>
      </c>
    </row>
    <row r="2649" spans="1:10" x14ac:dyDescent="0.25">
      <c r="A2649">
        <v>15794</v>
      </c>
      <c r="B2649" t="str">
        <f>CHALLAN!G14393</f>
        <v>GG/296/10-11</v>
      </c>
      <c r="C2649" t="str">
        <f>CHALLAN!G14392</f>
        <v>1.3.11</v>
      </c>
      <c r="D2649" t="str">
        <f>IF(CHALLAN!C15794="","(no part #)",CHALLAN!C15794)</f>
        <v>PC-E037</v>
      </c>
      <c r="E2649" t="str">
        <f>IF(CHALLAN!B15794="","",CHALLAN!B15794)</f>
        <v>OPTRA</v>
      </c>
      <c r="F2649">
        <f>IF(CHALLAN!D15794="","",CHALLAN!D15794)</f>
        <v>6</v>
      </c>
      <c r="G2649">
        <f>IF(CHALLAN!E15794="","",CHALLAN!E15794)</f>
        <v>4</v>
      </c>
      <c r="H2649">
        <f t="shared" si="82"/>
        <v>24</v>
      </c>
      <c r="I2649" t="str">
        <f>IF(CHALLAN!F15794="","",CHALLAN!F15794)</f>
        <v>23+1</v>
      </c>
      <c r="J2649" t="str">
        <f t="shared" si="83"/>
        <v/>
      </c>
    </row>
    <row r="2650" spans="1:10" x14ac:dyDescent="0.25">
      <c r="A2650">
        <v>15796</v>
      </c>
      <c r="B2650" t="str">
        <f>CHALLAN!G14393</f>
        <v>GG/296/10-11</v>
      </c>
      <c r="C2650" t="str">
        <f>CHALLAN!G14392</f>
        <v>1.3.11</v>
      </c>
      <c r="D2650" t="str">
        <f>IF(CHALLAN!C15796="","(no part #)",CHALLAN!C15796)</f>
        <v>PC-E401</v>
      </c>
      <c r="E2650" t="str">
        <f>IF(CHALLAN!B15796="","",CHALLAN!B15796)</f>
        <v>VISTA</v>
      </c>
      <c r="F2650">
        <f>IF(CHALLAN!D15796="","",CHALLAN!D15796)</f>
        <v>1</v>
      </c>
      <c r="G2650">
        <f>IF(CHALLAN!E15796="","",CHALLAN!E15796)</f>
        <v>4</v>
      </c>
      <c r="H2650">
        <f t="shared" si="82"/>
        <v>4</v>
      </c>
      <c r="I2650" t="str">
        <f>IF(CHALLAN!F15796="","",CHALLAN!F15796)</f>
        <v>23+1</v>
      </c>
      <c r="J2650" t="str">
        <f t="shared" si="83"/>
        <v/>
      </c>
    </row>
    <row r="2651" spans="1:10" x14ac:dyDescent="0.25">
      <c r="A2651">
        <v>15799</v>
      </c>
      <c r="B2651" t="str">
        <f>CHALLAN!G14393</f>
        <v>GG/296/10-11</v>
      </c>
      <c r="C2651" t="str">
        <f>CHALLAN!G14392</f>
        <v>1.3.11</v>
      </c>
      <c r="D2651" t="str">
        <f>IF(CHALLAN!C15799="","(no part #)",CHALLAN!C15799)</f>
        <v>PC-012</v>
      </c>
      <c r="E2651" t="str">
        <f>IF(CHALLAN!B15799="","",CHALLAN!B15799)</f>
        <v>TAVERA</v>
      </c>
      <c r="F2651">
        <f>IF(CHALLAN!D15799="","",CHALLAN!D15799)</f>
        <v>12</v>
      </c>
      <c r="G2651">
        <f>IF(CHALLAN!E15799="","",CHALLAN!E15799)</f>
        <v>6</v>
      </c>
      <c r="H2651">
        <f t="shared" si="82"/>
        <v>72</v>
      </c>
      <c r="I2651" t="str">
        <f>IF(CHALLAN!F15799="","",CHALLAN!F15799)</f>
        <v>23+1</v>
      </c>
      <c r="J2651" t="str">
        <f t="shared" si="83"/>
        <v/>
      </c>
    </row>
    <row r="2652" spans="1:10" x14ac:dyDescent="0.25">
      <c r="A2652">
        <v>15801</v>
      </c>
      <c r="B2652" t="str">
        <f>CHALLAN!G14393</f>
        <v>GG/296/10-11</v>
      </c>
      <c r="C2652" t="str">
        <f>CHALLAN!G14392</f>
        <v>1.3.11</v>
      </c>
      <c r="D2652" t="str">
        <f>IF(CHALLAN!C15801="","(no part #)",CHALLAN!C15801)</f>
        <v>PC-8110R</v>
      </c>
      <c r="E2652" t="str">
        <f>IF(CHALLAN!B15801="","",CHALLAN!B15801)</f>
        <v>INDICA SUBROS</v>
      </c>
      <c r="F2652">
        <f>IF(CHALLAN!D15801="","",CHALLAN!D15801)</f>
        <v>4</v>
      </c>
      <c r="G2652">
        <f>IF(CHALLAN!E15801="","",CHALLAN!E15801)</f>
        <v>6</v>
      </c>
      <c r="H2652">
        <f t="shared" si="82"/>
        <v>24</v>
      </c>
      <c r="I2652" t="str">
        <f>IF(CHALLAN!F15801="","",CHALLAN!F15801)</f>
        <v>23+1</v>
      </c>
      <c r="J2652" t="str">
        <f t="shared" si="83"/>
        <v/>
      </c>
    </row>
    <row r="2653" spans="1:10" x14ac:dyDescent="0.25">
      <c r="A2653">
        <v>15804</v>
      </c>
      <c r="B2653" t="str">
        <f>CHALLAN!G14393</f>
        <v>GG/296/10-11</v>
      </c>
      <c r="C2653" t="str">
        <f>CHALLAN!G14392</f>
        <v>1.3.11</v>
      </c>
      <c r="D2653" t="str">
        <f>IF(CHALLAN!C15804="","(no part #)",CHALLAN!C15804)</f>
        <v>PC-86046</v>
      </c>
      <c r="E2653" t="str">
        <f>IF(CHALLAN!B15804="","",CHALLAN!B15804)</f>
        <v>INNOVA</v>
      </c>
      <c r="F2653">
        <f>IF(CHALLAN!D15804="","",CHALLAN!D15804)</f>
        <v>11</v>
      </c>
      <c r="G2653">
        <f>IF(CHALLAN!E15804="","",CHALLAN!E15804)</f>
        <v>5</v>
      </c>
      <c r="H2653">
        <f t="shared" si="82"/>
        <v>55</v>
      </c>
      <c r="I2653">
        <f>IF(CHALLAN!F15804="","",CHALLAN!F15804)</f>
        <v>0</v>
      </c>
      <c r="J2653">
        <f t="shared" si="83"/>
        <v>55</v>
      </c>
    </row>
    <row r="2654" spans="1:10" x14ac:dyDescent="0.25">
      <c r="A2654">
        <v>15805</v>
      </c>
      <c r="B2654" t="str">
        <f>CHALLAN!G14393</f>
        <v>GG/296/10-11</v>
      </c>
      <c r="C2654" t="str">
        <f>CHALLAN!G14392</f>
        <v>1.3.11</v>
      </c>
      <c r="D2654" t="str">
        <f>IF(CHALLAN!C15805="","(no part #)",CHALLAN!C15805)</f>
        <v>PC-86125</v>
      </c>
      <c r="E2654" t="str">
        <f>IF(CHALLAN!B15805="","",CHALLAN!B15805)</f>
        <v>SANTRO</v>
      </c>
      <c r="F2654">
        <f>IF(CHALLAN!D15805="","",CHALLAN!D15805)</f>
        <v>20</v>
      </c>
      <c r="G2654">
        <f>IF(CHALLAN!E15805="","",CHALLAN!E15805)</f>
        <v>5</v>
      </c>
      <c r="H2654">
        <f t="shared" si="82"/>
        <v>100</v>
      </c>
      <c r="I2654" t="str">
        <f>IF(CHALLAN!F15805="","",CHALLAN!F15805)</f>
        <v>21+4</v>
      </c>
      <c r="J2654" t="str">
        <f t="shared" si="83"/>
        <v/>
      </c>
    </row>
    <row r="2655" spans="1:10" x14ac:dyDescent="0.25">
      <c r="A2655">
        <v>15838</v>
      </c>
      <c r="B2655" t="str">
        <f>CHALLAN!G14393</f>
        <v>GG/296/10-11</v>
      </c>
      <c r="C2655" t="str">
        <f>CHALLAN!G14392</f>
        <v>1.3.11</v>
      </c>
      <c r="D2655" t="str">
        <f>IF(CHALLAN!C15838="","(no part #)",CHALLAN!C15838)</f>
        <v>PC-1229A</v>
      </c>
      <c r="E2655" t="str">
        <f>IF(CHALLAN!B15838="","",CHALLAN!B15838)</f>
        <v>THERMOSTAT</v>
      </c>
      <c r="F2655">
        <f>IF(CHALLAN!D15838="","",CHALLAN!D15838)</f>
        <v>2</v>
      </c>
      <c r="G2655">
        <f>IF(CHALLAN!E15838="","",CHALLAN!E15838)</f>
        <v>100</v>
      </c>
      <c r="H2655">
        <f t="shared" si="82"/>
        <v>200</v>
      </c>
      <c r="I2655">
        <f>IF(CHALLAN!F15838="","",CHALLAN!F15838)</f>
        <v>0</v>
      </c>
      <c r="J2655">
        <f t="shared" si="83"/>
        <v>200</v>
      </c>
    </row>
    <row r="2656" spans="1:10" x14ac:dyDescent="0.25">
      <c r="A2656">
        <v>15882</v>
      </c>
      <c r="B2656" t="str">
        <f>CHALLAN!G14393</f>
        <v>GG/296/10-11</v>
      </c>
      <c r="C2656" t="str">
        <f>CHALLAN!G14392</f>
        <v>1.3.11</v>
      </c>
      <c r="D2656" t="str">
        <f>IF(CHALLAN!C15882="","(no part #)",CHALLAN!C15882)</f>
        <v>8MM</v>
      </c>
      <c r="E2656" t="str">
        <f>IF(CHALLAN!B15882="","",CHALLAN!B15882)</f>
        <v>LID</v>
      </c>
      <c r="F2656">
        <f>IF(CHALLAN!D15882="","",CHALLAN!D15882)</f>
        <v>6</v>
      </c>
      <c r="G2656">
        <f>IF(CHALLAN!E15882="","",CHALLAN!E15882)</f>
        <v>100</v>
      </c>
      <c r="H2656">
        <f t="shared" si="82"/>
        <v>600</v>
      </c>
      <c r="I2656">
        <f>IF(CHALLAN!F15882="","",CHALLAN!F15882)</f>
        <v>0</v>
      </c>
      <c r="J2656">
        <f t="shared" si="83"/>
        <v>600</v>
      </c>
    </row>
    <row r="2657" spans="1:10" x14ac:dyDescent="0.25">
      <c r="A2657">
        <v>15883</v>
      </c>
      <c r="B2657" t="str">
        <f>CHALLAN!G14393</f>
        <v>GG/296/10-11</v>
      </c>
      <c r="C2657" t="str">
        <f>CHALLAN!G14392</f>
        <v>1.3.11</v>
      </c>
      <c r="D2657" t="str">
        <f>IF(CHALLAN!C15883="","(no part #)",CHALLAN!C15883)</f>
        <v>11MM</v>
      </c>
      <c r="E2657" t="str">
        <f>IF(CHALLAN!B15883="","",CHALLAN!B15883)</f>
        <v>SUC</v>
      </c>
      <c r="F2657">
        <f>IF(CHALLAN!D15883="","",CHALLAN!D15883)</f>
        <v>36</v>
      </c>
      <c r="G2657">
        <f>IF(CHALLAN!E15883="","",CHALLAN!E15883)</f>
        <v>100</v>
      </c>
      <c r="H2657">
        <f t="shared" si="82"/>
        <v>3600</v>
      </c>
      <c r="I2657">
        <f>IF(CHALLAN!F15883="","",CHALLAN!F15883)</f>
        <v>0</v>
      </c>
      <c r="J2657">
        <f t="shared" si="83"/>
        <v>3600</v>
      </c>
    </row>
    <row r="2658" spans="1:10" x14ac:dyDescent="0.25">
      <c r="A2658">
        <v>15884</v>
      </c>
      <c r="B2658" t="str">
        <f>CHALLAN!G14393</f>
        <v>GG/296/10-11</v>
      </c>
      <c r="C2658" t="str">
        <f>CHALLAN!G14392</f>
        <v>1.3.11</v>
      </c>
      <c r="D2658" t="str">
        <f>IF(CHALLAN!C15884="","(no part #)",CHALLAN!C15884)</f>
        <v>15MM</v>
      </c>
      <c r="E2658" t="str">
        <f>IF(CHALLAN!B15884="","",CHALLAN!B15884)</f>
        <v>DIS</v>
      </c>
      <c r="F2658">
        <f>IF(CHALLAN!D15884="","",CHALLAN!D15884)</f>
        <v>18</v>
      </c>
      <c r="G2658">
        <f>IF(CHALLAN!E15884="","",CHALLAN!E15884)</f>
        <v>100</v>
      </c>
      <c r="H2658">
        <f t="shared" si="82"/>
        <v>1800</v>
      </c>
      <c r="I2658">
        <f>IF(CHALLAN!F15884="","",CHALLAN!F15884)</f>
        <v>0</v>
      </c>
      <c r="J2658">
        <f t="shared" si="83"/>
        <v>1800</v>
      </c>
    </row>
    <row r="2659" spans="1:10" x14ac:dyDescent="0.25">
      <c r="A2659">
        <v>15970</v>
      </c>
      <c r="B2659" t="str">
        <f>CHALLAN!G14393</f>
        <v>GG/296/10-11</v>
      </c>
      <c r="C2659" t="str">
        <f>CHALLAN!G14392</f>
        <v>1.3.11</v>
      </c>
      <c r="D2659" t="str">
        <f>IF(CHALLAN!C15970="","(no part #)",CHALLAN!C15970)</f>
        <v>PC-144R</v>
      </c>
      <c r="E2659" t="str">
        <f>IF(CHALLAN!B15970="","",CHALLAN!B15970)</f>
        <v>SANTRO</v>
      </c>
      <c r="F2659">
        <f>IF(CHALLAN!D15970="","",CHALLAN!D15970)</f>
        <v>4</v>
      </c>
      <c r="G2659">
        <f>IF(CHALLAN!E15970="","",CHALLAN!E15970)</f>
        <v>6</v>
      </c>
      <c r="H2659">
        <f t="shared" si="82"/>
        <v>24</v>
      </c>
      <c r="I2659" t="str">
        <f>IF(CHALLAN!F15970="","",CHALLAN!F15970)</f>
        <v>23+1</v>
      </c>
      <c r="J2659" t="str">
        <f t="shared" si="83"/>
        <v/>
      </c>
    </row>
    <row r="2660" spans="1:10" x14ac:dyDescent="0.25">
      <c r="A2660">
        <v>15973</v>
      </c>
      <c r="B2660" t="str">
        <f>CHALLAN!G14393</f>
        <v>GG/296/10-11</v>
      </c>
      <c r="C2660" t="str">
        <f>CHALLAN!G14392</f>
        <v>1.3.11</v>
      </c>
      <c r="D2660" t="str">
        <f>IF(CHALLAN!C15973="","(no part #)",CHALLAN!C15973)</f>
        <v>PC-86036</v>
      </c>
      <c r="E2660" t="str">
        <f>IF(CHALLAN!B15973="","",CHALLAN!B15973)</f>
        <v>INDICA SUBROS</v>
      </c>
      <c r="F2660">
        <f>IF(CHALLAN!D15973="","",CHALLAN!D15973)</f>
        <v>10</v>
      </c>
      <c r="G2660">
        <f>IF(CHALLAN!E15973="","",CHALLAN!E15973)</f>
        <v>5</v>
      </c>
      <c r="H2660">
        <f t="shared" si="82"/>
        <v>50</v>
      </c>
      <c r="I2660" t="str">
        <f>IF(CHALLAN!F15973="","",CHALLAN!F15973)</f>
        <v>19+6</v>
      </c>
      <c r="J2660" t="str">
        <f t="shared" si="83"/>
        <v/>
      </c>
    </row>
    <row r="2661" spans="1:10" x14ac:dyDescent="0.25">
      <c r="A2661">
        <v>15975</v>
      </c>
      <c r="B2661" t="str">
        <f>CHALLAN!G14393</f>
        <v>GG/296/10-11</v>
      </c>
      <c r="C2661" t="str">
        <f>CHALLAN!G14392</f>
        <v>1.3.11</v>
      </c>
      <c r="D2661" t="str">
        <f>IF(CHALLAN!C15975="","(no part #)",CHALLAN!C15975)</f>
        <v>(no part #)</v>
      </c>
      <c r="E2661" t="str">
        <f>IF(CHALLAN!B15975="","",CHALLAN!B15975)</f>
        <v>14X15X20F</v>
      </c>
      <c r="F2661">
        <f>IF(CHALLAN!D15975="","",CHALLAN!D15975)</f>
        <v>3</v>
      </c>
      <c r="G2661">
        <f>IF(CHALLAN!E15975="","",CHALLAN!E15975)</f>
        <v>10</v>
      </c>
      <c r="H2661">
        <f t="shared" si="82"/>
        <v>30</v>
      </c>
      <c r="I2661" t="str">
        <f>IF(CHALLAN!F15975="","",CHALLAN!F15975)</f>
        <v>26.5+3.5</v>
      </c>
      <c r="J2661" t="str">
        <f t="shared" si="83"/>
        <v/>
      </c>
    </row>
    <row r="2662" spans="1:10" x14ac:dyDescent="0.25">
      <c r="A2662">
        <v>15978</v>
      </c>
      <c r="B2662" t="str">
        <f>CHALLAN!G14393</f>
        <v>GG/296/10-11</v>
      </c>
      <c r="C2662" t="str">
        <f>CHALLAN!G14392</f>
        <v>1.3.11</v>
      </c>
      <c r="D2662" t="str">
        <f>IF(CHALLAN!C15978="","(no part #)",CHALLAN!C15978)</f>
        <v>PC-868404</v>
      </c>
      <c r="E2662" t="str">
        <f>IF(CHALLAN!B15978="","",CHALLAN!B15978)</f>
        <v>WR</v>
      </c>
      <c r="F2662">
        <f>IF(CHALLAN!D15978="","",CHALLAN!D15978)</f>
        <v>10</v>
      </c>
      <c r="G2662">
        <f>IF(CHALLAN!E15978="","",CHALLAN!E15978)</f>
        <v>5</v>
      </c>
      <c r="H2662">
        <f t="shared" si="82"/>
        <v>50</v>
      </c>
      <c r="I2662" t="str">
        <f>IF(CHALLAN!F15978="","",CHALLAN!F15978)</f>
        <v>20.65+ 4.35</v>
      </c>
      <c r="J2662" t="str">
        <f t="shared" si="83"/>
        <v/>
      </c>
    </row>
    <row r="2663" spans="1:10" x14ac:dyDescent="0.25">
      <c r="A2663">
        <v>16014</v>
      </c>
      <c r="B2663" t="str">
        <f>CHALLAN!G14393</f>
        <v>GG/296/10-11</v>
      </c>
      <c r="C2663" t="str">
        <f>CHALLAN!G14392</f>
        <v>1.3.11</v>
      </c>
      <c r="D2663" t="str">
        <f>IF(CHALLAN!C16014="","(no part #)",CHALLAN!C16014)</f>
        <v>TST-8801</v>
      </c>
      <c r="E2663" t="str">
        <f>IF(CHALLAN!B16014="","",CHALLAN!B16014)</f>
        <v>10" STRAIGHT</v>
      </c>
      <c r="F2663">
        <f>IF(CHALLAN!D16014="","",CHALLAN!D16014)</f>
        <v>9</v>
      </c>
      <c r="G2663">
        <f>IF(CHALLAN!E16014="","",CHALLAN!E16014)</f>
        <v>10</v>
      </c>
      <c r="H2663">
        <f t="shared" si="82"/>
        <v>90</v>
      </c>
      <c r="I2663" t="str">
        <f>IF(CHALLAN!F16014="","",CHALLAN!F16014)</f>
        <v>92+8</v>
      </c>
      <c r="J2663" t="str">
        <f t="shared" si="83"/>
        <v/>
      </c>
    </row>
    <row r="2664" spans="1:10" x14ac:dyDescent="0.25">
      <c r="A2664">
        <v>16016</v>
      </c>
      <c r="B2664" t="str">
        <f>CHALLAN!G14393</f>
        <v>GG/296/10-11</v>
      </c>
      <c r="C2664" t="str">
        <f>CHALLAN!G14392</f>
        <v>1.3.11</v>
      </c>
      <c r="D2664" t="str">
        <f>IF(CHALLAN!C16016="","(no part #)",CHALLAN!C16016)</f>
        <v>TS-8805</v>
      </c>
      <c r="E2664" t="str">
        <f>IF(CHALLAN!B16016="","",CHALLAN!B16016)</f>
        <v>10" (S)</v>
      </c>
      <c r="F2664">
        <f>IF(CHALLAN!D16016="","",CHALLAN!D16016)</f>
        <v>1</v>
      </c>
      <c r="G2664">
        <f>IF(CHALLAN!E16016="","",CHALLAN!E16016)</f>
        <v>10</v>
      </c>
      <c r="H2664">
        <f t="shared" si="82"/>
        <v>10</v>
      </c>
      <c r="I2664">
        <f>IF(CHALLAN!F16016="","",CHALLAN!F16016)</f>
        <v>0</v>
      </c>
      <c r="J2664">
        <f t="shared" si="83"/>
        <v>10</v>
      </c>
    </row>
    <row r="2665" spans="1:10" x14ac:dyDescent="0.25">
      <c r="A2665">
        <v>16017</v>
      </c>
      <c r="B2665" t="str">
        <f>CHALLAN!G14393</f>
        <v>GG/296/10-11</v>
      </c>
      <c r="C2665" t="str">
        <f>CHALLAN!G14392</f>
        <v>1.3.11</v>
      </c>
      <c r="D2665" t="str">
        <f>IF(CHALLAN!C16017="","(no part #)",CHALLAN!C16017)</f>
        <v>TST-8801-A</v>
      </c>
      <c r="E2665" t="str">
        <f>IF(CHALLAN!B16017="","",CHALLAN!B16017)</f>
        <v>12" STRAIGHT</v>
      </c>
      <c r="F2665">
        <f>IF(CHALLAN!D16017="","",CHALLAN!D16017)</f>
        <v>9</v>
      </c>
      <c r="G2665">
        <f>IF(CHALLAN!E16017="","",CHALLAN!E16017)</f>
        <v>10</v>
      </c>
      <c r="H2665">
        <f t="shared" si="82"/>
        <v>90</v>
      </c>
      <c r="I2665" t="str">
        <f>IF(CHALLAN!F16017="","",CHALLAN!F16017)</f>
        <v>92.5+ 7.5</v>
      </c>
      <c r="J2665" t="str">
        <f t="shared" si="83"/>
        <v/>
      </c>
    </row>
    <row r="2666" spans="1:10" x14ac:dyDescent="0.25">
      <c r="A2666">
        <v>16019</v>
      </c>
      <c r="B2666" t="str">
        <f>CHALLAN!G14393</f>
        <v>GG/296/10-11</v>
      </c>
      <c r="C2666" t="str">
        <f>CHALLAN!G14392</f>
        <v>1.3.11</v>
      </c>
      <c r="D2666" t="str">
        <f>IF(CHALLAN!C16019="","(no part #)",CHALLAN!C16019)</f>
        <v>TS-8805-B</v>
      </c>
      <c r="E2666" t="str">
        <f>IF(CHALLAN!B16019="","",CHALLAN!B16019)</f>
        <v>12" (S)</v>
      </c>
      <c r="F2666">
        <f>IF(CHALLAN!D16019="","",CHALLAN!D16019)</f>
        <v>1</v>
      </c>
      <c r="G2666">
        <f>IF(CHALLAN!E16019="","",CHALLAN!E16019)</f>
        <v>10</v>
      </c>
      <c r="H2666">
        <f t="shared" si="82"/>
        <v>10</v>
      </c>
      <c r="I2666">
        <f>IF(CHALLAN!F16019="","",CHALLAN!F16019)</f>
        <v>0</v>
      </c>
      <c r="J2666">
        <f t="shared" si="83"/>
        <v>10</v>
      </c>
    </row>
    <row r="2667" spans="1:10" x14ac:dyDescent="0.25">
      <c r="A2667">
        <v>16021</v>
      </c>
      <c r="B2667" t="str">
        <f>CHALLAN!G14393</f>
        <v>GG/296/10-11</v>
      </c>
      <c r="C2667" t="str">
        <f>CHALLAN!G14392</f>
        <v>1.3.11</v>
      </c>
      <c r="D2667" t="str">
        <f>IF(CHALLAN!C16021="","(no part #)",CHALLAN!C16021)</f>
        <v>PC-86270R134A</v>
      </c>
      <c r="E2667" t="str">
        <f>IF(CHALLAN!B16021="","",CHALLAN!B16021)</f>
        <v>ZEN DELPHI R134A</v>
      </c>
      <c r="F2667">
        <f>IF(CHALLAN!D16021="","",CHALLAN!D16021)</f>
        <v>1</v>
      </c>
      <c r="G2667">
        <f>IF(CHALLAN!E16021="","",CHALLAN!E16021)</f>
        <v>5</v>
      </c>
      <c r="H2667">
        <f t="shared" si="82"/>
        <v>5</v>
      </c>
      <c r="I2667" t="str">
        <f>IF(CHALLAN!F16021="","",CHALLAN!F16021)</f>
        <v>13.25+ 1.75</v>
      </c>
      <c r="J2667" t="str">
        <f t="shared" si="83"/>
        <v/>
      </c>
    </row>
    <row r="2668" spans="1:10" x14ac:dyDescent="0.25">
      <c r="A2668">
        <v>16057</v>
      </c>
      <c r="B2668" t="str">
        <f>CHALLAN!G14393</f>
        <v>GG/296/10-11</v>
      </c>
      <c r="C2668" t="str">
        <f>CHALLAN!G14392</f>
        <v>1.3.11</v>
      </c>
      <c r="D2668" t="str">
        <f>IF(CHALLAN!C16057="","(no part #)",CHALLAN!C16057)</f>
        <v>TST-8801</v>
      </c>
      <c r="E2668" t="str">
        <f>IF(CHALLAN!B16057="","",CHALLAN!B16057)</f>
        <v>10" STRAIGHT</v>
      </c>
      <c r="F2668">
        <f>IF(CHALLAN!D16057="","",CHALLAN!D16057)</f>
        <v>10</v>
      </c>
      <c r="G2668">
        <f>IF(CHALLAN!E16057="","",CHALLAN!E16057)</f>
        <v>10</v>
      </c>
      <c r="H2668">
        <f t="shared" si="82"/>
        <v>100</v>
      </c>
      <c r="I2668" t="str">
        <f>IF(CHALLAN!F16057="","",CHALLAN!F16057)</f>
        <v>92+8</v>
      </c>
      <c r="J2668" t="str">
        <f t="shared" si="83"/>
        <v/>
      </c>
    </row>
    <row r="2669" spans="1:10" x14ac:dyDescent="0.25">
      <c r="A2669">
        <v>16059</v>
      </c>
      <c r="B2669" t="str">
        <f>CHALLAN!G14393</f>
        <v>GG/296/10-11</v>
      </c>
      <c r="C2669" t="str">
        <f>CHALLAN!G14392</f>
        <v>1.3.11</v>
      </c>
      <c r="D2669" t="str">
        <f>IF(CHALLAN!C16059="","(no part #)",CHALLAN!C16059)</f>
        <v>TST-8801-A</v>
      </c>
      <c r="E2669" t="str">
        <f>IF(CHALLAN!B16059="","",CHALLAN!B16059)</f>
        <v>12" STRAIGHT</v>
      </c>
      <c r="F2669">
        <f>IF(CHALLAN!D16059="","",CHALLAN!D16059)</f>
        <v>5</v>
      </c>
      <c r="G2669">
        <f>IF(CHALLAN!E16059="","",CHALLAN!E16059)</f>
        <v>10</v>
      </c>
      <c r="H2669">
        <f t="shared" si="82"/>
        <v>50</v>
      </c>
      <c r="I2669" t="str">
        <f>IF(CHALLAN!F16059="","",CHALLAN!F16059)</f>
        <v>92.5+ 7.5</v>
      </c>
      <c r="J2669" t="str">
        <f t="shared" si="83"/>
        <v/>
      </c>
    </row>
    <row r="2670" spans="1:10" x14ac:dyDescent="0.25">
      <c r="A2670">
        <v>16060</v>
      </c>
      <c r="B2670" t="str">
        <f>CHALLAN!G14393</f>
        <v>GG/296/10-11</v>
      </c>
      <c r="C2670" t="str">
        <f>CHALLAN!G14392</f>
        <v>1.3.11</v>
      </c>
      <c r="D2670" t="str">
        <f>IF(CHALLAN!C16060="","(no part #)",CHALLAN!C16060)</f>
        <v>TS-8805-B</v>
      </c>
      <c r="E2670" t="str">
        <f>IF(CHALLAN!B16060="","",CHALLAN!B16060)</f>
        <v>12" (S)</v>
      </c>
      <c r="F2670">
        <f>IF(CHALLAN!D16060="","",CHALLAN!D16060)</f>
        <v>5</v>
      </c>
      <c r="G2670">
        <f>IF(CHALLAN!E16060="","",CHALLAN!E16060)</f>
        <v>10</v>
      </c>
      <c r="H2670">
        <f t="shared" si="82"/>
        <v>50</v>
      </c>
      <c r="I2670">
        <f>IF(CHALLAN!F16060="","",CHALLAN!F16060)</f>
        <v>42.5</v>
      </c>
      <c r="J2670">
        <f t="shared" si="83"/>
        <v>7.5</v>
      </c>
    </row>
    <row r="2671" spans="1:10" x14ac:dyDescent="0.25">
      <c r="A2671">
        <v>16061</v>
      </c>
      <c r="B2671" t="str">
        <f>CHALLAN!G14393</f>
        <v>GG/296/10-11</v>
      </c>
      <c r="C2671" t="str">
        <f>CHALLAN!G14392</f>
        <v>1.3.11</v>
      </c>
      <c r="D2671" t="str">
        <f>IF(CHALLAN!C16061="","(no part #)",CHALLAN!C16061)</f>
        <v>TS-8805-B</v>
      </c>
      <c r="E2671" t="str">
        <f>IF(CHALLAN!B16061="","",CHALLAN!B16061)</f>
        <v>12" (S)</v>
      </c>
      <c r="F2671">
        <f>IF(CHALLAN!D16061="","",CHALLAN!D16061)</f>
        <v>5</v>
      </c>
      <c r="G2671">
        <f>IF(CHALLAN!E16061="","",CHALLAN!E16061)</f>
        <v>10</v>
      </c>
      <c r="H2671">
        <f t="shared" si="82"/>
        <v>50</v>
      </c>
      <c r="I2671" t="str">
        <f>IF(CHALLAN!F16061="","",CHALLAN!F16061)</f>
        <v/>
      </c>
      <c r="J2671" t="str">
        <f t="shared" si="83"/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CHALLAN</vt:lpstr>
      <vt:lpstr>Recon</vt:lpstr>
      <vt:lpstr>Part Summary</vt:lpstr>
      <vt:lpstr>PIVOT_SUMMARY</vt:lpstr>
      <vt:lpstr>Part 1</vt:lpstr>
      <vt:lpstr>Part 2</vt:lpstr>
      <vt:lpstr>Part 3</vt:lpstr>
      <vt:lpstr>PIVOT_DATA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Analyst</dc:creator>
  <cp:lastModifiedBy>Analyst</cp:lastModifiedBy>
  <dcterms:created xsi:type="dcterms:W3CDTF">2009-04-02T01:43:23Z</dcterms:created>
  <dcterms:modified xsi:type="dcterms:W3CDTF">2026-09-23T05:28:09Z</dcterms:modified>
</cp:coreProperties>
</file>